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tabRatio="797" firstSheet="4" activeTab="11"/>
  </bookViews>
  <sheets>
    <sheet name="Paramètres" sheetId="4" state="hidden" r:id="rId1"/>
    <sheet name="Calcul_jours_fériés" sheetId="5" state="hidden" r:id="rId2"/>
    <sheet name="SOMMAIRE" sheetId="62" r:id="rId3"/>
    <sheet name="HLV_Inter" sheetId="61" r:id="rId4"/>
    <sheet name="Proactif" sheetId="59" r:id="rId5"/>
    <sheet name="Sherlock" sheetId="57" r:id="rId6"/>
    <sheet name="Cockpit" sheetId="55" r:id="rId7"/>
    <sheet name="GLOBAL_Equipe_Support" sheetId="35" r:id="rId8"/>
    <sheet name="GLOBAL_Régions" sheetId="64" r:id="rId9"/>
    <sheet name="GLOBAL_Grands_Comptes" sheetId="65" r:id="rId10"/>
    <sheet name="GLOBAL_Import" sheetId="66" r:id="rId11"/>
    <sheet name="Stat" sheetId="63" r:id="rId12"/>
  </sheets>
  <definedNames>
    <definedName name="An">Calcul_jours_fériés!$B$2</definedName>
    <definedName name="Journalier_AE">#REF!</definedName>
    <definedName name="Journalier_Auto_Logi">#REF!</definedName>
    <definedName name="Journalier_Cockpit">Cockpit!$E$4:$ND$38</definedName>
    <definedName name="Journalier_Disjoint_import">#REF!</definedName>
    <definedName name="Journalier_Distri_Ecom" localSheetId="6">Cockpit!$E$4:$ND$38</definedName>
    <definedName name="Journalier_Distri_Ecom" localSheetId="3">HLV_Inter!$E$4:$ND$38</definedName>
    <definedName name="Journalier_Distri_Ecom" localSheetId="4">Proactif!$E$4:$ND$38</definedName>
    <definedName name="Journalier_Distri_Ecom" localSheetId="5">Sherlock!$E$4:$ND$38</definedName>
    <definedName name="Journalier_Distri_Ecom">#REF!</definedName>
    <definedName name="Journalier_EMS">#REF!</definedName>
    <definedName name="Journalier_eParcel">#REF!</definedName>
    <definedName name="Journalier_Escalade_Export">#REF!</definedName>
    <definedName name="Journalier_Escalade_Import">#REF!</definedName>
    <definedName name="Journalier_ESDI">#REF!</definedName>
    <definedName name="Journalier_HLV_Inter">HLV_Inter!$E$4:$ND$38</definedName>
    <definedName name="Journalier_Injection">#REF!</definedName>
    <definedName name="Journalier_KPG">#REF!</definedName>
    <definedName name="Journalier_Proactif">Proactif!$E$4:$ND$38</definedName>
    <definedName name="Journalier_Sherlock">Sherlock!$E$4:$ND$38</definedName>
    <definedName name="Journalier_Taux_AE">#REF!</definedName>
    <definedName name="Journalier_Taux_Auto_Logi">#REF!</definedName>
    <definedName name="Journalier_Taux_Banque">#REF!</definedName>
    <definedName name="Journalier_Taux_Cockpit">Cockpit!$E$4:$ND$49</definedName>
    <definedName name="Journalier_Taux_Disjoint_Import">#REF!</definedName>
    <definedName name="Journalier_Taux_DistriEcom">#REF!</definedName>
    <definedName name="Journalier_Taux_DOM">#REF!</definedName>
    <definedName name="Journalier_Taux_Electro">#REF!</definedName>
    <definedName name="Journalier_Taux_EMS">#REF!</definedName>
    <definedName name="Journalier_Taux_eParcel">#REF!</definedName>
    <definedName name="Journalier_Taux_Escalade_Export">#REF!</definedName>
    <definedName name="Journalier_Taux_Escalade_Import">#REF!</definedName>
    <definedName name="Journalier_Taux_ESDI">#REF!</definedName>
    <definedName name="Journalier_Taux_Fret_DOM">#REF!</definedName>
    <definedName name="Journalier_Taux_Grands_Comptes">#REF!</definedName>
    <definedName name="Journalier_Taux_HLV_Inter">HLV_Inter!$E$4:$ND$49</definedName>
    <definedName name="Journalier_Taux_IDF">#REF!</definedName>
    <definedName name="Journalier_Taux_Industrie">#REF!</definedName>
    <definedName name="Journalier_Taux_Injection">#REF!</definedName>
    <definedName name="Journalier_Taux_KPG">#REF!</definedName>
    <definedName name="Journalier_Taux_Major">#REF!</definedName>
    <definedName name="Journalier_Taux_NE">#REF!</definedName>
    <definedName name="Journalier_Taux_O">#REF!</definedName>
    <definedName name="Journalier_Taux_Proactif">Proactif!$E$4:$ND$49</definedName>
    <definedName name="Journalier_Taux_Sante">#REF!</definedName>
    <definedName name="Journalier_Taux_SE">#REF!</definedName>
    <definedName name="Journalier_Taux_Sherlock">Sherlock!$E$4:$ND$49</definedName>
    <definedName name="Journalier_Taux_SO">#REF!</definedName>
    <definedName name="Jours_fériés">Paramètres!$B$1:$B$11</definedName>
    <definedName name="Jours_ouvrés_AE">#REF!</definedName>
    <definedName name="Jours_ouvrés_Auto_Logi">#REF!</definedName>
    <definedName name="Jours_Ouvrés_Cockpit">Cockpit!$E$6:$ND$6</definedName>
    <definedName name="Jours_Ouvrés_Disjoint_Import">#REF!</definedName>
    <definedName name="Jours_ouvrés_Distri_Ecom" localSheetId="6">Cockpit!$E$6:$ND$6</definedName>
    <definedName name="Jours_ouvrés_Distri_Ecom" localSheetId="3">HLV_Inter!$E$6:$ND$6</definedName>
    <definedName name="Jours_ouvrés_Distri_Ecom" localSheetId="4">Proactif!$E$6:$ND$6</definedName>
    <definedName name="Jours_ouvrés_Distri_Ecom" localSheetId="5">Sherlock!$E$6:$ND$6</definedName>
    <definedName name="Jours_Ouvrés_EMS">#REF!</definedName>
    <definedName name="Jours_Ouvrés_eParcel">#REF!</definedName>
    <definedName name="Jours_Ouvrés_Escalade_Export">#REF!</definedName>
    <definedName name="Jours_Ouvrés_Escalade_Import">#REF!</definedName>
    <definedName name="Jours_Ouvrés_ESDI">#REF!</definedName>
    <definedName name="Jours_Ouvrés_HLV_Inter">HLV_Inter!$E$6:$ND$6</definedName>
    <definedName name="Jours_Ouvrés_Injection">#REF!</definedName>
    <definedName name="Jours_Ouvrés_KPG">#REF!</definedName>
    <definedName name="Jours_Ouvrés_Proactif">Proactif!$E$6:$ND$6</definedName>
    <definedName name="Jours_Ouvrés_Sherlock">Sherlock!$E$6:$ND$6</definedName>
    <definedName name="Mois">Paramètres!$B$13:$B$24</definedName>
    <definedName name="Num_jour_AE">#REF!</definedName>
    <definedName name="Num_jour_Auto_Logi">#REF!</definedName>
    <definedName name="Num_jour_Cockpit">Cockpit!$E$4:$ND$4</definedName>
    <definedName name="Num_jour_Disjoint_Import">#REF!</definedName>
    <definedName name="Num_jour_Distri_Ecom" localSheetId="6">Cockpit!$E$4:$ND$4</definedName>
    <definedName name="Num_jour_Distri_Ecom" localSheetId="3">HLV_Inter!$E$4:$ND$4</definedName>
    <definedName name="Num_jour_Distri_Ecom" localSheetId="4">Proactif!$E$4:$ND$4</definedName>
    <definedName name="Num_jour_Distri_Ecom" localSheetId="5">Sherlock!$E$4:$ND$4</definedName>
    <definedName name="Num_jour_EMS">#REF!</definedName>
    <definedName name="Num_jour_eParcel">#REF!</definedName>
    <definedName name="Num_jour_Escalade_Export">#REF!</definedName>
    <definedName name="Num_jour_Escalade_Import">#REF!</definedName>
    <definedName name="Num_jour_ESDI">#REF!</definedName>
    <definedName name="Num_jour_HLV_Inter">HLV_Inter!$E$4:$ND$4</definedName>
    <definedName name="Num_jour_Injection">#REF!</definedName>
    <definedName name="Num_jour_KPG">#REF!</definedName>
    <definedName name="Num_jour_Proactif">Proactif!$E$4:$ND$4</definedName>
    <definedName name="Num_jour_Scherlock">Sherlock!$E$4:$ND$4</definedName>
    <definedName name="Num_mois_AE">#REF!</definedName>
    <definedName name="Num_mois_Auto_Logi">#REF!</definedName>
    <definedName name="Num_mois_Cockpit">Cockpit!$D$2:$ND$2</definedName>
    <definedName name="Num_mois_Disjoint_Import">#REF!</definedName>
    <definedName name="Num_mois_Distri_Ecom" localSheetId="6">Cockpit!$D$2:$ND$2</definedName>
    <definedName name="Num_mois_Distri_Ecom" localSheetId="3">HLV_Inter!$D$2:$ND$2</definedName>
    <definedName name="Num_mois_Distri_Ecom" localSheetId="4">Proactif!$D$2:$ND$2</definedName>
    <definedName name="Num_mois_Distri_Ecom" localSheetId="5">Sherlock!$D$2:$ND$2</definedName>
    <definedName name="Num_mois_EMS">#REF!</definedName>
    <definedName name="Num_mois_eParcel">#REF!</definedName>
    <definedName name="Num_mois_Escalade_Export">#REF!</definedName>
    <definedName name="Num_mois_Escalade_Import">#REF!</definedName>
    <definedName name="Num_mois_ESDI">#REF!</definedName>
    <definedName name="Num_mois_HLV_Inter">HLV_Inter!$D$2:$ND$2</definedName>
    <definedName name="Num_mois_Injection">#REF!</definedName>
    <definedName name="Num_mois_KPG">#REF!</definedName>
    <definedName name="Num_mois_Proactif">Proactif!$D$2:$ND$2</definedName>
    <definedName name="Num_mois_Sherlock">Sherlock!$D$2:$ND$2</definedName>
    <definedName name="Num_semaine_AE">#REF!</definedName>
    <definedName name="Num_semaine_Auto_Logi">#REF!</definedName>
    <definedName name="Num_semaine_Cockpit">Cockpit!$D$3:$ND$3</definedName>
    <definedName name="Num_semaine_Disjoint_Import">#REF!</definedName>
    <definedName name="Num_semaine_Distri_Ecom" localSheetId="6">Cockpit!$D$3:$ND$3</definedName>
    <definedName name="Num_semaine_Distri_Ecom" localSheetId="3">HLV_Inter!$D$3:$ND$3</definedName>
    <definedName name="Num_semaine_Distri_Ecom" localSheetId="4">Proactif!$D$3:$ND$3</definedName>
    <definedName name="Num_semaine_Distri_Ecom" localSheetId="5">Sherlock!$D$3:$ND$3</definedName>
    <definedName name="Num_semaine_EMS">#REF!</definedName>
    <definedName name="Num_semaine_eParcel">#REF!</definedName>
    <definedName name="Num_semaine_Escalade_Export">#REF!</definedName>
    <definedName name="Num_semaine_Escalade_Import">#REF!</definedName>
    <definedName name="Num_semaine_ESDI">#REF!</definedName>
    <definedName name="Num_semaine_HLV_Inter">HLV_Inter!$D$3:$ND$3</definedName>
    <definedName name="Num_semaine_Injection">#REF!</definedName>
    <definedName name="Num_semaine_KPG">#REF!</definedName>
    <definedName name="Num_semaine_Proactif">Proactif!$D$3:$ND$3</definedName>
    <definedName name="Num_semaine_Sherlock">Sherlock!$D$3:$ND$3</definedName>
    <definedName name="Num_trim_AE">#REF!</definedName>
    <definedName name="Num_trim_Auto_Logi">#REF!</definedName>
    <definedName name="Num_trim_Cockpit">Cockpit!$D$5:$ND$5</definedName>
    <definedName name="Num_trim_Disjoint_Import">#REF!</definedName>
    <definedName name="Num_trim_Distri_Ecom" localSheetId="6">Cockpit!$D$5:$ND$5</definedName>
    <definedName name="Num_trim_Distri_Ecom" localSheetId="3">HLV_Inter!$D$5:$ND$5</definedName>
    <definedName name="Num_trim_Distri_Ecom" localSheetId="4">Proactif!$D$5:$ND$5</definedName>
    <definedName name="Num_trim_Distri_Ecom" localSheetId="5">Sherlock!$D$5:$ND$5</definedName>
    <definedName name="Num_trim_EMS">#REF!</definedName>
    <definedName name="Num_trim_eParcel">#REF!</definedName>
    <definedName name="Num_trim_Escalade_Export">#REF!</definedName>
    <definedName name="Num_trim_Escalade_Import">#REF!</definedName>
    <definedName name="Num_trim_ESDI">#REF!</definedName>
    <definedName name="Num_trim_HLV_Inter">HLV_Inter!$D$5:$ND$5</definedName>
    <definedName name="Num_trim_Injection">#REF!</definedName>
    <definedName name="Num_trim_KPG">#REF!</definedName>
    <definedName name="Num_trim_Proactif">Proactif!$D$5:$ND$5</definedName>
    <definedName name="Num_trim_Sherlock">Sherlock!$D$5:$ND$5</definedName>
    <definedName name="Pâques">Calcul_jours_fériés!$B$6</definedName>
    <definedName name="Semaine">Paramètres!$B$26:$B$77</definedName>
    <definedName name="Trimestre">Paramètres!$B$79:$B$82</definedName>
    <definedName name="TxPC_J_Mails_AE">#REF!</definedName>
    <definedName name="TxPC_J_Mails_Auto_Logi">#REF!</definedName>
    <definedName name="TxPC_J_Mails_Cockpit">Cockpit!$E$47:$ND$47</definedName>
    <definedName name="TxPC_J_Mails_Disjoint_Import">#REF!</definedName>
    <definedName name="TxPC_J_Mails_Distri_Ecom" localSheetId="6">Cockpit!$E$47:$ND$47</definedName>
    <definedName name="TxPC_J_Mails_Distri_Ecom" localSheetId="3">HLV_Inter!$E$47:$ND$47</definedName>
    <definedName name="TxPC_J_Mails_Distri_Ecom" localSheetId="4">Proactif!$E$47:$ND$47</definedName>
    <definedName name="TxPC_J_Mails_Distri_Ecom" localSheetId="5">Sherlock!$E$47:$ND$47</definedName>
    <definedName name="TxPC_J_Mails_EMS">#REF!</definedName>
    <definedName name="TxPC_J_Mails_eParcel">#REF!</definedName>
    <definedName name="TxPC_J_Mails_Escalade_Export">#REF!</definedName>
    <definedName name="TxPC_J_Mails_Escalade_Import">#REF!</definedName>
    <definedName name="TxPC_J_Mails_ESDI">#REF!</definedName>
    <definedName name="TxPC_J_Mails_HLV_Inter">HLV_Inter!$E$47:$ND$47</definedName>
    <definedName name="TxPC_J_Mails_Injection">#REF!</definedName>
    <definedName name="TxPC_J_Mails_KPG">#REF!</definedName>
    <definedName name="TxPC_J_Mails_Proactif">Proactif!$E$47:$ND$47</definedName>
    <definedName name="TxPC_J_Mails_Sherlock">Sherlock!$E$47:$ND$47</definedName>
    <definedName name="TxPC_J_SCL_AE">#REF!</definedName>
    <definedName name="TxPC_J_SCL_Auto_Logi">#REF!</definedName>
    <definedName name="TxPC_J_SCL_Cockpit">Cockpit!$E$41:$ND$41</definedName>
    <definedName name="TxPC_J_SCL_Disjoint_Import">#REF!</definedName>
    <definedName name="TxPC_J_SCL_Distri_Ecom" localSheetId="6">Cockpit!$E$41:$ND$41</definedName>
    <definedName name="TxPC_J_SCL_Distri_Ecom" localSheetId="3">HLV_Inter!$E$41:$ND$41</definedName>
    <definedName name="TxPC_J_SCL_Distri_Ecom" localSheetId="4">Proactif!$E$41:$ND$41</definedName>
    <definedName name="TxPC_J_SCL_Distri_Ecom" localSheetId="5">Sherlock!$E$41:$ND$41</definedName>
    <definedName name="TxPC_J_SCL_EMS">#REF!</definedName>
    <definedName name="TxPC_J_SCL_eParcel">#REF!</definedName>
    <definedName name="TxPC_J_SCL_Escalade_Export">#REF!</definedName>
    <definedName name="TxPC_J_SCL_Escalade_Import">#REF!</definedName>
    <definedName name="TxPC_J_SCL_ESDI">#REF!</definedName>
    <definedName name="TxPC_J_SCL_HLV_Inter">HLV_Inter!$E$41:$ND$41</definedName>
    <definedName name="TxPC_J_SCL_Injection">#REF!</definedName>
    <definedName name="TxPC_J_SCL_KPG">#REF!</definedName>
    <definedName name="TxPC_J_SCL_Proactif">Proactif!$E$41:$ND$41</definedName>
    <definedName name="TxPC_J_SCL_Sherlock">Sherlock!$E$41:$ND$41</definedName>
    <definedName name="TxPC_J1_Mails_AE">#REF!</definedName>
    <definedName name="TxPC_J1_Mails_Auto_Logi">#REF!</definedName>
    <definedName name="TxPC_J1_Mails_Cockpit">Cockpit!$E$48:$ND$48</definedName>
    <definedName name="TxPC_J1_Mails_Disjoint_Import">#REF!</definedName>
    <definedName name="TxPC_J1_Mails_Distri_Ecom" localSheetId="6">Cockpit!$E$48:$ND$48</definedName>
    <definedName name="TxPC_J1_Mails_Distri_Ecom" localSheetId="3">HLV_Inter!$E$48:$ND$48</definedName>
    <definedName name="TxPC_J1_Mails_Distri_Ecom" localSheetId="4">Proactif!$E$48:$ND$48</definedName>
    <definedName name="TxPC_J1_Mails_Distri_Ecom" localSheetId="5">Sherlock!$E$48:$ND$48</definedName>
    <definedName name="TxPC_J1_Mails_EMS">#REF!</definedName>
    <definedName name="TxPC_J1_Mails_eParcel">#REF!</definedName>
    <definedName name="TxPC_J1_Mails_Escalade_Export">#REF!</definedName>
    <definedName name="TxPC_J1_Mails_Escalade_Import">#REF!</definedName>
    <definedName name="TxPC_J1_Mails_ESDI">#REF!</definedName>
    <definedName name="TxPC_J1_Mails_HLV_Inter">HLV_Inter!$E$48:$ND$48</definedName>
    <definedName name="TxPC_J1_Mails_Injection">#REF!</definedName>
    <definedName name="TxPC_J1_Mails_KPG">#REF!</definedName>
    <definedName name="TxPC_J1_Mails_Proactif">Proactif!$E$48:$ND$48</definedName>
    <definedName name="TxPC_J1_Mails_Sherlock">Sherlock!$E$48:$ND$48</definedName>
    <definedName name="TxPC_J1_SCL_AE">#REF!</definedName>
    <definedName name="TxPC_J1_SCL_Auto_Logi">#REF!</definedName>
    <definedName name="TxPC_J1_SCL_Cockpit">Cockpit!$E$42:$ND$42</definedName>
    <definedName name="TxPC_J1_SCL_Disjoint_Import">#REF!</definedName>
    <definedName name="TxPC_J1_SCL_Distri_Ecom" localSheetId="6">Cockpit!$E$42:$ND$42</definedName>
    <definedName name="TxPC_J1_SCL_Distri_Ecom" localSheetId="3">HLV_Inter!$E$42:$ND$42</definedName>
    <definedName name="TxPC_J1_SCL_Distri_Ecom" localSheetId="4">Proactif!$E$42:$ND$42</definedName>
    <definedName name="TxPC_J1_SCL_Distri_Ecom" localSheetId="5">Sherlock!$E$42:$ND$42</definedName>
    <definedName name="TxPC_J1_SCL_EMS">#REF!</definedName>
    <definedName name="TxPC_J1_SCL_eParcel">#REF!</definedName>
    <definedName name="TxPC_J1_SCL_Escalade_Export">#REF!</definedName>
    <definedName name="TxPC_J1_SCL_Escalade_Import">#REF!</definedName>
    <definedName name="TxPC_J1_SCL_ESDI">#REF!</definedName>
    <definedName name="TxPC_J1_SCL_HLV_Inter">HLV_Inter!$E$42:$ND$42</definedName>
    <definedName name="TxPC_J1_SCL_Injection">#REF!</definedName>
    <definedName name="TxPC_J1_SCL_KPG">#REF!</definedName>
    <definedName name="TxPC_J1_SCL_Proactif">Proactif!$E$42:$ND$42</definedName>
    <definedName name="TxPC_J1_SCL_Sherlock">Sherlock!$E$42:$ND$42</definedName>
    <definedName name="TxPC_J2_Mails_AE">#REF!</definedName>
    <definedName name="TxPC_J2_Mails_Auto_Logi">#REF!</definedName>
    <definedName name="TxPC_J2_Mails_Cockpit">Cockpit!$E$49:$ND$49</definedName>
    <definedName name="TxPC_J2_Mails_Disjoint_Import">#REF!</definedName>
    <definedName name="TxPC_J2_Mails_Distri_Ecom" localSheetId="6">Cockpit!$E$49:$ND$49</definedName>
    <definedName name="TxPC_J2_Mails_Distri_Ecom" localSheetId="3">HLV_Inter!$E$49:$ND$49</definedName>
    <definedName name="TxPC_J2_Mails_Distri_Ecom" localSheetId="4">Proactif!$E$49:$ND$49</definedName>
    <definedName name="TxPC_J2_Mails_Distri_Ecom" localSheetId="5">Sherlock!$E$49:$ND$49</definedName>
    <definedName name="TxPC_J2_Mails_EMS">#REF!</definedName>
    <definedName name="TxPC_J2_Mails_eParcel">#REF!</definedName>
    <definedName name="TxPC_J2_Mails_Escalade_Export">#REF!</definedName>
    <definedName name="TxPC_J2_Mails_Escalade_Import">#REF!</definedName>
    <definedName name="TxPC_J2_Mails_ESDI">#REF!</definedName>
    <definedName name="TxPC_J2_Mails_HLV_Inter">HLV_Inter!$E$49:$ND$49</definedName>
    <definedName name="TxPC_J2_Mails_Injection">#REF!</definedName>
    <definedName name="TxPC_J2_Mails_KPG">#REF!</definedName>
    <definedName name="TxPC_J2_Mails_Proactif">Proactif!$E$49:$ND$49</definedName>
    <definedName name="TxPC_J2_Mails_Sherlock">Sherlock!$E$49:$ND$49</definedName>
    <definedName name="TxPC_J2_SCL_AE">#REF!</definedName>
    <definedName name="TxPC_J2_SCL_Auto_Logi">#REF!</definedName>
    <definedName name="TxPC_J2_SCL_Cockpit">Cockpit!$E$43:$ND$43</definedName>
    <definedName name="TxPC_J2_SCL_Disjoint_Import">#REF!</definedName>
    <definedName name="TxPC_J2_SCL_Distri_Ecom" localSheetId="6">Cockpit!$E$43:$ND$43</definedName>
    <definedName name="TxPC_J2_SCL_Distri_Ecom" localSheetId="3">HLV_Inter!$E$43:$ND$43</definedName>
    <definedName name="TxPC_J2_SCL_Distri_Ecom" localSheetId="4">Proactif!$E$43:$ND$43</definedName>
    <definedName name="TxPC_J2_SCL_Distri_Ecom" localSheetId="5">Sherlock!$E$43:$ND$43</definedName>
    <definedName name="TxPC_J2_SCL_EMS">#REF!</definedName>
    <definedName name="TxPC_J2_SCL_eParcel">#REF!</definedName>
    <definedName name="TxPC_J2_SCL_Escalade_Export">#REF!</definedName>
    <definedName name="TxPC_J2_SCL_Escalade_Import">#REF!</definedName>
    <definedName name="TxPC_J2_SCL_ESDI">#REF!</definedName>
    <definedName name="TxPC_J2_SCL_HLV_Inter">HLV_Inter!$E$43:$ND$43</definedName>
    <definedName name="TxPC_J2_SCL_Injection">#REF!</definedName>
    <definedName name="TxPC_J2_SCL_KPG">#REF!</definedName>
    <definedName name="TxPC_J2_SCL_Proactif">Proactif!$E$43:$ND$43</definedName>
    <definedName name="TxPC_J2_SCL_Sherlock">Sherlock!$E$43:$ND$43</definedName>
    <definedName name="TxT_J_Mails_AE">#REF!</definedName>
    <definedName name="TxT_J_Mails_Auto_Logi">#REF!</definedName>
    <definedName name="TxT_J_Mails_Cockpit">Cockpit!$E$46:$ND$46</definedName>
    <definedName name="TxT_J_Mails_Disjoint_Import">#REF!</definedName>
    <definedName name="TxT_J_Mails_Distri_Ecom" localSheetId="6">Cockpit!$E$46:$ND$46</definedName>
    <definedName name="TxT_J_Mails_Distri_Ecom" localSheetId="3">HLV_Inter!$E$46:$ND$46</definedName>
    <definedName name="TxT_J_Mails_Distri_Ecom" localSheetId="4">Proactif!$E$46:$ND$46</definedName>
    <definedName name="TxT_J_Mails_Distri_Ecom" localSheetId="5">Sherlock!$E$46:$ND$46</definedName>
    <definedName name="TxT_J_Mails_EMS">#REF!</definedName>
    <definedName name="TxT_J_Mails_eParcel">#REF!</definedName>
    <definedName name="TxT_J_Mails_Escalade_Export">#REF!</definedName>
    <definedName name="TxT_J_Mails_Escalade_Import">#REF!</definedName>
    <definedName name="TxT_J_Mails_ESDI">#REF!</definedName>
    <definedName name="TxT_J_Mails_HLV_Inter">HLV_Inter!$E$46:$ND$46</definedName>
    <definedName name="TxT_J_Mails_Injection">#REF!</definedName>
    <definedName name="TxT_J_Mails_KPG">#REF!</definedName>
    <definedName name="TxT_J_Mails_Proactif">Proactif!$E$46:$ND$46</definedName>
    <definedName name="TxT_J_Mails_Sherlock">Sherlock!$E$46:$ND$46</definedName>
    <definedName name="TxT_J_SCL_AE">#REF!</definedName>
    <definedName name="TxT_J_SCL_Auto_Logi">#REF!</definedName>
    <definedName name="TxT_J_SCL_Cockpit">Cockpit!$E$40:$ND$40</definedName>
    <definedName name="TxT_J_SCL_Disjoint_Import">#REF!</definedName>
    <definedName name="TxT_J_SCL_Distri_Ecom" localSheetId="6">Cockpit!$E$40:$ND$40</definedName>
    <definedName name="TxT_J_SCL_Distri_Ecom" localSheetId="3">HLV_Inter!$E$40:$ND$40</definedName>
    <definedName name="TxT_J_SCL_Distri_Ecom" localSheetId="4">Proactif!$E$40:$ND$40</definedName>
    <definedName name="TxT_J_SCL_Distri_Ecom" localSheetId="5">Sherlock!$E$40:$ND$40</definedName>
    <definedName name="TxT_J_SCL_EMS">#REF!</definedName>
    <definedName name="TxT_J_SCL_eParcel">#REF!</definedName>
    <definedName name="TxT_J_SCL_Escalade_Export">#REF!</definedName>
    <definedName name="TxT_J_SCL_Escalade_Import">#REF!</definedName>
    <definedName name="TxT_J_SCL_ESDI">#REF!</definedName>
    <definedName name="TxT_J_SCL_HLV_Inter">HLV_Inter!$E$40:$ND$40</definedName>
    <definedName name="TxT_J_SCL_Injection">#REF!</definedName>
    <definedName name="TxT_J_SCL_KPG">#REF!</definedName>
    <definedName name="TxT_J_SCL_Proactif">Proactif!$E$40:$ND$40</definedName>
    <definedName name="TxT_J_SCL_Sherlock">Sherlock!$E$40:$ND$40</definedName>
    <definedName name="Week_end">Paramètres!$I$2:$J$54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0" i="63" l="1" a="1"/>
  <c r="D20" i="63" s="1"/>
  <c r="B64" i="63" l="1"/>
  <c r="B60" i="63"/>
  <c r="B56" i="63"/>
  <c r="B52" i="63"/>
  <c r="B48" i="63"/>
  <c r="B44" i="63"/>
  <c r="B40" i="63"/>
  <c r="B36" i="63"/>
  <c r="B20" i="63"/>
  <c r="A31" i="66" l="1"/>
  <c r="A23" i="66"/>
  <c r="A16" i="66"/>
  <c r="A4" i="66"/>
  <c r="B32" i="63" l="1"/>
  <c r="B28" i="63"/>
  <c r="B24" i="63"/>
  <c r="A31" i="65"/>
  <c r="A23" i="65"/>
  <c r="A16" i="65"/>
  <c r="A4" i="65"/>
  <c r="A31" i="64"/>
  <c r="A23" i="64"/>
  <c r="A16" i="64"/>
  <c r="A4" i="64"/>
  <c r="B4" i="63"/>
  <c r="N39" i="66" l="1"/>
  <c r="M39" i="66"/>
  <c r="L39" i="66"/>
  <c r="K39" i="66"/>
  <c r="N38" i="66"/>
  <c r="M38" i="66"/>
  <c r="L38" i="66"/>
  <c r="K38" i="66"/>
  <c r="N34" i="66"/>
  <c r="M34" i="66"/>
  <c r="L34" i="66"/>
  <c r="K34" i="66"/>
  <c r="N33" i="66"/>
  <c r="M33" i="66"/>
  <c r="L33" i="66"/>
  <c r="K33" i="66"/>
  <c r="N26" i="66"/>
  <c r="M26" i="66"/>
  <c r="L26" i="66"/>
  <c r="K26" i="66"/>
  <c r="N25" i="66"/>
  <c r="M25" i="66"/>
  <c r="L25" i="66"/>
  <c r="K25" i="66"/>
  <c r="N18" i="66"/>
  <c r="M18" i="66"/>
  <c r="L18" i="66"/>
  <c r="K18" i="66"/>
  <c r="N17" i="66"/>
  <c r="M17" i="66"/>
  <c r="L17" i="66"/>
  <c r="K17" i="66"/>
  <c r="F11" i="66"/>
  <c r="E11" i="66"/>
  <c r="D11" i="66"/>
  <c r="G11" i="66" s="1"/>
  <c r="F10" i="66"/>
  <c r="E10" i="66"/>
  <c r="D10" i="66"/>
  <c r="G10" i="66" s="1"/>
  <c r="F7" i="66"/>
  <c r="G6" i="66"/>
  <c r="F6" i="66"/>
  <c r="E6" i="66"/>
  <c r="D6" i="66"/>
  <c r="H6" i="66" s="1"/>
  <c r="G5" i="66"/>
  <c r="G7" i="66" s="1"/>
  <c r="F5" i="66"/>
  <c r="E5" i="66"/>
  <c r="E7" i="66" s="1"/>
  <c r="D5" i="66"/>
  <c r="D7" i="66" s="1"/>
  <c r="N39" i="65"/>
  <c r="M39" i="65"/>
  <c r="L39" i="65"/>
  <c r="K39" i="65"/>
  <c r="N38" i="65"/>
  <c r="M38" i="65"/>
  <c r="L38" i="65"/>
  <c r="K38" i="65"/>
  <c r="N34" i="65"/>
  <c r="M34" i="65"/>
  <c r="L34" i="65"/>
  <c r="K34" i="65"/>
  <c r="N33" i="65"/>
  <c r="M33" i="65"/>
  <c r="L33" i="65"/>
  <c r="K33" i="65"/>
  <c r="N26" i="65"/>
  <c r="M26" i="65"/>
  <c r="L26" i="65"/>
  <c r="K26" i="65"/>
  <c r="N25" i="65"/>
  <c r="M25" i="65"/>
  <c r="L25" i="65"/>
  <c r="K25" i="65"/>
  <c r="N18" i="65"/>
  <c r="M18" i="65"/>
  <c r="L18" i="65"/>
  <c r="K18" i="65"/>
  <c r="N17" i="65"/>
  <c r="M17" i="65"/>
  <c r="L17" i="65"/>
  <c r="K17" i="65"/>
  <c r="F11" i="65"/>
  <c r="E11" i="65"/>
  <c r="D11" i="65"/>
  <c r="G11" i="65" s="1"/>
  <c r="F10" i="65"/>
  <c r="E10" i="65"/>
  <c r="D10" i="65"/>
  <c r="G10" i="65" s="1"/>
  <c r="G6" i="65"/>
  <c r="F6" i="65"/>
  <c r="E6" i="65"/>
  <c r="D6" i="65"/>
  <c r="G5" i="65"/>
  <c r="G7" i="65" s="1"/>
  <c r="F5" i="65"/>
  <c r="F7" i="65" s="1"/>
  <c r="E5" i="65"/>
  <c r="E7" i="65" s="1"/>
  <c r="D5" i="65"/>
  <c r="H5" i="65" s="1"/>
  <c r="N39" i="64"/>
  <c r="M39" i="64"/>
  <c r="L39" i="64"/>
  <c r="K39" i="64"/>
  <c r="N38" i="64"/>
  <c r="M38" i="64"/>
  <c r="L38" i="64"/>
  <c r="K38" i="64"/>
  <c r="N34" i="64"/>
  <c r="M34" i="64"/>
  <c r="L34" i="64"/>
  <c r="K34" i="64"/>
  <c r="N33" i="64"/>
  <c r="M33" i="64"/>
  <c r="L33" i="64"/>
  <c r="K33" i="64"/>
  <c r="N26" i="64"/>
  <c r="M26" i="64"/>
  <c r="L26" i="64"/>
  <c r="K26" i="64"/>
  <c r="N25" i="64"/>
  <c r="M25" i="64"/>
  <c r="L25" i="64"/>
  <c r="K25" i="64"/>
  <c r="N18" i="64"/>
  <c r="M18" i="64"/>
  <c r="L18" i="64"/>
  <c r="K18" i="64"/>
  <c r="N17" i="64"/>
  <c r="M17" i="64"/>
  <c r="L17" i="64"/>
  <c r="K17" i="64"/>
  <c r="F11" i="64"/>
  <c r="E11" i="64"/>
  <c r="D11" i="64"/>
  <c r="G11" i="64" s="1"/>
  <c r="F10" i="64"/>
  <c r="E10" i="64"/>
  <c r="D10" i="64"/>
  <c r="G10" i="64" s="1"/>
  <c r="G6" i="64"/>
  <c r="F6" i="64"/>
  <c r="E6" i="64"/>
  <c r="D6" i="64"/>
  <c r="H6" i="64" s="1"/>
  <c r="G5" i="64"/>
  <c r="G7" i="64" s="1"/>
  <c r="F5" i="64"/>
  <c r="E5" i="64"/>
  <c r="E7" i="64" s="1"/>
  <c r="D5" i="64"/>
  <c r="D7" i="64" s="1"/>
  <c r="H5" i="66" l="1"/>
  <c r="H7" i="66" s="1"/>
  <c r="D7" i="65"/>
  <c r="H6" i="65"/>
  <c r="H7" i="65" s="1"/>
  <c r="F7" i="64"/>
  <c r="H5" i="64"/>
  <c r="H7" i="64" s="1"/>
  <c r="AF21" i="63"/>
  <c r="B16" i="63"/>
  <c r="AF53" i="63" l="1"/>
  <c r="AF57" i="63"/>
  <c r="AF64" i="63"/>
  <c r="AF61" i="63"/>
  <c r="AF56" i="63"/>
  <c r="AF65" i="63"/>
  <c r="AF52" i="63"/>
  <c r="AF60" i="63"/>
  <c r="AF37" i="63"/>
  <c r="AF41" i="63"/>
  <c r="AF48" i="63"/>
  <c r="AF45" i="63"/>
  <c r="AF40" i="63"/>
  <c r="AF49" i="63"/>
  <c r="AF36" i="63"/>
  <c r="AF44" i="63"/>
  <c r="AF25" i="63"/>
  <c r="AF32" i="63"/>
  <c r="AF29" i="63"/>
  <c r="AF24" i="63"/>
  <c r="AF33" i="63"/>
  <c r="AF28" i="63"/>
  <c r="B12" i="63"/>
  <c r="B8" i="63"/>
  <c r="A1" i="61" l="1"/>
  <c r="A1" i="55" l="1"/>
  <c r="A1" i="57"/>
  <c r="A1" i="59"/>
  <c r="K17" i="35" l="1"/>
  <c r="L17" i="35"/>
  <c r="M17" i="35"/>
  <c r="N17" i="35"/>
  <c r="K18" i="35"/>
  <c r="L18" i="35"/>
  <c r="M18" i="35"/>
  <c r="N18" i="35"/>
  <c r="K25" i="35"/>
  <c r="L25" i="35"/>
  <c r="M25" i="35"/>
  <c r="N25" i="35"/>
  <c r="K26" i="35"/>
  <c r="L26" i="35"/>
  <c r="M26" i="35"/>
  <c r="N26" i="35"/>
  <c r="K33" i="35"/>
  <c r="L33" i="35"/>
  <c r="M33" i="35"/>
  <c r="N33" i="35"/>
  <c r="K34" i="35"/>
  <c r="L34" i="35"/>
  <c r="M34" i="35"/>
  <c r="N34" i="35"/>
  <c r="K38" i="35"/>
  <c r="L38" i="35"/>
  <c r="M38" i="35"/>
  <c r="N38" i="35"/>
  <c r="K39" i="35"/>
  <c r="L39" i="35"/>
  <c r="M39" i="35"/>
  <c r="N39" i="35"/>
  <c r="F11" i="35" l="1"/>
  <c r="E11" i="35"/>
  <c r="D11" i="35"/>
  <c r="G11" i="35" s="1"/>
  <c r="F10" i="35"/>
  <c r="E10" i="35"/>
  <c r="D10" i="35"/>
  <c r="G10" i="35" s="1"/>
  <c r="G6" i="35"/>
  <c r="F6" i="35"/>
  <c r="E6" i="35"/>
  <c r="D6" i="35"/>
  <c r="G5" i="35"/>
  <c r="F5" i="35"/>
  <c r="E5" i="35"/>
  <c r="D5" i="35"/>
  <c r="D38" i="55"/>
  <c r="D31" i="55"/>
  <c r="ND30" i="55"/>
  <c r="NC30" i="55"/>
  <c r="NB30" i="55"/>
  <c r="NA30" i="55"/>
  <c r="MZ30" i="55"/>
  <c r="MY30" i="55"/>
  <c r="MX30" i="55"/>
  <c r="MW30" i="55"/>
  <c r="MV30" i="55"/>
  <c r="MU30" i="55"/>
  <c r="MT30" i="55"/>
  <c r="MS30" i="55"/>
  <c r="MR30" i="55"/>
  <c r="MQ30" i="55"/>
  <c r="MP30" i="55"/>
  <c r="MO30" i="55"/>
  <c r="MN30" i="55"/>
  <c r="MM30" i="55"/>
  <c r="ML30" i="55"/>
  <c r="MK30" i="55"/>
  <c r="MJ30" i="55"/>
  <c r="MI30" i="55"/>
  <c r="MH30" i="55"/>
  <c r="MG30" i="55"/>
  <c r="MF30" i="55"/>
  <c r="ME30" i="55"/>
  <c r="MD30" i="55"/>
  <c r="MC30" i="55"/>
  <c r="MB30" i="55"/>
  <c r="MA30" i="55"/>
  <c r="LZ30" i="55"/>
  <c r="LY30" i="55"/>
  <c r="LX30" i="55"/>
  <c r="LW30" i="55"/>
  <c r="LV30" i="55"/>
  <c r="LU30" i="55"/>
  <c r="LT30" i="55"/>
  <c r="LS30" i="55"/>
  <c r="LR30" i="55"/>
  <c r="LQ30" i="55"/>
  <c r="LP30" i="55"/>
  <c r="LO30" i="55"/>
  <c r="LN30" i="55"/>
  <c r="LM30" i="55"/>
  <c r="LL30" i="55"/>
  <c r="LK30" i="55"/>
  <c r="LJ30" i="55"/>
  <c r="LI30" i="55"/>
  <c r="LH30" i="55"/>
  <c r="LG30" i="55"/>
  <c r="LF30" i="55"/>
  <c r="LE30" i="55"/>
  <c r="LD30" i="55"/>
  <c r="LC30" i="55"/>
  <c r="LB30" i="55"/>
  <c r="LA30" i="55"/>
  <c r="KZ30" i="55"/>
  <c r="KY30" i="55"/>
  <c r="KX30" i="55"/>
  <c r="KW30" i="55"/>
  <c r="KV30" i="55"/>
  <c r="KU30" i="55"/>
  <c r="KT30" i="55"/>
  <c r="KS30" i="55"/>
  <c r="KR30" i="55"/>
  <c r="KQ30" i="55"/>
  <c r="KP30" i="55"/>
  <c r="KO30" i="55"/>
  <c r="KN30" i="55"/>
  <c r="KM30" i="55"/>
  <c r="KL30" i="55"/>
  <c r="KK30" i="55"/>
  <c r="KJ30" i="55"/>
  <c r="KI30" i="55"/>
  <c r="KH30" i="55"/>
  <c r="KG30" i="55"/>
  <c r="KF30" i="55"/>
  <c r="KE30" i="55"/>
  <c r="KD30" i="55"/>
  <c r="KC30" i="55"/>
  <c r="KB30" i="55"/>
  <c r="KA30" i="55"/>
  <c r="JZ30" i="55"/>
  <c r="JY30" i="55"/>
  <c r="JX30" i="55"/>
  <c r="JW30" i="55"/>
  <c r="JV30" i="55"/>
  <c r="JU30" i="55"/>
  <c r="JT30" i="55"/>
  <c r="JS30" i="55"/>
  <c r="JR30" i="55"/>
  <c r="JQ30" i="55"/>
  <c r="JP30" i="55"/>
  <c r="JO30" i="55"/>
  <c r="JN30" i="55"/>
  <c r="JM30" i="55"/>
  <c r="JL30" i="55"/>
  <c r="JK30" i="55"/>
  <c r="JJ30" i="55"/>
  <c r="JI30" i="55"/>
  <c r="JH30" i="55"/>
  <c r="JG30" i="55"/>
  <c r="JF30" i="55"/>
  <c r="JE30" i="55"/>
  <c r="JD30" i="55"/>
  <c r="JC30" i="55"/>
  <c r="JB30" i="55"/>
  <c r="JA30" i="55"/>
  <c r="IZ30" i="55"/>
  <c r="IY30" i="55"/>
  <c r="IX30" i="55"/>
  <c r="IW30" i="55"/>
  <c r="IV30" i="55"/>
  <c r="IU30" i="55"/>
  <c r="IT30" i="55"/>
  <c r="IS30" i="55"/>
  <c r="IR30" i="55"/>
  <c r="IQ30" i="55"/>
  <c r="IP30" i="55"/>
  <c r="IO30" i="55"/>
  <c r="IN30" i="55"/>
  <c r="IM30" i="55"/>
  <c r="IL30" i="55"/>
  <c r="IK30" i="55"/>
  <c r="IJ30" i="55"/>
  <c r="II30" i="55"/>
  <c r="IH30" i="55"/>
  <c r="IG30" i="55"/>
  <c r="IF30" i="55"/>
  <c r="IE30" i="55"/>
  <c r="ID30" i="55"/>
  <c r="IC30" i="55"/>
  <c r="IB30" i="55"/>
  <c r="IA30" i="55"/>
  <c r="HZ30" i="55"/>
  <c r="HY30" i="55"/>
  <c r="HX30" i="55"/>
  <c r="HW30" i="55"/>
  <c r="HV30" i="55"/>
  <c r="HU30" i="55"/>
  <c r="HT30" i="55"/>
  <c r="HS30" i="55"/>
  <c r="HR30" i="55"/>
  <c r="HQ30" i="55"/>
  <c r="HP30" i="55"/>
  <c r="HO30" i="55"/>
  <c r="HN30" i="55"/>
  <c r="HM30" i="55"/>
  <c r="HL30" i="55"/>
  <c r="HK30" i="55"/>
  <c r="HJ30" i="55"/>
  <c r="HI30" i="55"/>
  <c r="HH30" i="55"/>
  <c r="HG30" i="55"/>
  <c r="HF30" i="55"/>
  <c r="HE30" i="55"/>
  <c r="HD30" i="55"/>
  <c r="HC30" i="55"/>
  <c r="HB30" i="55"/>
  <c r="HA30" i="55"/>
  <c r="GZ30" i="55"/>
  <c r="GY30" i="55"/>
  <c r="GX30" i="55"/>
  <c r="GW30" i="55"/>
  <c r="GV30" i="55"/>
  <c r="GU30" i="55"/>
  <c r="GT30" i="55"/>
  <c r="GS30" i="55"/>
  <c r="GR30" i="55"/>
  <c r="GQ30" i="55"/>
  <c r="GP30" i="55"/>
  <c r="GO30" i="55"/>
  <c r="GN30" i="55"/>
  <c r="GM30" i="55"/>
  <c r="GL30" i="55"/>
  <c r="GK30" i="55"/>
  <c r="GJ30" i="55"/>
  <c r="GI30" i="55"/>
  <c r="GH30" i="55"/>
  <c r="GG30" i="55"/>
  <c r="GF30" i="55"/>
  <c r="GE30" i="55"/>
  <c r="GD30" i="55"/>
  <c r="GC30" i="55"/>
  <c r="GB30" i="55"/>
  <c r="GA30" i="55"/>
  <c r="FZ30" i="55"/>
  <c r="FY30" i="55"/>
  <c r="FX30" i="55"/>
  <c r="FW30" i="55"/>
  <c r="FV30" i="55"/>
  <c r="FU30" i="55"/>
  <c r="FT30" i="55"/>
  <c r="FS30" i="55"/>
  <c r="FR30" i="55"/>
  <c r="FQ30" i="55"/>
  <c r="FP30" i="55"/>
  <c r="FO30" i="55"/>
  <c r="FN30" i="55"/>
  <c r="FM30" i="55"/>
  <c r="FL30" i="55"/>
  <c r="FK30" i="55"/>
  <c r="FJ30" i="55"/>
  <c r="FI30" i="55"/>
  <c r="FH30" i="55"/>
  <c r="FG30" i="55"/>
  <c r="FF30" i="55"/>
  <c r="FE30" i="55"/>
  <c r="FD30" i="55"/>
  <c r="FC30" i="55"/>
  <c r="FB30" i="55"/>
  <c r="FA30" i="55"/>
  <c r="EZ30" i="55"/>
  <c r="EY30" i="55"/>
  <c r="EX30" i="55"/>
  <c r="EW30" i="55"/>
  <c r="EV30" i="55"/>
  <c r="EU30" i="55"/>
  <c r="ET30" i="55"/>
  <c r="ES30" i="55"/>
  <c r="ER30" i="55"/>
  <c r="EQ30" i="55"/>
  <c r="EP30" i="55"/>
  <c r="EO30" i="55"/>
  <c r="EN30" i="55"/>
  <c r="EM30" i="55"/>
  <c r="EL30" i="55"/>
  <c r="EK30" i="55"/>
  <c r="EJ30" i="55"/>
  <c r="EI30" i="55"/>
  <c r="EH30" i="55"/>
  <c r="EG30" i="55"/>
  <c r="EF30" i="55"/>
  <c r="EE30" i="55"/>
  <c r="ED30" i="55"/>
  <c r="EC30" i="55"/>
  <c r="EB30" i="55"/>
  <c r="EA30" i="55"/>
  <c r="DZ30" i="55"/>
  <c r="DY30" i="55"/>
  <c r="DX30" i="55"/>
  <c r="DW30" i="55"/>
  <c r="DV30" i="55"/>
  <c r="DU30" i="55"/>
  <c r="DT30" i="55"/>
  <c r="DS30" i="55"/>
  <c r="DR30" i="55"/>
  <c r="DQ30" i="55"/>
  <c r="DP30" i="55"/>
  <c r="DO30" i="55"/>
  <c r="DN30" i="55"/>
  <c r="DM30" i="55"/>
  <c r="DL30" i="55"/>
  <c r="DK30" i="55"/>
  <c r="DJ30" i="55"/>
  <c r="DI30" i="55"/>
  <c r="DH30" i="55"/>
  <c r="DG30" i="55"/>
  <c r="DF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CG30" i="55"/>
  <c r="CF30" i="55"/>
  <c r="CE30" i="55"/>
  <c r="CD30" i="55"/>
  <c r="CC30" i="55"/>
  <c r="CB30" i="55"/>
  <c r="CA30" i="55"/>
  <c r="BZ30" i="55"/>
  <c r="BY30" i="55"/>
  <c r="BX30" i="55"/>
  <c r="BW30" i="55"/>
  <c r="BV30" i="55"/>
  <c r="BU30" i="55"/>
  <c r="BT30" i="55"/>
  <c r="BS30" i="55"/>
  <c r="BR30" i="55"/>
  <c r="BQ30" i="55"/>
  <c r="BP30" i="55"/>
  <c r="BO30" i="55"/>
  <c r="BN30" i="55"/>
  <c r="BM30" i="55"/>
  <c r="BL30" i="55"/>
  <c r="BK30" i="55"/>
  <c r="BJ30" i="55"/>
  <c r="BI30" i="55"/>
  <c r="BH30" i="55"/>
  <c r="BG30" i="55"/>
  <c r="BF30" i="55"/>
  <c r="BE30" i="55"/>
  <c r="BD30" i="55"/>
  <c r="BC30" i="55"/>
  <c r="BB30" i="55"/>
  <c r="BA30" i="55"/>
  <c r="AZ30" i="55"/>
  <c r="AY30" i="55"/>
  <c r="AX30" i="55"/>
  <c r="AW30" i="55"/>
  <c r="AV30" i="55"/>
  <c r="AU30" i="55"/>
  <c r="AT30" i="55"/>
  <c r="AS30" i="55"/>
  <c r="AR30" i="55"/>
  <c r="AQ30" i="55"/>
  <c r="AP30" i="55"/>
  <c r="AO30" i="55"/>
  <c r="AN30" i="55"/>
  <c r="AM30" i="55"/>
  <c r="AL30" i="55"/>
  <c r="AK30" i="55"/>
  <c r="AJ30" i="55"/>
  <c r="AI30" i="55"/>
  <c r="AH30" i="55"/>
  <c r="AG30" i="55"/>
  <c r="AF30" i="55"/>
  <c r="AE30" i="55"/>
  <c r="AD30" i="55"/>
  <c r="AC30" i="55"/>
  <c r="AB30" i="55"/>
  <c r="AA30" i="55"/>
  <c r="Z30" i="55"/>
  <c r="Y30" i="55"/>
  <c r="X30" i="55"/>
  <c r="W30" i="55"/>
  <c r="V30" i="55"/>
  <c r="U30" i="55"/>
  <c r="T30" i="55"/>
  <c r="S30" i="55"/>
  <c r="R30" i="55"/>
  <c r="Q30" i="55"/>
  <c r="P30" i="55"/>
  <c r="O30" i="55"/>
  <c r="N30" i="55"/>
  <c r="M30" i="55"/>
  <c r="L30" i="55"/>
  <c r="K30" i="55"/>
  <c r="J30" i="55"/>
  <c r="I30" i="55"/>
  <c r="H30" i="55"/>
  <c r="G30" i="55"/>
  <c r="F30" i="55"/>
  <c r="E30" i="55"/>
  <c r="D30" i="55"/>
  <c r="D16" i="55"/>
  <c r="ND15" i="55"/>
  <c r="NC15" i="55"/>
  <c r="NB15" i="55"/>
  <c r="NA15" i="55"/>
  <c r="MZ15" i="55"/>
  <c r="MY15" i="55"/>
  <c r="MX15" i="55"/>
  <c r="MW15" i="55"/>
  <c r="MV15" i="55"/>
  <c r="MU15" i="55"/>
  <c r="MT15" i="55"/>
  <c r="MS15" i="55"/>
  <c r="MR15" i="55"/>
  <c r="MQ15" i="55"/>
  <c r="MP15" i="55"/>
  <c r="MO15" i="55"/>
  <c r="MN15" i="55"/>
  <c r="MM15" i="55"/>
  <c r="ML15" i="55"/>
  <c r="MK15" i="55"/>
  <c r="MJ15" i="55"/>
  <c r="MI15" i="55"/>
  <c r="MH15" i="55"/>
  <c r="MG15" i="55"/>
  <c r="MF15" i="55"/>
  <c r="ME15" i="55"/>
  <c r="MD15" i="55"/>
  <c r="MC15" i="55"/>
  <c r="MB15" i="55"/>
  <c r="MA15" i="55"/>
  <c r="LZ15" i="55"/>
  <c r="LY15" i="55"/>
  <c r="LX15" i="55"/>
  <c r="LW15" i="55"/>
  <c r="LV15" i="55"/>
  <c r="LU15" i="55"/>
  <c r="LT15" i="55"/>
  <c r="LS15" i="55"/>
  <c r="LR15" i="55"/>
  <c r="LQ15" i="55"/>
  <c r="LP15" i="55"/>
  <c r="LO15" i="55"/>
  <c r="LN15" i="55"/>
  <c r="LM15" i="55"/>
  <c r="LL15" i="55"/>
  <c r="LK15" i="55"/>
  <c r="LJ15" i="55"/>
  <c r="LI15" i="55"/>
  <c r="LH15" i="55"/>
  <c r="LG15" i="55"/>
  <c r="LF15" i="55"/>
  <c r="LE15" i="55"/>
  <c r="LD15" i="55"/>
  <c r="LC15" i="55"/>
  <c r="LB15" i="55"/>
  <c r="LA15" i="55"/>
  <c r="KZ15" i="55"/>
  <c r="KY15" i="55"/>
  <c r="KX15" i="55"/>
  <c r="KW15" i="55"/>
  <c r="KV15" i="55"/>
  <c r="KU15" i="55"/>
  <c r="KT15" i="55"/>
  <c r="KS15" i="55"/>
  <c r="KR15" i="55"/>
  <c r="KQ15" i="55"/>
  <c r="KP15" i="55"/>
  <c r="KO15" i="55"/>
  <c r="KN15" i="55"/>
  <c r="KM15" i="55"/>
  <c r="KL15" i="55"/>
  <c r="KK15" i="55"/>
  <c r="KJ15" i="55"/>
  <c r="KI15" i="55"/>
  <c r="KH15" i="55"/>
  <c r="KG15" i="55"/>
  <c r="KF15" i="55"/>
  <c r="KE15" i="55"/>
  <c r="KD15" i="55"/>
  <c r="KC15" i="55"/>
  <c r="KB15" i="55"/>
  <c r="KA15" i="55"/>
  <c r="JZ15" i="55"/>
  <c r="JY15" i="55"/>
  <c r="JX15" i="55"/>
  <c r="JW15" i="55"/>
  <c r="JV15" i="55"/>
  <c r="JU15" i="55"/>
  <c r="JT15" i="55"/>
  <c r="JS15" i="55"/>
  <c r="JR15" i="55"/>
  <c r="JQ15" i="55"/>
  <c r="JP15" i="55"/>
  <c r="JO15" i="55"/>
  <c r="JN15" i="55"/>
  <c r="JM15" i="55"/>
  <c r="JL15" i="55"/>
  <c r="JK15" i="55"/>
  <c r="JJ15" i="55"/>
  <c r="JI15" i="55"/>
  <c r="JH15" i="55"/>
  <c r="JG15" i="55"/>
  <c r="JF15" i="55"/>
  <c r="JE15" i="55"/>
  <c r="JD15" i="55"/>
  <c r="JC15" i="55"/>
  <c r="JB15" i="55"/>
  <c r="JA15" i="55"/>
  <c r="IZ15" i="55"/>
  <c r="IY15" i="55"/>
  <c r="IX15" i="55"/>
  <c r="IW15" i="55"/>
  <c r="IV15" i="55"/>
  <c r="IU15" i="55"/>
  <c r="IT15" i="55"/>
  <c r="IS15" i="55"/>
  <c r="IR15" i="55"/>
  <c r="IQ15" i="55"/>
  <c r="IP15" i="55"/>
  <c r="IO15" i="55"/>
  <c r="IN15" i="55"/>
  <c r="IM15" i="55"/>
  <c r="IL15" i="55"/>
  <c r="IK15" i="55"/>
  <c r="IJ15" i="55"/>
  <c r="II15" i="55"/>
  <c r="IH15" i="55"/>
  <c r="IG15" i="55"/>
  <c r="IF15" i="55"/>
  <c r="IE15" i="55"/>
  <c r="ID15" i="55"/>
  <c r="IC15" i="55"/>
  <c r="IB15" i="55"/>
  <c r="IA15" i="55"/>
  <c r="HZ15" i="55"/>
  <c r="HY15" i="55"/>
  <c r="HX15" i="55"/>
  <c r="HW15" i="55"/>
  <c r="HV15" i="55"/>
  <c r="HU15" i="55"/>
  <c r="HT15" i="55"/>
  <c r="HS15" i="55"/>
  <c r="HR15" i="55"/>
  <c r="HQ15" i="55"/>
  <c r="HP15" i="55"/>
  <c r="HO15" i="55"/>
  <c r="HN15" i="55"/>
  <c r="HM15" i="55"/>
  <c r="HL15" i="55"/>
  <c r="HK15" i="55"/>
  <c r="HJ15" i="55"/>
  <c r="HI15" i="55"/>
  <c r="HH15" i="55"/>
  <c r="HG15" i="55"/>
  <c r="HF15" i="55"/>
  <c r="HE15" i="55"/>
  <c r="HD15" i="55"/>
  <c r="HC15" i="55"/>
  <c r="HB15" i="55"/>
  <c r="HA15" i="55"/>
  <c r="GZ15" i="55"/>
  <c r="GY15" i="55"/>
  <c r="GX15" i="55"/>
  <c r="GW15" i="55"/>
  <c r="GV15" i="55"/>
  <c r="GU15" i="55"/>
  <c r="GT15" i="55"/>
  <c r="GS15" i="55"/>
  <c r="GR15" i="55"/>
  <c r="GQ15" i="55"/>
  <c r="GP15" i="55"/>
  <c r="GO15" i="55"/>
  <c r="GN15" i="55"/>
  <c r="GM15" i="55"/>
  <c r="GL15" i="55"/>
  <c r="GK15" i="55"/>
  <c r="GJ15" i="55"/>
  <c r="GI15" i="55"/>
  <c r="GH15" i="55"/>
  <c r="GG15" i="55"/>
  <c r="GF15" i="55"/>
  <c r="GE15" i="55"/>
  <c r="GD15" i="55"/>
  <c r="GC15" i="55"/>
  <c r="GB15" i="55"/>
  <c r="GA15" i="55"/>
  <c r="FZ15" i="55"/>
  <c r="FY15" i="55"/>
  <c r="FX15" i="55"/>
  <c r="FW15" i="55"/>
  <c r="FV15" i="55"/>
  <c r="FU15" i="55"/>
  <c r="FT15" i="55"/>
  <c r="FS15" i="55"/>
  <c r="FR15" i="55"/>
  <c r="FQ15" i="55"/>
  <c r="FP15" i="55"/>
  <c r="FO15" i="55"/>
  <c r="FN15" i="55"/>
  <c r="FM15" i="55"/>
  <c r="FL15" i="55"/>
  <c r="FK15" i="55"/>
  <c r="FJ15" i="55"/>
  <c r="FI15" i="55"/>
  <c r="FH15" i="55"/>
  <c r="FG15" i="55"/>
  <c r="FF15" i="55"/>
  <c r="FE15" i="55"/>
  <c r="FD15" i="55"/>
  <c r="FC15" i="55"/>
  <c r="FB15" i="55"/>
  <c r="FA15" i="55"/>
  <c r="EZ15" i="55"/>
  <c r="EY15" i="55"/>
  <c r="EX15" i="55"/>
  <c r="EW15" i="55"/>
  <c r="EV15" i="55"/>
  <c r="EU15" i="55"/>
  <c r="ET15" i="55"/>
  <c r="ES15" i="55"/>
  <c r="ER15" i="55"/>
  <c r="EQ15" i="55"/>
  <c r="EP15" i="55"/>
  <c r="EO15" i="55"/>
  <c r="EN15" i="55"/>
  <c r="EM15" i="55"/>
  <c r="EL15" i="55"/>
  <c r="EK15" i="55"/>
  <c r="EJ15" i="55"/>
  <c r="EI15" i="55"/>
  <c r="EH15" i="55"/>
  <c r="EG15" i="55"/>
  <c r="EF15" i="55"/>
  <c r="EE15" i="55"/>
  <c r="ED15" i="55"/>
  <c r="EC15" i="55"/>
  <c r="EB15" i="55"/>
  <c r="EA15" i="55"/>
  <c r="DZ15" i="55"/>
  <c r="DY15" i="55"/>
  <c r="DX15" i="55"/>
  <c r="DW15" i="55"/>
  <c r="DV15" i="55"/>
  <c r="DU15" i="55"/>
  <c r="DT15" i="55"/>
  <c r="DS15" i="55"/>
  <c r="DR15" i="55"/>
  <c r="DQ15" i="55"/>
  <c r="DP15" i="55"/>
  <c r="DO15" i="55"/>
  <c r="DN15" i="55"/>
  <c r="DM15" i="55"/>
  <c r="DL15" i="55"/>
  <c r="DK15" i="55"/>
  <c r="DJ15" i="55"/>
  <c r="DI15" i="55"/>
  <c r="DH15" i="55"/>
  <c r="DG15" i="55"/>
  <c r="DF15" i="55"/>
  <c r="DE15" i="55"/>
  <c r="DD15" i="55"/>
  <c r="DC15" i="55"/>
  <c r="DB15" i="55"/>
  <c r="DA15" i="55"/>
  <c r="CZ15" i="55"/>
  <c r="CY15" i="55"/>
  <c r="CX15" i="55"/>
  <c r="CW15" i="55"/>
  <c r="CV15" i="55"/>
  <c r="CU15" i="55"/>
  <c r="CT15" i="55"/>
  <c r="CS15" i="55"/>
  <c r="CR15" i="55"/>
  <c r="CQ15" i="55"/>
  <c r="CP15" i="55"/>
  <c r="CO15" i="55"/>
  <c r="CN15" i="55"/>
  <c r="CM15" i="55"/>
  <c r="CL15" i="55"/>
  <c r="CK15" i="55"/>
  <c r="CJ15" i="55"/>
  <c r="CI15" i="55"/>
  <c r="CH15" i="55"/>
  <c r="CG15" i="55"/>
  <c r="CF15" i="55"/>
  <c r="CE15" i="55"/>
  <c r="CD15" i="55"/>
  <c r="CC15" i="55"/>
  <c r="CB15" i="55"/>
  <c r="CA15" i="55"/>
  <c r="BZ15" i="55"/>
  <c r="BY15" i="55"/>
  <c r="BX15" i="55"/>
  <c r="BW15" i="55"/>
  <c r="BV15" i="55"/>
  <c r="BU15" i="55"/>
  <c r="BT15" i="55"/>
  <c r="BS15" i="55"/>
  <c r="BR15" i="55"/>
  <c r="BQ15" i="55"/>
  <c r="BP15" i="55"/>
  <c r="BO15" i="55"/>
  <c r="BN15" i="55"/>
  <c r="BM15" i="55"/>
  <c r="BL15" i="55"/>
  <c r="BK15" i="55"/>
  <c r="BJ15" i="55"/>
  <c r="BI15" i="55"/>
  <c r="BH15" i="55"/>
  <c r="BG15" i="55"/>
  <c r="BF15" i="55"/>
  <c r="BE15" i="55"/>
  <c r="BD15" i="55"/>
  <c r="BC15" i="55"/>
  <c r="BB15" i="55"/>
  <c r="BA15" i="55"/>
  <c r="AZ15" i="55"/>
  <c r="AY15" i="55"/>
  <c r="AX15" i="55"/>
  <c r="AW15" i="55"/>
  <c r="AV15" i="55"/>
  <c r="AU15" i="55"/>
  <c r="AT15" i="55"/>
  <c r="AS15" i="55"/>
  <c r="AR15" i="55"/>
  <c r="AQ15" i="55"/>
  <c r="AP15" i="55"/>
  <c r="AO15" i="55"/>
  <c r="AN15" i="55"/>
  <c r="AM15" i="55"/>
  <c r="AL15" i="55"/>
  <c r="AK15" i="55"/>
  <c r="AJ15" i="55"/>
  <c r="AI15" i="55"/>
  <c r="AH15" i="55"/>
  <c r="AG15" i="55"/>
  <c r="AF15" i="55"/>
  <c r="AE15" i="55"/>
  <c r="AD15" i="55"/>
  <c r="AC15" i="55"/>
  <c r="AB15" i="55"/>
  <c r="AA15" i="55"/>
  <c r="Z15" i="55"/>
  <c r="Y15" i="55"/>
  <c r="X15" i="55"/>
  <c r="W15" i="55"/>
  <c r="V15" i="55"/>
  <c r="U15" i="55"/>
  <c r="T15" i="55"/>
  <c r="S15" i="55"/>
  <c r="R15" i="55"/>
  <c r="Q15" i="55"/>
  <c r="P15" i="55"/>
  <c r="O15" i="55"/>
  <c r="N15" i="55"/>
  <c r="M15" i="55"/>
  <c r="L15" i="55"/>
  <c r="K15" i="55"/>
  <c r="J15" i="55"/>
  <c r="I15" i="55"/>
  <c r="H15" i="55"/>
  <c r="G15" i="55"/>
  <c r="F15" i="55"/>
  <c r="E15" i="55"/>
  <c r="D15" i="55"/>
  <c r="D4" i="55"/>
  <c r="D38" i="57"/>
  <c r="D31" i="57"/>
  <c r="ND30" i="57"/>
  <c r="NC30" i="57"/>
  <c r="NB30" i="57"/>
  <c r="NA30" i="57"/>
  <c r="MZ30" i="57"/>
  <c r="MY30" i="57"/>
  <c r="MX30" i="57"/>
  <c r="MW30" i="57"/>
  <c r="MV30" i="57"/>
  <c r="MU30" i="57"/>
  <c r="MT30" i="57"/>
  <c r="MS30" i="57"/>
  <c r="MR30" i="57"/>
  <c r="MQ30" i="57"/>
  <c r="MP30" i="57"/>
  <c r="MO30" i="57"/>
  <c r="MN30" i="57"/>
  <c r="MM30" i="57"/>
  <c r="ML30" i="57"/>
  <c r="MK30" i="57"/>
  <c r="MJ30" i="57"/>
  <c r="MI30" i="57"/>
  <c r="MH30" i="57"/>
  <c r="MG30" i="57"/>
  <c r="MF30" i="57"/>
  <c r="ME30" i="57"/>
  <c r="MD30" i="57"/>
  <c r="MC30" i="57"/>
  <c r="MB30" i="57"/>
  <c r="MA30" i="57"/>
  <c r="LZ30" i="57"/>
  <c r="LY30" i="57"/>
  <c r="LX30" i="57"/>
  <c r="LW30" i="57"/>
  <c r="LV30" i="57"/>
  <c r="LU30" i="57"/>
  <c r="LT30" i="57"/>
  <c r="LS30" i="57"/>
  <c r="LR30" i="57"/>
  <c r="LQ30" i="57"/>
  <c r="LP30" i="57"/>
  <c r="LO30" i="57"/>
  <c r="LN30" i="57"/>
  <c r="LM30" i="57"/>
  <c r="LL30" i="57"/>
  <c r="LK30" i="57"/>
  <c r="LJ30" i="57"/>
  <c r="LI30" i="57"/>
  <c r="LH30" i="57"/>
  <c r="LG30" i="57"/>
  <c r="LF30" i="57"/>
  <c r="LE30" i="57"/>
  <c r="LD30" i="57"/>
  <c r="LC30" i="57"/>
  <c r="LB30" i="57"/>
  <c r="LA30" i="57"/>
  <c r="KZ30" i="57"/>
  <c r="KY30" i="57"/>
  <c r="KX30" i="57"/>
  <c r="KW30" i="57"/>
  <c r="KV30" i="57"/>
  <c r="KU30" i="57"/>
  <c r="KT30" i="57"/>
  <c r="KS30" i="57"/>
  <c r="KR30" i="57"/>
  <c r="KQ30" i="57"/>
  <c r="KP30" i="57"/>
  <c r="KO30" i="57"/>
  <c r="KN30" i="57"/>
  <c r="KM30" i="57"/>
  <c r="KL30" i="57"/>
  <c r="KK30" i="57"/>
  <c r="KJ30" i="57"/>
  <c r="KI30" i="57"/>
  <c r="KH30" i="57"/>
  <c r="KG30" i="57"/>
  <c r="KF30" i="57"/>
  <c r="KE30" i="57"/>
  <c r="KD30" i="57"/>
  <c r="KC30" i="57"/>
  <c r="KB30" i="57"/>
  <c r="KA30" i="57"/>
  <c r="JZ30" i="57"/>
  <c r="JY30" i="57"/>
  <c r="JX30" i="57"/>
  <c r="JW30" i="57"/>
  <c r="JV30" i="57"/>
  <c r="JU30" i="57"/>
  <c r="JT30" i="57"/>
  <c r="JS30" i="57"/>
  <c r="JR30" i="57"/>
  <c r="JQ30" i="57"/>
  <c r="JP30" i="57"/>
  <c r="JO30" i="57"/>
  <c r="JN30" i="57"/>
  <c r="JM30" i="57"/>
  <c r="JL30" i="57"/>
  <c r="JK30" i="57"/>
  <c r="JJ30" i="57"/>
  <c r="JI30" i="57"/>
  <c r="JH30" i="57"/>
  <c r="JG30" i="57"/>
  <c r="JF30" i="57"/>
  <c r="JE30" i="57"/>
  <c r="JD30" i="57"/>
  <c r="JC30" i="57"/>
  <c r="JB30" i="57"/>
  <c r="JA30" i="57"/>
  <c r="IZ30" i="57"/>
  <c r="IY30" i="57"/>
  <c r="IX30" i="57"/>
  <c r="IW30" i="57"/>
  <c r="IV30" i="57"/>
  <c r="IU30" i="57"/>
  <c r="IT30" i="57"/>
  <c r="IS30" i="57"/>
  <c r="IR30" i="57"/>
  <c r="IQ30" i="57"/>
  <c r="IP30" i="57"/>
  <c r="IO30" i="57"/>
  <c r="IN30" i="57"/>
  <c r="IM30" i="57"/>
  <c r="IL30" i="57"/>
  <c r="IK30" i="57"/>
  <c r="IJ30" i="57"/>
  <c r="II30" i="57"/>
  <c r="IH30" i="57"/>
  <c r="IG30" i="57"/>
  <c r="IF30" i="57"/>
  <c r="IE30" i="57"/>
  <c r="ID30" i="57"/>
  <c r="IC30" i="57"/>
  <c r="IB30" i="57"/>
  <c r="IA30" i="57"/>
  <c r="HZ30" i="57"/>
  <c r="HY30" i="57"/>
  <c r="HX30" i="57"/>
  <c r="HW30" i="57"/>
  <c r="HV30" i="57"/>
  <c r="HU30" i="57"/>
  <c r="HT30" i="57"/>
  <c r="HS30" i="57"/>
  <c r="HR30" i="57"/>
  <c r="HQ30" i="57"/>
  <c r="HP30" i="57"/>
  <c r="HO30" i="57"/>
  <c r="HN30" i="57"/>
  <c r="HM30" i="57"/>
  <c r="HL30" i="57"/>
  <c r="HK30" i="57"/>
  <c r="HJ30" i="57"/>
  <c r="HI30" i="57"/>
  <c r="HH30" i="57"/>
  <c r="HG30" i="57"/>
  <c r="HF30" i="57"/>
  <c r="HE30" i="57"/>
  <c r="HD30" i="57"/>
  <c r="HC30" i="57"/>
  <c r="HB30" i="57"/>
  <c r="HA30" i="57"/>
  <c r="GZ30" i="57"/>
  <c r="GY30" i="57"/>
  <c r="GX30" i="57"/>
  <c r="GW30" i="57"/>
  <c r="GV30" i="57"/>
  <c r="GU30" i="57"/>
  <c r="GT30" i="57"/>
  <c r="GS30" i="57"/>
  <c r="GR30" i="57"/>
  <c r="GQ30" i="57"/>
  <c r="GP30" i="57"/>
  <c r="GO30" i="57"/>
  <c r="GN30" i="57"/>
  <c r="GM30" i="57"/>
  <c r="GL30" i="57"/>
  <c r="GK30" i="57"/>
  <c r="GJ30" i="57"/>
  <c r="GI30" i="57"/>
  <c r="GH30" i="57"/>
  <c r="GG30" i="57"/>
  <c r="GF30" i="57"/>
  <c r="GE30" i="57"/>
  <c r="GD30" i="57"/>
  <c r="GC30" i="57"/>
  <c r="GB30" i="57"/>
  <c r="GA30" i="57"/>
  <c r="FZ30" i="57"/>
  <c r="FY30" i="57"/>
  <c r="FX30" i="57"/>
  <c r="FW30" i="57"/>
  <c r="FV30" i="57"/>
  <c r="FU30" i="57"/>
  <c r="FT30" i="57"/>
  <c r="FS30" i="57"/>
  <c r="FR30" i="57"/>
  <c r="FQ30" i="57"/>
  <c r="FP30" i="57"/>
  <c r="FO30" i="57"/>
  <c r="FN30" i="57"/>
  <c r="FM30" i="57"/>
  <c r="FL30" i="57"/>
  <c r="FK30" i="57"/>
  <c r="FJ30" i="57"/>
  <c r="FI30" i="57"/>
  <c r="FH30" i="57"/>
  <c r="FG30" i="57"/>
  <c r="FF30" i="57"/>
  <c r="FE30" i="57"/>
  <c r="FD30" i="57"/>
  <c r="FC30" i="57"/>
  <c r="FB30" i="57"/>
  <c r="FA30" i="57"/>
  <c r="EZ30" i="57"/>
  <c r="EY30" i="57"/>
  <c r="EX30" i="57"/>
  <c r="EW30" i="57"/>
  <c r="EV30" i="57"/>
  <c r="EU30" i="57"/>
  <c r="ET30" i="57"/>
  <c r="ES30" i="57"/>
  <c r="ER30" i="57"/>
  <c r="EQ30" i="57"/>
  <c r="EP30" i="57"/>
  <c r="EO30" i="57"/>
  <c r="EN30" i="57"/>
  <c r="EM30" i="57"/>
  <c r="EL30" i="57"/>
  <c r="EK30" i="57"/>
  <c r="EJ30" i="57"/>
  <c r="EI30" i="57"/>
  <c r="EH30" i="57"/>
  <c r="EG30" i="57"/>
  <c r="EF30" i="57"/>
  <c r="EE30" i="57"/>
  <c r="ED30" i="57"/>
  <c r="EC30" i="57"/>
  <c r="EB30" i="57"/>
  <c r="EA30" i="57"/>
  <c r="DZ30" i="57"/>
  <c r="DY30" i="57"/>
  <c r="DX30" i="57"/>
  <c r="DW30" i="57"/>
  <c r="DV30" i="57"/>
  <c r="DU30" i="57"/>
  <c r="DT30" i="57"/>
  <c r="DS30" i="57"/>
  <c r="DR30" i="57"/>
  <c r="DQ30" i="57"/>
  <c r="DP30" i="57"/>
  <c r="DO30" i="57"/>
  <c r="DN30" i="57"/>
  <c r="DM30" i="57"/>
  <c r="DL30" i="57"/>
  <c r="DK30" i="57"/>
  <c r="DJ30" i="57"/>
  <c r="DI30" i="57"/>
  <c r="DH30" i="57"/>
  <c r="DG30" i="57"/>
  <c r="DF30" i="57"/>
  <c r="DE30" i="57"/>
  <c r="DD30" i="57"/>
  <c r="DC30" i="57"/>
  <c r="DB30" i="57"/>
  <c r="DA30" i="57"/>
  <c r="CZ30" i="57"/>
  <c r="CY30" i="57"/>
  <c r="CX30" i="57"/>
  <c r="CW30" i="57"/>
  <c r="CV30" i="57"/>
  <c r="CU30" i="57"/>
  <c r="CT30" i="57"/>
  <c r="CS30" i="57"/>
  <c r="CR30" i="57"/>
  <c r="CQ30" i="57"/>
  <c r="CP30" i="57"/>
  <c r="CO30" i="57"/>
  <c r="CN30" i="57"/>
  <c r="CM30" i="57"/>
  <c r="CL30" i="57"/>
  <c r="CK30" i="57"/>
  <c r="CJ30" i="57"/>
  <c r="CI30" i="57"/>
  <c r="CH30" i="57"/>
  <c r="CG30" i="57"/>
  <c r="CF30" i="57"/>
  <c r="CE30" i="57"/>
  <c r="CD30" i="57"/>
  <c r="CC30" i="57"/>
  <c r="CB30" i="57"/>
  <c r="CA30" i="57"/>
  <c r="BZ30" i="57"/>
  <c r="BY30" i="57"/>
  <c r="BX30" i="57"/>
  <c r="BW30" i="57"/>
  <c r="BV30" i="57"/>
  <c r="BU30" i="57"/>
  <c r="BT30" i="57"/>
  <c r="BS30" i="57"/>
  <c r="BR30" i="57"/>
  <c r="BQ30" i="57"/>
  <c r="BP30" i="57"/>
  <c r="BO30" i="57"/>
  <c r="BN30" i="57"/>
  <c r="BM30" i="57"/>
  <c r="BL30" i="57"/>
  <c r="BK30" i="57"/>
  <c r="BJ30" i="57"/>
  <c r="BI30" i="57"/>
  <c r="BH30" i="57"/>
  <c r="BG30" i="57"/>
  <c r="BF30" i="57"/>
  <c r="BE30" i="57"/>
  <c r="BD30" i="57"/>
  <c r="BC30" i="57"/>
  <c r="BB30" i="57"/>
  <c r="BA30" i="57"/>
  <c r="AZ30" i="57"/>
  <c r="AY30" i="57"/>
  <c r="AX30" i="57"/>
  <c r="AW30" i="57"/>
  <c r="AV30" i="57"/>
  <c r="AU30" i="57"/>
  <c r="AT30" i="57"/>
  <c r="AS30" i="57"/>
  <c r="AR30" i="57"/>
  <c r="AQ30" i="57"/>
  <c r="AP30" i="57"/>
  <c r="AO30" i="57"/>
  <c r="AN30" i="57"/>
  <c r="AM30" i="57"/>
  <c r="AL30" i="57"/>
  <c r="AK30" i="57"/>
  <c r="AJ30" i="57"/>
  <c r="AI30" i="57"/>
  <c r="AH30" i="57"/>
  <c r="AG30" i="57"/>
  <c r="AF30" i="57"/>
  <c r="AE30" i="57"/>
  <c r="AD30" i="57"/>
  <c r="AC30" i="57"/>
  <c r="AB30" i="57"/>
  <c r="AA30" i="57"/>
  <c r="Z30" i="57"/>
  <c r="Y30" i="57"/>
  <c r="X30" i="57"/>
  <c r="W30" i="57"/>
  <c r="V30" i="57"/>
  <c r="U30" i="57"/>
  <c r="T30" i="57"/>
  <c r="S30" i="57"/>
  <c r="R30" i="57"/>
  <c r="Q30" i="57"/>
  <c r="P30" i="57"/>
  <c r="O30" i="57"/>
  <c r="N30" i="57"/>
  <c r="M30" i="57"/>
  <c r="L30" i="57"/>
  <c r="K30" i="57"/>
  <c r="J30" i="57"/>
  <c r="I30" i="57"/>
  <c r="H30" i="57"/>
  <c r="G30" i="57"/>
  <c r="F30" i="57"/>
  <c r="E30" i="57"/>
  <c r="D30" i="57"/>
  <c r="D16" i="57"/>
  <c r="ND15" i="57"/>
  <c r="NC15" i="57"/>
  <c r="NB15" i="57"/>
  <c r="NA15" i="57"/>
  <c r="MZ15" i="57"/>
  <c r="MY15" i="57"/>
  <c r="MX15" i="57"/>
  <c r="MW15" i="57"/>
  <c r="MV15" i="57"/>
  <c r="MU15" i="57"/>
  <c r="MT15" i="57"/>
  <c r="MS15" i="57"/>
  <c r="MR15" i="57"/>
  <c r="MQ15" i="57"/>
  <c r="MP15" i="57"/>
  <c r="MO15" i="57"/>
  <c r="MN15" i="57"/>
  <c r="MM15" i="57"/>
  <c r="ML15" i="57"/>
  <c r="MK15" i="57"/>
  <c r="MJ15" i="57"/>
  <c r="MI15" i="57"/>
  <c r="MH15" i="57"/>
  <c r="MG15" i="57"/>
  <c r="MF15" i="57"/>
  <c r="ME15" i="57"/>
  <c r="MD15" i="57"/>
  <c r="MC15" i="57"/>
  <c r="MB15" i="57"/>
  <c r="MA15" i="57"/>
  <c r="LZ15" i="57"/>
  <c r="LY15" i="57"/>
  <c r="LX15" i="57"/>
  <c r="LW15" i="57"/>
  <c r="LV15" i="57"/>
  <c r="LU15" i="57"/>
  <c r="LT15" i="57"/>
  <c r="LS15" i="57"/>
  <c r="LR15" i="57"/>
  <c r="LQ15" i="57"/>
  <c r="LP15" i="57"/>
  <c r="LO15" i="57"/>
  <c r="LN15" i="57"/>
  <c r="LM15" i="57"/>
  <c r="LL15" i="57"/>
  <c r="LK15" i="57"/>
  <c r="LJ15" i="57"/>
  <c r="LI15" i="57"/>
  <c r="LH15" i="57"/>
  <c r="LG15" i="57"/>
  <c r="LF15" i="57"/>
  <c r="LE15" i="57"/>
  <c r="LD15" i="57"/>
  <c r="LC15" i="57"/>
  <c r="LB15" i="57"/>
  <c r="LA15" i="57"/>
  <c r="KZ15" i="57"/>
  <c r="KY15" i="57"/>
  <c r="KX15" i="57"/>
  <c r="KW15" i="57"/>
  <c r="KV15" i="57"/>
  <c r="KU15" i="57"/>
  <c r="KT15" i="57"/>
  <c r="KS15" i="57"/>
  <c r="KR15" i="57"/>
  <c r="KQ15" i="57"/>
  <c r="KP15" i="57"/>
  <c r="KO15" i="57"/>
  <c r="KN15" i="57"/>
  <c r="KM15" i="57"/>
  <c r="KL15" i="57"/>
  <c r="KK15" i="57"/>
  <c r="KJ15" i="57"/>
  <c r="KI15" i="57"/>
  <c r="KH15" i="57"/>
  <c r="KG15" i="57"/>
  <c r="KF15" i="57"/>
  <c r="KE15" i="57"/>
  <c r="KD15" i="57"/>
  <c r="KC15" i="57"/>
  <c r="KB15" i="57"/>
  <c r="KA15" i="57"/>
  <c r="JZ15" i="57"/>
  <c r="JY15" i="57"/>
  <c r="JX15" i="57"/>
  <c r="JW15" i="57"/>
  <c r="JV15" i="57"/>
  <c r="JU15" i="57"/>
  <c r="JT15" i="57"/>
  <c r="JS15" i="57"/>
  <c r="JR15" i="57"/>
  <c r="JQ15" i="57"/>
  <c r="JP15" i="57"/>
  <c r="JO15" i="57"/>
  <c r="JN15" i="57"/>
  <c r="JM15" i="57"/>
  <c r="JL15" i="57"/>
  <c r="JK15" i="57"/>
  <c r="JJ15" i="57"/>
  <c r="JI15" i="57"/>
  <c r="JH15" i="57"/>
  <c r="JG15" i="57"/>
  <c r="JF15" i="57"/>
  <c r="JE15" i="57"/>
  <c r="JD15" i="57"/>
  <c r="JC15" i="57"/>
  <c r="JB15" i="57"/>
  <c r="JA15" i="57"/>
  <c r="IZ15" i="57"/>
  <c r="IY15" i="57"/>
  <c r="IX15" i="57"/>
  <c r="IW15" i="57"/>
  <c r="IV15" i="57"/>
  <c r="IU15" i="57"/>
  <c r="IT15" i="57"/>
  <c r="IS15" i="57"/>
  <c r="IR15" i="57"/>
  <c r="IQ15" i="57"/>
  <c r="IP15" i="57"/>
  <c r="IO15" i="57"/>
  <c r="IN15" i="57"/>
  <c r="IM15" i="57"/>
  <c r="IL15" i="57"/>
  <c r="IK15" i="57"/>
  <c r="IJ15" i="57"/>
  <c r="II15" i="57"/>
  <c r="IH15" i="57"/>
  <c r="IG15" i="57"/>
  <c r="IF15" i="57"/>
  <c r="IE15" i="57"/>
  <c r="ID15" i="57"/>
  <c r="IC15" i="57"/>
  <c r="IB15" i="57"/>
  <c r="IA15" i="57"/>
  <c r="HZ15" i="57"/>
  <c r="HY15" i="57"/>
  <c r="HX15" i="57"/>
  <c r="HW15" i="57"/>
  <c r="HV15" i="57"/>
  <c r="HU15" i="57"/>
  <c r="HT15" i="57"/>
  <c r="HS15" i="57"/>
  <c r="HR15" i="57"/>
  <c r="HQ15" i="57"/>
  <c r="HP15" i="57"/>
  <c r="HO15" i="57"/>
  <c r="HN15" i="57"/>
  <c r="HM15" i="57"/>
  <c r="HL15" i="57"/>
  <c r="HK15" i="57"/>
  <c r="HJ15" i="57"/>
  <c r="HI15" i="57"/>
  <c r="HH15" i="57"/>
  <c r="HG15" i="57"/>
  <c r="HF15" i="57"/>
  <c r="HE15" i="57"/>
  <c r="HD15" i="57"/>
  <c r="HC15" i="57"/>
  <c r="HB15" i="57"/>
  <c r="HA15" i="57"/>
  <c r="GZ15" i="57"/>
  <c r="GY15" i="57"/>
  <c r="GX15" i="57"/>
  <c r="GW15" i="57"/>
  <c r="GV15" i="57"/>
  <c r="GU15" i="57"/>
  <c r="GT15" i="57"/>
  <c r="GS15" i="57"/>
  <c r="GR15" i="57"/>
  <c r="GQ15" i="57"/>
  <c r="GP15" i="57"/>
  <c r="GO15" i="57"/>
  <c r="GN15" i="57"/>
  <c r="GM15" i="57"/>
  <c r="GL15" i="57"/>
  <c r="GK15" i="57"/>
  <c r="GJ15" i="57"/>
  <c r="GI15" i="57"/>
  <c r="GH15" i="57"/>
  <c r="GG15" i="57"/>
  <c r="GF15" i="57"/>
  <c r="GE15" i="57"/>
  <c r="GD15" i="57"/>
  <c r="GC15" i="57"/>
  <c r="GB15" i="57"/>
  <c r="GA15" i="57"/>
  <c r="FZ15" i="57"/>
  <c r="FY15" i="57"/>
  <c r="FX15" i="57"/>
  <c r="FW15" i="57"/>
  <c r="FV15" i="57"/>
  <c r="FU15" i="57"/>
  <c r="FT15" i="57"/>
  <c r="FS15" i="57"/>
  <c r="FR15" i="57"/>
  <c r="FQ15" i="57"/>
  <c r="FP15" i="57"/>
  <c r="FO15" i="57"/>
  <c r="FN15" i="57"/>
  <c r="FM15" i="57"/>
  <c r="FL15" i="57"/>
  <c r="FK15" i="57"/>
  <c r="FJ15" i="57"/>
  <c r="FI15" i="57"/>
  <c r="FH15" i="57"/>
  <c r="FG15" i="57"/>
  <c r="FF15" i="57"/>
  <c r="FE15" i="57"/>
  <c r="FD15" i="57"/>
  <c r="FC15" i="57"/>
  <c r="FB15" i="57"/>
  <c r="FA15" i="57"/>
  <c r="EZ15" i="57"/>
  <c r="EY15" i="57"/>
  <c r="EX15" i="57"/>
  <c r="EW15" i="57"/>
  <c r="EV15" i="57"/>
  <c r="EU15" i="57"/>
  <c r="ET15" i="57"/>
  <c r="ES15" i="57"/>
  <c r="ER15" i="57"/>
  <c r="EQ15" i="57"/>
  <c r="EP15" i="57"/>
  <c r="EO15" i="57"/>
  <c r="EN15" i="57"/>
  <c r="EM15" i="57"/>
  <c r="EL15" i="57"/>
  <c r="EK15" i="57"/>
  <c r="EJ15" i="57"/>
  <c r="EI15" i="57"/>
  <c r="EH15" i="57"/>
  <c r="EG15" i="57"/>
  <c r="EF15" i="57"/>
  <c r="EE15" i="57"/>
  <c r="ED15" i="57"/>
  <c r="EC15" i="57"/>
  <c r="EB15" i="57"/>
  <c r="EA15" i="57"/>
  <c r="DZ15" i="57"/>
  <c r="DY15" i="57"/>
  <c r="DX15" i="57"/>
  <c r="DW15" i="57"/>
  <c r="DV15" i="57"/>
  <c r="DU15" i="57"/>
  <c r="DT15" i="57"/>
  <c r="DS15" i="57"/>
  <c r="DR15" i="57"/>
  <c r="DQ15" i="57"/>
  <c r="DP15" i="57"/>
  <c r="DO15" i="57"/>
  <c r="DN15" i="57"/>
  <c r="DM15" i="57"/>
  <c r="DL15" i="57"/>
  <c r="DK15" i="57"/>
  <c r="DJ15" i="57"/>
  <c r="DI15" i="57"/>
  <c r="DH15" i="57"/>
  <c r="DG15" i="57"/>
  <c r="DF15" i="57"/>
  <c r="DE15" i="57"/>
  <c r="DD15" i="57"/>
  <c r="DC15" i="57"/>
  <c r="DB15" i="57"/>
  <c r="DA15" i="57"/>
  <c r="CZ15" i="57"/>
  <c r="CY15" i="57"/>
  <c r="CX15" i="57"/>
  <c r="CW15" i="57"/>
  <c r="CV15" i="57"/>
  <c r="CU15" i="57"/>
  <c r="CT15" i="57"/>
  <c r="CS15" i="57"/>
  <c r="CR15" i="57"/>
  <c r="CQ15" i="57"/>
  <c r="CP15" i="57"/>
  <c r="CO15" i="57"/>
  <c r="CN15" i="57"/>
  <c r="CM15" i="57"/>
  <c r="CL15" i="57"/>
  <c r="CK15" i="57"/>
  <c r="CJ15" i="57"/>
  <c r="CI15" i="57"/>
  <c r="CH15" i="57"/>
  <c r="CG15" i="57"/>
  <c r="CF15" i="57"/>
  <c r="CE15" i="57"/>
  <c r="CD15" i="57"/>
  <c r="CC15" i="57"/>
  <c r="CB15" i="57"/>
  <c r="CA15" i="57"/>
  <c r="BZ15" i="57"/>
  <c r="BY15" i="57"/>
  <c r="BX15" i="57"/>
  <c r="BW15" i="57"/>
  <c r="BV15" i="57"/>
  <c r="BU15" i="57"/>
  <c r="BT15" i="57"/>
  <c r="BS15" i="57"/>
  <c r="BR15" i="57"/>
  <c r="BQ15" i="57"/>
  <c r="BP15" i="57"/>
  <c r="BO15" i="57"/>
  <c r="BN15" i="57"/>
  <c r="BM15" i="57"/>
  <c r="BL15" i="57"/>
  <c r="BK15" i="57"/>
  <c r="BJ15" i="57"/>
  <c r="BI15" i="57"/>
  <c r="BH15" i="57"/>
  <c r="BG15" i="57"/>
  <c r="BF15" i="57"/>
  <c r="BE15" i="57"/>
  <c r="BD15" i="57"/>
  <c r="BC15" i="57"/>
  <c r="BB15" i="57"/>
  <c r="BA15" i="57"/>
  <c r="AZ15" i="57"/>
  <c r="AY15" i="57"/>
  <c r="AX15" i="57"/>
  <c r="AW15" i="57"/>
  <c r="AV15" i="57"/>
  <c r="AU15" i="57"/>
  <c r="AT15" i="57"/>
  <c r="AS15" i="57"/>
  <c r="AR15" i="57"/>
  <c r="AQ15" i="57"/>
  <c r="AP15" i="57"/>
  <c r="AO15" i="57"/>
  <c r="AN15" i="57"/>
  <c r="AM15" i="57"/>
  <c r="AL15" i="57"/>
  <c r="AK15" i="57"/>
  <c r="AJ15" i="57"/>
  <c r="AI15" i="57"/>
  <c r="AH15" i="57"/>
  <c r="AG15" i="57"/>
  <c r="AF15" i="57"/>
  <c r="AE15" i="57"/>
  <c r="AD15" i="57"/>
  <c r="AC15" i="57"/>
  <c r="AB15" i="57"/>
  <c r="AA15" i="57"/>
  <c r="Z15" i="57"/>
  <c r="Y15" i="57"/>
  <c r="X15" i="57"/>
  <c r="W15" i="57"/>
  <c r="V15" i="57"/>
  <c r="U15" i="57"/>
  <c r="T15" i="57"/>
  <c r="S15" i="57"/>
  <c r="R15" i="57"/>
  <c r="Q15" i="57"/>
  <c r="P15" i="57"/>
  <c r="O15" i="57"/>
  <c r="N15" i="57"/>
  <c r="M15" i="57"/>
  <c r="L15" i="57"/>
  <c r="K15" i="57"/>
  <c r="J15" i="57"/>
  <c r="I15" i="57"/>
  <c r="H15" i="57"/>
  <c r="G15" i="57"/>
  <c r="F15" i="57"/>
  <c r="E15" i="57"/>
  <c r="D15" i="57"/>
  <c r="D4" i="57"/>
  <c r="D38" i="59"/>
  <c r="D31" i="59"/>
  <c r="ND30" i="59"/>
  <c r="NC30" i="59"/>
  <c r="NB30" i="59"/>
  <c r="NA30" i="59"/>
  <c r="MZ30" i="59"/>
  <c r="MY30" i="59"/>
  <c r="MX30" i="59"/>
  <c r="MW30" i="59"/>
  <c r="MV30" i="59"/>
  <c r="MU30" i="59"/>
  <c r="MT30" i="59"/>
  <c r="MS30" i="59"/>
  <c r="MR30" i="59"/>
  <c r="MQ30" i="59"/>
  <c r="MP30" i="59"/>
  <c r="MO30" i="59"/>
  <c r="MN30" i="59"/>
  <c r="MM30" i="59"/>
  <c r="ML30" i="59"/>
  <c r="MK30" i="59"/>
  <c r="MJ30" i="59"/>
  <c r="MI30" i="59"/>
  <c r="MH30" i="59"/>
  <c r="MG30" i="59"/>
  <c r="MF30" i="59"/>
  <c r="ME30" i="59"/>
  <c r="MD30" i="59"/>
  <c r="MC30" i="59"/>
  <c r="MB30" i="59"/>
  <c r="MA30" i="59"/>
  <c r="LZ30" i="59"/>
  <c r="LY30" i="59"/>
  <c r="LX30" i="59"/>
  <c r="LW30" i="59"/>
  <c r="LV30" i="59"/>
  <c r="LU30" i="59"/>
  <c r="LT30" i="59"/>
  <c r="LS30" i="59"/>
  <c r="LR30" i="59"/>
  <c r="LQ30" i="59"/>
  <c r="LP30" i="59"/>
  <c r="LO30" i="59"/>
  <c r="LN30" i="59"/>
  <c r="LM30" i="59"/>
  <c r="LL30" i="59"/>
  <c r="LK30" i="59"/>
  <c r="LJ30" i="59"/>
  <c r="LI30" i="59"/>
  <c r="LH30" i="59"/>
  <c r="LG30" i="59"/>
  <c r="LF30" i="59"/>
  <c r="LE30" i="59"/>
  <c r="LD30" i="59"/>
  <c r="LC30" i="59"/>
  <c r="LB30" i="59"/>
  <c r="LA30" i="59"/>
  <c r="KZ30" i="59"/>
  <c r="KY30" i="59"/>
  <c r="KX30" i="59"/>
  <c r="KW30" i="59"/>
  <c r="KV30" i="59"/>
  <c r="KU30" i="59"/>
  <c r="KT30" i="59"/>
  <c r="KS30" i="59"/>
  <c r="KR30" i="59"/>
  <c r="KQ30" i="59"/>
  <c r="KP30" i="59"/>
  <c r="KO30" i="59"/>
  <c r="KN30" i="59"/>
  <c r="KM30" i="59"/>
  <c r="KL30" i="59"/>
  <c r="KK30" i="59"/>
  <c r="KJ30" i="59"/>
  <c r="KI30" i="59"/>
  <c r="KH30" i="59"/>
  <c r="KG30" i="59"/>
  <c r="KF30" i="59"/>
  <c r="KE30" i="59"/>
  <c r="KD30" i="59"/>
  <c r="KC30" i="59"/>
  <c r="KB30" i="59"/>
  <c r="KA30" i="59"/>
  <c r="JZ30" i="59"/>
  <c r="JY30" i="59"/>
  <c r="JX30" i="59"/>
  <c r="JW30" i="59"/>
  <c r="JV30" i="59"/>
  <c r="JU30" i="59"/>
  <c r="JT30" i="59"/>
  <c r="JS30" i="59"/>
  <c r="JR30" i="59"/>
  <c r="JQ30" i="59"/>
  <c r="JP30" i="59"/>
  <c r="JO30" i="59"/>
  <c r="JN30" i="59"/>
  <c r="JM30" i="59"/>
  <c r="JL30" i="59"/>
  <c r="JK30" i="59"/>
  <c r="JJ30" i="59"/>
  <c r="JI30" i="59"/>
  <c r="JH30" i="59"/>
  <c r="JG30" i="59"/>
  <c r="JF30" i="59"/>
  <c r="JE30" i="59"/>
  <c r="JD30" i="59"/>
  <c r="JC30" i="59"/>
  <c r="JB30" i="59"/>
  <c r="JA30" i="59"/>
  <c r="IZ30" i="59"/>
  <c r="IY30" i="59"/>
  <c r="IX30" i="59"/>
  <c r="IW30" i="59"/>
  <c r="IV30" i="59"/>
  <c r="IU30" i="59"/>
  <c r="IT30" i="59"/>
  <c r="IS30" i="59"/>
  <c r="IR30" i="59"/>
  <c r="IQ30" i="59"/>
  <c r="IP30" i="59"/>
  <c r="IO30" i="59"/>
  <c r="IN30" i="59"/>
  <c r="IM30" i="59"/>
  <c r="IL30" i="59"/>
  <c r="IK30" i="59"/>
  <c r="IJ30" i="59"/>
  <c r="II30" i="59"/>
  <c r="IH30" i="59"/>
  <c r="IG30" i="59"/>
  <c r="IF30" i="59"/>
  <c r="IE30" i="59"/>
  <c r="ID30" i="59"/>
  <c r="IC30" i="59"/>
  <c r="IB30" i="59"/>
  <c r="IA30" i="59"/>
  <c r="HZ30" i="59"/>
  <c r="HY30" i="59"/>
  <c r="HX30" i="59"/>
  <c r="HW30" i="59"/>
  <c r="HV30" i="59"/>
  <c r="HU30" i="59"/>
  <c r="HT30" i="59"/>
  <c r="HS30" i="59"/>
  <c r="HR30" i="59"/>
  <c r="HQ30" i="59"/>
  <c r="HP30" i="59"/>
  <c r="HO30" i="59"/>
  <c r="HN30" i="59"/>
  <c r="HM30" i="59"/>
  <c r="HL30" i="59"/>
  <c r="HK30" i="59"/>
  <c r="HJ30" i="59"/>
  <c r="HI30" i="59"/>
  <c r="HH30" i="59"/>
  <c r="HG30" i="59"/>
  <c r="HF30" i="59"/>
  <c r="HE30" i="59"/>
  <c r="HD30" i="59"/>
  <c r="HC30" i="59"/>
  <c r="HB30" i="59"/>
  <c r="HA30" i="59"/>
  <c r="GZ30" i="59"/>
  <c r="GY30" i="59"/>
  <c r="GX30" i="59"/>
  <c r="GW30" i="59"/>
  <c r="GV30" i="59"/>
  <c r="GU30" i="59"/>
  <c r="GT30" i="59"/>
  <c r="GS30" i="59"/>
  <c r="GR30" i="59"/>
  <c r="GQ30" i="59"/>
  <c r="GP30" i="59"/>
  <c r="GO30" i="59"/>
  <c r="GN30" i="59"/>
  <c r="GM30" i="59"/>
  <c r="GL30" i="59"/>
  <c r="GK30" i="59"/>
  <c r="GJ30" i="59"/>
  <c r="GI30" i="59"/>
  <c r="GH30" i="59"/>
  <c r="GG30" i="59"/>
  <c r="GF30" i="59"/>
  <c r="GE30" i="59"/>
  <c r="GD30" i="59"/>
  <c r="GC30" i="59"/>
  <c r="GB30" i="59"/>
  <c r="GA30" i="59"/>
  <c r="FZ30" i="59"/>
  <c r="FY30" i="59"/>
  <c r="FX30" i="59"/>
  <c r="FW30" i="59"/>
  <c r="FV30" i="59"/>
  <c r="FU30" i="59"/>
  <c r="FT30" i="59"/>
  <c r="FS30" i="59"/>
  <c r="FR30" i="59"/>
  <c r="FQ30" i="59"/>
  <c r="FP30" i="59"/>
  <c r="FO30" i="59"/>
  <c r="FN30" i="59"/>
  <c r="FM30" i="59"/>
  <c r="FL30" i="59"/>
  <c r="FK30" i="59"/>
  <c r="FJ30" i="59"/>
  <c r="FI30" i="59"/>
  <c r="FH30" i="59"/>
  <c r="FG30" i="59"/>
  <c r="FF30" i="59"/>
  <c r="FE30" i="59"/>
  <c r="FD30" i="59"/>
  <c r="FC30" i="59"/>
  <c r="FB30" i="59"/>
  <c r="FA30" i="59"/>
  <c r="EZ30" i="59"/>
  <c r="EY30" i="59"/>
  <c r="EX30" i="59"/>
  <c r="EW30" i="59"/>
  <c r="EV30" i="59"/>
  <c r="EU30" i="59"/>
  <c r="ET30" i="59"/>
  <c r="ES30" i="59"/>
  <c r="ER30" i="59"/>
  <c r="EQ30" i="59"/>
  <c r="EP30" i="59"/>
  <c r="EO30" i="59"/>
  <c r="EN30" i="59"/>
  <c r="EM30" i="59"/>
  <c r="EL30" i="59"/>
  <c r="EK30" i="59"/>
  <c r="EJ30" i="59"/>
  <c r="EI30" i="59"/>
  <c r="EH30" i="59"/>
  <c r="EG30" i="59"/>
  <c r="EF30" i="59"/>
  <c r="EE30" i="59"/>
  <c r="ED30" i="59"/>
  <c r="EC30" i="59"/>
  <c r="EB30" i="59"/>
  <c r="EA30" i="59"/>
  <c r="DZ30" i="59"/>
  <c r="DY30" i="59"/>
  <c r="DX30" i="59"/>
  <c r="DW30" i="59"/>
  <c r="DV30" i="59"/>
  <c r="DU30" i="59"/>
  <c r="DT30" i="59"/>
  <c r="DS30" i="59"/>
  <c r="DR30" i="59"/>
  <c r="DQ30" i="59"/>
  <c r="DP30" i="59"/>
  <c r="DO30" i="59"/>
  <c r="DN30" i="59"/>
  <c r="DM30" i="59"/>
  <c r="DL30" i="59"/>
  <c r="DK30" i="59"/>
  <c r="DJ30" i="59"/>
  <c r="DI30" i="59"/>
  <c r="DH30" i="59"/>
  <c r="DG30" i="59"/>
  <c r="DF30" i="59"/>
  <c r="DE30" i="59"/>
  <c r="DD30" i="59"/>
  <c r="DC30" i="59"/>
  <c r="DB30" i="59"/>
  <c r="DA30" i="59"/>
  <c r="CZ30" i="59"/>
  <c r="CY30" i="59"/>
  <c r="CX30" i="59"/>
  <c r="CW30" i="59"/>
  <c r="CV30" i="59"/>
  <c r="CU30" i="59"/>
  <c r="CT30" i="59"/>
  <c r="CS30" i="59"/>
  <c r="CR30" i="59"/>
  <c r="CQ30" i="59"/>
  <c r="CP30" i="59"/>
  <c r="CO30" i="59"/>
  <c r="CN30" i="59"/>
  <c r="CM30" i="59"/>
  <c r="CL30" i="59"/>
  <c r="CK30" i="59"/>
  <c r="CJ30" i="59"/>
  <c r="CI30" i="59"/>
  <c r="CH30" i="59"/>
  <c r="CG30" i="59"/>
  <c r="CF30" i="59"/>
  <c r="CE30" i="59"/>
  <c r="CD30" i="59"/>
  <c r="CC30" i="59"/>
  <c r="CB30" i="59"/>
  <c r="CA30" i="59"/>
  <c r="BZ30" i="59"/>
  <c r="BY30" i="59"/>
  <c r="BX30" i="59"/>
  <c r="BW30" i="59"/>
  <c r="BV30" i="59"/>
  <c r="BU30" i="59"/>
  <c r="BT30" i="59"/>
  <c r="BS30" i="59"/>
  <c r="BR30" i="59"/>
  <c r="BQ30" i="59"/>
  <c r="BP30" i="59"/>
  <c r="BO30" i="59"/>
  <c r="BN30" i="59"/>
  <c r="BM30" i="59"/>
  <c r="BL30" i="59"/>
  <c r="BK30" i="59"/>
  <c r="BJ30" i="59"/>
  <c r="BI30" i="59"/>
  <c r="BH30" i="59"/>
  <c r="BG30" i="59"/>
  <c r="BF30" i="59"/>
  <c r="BE30" i="59"/>
  <c r="BD30" i="59"/>
  <c r="BC30" i="59"/>
  <c r="BB30" i="59"/>
  <c r="BA30" i="59"/>
  <c r="AZ30" i="59"/>
  <c r="AY30" i="59"/>
  <c r="AX30" i="59"/>
  <c r="AW30" i="59"/>
  <c r="AV30" i="59"/>
  <c r="AU30" i="59"/>
  <c r="AT30" i="59"/>
  <c r="AS30" i="59"/>
  <c r="AR30" i="59"/>
  <c r="AQ30" i="59"/>
  <c r="AP30" i="59"/>
  <c r="AO30" i="59"/>
  <c r="AN30" i="59"/>
  <c r="AM30" i="59"/>
  <c r="AL30" i="59"/>
  <c r="AK30" i="59"/>
  <c r="AJ30" i="59"/>
  <c r="AI30" i="59"/>
  <c r="AH30" i="59"/>
  <c r="AG30" i="59"/>
  <c r="AF30" i="59"/>
  <c r="AE30" i="59"/>
  <c r="AD30" i="59"/>
  <c r="AC30" i="59"/>
  <c r="AB30" i="59"/>
  <c r="AA30" i="59"/>
  <c r="Z30" i="59"/>
  <c r="Y30" i="59"/>
  <c r="X30" i="59"/>
  <c r="W30" i="59"/>
  <c r="V30" i="59"/>
  <c r="U30" i="59"/>
  <c r="T30" i="59"/>
  <c r="S30" i="59"/>
  <c r="R30" i="59"/>
  <c r="Q30" i="59"/>
  <c r="P30" i="59"/>
  <c r="O30" i="59"/>
  <c r="N30" i="59"/>
  <c r="M30" i="59"/>
  <c r="L30" i="59"/>
  <c r="K30" i="59"/>
  <c r="J30" i="59"/>
  <c r="I30" i="59"/>
  <c r="H30" i="59"/>
  <c r="G30" i="59"/>
  <c r="F30" i="59"/>
  <c r="E30" i="59"/>
  <c r="D30" i="59"/>
  <c r="D16" i="59"/>
  <c r="ND15" i="59"/>
  <c r="NC15" i="59"/>
  <c r="NB15" i="59"/>
  <c r="NA15" i="59"/>
  <c r="MZ15" i="59"/>
  <c r="MY15" i="59"/>
  <c r="MX15" i="59"/>
  <c r="MW15" i="59"/>
  <c r="MV15" i="59"/>
  <c r="MU15" i="59"/>
  <c r="MT15" i="59"/>
  <c r="MS15" i="59"/>
  <c r="MR15" i="59"/>
  <c r="MQ15" i="59"/>
  <c r="MP15" i="59"/>
  <c r="MO15" i="59"/>
  <c r="MN15" i="59"/>
  <c r="MM15" i="59"/>
  <c r="ML15" i="59"/>
  <c r="MK15" i="59"/>
  <c r="MJ15" i="59"/>
  <c r="MI15" i="59"/>
  <c r="MH15" i="59"/>
  <c r="MG15" i="59"/>
  <c r="MF15" i="59"/>
  <c r="ME15" i="59"/>
  <c r="MD15" i="59"/>
  <c r="MC15" i="59"/>
  <c r="MB15" i="59"/>
  <c r="MA15" i="59"/>
  <c r="LZ15" i="59"/>
  <c r="LY15" i="59"/>
  <c r="LX15" i="59"/>
  <c r="LW15" i="59"/>
  <c r="LV15" i="59"/>
  <c r="LU15" i="59"/>
  <c r="LT15" i="59"/>
  <c r="LS15" i="59"/>
  <c r="LR15" i="59"/>
  <c r="LQ15" i="59"/>
  <c r="LP15" i="59"/>
  <c r="LO15" i="59"/>
  <c r="LN15" i="59"/>
  <c r="LM15" i="59"/>
  <c r="LL15" i="59"/>
  <c r="LK15" i="59"/>
  <c r="LJ15" i="59"/>
  <c r="LI15" i="59"/>
  <c r="LH15" i="59"/>
  <c r="LG15" i="59"/>
  <c r="LF15" i="59"/>
  <c r="LE15" i="59"/>
  <c r="LD15" i="59"/>
  <c r="LC15" i="59"/>
  <c r="LB15" i="59"/>
  <c r="LA15" i="59"/>
  <c r="KZ15" i="59"/>
  <c r="KY15" i="59"/>
  <c r="KX15" i="59"/>
  <c r="KW15" i="59"/>
  <c r="KV15" i="59"/>
  <c r="KU15" i="59"/>
  <c r="KT15" i="59"/>
  <c r="KS15" i="59"/>
  <c r="KR15" i="59"/>
  <c r="KQ15" i="59"/>
  <c r="KP15" i="59"/>
  <c r="KO15" i="59"/>
  <c r="KN15" i="59"/>
  <c r="KM15" i="59"/>
  <c r="KL15" i="59"/>
  <c r="KK15" i="59"/>
  <c r="KJ15" i="59"/>
  <c r="KI15" i="59"/>
  <c r="KH15" i="59"/>
  <c r="KG15" i="59"/>
  <c r="KF15" i="59"/>
  <c r="KE15" i="59"/>
  <c r="KD15" i="59"/>
  <c r="KC15" i="59"/>
  <c r="KB15" i="59"/>
  <c r="KA15" i="59"/>
  <c r="JZ15" i="59"/>
  <c r="JY15" i="59"/>
  <c r="JX15" i="59"/>
  <c r="JW15" i="59"/>
  <c r="JV15" i="59"/>
  <c r="JU15" i="59"/>
  <c r="JT15" i="59"/>
  <c r="JS15" i="59"/>
  <c r="JR15" i="59"/>
  <c r="JQ15" i="59"/>
  <c r="JP15" i="59"/>
  <c r="JO15" i="59"/>
  <c r="JN15" i="59"/>
  <c r="JM15" i="59"/>
  <c r="JL15" i="59"/>
  <c r="JK15" i="59"/>
  <c r="JJ15" i="59"/>
  <c r="JI15" i="59"/>
  <c r="JH15" i="59"/>
  <c r="JG15" i="59"/>
  <c r="JF15" i="59"/>
  <c r="JE15" i="59"/>
  <c r="JD15" i="59"/>
  <c r="JC15" i="59"/>
  <c r="JB15" i="59"/>
  <c r="JA15" i="59"/>
  <c r="IZ15" i="59"/>
  <c r="IY15" i="59"/>
  <c r="IX15" i="59"/>
  <c r="IW15" i="59"/>
  <c r="IV15" i="59"/>
  <c r="IU15" i="59"/>
  <c r="IT15" i="59"/>
  <c r="IS15" i="59"/>
  <c r="IR15" i="59"/>
  <c r="IQ15" i="59"/>
  <c r="IP15" i="59"/>
  <c r="IO15" i="59"/>
  <c r="IN15" i="59"/>
  <c r="IM15" i="59"/>
  <c r="IL15" i="59"/>
  <c r="IK15" i="59"/>
  <c r="IJ15" i="59"/>
  <c r="II15" i="59"/>
  <c r="IH15" i="59"/>
  <c r="IG15" i="59"/>
  <c r="IF15" i="59"/>
  <c r="IE15" i="59"/>
  <c r="ID15" i="59"/>
  <c r="IC15" i="59"/>
  <c r="IB15" i="59"/>
  <c r="IA15" i="59"/>
  <c r="HZ15" i="59"/>
  <c r="HY15" i="59"/>
  <c r="HX15" i="59"/>
  <c r="HW15" i="59"/>
  <c r="HV15" i="59"/>
  <c r="HU15" i="59"/>
  <c r="HT15" i="59"/>
  <c r="HS15" i="59"/>
  <c r="HR15" i="59"/>
  <c r="HQ15" i="59"/>
  <c r="HP15" i="59"/>
  <c r="HO15" i="59"/>
  <c r="HN15" i="59"/>
  <c r="HM15" i="59"/>
  <c r="HL15" i="59"/>
  <c r="HK15" i="59"/>
  <c r="HJ15" i="59"/>
  <c r="HI15" i="59"/>
  <c r="HH15" i="59"/>
  <c r="HG15" i="59"/>
  <c r="HF15" i="59"/>
  <c r="HE15" i="59"/>
  <c r="HD15" i="59"/>
  <c r="HC15" i="59"/>
  <c r="HB15" i="59"/>
  <c r="HA15" i="59"/>
  <c r="GZ15" i="59"/>
  <c r="GY15" i="59"/>
  <c r="GX15" i="59"/>
  <c r="GW15" i="59"/>
  <c r="GV15" i="59"/>
  <c r="GU15" i="59"/>
  <c r="GT15" i="59"/>
  <c r="GS15" i="59"/>
  <c r="GR15" i="59"/>
  <c r="GQ15" i="59"/>
  <c r="GP15" i="59"/>
  <c r="GO15" i="59"/>
  <c r="GN15" i="59"/>
  <c r="GM15" i="59"/>
  <c r="GL15" i="59"/>
  <c r="GK15" i="59"/>
  <c r="GJ15" i="59"/>
  <c r="GI15" i="59"/>
  <c r="GH15" i="59"/>
  <c r="GG15" i="59"/>
  <c r="GF15" i="59"/>
  <c r="GE15" i="59"/>
  <c r="GD15" i="59"/>
  <c r="GC15" i="59"/>
  <c r="GB15" i="59"/>
  <c r="GA15" i="59"/>
  <c r="FZ15" i="59"/>
  <c r="FY15" i="59"/>
  <c r="FX15" i="59"/>
  <c r="FW15" i="59"/>
  <c r="FV15" i="59"/>
  <c r="FU15" i="59"/>
  <c r="FT15" i="59"/>
  <c r="FS15" i="59"/>
  <c r="FR15" i="59"/>
  <c r="FQ15" i="59"/>
  <c r="FP15" i="59"/>
  <c r="FO15" i="59"/>
  <c r="FN15" i="59"/>
  <c r="FM15" i="59"/>
  <c r="FL15" i="59"/>
  <c r="FK15" i="59"/>
  <c r="FJ15" i="59"/>
  <c r="FI15" i="59"/>
  <c r="FH15" i="59"/>
  <c r="FG15" i="59"/>
  <c r="FF15" i="59"/>
  <c r="FE15" i="59"/>
  <c r="FD15" i="59"/>
  <c r="FC15" i="59"/>
  <c r="FB15" i="59"/>
  <c r="FA15" i="59"/>
  <c r="EZ15" i="59"/>
  <c r="EY15" i="59"/>
  <c r="EX15" i="59"/>
  <c r="EW15" i="59"/>
  <c r="EV15" i="59"/>
  <c r="EU15" i="59"/>
  <c r="ET15" i="59"/>
  <c r="ES15" i="59"/>
  <c r="ER15" i="59"/>
  <c r="EQ15" i="59"/>
  <c r="EP15" i="59"/>
  <c r="EO15" i="59"/>
  <c r="EN15" i="59"/>
  <c r="EM15" i="59"/>
  <c r="EL15" i="59"/>
  <c r="EK15" i="59"/>
  <c r="EJ15" i="59"/>
  <c r="EI15" i="59"/>
  <c r="EH15" i="59"/>
  <c r="EG15" i="59"/>
  <c r="EF15" i="59"/>
  <c r="EE15" i="59"/>
  <c r="ED15" i="59"/>
  <c r="EC15" i="59"/>
  <c r="EB15" i="59"/>
  <c r="EA15" i="59"/>
  <c r="DZ15" i="59"/>
  <c r="DY15" i="59"/>
  <c r="DX15" i="59"/>
  <c r="DW15" i="59"/>
  <c r="DV15" i="59"/>
  <c r="DU15" i="59"/>
  <c r="DT15" i="59"/>
  <c r="DS15" i="59"/>
  <c r="DR15" i="59"/>
  <c r="DQ15" i="59"/>
  <c r="DP15" i="59"/>
  <c r="DO15" i="59"/>
  <c r="DN15" i="59"/>
  <c r="DM15" i="59"/>
  <c r="DL15" i="59"/>
  <c r="DK15" i="59"/>
  <c r="DJ15" i="59"/>
  <c r="DI15" i="59"/>
  <c r="DH15" i="59"/>
  <c r="DG15" i="59"/>
  <c r="DF15" i="59"/>
  <c r="DE15" i="59"/>
  <c r="DD15" i="59"/>
  <c r="DC15" i="59"/>
  <c r="DB15" i="59"/>
  <c r="DA15" i="59"/>
  <c r="CZ15" i="59"/>
  <c r="CY15" i="59"/>
  <c r="CX15" i="59"/>
  <c r="CW15" i="59"/>
  <c r="CV15" i="59"/>
  <c r="CU15" i="59"/>
  <c r="CT15" i="59"/>
  <c r="CS15" i="59"/>
  <c r="CR15" i="59"/>
  <c r="CQ15" i="59"/>
  <c r="CP15" i="59"/>
  <c r="CO15" i="59"/>
  <c r="CN15" i="59"/>
  <c r="CM15" i="59"/>
  <c r="CL15" i="59"/>
  <c r="CK15" i="59"/>
  <c r="CJ15" i="59"/>
  <c r="CI15" i="59"/>
  <c r="CH15" i="59"/>
  <c r="CG15" i="59"/>
  <c r="CF15" i="59"/>
  <c r="CE15" i="59"/>
  <c r="CD15" i="59"/>
  <c r="CC15" i="59"/>
  <c r="CB15" i="59"/>
  <c r="CA15" i="59"/>
  <c r="BZ15" i="59"/>
  <c r="BY15" i="59"/>
  <c r="BX15" i="59"/>
  <c r="BW15" i="59"/>
  <c r="BV15" i="59"/>
  <c r="BU15" i="59"/>
  <c r="BT15" i="59"/>
  <c r="BS15" i="59"/>
  <c r="BR15" i="59"/>
  <c r="BQ15" i="59"/>
  <c r="BP15" i="59"/>
  <c r="BO15" i="59"/>
  <c r="BN15" i="59"/>
  <c r="BM15" i="59"/>
  <c r="BL15" i="59"/>
  <c r="BK15" i="59"/>
  <c r="BJ15" i="59"/>
  <c r="BI15" i="59"/>
  <c r="BH15" i="59"/>
  <c r="BG15" i="59"/>
  <c r="BF15" i="59"/>
  <c r="BE15" i="59"/>
  <c r="BD15" i="59"/>
  <c r="BC15" i="59"/>
  <c r="BB15" i="59"/>
  <c r="BA15" i="59"/>
  <c r="AZ15" i="59"/>
  <c r="AY15" i="59"/>
  <c r="AX15" i="59"/>
  <c r="AW15" i="59"/>
  <c r="AV15" i="59"/>
  <c r="AU15" i="59"/>
  <c r="AT15" i="59"/>
  <c r="AS15" i="59"/>
  <c r="AR15" i="59"/>
  <c r="AQ15" i="59"/>
  <c r="AP15" i="59"/>
  <c r="AO15" i="59"/>
  <c r="AN15" i="59"/>
  <c r="AM15" i="59"/>
  <c r="AL15" i="59"/>
  <c r="AK15" i="59"/>
  <c r="AJ15" i="59"/>
  <c r="AI15" i="59"/>
  <c r="AH15" i="59"/>
  <c r="AG15" i="59"/>
  <c r="AF15" i="59"/>
  <c r="AE15" i="59"/>
  <c r="AD15" i="59"/>
  <c r="AC15" i="59"/>
  <c r="AB15" i="59"/>
  <c r="AA15" i="59"/>
  <c r="Z15" i="59"/>
  <c r="Y15" i="59"/>
  <c r="X15" i="59"/>
  <c r="W15" i="59"/>
  <c r="V15" i="59"/>
  <c r="U15" i="59"/>
  <c r="T15" i="59"/>
  <c r="S15" i="59"/>
  <c r="R15" i="59"/>
  <c r="Q15" i="59"/>
  <c r="P15" i="59"/>
  <c r="O15" i="59"/>
  <c r="N15" i="59"/>
  <c r="M15" i="59"/>
  <c r="L15" i="59"/>
  <c r="K15" i="59"/>
  <c r="J15" i="59"/>
  <c r="I15" i="59"/>
  <c r="H15" i="59"/>
  <c r="G15" i="59"/>
  <c r="F15" i="59"/>
  <c r="E15" i="59"/>
  <c r="D15" i="59"/>
  <c r="D4" i="59"/>
  <c r="D38" i="61"/>
  <c r="D31" i="61"/>
  <c r="ND30" i="61"/>
  <c r="NC30" i="61"/>
  <c r="NB30" i="61"/>
  <c r="NA30" i="61"/>
  <c r="MZ30" i="61"/>
  <c r="MY30" i="61"/>
  <c r="MX30" i="61"/>
  <c r="MW30" i="61"/>
  <c r="MV30" i="61"/>
  <c r="MU30" i="61"/>
  <c r="MT30" i="61"/>
  <c r="MS30" i="61"/>
  <c r="MR30" i="61"/>
  <c r="MQ30" i="61"/>
  <c r="MP30" i="61"/>
  <c r="MO30" i="61"/>
  <c r="MN30" i="61"/>
  <c r="MM30" i="61"/>
  <c r="ML30" i="61"/>
  <c r="MK30" i="61"/>
  <c r="MJ30" i="61"/>
  <c r="MI30" i="61"/>
  <c r="MH30" i="61"/>
  <c r="MG30" i="61"/>
  <c r="MF30" i="61"/>
  <c r="ME30" i="61"/>
  <c r="MD30" i="61"/>
  <c r="MC30" i="61"/>
  <c r="MB30" i="61"/>
  <c r="MA30" i="61"/>
  <c r="LZ30" i="61"/>
  <c r="LY30" i="61"/>
  <c r="LX30" i="61"/>
  <c r="LW30" i="61"/>
  <c r="LV30" i="61"/>
  <c r="LU30" i="61"/>
  <c r="LT30" i="61"/>
  <c r="LS30" i="61"/>
  <c r="LR30" i="61"/>
  <c r="LQ30" i="61"/>
  <c r="LP30" i="61"/>
  <c r="LO30" i="61"/>
  <c r="LN30" i="61"/>
  <c r="LM30" i="61"/>
  <c r="LL30" i="61"/>
  <c r="LK30" i="61"/>
  <c r="LJ30" i="61"/>
  <c r="LI30" i="61"/>
  <c r="LH30" i="61"/>
  <c r="LG30" i="61"/>
  <c r="LF30" i="61"/>
  <c r="LE30" i="61"/>
  <c r="LD30" i="61"/>
  <c r="LC30" i="61"/>
  <c r="LB30" i="61"/>
  <c r="LA30" i="61"/>
  <c r="KZ30" i="61"/>
  <c r="KY30" i="61"/>
  <c r="KX30" i="61"/>
  <c r="KW30" i="61"/>
  <c r="KV30" i="61"/>
  <c r="KU30" i="61"/>
  <c r="KT30" i="61"/>
  <c r="KS30" i="61"/>
  <c r="KR30" i="61"/>
  <c r="KQ30" i="61"/>
  <c r="KP30" i="61"/>
  <c r="KO30" i="61"/>
  <c r="KN30" i="61"/>
  <c r="KM30" i="61"/>
  <c r="KL30" i="61"/>
  <c r="KK30" i="61"/>
  <c r="KJ30" i="61"/>
  <c r="KI30" i="61"/>
  <c r="KH30" i="61"/>
  <c r="KG30" i="61"/>
  <c r="KF30" i="61"/>
  <c r="KE30" i="61"/>
  <c r="KD30" i="61"/>
  <c r="KC30" i="61"/>
  <c r="KB30" i="61"/>
  <c r="KA30" i="61"/>
  <c r="JZ30" i="61"/>
  <c r="JY30" i="61"/>
  <c r="JX30" i="61"/>
  <c r="JW30" i="61"/>
  <c r="JV30" i="61"/>
  <c r="JU30" i="61"/>
  <c r="JT30" i="61"/>
  <c r="JS30" i="61"/>
  <c r="JR30" i="61"/>
  <c r="JQ30" i="61"/>
  <c r="JP30" i="61"/>
  <c r="JO30" i="61"/>
  <c r="JN30" i="61"/>
  <c r="JM30" i="61"/>
  <c r="JL30" i="61"/>
  <c r="JK30" i="61"/>
  <c r="JJ30" i="61"/>
  <c r="JI30" i="61"/>
  <c r="JH30" i="61"/>
  <c r="JG30" i="61"/>
  <c r="JF30" i="61"/>
  <c r="JE30" i="61"/>
  <c r="JD30" i="61"/>
  <c r="JC30" i="61"/>
  <c r="JB30" i="61"/>
  <c r="JA30" i="61"/>
  <c r="IZ30" i="61"/>
  <c r="IY30" i="61"/>
  <c r="IX30" i="61"/>
  <c r="IW30" i="61"/>
  <c r="IV30" i="61"/>
  <c r="IU30" i="61"/>
  <c r="IT30" i="61"/>
  <c r="IS30" i="61"/>
  <c r="IR30" i="61"/>
  <c r="IQ30" i="61"/>
  <c r="IP30" i="61"/>
  <c r="IO30" i="61"/>
  <c r="IN30" i="61"/>
  <c r="IM30" i="61"/>
  <c r="IL30" i="61"/>
  <c r="IK30" i="61"/>
  <c r="IJ30" i="61"/>
  <c r="II30" i="61"/>
  <c r="IH30" i="61"/>
  <c r="IG30" i="61"/>
  <c r="IF30" i="61"/>
  <c r="IE30" i="61"/>
  <c r="ID30" i="61"/>
  <c r="IC30" i="61"/>
  <c r="IB30" i="61"/>
  <c r="IA30" i="61"/>
  <c r="HZ30" i="61"/>
  <c r="HY30" i="61"/>
  <c r="HX30" i="61"/>
  <c r="HW30" i="61"/>
  <c r="HV30" i="61"/>
  <c r="HU30" i="61"/>
  <c r="HT30" i="61"/>
  <c r="HS30" i="61"/>
  <c r="HR30" i="61"/>
  <c r="HQ30" i="61"/>
  <c r="HP30" i="61"/>
  <c r="HO30" i="61"/>
  <c r="HN30" i="61"/>
  <c r="HM30" i="61"/>
  <c r="HL30" i="61"/>
  <c r="HK30" i="61"/>
  <c r="HJ30" i="61"/>
  <c r="HI30" i="61"/>
  <c r="HH30" i="61"/>
  <c r="HG30" i="61"/>
  <c r="HF30" i="61"/>
  <c r="HE30" i="61"/>
  <c r="HD30" i="61"/>
  <c r="HC30" i="61"/>
  <c r="HB30" i="61"/>
  <c r="HA30" i="61"/>
  <c r="GZ30" i="61"/>
  <c r="GY30" i="61"/>
  <c r="GX30" i="61"/>
  <c r="GW30" i="61"/>
  <c r="GV30" i="61"/>
  <c r="GU30" i="61"/>
  <c r="GT30" i="61"/>
  <c r="GS30" i="61"/>
  <c r="GR30" i="61"/>
  <c r="GQ30" i="61"/>
  <c r="GP30" i="61"/>
  <c r="GO30" i="61"/>
  <c r="GN30" i="61"/>
  <c r="GM30" i="61"/>
  <c r="GL30" i="61"/>
  <c r="GK30" i="61"/>
  <c r="GJ30" i="61"/>
  <c r="GI30" i="61"/>
  <c r="GH30" i="61"/>
  <c r="GG30" i="61"/>
  <c r="GF30" i="61"/>
  <c r="GE30" i="61"/>
  <c r="GD30" i="61"/>
  <c r="GC30" i="61"/>
  <c r="GB30" i="61"/>
  <c r="GA30" i="61"/>
  <c r="FZ30" i="61"/>
  <c r="FY30" i="61"/>
  <c r="FX30" i="61"/>
  <c r="FW30" i="61"/>
  <c r="FV30" i="61"/>
  <c r="FU30" i="61"/>
  <c r="FT30" i="61"/>
  <c r="FS30" i="61"/>
  <c r="FR30" i="61"/>
  <c r="FQ30" i="61"/>
  <c r="FP30" i="61"/>
  <c r="FO30" i="61"/>
  <c r="FN30" i="61"/>
  <c r="FM30" i="61"/>
  <c r="FL30" i="61"/>
  <c r="FK30" i="61"/>
  <c r="FJ30" i="61"/>
  <c r="FI30" i="61"/>
  <c r="FH30" i="61"/>
  <c r="FG30" i="61"/>
  <c r="FF30" i="61"/>
  <c r="FE30" i="61"/>
  <c r="FD30" i="61"/>
  <c r="FC30" i="61"/>
  <c r="FB30" i="61"/>
  <c r="FA30" i="61"/>
  <c r="EZ30" i="61"/>
  <c r="EY30" i="61"/>
  <c r="EX30" i="61"/>
  <c r="EW30" i="61"/>
  <c r="EV30" i="61"/>
  <c r="EU30" i="61"/>
  <c r="ET30" i="61"/>
  <c r="ES30" i="61"/>
  <c r="ER30" i="61"/>
  <c r="EQ30" i="61"/>
  <c r="EP30" i="61"/>
  <c r="EO30" i="61"/>
  <c r="EN30" i="61"/>
  <c r="EM30" i="61"/>
  <c r="EL30" i="61"/>
  <c r="EK30" i="61"/>
  <c r="EJ30" i="61"/>
  <c r="EI30" i="61"/>
  <c r="EH30" i="61"/>
  <c r="EG30" i="61"/>
  <c r="EF30" i="61"/>
  <c r="EE30" i="61"/>
  <c r="ED30" i="61"/>
  <c r="EC30" i="61"/>
  <c r="EB30" i="61"/>
  <c r="EA30" i="61"/>
  <c r="DZ30" i="61"/>
  <c r="DY30" i="61"/>
  <c r="DX30" i="61"/>
  <c r="DW30" i="61"/>
  <c r="DV30" i="61"/>
  <c r="DU30" i="61"/>
  <c r="DT30" i="61"/>
  <c r="DS30" i="61"/>
  <c r="DR30" i="61"/>
  <c r="DQ30" i="61"/>
  <c r="DP30" i="61"/>
  <c r="DO30" i="61"/>
  <c r="DN30" i="61"/>
  <c r="DM30" i="61"/>
  <c r="DL30" i="61"/>
  <c r="DK30" i="61"/>
  <c r="DJ30" i="61"/>
  <c r="DI30" i="61"/>
  <c r="DH30" i="61"/>
  <c r="DG30" i="61"/>
  <c r="DF30" i="61"/>
  <c r="DE30" i="61"/>
  <c r="DD30" i="61"/>
  <c r="DC30" i="61"/>
  <c r="DB30" i="61"/>
  <c r="DA30" i="61"/>
  <c r="CZ30" i="61"/>
  <c r="CY30" i="61"/>
  <c r="CX30" i="61"/>
  <c r="CW30" i="61"/>
  <c r="CV30" i="61"/>
  <c r="CU30" i="61"/>
  <c r="CT30" i="61"/>
  <c r="CS30" i="61"/>
  <c r="CR30" i="61"/>
  <c r="CQ30" i="61"/>
  <c r="CP30" i="61"/>
  <c r="CO30" i="61"/>
  <c r="CN30" i="61"/>
  <c r="CM30" i="61"/>
  <c r="CL30" i="61"/>
  <c r="CK30" i="61"/>
  <c r="CJ30" i="61"/>
  <c r="CI30" i="61"/>
  <c r="CH30" i="61"/>
  <c r="CG30" i="61"/>
  <c r="CF30" i="61"/>
  <c r="CE30" i="61"/>
  <c r="CD30" i="61"/>
  <c r="CC30" i="61"/>
  <c r="CB30" i="61"/>
  <c r="CA30" i="61"/>
  <c r="BZ30" i="61"/>
  <c r="BY30" i="61"/>
  <c r="BX30" i="61"/>
  <c r="BW30" i="61"/>
  <c r="BV30" i="61"/>
  <c r="BU30" i="61"/>
  <c r="BT30" i="61"/>
  <c r="BS30" i="61"/>
  <c r="BR30" i="61"/>
  <c r="BQ30" i="61"/>
  <c r="BP30" i="61"/>
  <c r="BO30" i="61"/>
  <c r="BN30" i="61"/>
  <c r="BM30" i="61"/>
  <c r="BL30" i="61"/>
  <c r="BK30" i="61"/>
  <c r="BJ30" i="61"/>
  <c r="BI30" i="61"/>
  <c r="BH30" i="61"/>
  <c r="BG30" i="61"/>
  <c r="BF30" i="61"/>
  <c r="BE30" i="61"/>
  <c r="BD30" i="61"/>
  <c r="BC30" i="61"/>
  <c r="BB30" i="61"/>
  <c r="BA30" i="61"/>
  <c r="AZ30" i="61"/>
  <c r="AY30" i="61"/>
  <c r="AX30" i="61"/>
  <c r="AW30" i="61"/>
  <c r="AV30" i="61"/>
  <c r="AU30" i="61"/>
  <c r="AT30" i="61"/>
  <c r="AS30" i="61"/>
  <c r="AR30" i="61"/>
  <c r="AQ30" i="61"/>
  <c r="AP30" i="61"/>
  <c r="AO30" i="61"/>
  <c r="AN30" i="61"/>
  <c r="AM30" i="61"/>
  <c r="AL30" i="61"/>
  <c r="AK30" i="61"/>
  <c r="AJ30" i="61"/>
  <c r="AI30" i="61"/>
  <c r="AH30" i="61"/>
  <c r="AG30" i="61"/>
  <c r="AF30" i="61"/>
  <c r="AE30" i="61"/>
  <c r="AD30" i="61"/>
  <c r="AC30" i="61"/>
  <c r="AB30" i="61"/>
  <c r="AA30" i="61"/>
  <c r="Z30" i="61"/>
  <c r="Y30" i="61"/>
  <c r="X30" i="61"/>
  <c r="W30" i="61"/>
  <c r="V30" i="61"/>
  <c r="U30" i="61"/>
  <c r="T30" i="61"/>
  <c r="S30" i="61"/>
  <c r="R30" i="61"/>
  <c r="Q30" i="61"/>
  <c r="P30" i="61"/>
  <c r="O30" i="61"/>
  <c r="N30" i="61"/>
  <c r="M30" i="61"/>
  <c r="L30" i="61"/>
  <c r="K30" i="61"/>
  <c r="J30" i="61"/>
  <c r="I30" i="61"/>
  <c r="H30" i="61"/>
  <c r="G30" i="61"/>
  <c r="F30" i="61"/>
  <c r="E30" i="61"/>
  <c r="D30" i="61"/>
  <c r="D16" i="61"/>
  <c r="ND15" i="61"/>
  <c r="NC15" i="61"/>
  <c r="NB15" i="61"/>
  <c r="NA15" i="61"/>
  <c r="MZ15" i="61"/>
  <c r="MY15" i="61"/>
  <c r="MX15" i="61"/>
  <c r="MW15" i="61"/>
  <c r="MV15" i="61"/>
  <c r="MU15" i="61"/>
  <c r="MT15" i="61"/>
  <c r="MS15" i="61"/>
  <c r="MR15" i="61"/>
  <c r="MQ15" i="61"/>
  <c r="MP15" i="61"/>
  <c r="MO15" i="61"/>
  <c r="MN15" i="61"/>
  <c r="MM15" i="61"/>
  <c r="ML15" i="61"/>
  <c r="MK15" i="61"/>
  <c r="MJ15" i="61"/>
  <c r="MI15" i="61"/>
  <c r="MH15" i="61"/>
  <c r="MG15" i="61"/>
  <c r="MF15" i="61"/>
  <c r="ME15" i="61"/>
  <c r="MD15" i="61"/>
  <c r="MC15" i="61"/>
  <c r="MB15" i="61"/>
  <c r="MA15" i="61"/>
  <c r="LZ15" i="61"/>
  <c r="LY15" i="61"/>
  <c r="LX15" i="61"/>
  <c r="LW15" i="61"/>
  <c r="LV15" i="61"/>
  <c r="LU15" i="61"/>
  <c r="LT15" i="61"/>
  <c r="LS15" i="61"/>
  <c r="LR15" i="61"/>
  <c r="LQ15" i="61"/>
  <c r="LP15" i="61"/>
  <c r="LO15" i="61"/>
  <c r="LN15" i="61"/>
  <c r="LM15" i="61"/>
  <c r="LL15" i="61"/>
  <c r="LK15" i="61"/>
  <c r="LJ15" i="61"/>
  <c r="LI15" i="61"/>
  <c r="LH15" i="61"/>
  <c r="LG15" i="61"/>
  <c r="LF15" i="61"/>
  <c r="LE15" i="61"/>
  <c r="LD15" i="61"/>
  <c r="LC15" i="61"/>
  <c r="LB15" i="61"/>
  <c r="LA15" i="61"/>
  <c r="KZ15" i="61"/>
  <c r="KY15" i="61"/>
  <c r="KX15" i="61"/>
  <c r="KW15" i="61"/>
  <c r="KV15" i="61"/>
  <c r="KU15" i="61"/>
  <c r="KT15" i="61"/>
  <c r="KS15" i="61"/>
  <c r="KR15" i="61"/>
  <c r="KQ15" i="61"/>
  <c r="KP15" i="61"/>
  <c r="KO15" i="61"/>
  <c r="KN15" i="61"/>
  <c r="KM15" i="61"/>
  <c r="KL15" i="61"/>
  <c r="KK15" i="61"/>
  <c r="KJ15" i="61"/>
  <c r="KI15" i="61"/>
  <c r="KH15" i="61"/>
  <c r="KG15" i="61"/>
  <c r="KF15" i="61"/>
  <c r="KE15" i="61"/>
  <c r="KD15" i="61"/>
  <c r="KC15" i="61"/>
  <c r="KB15" i="61"/>
  <c r="KA15" i="61"/>
  <c r="JZ15" i="61"/>
  <c r="JY15" i="61"/>
  <c r="JX15" i="61"/>
  <c r="JW15" i="61"/>
  <c r="JV15" i="61"/>
  <c r="JU15" i="61"/>
  <c r="JT15" i="61"/>
  <c r="JS15" i="61"/>
  <c r="JR15" i="61"/>
  <c r="JQ15" i="61"/>
  <c r="JP15" i="61"/>
  <c r="JO15" i="61"/>
  <c r="JN15" i="61"/>
  <c r="JM15" i="61"/>
  <c r="JL15" i="61"/>
  <c r="JK15" i="61"/>
  <c r="JJ15" i="61"/>
  <c r="JI15" i="61"/>
  <c r="JH15" i="61"/>
  <c r="JG15" i="61"/>
  <c r="JF15" i="61"/>
  <c r="JE15" i="61"/>
  <c r="JD15" i="61"/>
  <c r="JC15" i="61"/>
  <c r="JB15" i="61"/>
  <c r="JA15" i="61"/>
  <c r="IZ15" i="61"/>
  <c r="IY15" i="61"/>
  <c r="IX15" i="61"/>
  <c r="IW15" i="61"/>
  <c r="IV15" i="61"/>
  <c r="IU15" i="61"/>
  <c r="IT15" i="61"/>
  <c r="IS15" i="61"/>
  <c r="IR15" i="61"/>
  <c r="IQ15" i="61"/>
  <c r="IP15" i="61"/>
  <c r="IO15" i="61"/>
  <c r="IN15" i="61"/>
  <c r="IM15" i="61"/>
  <c r="IL15" i="61"/>
  <c r="IK15" i="61"/>
  <c r="IJ15" i="61"/>
  <c r="II15" i="61"/>
  <c r="IH15" i="61"/>
  <c r="IG15" i="61"/>
  <c r="IF15" i="61"/>
  <c r="IE15" i="61"/>
  <c r="ID15" i="61"/>
  <c r="IC15" i="61"/>
  <c r="IB15" i="61"/>
  <c r="IA15" i="61"/>
  <c r="HZ15" i="61"/>
  <c r="HY15" i="61"/>
  <c r="HX15" i="61"/>
  <c r="HW15" i="61"/>
  <c r="HV15" i="61"/>
  <c r="HU15" i="61"/>
  <c r="HT15" i="61"/>
  <c r="HS15" i="61"/>
  <c r="HR15" i="61"/>
  <c r="HQ15" i="61"/>
  <c r="HP15" i="61"/>
  <c r="HO15" i="61"/>
  <c r="HN15" i="61"/>
  <c r="HM15" i="61"/>
  <c r="HL15" i="61"/>
  <c r="HK15" i="61"/>
  <c r="HJ15" i="61"/>
  <c r="HI15" i="61"/>
  <c r="HH15" i="61"/>
  <c r="HG15" i="61"/>
  <c r="HF15" i="61"/>
  <c r="HE15" i="61"/>
  <c r="HD15" i="61"/>
  <c r="HC15" i="61"/>
  <c r="HB15" i="61"/>
  <c r="HA15" i="61"/>
  <c r="GZ15" i="61"/>
  <c r="GY15" i="61"/>
  <c r="GX15" i="61"/>
  <c r="GW15" i="61"/>
  <c r="GV15" i="61"/>
  <c r="GU15" i="61"/>
  <c r="GT15" i="61"/>
  <c r="GS15" i="61"/>
  <c r="GR15" i="61"/>
  <c r="GQ15" i="61"/>
  <c r="GP15" i="61"/>
  <c r="GO15" i="61"/>
  <c r="GN15" i="61"/>
  <c r="GM15" i="61"/>
  <c r="GL15" i="61"/>
  <c r="GK15" i="61"/>
  <c r="GJ15" i="61"/>
  <c r="GI15" i="61"/>
  <c r="GH15" i="61"/>
  <c r="GG15" i="61"/>
  <c r="GF15" i="61"/>
  <c r="GE15" i="61"/>
  <c r="GD15" i="61"/>
  <c r="GC15" i="61"/>
  <c r="GB15" i="61"/>
  <c r="GA15" i="61"/>
  <c r="FZ15" i="61"/>
  <c r="FY15" i="61"/>
  <c r="FX15" i="61"/>
  <c r="FW15" i="61"/>
  <c r="FV15" i="61"/>
  <c r="FU15" i="61"/>
  <c r="FT15" i="61"/>
  <c r="FS15" i="61"/>
  <c r="FR15" i="61"/>
  <c r="FQ15" i="61"/>
  <c r="FP15" i="61"/>
  <c r="FO15" i="61"/>
  <c r="FN15" i="61"/>
  <c r="FM15" i="61"/>
  <c r="FL15" i="61"/>
  <c r="FK15" i="61"/>
  <c r="FJ15" i="61"/>
  <c r="FI15" i="61"/>
  <c r="FH15" i="61"/>
  <c r="FG15" i="61"/>
  <c r="FF15" i="61"/>
  <c r="FE15" i="61"/>
  <c r="FD15" i="61"/>
  <c r="FC15" i="61"/>
  <c r="FB15" i="61"/>
  <c r="FA15" i="61"/>
  <c r="EZ15" i="61"/>
  <c r="EY15" i="61"/>
  <c r="EX15" i="61"/>
  <c r="EW15" i="61"/>
  <c r="EV15" i="61"/>
  <c r="EU15" i="61"/>
  <c r="ET15" i="61"/>
  <c r="ES15" i="61"/>
  <c r="ER15" i="61"/>
  <c r="EQ15" i="61"/>
  <c r="EP15" i="61"/>
  <c r="EO15" i="61"/>
  <c r="EN15" i="61"/>
  <c r="EM15" i="61"/>
  <c r="EL15" i="61"/>
  <c r="EK15" i="61"/>
  <c r="EJ15" i="61"/>
  <c r="EI15" i="61"/>
  <c r="EH15" i="61"/>
  <c r="EG15" i="61"/>
  <c r="EF15" i="61"/>
  <c r="EE15" i="61"/>
  <c r="ED15" i="61"/>
  <c r="EC15" i="61"/>
  <c r="EB15" i="61"/>
  <c r="EA15" i="61"/>
  <c r="DZ15" i="61"/>
  <c r="DY15" i="61"/>
  <c r="DX15" i="61"/>
  <c r="DW15" i="61"/>
  <c r="DV15" i="61"/>
  <c r="DU15" i="61"/>
  <c r="DT15" i="61"/>
  <c r="DS15" i="61"/>
  <c r="DR15" i="61"/>
  <c r="DQ15" i="61"/>
  <c r="DP15" i="61"/>
  <c r="DO15" i="61"/>
  <c r="DN15" i="61"/>
  <c r="DM15" i="61"/>
  <c r="DL15" i="61"/>
  <c r="DK15" i="61"/>
  <c r="DJ15" i="61"/>
  <c r="DI15" i="61"/>
  <c r="DH15" i="61"/>
  <c r="DG15" i="61"/>
  <c r="DF15" i="61"/>
  <c r="DE15" i="61"/>
  <c r="DD15" i="61"/>
  <c r="DC15" i="61"/>
  <c r="DB15" i="61"/>
  <c r="DA15" i="61"/>
  <c r="CZ15" i="61"/>
  <c r="CY15" i="61"/>
  <c r="CX15" i="61"/>
  <c r="CW15" i="61"/>
  <c r="CV15" i="61"/>
  <c r="CU15" i="61"/>
  <c r="CT15" i="61"/>
  <c r="CS15" i="61"/>
  <c r="CR15" i="61"/>
  <c r="CQ15" i="61"/>
  <c r="CP15" i="61"/>
  <c r="CO15" i="61"/>
  <c r="CN15" i="61"/>
  <c r="CM15" i="61"/>
  <c r="CL15" i="61"/>
  <c r="CK15" i="61"/>
  <c r="CJ15" i="61"/>
  <c r="CI15" i="61"/>
  <c r="CH15" i="61"/>
  <c r="CG15" i="61"/>
  <c r="CF15" i="61"/>
  <c r="CE15" i="61"/>
  <c r="CD15" i="61"/>
  <c r="CC15" i="61"/>
  <c r="CB15" i="61"/>
  <c r="CA15" i="61"/>
  <c r="BZ15" i="61"/>
  <c r="BY15" i="61"/>
  <c r="BX15" i="61"/>
  <c r="BW15" i="61"/>
  <c r="BV15" i="61"/>
  <c r="BU15" i="61"/>
  <c r="BT15" i="61"/>
  <c r="BS15" i="61"/>
  <c r="BR15" i="61"/>
  <c r="BQ15" i="61"/>
  <c r="BP15" i="61"/>
  <c r="BO15" i="61"/>
  <c r="BN15" i="61"/>
  <c r="BM15" i="61"/>
  <c r="BL15" i="61"/>
  <c r="BK15" i="61"/>
  <c r="BJ15" i="61"/>
  <c r="BI15" i="61"/>
  <c r="BH15" i="61"/>
  <c r="BG15" i="61"/>
  <c r="BF15" i="61"/>
  <c r="BE15" i="61"/>
  <c r="BD15" i="61"/>
  <c r="BC15" i="61"/>
  <c r="BB15" i="61"/>
  <c r="BA15" i="61"/>
  <c r="AZ15" i="61"/>
  <c r="AY15" i="61"/>
  <c r="AX15" i="61"/>
  <c r="AW15" i="61"/>
  <c r="AV15" i="61"/>
  <c r="AU15" i="61"/>
  <c r="AT15" i="61"/>
  <c r="AS15" i="61"/>
  <c r="AR15" i="61"/>
  <c r="AQ15" i="61"/>
  <c r="AP15" i="61"/>
  <c r="AO15" i="61"/>
  <c r="AN15" i="61"/>
  <c r="AM15" i="61"/>
  <c r="AL15" i="61"/>
  <c r="AK15" i="61"/>
  <c r="AJ15" i="61"/>
  <c r="AI15" i="61"/>
  <c r="AH15" i="61"/>
  <c r="AG15" i="61"/>
  <c r="AF15" i="61"/>
  <c r="AE15" i="61"/>
  <c r="AD15" i="61"/>
  <c r="AC15" i="61"/>
  <c r="AB15" i="61"/>
  <c r="AA15" i="61"/>
  <c r="Z15" i="61"/>
  <c r="Y15" i="61"/>
  <c r="X15" i="61"/>
  <c r="W15" i="61"/>
  <c r="V15" i="61"/>
  <c r="U15" i="61"/>
  <c r="T15" i="61"/>
  <c r="S15" i="61"/>
  <c r="R15" i="61"/>
  <c r="Q15" i="61"/>
  <c r="P15" i="61"/>
  <c r="O15" i="61"/>
  <c r="N15" i="61"/>
  <c r="M15" i="61"/>
  <c r="L15" i="61"/>
  <c r="K15" i="61"/>
  <c r="J15" i="61"/>
  <c r="I15" i="61"/>
  <c r="H15" i="61"/>
  <c r="G15" i="61"/>
  <c r="F15" i="61"/>
  <c r="E15" i="61"/>
  <c r="D15" i="61"/>
  <c r="D4" i="61"/>
  <c r="D3" i="61" s="1"/>
  <c r="B4" i="5"/>
  <c r="A4" i="5"/>
  <c r="B10" i="5" s="1"/>
  <c r="I3" i="4"/>
  <c r="I4" i="4" s="1"/>
  <c r="I5" i="4" s="1"/>
  <c r="I6" i="4" s="1"/>
  <c r="I7" i="4" s="1"/>
  <c r="I8" i="4" s="1"/>
  <c r="I9" i="4" s="1"/>
  <c r="I10" i="4" s="1"/>
  <c r="I11" i="4" s="1"/>
  <c r="I12" i="4" s="1"/>
  <c r="I13" i="4" s="1"/>
  <c r="I14" i="4" s="1"/>
  <c r="I15" i="4" s="1"/>
  <c r="I16" i="4" s="1"/>
  <c r="I17" i="4" s="1"/>
  <c r="I18" i="4" s="1"/>
  <c r="I19" i="4" s="1"/>
  <c r="I20" i="4" s="1"/>
  <c r="I21" i="4" s="1"/>
  <c r="I22" i="4" s="1"/>
  <c r="I23" i="4" s="1"/>
  <c r="I24" i="4" s="1"/>
  <c r="I25" i="4" s="1"/>
  <c r="I26" i="4" s="1"/>
  <c r="I27" i="4" s="1"/>
  <c r="I28" i="4" s="1"/>
  <c r="I29" i="4" s="1"/>
  <c r="I30" i="4" s="1"/>
  <c r="I31" i="4" s="1"/>
  <c r="I32" i="4" s="1"/>
  <c r="I33" i="4" s="1"/>
  <c r="I34" i="4" s="1"/>
  <c r="I35" i="4" s="1"/>
  <c r="I36" i="4" s="1"/>
  <c r="I37" i="4" s="1"/>
  <c r="I38" i="4" s="1"/>
  <c r="I39" i="4" s="1"/>
  <c r="I40" i="4" s="1"/>
  <c r="I41" i="4" s="1"/>
  <c r="I42" i="4" s="1"/>
  <c r="I43" i="4" s="1"/>
  <c r="I44" i="4" s="1"/>
  <c r="I45" i="4" s="1"/>
  <c r="I46" i="4" s="1"/>
  <c r="I47" i="4" s="1"/>
  <c r="I48" i="4" s="1"/>
  <c r="I49" i="4" s="1"/>
  <c r="I50" i="4" s="1"/>
  <c r="I51" i="4" s="1"/>
  <c r="I52" i="4" s="1"/>
  <c r="I53" i="4" s="1"/>
  <c r="I54" i="4" s="1"/>
  <c r="J2" i="4"/>
  <c r="J3" i="4" s="1"/>
  <c r="J4" i="4" s="1"/>
  <c r="J5" i="4" s="1"/>
  <c r="J6" i="4" s="1"/>
  <c r="J7" i="4" s="1"/>
  <c r="J8" i="4" s="1"/>
  <c r="J9" i="4" s="1"/>
  <c r="J10" i="4" s="1"/>
  <c r="J11" i="4" s="1"/>
  <c r="J12" i="4" s="1"/>
  <c r="J13" i="4" s="1"/>
  <c r="J14" i="4" s="1"/>
  <c r="J15" i="4" s="1"/>
  <c r="J16" i="4" s="1"/>
  <c r="J17" i="4" s="1"/>
  <c r="J18" i="4" s="1"/>
  <c r="J19" i="4" s="1"/>
  <c r="J20" i="4" s="1"/>
  <c r="J21" i="4" s="1"/>
  <c r="J22" i="4" s="1"/>
  <c r="J23" i="4" s="1"/>
  <c r="J24" i="4" s="1"/>
  <c r="J25" i="4" s="1"/>
  <c r="J26" i="4" s="1"/>
  <c r="J27" i="4" s="1"/>
  <c r="J28" i="4" s="1"/>
  <c r="J29" i="4" s="1"/>
  <c r="J30" i="4" s="1"/>
  <c r="J31" i="4" s="1"/>
  <c r="J32" i="4" s="1"/>
  <c r="J33" i="4" s="1"/>
  <c r="J34" i="4" s="1"/>
  <c r="J35" i="4" s="1"/>
  <c r="J36" i="4" s="1"/>
  <c r="J37" i="4" s="1"/>
  <c r="J38" i="4" s="1"/>
  <c r="J39" i="4" s="1"/>
  <c r="J40" i="4" s="1"/>
  <c r="J41" i="4" s="1"/>
  <c r="J42" i="4" s="1"/>
  <c r="J43" i="4" s="1"/>
  <c r="J44" i="4" s="1"/>
  <c r="J45" i="4" s="1"/>
  <c r="J46" i="4" s="1"/>
  <c r="J47" i="4" s="1"/>
  <c r="J48" i="4" s="1"/>
  <c r="J49" i="4" s="1"/>
  <c r="J50" i="4" s="1"/>
  <c r="J51" i="4" s="1"/>
  <c r="J52" i="4" s="1"/>
  <c r="J53" i="4" s="1"/>
  <c r="J54" i="4" s="1"/>
  <c r="E7" i="35" l="1"/>
  <c r="D2" i="57"/>
  <c r="D3" i="57"/>
  <c r="D2" i="59"/>
  <c r="D3" i="59"/>
  <c r="D2" i="55"/>
  <c r="D3" i="55"/>
  <c r="D2" i="61"/>
  <c r="F7" i="35"/>
  <c r="B21" i="5"/>
  <c r="B11" i="4" s="1"/>
  <c r="B17" i="5"/>
  <c r="B7" i="4" s="1"/>
  <c r="B22" i="5"/>
  <c r="B18" i="5"/>
  <c r="B8" i="4" s="1"/>
  <c r="B14" i="5"/>
  <c r="B4" i="4" s="1"/>
  <c r="B13" i="5"/>
  <c r="B3" i="4" s="1"/>
  <c r="C10" i="5"/>
  <c r="B19" i="5"/>
  <c r="B9" i="4" s="1"/>
  <c r="B11" i="5"/>
  <c r="B1" i="4" s="1"/>
  <c r="B20" i="5"/>
  <c r="B10" i="4" s="1"/>
  <c r="E4" i="61"/>
  <c r="E3" i="61" s="1"/>
  <c r="E4" i="5"/>
  <c r="D5" i="61"/>
  <c r="E4" i="57"/>
  <c r="D5" i="57"/>
  <c r="E4" i="59"/>
  <c r="D5" i="59"/>
  <c r="E4" i="55"/>
  <c r="D5" i="55"/>
  <c r="D7" i="35"/>
  <c r="H5" i="35"/>
  <c r="G7" i="35"/>
  <c r="H6" i="35"/>
  <c r="E3" i="55" l="1"/>
  <c r="E3" i="59"/>
  <c r="E3" i="57"/>
  <c r="E5" i="59"/>
  <c r="F4" i="59"/>
  <c r="E2" i="59"/>
  <c r="E2" i="57"/>
  <c r="E5" i="57"/>
  <c r="F4" i="57"/>
  <c r="E5" i="61"/>
  <c r="E2" i="61"/>
  <c r="F4" i="61"/>
  <c r="F3" i="61" s="1"/>
  <c r="C18" i="5"/>
  <c r="C19" i="5"/>
  <c r="C11" i="5"/>
  <c r="C22" i="5"/>
  <c r="C14" i="5"/>
  <c r="C20" i="5"/>
  <c r="C21" i="5"/>
  <c r="C17" i="5"/>
  <c r="C13" i="5"/>
  <c r="D10" i="5"/>
  <c r="B15" i="5"/>
  <c r="B5" i="4" s="1"/>
  <c r="B16" i="5"/>
  <c r="B6" i="4" s="1"/>
  <c r="B12" i="5"/>
  <c r="B2" i="4" s="1"/>
  <c r="E5" i="55"/>
  <c r="F4" i="55"/>
  <c r="E2" i="55"/>
  <c r="H7" i="35"/>
  <c r="J4" i="66" l="1"/>
  <c r="J4" i="64"/>
  <c r="J4" i="65"/>
  <c r="F3" i="55"/>
  <c r="F3" i="57"/>
  <c r="F3" i="59"/>
  <c r="D6" i="57"/>
  <c r="D6" i="55"/>
  <c r="D6" i="61"/>
  <c r="D6" i="59"/>
  <c r="E41" i="55"/>
  <c r="E21" i="61"/>
  <c r="E37" i="61"/>
  <c r="J4" i="35"/>
  <c r="E6" i="61"/>
  <c r="E22" i="61"/>
  <c r="E47" i="55"/>
  <c r="E20" i="61"/>
  <c r="E35" i="61"/>
  <c r="E6" i="55"/>
  <c r="E17" i="61"/>
  <c r="E32" i="61"/>
  <c r="E36" i="61"/>
  <c r="F6" i="55"/>
  <c r="F2" i="55"/>
  <c r="F5" i="55"/>
  <c r="G4" i="55"/>
  <c r="D19" i="5"/>
  <c r="D20" i="5"/>
  <c r="D11" i="5"/>
  <c r="D21" i="5"/>
  <c r="D17" i="5"/>
  <c r="D13" i="5"/>
  <c r="E10" i="5"/>
  <c r="D22" i="5"/>
  <c r="D18" i="5"/>
  <c r="D14" i="5"/>
  <c r="E6" i="59"/>
  <c r="F6" i="59"/>
  <c r="F2" i="59"/>
  <c r="F5" i="59"/>
  <c r="G4" i="59"/>
  <c r="C15" i="5"/>
  <c r="C16" i="5"/>
  <c r="C12" i="5"/>
  <c r="F6" i="61"/>
  <c r="F5" i="61"/>
  <c r="F2" i="61"/>
  <c r="G4" i="61"/>
  <c r="G3" i="61" s="1"/>
  <c r="E6" i="57"/>
  <c r="F6" i="57"/>
  <c r="F2" i="57"/>
  <c r="F5" i="57"/>
  <c r="G4" i="57"/>
  <c r="E47" i="61" l="1"/>
  <c r="E41" i="61"/>
  <c r="G3" i="55"/>
  <c r="E33" i="61"/>
  <c r="G3" i="59"/>
  <c r="G3" i="57"/>
  <c r="E23" i="55"/>
  <c r="E40" i="55" s="1"/>
  <c r="E38" i="55"/>
  <c r="E46" i="55" s="1"/>
  <c r="F17" i="61"/>
  <c r="F21" i="61"/>
  <c r="E42" i="55"/>
  <c r="E42" i="57"/>
  <c r="E48" i="59"/>
  <c r="F22" i="61"/>
  <c r="F35" i="61"/>
  <c r="F20" i="61"/>
  <c r="F32" i="61"/>
  <c r="F36" i="61"/>
  <c r="E18" i="61"/>
  <c r="E42" i="61" s="1"/>
  <c r="F37" i="61"/>
  <c r="E16" i="55"/>
  <c r="E23" i="59"/>
  <c r="G6" i="61"/>
  <c r="G5" i="61"/>
  <c r="H4" i="61"/>
  <c r="H3" i="61" s="1"/>
  <c r="G2" i="61"/>
  <c r="E23" i="57"/>
  <c r="E40" i="57" s="1"/>
  <c r="E21" i="5"/>
  <c r="E17" i="5"/>
  <c r="E13" i="5"/>
  <c r="F10" i="5"/>
  <c r="E20" i="5"/>
  <c r="E22" i="5"/>
  <c r="E18" i="5"/>
  <c r="E14" i="5"/>
  <c r="E19" i="5"/>
  <c r="E11" i="5"/>
  <c r="E47" i="57"/>
  <c r="E38" i="59"/>
  <c r="E46" i="59" s="1"/>
  <c r="E23" i="61"/>
  <c r="E40" i="61" s="1"/>
  <c r="G5" i="57"/>
  <c r="H4" i="57"/>
  <c r="G6" i="57"/>
  <c r="G2" i="57"/>
  <c r="E38" i="57"/>
  <c r="E46" i="57" s="1"/>
  <c r="G6" i="55"/>
  <c r="G2" i="55"/>
  <c r="G5" i="55"/>
  <c r="H4" i="55"/>
  <c r="E47" i="59"/>
  <c r="G6" i="59"/>
  <c r="G2" i="59"/>
  <c r="G5" i="59"/>
  <c r="H4" i="59"/>
  <c r="E41" i="57"/>
  <c r="E38" i="61"/>
  <c r="E46" i="61" s="1"/>
  <c r="D16" i="5"/>
  <c r="D12" i="5"/>
  <c r="D15" i="5"/>
  <c r="F41" i="61" l="1"/>
  <c r="E48" i="61"/>
  <c r="F47" i="61"/>
  <c r="H3" i="57"/>
  <c r="H3" i="55"/>
  <c r="E49" i="59"/>
  <c r="H3" i="59"/>
  <c r="E16" i="59"/>
  <c r="F23" i="57"/>
  <c r="F40" i="57" s="1"/>
  <c r="E31" i="55"/>
  <c r="E16" i="61"/>
  <c r="E31" i="59"/>
  <c r="F33" i="61"/>
  <c r="F48" i="61" s="1"/>
  <c r="F38" i="57"/>
  <c r="F31" i="57" s="1"/>
  <c r="E16" i="57"/>
  <c r="F38" i="61"/>
  <c r="F46" i="61" s="1"/>
  <c r="F48" i="59"/>
  <c r="E43" i="57"/>
  <c r="G47" i="57"/>
  <c r="G21" i="61"/>
  <c r="F23" i="61"/>
  <c r="F40" i="61" s="1"/>
  <c r="E34" i="61"/>
  <c r="E49" i="61" s="1"/>
  <c r="F48" i="57"/>
  <c r="G41" i="57"/>
  <c r="G22" i="61"/>
  <c r="G35" i="61"/>
  <c r="G20" i="61"/>
  <c r="E19" i="61"/>
  <c r="E43" i="61" s="1"/>
  <c r="G41" i="55"/>
  <c r="G17" i="61"/>
  <c r="G32" i="61"/>
  <c r="G36" i="61"/>
  <c r="F42" i="57"/>
  <c r="E49" i="57"/>
  <c r="E49" i="55"/>
  <c r="F18" i="61"/>
  <c r="F42" i="55"/>
  <c r="G37" i="61"/>
  <c r="E43" i="55"/>
  <c r="F48" i="55"/>
  <c r="F47" i="55"/>
  <c r="E48" i="55"/>
  <c r="H6" i="55"/>
  <c r="H2" i="55"/>
  <c r="H5" i="55"/>
  <c r="I4" i="55"/>
  <c r="I3" i="55" s="1"/>
  <c r="F38" i="55"/>
  <c r="F31" i="55" s="1"/>
  <c r="E48" i="57"/>
  <c r="E16" i="5"/>
  <c r="E12" i="5"/>
  <c r="E15" i="5"/>
  <c r="E31" i="61"/>
  <c r="H6" i="59"/>
  <c r="H2" i="59"/>
  <c r="H5" i="59"/>
  <c r="I4" i="59"/>
  <c r="I3" i="59" s="1"/>
  <c r="H6" i="57"/>
  <c r="H2" i="57"/>
  <c r="H5" i="57"/>
  <c r="I4" i="57"/>
  <c r="I3" i="57" s="1"/>
  <c r="E31" i="57"/>
  <c r="F23" i="55"/>
  <c r="F40" i="55" s="1"/>
  <c r="F47" i="59"/>
  <c r="F23" i="59"/>
  <c r="F13" i="5"/>
  <c r="G10" i="5"/>
  <c r="F22" i="5"/>
  <c r="F18" i="5"/>
  <c r="F14" i="5"/>
  <c r="F21" i="5"/>
  <c r="F17" i="5"/>
  <c r="F19" i="5"/>
  <c r="F11" i="5"/>
  <c r="F20" i="5"/>
  <c r="F38" i="59"/>
  <c r="F31" i="59" s="1"/>
  <c r="F47" i="57"/>
  <c r="F41" i="55"/>
  <c r="H6" i="61"/>
  <c r="H5" i="61"/>
  <c r="H2" i="61"/>
  <c r="I4" i="61"/>
  <c r="I3" i="61" s="1"/>
  <c r="F41" i="57"/>
  <c r="M4" i="63"/>
  <c r="U5" i="63"/>
  <c r="P4" i="63"/>
  <c r="T4" i="63"/>
  <c r="W5" i="63"/>
  <c r="Z4" i="63"/>
  <c r="L4" i="63"/>
  <c r="AC4" i="63"/>
  <c r="J5" i="63"/>
  <c r="V4" i="63"/>
  <c r="T5" i="63"/>
  <c r="AC5" i="63"/>
  <c r="U4" i="63"/>
  <c r="L5" i="63"/>
  <c r="P5" i="63"/>
  <c r="Z5" i="63"/>
  <c r="N5" i="63"/>
  <c r="S4" i="63"/>
  <c r="Q4" i="63"/>
  <c r="J4" i="63"/>
  <c r="N4" i="63"/>
  <c r="X4" i="63"/>
  <c r="F42" i="61" l="1"/>
  <c r="G47" i="61"/>
  <c r="G41" i="61"/>
  <c r="F46" i="57"/>
  <c r="F16" i="57"/>
  <c r="G38" i="55"/>
  <c r="G46" i="55" s="1"/>
  <c r="F31" i="61"/>
  <c r="G23" i="55"/>
  <c r="G40" i="55" s="1"/>
  <c r="G23" i="57"/>
  <c r="G40" i="57" s="1"/>
  <c r="G23" i="59"/>
  <c r="G38" i="57"/>
  <c r="G46" i="57" s="1"/>
  <c r="G38" i="59"/>
  <c r="G46" i="59" s="1"/>
  <c r="F16" i="55"/>
  <c r="G23" i="61"/>
  <c r="G40" i="61" s="1"/>
  <c r="F49" i="55"/>
  <c r="F43" i="55"/>
  <c r="F16" i="61"/>
  <c r="F43" i="57"/>
  <c r="F49" i="59"/>
  <c r="F49" i="57"/>
  <c r="F19" i="61"/>
  <c r="F43" i="61" s="1"/>
  <c r="F34" i="61"/>
  <c r="F49" i="61" s="1"/>
  <c r="F46" i="59"/>
  <c r="F16" i="59"/>
  <c r="G47" i="55"/>
  <c r="F46" i="55"/>
  <c r="I6" i="61"/>
  <c r="I2" i="61"/>
  <c r="J4" i="61"/>
  <c r="J3" i="61" s="1"/>
  <c r="I5" i="61"/>
  <c r="G38" i="61"/>
  <c r="G46" i="61" s="1"/>
  <c r="I6" i="57"/>
  <c r="I2" i="57"/>
  <c r="I5" i="57"/>
  <c r="J4" i="57"/>
  <c r="J3" i="57" s="1"/>
  <c r="F15" i="5"/>
  <c r="F16" i="5"/>
  <c r="F12" i="5"/>
  <c r="G47" i="59"/>
  <c r="G22" i="5"/>
  <c r="G14" i="5"/>
  <c r="G19" i="5"/>
  <c r="G11" i="5"/>
  <c r="G18" i="5"/>
  <c r="G20" i="5"/>
  <c r="G21" i="5"/>
  <c r="G17" i="5"/>
  <c r="G13" i="5"/>
  <c r="H10" i="5"/>
  <c r="I5" i="59"/>
  <c r="J4" i="59"/>
  <c r="J3" i="59" s="1"/>
  <c r="I6" i="59"/>
  <c r="I2" i="59"/>
  <c r="I5" i="55"/>
  <c r="J4" i="55"/>
  <c r="J3" i="55" s="1"/>
  <c r="I6" i="55"/>
  <c r="I2" i="55"/>
  <c r="X5" i="63"/>
  <c r="AD5" i="63"/>
  <c r="H5" i="63"/>
  <c r="G5" i="63"/>
  <c r="Q5" i="63"/>
  <c r="F5" i="63"/>
  <c r="G4" i="63"/>
  <c r="E5" i="63"/>
  <c r="I5" i="63"/>
  <c r="D4" i="63"/>
  <c r="O4" i="63"/>
  <c r="V5" i="63"/>
  <c r="Y4" i="63"/>
  <c r="AD4" i="63"/>
  <c r="K4" i="63"/>
  <c r="D5" i="63"/>
  <c r="W4" i="63"/>
  <c r="AB5" i="63"/>
  <c r="AB4" i="63"/>
  <c r="E4" i="63"/>
  <c r="AA5" i="63"/>
  <c r="S5" i="63"/>
  <c r="F4" i="63"/>
  <c r="O5" i="63"/>
  <c r="M5" i="63"/>
  <c r="D9" i="63"/>
  <c r="D8" i="63"/>
  <c r="K5" i="63"/>
  <c r="AF9" i="63" l="1"/>
  <c r="AF8" i="63"/>
  <c r="G16" i="57"/>
  <c r="G31" i="59"/>
  <c r="G31" i="55"/>
  <c r="G16" i="55"/>
  <c r="G16" i="59"/>
  <c r="G31" i="57"/>
  <c r="G16" i="61"/>
  <c r="G31" i="61"/>
  <c r="J6" i="61"/>
  <c r="J5" i="61"/>
  <c r="K4" i="61"/>
  <c r="K3" i="61" s="1"/>
  <c r="J2" i="61"/>
  <c r="J6" i="55"/>
  <c r="J2" i="55"/>
  <c r="J5" i="55"/>
  <c r="K4" i="55"/>
  <c r="J6" i="59"/>
  <c r="J2" i="59"/>
  <c r="J5" i="59"/>
  <c r="K4" i="59"/>
  <c r="H11" i="5"/>
  <c r="H20" i="5"/>
  <c r="H19" i="5"/>
  <c r="H21" i="5"/>
  <c r="H17" i="5"/>
  <c r="H13" i="5"/>
  <c r="I10" i="5"/>
  <c r="H22" i="5"/>
  <c r="H18" i="5"/>
  <c r="H14" i="5"/>
  <c r="G15" i="5"/>
  <c r="G16" i="5"/>
  <c r="G12" i="5"/>
  <c r="J6" i="57"/>
  <c r="J2" i="57"/>
  <c r="J5" i="57"/>
  <c r="K4" i="57"/>
  <c r="K3" i="57" s="1"/>
  <c r="I4" i="63"/>
  <c r="Y5" i="63"/>
  <c r="R4" i="63"/>
  <c r="AE4" i="63"/>
  <c r="AE5" i="63"/>
  <c r="H4" i="63"/>
  <c r="AA4" i="63"/>
  <c r="AF4" i="63" l="1"/>
  <c r="H17" i="61"/>
  <c r="K3" i="59"/>
  <c r="K3" i="55"/>
  <c r="H47" i="57"/>
  <c r="G48" i="57"/>
  <c r="G42" i="57"/>
  <c r="H47" i="59"/>
  <c r="G48" i="55"/>
  <c r="G42" i="55"/>
  <c r="J37" i="61"/>
  <c r="J17" i="61"/>
  <c r="J41" i="61" s="1"/>
  <c r="G18" i="61"/>
  <c r="J41" i="59"/>
  <c r="J47" i="59"/>
  <c r="J23" i="57"/>
  <c r="J40" i="57" s="1"/>
  <c r="J21" i="61"/>
  <c r="H36" i="61"/>
  <c r="H37" i="61"/>
  <c r="G33" i="61"/>
  <c r="H32" i="61"/>
  <c r="H21" i="61"/>
  <c r="H22" i="61"/>
  <c r="J22" i="61"/>
  <c r="J35" i="61"/>
  <c r="J20" i="61"/>
  <c r="H35" i="61"/>
  <c r="H20" i="61"/>
  <c r="J32" i="61"/>
  <c r="J36" i="61"/>
  <c r="K5" i="57"/>
  <c r="L4" i="57"/>
  <c r="K6" i="57"/>
  <c r="K2" i="57"/>
  <c r="J49" i="57"/>
  <c r="J48" i="57"/>
  <c r="J47" i="57"/>
  <c r="J38" i="55"/>
  <c r="J46" i="55" s="1"/>
  <c r="J43" i="55"/>
  <c r="J42" i="55"/>
  <c r="J41" i="55"/>
  <c r="K6" i="55"/>
  <c r="K2" i="55"/>
  <c r="K5" i="55"/>
  <c r="L4" i="55"/>
  <c r="L3" i="55" s="1"/>
  <c r="J49" i="55"/>
  <c r="J48" i="55"/>
  <c r="J47" i="55"/>
  <c r="K6" i="61"/>
  <c r="L4" i="61"/>
  <c r="L3" i="61" s="1"/>
  <c r="K5" i="61"/>
  <c r="K2" i="61"/>
  <c r="J43" i="57"/>
  <c r="J42" i="57"/>
  <c r="J41" i="57"/>
  <c r="H15" i="5"/>
  <c r="H16" i="5"/>
  <c r="H12" i="5"/>
  <c r="J38" i="57"/>
  <c r="J31" i="57" s="1"/>
  <c r="I20" i="5"/>
  <c r="I21" i="5"/>
  <c r="I17" i="5"/>
  <c r="I13" i="5"/>
  <c r="J10" i="5"/>
  <c r="I22" i="5"/>
  <c r="I18" i="5"/>
  <c r="I14" i="5"/>
  <c r="I19" i="5"/>
  <c r="I11" i="5"/>
  <c r="K6" i="59"/>
  <c r="K2" i="59"/>
  <c r="K5" i="59"/>
  <c r="L4" i="59"/>
  <c r="J23" i="55"/>
  <c r="J40" i="55" s="1"/>
  <c r="R5" i="63"/>
  <c r="G48" i="61" l="1"/>
  <c r="H41" i="61"/>
  <c r="H47" i="61"/>
  <c r="G42" i="61"/>
  <c r="K10" i="65"/>
  <c r="AF5" i="63"/>
  <c r="J16" i="57"/>
  <c r="L3" i="59"/>
  <c r="K37" i="61"/>
  <c r="H48" i="57"/>
  <c r="L3" i="57"/>
  <c r="H23" i="55"/>
  <c r="H40" i="55" s="1"/>
  <c r="H38" i="57"/>
  <c r="G43" i="55"/>
  <c r="H47" i="55"/>
  <c r="H38" i="55"/>
  <c r="H46" i="55" s="1"/>
  <c r="K47" i="55"/>
  <c r="K47" i="57"/>
  <c r="H41" i="55"/>
  <c r="H23" i="57"/>
  <c r="H40" i="57" s="1"/>
  <c r="K41" i="57"/>
  <c r="G49" i="55"/>
  <c r="G49" i="57"/>
  <c r="H41" i="57"/>
  <c r="G43" i="57"/>
  <c r="J23" i="59"/>
  <c r="J40" i="59" s="1"/>
  <c r="J48" i="59"/>
  <c r="J38" i="59"/>
  <c r="J31" i="59" s="1"/>
  <c r="J38" i="61"/>
  <c r="J31" i="61" s="1"/>
  <c r="H38" i="59"/>
  <c r="H31" i="59" s="1"/>
  <c r="H23" i="59"/>
  <c r="H16" i="59" s="1"/>
  <c r="G48" i="59"/>
  <c r="G49" i="59"/>
  <c r="K41" i="59"/>
  <c r="H38" i="61"/>
  <c r="H46" i="61" s="1"/>
  <c r="J23" i="61"/>
  <c r="J40" i="61" s="1"/>
  <c r="K21" i="61"/>
  <c r="H23" i="61"/>
  <c r="H40" i="61" s="1"/>
  <c r="K22" i="61"/>
  <c r="K35" i="61"/>
  <c r="K20" i="61"/>
  <c r="J47" i="61"/>
  <c r="J18" i="61"/>
  <c r="G19" i="61"/>
  <c r="G43" i="61" s="1"/>
  <c r="J33" i="61"/>
  <c r="J48" i="61" s="1"/>
  <c r="K17" i="61"/>
  <c r="K32" i="61"/>
  <c r="K47" i="61" s="1"/>
  <c r="K36" i="61"/>
  <c r="G34" i="61"/>
  <c r="G49" i="61" s="1"/>
  <c r="J31" i="55"/>
  <c r="I36" i="61"/>
  <c r="H18" i="61"/>
  <c r="I35" i="61"/>
  <c r="H33" i="61"/>
  <c r="I21" i="61"/>
  <c r="I20" i="61"/>
  <c r="I47" i="55"/>
  <c r="I17" i="61"/>
  <c r="I32" i="61"/>
  <c r="I38" i="59"/>
  <c r="I22" i="61"/>
  <c r="I37" i="61"/>
  <c r="I41" i="57"/>
  <c r="H48" i="55"/>
  <c r="L6" i="55"/>
  <c r="L2" i="55"/>
  <c r="L5" i="55"/>
  <c r="M4" i="55"/>
  <c r="J16" i="55"/>
  <c r="L6" i="61"/>
  <c r="L5" i="61"/>
  <c r="L2" i="61"/>
  <c r="M4" i="61"/>
  <c r="M3" i="61" s="1"/>
  <c r="L6" i="59"/>
  <c r="L2" i="59"/>
  <c r="L5" i="59"/>
  <c r="M4" i="59"/>
  <c r="M3" i="59" s="1"/>
  <c r="I16" i="5"/>
  <c r="I12" i="5"/>
  <c r="I15" i="5"/>
  <c r="K41" i="55"/>
  <c r="J46" i="57"/>
  <c r="H42" i="57"/>
  <c r="J21" i="5"/>
  <c r="J17" i="5"/>
  <c r="J22" i="5"/>
  <c r="J18" i="5"/>
  <c r="J14" i="5"/>
  <c r="J13" i="5"/>
  <c r="K10" i="5"/>
  <c r="J19" i="5"/>
  <c r="J11" i="5"/>
  <c r="J20" i="5"/>
  <c r="L6" i="57"/>
  <c r="L2" i="57"/>
  <c r="L5" i="57"/>
  <c r="M4" i="57"/>
  <c r="D13" i="63"/>
  <c r="D12" i="63"/>
  <c r="D17" i="63"/>
  <c r="K23" i="55" l="1"/>
  <c r="K40" i="55" s="1"/>
  <c r="K23" i="57"/>
  <c r="AF12" i="63"/>
  <c r="AF13" i="63"/>
  <c r="I47" i="61"/>
  <c r="H42" i="61"/>
  <c r="H48" i="61"/>
  <c r="I41" i="61"/>
  <c r="K11" i="65"/>
  <c r="H16" i="55"/>
  <c r="AF17" i="63"/>
  <c r="J46" i="61"/>
  <c r="J16" i="59"/>
  <c r="K38" i="55"/>
  <c r="K46" i="55" s="1"/>
  <c r="K38" i="57"/>
  <c r="K46" i="57" s="1"/>
  <c r="H16" i="57"/>
  <c r="J19" i="61"/>
  <c r="J43" i="61" s="1"/>
  <c r="L41" i="57"/>
  <c r="M3" i="57"/>
  <c r="K48" i="55"/>
  <c r="M3" i="55"/>
  <c r="K40" i="57"/>
  <c r="J46" i="59"/>
  <c r="I23" i="55"/>
  <c r="I40" i="55" s="1"/>
  <c r="H46" i="57"/>
  <c r="H31" i="57"/>
  <c r="H31" i="55"/>
  <c r="K38" i="59"/>
  <c r="K46" i="59" s="1"/>
  <c r="H46" i="59"/>
  <c r="K38" i="61"/>
  <c r="K46" i="61" s="1"/>
  <c r="K23" i="59"/>
  <c r="K40" i="59" s="1"/>
  <c r="K47" i="59"/>
  <c r="J49" i="59"/>
  <c r="J43" i="59"/>
  <c r="K48" i="59"/>
  <c r="J42" i="59"/>
  <c r="K16" i="57"/>
  <c r="H31" i="61"/>
  <c r="J16" i="61"/>
  <c r="K16" i="55"/>
  <c r="I23" i="59"/>
  <c r="I23" i="57"/>
  <c r="I16" i="57" s="1"/>
  <c r="I38" i="57"/>
  <c r="I46" i="57" s="1"/>
  <c r="K23" i="61"/>
  <c r="K40" i="61" s="1"/>
  <c r="J34" i="61"/>
  <c r="J49" i="61" s="1"/>
  <c r="J42" i="61"/>
  <c r="K41" i="61"/>
  <c r="H16" i="61"/>
  <c r="K33" i="61"/>
  <c r="K18" i="61"/>
  <c r="K31" i="61"/>
  <c r="L37" i="61"/>
  <c r="L21" i="61"/>
  <c r="L41" i="59"/>
  <c r="L47" i="55"/>
  <c r="L20" i="61"/>
  <c r="L22" i="61"/>
  <c r="L35" i="61"/>
  <c r="I33" i="61"/>
  <c r="I48" i="61" s="1"/>
  <c r="I18" i="61"/>
  <c r="I42" i="61" s="1"/>
  <c r="L17" i="61"/>
  <c r="L32" i="61"/>
  <c r="L36" i="61"/>
  <c r="I42" i="55"/>
  <c r="I48" i="59"/>
  <c r="I23" i="61"/>
  <c r="I40" i="61" s="1"/>
  <c r="H48" i="59"/>
  <c r="I38" i="61"/>
  <c r="I46" i="61" s="1"/>
  <c r="I38" i="55"/>
  <c r="I16" i="55"/>
  <c r="I41" i="55"/>
  <c r="M5" i="59"/>
  <c r="N4" i="59"/>
  <c r="M6" i="59"/>
  <c r="M2" i="59"/>
  <c r="M6" i="61"/>
  <c r="M5" i="61"/>
  <c r="M2" i="61"/>
  <c r="N4" i="61"/>
  <c r="N3" i="61" s="1"/>
  <c r="I47" i="57"/>
  <c r="I31" i="57"/>
  <c r="M5" i="55"/>
  <c r="N4" i="55"/>
  <c r="M6" i="55"/>
  <c r="M2" i="55"/>
  <c r="M6" i="57"/>
  <c r="M2" i="57"/>
  <c r="M5" i="57"/>
  <c r="N4" i="57"/>
  <c r="K18" i="5"/>
  <c r="K19" i="5"/>
  <c r="K11" i="5"/>
  <c r="K22" i="5"/>
  <c r="K14" i="5"/>
  <c r="K20" i="5"/>
  <c r="K21" i="5"/>
  <c r="K17" i="5"/>
  <c r="K13" i="5"/>
  <c r="L10" i="5"/>
  <c r="J15" i="5"/>
  <c r="J16" i="5"/>
  <c r="J12" i="5"/>
  <c r="I47" i="59"/>
  <c r="I46" i="59"/>
  <c r="I31" i="59"/>
  <c r="H42" i="55"/>
  <c r="K31" i="55" l="1"/>
  <c r="K31" i="57"/>
  <c r="K16" i="59"/>
  <c r="I40" i="57"/>
  <c r="N3" i="59"/>
  <c r="N3" i="57"/>
  <c r="N3" i="55"/>
  <c r="L23" i="59"/>
  <c r="L40" i="59" s="1"/>
  <c r="K43" i="57"/>
  <c r="K48" i="57"/>
  <c r="K49" i="59"/>
  <c r="K49" i="57"/>
  <c r="K31" i="59"/>
  <c r="K49" i="55"/>
  <c r="K43" i="55"/>
  <c r="K42" i="55"/>
  <c r="K42" i="57"/>
  <c r="K16" i="61"/>
  <c r="I31" i="61"/>
  <c r="K42" i="59"/>
  <c r="K43" i="59"/>
  <c r="I16" i="59"/>
  <c r="L38" i="57"/>
  <c r="L46" i="57" s="1"/>
  <c r="K19" i="61"/>
  <c r="K43" i="61" s="1"/>
  <c r="K48" i="61"/>
  <c r="K42" i="61"/>
  <c r="K34" i="61"/>
  <c r="K49" i="61" s="1"/>
  <c r="L23" i="61"/>
  <c r="L16" i="61" s="1"/>
  <c r="I16" i="61"/>
  <c r="L38" i="55"/>
  <c r="L31" i="55" s="1"/>
  <c r="L48" i="57"/>
  <c r="L48" i="55"/>
  <c r="M21" i="61"/>
  <c r="M32" i="61"/>
  <c r="M36" i="61"/>
  <c r="M41" i="57"/>
  <c r="L42" i="55"/>
  <c r="L48" i="59"/>
  <c r="M41" i="55"/>
  <c r="M20" i="61"/>
  <c r="M37" i="61"/>
  <c r="I43" i="55"/>
  <c r="M23" i="57"/>
  <c r="L33" i="61"/>
  <c r="L18" i="61"/>
  <c r="L42" i="57"/>
  <c r="M17" i="61"/>
  <c r="M22" i="61"/>
  <c r="M35" i="61"/>
  <c r="L38" i="59"/>
  <c r="L31" i="59" s="1"/>
  <c r="I42" i="57"/>
  <c r="L47" i="57"/>
  <c r="L41" i="55"/>
  <c r="L38" i="61"/>
  <c r="L47" i="59"/>
  <c r="N6" i="59"/>
  <c r="N2" i="59"/>
  <c r="N5" i="59"/>
  <c r="O4" i="59"/>
  <c r="O3" i="59" s="1"/>
  <c r="I48" i="55"/>
  <c r="L19" i="5"/>
  <c r="L20" i="5"/>
  <c r="L11" i="5"/>
  <c r="L21" i="5"/>
  <c r="L17" i="5"/>
  <c r="L13" i="5"/>
  <c r="M10" i="5"/>
  <c r="L22" i="5"/>
  <c r="L18" i="5"/>
  <c r="L14" i="5"/>
  <c r="I48" i="57"/>
  <c r="L23" i="55"/>
  <c r="L40" i="55" s="1"/>
  <c r="I46" i="55"/>
  <c r="I31" i="55"/>
  <c r="M47" i="55"/>
  <c r="N6" i="61"/>
  <c r="N5" i="61"/>
  <c r="O4" i="61"/>
  <c r="O3" i="61" s="1"/>
  <c r="N2" i="61"/>
  <c r="K15" i="5"/>
  <c r="K16" i="5"/>
  <c r="K12" i="5"/>
  <c r="L23" i="57"/>
  <c r="N6" i="57"/>
  <c r="N2" i="57"/>
  <c r="N5" i="57"/>
  <c r="O4" i="57"/>
  <c r="N6" i="55"/>
  <c r="N2" i="55"/>
  <c r="N5" i="55"/>
  <c r="O4" i="55"/>
  <c r="L16" i="59" l="1"/>
  <c r="O3" i="57"/>
  <c r="O3" i="55"/>
  <c r="L31" i="57"/>
  <c r="M38" i="57"/>
  <c r="M31" i="57" s="1"/>
  <c r="M38" i="55"/>
  <c r="M46" i="55" s="1"/>
  <c r="L46" i="55"/>
  <c r="L46" i="59"/>
  <c r="M38" i="61"/>
  <c r="M40" i="57"/>
  <c r="N37" i="61"/>
  <c r="M42" i="59"/>
  <c r="M16" i="57"/>
  <c r="N17" i="61"/>
  <c r="N21" i="61"/>
  <c r="M18" i="61"/>
  <c r="L19" i="61"/>
  <c r="N22" i="61"/>
  <c r="N35" i="61"/>
  <c r="N20" i="61"/>
  <c r="L34" i="61"/>
  <c r="L43" i="55"/>
  <c r="N47" i="59"/>
  <c r="M23" i="55"/>
  <c r="M48" i="57"/>
  <c r="N32" i="61"/>
  <c r="N36" i="61"/>
  <c r="N41" i="57"/>
  <c r="L49" i="59"/>
  <c r="M33" i="61"/>
  <c r="L43" i="57"/>
  <c r="M47" i="59"/>
  <c r="L16" i="5"/>
  <c r="L12" i="5"/>
  <c r="L15" i="5"/>
  <c r="O6" i="61"/>
  <c r="O5" i="61"/>
  <c r="P4" i="61"/>
  <c r="P3" i="61" s="1"/>
  <c r="O2" i="61"/>
  <c r="M23" i="59"/>
  <c r="M40" i="59" s="1"/>
  <c r="M21" i="5"/>
  <c r="M17" i="5"/>
  <c r="M13" i="5"/>
  <c r="N10" i="5"/>
  <c r="M20" i="5"/>
  <c r="M22" i="5"/>
  <c r="M18" i="5"/>
  <c r="M14" i="5"/>
  <c r="M19" i="5"/>
  <c r="M11" i="5"/>
  <c r="L43" i="59"/>
  <c r="L16" i="55"/>
  <c r="N41" i="55"/>
  <c r="L40" i="57"/>
  <c r="L16" i="57"/>
  <c r="M41" i="59"/>
  <c r="M31" i="61"/>
  <c r="L31" i="61"/>
  <c r="O6" i="59"/>
  <c r="O2" i="59"/>
  <c r="O5" i="59"/>
  <c r="P4" i="59"/>
  <c r="P3" i="59" s="1"/>
  <c r="O6" i="55"/>
  <c r="O2" i="55"/>
  <c r="O5" i="55"/>
  <c r="P4" i="55"/>
  <c r="P3" i="55" s="1"/>
  <c r="L49" i="55"/>
  <c r="M47" i="57"/>
  <c r="M46" i="57"/>
  <c r="O5" i="57"/>
  <c r="P4" i="57"/>
  <c r="P3" i="57" s="1"/>
  <c r="O6" i="57"/>
  <c r="O2" i="57"/>
  <c r="L49" i="57"/>
  <c r="M38" i="59"/>
  <c r="M46" i="59" s="1"/>
  <c r="M23" i="61"/>
  <c r="L42" i="59"/>
  <c r="N23" i="55" l="1"/>
  <c r="N38" i="55"/>
  <c r="N31" i="55" s="1"/>
  <c r="M31" i="55"/>
  <c r="N23" i="59"/>
  <c r="N40" i="59" s="1"/>
  <c r="N38" i="57"/>
  <c r="N31" i="57" s="1"/>
  <c r="M16" i="59"/>
  <c r="M49" i="59"/>
  <c r="M43" i="55"/>
  <c r="M40" i="55"/>
  <c r="M16" i="55"/>
  <c r="M43" i="59"/>
  <c r="M49" i="57"/>
  <c r="N23" i="57"/>
  <c r="M43" i="57"/>
  <c r="M49" i="55"/>
  <c r="M19" i="61"/>
  <c r="N40" i="55"/>
  <c r="N16" i="55"/>
  <c r="N41" i="59"/>
  <c r="N47" i="55"/>
  <c r="P6" i="55"/>
  <c r="P2" i="55"/>
  <c r="P5" i="55"/>
  <c r="Q4" i="55"/>
  <c r="Q3" i="55" s="1"/>
  <c r="N47" i="57"/>
  <c r="N46" i="57"/>
  <c r="M42" i="57"/>
  <c r="M42" i="55"/>
  <c r="M16" i="5"/>
  <c r="M12" i="5"/>
  <c r="M15" i="5"/>
  <c r="N38" i="61"/>
  <c r="M48" i="59"/>
  <c r="N23" i="61"/>
  <c r="P6" i="61"/>
  <c r="P5" i="61"/>
  <c r="P2" i="61"/>
  <c r="Q4" i="61"/>
  <c r="Q3" i="61" s="1"/>
  <c r="M31" i="59"/>
  <c r="N38" i="59"/>
  <c r="P6" i="57"/>
  <c r="P2" i="57"/>
  <c r="P5" i="57"/>
  <c r="Q4" i="57"/>
  <c r="Q3" i="57" s="1"/>
  <c r="P6" i="59"/>
  <c r="P2" i="59"/>
  <c r="P5" i="59"/>
  <c r="Q4" i="59"/>
  <c r="Q3" i="59" s="1"/>
  <c r="N13" i="5"/>
  <c r="O10" i="5"/>
  <c r="N22" i="5"/>
  <c r="N18" i="5"/>
  <c r="N14" i="5"/>
  <c r="N21" i="5"/>
  <c r="N17" i="5"/>
  <c r="N19" i="5"/>
  <c r="N11" i="5"/>
  <c r="N20" i="5"/>
  <c r="M16" i="61"/>
  <c r="M48" i="55"/>
  <c r="N16" i="59" l="1"/>
  <c r="N46" i="55"/>
  <c r="N31" i="61"/>
  <c r="N40" i="57"/>
  <c r="N16" i="57"/>
  <c r="O22" i="5"/>
  <c r="O14" i="5"/>
  <c r="O19" i="5"/>
  <c r="O11" i="5"/>
  <c r="O18" i="5"/>
  <c r="O20" i="5"/>
  <c r="O21" i="5"/>
  <c r="O17" i="5"/>
  <c r="O13" i="5"/>
  <c r="P10" i="5"/>
  <c r="Q6" i="57"/>
  <c r="Q2" i="57"/>
  <c r="Q5" i="57"/>
  <c r="R4" i="57"/>
  <c r="N16" i="61"/>
  <c r="N31" i="59"/>
  <c r="N46" i="59"/>
  <c r="N15" i="5"/>
  <c r="N16" i="5"/>
  <c r="N12" i="5"/>
  <c r="Q5" i="59"/>
  <c r="R4" i="59"/>
  <c r="R3" i="59" s="1"/>
  <c r="Q6" i="59"/>
  <c r="Q2" i="59"/>
  <c r="Q6" i="61"/>
  <c r="Q2" i="61"/>
  <c r="R4" i="61"/>
  <c r="R3" i="61" s="1"/>
  <c r="Q5" i="61"/>
  <c r="Q5" i="55"/>
  <c r="R4" i="55"/>
  <c r="R3" i="55" s="1"/>
  <c r="Q6" i="55"/>
  <c r="Q2" i="55"/>
  <c r="R3" i="57" l="1"/>
  <c r="Q21" i="61"/>
  <c r="O41" i="55"/>
  <c r="O47" i="55"/>
  <c r="N42" i="55"/>
  <c r="N48" i="55"/>
  <c r="N42" i="59"/>
  <c r="O47" i="57"/>
  <c r="N48" i="57"/>
  <c r="N42" i="57"/>
  <c r="Q47" i="59"/>
  <c r="N48" i="59"/>
  <c r="Q23" i="57"/>
  <c r="Q40" i="57" s="1"/>
  <c r="Q32" i="61"/>
  <c r="Q47" i="61" s="1"/>
  <c r="Q36" i="61"/>
  <c r="O37" i="61"/>
  <c r="O36" i="61"/>
  <c r="Q20" i="61"/>
  <c r="Q37" i="61"/>
  <c r="O21" i="61"/>
  <c r="O22" i="61"/>
  <c r="O17" i="61"/>
  <c r="O35" i="61"/>
  <c r="N18" i="61"/>
  <c r="N33" i="61"/>
  <c r="Q17" i="61"/>
  <c r="Q41" i="61" s="1"/>
  <c r="Q22" i="61"/>
  <c r="Q35" i="61"/>
  <c r="O32" i="61"/>
  <c r="O20" i="61"/>
  <c r="Q38" i="55"/>
  <c r="Q46" i="55" s="1"/>
  <c r="Q43" i="55"/>
  <c r="Q42" i="55"/>
  <c r="Q41" i="55"/>
  <c r="Q49" i="55"/>
  <c r="Q48" i="55"/>
  <c r="Q47" i="55"/>
  <c r="Q43" i="57"/>
  <c r="Q42" i="57"/>
  <c r="Q41" i="57"/>
  <c r="R6" i="61"/>
  <c r="R5" i="61"/>
  <c r="R2" i="61"/>
  <c r="S4" i="61"/>
  <c r="S3" i="61" s="1"/>
  <c r="R6" i="59"/>
  <c r="R2" i="59"/>
  <c r="R5" i="59"/>
  <c r="S4" i="59"/>
  <c r="R6" i="55"/>
  <c r="R2" i="55"/>
  <c r="R5" i="55"/>
  <c r="S4" i="55"/>
  <c r="Q38" i="57"/>
  <c r="Q46" i="57" s="1"/>
  <c r="P20" i="5"/>
  <c r="P19" i="5"/>
  <c r="P11" i="5"/>
  <c r="P21" i="5"/>
  <c r="P17" i="5"/>
  <c r="P13" i="5"/>
  <c r="Q10" i="5"/>
  <c r="P22" i="5"/>
  <c r="P18" i="5"/>
  <c r="P14" i="5"/>
  <c r="Q23" i="55"/>
  <c r="Q40" i="55" s="1"/>
  <c r="Q41" i="59"/>
  <c r="R6" i="57"/>
  <c r="R2" i="57"/>
  <c r="R5" i="57"/>
  <c r="S4" i="57"/>
  <c r="Q49" i="57"/>
  <c r="Q48" i="57"/>
  <c r="Q47" i="57"/>
  <c r="O15" i="5"/>
  <c r="O16" i="5"/>
  <c r="O12" i="5"/>
  <c r="Q16" i="57" l="1"/>
  <c r="S3" i="57"/>
  <c r="S3" i="55"/>
  <c r="S3" i="59"/>
  <c r="P22" i="61"/>
  <c r="O38" i="55"/>
  <c r="O38" i="59"/>
  <c r="O46" i="59" s="1"/>
  <c r="R41" i="57"/>
  <c r="N49" i="57"/>
  <c r="N49" i="55"/>
  <c r="O23" i="55"/>
  <c r="Q38" i="61"/>
  <c r="Q31" i="61" s="1"/>
  <c r="Q23" i="59"/>
  <c r="Q40" i="59" s="1"/>
  <c r="N43" i="57"/>
  <c r="N43" i="59"/>
  <c r="R23" i="55"/>
  <c r="O41" i="57"/>
  <c r="O38" i="57"/>
  <c r="O23" i="57"/>
  <c r="O40" i="57" s="1"/>
  <c r="N43" i="55"/>
  <c r="R22" i="61"/>
  <c r="R35" i="61"/>
  <c r="O23" i="59"/>
  <c r="O40" i="59" s="1"/>
  <c r="Q38" i="59"/>
  <c r="Q46" i="59" s="1"/>
  <c r="R41" i="59"/>
  <c r="O41" i="59"/>
  <c r="N49" i="59"/>
  <c r="R38" i="59"/>
  <c r="O47" i="59"/>
  <c r="Q23" i="61"/>
  <c r="Q40" i="61" s="1"/>
  <c r="Q31" i="55"/>
  <c r="O38" i="61"/>
  <c r="O31" i="61" s="1"/>
  <c r="O23" i="61"/>
  <c r="O16" i="61" s="1"/>
  <c r="R20" i="61"/>
  <c r="R32" i="61"/>
  <c r="R36" i="61"/>
  <c r="N19" i="61"/>
  <c r="R17" i="61"/>
  <c r="R37" i="61"/>
  <c r="N34" i="61"/>
  <c r="Q33" i="61"/>
  <c r="R21" i="61"/>
  <c r="Q18" i="61"/>
  <c r="O42" i="59"/>
  <c r="O33" i="61"/>
  <c r="P21" i="61"/>
  <c r="P41" i="59"/>
  <c r="P36" i="61"/>
  <c r="O18" i="61"/>
  <c r="P17" i="61"/>
  <c r="P32" i="61"/>
  <c r="P37" i="61"/>
  <c r="P35" i="61"/>
  <c r="P20" i="61"/>
  <c r="Q16" i="59"/>
  <c r="S5" i="57"/>
  <c r="T4" i="57"/>
  <c r="S6" i="57"/>
  <c r="S2" i="57"/>
  <c r="Q20" i="5"/>
  <c r="Q21" i="5"/>
  <c r="Q17" i="5"/>
  <c r="Q13" i="5"/>
  <c r="R10" i="5"/>
  <c r="Q22" i="5"/>
  <c r="Q18" i="5"/>
  <c r="Q14" i="5"/>
  <c r="Q19" i="5"/>
  <c r="Q11" i="5"/>
  <c r="Q16" i="55"/>
  <c r="P15" i="5"/>
  <c r="P16" i="5"/>
  <c r="P12" i="5"/>
  <c r="Q31" i="57"/>
  <c r="S6" i="61"/>
  <c r="T4" i="61"/>
  <c r="T3" i="61" s="1"/>
  <c r="S5" i="61"/>
  <c r="S2" i="61"/>
  <c r="Q31" i="59"/>
  <c r="R47" i="57"/>
  <c r="R41" i="55"/>
  <c r="S6" i="55"/>
  <c r="S2" i="55"/>
  <c r="S5" i="55"/>
  <c r="T4" i="55"/>
  <c r="R47" i="55"/>
  <c r="S6" i="59"/>
  <c r="S2" i="59"/>
  <c r="S5" i="59"/>
  <c r="T4" i="59"/>
  <c r="R47" i="59"/>
  <c r="R41" i="61"/>
  <c r="Q16" i="61"/>
  <c r="Q46" i="61" l="1"/>
  <c r="O31" i="59"/>
  <c r="R31" i="59"/>
  <c r="R38" i="57"/>
  <c r="R46" i="57" s="1"/>
  <c r="R40" i="55"/>
  <c r="R38" i="61"/>
  <c r="R46" i="59"/>
  <c r="R23" i="57"/>
  <c r="R40" i="57" s="1"/>
  <c r="R38" i="55"/>
  <c r="R31" i="55" s="1"/>
  <c r="R48" i="59"/>
  <c r="T3" i="59"/>
  <c r="R48" i="55"/>
  <c r="T3" i="55"/>
  <c r="S20" i="61"/>
  <c r="T3" i="57"/>
  <c r="O16" i="57"/>
  <c r="O46" i="55"/>
  <c r="O31" i="55"/>
  <c r="O46" i="57"/>
  <c r="O31" i="57"/>
  <c r="O16" i="59"/>
  <c r="R23" i="59"/>
  <c r="R40" i="59" s="1"/>
  <c r="O40" i="55"/>
  <c r="O16" i="55"/>
  <c r="R18" i="61"/>
  <c r="R42" i="61" s="1"/>
  <c r="R23" i="61"/>
  <c r="R40" i="61" s="1"/>
  <c r="Q42" i="59"/>
  <c r="Q48" i="59"/>
  <c r="Q43" i="59"/>
  <c r="Q49" i="59"/>
  <c r="R31" i="61"/>
  <c r="P23" i="59"/>
  <c r="P40" i="59" s="1"/>
  <c r="Q48" i="61"/>
  <c r="R33" i="61"/>
  <c r="Q34" i="61"/>
  <c r="Q49" i="61" s="1"/>
  <c r="Q42" i="61"/>
  <c r="R47" i="61"/>
  <c r="Q19" i="61"/>
  <c r="Q43" i="61" s="1"/>
  <c r="P38" i="61"/>
  <c r="R16" i="55"/>
  <c r="R46" i="55"/>
  <c r="P33" i="61"/>
  <c r="S22" i="61"/>
  <c r="S35" i="61"/>
  <c r="P42" i="57"/>
  <c r="S17" i="61"/>
  <c r="S32" i="61"/>
  <c r="S36" i="61"/>
  <c r="S41" i="55"/>
  <c r="P18" i="61"/>
  <c r="P42" i="55"/>
  <c r="S37" i="61"/>
  <c r="S47" i="57"/>
  <c r="P48" i="59"/>
  <c r="S21" i="61"/>
  <c r="S47" i="55"/>
  <c r="S41" i="57"/>
  <c r="R46" i="61"/>
  <c r="P38" i="55"/>
  <c r="P31" i="55" s="1"/>
  <c r="P41" i="57"/>
  <c r="T6" i="55"/>
  <c r="T2" i="55"/>
  <c r="T5" i="55"/>
  <c r="U4" i="55"/>
  <c r="P38" i="59"/>
  <c r="P31" i="59" s="1"/>
  <c r="P41" i="55"/>
  <c r="O48" i="57"/>
  <c r="P47" i="59"/>
  <c r="T6" i="61"/>
  <c r="T5" i="61"/>
  <c r="T2" i="61"/>
  <c r="U4" i="61"/>
  <c r="U3" i="61" s="1"/>
  <c r="O42" i="55"/>
  <c r="Q16" i="5"/>
  <c r="Q12" i="5"/>
  <c r="Q15" i="5"/>
  <c r="P48" i="57"/>
  <c r="P47" i="57"/>
  <c r="O42" i="57"/>
  <c r="T6" i="57"/>
  <c r="T2" i="57"/>
  <c r="T5" i="57"/>
  <c r="U4" i="57"/>
  <c r="O48" i="59"/>
  <c r="T6" i="59"/>
  <c r="T2" i="59"/>
  <c r="T5" i="59"/>
  <c r="U4" i="59"/>
  <c r="P48" i="55"/>
  <c r="P47" i="55"/>
  <c r="P23" i="55"/>
  <c r="P40" i="55" s="1"/>
  <c r="R21" i="5"/>
  <c r="R17" i="5"/>
  <c r="R22" i="5"/>
  <c r="R18" i="5"/>
  <c r="R14" i="5"/>
  <c r="R13" i="5"/>
  <c r="S10" i="5"/>
  <c r="R19" i="5"/>
  <c r="R11" i="5"/>
  <c r="R20" i="5"/>
  <c r="P38" i="57"/>
  <c r="P46" i="57" s="1"/>
  <c r="P23" i="57"/>
  <c r="P40" i="57" s="1"/>
  <c r="R16" i="61" l="1"/>
  <c r="R16" i="57"/>
  <c r="R31" i="57"/>
  <c r="P31" i="61"/>
  <c r="R16" i="59"/>
  <c r="R49" i="57"/>
  <c r="U3" i="57"/>
  <c r="T35" i="61"/>
  <c r="U3" i="55"/>
  <c r="R43" i="59"/>
  <c r="U3" i="59"/>
  <c r="R43" i="57"/>
  <c r="R42" i="57"/>
  <c r="R48" i="57"/>
  <c r="R42" i="55"/>
  <c r="R43" i="55"/>
  <c r="R49" i="55"/>
  <c r="S23" i="57"/>
  <c r="S40" i="57" s="1"/>
  <c r="S38" i="55"/>
  <c r="S46" i="55" s="1"/>
  <c r="R42" i="59"/>
  <c r="R49" i="59"/>
  <c r="P46" i="55"/>
  <c r="S38" i="59"/>
  <c r="S23" i="59"/>
  <c r="S40" i="59" s="1"/>
  <c r="P16" i="59"/>
  <c r="R34" i="61"/>
  <c r="R49" i="61" s="1"/>
  <c r="R19" i="61"/>
  <c r="R43" i="61" s="1"/>
  <c r="R48" i="61"/>
  <c r="S23" i="61"/>
  <c r="S16" i="61" s="1"/>
  <c r="S33" i="61"/>
  <c r="T21" i="61"/>
  <c r="S38" i="57"/>
  <c r="S48" i="59"/>
  <c r="S18" i="61"/>
  <c r="T20" i="61"/>
  <c r="T22" i="61"/>
  <c r="T41" i="57"/>
  <c r="S42" i="55"/>
  <c r="S42" i="59"/>
  <c r="T17" i="61"/>
  <c r="T32" i="61"/>
  <c r="T36" i="61"/>
  <c r="T37" i="61"/>
  <c r="T38" i="55"/>
  <c r="S38" i="61"/>
  <c r="S31" i="61" s="1"/>
  <c r="S47" i="59"/>
  <c r="S46" i="59"/>
  <c r="S31" i="59"/>
  <c r="S16" i="57"/>
  <c r="P16" i="57"/>
  <c r="S31" i="55"/>
  <c r="R15" i="5"/>
  <c r="R16" i="5"/>
  <c r="R12" i="5"/>
  <c r="P16" i="55"/>
  <c r="S23" i="55"/>
  <c r="S41" i="59"/>
  <c r="U5" i="59"/>
  <c r="V4" i="59"/>
  <c r="U6" i="59"/>
  <c r="U2" i="59"/>
  <c r="P31" i="57"/>
  <c r="U6" i="61"/>
  <c r="U5" i="61"/>
  <c r="U2" i="61"/>
  <c r="V4" i="61"/>
  <c r="V3" i="61" s="1"/>
  <c r="U5" i="55"/>
  <c r="V4" i="55"/>
  <c r="V3" i="55" s="1"/>
  <c r="U6" i="55"/>
  <c r="U2" i="55"/>
  <c r="S18" i="5"/>
  <c r="S19" i="5"/>
  <c r="S11" i="5"/>
  <c r="S22" i="5"/>
  <c r="S14" i="5"/>
  <c r="S20" i="5"/>
  <c r="S21" i="5"/>
  <c r="S17" i="5"/>
  <c r="S13" i="5"/>
  <c r="T10" i="5"/>
  <c r="U6" i="57"/>
  <c r="U2" i="57"/>
  <c r="U5" i="57"/>
  <c r="V4" i="57"/>
  <c r="V3" i="57" s="1"/>
  <c r="P46" i="59"/>
  <c r="U36" i="61" l="1"/>
  <c r="V3" i="59"/>
  <c r="T23" i="55"/>
  <c r="T40" i="55" s="1"/>
  <c r="T23" i="57"/>
  <c r="T40" i="57" s="1"/>
  <c r="T38" i="57"/>
  <c r="T46" i="57" s="1"/>
  <c r="S16" i="59"/>
  <c r="T23" i="59"/>
  <c r="T40" i="59" s="1"/>
  <c r="S43" i="55"/>
  <c r="S49" i="59"/>
  <c r="S43" i="59"/>
  <c r="T42" i="55"/>
  <c r="U21" i="61"/>
  <c r="U32" i="61"/>
  <c r="S46" i="57"/>
  <c r="S31" i="57"/>
  <c r="T33" i="61"/>
  <c r="S43" i="57"/>
  <c r="U20" i="61"/>
  <c r="U37" i="61"/>
  <c r="T48" i="59"/>
  <c r="U47" i="59"/>
  <c r="T18" i="61"/>
  <c r="S34" i="61"/>
  <c r="T42" i="57"/>
  <c r="U41" i="55"/>
  <c r="U17" i="61"/>
  <c r="U22" i="61"/>
  <c r="U35" i="61"/>
  <c r="S49" i="55"/>
  <c r="S19" i="61"/>
  <c r="S49" i="57"/>
  <c r="T38" i="59"/>
  <c r="T31" i="59" s="1"/>
  <c r="T47" i="57"/>
  <c r="S48" i="57"/>
  <c r="T19" i="5"/>
  <c r="T11" i="5"/>
  <c r="T20" i="5"/>
  <c r="T21" i="5"/>
  <c r="T17" i="5"/>
  <c r="T13" i="5"/>
  <c r="U10" i="5"/>
  <c r="T22" i="5"/>
  <c r="T18" i="5"/>
  <c r="T14" i="5"/>
  <c r="V6" i="55"/>
  <c r="V2" i="55"/>
  <c r="V5" i="55"/>
  <c r="W4" i="55"/>
  <c r="W3" i="55" s="1"/>
  <c r="V6" i="61"/>
  <c r="V5" i="61"/>
  <c r="W4" i="61"/>
  <c r="W3" i="61" s="1"/>
  <c r="V2" i="61"/>
  <c r="T41" i="55"/>
  <c r="V6" i="57"/>
  <c r="V2" i="57"/>
  <c r="V5" i="57"/>
  <c r="W4" i="57"/>
  <c r="T38" i="61"/>
  <c r="T31" i="61" s="1"/>
  <c r="S40" i="55"/>
  <c r="S16" i="55"/>
  <c r="S15" i="5"/>
  <c r="S16" i="5"/>
  <c r="S12" i="5"/>
  <c r="T31" i="55"/>
  <c r="T47" i="55"/>
  <c r="T46" i="55"/>
  <c r="V6" i="59"/>
  <c r="V2" i="59"/>
  <c r="V5" i="59"/>
  <c r="W4" i="59"/>
  <c r="W3" i="59" s="1"/>
  <c r="S48" i="55"/>
  <c r="S42" i="57"/>
  <c r="U47" i="55"/>
  <c r="T47" i="59"/>
  <c r="T23" i="61"/>
  <c r="T16" i="59"/>
  <c r="T42" i="59"/>
  <c r="T41" i="59"/>
  <c r="T16" i="55" l="1"/>
  <c r="T31" i="57"/>
  <c r="T16" i="57"/>
  <c r="U23" i="59"/>
  <c r="U40" i="59" s="1"/>
  <c r="U38" i="57"/>
  <c r="U46" i="57" s="1"/>
  <c r="T43" i="57"/>
  <c r="W3" i="57"/>
  <c r="U23" i="55"/>
  <c r="U16" i="55" s="1"/>
  <c r="T46" i="59"/>
  <c r="U38" i="59"/>
  <c r="U31" i="59" s="1"/>
  <c r="U38" i="61"/>
  <c r="U31" i="61" s="1"/>
  <c r="T34" i="61"/>
  <c r="T49" i="55"/>
  <c r="T48" i="55"/>
  <c r="T49" i="57"/>
  <c r="T43" i="59"/>
  <c r="T43" i="55"/>
  <c r="T19" i="61"/>
  <c r="U38" i="55"/>
  <c r="T49" i="59"/>
  <c r="U23" i="61"/>
  <c r="U40" i="55"/>
  <c r="U23" i="57"/>
  <c r="U40" i="57" s="1"/>
  <c r="W5" i="57"/>
  <c r="X4" i="57"/>
  <c r="X3" i="57" s="1"/>
  <c r="W6" i="57"/>
  <c r="W2" i="57"/>
  <c r="U16" i="59"/>
  <c r="U41" i="59"/>
  <c r="U21" i="5"/>
  <c r="U17" i="5"/>
  <c r="U13" i="5"/>
  <c r="V10" i="5"/>
  <c r="U20" i="5"/>
  <c r="U22" i="5"/>
  <c r="U18" i="5"/>
  <c r="U14" i="5"/>
  <c r="U19" i="5"/>
  <c r="U11" i="5"/>
  <c r="T48" i="57"/>
  <c r="U41" i="57"/>
  <c r="T16" i="61"/>
  <c r="W6" i="55"/>
  <c r="W2" i="55"/>
  <c r="W5" i="55"/>
  <c r="X4" i="55"/>
  <c r="X3" i="55" s="1"/>
  <c r="U47" i="57"/>
  <c r="W6" i="59"/>
  <c r="W2" i="59"/>
  <c r="W5" i="59"/>
  <c r="X4" i="59"/>
  <c r="X3" i="59" s="1"/>
  <c r="W6" i="61"/>
  <c r="W5" i="61"/>
  <c r="X4" i="61"/>
  <c r="X3" i="61" s="1"/>
  <c r="W2" i="61"/>
  <c r="T16" i="5"/>
  <c r="T12" i="5"/>
  <c r="T15" i="5"/>
  <c r="U31" i="57" l="1"/>
  <c r="U46" i="59"/>
  <c r="U16" i="61"/>
  <c r="U16" i="57"/>
  <c r="U31" i="55"/>
  <c r="U46" i="55"/>
  <c r="X6" i="59"/>
  <c r="X2" i="59"/>
  <c r="X5" i="59"/>
  <c r="Y4" i="59"/>
  <c r="V13" i="5"/>
  <c r="W10" i="5"/>
  <c r="V22" i="5"/>
  <c r="V18" i="5"/>
  <c r="V14" i="5"/>
  <c r="V21" i="5"/>
  <c r="V17" i="5"/>
  <c r="V19" i="5"/>
  <c r="V11" i="5"/>
  <c r="V20" i="5"/>
  <c r="X6" i="61"/>
  <c r="X5" i="61"/>
  <c r="X2" i="61"/>
  <c r="Y4" i="61"/>
  <c r="Y3" i="61" s="1"/>
  <c r="X6" i="55"/>
  <c r="X2" i="55"/>
  <c r="X5" i="55"/>
  <c r="Y4" i="55"/>
  <c r="U12" i="5"/>
  <c r="U16" i="5"/>
  <c r="U15" i="5"/>
  <c r="X6" i="57"/>
  <c r="X2" i="57"/>
  <c r="X5" i="57"/>
  <c r="Y4" i="57"/>
  <c r="Y3" i="57" s="1"/>
  <c r="Y3" i="59" l="1"/>
  <c r="Y3" i="55"/>
  <c r="U18" i="61"/>
  <c r="U48" i="57"/>
  <c r="V41" i="57"/>
  <c r="U42" i="57"/>
  <c r="V36" i="61"/>
  <c r="V47" i="55"/>
  <c r="U48" i="55"/>
  <c r="U42" i="55"/>
  <c r="X38" i="57"/>
  <c r="V37" i="61"/>
  <c r="X21" i="61"/>
  <c r="U48" i="59"/>
  <c r="V47" i="59"/>
  <c r="V41" i="59"/>
  <c r="U42" i="59"/>
  <c r="X41" i="59"/>
  <c r="X23" i="57"/>
  <c r="X40" i="57" s="1"/>
  <c r="X20" i="61"/>
  <c r="X22" i="61"/>
  <c r="X35" i="61"/>
  <c r="V17" i="61"/>
  <c r="V21" i="61"/>
  <c r="U33" i="61"/>
  <c r="X17" i="61"/>
  <c r="X32" i="61"/>
  <c r="X36" i="61"/>
  <c r="V22" i="61"/>
  <c r="V35" i="61"/>
  <c r="V20" i="61"/>
  <c r="X37" i="61"/>
  <c r="V32" i="61"/>
  <c r="X43" i="57"/>
  <c r="X42" i="57"/>
  <c r="X41" i="57"/>
  <c r="Y6" i="57"/>
  <c r="Y2" i="57"/>
  <c r="Y5" i="57"/>
  <c r="Z4" i="57"/>
  <c r="X23" i="55"/>
  <c r="X40" i="55" s="1"/>
  <c r="X43" i="55"/>
  <c r="X42" i="55"/>
  <c r="X41" i="55"/>
  <c r="X41" i="61"/>
  <c r="V15" i="5"/>
  <c r="V16" i="5"/>
  <c r="V12" i="5"/>
  <c r="Y5" i="59"/>
  <c r="Z4" i="59"/>
  <c r="Y6" i="59"/>
  <c r="Y2" i="59"/>
  <c r="X47" i="59"/>
  <c r="X38" i="55"/>
  <c r="X31" i="55" s="1"/>
  <c r="Y6" i="61"/>
  <c r="Y2" i="61"/>
  <c r="Z4" i="61"/>
  <c r="Z3" i="61" s="1"/>
  <c r="Y5" i="61"/>
  <c r="W14" i="5"/>
  <c r="W19" i="5"/>
  <c r="W11" i="5"/>
  <c r="W22" i="5"/>
  <c r="W18" i="5"/>
  <c r="W20" i="5"/>
  <c r="W21" i="5"/>
  <c r="W17" i="5"/>
  <c r="W13" i="5"/>
  <c r="X10" i="5"/>
  <c r="X49" i="57"/>
  <c r="X48" i="57"/>
  <c r="X47" i="57"/>
  <c r="X46" i="57"/>
  <c r="X31" i="57"/>
  <c r="Y5" i="55"/>
  <c r="Z4" i="55"/>
  <c r="Y6" i="55"/>
  <c r="Y2" i="55"/>
  <c r="X49" i="55"/>
  <c r="X48" i="55"/>
  <c r="X47" i="55"/>
  <c r="V38" i="61" l="1"/>
  <c r="X16" i="57"/>
  <c r="X38" i="59"/>
  <c r="X31" i="59" s="1"/>
  <c r="V23" i="55"/>
  <c r="V40" i="55" s="1"/>
  <c r="V38" i="59"/>
  <c r="V31" i="59" s="1"/>
  <c r="X48" i="59"/>
  <c r="Z3" i="59"/>
  <c r="Z3" i="57"/>
  <c r="Z3" i="55"/>
  <c r="Y17" i="61"/>
  <c r="X23" i="59"/>
  <c r="X40" i="59" s="1"/>
  <c r="V38" i="55"/>
  <c r="V46" i="55" s="1"/>
  <c r="X38" i="61"/>
  <c r="X31" i="61" s="1"/>
  <c r="V23" i="57"/>
  <c r="U43" i="57"/>
  <c r="V38" i="57"/>
  <c r="V46" i="57" s="1"/>
  <c r="Y38" i="55"/>
  <c r="Y41" i="57"/>
  <c r="V47" i="57"/>
  <c r="U43" i="55"/>
  <c r="V46" i="59"/>
  <c r="V16" i="55"/>
  <c r="V41" i="55"/>
  <c r="U49" i="55"/>
  <c r="U49" i="57"/>
  <c r="V23" i="59"/>
  <c r="U43" i="59"/>
  <c r="U49" i="59"/>
  <c r="X23" i="61"/>
  <c r="X40" i="61" s="1"/>
  <c r="V23" i="61"/>
  <c r="U19" i="61"/>
  <c r="U34" i="61"/>
  <c r="Y22" i="61"/>
  <c r="Y35" i="61"/>
  <c r="V31" i="61"/>
  <c r="X46" i="61"/>
  <c r="X47" i="61"/>
  <c r="Y21" i="61"/>
  <c r="Y32" i="61"/>
  <c r="Y47" i="61" s="1"/>
  <c r="Y36" i="61"/>
  <c r="X33" i="61"/>
  <c r="Y20" i="61"/>
  <c r="Y37" i="61"/>
  <c r="X18" i="61"/>
  <c r="V48" i="57"/>
  <c r="X16" i="55"/>
  <c r="W21" i="61"/>
  <c r="W41" i="57"/>
  <c r="W37" i="61"/>
  <c r="V18" i="61"/>
  <c r="W35" i="61"/>
  <c r="V42" i="55"/>
  <c r="W20" i="61"/>
  <c r="W32" i="61"/>
  <c r="V33" i="61"/>
  <c r="W22" i="61"/>
  <c r="W17" i="61"/>
  <c r="X46" i="55"/>
  <c r="W47" i="57"/>
  <c r="W41" i="55"/>
  <c r="W36" i="61"/>
  <c r="X46" i="59"/>
  <c r="Z6" i="59"/>
  <c r="Z2" i="59"/>
  <c r="Z5" i="59"/>
  <c r="AA4" i="59"/>
  <c r="W15" i="5"/>
  <c r="W16" i="5"/>
  <c r="W12" i="5"/>
  <c r="Y47" i="55"/>
  <c r="Z6" i="55"/>
  <c r="Z2" i="55"/>
  <c r="Z5" i="55"/>
  <c r="AA4" i="55"/>
  <c r="X20" i="5"/>
  <c r="X19" i="5"/>
  <c r="X11" i="5"/>
  <c r="X21" i="5"/>
  <c r="X17" i="5"/>
  <c r="X13" i="5"/>
  <c r="Y10" i="5"/>
  <c r="X22" i="5"/>
  <c r="X18" i="5"/>
  <c r="X14" i="5"/>
  <c r="Y41" i="61"/>
  <c r="Y41" i="59"/>
  <c r="Y41" i="55"/>
  <c r="Z6" i="61"/>
  <c r="Z5" i="61"/>
  <c r="Z2" i="61"/>
  <c r="AA4" i="61"/>
  <c r="AA3" i="61" s="1"/>
  <c r="Y47" i="59"/>
  <c r="Z6" i="57"/>
  <c r="Z2" i="57"/>
  <c r="Z5" i="57"/>
  <c r="AA4" i="57"/>
  <c r="Y47" i="57"/>
  <c r="V31" i="55" l="1"/>
  <c r="Y38" i="57"/>
  <c r="Y46" i="57" s="1"/>
  <c r="Y23" i="55"/>
  <c r="Y40" i="55" s="1"/>
  <c r="Y31" i="55"/>
  <c r="Y46" i="55"/>
  <c r="Y23" i="57"/>
  <c r="Y40" i="57" s="1"/>
  <c r="X16" i="59"/>
  <c r="V31" i="57"/>
  <c r="Y42" i="55"/>
  <c r="AA3" i="55"/>
  <c r="Y18" i="61"/>
  <c r="Y42" i="61" s="1"/>
  <c r="X49" i="59"/>
  <c r="AA3" i="59"/>
  <c r="W38" i="55"/>
  <c r="AA3" i="57"/>
  <c r="V40" i="57"/>
  <c r="V16" i="57"/>
  <c r="W23" i="55"/>
  <c r="W40" i="55" s="1"/>
  <c r="W23" i="57"/>
  <c r="W40" i="57" s="1"/>
  <c r="X16" i="61"/>
  <c r="Y38" i="59"/>
  <c r="Y31" i="59" s="1"/>
  <c r="V16" i="61"/>
  <c r="Y23" i="59"/>
  <c r="Y40" i="59" s="1"/>
  <c r="X42" i="59"/>
  <c r="V40" i="59"/>
  <c r="V16" i="59"/>
  <c r="X43" i="59"/>
  <c r="W38" i="57"/>
  <c r="W31" i="57" s="1"/>
  <c r="Y23" i="61"/>
  <c r="Y40" i="61" s="1"/>
  <c r="Y38" i="61"/>
  <c r="Y46" i="61" s="1"/>
  <c r="X42" i="61"/>
  <c r="X19" i="61"/>
  <c r="X43" i="61" s="1"/>
  <c r="Z20" i="61"/>
  <c r="Y33" i="61"/>
  <c r="X34" i="61"/>
  <c r="X49" i="61" s="1"/>
  <c r="X48" i="61"/>
  <c r="W23" i="61"/>
  <c r="Y46" i="59"/>
  <c r="V34" i="61"/>
  <c r="Z22" i="61"/>
  <c r="Z35" i="61"/>
  <c r="Z41" i="55"/>
  <c r="V49" i="57"/>
  <c r="W42" i="59"/>
  <c r="Z41" i="57"/>
  <c r="Z32" i="61"/>
  <c r="Z36" i="61"/>
  <c r="Z38" i="57"/>
  <c r="Z17" i="61"/>
  <c r="Z37" i="61"/>
  <c r="W48" i="55"/>
  <c r="Z41" i="59"/>
  <c r="W33" i="61"/>
  <c r="Z21" i="61"/>
  <c r="W38" i="59"/>
  <c r="W31" i="59" s="1"/>
  <c r="W46" i="57"/>
  <c r="W47" i="59"/>
  <c r="X15" i="5"/>
  <c r="X16" i="5"/>
  <c r="X12" i="5"/>
  <c r="W47" i="55"/>
  <c r="W46" i="55"/>
  <c r="W31" i="55"/>
  <c r="AA6" i="59"/>
  <c r="AA2" i="59"/>
  <c r="AA5" i="59"/>
  <c r="AB4" i="59"/>
  <c r="AB3" i="59" s="1"/>
  <c r="AA5" i="57"/>
  <c r="AB4" i="57"/>
  <c r="AA6" i="57"/>
  <c r="AA2" i="57"/>
  <c r="W23" i="59"/>
  <c r="W40" i="59" s="1"/>
  <c r="AA6" i="61"/>
  <c r="AB4" i="61"/>
  <c r="AB3" i="61" s="1"/>
  <c r="AA5" i="61"/>
  <c r="AA2" i="61"/>
  <c r="Y16" i="55"/>
  <c r="Y20" i="5"/>
  <c r="Y21" i="5"/>
  <c r="Y17" i="5"/>
  <c r="Y13" i="5"/>
  <c r="Z10" i="5"/>
  <c r="Y22" i="5"/>
  <c r="Y18" i="5"/>
  <c r="Y14" i="5"/>
  <c r="Y19" i="5"/>
  <c r="Y11" i="5"/>
  <c r="AA6" i="55"/>
  <c r="AA2" i="55"/>
  <c r="AA5" i="55"/>
  <c r="AB4" i="55"/>
  <c r="V42" i="57"/>
  <c r="W38" i="61"/>
  <c r="V48" i="59"/>
  <c r="W16" i="55"/>
  <c r="V42" i="59"/>
  <c r="W41" i="59"/>
  <c r="Y31" i="57" l="1"/>
  <c r="Y16" i="59"/>
  <c r="W16" i="57"/>
  <c r="Z23" i="55"/>
  <c r="Y31" i="61"/>
  <c r="Y16" i="57"/>
  <c r="AB3" i="57"/>
  <c r="AB3" i="55"/>
  <c r="AA36" i="61"/>
  <c r="Y42" i="57"/>
  <c r="Y49" i="55"/>
  <c r="Y49" i="57"/>
  <c r="Y43" i="57"/>
  <c r="Y48" i="55"/>
  <c r="Y48" i="57"/>
  <c r="Y43" i="55"/>
  <c r="Z38" i="55"/>
  <c r="Z46" i="55" s="1"/>
  <c r="Z23" i="61"/>
  <c r="Y19" i="61"/>
  <c r="Y43" i="61" s="1"/>
  <c r="Y16" i="61"/>
  <c r="Z42" i="59"/>
  <c r="Y49" i="59"/>
  <c r="Y43" i="59"/>
  <c r="Y48" i="59"/>
  <c r="Y42" i="59"/>
  <c r="Z23" i="57"/>
  <c r="Z40" i="57" s="1"/>
  <c r="Z23" i="59"/>
  <c r="Z40" i="59" s="1"/>
  <c r="W46" i="59"/>
  <c r="W16" i="61"/>
  <c r="Y48" i="61"/>
  <c r="Y34" i="61"/>
  <c r="Y49" i="61" s="1"/>
  <c r="Z38" i="61"/>
  <c r="Z31" i="61" s="1"/>
  <c r="Z18" i="61"/>
  <c r="Z48" i="59"/>
  <c r="AA17" i="61"/>
  <c r="AA32" i="61"/>
  <c r="W19" i="61"/>
  <c r="Z48" i="57"/>
  <c r="AA37" i="61"/>
  <c r="AA21" i="61"/>
  <c r="Z33" i="61"/>
  <c r="AA41" i="59"/>
  <c r="AA22" i="61"/>
  <c r="AA35" i="61"/>
  <c r="AA20" i="61"/>
  <c r="Z38" i="59"/>
  <c r="Z31" i="59" s="1"/>
  <c r="W16" i="59"/>
  <c r="Z40" i="55"/>
  <c r="Z16" i="55"/>
  <c r="W42" i="55"/>
  <c r="Z21" i="5"/>
  <c r="Z17" i="5"/>
  <c r="Z22" i="5"/>
  <c r="Z18" i="5"/>
  <c r="Z14" i="5"/>
  <c r="Z13" i="5"/>
  <c r="AA10" i="5"/>
  <c r="Z19" i="5"/>
  <c r="Z11" i="5"/>
  <c r="Z20" i="5"/>
  <c r="Z31" i="57"/>
  <c r="Z47" i="57"/>
  <c r="Z46" i="57"/>
  <c r="AB6" i="57"/>
  <c r="AB2" i="57"/>
  <c r="AB5" i="57"/>
  <c r="AC4" i="57"/>
  <c r="W48" i="57"/>
  <c r="Z47" i="59"/>
  <c r="AB6" i="59"/>
  <c r="AB2" i="59"/>
  <c r="AB5" i="59"/>
  <c r="AC4" i="59"/>
  <c r="Z16" i="57"/>
  <c r="AB6" i="61"/>
  <c r="AB5" i="61"/>
  <c r="AB2" i="61"/>
  <c r="AC4" i="61"/>
  <c r="AC3" i="61" s="1"/>
  <c r="W48" i="59"/>
  <c r="W31" i="61"/>
  <c r="Z47" i="55"/>
  <c r="AB6" i="55"/>
  <c r="AB2" i="55"/>
  <c r="AB5" i="55"/>
  <c r="AC4" i="55"/>
  <c r="Y16" i="5"/>
  <c r="Y12" i="5"/>
  <c r="Y15" i="5"/>
  <c r="Z16" i="61"/>
  <c r="Z31" i="55" l="1"/>
  <c r="Z16" i="59"/>
  <c r="AC3" i="59"/>
  <c r="AC3" i="57"/>
  <c r="AC3" i="55"/>
  <c r="AA38" i="55"/>
  <c r="AA46" i="55" s="1"/>
  <c r="AB35" i="61"/>
  <c r="AA23" i="55"/>
  <c r="AA40" i="55" s="1"/>
  <c r="AA38" i="61"/>
  <c r="AA31" i="61" s="1"/>
  <c r="AA23" i="59"/>
  <c r="AA16" i="59" s="1"/>
  <c r="AA38" i="59"/>
  <c r="AA46" i="59" s="1"/>
  <c r="Z46" i="59"/>
  <c r="AA23" i="61"/>
  <c r="Z34" i="61"/>
  <c r="AB37" i="61"/>
  <c r="Z43" i="55"/>
  <c r="Z49" i="57"/>
  <c r="AA42" i="57"/>
  <c r="AA33" i="61"/>
  <c r="Z19" i="61"/>
  <c r="AB21" i="61"/>
  <c r="AA48" i="55"/>
  <c r="AA18" i="61"/>
  <c r="AB20" i="61"/>
  <c r="AB22" i="61"/>
  <c r="Z43" i="57"/>
  <c r="Z49" i="59"/>
  <c r="AB41" i="59"/>
  <c r="AB17" i="61"/>
  <c r="AB32" i="61"/>
  <c r="AB36" i="61"/>
  <c r="Z48" i="55"/>
  <c r="AC6" i="61"/>
  <c r="AC5" i="61"/>
  <c r="AC2" i="61"/>
  <c r="AD4" i="61"/>
  <c r="AD3" i="61" s="1"/>
  <c r="AA41" i="55"/>
  <c r="AA16" i="55"/>
  <c r="AC6" i="57"/>
  <c r="AC2" i="57"/>
  <c r="AC5" i="57"/>
  <c r="AD4" i="57"/>
  <c r="AD3" i="57" s="1"/>
  <c r="AA47" i="55"/>
  <c r="AA31" i="55"/>
  <c r="AA47" i="59"/>
  <c r="AA48" i="57"/>
  <c r="AA47" i="57"/>
  <c r="Z49" i="55"/>
  <c r="AA41" i="57"/>
  <c r="AC5" i="59"/>
  <c r="AD4" i="59"/>
  <c r="AD3" i="59" s="1"/>
  <c r="AC6" i="59"/>
  <c r="AC2" i="59"/>
  <c r="Z43" i="59"/>
  <c r="AA48" i="59"/>
  <c r="Z42" i="55"/>
  <c r="Z42" i="57"/>
  <c r="AA22" i="5"/>
  <c r="AA18" i="5"/>
  <c r="AA19" i="5"/>
  <c r="AA11" i="5"/>
  <c r="AA14" i="5"/>
  <c r="AA20" i="5"/>
  <c r="AA21" i="5"/>
  <c r="AA17" i="5"/>
  <c r="AA13" i="5"/>
  <c r="AB10" i="5"/>
  <c r="Z15" i="5"/>
  <c r="Z16" i="5"/>
  <c r="Z12" i="5"/>
  <c r="AC5" i="55"/>
  <c r="AD4" i="55"/>
  <c r="AD3" i="55" s="1"/>
  <c r="AC6" i="55"/>
  <c r="AC2" i="55"/>
  <c r="AA38" i="57"/>
  <c r="AA31" i="57" s="1"/>
  <c r="AA23" i="57"/>
  <c r="AA40" i="57" s="1"/>
  <c r="AA40" i="59" l="1"/>
  <c r="AB23" i="55"/>
  <c r="AB40" i="55" s="1"/>
  <c r="AB38" i="57"/>
  <c r="AA16" i="61"/>
  <c r="AA31" i="59"/>
  <c r="AB38" i="59"/>
  <c r="AB46" i="59" s="1"/>
  <c r="AB23" i="59"/>
  <c r="AB40" i="59" s="1"/>
  <c r="AA43" i="59"/>
  <c r="AA43" i="57"/>
  <c r="AA49" i="59"/>
  <c r="AA49" i="57"/>
  <c r="AA34" i="61"/>
  <c r="AA19" i="61"/>
  <c r="AA43" i="55"/>
  <c r="AB11" i="5"/>
  <c r="AB20" i="5"/>
  <c r="AB19" i="5"/>
  <c r="AB21" i="5"/>
  <c r="AB17" i="5"/>
  <c r="AB13" i="5"/>
  <c r="AC10" i="5"/>
  <c r="AB22" i="5"/>
  <c r="AB18" i="5"/>
  <c r="AB14" i="5"/>
  <c r="AA46" i="57"/>
  <c r="AB47" i="57"/>
  <c r="AB46" i="57"/>
  <c r="AB31" i="57"/>
  <c r="AA42" i="55"/>
  <c r="AA49" i="55"/>
  <c r="AA15" i="5"/>
  <c r="AA16" i="5"/>
  <c r="AA12" i="5"/>
  <c r="AB31" i="59"/>
  <c r="AB47" i="59"/>
  <c r="AD6" i="57"/>
  <c r="AD2" i="57"/>
  <c r="AD5" i="57"/>
  <c r="AE4" i="57"/>
  <c r="AE3" i="57" s="1"/>
  <c r="AB47" i="55"/>
  <c r="AD6" i="55"/>
  <c r="AD2" i="55"/>
  <c r="AD5" i="55"/>
  <c r="AE4" i="55"/>
  <c r="AE3" i="55" s="1"/>
  <c r="AA42" i="59"/>
  <c r="AB41" i="57"/>
  <c r="AB23" i="57"/>
  <c r="AB40" i="57" s="1"/>
  <c r="AD6" i="59"/>
  <c r="AD2" i="59"/>
  <c r="AD5" i="59"/>
  <c r="AE4" i="59"/>
  <c r="AE3" i="59" s="1"/>
  <c r="AB23" i="61"/>
  <c r="AA16" i="57"/>
  <c r="AB38" i="55"/>
  <c r="AB31" i="55" s="1"/>
  <c r="AB16" i="55"/>
  <c r="AB41" i="55"/>
  <c r="AB38" i="61"/>
  <c r="AD6" i="61"/>
  <c r="AD5" i="61"/>
  <c r="AE4" i="61"/>
  <c r="AE3" i="61" s="1"/>
  <c r="AD2" i="61"/>
  <c r="AB16" i="59" l="1"/>
  <c r="AE6" i="59"/>
  <c r="AE2" i="59"/>
  <c r="AE5" i="59"/>
  <c r="AF4" i="59"/>
  <c r="AE6" i="55"/>
  <c r="AE2" i="55"/>
  <c r="AE5" i="55"/>
  <c r="AF4" i="55"/>
  <c r="AE5" i="57"/>
  <c r="AF4" i="57"/>
  <c r="AE6" i="57"/>
  <c r="AE2" i="57"/>
  <c r="AC21" i="5"/>
  <c r="AC17" i="5"/>
  <c r="AC13" i="5"/>
  <c r="AD10" i="5"/>
  <c r="AC20" i="5"/>
  <c r="AC22" i="5"/>
  <c r="AC18" i="5"/>
  <c r="AC14" i="5"/>
  <c r="AC19" i="5"/>
  <c r="AC11" i="5"/>
  <c r="AB46" i="55"/>
  <c r="AB16" i="57"/>
  <c r="AB31" i="61"/>
  <c r="AB16" i="61"/>
  <c r="AE6" i="61"/>
  <c r="AE5" i="61"/>
  <c r="AF4" i="61"/>
  <c r="AF3" i="61" s="1"/>
  <c r="AE2" i="61"/>
  <c r="AB16" i="5"/>
  <c r="AB12" i="5"/>
  <c r="AB15" i="5"/>
  <c r="AE23" i="55" l="1"/>
  <c r="AE40" i="55" s="1"/>
  <c r="AF3" i="57"/>
  <c r="AF3" i="55"/>
  <c r="AC37" i="61"/>
  <c r="AB42" i="59"/>
  <c r="AF3" i="59"/>
  <c r="AC41" i="57"/>
  <c r="AB48" i="57"/>
  <c r="AB48" i="55"/>
  <c r="AC47" i="55"/>
  <c r="AB42" i="57"/>
  <c r="AB48" i="59"/>
  <c r="AE17" i="61"/>
  <c r="AE47" i="59"/>
  <c r="AC47" i="59"/>
  <c r="AE41" i="59"/>
  <c r="AC41" i="59"/>
  <c r="AE22" i="61"/>
  <c r="AE35" i="61"/>
  <c r="AE20" i="61"/>
  <c r="AC36" i="61"/>
  <c r="AC35" i="61"/>
  <c r="AE32" i="61"/>
  <c r="AE47" i="61" s="1"/>
  <c r="AE36" i="61"/>
  <c r="AB18" i="61"/>
  <c r="AC21" i="61"/>
  <c r="AE37" i="61"/>
  <c r="AC17" i="61"/>
  <c r="AC20" i="61"/>
  <c r="AC32" i="61"/>
  <c r="AE21" i="61"/>
  <c r="AB33" i="61"/>
  <c r="AC22" i="61"/>
  <c r="AC12" i="5"/>
  <c r="AC16" i="5"/>
  <c r="AC15" i="5"/>
  <c r="AF6" i="57"/>
  <c r="AF2" i="57"/>
  <c r="AF5" i="57"/>
  <c r="AG4" i="57"/>
  <c r="AE41" i="61"/>
  <c r="AE23" i="57"/>
  <c r="AE40" i="57" s="1"/>
  <c r="AE43" i="55"/>
  <c r="AE42" i="55"/>
  <c r="AE41" i="55"/>
  <c r="AE16" i="55"/>
  <c r="AF6" i="61"/>
  <c r="AF5" i="61"/>
  <c r="AF2" i="61"/>
  <c r="AG4" i="61"/>
  <c r="AG3" i="61" s="1"/>
  <c r="AD13" i="5"/>
  <c r="AE10" i="5"/>
  <c r="AD22" i="5"/>
  <c r="AD18" i="5"/>
  <c r="AD14" i="5"/>
  <c r="AD21" i="5"/>
  <c r="AD17" i="5"/>
  <c r="AD19" i="5"/>
  <c r="AD11" i="5"/>
  <c r="AD20" i="5"/>
  <c r="AE38" i="57"/>
  <c r="AE46" i="57" s="1"/>
  <c r="AE43" i="57"/>
  <c r="AE42" i="57"/>
  <c r="AE41" i="57"/>
  <c r="AE38" i="55"/>
  <c r="AE46" i="55" s="1"/>
  <c r="AE49" i="57"/>
  <c r="AE48" i="57"/>
  <c r="AE47" i="57"/>
  <c r="AF6" i="55"/>
  <c r="AF2" i="55"/>
  <c r="AF5" i="55"/>
  <c r="AG4" i="55"/>
  <c r="AE49" i="55"/>
  <c r="AE48" i="55"/>
  <c r="AE47" i="55"/>
  <c r="AF6" i="59"/>
  <c r="AF2" i="59"/>
  <c r="AF5" i="59"/>
  <c r="AG4" i="59"/>
  <c r="AE23" i="59" l="1"/>
  <c r="AB34" i="61"/>
  <c r="AG3" i="59"/>
  <c r="AG3" i="55"/>
  <c r="AG3" i="57"/>
  <c r="AC23" i="57"/>
  <c r="AC16" i="57" s="1"/>
  <c r="AC38" i="57"/>
  <c r="AC31" i="57" s="1"/>
  <c r="AF23" i="57"/>
  <c r="AF36" i="61"/>
  <c r="AB49" i="57"/>
  <c r="AB49" i="55"/>
  <c r="AC41" i="55"/>
  <c r="AB43" i="55"/>
  <c r="AB42" i="55"/>
  <c r="AC38" i="55"/>
  <c r="AB43" i="57"/>
  <c r="AC47" i="57"/>
  <c r="AC23" i="55"/>
  <c r="AC40" i="55" s="1"/>
  <c r="AE48" i="59"/>
  <c r="AE38" i="61"/>
  <c r="AE31" i="61" s="1"/>
  <c r="AF17" i="61"/>
  <c r="AF41" i="61" s="1"/>
  <c r="AF32" i="61"/>
  <c r="AC23" i="59"/>
  <c r="AC40" i="59" s="1"/>
  <c r="AE38" i="59"/>
  <c r="AE46" i="59" s="1"/>
  <c r="AE16" i="59"/>
  <c r="AE40" i="59"/>
  <c r="AC16" i="59"/>
  <c r="AC38" i="59"/>
  <c r="AB43" i="59"/>
  <c r="AB49" i="59"/>
  <c r="AF23" i="59"/>
  <c r="AF40" i="59" s="1"/>
  <c r="AC38" i="61"/>
  <c r="AC31" i="61" s="1"/>
  <c r="AE23" i="61"/>
  <c r="AE40" i="61" s="1"/>
  <c r="AC23" i="61"/>
  <c r="AF21" i="61"/>
  <c r="AF20" i="61"/>
  <c r="AF22" i="61"/>
  <c r="AF35" i="61"/>
  <c r="AB19" i="61"/>
  <c r="AE33" i="61"/>
  <c r="AF37" i="61"/>
  <c r="AE18" i="61"/>
  <c r="AE16" i="57"/>
  <c r="AE31" i="55"/>
  <c r="AE31" i="57"/>
  <c r="AC33" i="61"/>
  <c r="AD22" i="61"/>
  <c r="AD17" i="61"/>
  <c r="AD35" i="61"/>
  <c r="AD36" i="61"/>
  <c r="AD20" i="61"/>
  <c r="AC18" i="61"/>
  <c r="AD21" i="61"/>
  <c r="AD37" i="61"/>
  <c r="AD32" i="61"/>
  <c r="AF47" i="59"/>
  <c r="AF41" i="55"/>
  <c r="AD15" i="5"/>
  <c r="AD16" i="5"/>
  <c r="AD12" i="5"/>
  <c r="AG6" i="57"/>
  <c r="AG2" i="57"/>
  <c r="AG5" i="57"/>
  <c r="AH4" i="57"/>
  <c r="AH3" i="57" s="1"/>
  <c r="AF47" i="57"/>
  <c r="AG5" i="59"/>
  <c r="AH4" i="59"/>
  <c r="AG6" i="59"/>
  <c r="AG2" i="59"/>
  <c r="AE14" i="5"/>
  <c r="AE19" i="5"/>
  <c r="AE11" i="5"/>
  <c r="AE22" i="5"/>
  <c r="AE18" i="5"/>
  <c r="AE20" i="5"/>
  <c r="AE21" i="5"/>
  <c r="AE17" i="5"/>
  <c r="AE13" i="5"/>
  <c r="AF10" i="5"/>
  <c r="AG6" i="61"/>
  <c r="AG2" i="61"/>
  <c r="AH4" i="61"/>
  <c r="AH3" i="61" s="1"/>
  <c r="AG5" i="61"/>
  <c r="AF41" i="59"/>
  <c r="AG5" i="55"/>
  <c r="AH4" i="55"/>
  <c r="AG6" i="55"/>
  <c r="AG2" i="55"/>
  <c r="AF47" i="55"/>
  <c r="AF47" i="61"/>
  <c r="AF41" i="57"/>
  <c r="AF38" i="57" l="1"/>
  <c r="AF46" i="57" s="1"/>
  <c r="AC40" i="57"/>
  <c r="AF40" i="57"/>
  <c r="AE31" i="59"/>
  <c r="AE46" i="61"/>
  <c r="AF38" i="55"/>
  <c r="AF31" i="55" s="1"/>
  <c r="AF23" i="55"/>
  <c r="AF40" i="55" s="1"/>
  <c r="AC16" i="61"/>
  <c r="AC46" i="57"/>
  <c r="AF33" i="61"/>
  <c r="AF48" i="61" s="1"/>
  <c r="AE43" i="59"/>
  <c r="AH3" i="59"/>
  <c r="AF48" i="55"/>
  <c r="AH3" i="55"/>
  <c r="AF48" i="59"/>
  <c r="AC16" i="55"/>
  <c r="AC31" i="55"/>
  <c r="AC46" i="55"/>
  <c r="AF42" i="59"/>
  <c r="AF38" i="59"/>
  <c r="AF46" i="59" s="1"/>
  <c r="AE16" i="61"/>
  <c r="AF23" i="61"/>
  <c r="AF40" i="61" s="1"/>
  <c r="AD23" i="59"/>
  <c r="AD40" i="59" s="1"/>
  <c r="AF46" i="55"/>
  <c r="AF38" i="61"/>
  <c r="AF31" i="61" s="1"/>
  <c r="AE19" i="61"/>
  <c r="AE43" i="61" s="1"/>
  <c r="AD38" i="61"/>
  <c r="AC31" i="59"/>
  <c r="AC46" i="59"/>
  <c r="AE49" i="59"/>
  <c r="AE42" i="59"/>
  <c r="AF16" i="57"/>
  <c r="AF31" i="57"/>
  <c r="AG35" i="61"/>
  <c r="AF18" i="61"/>
  <c r="AE34" i="61"/>
  <c r="AE49" i="61" s="1"/>
  <c r="AE48" i="61"/>
  <c r="AE42" i="61"/>
  <c r="AF16" i="59"/>
  <c r="AF46" i="61"/>
  <c r="AD38" i="57"/>
  <c r="AD46" i="57" s="1"/>
  <c r="AC49" i="55"/>
  <c r="AD33" i="61"/>
  <c r="AG20" i="61"/>
  <c r="AG37" i="61"/>
  <c r="AD48" i="57"/>
  <c r="AG17" i="61"/>
  <c r="AD42" i="57"/>
  <c r="AG22" i="61"/>
  <c r="AD42" i="59"/>
  <c r="AD23" i="61"/>
  <c r="AD48" i="55"/>
  <c r="AC43" i="59"/>
  <c r="AG23" i="55"/>
  <c r="AD48" i="59"/>
  <c r="AG21" i="61"/>
  <c r="AG32" i="61"/>
  <c r="AG36" i="61"/>
  <c r="AD31" i="61"/>
  <c r="AC42" i="55"/>
  <c r="AC48" i="55"/>
  <c r="AH6" i="55"/>
  <c r="AH2" i="55"/>
  <c r="AH5" i="55"/>
  <c r="AI4" i="55"/>
  <c r="AG47" i="59"/>
  <c r="AC42" i="57"/>
  <c r="AD23" i="55"/>
  <c r="AD40" i="55" s="1"/>
  <c r="AD41" i="55"/>
  <c r="AE15" i="5"/>
  <c r="AE16" i="5"/>
  <c r="AE12" i="5"/>
  <c r="AD47" i="59"/>
  <c r="AC42" i="59"/>
  <c r="AC48" i="59"/>
  <c r="AH6" i="59"/>
  <c r="AH2" i="59"/>
  <c r="AH5" i="59"/>
  <c r="AI4" i="59"/>
  <c r="AD31" i="57"/>
  <c r="AD47" i="57"/>
  <c r="AH6" i="57"/>
  <c r="AH2" i="57"/>
  <c r="AH5" i="57"/>
  <c r="AI4" i="57"/>
  <c r="AG41" i="55"/>
  <c r="AD41" i="57"/>
  <c r="AD16" i="59"/>
  <c r="AD41" i="59"/>
  <c r="AD38" i="59"/>
  <c r="AD46" i="59" s="1"/>
  <c r="AD47" i="55"/>
  <c r="AD23" i="57"/>
  <c r="AD40" i="57" s="1"/>
  <c r="AH6" i="61"/>
  <c r="AH5" i="61"/>
  <c r="AH2" i="61"/>
  <c r="AI4" i="61"/>
  <c r="AI3" i="61" s="1"/>
  <c r="AF19" i="5"/>
  <c r="AF20" i="5"/>
  <c r="AF11" i="5"/>
  <c r="AF21" i="5"/>
  <c r="AF17" i="5"/>
  <c r="AF13" i="5"/>
  <c r="AF22" i="5"/>
  <c r="AF18" i="5"/>
  <c r="AF14" i="5"/>
  <c r="AF31" i="59" l="1"/>
  <c r="AG38" i="61"/>
  <c r="AF16" i="55"/>
  <c r="AF16" i="61"/>
  <c r="AF49" i="55"/>
  <c r="AI3" i="55"/>
  <c r="AF43" i="59"/>
  <c r="AI3" i="59"/>
  <c r="AF43" i="57"/>
  <c r="AI3" i="57"/>
  <c r="AF34" i="61"/>
  <c r="AF49" i="61" s="1"/>
  <c r="AG38" i="55"/>
  <c r="AG46" i="55" s="1"/>
  <c r="AF43" i="55"/>
  <c r="AF48" i="57"/>
  <c r="AF42" i="55"/>
  <c r="AF49" i="57"/>
  <c r="AF42" i="57"/>
  <c r="AF19" i="61"/>
  <c r="AF43" i="61" s="1"/>
  <c r="AF49" i="59"/>
  <c r="AG38" i="57"/>
  <c r="AG31" i="57" s="1"/>
  <c r="AG23" i="57"/>
  <c r="AG40" i="57" s="1"/>
  <c r="AG38" i="59"/>
  <c r="AG31" i="59" s="1"/>
  <c r="AF42" i="61"/>
  <c r="AG23" i="61"/>
  <c r="AG16" i="61" s="1"/>
  <c r="AH41" i="57"/>
  <c r="AH21" i="61"/>
  <c r="AD16" i="61"/>
  <c r="AG18" i="61"/>
  <c r="AG42" i="57"/>
  <c r="AH22" i="61"/>
  <c r="AH35" i="61"/>
  <c r="AH20" i="61"/>
  <c r="AG48" i="55"/>
  <c r="AH32" i="61"/>
  <c r="AH36" i="61"/>
  <c r="AH38" i="57"/>
  <c r="AH17" i="61"/>
  <c r="AH37" i="61"/>
  <c r="AG48" i="57"/>
  <c r="AG33" i="61"/>
  <c r="AG42" i="55"/>
  <c r="AD16" i="55"/>
  <c r="AG40" i="55"/>
  <c r="AG16" i="55"/>
  <c r="AG41" i="59"/>
  <c r="AF16" i="5"/>
  <c r="AF12" i="5"/>
  <c r="AF15" i="5"/>
  <c r="AG47" i="57"/>
  <c r="AI6" i="55"/>
  <c r="AI2" i="55"/>
  <c r="AI5" i="55"/>
  <c r="AJ4" i="55"/>
  <c r="AJ3" i="55" s="1"/>
  <c r="AI6" i="61"/>
  <c r="AJ4" i="61"/>
  <c r="AJ3" i="61" s="1"/>
  <c r="AI5" i="61"/>
  <c r="AI2" i="61"/>
  <c r="AG23" i="59"/>
  <c r="AG40" i="59" s="1"/>
  <c r="AD16" i="57"/>
  <c r="AI6" i="59"/>
  <c r="AI2" i="59"/>
  <c r="AI5" i="59"/>
  <c r="AJ4" i="59"/>
  <c r="AD42" i="55"/>
  <c r="AG47" i="55"/>
  <c r="AD31" i="59"/>
  <c r="AG41" i="57"/>
  <c r="AI5" i="57"/>
  <c r="AJ4" i="57"/>
  <c r="AJ3" i="57" s="1"/>
  <c r="AI6" i="57"/>
  <c r="AI2" i="57"/>
  <c r="AG31" i="55" l="1"/>
  <c r="AG46" i="57"/>
  <c r="AG31" i="61"/>
  <c r="AG16" i="57"/>
  <c r="AG46" i="59"/>
  <c r="AJ3" i="59"/>
  <c r="AH38" i="55"/>
  <c r="AH46" i="55" s="1"/>
  <c r="AH23" i="59"/>
  <c r="AH40" i="59" s="1"/>
  <c r="AH33" i="61"/>
  <c r="AI17" i="61"/>
  <c r="AI32" i="61"/>
  <c r="AI36" i="61"/>
  <c r="AG43" i="57"/>
  <c r="AI41" i="59"/>
  <c r="AH42" i="59"/>
  <c r="AI37" i="61"/>
  <c r="AI23" i="57"/>
  <c r="AG49" i="59"/>
  <c r="AI21" i="61"/>
  <c r="AH23" i="57"/>
  <c r="AH18" i="61"/>
  <c r="AI38" i="55"/>
  <c r="AG34" i="61"/>
  <c r="AI22" i="61"/>
  <c r="AI35" i="61"/>
  <c r="AI20" i="61"/>
  <c r="AG49" i="55"/>
  <c r="AG43" i="55"/>
  <c r="AH48" i="59"/>
  <c r="AG43" i="59"/>
  <c r="AG19" i="61"/>
  <c r="AH31" i="57"/>
  <c r="AH47" i="57"/>
  <c r="AH46" i="57"/>
  <c r="AH23" i="55"/>
  <c r="AH40" i="55" s="1"/>
  <c r="AH38" i="61"/>
  <c r="AH31" i="61" s="1"/>
  <c r="AJ6" i="59"/>
  <c r="AJ2" i="59"/>
  <c r="AJ5" i="59"/>
  <c r="AK4" i="59"/>
  <c r="AK3" i="59" s="1"/>
  <c r="AG16" i="59"/>
  <c r="AH23" i="61"/>
  <c r="AH47" i="59"/>
  <c r="AH47" i="55"/>
  <c r="AJ6" i="55"/>
  <c r="AJ2" i="55"/>
  <c r="AJ5" i="55"/>
  <c r="AK4" i="55"/>
  <c r="AK3" i="55" s="1"/>
  <c r="AJ6" i="57"/>
  <c r="AJ2" i="57"/>
  <c r="AJ5" i="57"/>
  <c r="AK4" i="57"/>
  <c r="AK3" i="57" s="1"/>
  <c r="AH16" i="59"/>
  <c r="AH41" i="59"/>
  <c r="AG42" i="59"/>
  <c r="AH41" i="55"/>
  <c r="AG48" i="59"/>
  <c r="AJ6" i="61"/>
  <c r="AJ5" i="61"/>
  <c r="AJ2" i="61"/>
  <c r="AK4" i="61"/>
  <c r="AK3" i="61" s="1"/>
  <c r="AH38" i="59"/>
  <c r="AH31" i="59" s="1"/>
  <c r="AH31" i="55" l="1"/>
  <c r="AI40" i="57"/>
  <c r="AH16" i="55"/>
  <c r="AI38" i="59"/>
  <c r="AI46" i="59" s="1"/>
  <c r="AH34" i="61"/>
  <c r="AH43" i="59"/>
  <c r="AI23" i="59"/>
  <c r="AH16" i="57"/>
  <c r="AH40" i="57"/>
  <c r="AH49" i="59"/>
  <c r="AH19" i="61"/>
  <c r="AH43" i="57"/>
  <c r="AH43" i="55"/>
  <c r="AH49" i="57"/>
  <c r="AH49" i="55"/>
  <c r="AH16" i="61"/>
  <c r="AI23" i="55"/>
  <c r="AI40" i="55" s="1"/>
  <c r="AH42" i="57"/>
  <c r="AH48" i="55"/>
  <c r="AH46" i="59"/>
  <c r="AI23" i="61"/>
  <c r="AI47" i="55"/>
  <c r="AI46" i="55"/>
  <c r="AI31" i="55"/>
  <c r="AI16" i="57"/>
  <c r="AI41" i="57"/>
  <c r="AH48" i="57"/>
  <c r="AK6" i="61"/>
  <c r="AK5" i="61"/>
  <c r="AK2" i="61"/>
  <c r="AL4" i="61"/>
  <c r="AL3" i="61" s="1"/>
  <c r="AH42" i="55"/>
  <c r="AK6" i="57"/>
  <c r="AK2" i="57"/>
  <c r="AK5" i="57"/>
  <c r="AL4" i="57"/>
  <c r="AL3" i="57" s="1"/>
  <c r="AI38" i="57"/>
  <c r="AI46" i="57" s="1"/>
  <c r="AI41" i="55"/>
  <c r="AK5" i="55"/>
  <c r="AL4" i="55"/>
  <c r="AL3" i="55" s="1"/>
  <c r="AK6" i="55"/>
  <c r="AK2" i="55"/>
  <c r="AI47" i="57"/>
  <c r="AI38" i="61"/>
  <c r="AI47" i="59"/>
  <c r="AK5" i="59"/>
  <c r="AL4" i="59"/>
  <c r="AL3" i="59" s="1"/>
  <c r="AK6" i="59"/>
  <c r="AK2" i="59"/>
  <c r="AI31" i="59" l="1"/>
  <c r="AI31" i="57"/>
  <c r="AI16" i="55"/>
  <c r="AI40" i="59"/>
  <c r="AI16" i="59"/>
  <c r="AI16" i="61"/>
  <c r="AL6" i="59"/>
  <c r="AL2" i="59"/>
  <c r="AL5" i="59"/>
  <c r="AM4" i="59"/>
  <c r="AL6" i="57"/>
  <c r="AL2" i="57"/>
  <c r="AL5" i="57"/>
  <c r="AM4" i="57"/>
  <c r="AL6" i="61"/>
  <c r="AL5" i="61"/>
  <c r="AM4" i="61"/>
  <c r="AM3" i="61" s="1"/>
  <c r="AL2" i="61"/>
  <c r="AL6" i="55"/>
  <c r="AL2" i="55"/>
  <c r="AL5" i="55"/>
  <c r="AM4" i="55"/>
  <c r="AI31" i="61"/>
  <c r="AL38" i="55" l="1"/>
  <c r="AM3" i="57"/>
  <c r="AJ22" i="61"/>
  <c r="AI48" i="55"/>
  <c r="AM3" i="55"/>
  <c r="AJ41" i="59"/>
  <c r="AM3" i="59"/>
  <c r="AI42" i="55"/>
  <c r="AJ41" i="55"/>
  <c r="AJ41" i="57"/>
  <c r="AI42" i="57"/>
  <c r="AI48" i="59"/>
  <c r="AI48" i="57"/>
  <c r="AL17" i="61"/>
  <c r="AL32" i="61"/>
  <c r="AL47" i="61" s="1"/>
  <c r="AI42" i="59"/>
  <c r="AL38" i="57"/>
  <c r="AL31" i="57" s="1"/>
  <c r="AL36" i="61"/>
  <c r="AI18" i="61"/>
  <c r="AJ17" i="61"/>
  <c r="AJ37" i="61"/>
  <c r="AJ36" i="61"/>
  <c r="AI33" i="61"/>
  <c r="AL37" i="61"/>
  <c r="AJ32" i="61"/>
  <c r="AL21" i="61"/>
  <c r="AJ21" i="61"/>
  <c r="AL22" i="61"/>
  <c r="AL35" i="61"/>
  <c r="AL20" i="61"/>
  <c r="AJ20" i="61"/>
  <c r="AJ35" i="61"/>
  <c r="AL23" i="55"/>
  <c r="AL40" i="55" s="1"/>
  <c r="AM6" i="59"/>
  <c r="AM2" i="59"/>
  <c r="AM5" i="59"/>
  <c r="AN4" i="59"/>
  <c r="AL47" i="59"/>
  <c r="AL43" i="55"/>
  <c r="AL42" i="55"/>
  <c r="AL41" i="55"/>
  <c r="AM5" i="57"/>
  <c r="AN4" i="57"/>
  <c r="AM6" i="57"/>
  <c r="AM2" i="57"/>
  <c r="AL49" i="57"/>
  <c r="AL48" i="57"/>
  <c r="AL47" i="57"/>
  <c r="AM6" i="55"/>
  <c r="AM2" i="55"/>
  <c r="AM5" i="55"/>
  <c r="AN4" i="55"/>
  <c r="AL49" i="55"/>
  <c r="AL48" i="55"/>
  <c r="AL47" i="55"/>
  <c r="AL46" i="55"/>
  <c r="AL31" i="55"/>
  <c r="AM6" i="61"/>
  <c r="AM5" i="61"/>
  <c r="AN4" i="61"/>
  <c r="AN3" i="61" s="1"/>
  <c r="AM2" i="61"/>
  <c r="AL23" i="57"/>
  <c r="AL40" i="57" s="1"/>
  <c r="AL41" i="61"/>
  <c r="AL43" i="57"/>
  <c r="AL42" i="57"/>
  <c r="AL41" i="57"/>
  <c r="AL41" i="59"/>
  <c r="AJ23" i="61" l="1"/>
  <c r="AL46" i="57"/>
  <c r="AL16" i="55"/>
  <c r="AL23" i="61"/>
  <c r="AL40" i="61" s="1"/>
  <c r="AJ38" i="55"/>
  <c r="AM32" i="61"/>
  <c r="AN3" i="55"/>
  <c r="AN3" i="57"/>
  <c r="AL48" i="59"/>
  <c r="AN3" i="59"/>
  <c r="AL16" i="57"/>
  <c r="AM41" i="57"/>
  <c r="AJ23" i="57"/>
  <c r="AJ38" i="57"/>
  <c r="AJ31" i="57" s="1"/>
  <c r="AM41" i="55"/>
  <c r="AL23" i="59"/>
  <c r="AL40" i="59" s="1"/>
  <c r="AI49" i="55"/>
  <c r="AI49" i="57"/>
  <c r="AI43" i="57"/>
  <c r="AM36" i="61"/>
  <c r="AJ23" i="55"/>
  <c r="AJ31" i="55"/>
  <c r="AJ47" i="55"/>
  <c r="AJ46" i="55"/>
  <c r="AI43" i="55"/>
  <c r="AJ47" i="57"/>
  <c r="AL38" i="59"/>
  <c r="AL46" i="59" s="1"/>
  <c r="AM17" i="61"/>
  <c r="AM41" i="61" s="1"/>
  <c r="AJ23" i="59"/>
  <c r="AI43" i="59"/>
  <c r="AJ47" i="59"/>
  <c r="AI49" i="59"/>
  <c r="AJ38" i="59"/>
  <c r="AJ31" i="59" s="1"/>
  <c r="AJ38" i="61"/>
  <c r="AL38" i="61"/>
  <c r="AL31" i="61" s="1"/>
  <c r="AJ33" i="61"/>
  <c r="AM37" i="61"/>
  <c r="AI19" i="61"/>
  <c r="AJ16" i="61"/>
  <c r="AM21" i="61"/>
  <c r="AI34" i="61"/>
  <c r="AM22" i="61"/>
  <c r="AM35" i="61"/>
  <c r="AM20" i="61"/>
  <c r="AL33" i="61"/>
  <c r="AL18" i="61"/>
  <c r="AJ18" i="61"/>
  <c r="AK36" i="61"/>
  <c r="AK35" i="61"/>
  <c r="AK32" i="61"/>
  <c r="AK37" i="61"/>
  <c r="AK22" i="61"/>
  <c r="AJ48" i="59"/>
  <c r="AJ48" i="55"/>
  <c r="AK20" i="61"/>
  <c r="AJ42" i="59"/>
  <c r="AK21" i="61"/>
  <c r="AK47" i="59"/>
  <c r="AK17" i="61"/>
  <c r="AL16" i="61"/>
  <c r="AM47" i="57"/>
  <c r="AM41" i="59"/>
  <c r="AM47" i="61"/>
  <c r="AN6" i="55"/>
  <c r="AN2" i="55"/>
  <c r="AN5" i="55"/>
  <c r="AO4" i="55"/>
  <c r="AM47" i="55"/>
  <c r="AN6" i="57"/>
  <c r="AN2" i="57"/>
  <c r="AN5" i="57"/>
  <c r="AO4" i="57"/>
  <c r="AN6" i="61"/>
  <c r="AN5" i="61"/>
  <c r="AN2" i="61"/>
  <c r="AO4" i="61"/>
  <c r="AO3" i="61" s="1"/>
  <c r="AJ48" i="57"/>
  <c r="AM23" i="57"/>
  <c r="AN6" i="59"/>
  <c r="AN2" i="59"/>
  <c r="AN5" i="59"/>
  <c r="AO4" i="59"/>
  <c r="AM47" i="59"/>
  <c r="AM40" i="57" l="1"/>
  <c r="AM38" i="57"/>
  <c r="AM46" i="57" s="1"/>
  <c r="AL31" i="59"/>
  <c r="AL16" i="59"/>
  <c r="AM38" i="55"/>
  <c r="AM46" i="55" s="1"/>
  <c r="AM23" i="55"/>
  <c r="AM40" i="55" s="1"/>
  <c r="AK38" i="55"/>
  <c r="AJ46" i="57"/>
  <c r="AN41" i="57"/>
  <c r="AO3" i="57"/>
  <c r="AO3" i="55"/>
  <c r="AM48" i="59"/>
  <c r="AO3" i="59"/>
  <c r="AL34" i="61"/>
  <c r="AM38" i="59"/>
  <c r="AM46" i="59" s="1"/>
  <c r="AJ40" i="57"/>
  <c r="AJ16" i="57"/>
  <c r="AJ40" i="55"/>
  <c r="AJ16" i="55"/>
  <c r="AK23" i="55"/>
  <c r="AK40" i="55" s="1"/>
  <c r="AM23" i="59"/>
  <c r="AM40" i="59" s="1"/>
  <c r="AM23" i="61"/>
  <c r="AM40" i="61" s="1"/>
  <c r="AL46" i="61"/>
  <c r="AM38" i="61"/>
  <c r="AM31" i="61" s="1"/>
  <c r="AJ46" i="59"/>
  <c r="AL49" i="59"/>
  <c r="AJ40" i="59"/>
  <c r="AJ16" i="59"/>
  <c r="AL42" i="59"/>
  <c r="AL43" i="59"/>
  <c r="AJ31" i="61"/>
  <c r="AK38" i="59"/>
  <c r="AK46" i="59" s="1"/>
  <c r="AK38" i="57"/>
  <c r="AK46" i="57" s="1"/>
  <c r="AL42" i="61"/>
  <c r="AM33" i="61"/>
  <c r="AL19" i="61"/>
  <c r="AL43" i="61" s="1"/>
  <c r="AM18" i="61"/>
  <c r="AL48" i="61"/>
  <c r="AL49" i="61"/>
  <c r="AM31" i="59"/>
  <c r="AK38" i="61"/>
  <c r="AK18" i="61"/>
  <c r="AN37" i="61"/>
  <c r="AN21" i="61"/>
  <c r="AJ43" i="55"/>
  <c r="AK33" i="61"/>
  <c r="AN20" i="61"/>
  <c r="AN22" i="61"/>
  <c r="AN35" i="61"/>
  <c r="AK48" i="55"/>
  <c r="AK42" i="59"/>
  <c r="AK42" i="55"/>
  <c r="AN38" i="57"/>
  <c r="AN17" i="61"/>
  <c r="AN32" i="61"/>
  <c r="AN36" i="61"/>
  <c r="AJ49" i="55"/>
  <c r="AN41" i="55"/>
  <c r="AK23" i="59"/>
  <c r="AK40" i="59" s="1"/>
  <c r="AK47" i="57"/>
  <c r="AK31" i="57"/>
  <c r="AK41" i="57"/>
  <c r="AJ42" i="55"/>
  <c r="AO5" i="55"/>
  <c r="AP4" i="55"/>
  <c r="AO6" i="55"/>
  <c r="AO2" i="55"/>
  <c r="AK23" i="61"/>
  <c r="AK41" i="55"/>
  <c r="AM16" i="57"/>
  <c r="AM16" i="61"/>
  <c r="AK41" i="59"/>
  <c r="AO5" i="59"/>
  <c r="AP4" i="59"/>
  <c r="AO6" i="59"/>
  <c r="AO2" i="59"/>
  <c r="AO6" i="61"/>
  <c r="AO2" i="61"/>
  <c r="AP4" i="61"/>
  <c r="AP3" i="61" s="1"/>
  <c r="AO5" i="61"/>
  <c r="AK23" i="57"/>
  <c r="AK40" i="57" s="1"/>
  <c r="AJ42" i="57"/>
  <c r="AO6" i="57"/>
  <c r="AO2" i="57"/>
  <c r="AO5" i="57"/>
  <c r="AP4" i="57"/>
  <c r="AK47" i="55"/>
  <c r="AK46" i="55"/>
  <c r="AK31" i="55"/>
  <c r="AM16" i="55"/>
  <c r="AM31" i="55" l="1"/>
  <c r="AM31" i="57"/>
  <c r="AN38" i="55"/>
  <c r="AK16" i="55"/>
  <c r="AM43" i="59"/>
  <c r="AP3" i="59"/>
  <c r="AP3" i="55"/>
  <c r="AP3" i="57"/>
  <c r="AM34" i="61"/>
  <c r="AM49" i="61" s="1"/>
  <c r="AM49" i="55"/>
  <c r="AM43" i="55"/>
  <c r="AM43" i="57"/>
  <c r="AM48" i="57"/>
  <c r="AM16" i="59"/>
  <c r="AM42" i="57"/>
  <c r="AM48" i="55"/>
  <c r="AM42" i="55"/>
  <c r="AM49" i="59"/>
  <c r="AM49" i="57"/>
  <c r="AN23" i="57"/>
  <c r="AN40" i="57" s="1"/>
  <c r="AK31" i="59"/>
  <c r="AM46" i="61"/>
  <c r="AK31" i="61"/>
  <c r="AK16" i="59"/>
  <c r="AN38" i="59"/>
  <c r="AN46" i="59" s="1"/>
  <c r="AM42" i="59"/>
  <c r="AM19" i="61"/>
  <c r="AM43" i="61" s="1"/>
  <c r="AM48" i="61"/>
  <c r="AM42" i="61"/>
  <c r="AN23" i="61"/>
  <c r="AN40" i="61" s="1"/>
  <c r="AN33" i="61"/>
  <c r="AN48" i="61" s="1"/>
  <c r="AO20" i="61"/>
  <c r="AO37" i="61"/>
  <c r="AN48" i="55"/>
  <c r="AN42" i="57"/>
  <c r="AN18" i="61"/>
  <c r="AO17" i="61"/>
  <c r="AN23" i="55"/>
  <c r="AK19" i="61"/>
  <c r="AO22" i="61"/>
  <c r="AO35" i="61"/>
  <c r="AO41" i="59"/>
  <c r="AO47" i="59"/>
  <c r="AN42" i="59"/>
  <c r="AO21" i="61"/>
  <c r="AO32" i="61"/>
  <c r="AO36" i="61"/>
  <c r="AN47" i="61"/>
  <c r="AN23" i="59"/>
  <c r="AN40" i="59" s="1"/>
  <c r="AN38" i="61"/>
  <c r="AN31" i="61" s="1"/>
  <c r="AP6" i="55"/>
  <c r="AP2" i="55"/>
  <c r="AP5" i="55"/>
  <c r="AQ4" i="55"/>
  <c r="AK49" i="55"/>
  <c r="AK16" i="61"/>
  <c r="AP6" i="57"/>
  <c r="AP2" i="57"/>
  <c r="AP5" i="57"/>
  <c r="AQ4" i="57"/>
  <c r="AQ3" i="57" s="1"/>
  <c r="AN41" i="59"/>
  <c r="AP6" i="61"/>
  <c r="AP5" i="61"/>
  <c r="AP2" i="61"/>
  <c r="AQ4" i="61"/>
  <c r="AQ3" i="61" s="1"/>
  <c r="AK48" i="59"/>
  <c r="AN31" i="55"/>
  <c r="AN47" i="55"/>
  <c r="AN46" i="55"/>
  <c r="AK42" i="57"/>
  <c r="AP6" i="59"/>
  <c r="AP2" i="59"/>
  <c r="AP5" i="59"/>
  <c r="AQ4" i="59"/>
  <c r="AN41" i="61"/>
  <c r="AN48" i="57"/>
  <c r="AN47" i="57"/>
  <c r="AN46" i="57"/>
  <c r="AN31" i="57"/>
  <c r="AN31" i="59"/>
  <c r="AN48" i="59"/>
  <c r="AN47" i="59"/>
  <c r="AK16" i="57"/>
  <c r="AN16" i="57" l="1"/>
  <c r="AO23" i="55"/>
  <c r="AO40" i="55" s="1"/>
  <c r="AQ3" i="59"/>
  <c r="AQ3" i="55"/>
  <c r="AN16" i="61"/>
  <c r="AO23" i="61"/>
  <c r="AO40" i="61" s="1"/>
  <c r="AO38" i="57"/>
  <c r="AO31" i="57" s="1"/>
  <c r="AO23" i="59"/>
  <c r="AO16" i="59" s="1"/>
  <c r="AO38" i="59"/>
  <c r="AO31" i="59" s="1"/>
  <c r="AN43" i="57"/>
  <c r="AN34" i="61"/>
  <c r="AN49" i="61" s="1"/>
  <c r="AN49" i="55"/>
  <c r="AO33" i="61"/>
  <c r="AP17" i="61"/>
  <c r="AP41" i="61" s="1"/>
  <c r="AP37" i="61"/>
  <c r="AO18" i="61"/>
  <c r="AO42" i="61" s="1"/>
  <c r="AN19" i="61"/>
  <c r="AN43" i="61" s="1"/>
  <c r="AN49" i="59"/>
  <c r="AO42" i="57"/>
  <c r="AP21" i="61"/>
  <c r="AN49" i="57"/>
  <c r="AO42" i="55"/>
  <c r="AO48" i="57"/>
  <c r="AN43" i="59"/>
  <c r="AN40" i="55"/>
  <c r="AN16" i="55"/>
  <c r="AP22" i="61"/>
  <c r="AP35" i="61"/>
  <c r="AP20" i="61"/>
  <c r="AN43" i="55"/>
  <c r="AP32" i="61"/>
  <c r="AP36" i="61"/>
  <c r="AN16" i="59"/>
  <c r="AN46" i="61"/>
  <c r="AO47" i="61"/>
  <c r="AO41" i="55"/>
  <c r="AO38" i="61"/>
  <c r="AO31" i="61" s="1"/>
  <c r="AQ6" i="61"/>
  <c r="AR4" i="61"/>
  <c r="AR3" i="61" s="1"/>
  <c r="AQ5" i="61"/>
  <c r="AQ2" i="61"/>
  <c r="AQ5" i="57"/>
  <c r="AR4" i="57"/>
  <c r="AR3" i="57" s="1"/>
  <c r="AQ6" i="57"/>
  <c r="AQ2" i="57"/>
  <c r="AN42" i="61"/>
  <c r="AO38" i="55"/>
  <c r="AO31" i="55" s="1"/>
  <c r="AQ6" i="59"/>
  <c r="AQ2" i="59"/>
  <c r="AQ5" i="59"/>
  <c r="AR4" i="59"/>
  <c r="AR3" i="59" s="1"/>
  <c r="AO23" i="57"/>
  <c r="AO40" i="57" s="1"/>
  <c r="AO41" i="61"/>
  <c r="AO16" i="61"/>
  <c r="AO47" i="55"/>
  <c r="AO41" i="57"/>
  <c r="AO47" i="57"/>
  <c r="AO46" i="57"/>
  <c r="AN42" i="55"/>
  <c r="AQ6" i="55"/>
  <c r="AQ2" i="55"/>
  <c r="AQ5" i="55"/>
  <c r="AR4" i="55"/>
  <c r="AO48" i="55"/>
  <c r="AO16" i="55" l="1"/>
  <c r="AR3" i="55"/>
  <c r="AP23" i="55"/>
  <c r="AP40" i="55" s="1"/>
  <c r="AP23" i="57"/>
  <c r="AO40" i="59"/>
  <c r="AO46" i="59"/>
  <c r="AP38" i="57"/>
  <c r="AP40" i="57"/>
  <c r="AP23" i="59"/>
  <c r="AP40" i="59" s="1"/>
  <c r="AO46" i="55"/>
  <c r="AP23" i="61"/>
  <c r="AP40" i="61" s="1"/>
  <c r="AP38" i="61"/>
  <c r="AP46" i="61" s="1"/>
  <c r="AO16" i="57"/>
  <c r="AO19" i="61"/>
  <c r="AO43" i="61" s="1"/>
  <c r="AO49" i="57"/>
  <c r="AO34" i="61"/>
  <c r="AO49" i="61" s="1"/>
  <c r="AO43" i="55"/>
  <c r="AO43" i="59"/>
  <c r="AO43" i="57"/>
  <c r="AO49" i="59"/>
  <c r="AP47" i="61"/>
  <c r="AO49" i="55"/>
  <c r="AO42" i="59"/>
  <c r="AO46" i="61"/>
  <c r="AP47" i="55"/>
  <c r="AP41" i="55"/>
  <c r="AO48" i="59"/>
  <c r="AR6" i="57"/>
  <c r="AR2" i="57"/>
  <c r="AR5" i="57"/>
  <c r="AS4" i="57"/>
  <c r="AS3" i="57" s="1"/>
  <c r="AP41" i="59"/>
  <c r="AP38" i="55"/>
  <c r="AP46" i="55" s="1"/>
  <c r="AP16" i="57"/>
  <c r="AP41" i="57"/>
  <c r="AR6" i="59"/>
  <c r="AR2" i="59"/>
  <c r="AR5" i="59"/>
  <c r="AS4" i="59"/>
  <c r="AS3" i="59" s="1"/>
  <c r="AR6" i="61"/>
  <c r="AR5" i="61"/>
  <c r="AR2" i="61"/>
  <c r="AS4" i="61"/>
  <c r="AS3" i="61" s="1"/>
  <c r="AP38" i="59"/>
  <c r="AP46" i="59" s="1"/>
  <c r="AO48" i="61"/>
  <c r="AR6" i="55"/>
  <c r="AR2" i="55"/>
  <c r="AR5" i="55"/>
  <c r="AS4" i="55"/>
  <c r="AS3" i="55" s="1"/>
  <c r="AP47" i="59"/>
  <c r="AP31" i="57"/>
  <c r="AP47" i="57"/>
  <c r="AP46" i="57"/>
  <c r="AP31" i="61" l="1"/>
  <c r="AP16" i="61"/>
  <c r="AP16" i="55"/>
  <c r="AP16" i="59"/>
  <c r="AP31" i="59"/>
  <c r="AS6" i="57"/>
  <c r="AS2" i="57"/>
  <c r="AS5" i="57"/>
  <c r="AT4" i="57"/>
  <c r="AS6" i="61"/>
  <c r="AS5" i="61"/>
  <c r="AS2" i="61"/>
  <c r="AT4" i="61"/>
  <c r="AT3" i="61" s="1"/>
  <c r="AS5" i="59"/>
  <c r="AT4" i="59"/>
  <c r="AS6" i="59"/>
  <c r="AS2" i="59"/>
  <c r="AP31" i="55"/>
  <c r="AS5" i="55"/>
  <c r="AT4" i="55"/>
  <c r="AS6" i="55"/>
  <c r="AS2" i="55"/>
  <c r="AP48" i="55" l="1"/>
  <c r="AT3" i="55"/>
  <c r="AQ37" i="61"/>
  <c r="AP48" i="57"/>
  <c r="AT3" i="57"/>
  <c r="AQ47" i="59"/>
  <c r="AT3" i="59"/>
  <c r="AP42" i="55"/>
  <c r="AQ41" i="57"/>
  <c r="AP42" i="59"/>
  <c r="AQ23" i="57"/>
  <c r="AQ40" i="57" s="1"/>
  <c r="AP48" i="59"/>
  <c r="AP42" i="57"/>
  <c r="AS36" i="61"/>
  <c r="AQ32" i="61"/>
  <c r="AQ47" i="61" s="1"/>
  <c r="AP18" i="61"/>
  <c r="AP42" i="61" s="1"/>
  <c r="AS21" i="61"/>
  <c r="AS32" i="61"/>
  <c r="AS47" i="61" s="1"/>
  <c r="AS41" i="59"/>
  <c r="AQ41" i="59"/>
  <c r="AS47" i="59"/>
  <c r="AS23" i="55"/>
  <c r="AS40" i="55" s="1"/>
  <c r="AS20" i="61"/>
  <c r="AS37" i="61"/>
  <c r="AQ21" i="61"/>
  <c r="AQ35" i="61"/>
  <c r="AQ17" i="61"/>
  <c r="AP33" i="61"/>
  <c r="AP48" i="61" s="1"/>
  <c r="AQ22" i="61"/>
  <c r="AS17" i="61"/>
  <c r="AS41" i="61" s="1"/>
  <c r="AS22" i="61"/>
  <c r="AS35" i="61"/>
  <c r="AS38" i="61" s="1"/>
  <c r="AQ36" i="61"/>
  <c r="AQ20" i="61"/>
  <c r="AS49" i="55"/>
  <c r="AS48" i="55"/>
  <c r="AS47" i="55"/>
  <c r="AS43" i="57"/>
  <c r="AS42" i="57"/>
  <c r="AS41" i="57"/>
  <c r="AT6" i="55"/>
  <c r="AT2" i="55"/>
  <c r="AT5" i="55"/>
  <c r="AU4" i="55"/>
  <c r="AT6" i="61"/>
  <c r="AT5" i="61"/>
  <c r="AT2" i="61"/>
  <c r="AU4" i="61"/>
  <c r="AU3" i="61" s="1"/>
  <c r="AS38" i="57"/>
  <c r="AS46" i="57" s="1"/>
  <c r="AT6" i="59"/>
  <c r="AT2" i="59"/>
  <c r="AT5" i="59"/>
  <c r="AU4" i="59"/>
  <c r="AT6" i="57"/>
  <c r="AT2" i="57"/>
  <c r="AT5" i="57"/>
  <c r="AU4" i="57"/>
  <c r="AS49" i="57"/>
  <c r="AS48" i="57"/>
  <c r="AS47" i="57"/>
  <c r="AS38" i="55"/>
  <c r="AS46" i="55" s="1"/>
  <c r="AS16" i="55"/>
  <c r="AS43" i="55"/>
  <c r="AS42" i="55"/>
  <c r="AS41" i="55"/>
  <c r="AS23" i="57"/>
  <c r="AS40" i="57" s="1"/>
  <c r="AQ16" i="57" l="1"/>
  <c r="AR36" i="61"/>
  <c r="AQ42" i="55"/>
  <c r="AU3" i="55"/>
  <c r="AU3" i="57"/>
  <c r="AU3" i="59"/>
  <c r="AQ38" i="57"/>
  <c r="AQ31" i="57" s="1"/>
  <c r="AQ41" i="55"/>
  <c r="AQ47" i="55"/>
  <c r="AT41" i="57"/>
  <c r="AP49" i="55"/>
  <c r="AP43" i="55"/>
  <c r="AP43" i="57"/>
  <c r="AQ38" i="55"/>
  <c r="AQ31" i="55" s="1"/>
  <c r="AT41" i="55"/>
  <c r="AT23" i="55"/>
  <c r="AP49" i="57"/>
  <c r="AQ23" i="55"/>
  <c r="AQ40" i="55" s="1"/>
  <c r="AQ47" i="57"/>
  <c r="AQ46" i="57"/>
  <c r="AS38" i="59"/>
  <c r="AS46" i="59" s="1"/>
  <c r="AS23" i="59"/>
  <c r="AS40" i="59" s="1"/>
  <c r="AQ38" i="59"/>
  <c r="AQ46" i="59" s="1"/>
  <c r="AS31" i="61"/>
  <c r="AT17" i="61"/>
  <c r="AT41" i="61" s="1"/>
  <c r="AS23" i="61"/>
  <c r="AS40" i="61" s="1"/>
  <c r="AT22" i="61"/>
  <c r="AT37" i="61"/>
  <c r="AT41" i="59"/>
  <c r="AQ23" i="59"/>
  <c r="AP43" i="59"/>
  <c r="AP49" i="59"/>
  <c r="AT35" i="61"/>
  <c r="AT20" i="61"/>
  <c r="AQ23" i="61"/>
  <c r="AQ40" i="61" s="1"/>
  <c r="AS18" i="61"/>
  <c r="AT32" i="61"/>
  <c r="AT36" i="61"/>
  <c r="AP19" i="61"/>
  <c r="AP43" i="61" s="1"/>
  <c r="AQ41" i="61"/>
  <c r="AS33" i="61"/>
  <c r="AT21" i="61"/>
  <c r="AP34" i="61"/>
  <c r="AP49" i="61" s="1"/>
  <c r="AQ38" i="61"/>
  <c r="AR47" i="57"/>
  <c r="AR20" i="61"/>
  <c r="AQ42" i="59"/>
  <c r="AQ33" i="61"/>
  <c r="AQ48" i="61" s="1"/>
  <c r="AR41" i="59"/>
  <c r="AQ18" i="61"/>
  <c r="AS31" i="57"/>
  <c r="AR21" i="61"/>
  <c r="AR17" i="61"/>
  <c r="AR41" i="61" s="1"/>
  <c r="AR32" i="61"/>
  <c r="AQ48" i="55"/>
  <c r="AR37" i="61"/>
  <c r="AR22" i="61"/>
  <c r="AR23" i="57"/>
  <c r="AR41" i="57"/>
  <c r="AR35" i="61"/>
  <c r="AR41" i="55"/>
  <c r="AS31" i="59"/>
  <c r="AS16" i="61"/>
  <c r="AS46" i="61"/>
  <c r="AS31" i="55"/>
  <c r="AU5" i="57"/>
  <c r="AV4" i="57"/>
  <c r="AU6" i="57"/>
  <c r="AU2" i="57"/>
  <c r="AT47" i="57"/>
  <c r="AU6" i="59"/>
  <c r="AU2" i="59"/>
  <c r="AU5" i="59"/>
  <c r="AV4" i="59"/>
  <c r="AV3" i="59" s="1"/>
  <c r="AT47" i="59"/>
  <c r="AS16" i="57"/>
  <c r="AT23" i="57"/>
  <c r="AT40" i="57" s="1"/>
  <c r="AU6" i="55"/>
  <c r="AU2" i="55"/>
  <c r="AU5" i="55"/>
  <c r="AV4" i="55"/>
  <c r="AT47" i="55"/>
  <c r="AU6" i="61"/>
  <c r="AU5" i="61"/>
  <c r="AV4" i="61"/>
  <c r="AV3" i="61" s="1"/>
  <c r="AU2" i="61"/>
  <c r="AR38" i="59" l="1"/>
  <c r="AT23" i="59"/>
  <c r="AT16" i="59" s="1"/>
  <c r="AT40" i="55"/>
  <c r="AR23" i="55"/>
  <c r="AR40" i="55" s="1"/>
  <c r="AT38" i="57"/>
  <c r="AT31" i="57" s="1"/>
  <c r="AS16" i="59"/>
  <c r="AT38" i="59"/>
  <c r="AV3" i="57"/>
  <c r="AV3" i="55"/>
  <c r="AQ31" i="59"/>
  <c r="AQ46" i="55"/>
  <c r="AT46" i="59"/>
  <c r="AT38" i="55"/>
  <c r="AQ16" i="55"/>
  <c r="AT40" i="59"/>
  <c r="AT46" i="57"/>
  <c r="AT38" i="61"/>
  <c r="AT31" i="61" s="1"/>
  <c r="AQ16" i="61"/>
  <c r="AS48" i="59"/>
  <c r="AS43" i="59"/>
  <c r="AS42" i="59"/>
  <c r="AQ40" i="59"/>
  <c r="AQ16" i="59"/>
  <c r="AS49" i="59"/>
  <c r="AR38" i="57"/>
  <c r="AR31" i="57" s="1"/>
  <c r="AT23" i="61"/>
  <c r="AT40" i="61" s="1"/>
  <c r="AS34" i="61"/>
  <c r="AS49" i="61" s="1"/>
  <c r="AQ46" i="61"/>
  <c r="AQ31" i="61"/>
  <c r="AS48" i="61"/>
  <c r="AS42" i="61"/>
  <c r="AT47" i="61"/>
  <c r="AS19" i="61"/>
  <c r="AS43" i="61" s="1"/>
  <c r="AU36" i="61"/>
  <c r="AT33" i="61"/>
  <c r="AT18" i="61"/>
  <c r="AR38" i="61"/>
  <c r="AR31" i="61" s="1"/>
  <c r="AR23" i="61"/>
  <c r="AR16" i="61" s="1"/>
  <c r="AU20" i="61"/>
  <c r="AT16" i="55"/>
  <c r="AT46" i="61"/>
  <c r="AU22" i="61"/>
  <c r="AU35" i="61"/>
  <c r="AR48" i="59"/>
  <c r="AU17" i="61"/>
  <c r="AU41" i="61" s="1"/>
  <c r="AU32" i="61"/>
  <c r="AU47" i="61" s="1"/>
  <c r="AR42" i="59"/>
  <c r="AU37" i="61"/>
  <c r="AR18" i="61"/>
  <c r="AR42" i="61" s="1"/>
  <c r="AQ43" i="55"/>
  <c r="AU47" i="57"/>
  <c r="AT16" i="61"/>
  <c r="AU21" i="61"/>
  <c r="AT16" i="57"/>
  <c r="AT31" i="59"/>
  <c r="AR40" i="57"/>
  <c r="AR16" i="57"/>
  <c r="AR47" i="61"/>
  <c r="AR46" i="61"/>
  <c r="AQ48" i="57"/>
  <c r="AV6" i="57"/>
  <c r="AV2" i="57"/>
  <c r="AV5" i="57"/>
  <c r="AW4" i="57"/>
  <c r="AR46" i="57"/>
  <c r="AV6" i="55"/>
  <c r="AV2" i="55"/>
  <c r="AV5" i="55"/>
  <c r="AW4" i="55"/>
  <c r="AQ48" i="59"/>
  <c r="AV6" i="59"/>
  <c r="AV2" i="59"/>
  <c r="AV5" i="59"/>
  <c r="AW4" i="59"/>
  <c r="AW3" i="59" s="1"/>
  <c r="AQ42" i="57"/>
  <c r="AR48" i="55"/>
  <c r="AR47" i="55"/>
  <c r="AQ42" i="61"/>
  <c r="AR23" i="59"/>
  <c r="AV6" i="61"/>
  <c r="AV5" i="61"/>
  <c r="AV2" i="61"/>
  <c r="AW4" i="61"/>
  <c r="AW3" i="61" s="1"/>
  <c r="AU41" i="55"/>
  <c r="AR31" i="59"/>
  <c r="AR47" i="59"/>
  <c r="AR46" i="59"/>
  <c r="AU41" i="59"/>
  <c r="AR38" i="55"/>
  <c r="AR31" i="55" s="1"/>
  <c r="AR16" i="55" l="1"/>
  <c r="AT19" i="61"/>
  <c r="AT43" i="61" s="1"/>
  <c r="AT43" i="55"/>
  <c r="AW3" i="55"/>
  <c r="AW3" i="57"/>
  <c r="AU38" i="57"/>
  <c r="AU46" i="57" s="1"/>
  <c r="AT42" i="55"/>
  <c r="AT48" i="55"/>
  <c r="AT42" i="57"/>
  <c r="AT48" i="57"/>
  <c r="AT49" i="55"/>
  <c r="AT43" i="57"/>
  <c r="AT46" i="55"/>
  <c r="AT31" i="55"/>
  <c r="AT49" i="57"/>
  <c r="AU38" i="55"/>
  <c r="AU46" i="55" s="1"/>
  <c r="AU38" i="61"/>
  <c r="AU46" i="61" s="1"/>
  <c r="AT34" i="61"/>
  <c r="AT49" i="61" s="1"/>
  <c r="AT42" i="59"/>
  <c r="AT49" i="59"/>
  <c r="AT48" i="59"/>
  <c r="AT43" i="59"/>
  <c r="AU23" i="59"/>
  <c r="AU40" i="59" s="1"/>
  <c r="AU23" i="55"/>
  <c r="AU40" i="55" s="1"/>
  <c r="AR40" i="61"/>
  <c r="AU23" i="61"/>
  <c r="AU40" i="61" s="1"/>
  <c r="AT48" i="61"/>
  <c r="AT42" i="61"/>
  <c r="AU38" i="59"/>
  <c r="AU31" i="57"/>
  <c r="AV37" i="61"/>
  <c r="AU33" i="61"/>
  <c r="AV21" i="61"/>
  <c r="AU18" i="61"/>
  <c r="AV20" i="61"/>
  <c r="AV22" i="61"/>
  <c r="AV35" i="61"/>
  <c r="AV41" i="59"/>
  <c r="AV17" i="61"/>
  <c r="AV41" i="61" s="1"/>
  <c r="AV32" i="61"/>
  <c r="AV36" i="61"/>
  <c r="AU31" i="61"/>
  <c r="AU16" i="55"/>
  <c r="AW6" i="61"/>
  <c r="AW2" i="61"/>
  <c r="AX4" i="61"/>
  <c r="AX3" i="61" s="1"/>
  <c r="AW5" i="61"/>
  <c r="AR40" i="59"/>
  <c r="AR16" i="59"/>
  <c r="AR46" i="55"/>
  <c r="AU47" i="59"/>
  <c r="AU46" i="59"/>
  <c r="AU31" i="59"/>
  <c r="AR48" i="57"/>
  <c r="AU41" i="57"/>
  <c r="AW5" i="59"/>
  <c r="AX4" i="59"/>
  <c r="AW6" i="59"/>
  <c r="AW2" i="59"/>
  <c r="AU47" i="55"/>
  <c r="AU23" i="57"/>
  <c r="AU40" i="57" s="1"/>
  <c r="AU16" i="61"/>
  <c r="AR42" i="55"/>
  <c r="AW5" i="55"/>
  <c r="AX4" i="55"/>
  <c r="AX3" i="55" s="1"/>
  <c r="AW6" i="55"/>
  <c r="AW2" i="55"/>
  <c r="AW6" i="57"/>
  <c r="AW2" i="57"/>
  <c r="AW5" i="57"/>
  <c r="AX4" i="57"/>
  <c r="AU31" i="55" l="1"/>
  <c r="AU43" i="57"/>
  <c r="AX3" i="57"/>
  <c r="AX3" i="59"/>
  <c r="AV38" i="55"/>
  <c r="AV46" i="55" s="1"/>
  <c r="AU16" i="59"/>
  <c r="AV38" i="57"/>
  <c r="AV31" i="57" s="1"/>
  <c r="AV38" i="59"/>
  <c r="AV31" i="59" s="1"/>
  <c r="AV23" i="59"/>
  <c r="AV40" i="59" s="1"/>
  <c r="AW41" i="59"/>
  <c r="AV18" i="61"/>
  <c r="AV42" i="61" s="1"/>
  <c r="AU19" i="61"/>
  <c r="AU43" i="61" s="1"/>
  <c r="AW21" i="61"/>
  <c r="AW32" i="61"/>
  <c r="AW47" i="61" s="1"/>
  <c r="AW36" i="61"/>
  <c r="AV48" i="55"/>
  <c r="AW47" i="57"/>
  <c r="AW20" i="61"/>
  <c r="AW37" i="61"/>
  <c r="AU49" i="55"/>
  <c r="AW47" i="55"/>
  <c r="AV42" i="57"/>
  <c r="AW17" i="61"/>
  <c r="AW41" i="61" s="1"/>
  <c r="AU49" i="59"/>
  <c r="AU34" i="61"/>
  <c r="AU49" i="61" s="1"/>
  <c r="AU43" i="55"/>
  <c r="AU43" i="59"/>
  <c r="AV33" i="61"/>
  <c r="AV48" i="61" s="1"/>
  <c r="AW22" i="61"/>
  <c r="AW35" i="61"/>
  <c r="AX6" i="57"/>
  <c r="AX2" i="57"/>
  <c r="AX5" i="57"/>
  <c r="AY4" i="57"/>
  <c r="AY3" i="57" s="1"/>
  <c r="AW47" i="59"/>
  <c r="AU48" i="61"/>
  <c r="AU42" i="61"/>
  <c r="AX6" i="61"/>
  <c r="AX5" i="61"/>
  <c r="AY4" i="61"/>
  <c r="AY3" i="61" s="1"/>
  <c r="AX2" i="61"/>
  <c r="AV23" i="57"/>
  <c r="AV40" i="57" s="1"/>
  <c r="AV41" i="55"/>
  <c r="AU48" i="55"/>
  <c r="AV47" i="59"/>
  <c r="AX6" i="59"/>
  <c r="AX2" i="59"/>
  <c r="AX5" i="59"/>
  <c r="AY4" i="59"/>
  <c r="AY3" i="59" s="1"/>
  <c r="AU42" i="57"/>
  <c r="AU48" i="59"/>
  <c r="AX6" i="55"/>
  <c r="AX2" i="55"/>
  <c r="AX5" i="55"/>
  <c r="AY4" i="55"/>
  <c r="AY3" i="55" s="1"/>
  <c r="AV48" i="57"/>
  <c r="AV47" i="57"/>
  <c r="AV46" i="57"/>
  <c r="AV31" i="55"/>
  <c r="AV47" i="55"/>
  <c r="AV23" i="61"/>
  <c r="AU42" i="59"/>
  <c r="AV23" i="55"/>
  <c r="AV40" i="55" s="1"/>
  <c r="AV38" i="61"/>
  <c r="AV31" i="61" s="1"/>
  <c r="AU48" i="57"/>
  <c r="AU49" i="57"/>
  <c r="AU42" i="55"/>
  <c r="AV41" i="57"/>
  <c r="AU16" i="57"/>
  <c r="AV47" i="61"/>
  <c r="AV46" i="59" l="1"/>
  <c r="AV16" i="57"/>
  <c r="AW38" i="61"/>
  <c r="AW31" i="61" s="1"/>
  <c r="AW38" i="55"/>
  <c r="AW46" i="55" s="1"/>
  <c r="AW23" i="59"/>
  <c r="AW16" i="59" s="1"/>
  <c r="AV16" i="59"/>
  <c r="AW38" i="57"/>
  <c r="AW46" i="57" s="1"/>
  <c r="AW38" i="59"/>
  <c r="AW31" i="59" s="1"/>
  <c r="AW23" i="61"/>
  <c r="AW40" i="61" s="1"/>
  <c r="AV34" i="61"/>
  <c r="AV49" i="61" s="1"/>
  <c r="AV43" i="55"/>
  <c r="AV46" i="61"/>
  <c r="AV43" i="59"/>
  <c r="AV19" i="61"/>
  <c r="AV43" i="61" s="1"/>
  <c r="AV49" i="59"/>
  <c r="AV43" i="57"/>
  <c r="AV49" i="57"/>
  <c r="AW41" i="57"/>
  <c r="AY6" i="55"/>
  <c r="AY2" i="55"/>
  <c r="AY5" i="55"/>
  <c r="AZ4" i="55"/>
  <c r="AZ3" i="55" s="1"/>
  <c r="AV48" i="59"/>
  <c r="AV16" i="55"/>
  <c r="AW41" i="55"/>
  <c r="AW31" i="57"/>
  <c r="AV40" i="61"/>
  <c r="AV16" i="61"/>
  <c r="AV42" i="59"/>
  <c r="AY6" i="59"/>
  <c r="AY2" i="59"/>
  <c r="AY5" i="59"/>
  <c r="AZ4" i="59"/>
  <c r="AZ3" i="59" s="1"/>
  <c r="AY6" i="61"/>
  <c r="AZ4" i="61"/>
  <c r="AZ3" i="61" s="1"/>
  <c r="AY5" i="61"/>
  <c r="AY2" i="61"/>
  <c r="AY5" i="57"/>
  <c r="AZ4" i="57"/>
  <c r="AZ3" i="57" s="1"/>
  <c r="AY6" i="57"/>
  <c r="AY2" i="57"/>
  <c r="AW23" i="55"/>
  <c r="AW40" i="55" s="1"/>
  <c r="AV42" i="55"/>
  <c r="AW23" i="57"/>
  <c r="AW40" i="57" s="1"/>
  <c r="AW46" i="61" l="1"/>
  <c r="AW46" i="59"/>
  <c r="AW40" i="59"/>
  <c r="AW31" i="55"/>
  <c r="AW16" i="61"/>
  <c r="AZ6" i="61"/>
  <c r="AZ5" i="61"/>
  <c r="AZ2" i="61"/>
  <c r="BA4" i="61"/>
  <c r="BA3" i="61" s="1"/>
  <c r="AW16" i="55"/>
  <c r="AZ6" i="57"/>
  <c r="AZ2" i="57"/>
  <c r="AZ5" i="57"/>
  <c r="BA4" i="57"/>
  <c r="AZ6" i="59"/>
  <c r="AZ2" i="59"/>
  <c r="AZ5" i="59"/>
  <c r="BA4" i="59"/>
  <c r="AW16" i="57"/>
  <c r="AZ6" i="55"/>
  <c r="AZ2" i="55"/>
  <c r="AZ5" i="55"/>
  <c r="BA4" i="55"/>
  <c r="BA3" i="55" l="1"/>
  <c r="BA3" i="57"/>
  <c r="BA3" i="59"/>
  <c r="AX37" i="61"/>
  <c r="AW42" i="57"/>
  <c r="AX47" i="55"/>
  <c r="AX41" i="55"/>
  <c r="AX41" i="57"/>
  <c r="AW42" i="55"/>
  <c r="AZ23" i="55"/>
  <c r="AZ40" i="55" s="1"/>
  <c r="AZ32" i="61"/>
  <c r="AZ47" i="61" s="1"/>
  <c r="AZ36" i="61"/>
  <c r="AZ17" i="61"/>
  <c r="AZ41" i="61" s="1"/>
  <c r="AZ41" i="59"/>
  <c r="AZ23" i="59"/>
  <c r="AW48" i="59"/>
  <c r="AZ47" i="59"/>
  <c r="AX38" i="59"/>
  <c r="AZ23" i="57"/>
  <c r="AZ40" i="57" s="1"/>
  <c r="AX17" i="61"/>
  <c r="AX21" i="61"/>
  <c r="AW18" i="61"/>
  <c r="AW42" i="61" s="1"/>
  <c r="AX36" i="61"/>
  <c r="AX35" i="61"/>
  <c r="AZ37" i="61"/>
  <c r="AW33" i="61"/>
  <c r="AW48" i="61" s="1"/>
  <c r="AZ21" i="61"/>
  <c r="AX22" i="61"/>
  <c r="AZ20" i="61"/>
  <c r="AZ22" i="61"/>
  <c r="AZ35" i="61"/>
  <c r="AX32" i="61"/>
  <c r="AX20" i="61"/>
  <c r="BA5" i="55"/>
  <c r="BB4" i="55"/>
  <c r="BA6" i="55"/>
  <c r="BA2" i="55"/>
  <c r="AZ49" i="55"/>
  <c r="AZ48" i="55"/>
  <c r="AZ47" i="55"/>
  <c r="AZ38" i="57"/>
  <c r="AZ31" i="57" s="1"/>
  <c r="AZ43" i="57"/>
  <c r="AZ42" i="57"/>
  <c r="AZ41" i="57"/>
  <c r="BA6" i="57"/>
  <c r="BA2" i="57"/>
  <c r="BA5" i="57"/>
  <c r="BB4" i="57"/>
  <c r="AZ49" i="57"/>
  <c r="AZ48" i="57"/>
  <c r="AZ47" i="57"/>
  <c r="AZ43" i="55"/>
  <c r="AZ42" i="55"/>
  <c r="AZ41" i="55"/>
  <c r="BA5" i="59"/>
  <c r="BB4" i="59"/>
  <c r="BA6" i="59"/>
  <c r="BA2" i="59"/>
  <c r="AZ38" i="55"/>
  <c r="AZ31" i="55" s="1"/>
  <c r="BA6" i="61"/>
  <c r="BA5" i="61"/>
  <c r="BA2" i="61"/>
  <c r="BB4" i="61"/>
  <c r="BB3" i="61" s="1"/>
  <c r="AZ16" i="55" l="1"/>
  <c r="AZ40" i="59"/>
  <c r="AW43" i="55"/>
  <c r="BB3" i="55"/>
  <c r="BB3" i="57"/>
  <c r="AY35" i="61"/>
  <c r="BB3" i="59"/>
  <c r="AZ38" i="59"/>
  <c r="AZ31" i="59" s="1"/>
  <c r="AZ38" i="61"/>
  <c r="AZ31" i="61" s="1"/>
  <c r="AW48" i="57"/>
  <c r="AW48" i="55"/>
  <c r="AX23" i="55"/>
  <c r="AX38" i="57"/>
  <c r="AX46" i="57" s="1"/>
  <c r="AW43" i="59"/>
  <c r="AW43" i="57"/>
  <c r="AX38" i="55"/>
  <c r="AW49" i="57"/>
  <c r="AX23" i="57"/>
  <c r="AX47" i="57"/>
  <c r="AX31" i="57"/>
  <c r="AW49" i="55"/>
  <c r="AZ16" i="57"/>
  <c r="BA20" i="61"/>
  <c r="BA22" i="61"/>
  <c r="AZ23" i="61"/>
  <c r="AZ40" i="61" s="1"/>
  <c r="BA17" i="61"/>
  <c r="AW49" i="59"/>
  <c r="AX41" i="59"/>
  <c r="AX47" i="59"/>
  <c r="AX31" i="59"/>
  <c r="AX46" i="59"/>
  <c r="BA38" i="59"/>
  <c r="AW42" i="59"/>
  <c r="AX23" i="59"/>
  <c r="AX40" i="59" s="1"/>
  <c r="AZ16" i="59"/>
  <c r="BA38" i="57"/>
  <c r="AZ46" i="57"/>
  <c r="AX23" i="61"/>
  <c r="AX40" i="61" s="1"/>
  <c r="BA35" i="61"/>
  <c r="AZ33" i="61"/>
  <c r="BA21" i="61"/>
  <c r="BA32" i="61"/>
  <c r="BA47" i="61" s="1"/>
  <c r="BA36" i="61"/>
  <c r="AX47" i="61"/>
  <c r="AZ18" i="61"/>
  <c r="BA37" i="61"/>
  <c r="AW34" i="61"/>
  <c r="AW49" i="61" s="1"/>
  <c r="AW19" i="61"/>
  <c r="AW43" i="61" s="1"/>
  <c r="AX38" i="61"/>
  <c r="AX31" i="61" s="1"/>
  <c r="AX41" i="61"/>
  <c r="AX33" i="61"/>
  <c r="AY17" i="61"/>
  <c r="AY41" i="57"/>
  <c r="AX48" i="57"/>
  <c r="AY21" i="61"/>
  <c r="AX42" i="59"/>
  <c r="AY22" i="61"/>
  <c r="AY37" i="61"/>
  <c r="AX42" i="55"/>
  <c r="AY32" i="61"/>
  <c r="AY20" i="61"/>
  <c r="AY36" i="61"/>
  <c r="AX18" i="61"/>
  <c r="AY41" i="55"/>
  <c r="BA47" i="59"/>
  <c r="BA41" i="57"/>
  <c r="AZ46" i="61"/>
  <c r="AZ46" i="55"/>
  <c r="BB6" i="61"/>
  <c r="BB5" i="61"/>
  <c r="BB2" i="61"/>
  <c r="BC4" i="61"/>
  <c r="BC3" i="61" s="1"/>
  <c r="BB6" i="59"/>
  <c r="BB2" i="59"/>
  <c r="BB5" i="59"/>
  <c r="BC4" i="59"/>
  <c r="BC3" i="59" s="1"/>
  <c r="AX48" i="55"/>
  <c r="BA41" i="55"/>
  <c r="BA23" i="59"/>
  <c r="AY47" i="57"/>
  <c r="BB6" i="57"/>
  <c r="BB2" i="57"/>
  <c r="BB5" i="57"/>
  <c r="BC4" i="57"/>
  <c r="BA47" i="57"/>
  <c r="BA47" i="55"/>
  <c r="BA41" i="61"/>
  <c r="BA23" i="57"/>
  <c r="BA40" i="57" s="1"/>
  <c r="BB6" i="55"/>
  <c r="BB2" i="55"/>
  <c r="BB5" i="55"/>
  <c r="BC4" i="55"/>
  <c r="BA46" i="57" l="1"/>
  <c r="BA31" i="57"/>
  <c r="AZ46" i="59"/>
  <c r="BA23" i="61"/>
  <c r="BA40" i="61" s="1"/>
  <c r="BA42" i="55"/>
  <c r="BC3" i="55"/>
  <c r="BC3" i="57"/>
  <c r="AZ16" i="61"/>
  <c r="BA46" i="59"/>
  <c r="AX16" i="57"/>
  <c r="AX40" i="57"/>
  <c r="BA38" i="55"/>
  <c r="AX40" i="55"/>
  <c r="AX16" i="55"/>
  <c r="AY38" i="55"/>
  <c r="BA23" i="55"/>
  <c r="AX46" i="55"/>
  <c r="AX31" i="55"/>
  <c r="BA38" i="61"/>
  <c r="BA31" i="61" s="1"/>
  <c r="AX16" i="61"/>
  <c r="BA41" i="59"/>
  <c r="BA40" i="59"/>
  <c r="AZ43" i="59"/>
  <c r="AZ42" i="59"/>
  <c r="AZ49" i="59"/>
  <c r="AX16" i="59"/>
  <c r="AY38" i="59"/>
  <c r="AY46" i="59" s="1"/>
  <c r="AZ48" i="59"/>
  <c r="AY38" i="57"/>
  <c r="AY23" i="57"/>
  <c r="AY40" i="57" s="1"/>
  <c r="AX46" i="61"/>
  <c r="AY18" i="61"/>
  <c r="AY42" i="61" s="1"/>
  <c r="BA33" i="61"/>
  <c r="AZ48" i="61"/>
  <c r="BA18" i="61"/>
  <c r="AZ42" i="61"/>
  <c r="AZ34" i="61"/>
  <c r="AZ49" i="61" s="1"/>
  <c r="AZ19" i="61"/>
  <c r="AZ43" i="61" s="1"/>
  <c r="AY38" i="61"/>
  <c r="AY31" i="61" s="1"/>
  <c r="BA16" i="61"/>
  <c r="BB17" i="61"/>
  <c r="BB41" i="61" s="1"/>
  <c r="BB21" i="61"/>
  <c r="BB22" i="61"/>
  <c r="BB35" i="61"/>
  <c r="BB20" i="61"/>
  <c r="BB41" i="55"/>
  <c r="BB32" i="61"/>
  <c r="BB36" i="61"/>
  <c r="AY42" i="59"/>
  <c r="AY33" i="61"/>
  <c r="AY48" i="61" s="1"/>
  <c r="AY23" i="55"/>
  <c r="BB37" i="61"/>
  <c r="BA16" i="59"/>
  <c r="AY31" i="57"/>
  <c r="AY46" i="57"/>
  <c r="AY47" i="55"/>
  <c r="AY46" i="55"/>
  <c r="AY31" i="55"/>
  <c r="AY47" i="59"/>
  <c r="AX48" i="59"/>
  <c r="AY41" i="61"/>
  <c r="BC6" i="61"/>
  <c r="BC5" i="61"/>
  <c r="BD4" i="61"/>
  <c r="BD3" i="61" s="1"/>
  <c r="BC2" i="61"/>
  <c r="BA16" i="57"/>
  <c r="BA31" i="59"/>
  <c r="BC6" i="55"/>
  <c r="BC2" i="55"/>
  <c r="BC5" i="55"/>
  <c r="BD4" i="55"/>
  <c r="AX42" i="57"/>
  <c r="BC5" i="57"/>
  <c r="BD4" i="57"/>
  <c r="BC6" i="57"/>
  <c r="BC2" i="57"/>
  <c r="AY41" i="59"/>
  <c r="AY23" i="59"/>
  <c r="AY40" i="59" s="1"/>
  <c r="BC6" i="59"/>
  <c r="BC2" i="59"/>
  <c r="BC5" i="59"/>
  <c r="BD4" i="59"/>
  <c r="AY47" i="61"/>
  <c r="AX42" i="61"/>
  <c r="AX48" i="61"/>
  <c r="AY16" i="57" l="1"/>
  <c r="BB38" i="57"/>
  <c r="BA46" i="61"/>
  <c r="BD3" i="59"/>
  <c r="BC36" i="61"/>
  <c r="BC41" i="57"/>
  <c r="BD3" i="57"/>
  <c r="BA43" i="55"/>
  <c r="BD3" i="55"/>
  <c r="BB23" i="55"/>
  <c r="BB40" i="55" s="1"/>
  <c r="BA48" i="55"/>
  <c r="BA49" i="59"/>
  <c r="BA46" i="55"/>
  <c r="BA31" i="55"/>
  <c r="BA40" i="55"/>
  <c r="BA16" i="55"/>
  <c r="BA49" i="55"/>
  <c r="BA43" i="57"/>
  <c r="BA48" i="57"/>
  <c r="BA42" i="57"/>
  <c r="BA49" i="57"/>
  <c r="AY31" i="59"/>
  <c r="AY46" i="61"/>
  <c r="BA43" i="59"/>
  <c r="BA48" i="59"/>
  <c r="BA42" i="59"/>
  <c r="BA42" i="61"/>
  <c r="BA48" i="61"/>
  <c r="BA19" i="61"/>
  <c r="BA43" i="61" s="1"/>
  <c r="BA34" i="61"/>
  <c r="BA49" i="61" s="1"/>
  <c r="BB38" i="55"/>
  <c r="BB31" i="55" s="1"/>
  <c r="BC21" i="61"/>
  <c r="BB18" i="61"/>
  <c r="BC47" i="57"/>
  <c r="BB42" i="57"/>
  <c r="BB42" i="59"/>
  <c r="BC22" i="61"/>
  <c r="BC35" i="61"/>
  <c r="BC20" i="61"/>
  <c r="AY40" i="55"/>
  <c r="AY16" i="55"/>
  <c r="BC41" i="59"/>
  <c r="BC23" i="59"/>
  <c r="BB42" i="55"/>
  <c r="BC17" i="61"/>
  <c r="BC32" i="61"/>
  <c r="BC47" i="61" s="1"/>
  <c r="BB33" i="61"/>
  <c r="BB48" i="59"/>
  <c r="BC38" i="57"/>
  <c r="BC37" i="61"/>
  <c r="BC23" i="55"/>
  <c r="BB23" i="61"/>
  <c r="BB16" i="55"/>
  <c r="AY16" i="59"/>
  <c r="BD6" i="57"/>
  <c r="BD2" i="57"/>
  <c r="BD5" i="57"/>
  <c r="BE4" i="57"/>
  <c r="BE3" i="57" s="1"/>
  <c r="BB38" i="59"/>
  <c r="BB46" i="59" s="1"/>
  <c r="BD6" i="61"/>
  <c r="BD5" i="61"/>
  <c r="BD2" i="61"/>
  <c r="BE4" i="61"/>
  <c r="BE3" i="61" s="1"/>
  <c r="AY48" i="59"/>
  <c r="BD6" i="59"/>
  <c r="BD2" i="59"/>
  <c r="BD5" i="59"/>
  <c r="BE4" i="59"/>
  <c r="BE3" i="59" s="1"/>
  <c r="BB31" i="57"/>
  <c r="BB47" i="57"/>
  <c r="BB46" i="57"/>
  <c r="BB47" i="55"/>
  <c r="BD6" i="55"/>
  <c r="BD2" i="55"/>
  <c r="BD5" i="55"/>
  <c r="BE4" i="55"/>
  <c r="BE3" i="55" s="1"/>
  <c r="BB41" i="57"/>
  <c r="AY48" i="55"/>
  <c r="BB47" i="61"/>
  <c r="AY42" i="57"/>
  <c r="BB38" i="61"/>
  <c r="BB31" i="61" s="1"/>
  <c r="BB23" i="57"/>
  <c r="BB40" i="57" s="1"/>
  <c r="BB47" i="59"/>
  <c r="BB41" i="59"/>
  <c r="AY42" i="55"/>
  <c r="BC41" i="55"/>
  <c r="BB23" i="59"/>
  <c r="BB40" i="59" s="1"/>
  <c r="BB46" i="55" l="1"/>
  <c r="BC46" i="57"/>
  <c r="BC38" i="61"/>
  <c r="BC40" i="55"/>
  <c r="BC16" i="55"/>
  <c r="BC38" i="59"/>
  <c r="BC38" i="55"/>
  <c r="BC46" i="55" s="1"/>
  <c r="BC23" i="57"/>
  <c r="BC40" i="57" s="1"/>
  <c r="BB31" i="59"/>
  <c r="BC40" i="59"/>
  <c r="BC31" i="61"/>
  <c r="BC46" i="61"/>
  <c r="BC31" i="57"/>
  <c r="BC48" i="55"/>
  <c r="BB49" i="57"/>
  <c r="BC33" i="61"/>
  <c r="BC48" i="61" s="1"/>
  <c r="BD20" i="61"/>
  <c r="BD22" i="61"/>
  <c r="BD35" i="61"/>
  <c r="BB49" i="59"/>
  <c r="BB19" i="61"/>
  <c r="BB43" i="61" s="1"/>
  <c r="BC18" i="61"/>
  <c r="BC42" i="61" s="1"/>
  <c r="BD17" i="61"/>
  <c r="BD32" i="61"/>
  <c r="BD36" i="61"/>
  <c r="BB49" i="55"/>
  <c r="BB43" i="57"/>
  <c r="BD41" i="59"/>
  <c r="BD37" i="61"/>
  <c r="BC48" i="59"/>
  <c r="BB43" i="59"/>
  <c r="BD21" i="61"/>
  <c r="BB34" i="61"/>
  <c r="BB49" i="61" s="1"/>
  <c r="BB40" i="61"/>
  <c r="BB16" i="61"/>
  <c r="BB46" i="61"/>
  <c r="BB16" i="57"/>
  <c r="BC41" i="61"/>
  <c r="BB48" i="57"/>
  <c r="BE6" i="61"/>
  <c r="BE2" i="61"/>
  <c r="BF4" i="61"/>
  <c r="BF3" i="61" s="1"/>
  <c r="BE5" i="61"/>
  <c r="BE6" i="57"/>
  <c r="BE2" i="57"/>
  <c r="BE5" i="57"/>
  <c r="BF4" i="57"/>
  <c r="BF3" i="57" s="1"/>
  <c r="BE5" i="55"/>
  <c r="BF4" i="55"/>
  <c r="BF3" i="55" s="1"/>
  <c r="BE6" i="55"/>
  <c r="BE2" i="55"/>
  <c r="BC23" i="61"/>
  <c r="BC40" i="61" s="1"/>
  <c r="BB16" i="59"/>
  <c r="BB48" i="61"/>
  <c r="BC47" i="55"/>
  <c r="BB48" i="55"/>
  <c r="BC47" i="59"/>
  <c r="BC46" i="59"/>
  <c r="BC31" i="59"/>
  <c r="BE5" i="59"/>
  <c r="BF4" i="59"/>
  <c r="BF3" i="59" s="1"/>
  <c r="BE6" i="59"/>
  <c r="BE2" i="59"/>
  <c r="BB43" i="55"/>
  <c r="BC16" i="59"/>
  <c r="BB42" i="61"/>
  <c r="BC31" i="55" l="1"/>
  <c r="BC19" i="61"/>
  <c r="BD38" i="55"/>
  <c r="BD31" i="55" s="1"/>
  <c r="BD38" i="59"/>
  <c r="BD31" i="59" s="1"/>
  <c r="BC16" i="57"/>
  <c r="BD38" i="57"/>
  <c r="BD46" i="57" s="1"/>
  <c r="BD23" i="59"/>
  <c r="BD40" i="59" s="1"/>
  <c r="BC43" i="59"/>
  <c r="BC43" i="55"/>
  <c r="BC43" i="57"/>
  <c r="BC49" i="59"/>
  <c r="BC49" i="57"/>
  <c r="BC34" i="61"/>
  <c r="BC49" i="61" s="1"/>
  <c r="BD41" i="57"/>
  <c r="BD41" i="55"/>
  <c r="BC42" i="55"/>
  <c r="BF6" i="57"/>
  <c r="BF2" i="57"/>
  <c r="BF5" i="57"/>
  <c r="BG4" i="57"/>
  <c r="BG3" i="57" s="1"/>
  <c r="BC42" i="57"/>
  <c r="BD38" i="61"/>
  <c r="BD46" i="61" s="1"/>
  <c r="BF6" i="61"/>
  <c r="BF5" i="61"/>
  <c r="BF2" i="61"/>
  <c r="BG4" i="61"/>
  <c r="BG3" i="61" s="1"/>
  <c r="BD23" i="57"/>
  <c r="BD40" i="57" s="1"/>
  <c r="BD23" i="61"/>
  <c r="BD40" i="61" s="1"/>
  <c r="BD47" i="59"/>
  <c r="BF6" i="59"/>
  <c r="BF2" i="59"/>
  <c r="BF5" i="59"/>
  <c r="BG4" i="59"/>
  <c r="BG3" i="59" s="1"/>
  <c r="BD47" i="57"/>
  <c r="BD31" i="57"/>
  <c r="BD41" i="61"/>
  <c r="BC42" i="59"/>
  <c r="BD23" i="55"/>
  <c r="BD40" i="55" s="1"/>
  <c r="BD47" i="61"/>
  <c r="BD47" i="55"/>
  <c r="BF6" i="55"/>
  <c r="BF2" i="55"/>
  <c r="BF5" i="55"/>
  <c r="BG4" i="55"/>
  <c r="BG3" i="55" s="1"/>
  <c r="BC48" i="57"/>
  <c r="BC43" i="61"/>
  <c r="BC16" i="61"/>
  <c r="BD16" i="59" l="1"/>
  <c r="BD46" i="59"/>
  <c r="BD46" i="55"/>
  <c r="BD31" i="61"/>
  <c r="BD16" i="61"/>
  <c r="BG6" i="59"/>
  <c r="BG2" i="59"/>
  <c r="BG5" i="59"/>
  <c r="BH4" i="59"/>
  <c r="BG6" i="61"/>
  <c r="BH4" i="61"/>
  <c r="BH3" i="61" s="1"/>
  <c r="BG5" i="61"/>
  <c r="BG2" i="61"/>
  <c r="BD16" i="55"/>
  <c r="BG5" i="57"/>
  <c r="BH4" i="57"/>
  <c r="BG6" i="57"/>
  <c r="BG2" i="57"/>
  <c r="BD16" i="57"/>
  <c r="BG6" i="55"/>
  <c r="BG2" i="55"/>
  <c r="BG5" i="55"/>
  <c r="BH4" i="55"/>
  <c r="BG37" i="61" l="1"/>
  <c r="BE47" i="59"/>
  <c r="BH3" i="59"/>
  <c r="BH3" i="57"/>
  <c r="BH3" i="55"/>
  <c r="BE36" i="61"/>
  <c r="BD48" i="57"/>
  <c r="BD42" i="57"/>
  <c r="BE41" i="57"/>
  <c r="BE41" i="55"/>
  <c r="BD42" i="55"/>
  <c r="BG22" i="61"/>
  <c r="BG47" i="59"/>
  <c r="BD48" i="59"/>
  <c r="BG23" i="55"/>
  <c r="BG40" i="55" s="1"/>
  <c r="BG38" i="57"/>
  <c r="BG46" i="57" s="1"/>
  <c r="BG23" i="57"/>
  <c r="BG40" i="57" s="1"/>
  <c r="BE20" i="61"/>
  <c r="BG21" i="61"/>
  <c r="BE35" i="61"/>
  <c r="BG35" i="61"/>
  <c r="BG20" i="61"/>
  <c r="BD18" i="61"/>
  <c r="BD42" i="61" s="1"/>
  <c r="BE17" i="61"/>
  <c r="BE21" i="61"/>
  <c r="BE37" i="61"/>
  <c r="BD33" i="61"/>
  <c r="BD48" i="61" s="1"/>
  <c r="BG17" i="61"/>
  <c r="BG41" i="61" s="1"/>
  <c r="BG32" i="61"/>
  <c r="BG47" i="61" s="1"/>
  <c r="BG36" i="61"/>
  <c r="BE32" i="61"/>
  <c r="BE22" i="61"/>
  <c r="BH6" i="55"/>
  <c r="BH2" i="55"/>
  <c r="BH5" i="55"/>
  <c r="BI4" i="55"/>
  <c r="BG49" i="55"/>
  <c r="BG48" i="55"/>
  <c r="BG47" i="55"/>
  <c r="BH6" i="57"/>
  <c r="BH2" i="57"/>
  <c r="BH5" i="57"/>
  <c r="BI4" i="57"/>
  <c r="BH6" i="59"/>
  <c r="BH2" i="59"/>
  <c r="BH5" i="59"/>
  <c r="BI4" i="59"/>
  <c r="BG43" i="55"/>
  <c r="BG42" i="55"/>
  <c r="BG41" i="55"/>
  <c r="BG43" i="57"/>
  <c r="BG42" i="57"/>
  <c r="BG41" i="57"/>
  <c r="BG41" i="59"/>
  <c r="BG38" i="55"/>
  <c r="BG46" i="55" s="1"/>
  <c r="BG49" i="57"/>
  <c r="BG48" i="57"/>
  <c r="BG47" i="57"/>
  <c r="BH6" i="61"/>
  <c r="BH5" i="61"/>
  <c r="BH2" i="61"/>
  <c r="BI4" i="61"/>
  <c r="BI3" i="61" s="1"/>
  <c r="BG31" i="57" l="1"/>
  <c r="BG23" i="59"/>
  <c r="BG40" i="59" s="1"/>
  <c r="BH36" i="61"/>
  <c r="BI3" i="57"/>
  <c r="BI3" i="59"/>
  <c r="BI3" i="55"/>
  <c r="BG16" i="57"/>
  <c r="BG23" i="61"/>
  <c r="BG40" i="61" s="1"/>
  <c r="BH47" i="57"/>
  <c r="BH47" i="55"/>
  <c r="BE47" i="55"/>
  <c r="BD43" i="55"/>
  <c r="BD49" i="57"/>
  <c r="BE38" i="57"/>
  <c r="BE46" i="57" s="1"/>
  <c r="BD48" i="55"/>
  <c r="BH41" i="57"/>
  <c r="BE23" i="55"/>
  <c r="BE23" i="57"/>
  <c r="BH41" i="55"/>
  <c r="BD49" i="55"/>
  <c r="BE38" i="55"/>
  <c r="BE46" i="55" s="1"/>
  <c r="BH38" i="55"/>
  <c r="BH31" i="55" s="1"/>
  <c r="BG38" i="59"/>
  <c r="BG46" i="59" s="1"/>
  <c r="BD43" i="57"/>
  <c r="BE47" i="57"/>
  <c r="BG16" i="55"/>
  <c r="BH17" i="61"/>
  <c r="BG38" i="61"/>
  <c r="BG31" i="61" s="1"/>
  <c r="BH47" i="59"/>
  <c r="BD42" i="59"/>
  <c r="BD43" i="59"/>
  <c r="BD49" i="59"/>
  <c r="BH41" i="59"/>
  <c r="BE41" i="59"/>
  <c r="BE38" i="59"/>
  <c r="BE23" i="59"/>
  <c r="BE40" i="59" s="1"/>
  <c r="BE23" i="61"/>
  <c r="BE40" i="61" s="1"/>
  <c r="BE38" i="61"/>
  <c r="BE46" i="61" s="1"/>
  <c r="BH37" i="61"/>
  <c r="BE33" i="61"/>
  <c r="BD19" i="61"/>
  <c r="BD43" i="61" s="1"/>
  <c r="BG33" i="61"/>
  <c r="BD34" i="61"/>
  <c r="BD49" i="61" s="1"/>
  <c r="BG18" i="61"/>
  <c r="BH32" i="61"/>
  <c r="BH47" i="61" s="1"/>
  <c r="BH21" i="61"/>
  <c r="BE41" i="61"/>
  <c r="BH20" i="61"/>
  <c r="BH22" i="61"/>
  <c r="BH35" i="61"/>
  <c r="BE47" i="61"/>
  <c r="BG16" i="61"/>
  <c r="BF22" i="61"/>
  <c r="BF32" i="61"/>
  <c r="BF47" i="59"/>
  <c r="BF41" i="55"/>
  <c r="BF17" i="61"/>
  <c r="BF41" i="61" s="1"/>
  <c r="BF20" i="61"/>
  <c r="BF21" i="61"/>
  <c r="BE18" i="61"/>
  <c r="BE42" i="61" s="1"/>
  <c r="BF36" i="61"/>
  <c r="BF35" i="61"/>
  <c r="BF37" i="61"/>
  <c r="BI6" i="61"/>
  <c r="BI5" i="61"/>
  <c r="BI2" i="61"/>
  <c r="BJ4" i="61"/>
  <c r="BJ3" i="61" s="1"/>
  <c r="BF41" i="57"/>
  <c r="BI5" i="55"/>
  <c r="BJ4" i="55"/>
  <c r="BI6" i="55"/>
  <c r="BI2" i="55"/>
  <c r="BG31" i="59"/>
  <c r="BI6" i="57"/>
  <c r="BI2" i="57"/>
  <c r="BI5" i="57"/>
  <c r="BJ4" i="57"/>
  <c r="BG31" i="55"/>
  <c r="BH41" i="61"/>
  <c r="BI5" i="59"/>
  <c r="BJ4" i="59"/>
  <c r="BJ3" i="59" s="1"/>
  <c r="BI6" i="59"/>
  <c r="BI2" i="59"/>
  <c r="BE31" i="57" l="1"/>
  <c r="BG16" i="59"/>
  <c r="BF23" i="59"/>
  <c r="BF40" i="59" s="1"/>
  <c r="BH23" i="55"/>
  <c r="BH40" i="55" s="1"/>
  <c r="BF23" i="57"/>
  <c r="BF40" i="57" s="1"/>
  <c r="BH38" i="61"/>
  <c r="BH46" i="61" s="1"/>
  <c r="BH42" i="57"/>
  <c r="BJ3" i="57"/>
  <c r="BJ3" i="55"/>
  <c r="BE19" i="61"/>
  <c r="BE16" i="61"/>
  <c r="BH23" i="57"/>
  <c r="BH40" i="57" s="1"/>
  <c r="BH38" i="57"/>
  <c r="BH46" i="57" s="1"/>
  <c r="BE31" i="55"/>
  <c r="BF23" i="55"/>
  <c r="BF40" i="55" s="1"/>
  <c r="BE40" i="55"/>
  <c r="BE16" i="55"/>
  <c r="BG46" i="61"/>
  <c r="BE40" i="57"/>
  <c r="BE16" i="57"/>
  <c r="BE31" i="61"/>
  <c r="BH23" i="59"/>
  <c r="BH40" i="59" s="1"/>
  <c r="BH38" i="59"/>
  <c r="BH31" i="59" s="1"/>
  <c r="BF38" i="59"/>
  <c r="BF31" i="59" s="1"/>
  <c r="BG43" i="59"/>
  <c r="BE16" i="59"/>
  <c r="BG42" i="59"/>
  <c r="BG48" i="59"/>
  <c r="BG49" i="59"/>
  <c r="BE46" i="59"/>
  <c r="BE31" i="59"/>
  <c r="BF38" i="57"/>
  <c r="BF46" i="57" s="1"/>
  <c r="BH23" i="61"/>
  <c r="BH40" i="61" s="1"/>
  <c r="BH18" i="61"/>
  <c r="BG48" i="61"/>
  <c r="BH33" i="61"/>
  <c r="BG34" i="61"/>
  <c r="BG49" i="61" s="1"/>
  <c r="BG42" i="61"/>
  <c r="BG19" i="61"/>
  <c r="BG43" i="61" s="1"/>
  <c r="BF23" i="61"/>
  <c r="BF40" i="61" s="1"/>
  <c r="BF38" i="61"/>
  <c r="BF31" i="61" s="1"/>
  <c r="BH46" i="55"/>
  <c r="BF33" i="61"/>
  <c r="BF48" i="61" s="1"/>
  <c r="BF42" i="59"/>
  <c r="BI41" i="57"/>
  <c r="BI21" i="61"/>
  <c r="BI32" i="61"/>
  <c r="BI36" i="61"/>
  <c r="BI20" i="61"/>
  <c r="BI37" i="61"/>
  <c r="BF48" i="57"/>
  <c r="BF18" i="61"/>
  <c r="BI38" i="55"/>
  <c r="BI47" i="59"/>
  <c r="BI17" i="61"/>
  <c r="BI22" i="61"/>
  <c r="BI35" i="61"/>
  <c r="BJ6" i="59"/>
  <c r="BJ2" i="59"/>
  <c r="BJ5" i="59"/>
  <c r="BK4" i="59"/>
  <c r="BE48" i="57"/>
  <c r="BF47" i="61"/>
  <c r="BE48" i="55"/>
  <c r="BF16" i="55"/>
  <c r="BJ6" i="61"/>
  <c r="BJ5" i="61"/>
  <c r="BJ2" i="61"/>
  <c r="BK4" i="61"/>
  <c r="BK3" i="61" s="1"/>
  <c r="BF31" i="57"/>
  <c r="BF47" i="57"/>
  <c r="BF47" i="55"/>
  <c r="BE42" i="55"/>
  <c r="BJ6" i="55"/>
  <c r="BJ2" i="55"/>
  <c r="BJ5" i="55"/>
  <c r="BK4" i="55"/>
  <c r="BF16" i="59"/>
  <c r="BF41" i="59"/>
  <c r="BJ6" i="57"/>
  <c r="BJ2" i="57"/>
  <c r="BJ5" i="57"/>
  <c r="BK4" i="57"/>
  <c r="BK3" i="57" s="1"/>
  <c r="BF16" i="57"/>
  <c r="BE48" i="59"/>
  <c r="BE43" i="61"/>
  <c r="BH16" i="55" l="1"/>
  <c r="BH16" i="57"/>
  <c r="BF46" i="59"/>
  <c r="BH31" i="57"/>
  <c r="BH46" i="59"/>
  <c r="BH31" i="61"/>
  <c r="BH43" i="55"/>
  <c r="BK3" i="55"/>
  <c r="BJ21" i="61"/>
  <c r="BK3" i="59"/>
  <c r="BH43" i="57"/>
  <c r="BH49" i="55"/>
  <c r="BH48" i="55"/>
  <c r="BH48" i="57"/>
  <c r="BH49" i="57"/>
  <c r="BH42" i="55"/>
  <c r="BH16" i="59"/>
  <c r="BF46" i="61"/>
  <c r="BH48" i="59"/>
  <c r="BH49" i="59"/>
  <c r="BH42" i="59"/>
  <c r="BH43" i="59"/>
  <c r="BI38" i="59"/>
  <c r="BI31" i="59" s="1"/>
  <c r="BH16" i="61"/>
  <c r="BF16" i="61"/>
  <c r="BI23" i="57"/>
  <c r="BI40" i="57" s="1"/>
  <c r="BH34" i="61"/>
  <c r="BH49" i="61" s="1"/>
  <c r="BH42" i="61"/>
  <c r="BH48" i="61"/>
  <c r="BH19" i="61"/>
  <c r="BH43" i="61" s="1"/>
  <c r="BI23" i="61"/>
  <c r="BI40" i="61" s="1"/>
  <c r="BF34" i="61"/>
  <c r="BF49" i="61" s="1"/>
  <c r="BI23" i="59"/>
  <c r="BI40" i="59" s="1"/>
  <c r="BI38" i="57"/>
  <c r="BI46" i="57" s="1"/>
  <c r="BJ41" i="57"/>
  <c r="BI18" i="61"/>
  <c r="BJ41" i="55"/>
  <c r="BJ17" i="61"/>
  <c r="BJ41" i="61" s="1"/>
  <c r="BI48" i="55"/>
  <c r="BJ22" i="61"/>
  <c r="BJ35" i="61"/>
  <c r="BJ20" i="61"/>
  <c r="BJ32" i="61"/>
  <c r="BJ47" i="61" s="1"/>
  <c r="BJ36" i="61"/>
  <c r="BI33" i="61"/>
  <c r="BI48" i="61" s="1"/>
  <c r="BJ37" i="61"/>
  <c r="BI38" i="61"/>
  <c r="BI46" i="61" s="1"/>
  <c r="BI41" i="59"/>
  <c r="BK6" i="55"/>
  <c r="BK2" i="55"/>
  <c r="BK5" i="55"/>
  <c r="BL4" i="55"/>
  <c r="BI41" i="61"/>
  <c r="BK6" i="61"/>
  <c r="BK5" i="61"/>
  <c r="BL4" i="61"/>
  <c r="BL3" i="61" s="1"/>
  <c r="BK2" i="61"/>
  <c r="BF42" i="55"/>
  <c r="BK6" i="59"/>
  <c r="BK2" i="59"/>
  <c r="BK5" i="59"/>
  <c r="BL4" i="59"/>
  <c r="BI47" i="61"/>
  <c r="BI41" i="55"/>
  <c r="BK5" i="57"/>
  <c r="BL4" i="57"/>
  <c r="BL3" i="57" s="1"/>
  <c r="BK6" i="57"/>
  <c r="BK2" i="57"/>
  <c r="BF42" i="61"/>
  <c r="BI23" i="55"/>
  <c r="BI40" i="55" s="1"/>
  <c r="BI48" i="57"/>
  <c r="BI47" i="57"/>
  <c r="BF48" i="55"/>
  <c r="BF42" i="57"/>
  <c r="BI47" i="55"/>
  <c r="BI46" i="55"/>
  <c r="BI31" i="55"/>
  <c r="BF49" i="59"/>
  <c r="BF48" i="59"/>
  <c r="BI16" i="59" l="1"/>
  <c r="BI16" i="61"/>
  <c r="BL3" i="55"/>
  <c r="BL3" i="59"/>
  <c r="BK21" i="61"/>
  <c r="BJ23" i="55"/>
  <c r="BI46" i="59"/>
  <c r="BJ38" i="59"/>
  <c r="BI16" i="57"/>
  <c r="BI31" i="57"/>
  <c r="BJ38" i="57"/>
  <c r="BJ31" i="57" s="1"/>
  <c r="BJ23" i="57"/>
  <c r="BJ40" i="57" s="1"/>
  <c r="BJ38" i="55"/>
  <c r="BJ23" i="61"/>
  <c r="BJ40" i="61" s="1"/>
  <c r="BI43" i="55"/>
  <c r="BI43" i="59"/>
  <c r="BJ42" i="59"/>
  <c r="BK22" i="61"/>
  <c r="BK35" i="61"/>
  <c r="BK20" i="61"/>
  <c r="BI49" i="59"/>
  <c r="BI31" i="61"/>
  <c r="BI49" i="57"/>
  <c r="BJ33" i="61"/>
  <c r="BJ48" i="55"/>
  <c r="BJ42" i="55"/>
  <c r="BK17" i="61"/>
  <c r="BK32" i="61"/>
  <c r="BK36" i="61"/>
  <c r="BI34" i="61"/>
  <c r="BI49" i="61" s="1"/>
  <c r="BJ48" i="59"/>
  <c r="BJ18" i="61"/>
  <c r="BI19" i="61"/>
  <c r="BI43" i="61" s="1"/>
  <c r="BK37" i="61"/>
  <c r="BK38" i="55"/>
  <c r="BJ40" i="55"/>
  <c r="BJ16" i="55"/>
  <c r="BJ41" i="59"/>
  <c r="BJ38" i="61"/>
  <c r="BI42" i="57"/>
  <c r="BI16" i="55"/>
  <c r="BL6" i="61"/>
  <c r="BL5" i="61"/>
  <c r="BL2" i="61"/>
  <c r="BM4" i="61"/>
  <c r="BM3" i="61" s="1"/>
  <c r="BJ47" i="55"/>
  <c r="BJ46" i="55"/>
  <c r="BJ31" i="55"/>
  <c r="BI43" i="57"/>
  <c r="BL6" i="59"/>
  <c r="BL2" i="59"/>
  <c r="BL5" i="59"/>
  <c r="BM4" i="59"/>
  <c r="BM3" i="59" s="1"/>
  <c r="BI42" i="61"/>
  <c r="BL6" i="55"/>
  <c r="BL2" i="55"/>
  <c r="BL5" i="55"/>
  <c r="BM4" i="55"/>
  <c r="BM3" i="55" s="1"/>
  <c r="BI49" i="55"/>
  <c r="BI42" i="59"/>
  <c r="BJ48" i="57"/>
  <c r="BJ47" i="57"/>
  <c r="BL6" i="57"/>
  <c r="BL2" i="57"/>
  <c r="BL5" i="57"/>
  <c r="BM4" i="57"/>
  <c r="BM3" i="57" s="1"/>
  <c r="BI42" i="55"/>
  <c r="BJ47" i="59"/>
  <c r="BJ46" i="59"/>
  <c r="BJ31" i="59"/>
  <c r="BJ23" i="59"/>
  <c r="BJ40" i="59" s="1"/>
  <c r="BI48" i="59"/>
  <c r="BJ46" i="57" l="1"/>
  <c r="BJ16" i="57"/>
  <c r="BK23" i="55"/>
  <c r="BK40" i="55" s="1"/>
  <c r="BK23" i="59"/>
  <c r="BK40" i="59" s="1"/>
  <c r="BK23" i="57"/>
  <c r="BK40" i="57" s="1"/>
  <c r="BK38" i="59"/>
  <c r="BK46" i="59" s="1"/>
  <c r="BK38" i="61"/>
  <c r="BK46" i="61" s="1"/>
  <c r="BJ16" i="61"/>
  <c r="BJ43" i="55"/>
  <c r="BJ49" i="57"/>
  <c r="BJ19" i="61"/>
  <c r="BJ43" i="61" s="1"/>
  <c r="BJ43" i="57"/>
  <c r="BJ49" i="55"/>
  <c r="BJ34" i="61"/>
  <c r="BJ49" i="61" s="1"/>
  <c r="BJ43" i="59"/>
  <c r="BJ49" i="59"/>
  <c r="BK47" i="61"/>
  <c r="BK31" i="61"/>
  <c r="BK47" i="59"/>
  <c r="BK47" i="57"/>
  <c r="BJ42" i="61"/>
  <c r="BJ42" i="57"/>
  <c r="BM6" i="57"/>
  <c r="BM2" i="57"/>
  <c r="BM5" i="57"/>
  <c r="BN4" i="57"/>
  <c r="BN3" i="57" s="1"/>
  <c r="BM5" i="55"/>
  <c r="BN4" i="55"/>
  <c r="BN3" i="55" s="1"/>
  <c r="BM6" i="55"/>
  <c r="BM2" i="55"/>
  <c r="BM5" i="59"/>
  <c r="BN4" i="59"/>
  <c r="BN3" i="59" s="1"/>
  <c r="BM6" i="59"/>
  <c r="BM2" i="59"/>
  <c r="BJ48" i="61"/>
  <c r="BK41" i="59"/>
  <c r="BK16" i="59"/>
  <c r="BK41" i="61"/>
  <c r="BM6" i="61"/>
  <c r="BM2" i="61"/>
  <c r="BN4" i="61"/>
  <c r="BN3" i="61" s="1"/>
  <c r="BM5" i="61"/>
  <c r="BK41" i="57"/>
  <c r="BJ31" i="61"/>
  <c r="BJ46" i="61"/>
  <c r="BJ16" i="59"/>
  <c r="BK41" i="55"/>
  <c r="BK16" i="55"/>
  <c r="BK47" i="55"/>
  <c r="BK46" i="55"/>
  <c r="BK31" i="55"/>
  <c r="BK23" i="61"/>
  <c r="BK40" i="61" s="1"/>
  <c r="BK38" i="57"/>
  <c r="BK46" i="57" s="1"/>
  <c r="BK16" i="57" l="1"/>
  <c r="BK31" i="59"/>
  <c r="BN17" i="61"/>
  <c r="BN6" i="61"/>
  <c r="BN5" i="61"/>
  <c r="BN2" i="61"/>
  <c r="BO4" i="61"/>
  <c r="BO3" i="61" s="1"/>
  <c r="BN6" i="59"/>
  <c r="BN2" i="59"/>
  <c r="BN5" i="59"/>
  <c r="BO4" i="59"/>
  <c r="BN6" i="57"/>
  <c r="BN2" i="57"/>
  <c r="BN5" i="57"/>
  <c r="BO4" i="57"/>
  <c r="BK31" i="57"/>
  <c r="BK16" i="61"/>
  <c r="BN6" i="55"/>
  <c r="BN2" i="55"/>
  <c r="BN5" i="55"/>
  <c r="BO4" i="55"/>
  <c r="BL22" i="61" l="1"/>
  <c r="BO3" i="55"/>
  <c r="BL41" i="57"/>
  <c r="BO3" i="57"/>
  <c r="BO3" i="59"/>
  <c r="BL47" i="55"/>
  <c r="BK48" i="55"/>
  <c r="BK42" i="57"/>
  <c r="BL47" i="57"/>
  <c r="BK42" i="55"/>
  <c r="BN23" i="55"/>
  <c r="BN40" i="55" s="1"/>
  <c r="BL41" i="59"/>
  <c r="BL47" i="59"/>
  <c r="BK42" i="59"/>
  <c r="BN23" i="57"/>
  <c r="BN40" i="57" s="1"/>
  <c r="BN37" i="61"/>
  <c r="BL20" i="61"/>
  <c r="BN21" i="61"/>
  <c r="BL32" i="61"/>
  <c r="BL47" i="61" s="1"/>
  <c r="BL21" i="61"/>
  <c r="BN22" i="61"/>
  <c r="BN35" i="61"/>
  <c r="BN20" i="61"/>
  <c r="BK33" i="61"/>
  <c r="BK48" i="61" s="1"/>
  <c r="BK18" i="61"/>
  <c r="BK42" i="61" s="1"/>
  <c r="BL17" i="61"/>
  <c r="BL37" i="61"/>
  <c r="BN32" i="61"/>
  <c r="BN47" i="61" s="1"/>
  <c r="BN36" i="61"/>
  <c r="BL36" i="61"/>
  <c r="BL35" i="61"/>
  <c r="BN41" i="59"/>
  <c r="BN43" i="57"/>
  <c r="BN42" i="57"/>
  <c r="BN41" i="57"/>
  <c r="BO6" i="59"/>
  <c r="BO2" i="59"/>
  <c r="BO5" i="59"/>
  <c r="BP4" i="59"/>
  <c r="BN47" i="59"/>
  <c r="BO6" i="61"/>
  <c r="BP4" i="61"/>
  <c r="BP3" i="61" s="1"/>
  <c r="BO5" i="61"/>
  <c r="BO2" i="61"/>
  <c r="BN38" i="55"/>
  <c r="BN31" i="55" s="1"/>
  <c r="BN43" i="55"/>
  <c r="BN42" i="55"/>
  <c r="BN41" i="55"/>
  <c r="BN38" i="57"/>
  <c r="BN31" i="57" s="1"/>
  <c r="BO6" i="55"/>
  <c r="BO2" i="55"/>
  <c r="BO5" i="55"/>
  <c r="BP4" i="55"/>
  <c r="BN49" i="55"/>
  <c r="BN48" i="55"/>
  <c r="BN47" i="55"/>
  <c r="BO5" i="57"/>
  <c r="BP4" i="57"/>
  <c r="BO6" i="57"/>
  <c r="BO2" i="57"/>
  <c r="BN49" i="57"/>
  <c r="BN48" i="57"/>
  <c r="BN47" i="57"/>
  <c r="BN41" i="61"/>
  <c r="BN16" i="57" l="1"/>
  <c r="BL38" i="57"/>
  <c r="BL31" i="57" s="1"/>
  <c r="BP3" i="59"/>
  <c r="BO35" i="61"/>
  <c r="BP3" i="57"/>
  <c r="BP3" i="55"/>
  <c r="BL23" i="59"/>
  <c r="BL16" i="59" s="1"/>
  <c r="BN23" i="59"/>
  <c r="BN40" i="59" s="1"/>
  <c r="BN38" i="59"/>
  <c r="BN46" i="59" s="1"/>
  <c r="BL46" i="57"/>
  <c r="BL23" i="57"/>
  <c r="BL40" i="57" s="1"/>
  <c r="BO47" i="57"/>
  <c r="BL38" i="55"/>
  <c r="BO23" i="57"/>
  <c r="BO40" i="57" s="1"/>
  <c r="BL41" i="55"/>
  <c r="BL23" i="55"/>
  <c r="BL40" i="55" s="1"/>
  <c r="BK48" i="57"/>
  <c r="BK43" i="55"/>
  <c r="BK49" i="57"/>
  <c r="BK43" i="57"/>
  <c r="BK49" i="55"/>
  <c r="BN16" i="55"/>
  <c r="BO38" i="57"/>
  <c r="BO37" i="61"/>
  <c r="BO22" i="61"/>
  <c r="BL38" i="59"/>
  <c r="BK48" i="59"/>
  <c r="BK49" i="59"/>
  <c r="BK43" i="59"/>
  <c r="BN31" i="59"/>
  <c r="BN38" i="61"/>
  <c r="BN31" i="61" s="1"/>
  <c r="BN23" i="61"/>
  <c r="BN40" i="61" s="1"/>
  <c r="BN46" i="55"/>
  <c r="BL38" i="61"/>
  <c r="BO20" i="61"/>
  <c r="BL41" i="61"/>
  <c r="BK19" i="61"/>
  <c r="BK43" i="61" s="1"/>
  <c r="BN18" i="61"/>
  <c r="BN33" i="61"/>
  <c r="BO17" i="61"/>
  <c r="BO41" i="61" s="1"/>
  <c r="BO32" i="61"/>
  <c r="BO47" i="61" s="1"/>
  <c r="BO36" i="61"/>
  <c r="BL23" i="61"/>
  <c r="BL40" i="61" s="1"/>
  <c r="BK34" i="61"/>
  <c r="BK49" i="61" s="1"/>
  <c r="BO21" i="61"/>
  <c r="BN46" i="57"/>
  <c r="BL48" i="59"/>
  <c r="BM37" i="61"/>
  <c r="BM41" i="59"/>
  <c r="BM36" i="61"/>
  <c r="BM20" i="61"/>
  <c r="BM47" i="59"/>
  <c r="BM17" i="61"/>
  <c r="BM41" i="61" s="1"/>
  <c r="BM21" i="61"/>
  <c r="BM22" i="61"/>
  <c r="BM32" i="61"/>
  <c r="BM47" i="61" s="1"/>
  <c r="BM35" i="61"/>
  <c r="BL33" i="61"/>
  <c r="BL18" i="61"/>
  <c r="BM41" i="57"/>
  <c r="BM41" i="55"/>
  <c r="BL42" i="57"/>
  <c r="BP6" i="55"/>
  <c r="BP2" i="55"/>
  <c r="BP5" i="55"/>
  <c r="BQ4" i="55"/>
  <c r="BO47" i="55"/>
  <c r="BP6" i="61"/>
  <c r="BP5" i="61"/>
  <c r="BP2" i="61"/>
  <c r="BQ4" i="61"/>
  <c r="BQ3" i="61" s="1"/>
  <c r="BO41" i="59"/>
  <c r="BO41" i="57"/>
  <c r="BO41" i="55"/>
  <c r="BP6" i="59"/>
  <c r="BP2" i="59"/>
  <c r="BP5" i="59"/>
  <c r="BQ4" i="59"/>
  <c r="BO47" i="59"/>
  <c r="BP6" i="57"/>
  <c r="BP2" i="57"/>
  <c r="BP5" i="57"/>
  <c r="BQ4" i="57"/>
  <c r="BN16" i="59"/>
  <c r="BN46" i="61" l="1"/>
  <c r="BO23" i="55"/>
  <c r="BM23" i="57"/>
  <c r="BL16" i="57"/>
  <c r="BO38" i="55"/>
  <c r="BO46" i="55" s="1"/>
  <c r="BO23" i="59"/>
  <c r="BO31" i="57"/>
  <c r="BO46" i="57"/>
  <c r="BL40" i="59"/>
  <c r="BO38" i="61"/>
  <c r="BO23" i="61"/>
  <c r="BO16" i="61" s="1"/>
  <c r="BN34" i="61"/>
  <c r="BN49" i="61" s="1"/>
  <c r="BL16" i="55"/>
  <c r="BQ3" i="57"/>
  <c r="BQ3" i="59"/>
  <c r="BQ3" i="55"/>
  <c r="BO40" i="55"/>
  <c r="BO16" i="55"/>
  <c r="BO48" i="55"/>
  <c r="BO38" i="59"/>
  <c r="BO31" i="59" s="1"/>
  <c r="BL31" i="55"/>
  <c r="BL46" i="55"/>
  <c r="BO40" i="59"/>
  <c r="BO31" i="61"/>
  <c r="BN16" i="61"/>
  <c r="BL31" i="59"/>
  <c r="BL46" i="59"/>
  <c r="BO46" i="59"/>
  <c r="BN49" i="59"/>
  <c r="BN42" i="59"/>
  <c r="BN48" i="59"/>
  <c r="BN43" i="59"/>
  <c r="BM38" i="57"/>
  <c r="BM46" i="57" s="1"/>
  <c r="BM40" i="57"/>
  <c r="BO16" i="57"/>
  <c r="BO46" i="61"/>
  <c r="BL46" i="61"/>
  <c r="BL31" i="61"/>
  <c r="BL16" i="61"/>
  <c r="BP21" i="61"/>
  <c r="BO18" i="61"/>
  <c r="BO33" i="61"/>
  <c r="BN42" i="61"/>
  <c r="BN48" i="61"/>
  <c r="BN19" i="61"/>
  <c r="BN43" i="61" s="1"/>
  <c r="BM38" i="61"/>
  <c r="BM31" i="61" s="1"/>
  <c r="BP37" i="61"/>
  <c r="BM48" i="55"/>
  <c r="BM38" i="59"/>
  <c r="BM18" i="61"/>
  <c r="BM42" i="61" s="1"/>
  <c r="BP20" i="61"/>
  <c r="BP22" i="61"/>
  <c r="BP35" i="61"/>
  <c r="BM23" i="59"/>
  <c r="BM33" i="61"/>
  <c r="BP17" i="61"/>
  <c r="BP41" i="61" s="1"/>
  <c r="BP32" i="61"/>
  <c r="BP36" i="61"/>
  <c r="BM16" i="57"/>
  <c r="BM23" i="61"/>
  <c r="BM40" i="61" s="1"/>
  <c r="BQ6" i="57"/>
  <c r="BQ2" i="57"/>
  <c r="BQ5" i="57"/>
  <c r="BR4" i="57"/>
  <c r="BL48" i="57"/>
  <c r="BM47" i="55"/>
  <c r="BL42" i="59"/>
  <c r="BQ5" i="59"/>
  <c r="BR4" i="59"/>
  <c r="BQ6" i="59"/>
  <c r="BQ2" i="59"/>
  <c r="BO31" i="55"/>
  <c r="BL42" i="61"/>
  <c r="BL42" i="55"/>
  <c r="BM42" i="55"/>
  <c r="BO16" i="59"/>
  <c r="BL48" i="61"/>
  <c r="BQ5" i="55"/>
  <c r="BR4" i="55"/>
  <c r="BQ6" i="55"/>
  <c r="BQ2" i="55"/>
  <c r="BM48" i="57"/>
  <c r="BM47" i="57"/>
  <c r="BL48" i="55"/>
  <c r="BM38" i="55"/>
  <c r="BM46" i="55" s="1"/>
  <c r="BQ6" i="61"/>
  <c r="BQ5" i="61"/>
  <c r="BQ2" i="61"/>
  <c r="BR4" i="61"/>
  <c r="BR3" i="61" s="1"/>
  <c r="BO40" i="61" l="1"/>
  <c r="BO49" i="55"/>
  <c r="BR3" i="55"/>
  <c r="BR3" i="57"/>
  <c r="BR3" i="59"/>
  <c r="BP33" i="61"/>
  <c r="BO42" i="57"/>
  <c r="BO43" i="55"/>
  <c r="BO48" i="57"/>
  <c r="BO49" i="57"/>
  <c r="BO42" i="55"/>
  <c r="BO43" i="57"/>
  <c r="BP38" i="57"/>
  <c r="BP31" i="57" s="1"/>
  <c r="BM31" i="57"/>
  <c r="BO42" i="59"/>
  <c r="BO48" i="59"/>
  <c r="BO43" i="59"/>
  <c r="BO49" i="59"/>
  <c r="BP23" i="55"/>
  <c r="BP40" i="55" s="1"/>
  <c r="BP38" i="55"/>
  <c r="BP46" i="55" s="1"/>
  <c r="BP38" i="61"/>
  <c r="BP46" i="61" s="1"/>
  <c r="BO42" i="61"/>
  <c r="BO34" i="61"/>
  <c r="BO49" i="61" s="1"/>
  <c r="BO19" i="61"/>
  <c r="BO43" i="61" s="1"/>
  <c r="BO48" i="61"/>
  <c r="BM46" i="61"/>
  <c r="BM16" i="61"/>
  <c r="BM40" i="59"/>
  <c r="BM16" i="59"/>
  <c r="BP42" i="59"/>
  <c r="BQ17" i="61"/>
  <c r="BQ41" i="61" s="1"/>
  <c r="BQ22" i="61"/>
  <c r="BQ35" i="61"/>
  <c r="BP42" i="57"/>
  <c r="BQ41" i="57"/>
  <c r="BQ21" i="61"/>
  <c r="BQ32" i="61"/>
  <c r="BQ47" i="61" s="1"/>
  <c r="BQ36" i="61"/>
  <c r="BP18" i="61"/>
  <c r="BP42" i="61" s="1"/>
  <c r="BP48" i="59"/>
  <c r="BQ41" i="55"/>
  <c r="BQ20" i="61"/>
  <c r="BQ37" i="61"/>
  <c r="BM31" i="59"/>
  <c r="BM46" i="59"/>
  <c r="BQ47" i="59"/>
  <c r="BP48" i="57"/>
  <c r="BP42" i="55"/>
  <c r="BQ47" i="55"/>
  <c r="BQ38" i="55"/>
  <c r="BP38" i="59"/>
  <c r="BP46" i="59" s="1"/>
  <c r="BM48" i="61"/>
  <c r="BR6" i="61"/>
  <c r="BR5" i="61"/>
  <c r="BR2" i="61"/>
  <c r="BS4" i="61"/>
  <c r="BS3" i="61" s="1"/>
  <c r="BP41" i="59"/>
  <c r="BP47" i="59"/>
  <c r="BM31" i="55"/>
  <c r="BP48" i="55"/>
  <c r="BP47" i="55"/>
  <c r="BP23" i="57"/>
  <c r="BP40" i="57" s="1"/>
  <c r="BP23" i="61"/>
  <c r="BM42" i="59"/>
  <c r="BR6" i="59"/>
  <c r="BR2" i="59"/>
  <c r="BR5" i="59"/>
  <c r="BS4" i="59"/>
  <c r="BP16" i="55"/>
  <c r="BP41" i="55"/>
  <c r="BP47" i="61"/>
  <c r="BP41" i="57"/>
  <c r="BR6" i="55"/>
  <c r="BR2" i="55"/>
  <c r="BR5" i="55"/>
  <c r="BS4" i="55"/>
  <c r="BP23" i="59"/>
  <c r="BP40" i="59" s="1"/>
  <c r="BP47" i="57"/>
  <c r="BP46" i="57"/>
  <c r="BM42" i="57"/>
  <c r="BR6" i="57"/>
  <c r="BR2" i="57"/>
  <c r="BR5" i="57"/>
  <c r="BS4" i="57"/>
  <c r="BQ38" i="59" l="1"/>
  <c r="BP31" i="59"/>
  <c r="BS3" i="59"/>
  <c r="BQ33" i="61"/>
  <c r="BQ48" i="61" s="1"/>
  <c r="BS3" i="57"/>
  <c r="BS3" i="55"/>
  <c r="BP31" i="55"/>
  <c r="BQ31" i="55"/>
  <c r="BQ23" i="55"/>
  <c r="BQ16" i="55" s="1"/>
  <c r="BQ38" i="57"/>
  <c r="BP31" i="61"/>
  <c r="BQ23" i="59"/>
  <c r="BQ40" i="59" s="1"/>
  <c r="BQ38" i="61"/>
  <c r="BQ23" i="61"/>
  <c r="BQ40" i="61" s="1"/>
  <c r="BP16" i="57"/>
  <c r="BQ46" i="55"/>
  <c r="BQ46" i="59"/>
  <c r="BQ31" i="59"/>
  <c r="BP49" i="59"/>
  <c r="BQ18" i="61"/>
  <c r="BQ42" i="61" s="1"/>
  <c r="BR37" i="61"/>
  <c r="BP43" i="55"/>
  <c r="BP49" i="57"/>
  <c r="BR17" i="61"/>
  <c r="BR41" i="61" s="1"/>
  <c r="BR21" i="61"/>
  <c r="BR41" i="55"/>
  <c r="BR22" i="61"/>
  <c r="BR35" i="61"/>
  <c r="BR20" i="61"/>
  <c r="BP19" i="61"/>
  <c r="BP43" i="61" s="1"/>
  <c r="BP34" i="61"/>
  <c r="BP49" i="61" s="1"/>
  <c r="BP43" i="59"/>
  <c r="BR32" i="61"/>
  <c r="BR47" i="61" s="1"/>
  <c r="BR36" i="61"/>
  <c r="BP43" i="57"/>
  <c r="BR38" i="55"/>
  <c r="BP48" i="61"/>
  <c r="BQ46" i="61"/>
  <c r="BQ31" i="61"/>
  <c r="BP40" i="61"/>
  <c r="BP16" i="61"/>
  <c r="BR47" i="57"/>
  <c r="BP49" i="55"/>
  <c r="BQ16" i="59"/>
  <c r="BQ41" i="59"/>
  <c r="BP16" i="59"/>
  <c r="BS6" i="61"/>
  <c r="BS5" i="61"/>
  <c r="BT4" i="61"/>
  <c r="BT3" i="61" s="1"/>
  <c r="BS2" i="61"/>
  <c r="BS5" i="57"/>
  <c r="BT4" i="57"/>
  <c r="BS6" i="57"/>
  <c r="BS2" i="57"/>
  <c r="BR38" i="57"/>
  <c r="BQ47" i="57"/>
  <c r="BQ46" i="57"/>
  <c r="BQ31" i="57"/>
  <c r="BS6" i="55"/>
  <c r="BS2" i="55"/>
  <c r="BS5" i="55"/>
  <c r="BT4" i="55"/>
  <c r="BR41" i="57"/>
  <c r="BS6" i="59"/>
  <c r="BS2" i="59"/>
  <c r="BS5" i="59"/>
  <c r="BT4" i="59"/>
  <c r="BT3" i="59" s="1"/>
  <c r="BQ23" i="57"/>
  <c r="BQ16" i="61" l="1"/>
  <c r="BT3" i="55"/>
  <c r="BQ43" i="57"/>
  <c r="BT3" i="57"/>
  <c r="BQ40" i="55"/>
  <c r="BR23" i="57"/>
  <c r="BR40" i="57" s="1"/>
  <c r="BR23" i="61"/>
  <c r="BR40" i="61" s="1"/>
  <c r="BQ49" i="57"/>
  <c r="BQ34" i="61"/>
  <c r="BQ49" i="61" s="1"/>
  <c r="BQ19" i="61"/>
  <c r="BQ43" i="61" s="1"/>
  <c r="BQ43" i="59"/>
  <c r="BQ49" i="59"/>
  <c r="BQ49" i="55"/>
  <c r="BR31" i="57"/>
  <c r="BR46" i="57"/>
  <c r="BQ48" i="59"/>
  <c r="BT6" i="59"/>
  <c r="BT2" i="59"/>
  <c r="BT5" i="59"/>
  <c r="BU4" i="59"/>
  <c r="BU3" i="59" s="1"/>
  <c r="BR38" i="59"/>
  <c r="BR46" i="59" s="1"/>
  <c r="BQ42" i="55"/>
  <c r="BQ42" i="59"/>
  <c r="BQ40" i="57"/>
  <c r="BQ16" i="57"/>
  <c r="BQ42" i="57"/>
  <c r="BQ48" i="55"/>
  <c r="BT6" i="55"/>
  <c r="BT2" i="55"/>
  <c r="BT5" i="55"/>
  <c r="BU4" i="55"/>
  <c r="BU3" i="55" s="1"/>
  <c r="BR23" i="55"/>
  <c r="BR47" i="59"/>
  <c r="BQ43" i="55"/>
  <c r="BQ48" i="57"/>
  <c r="BT6" i="57"/>
  <c r="BT2" i="57"/>
  <c r="BT5" i="57"/>
  <c r="BU4" i="57"/>
  <c r="BU3" i="57" s="1"/>
  <c r="BT6" i="61"/>
  <c r="BT5" i="61"/>
  <c r="BT2" i="61"/>
  <c r="BU4" i="61"/>
  <c r="BU3" i="61" s="1"/>
  <c r="BR38" i="61"/>
  <c r="BR41" i="59"/>
  <c r="BR47" i="55"/>
  <c r="BR46" i="55"/>
  <c r="BR31" i="55"/>
  <c r="BR23" i="59"/>
  <c r="BR40" i="59" s="1"/>
  <c r="BR31" i="59" l="1"/>
  <c r="BR16" i="61"/>
  <c r="BR16" i="57"/>
  <c r="BU21" i="61"/>
  <c r="BR16" i="59"/>
  <c r="BR31" i="61"/>
  <c r="BR46" i="61"/>
  <c r="BR40" i="55"/>
  <c r="BR16" i="55"/>
  <c r="BU5" i="59"/>
  <c r="BV4" i="59"/>
  <c r="BU6" i="59"/>
  <c r="BU2" i="59"/>
  <c r="BU6" i="57"/>
  <c r="BU2" i="57"/>
  <c r="BU5" i="57"/>
  <c r="BV4" i="57"/>
  <c r="BU6" i="61"/>
  <c r="BU2" i="61"/>
  <c r="BV4" i="61"/>
  <c r="BV3" i="61" s="1"/>
  <c r="BU5" i="61"/>
  <c r="BU5" i="55"/>
  <c r="BV4" i="55"/>
  <c r="BU6" i="55"/>
  <c r="BU2" i="55"/>
  <c r="BV3" i="59" l="1"/>
  <c r="BV3" i="55"/>
  <c r="BS17" i="61"/>
  <c r="BS41" i="61" s="1"/>
  <c r="BV3" i="57"/>
  <c r="BR48" i="57"/>
  <c r="BR42" i="55"/>
  <c r="BR42" i="57"/>
  <c r="BS41" i="55"/>
  <c r="BS47" i="57"/>
  <c r="BU38" i="55"/>
  <c r="BU46" i="55" s="1"/>
  <c r="BR48" i="55"/>
  <c r="BS41" i="59"/>
  <c r="BR42" i="59"/>
  <c r="BR48" i="59"/>
  <c r="BU38" i="57"/>
  <c r="BU46" i="57" s="1"/>
  <c r="BU32" i="61"/>
  <c r="BU47" i="61" s="1"/>
  <c r="BU36" i="61"/>
  <c r="BS32" i="61"/>
  <c r="BS35" i="61"/>
  <c r="BU20" i="61"/>
  <c r="BU37" i="61"/>
  <c r="BS36" i="61"/>
  <c r="BR33" i="61"/>
  <c r="BR48" i="61" s="1"/>
  <c r="BR18" i="61"/>
  <c r="BR42" i="61" s="1"/>
  <c r="BU17" i="61"/>
  <c r="BU41" i="61" s="1"/>
  <c r="BS21" i="61"/>
  <c r="BS20" i="61"/>
  <c r="BU22" i="61"/>
  <c r="BU23" i="61" s="1"/>
  <c r="BU35" i="61"/>
  <c r="BS22" i="61"/>
  <c r="BS37" i="61"/>
  <c r="BU49" i="55"/>
  <c r="BU48" i="55"/>
  <c r="BU47" i="55"/>
  <c r="BU31" i="55"/>
  <c r="BV6" i="61"/>
  <c r="BV5" i="61"/>
  <c r="BV2" i="61"/>
  <c r="BW4" i="61"/>
  <c r="BW3" i="61" s="1"/>
  <c r="BU43" i="57"/>
  <c r="BU42" i="57"/>
  <c r="BU41" i="57"/>
  <c r="BV6" i="59"/>
  <c r="BV2" i="59"/>
  <c r="BV5" i="59"/>
  <c r="BW4" i="59"/>
  <c r="BW3" i="59" s="1"/>
  <c r="BV6" i="55"/>
  <c r="BV2" i="55"/>
  <c r="BV5" i="55"/>
  <c r="BW4" i="55"/>
  <c r="BU23" i="55"/>
  <c r="BU40" i="55" s="1"/>
  <c r="BV6" i="57"/>
  <c r="BV2" i="57"/>
  <c r="BV5" i="57"/>
  <c r="BW4" i="57"/>
  <c r="BU49" i="57"/>
  <c r="BU48" i="57"/>
  <c r="BU47" i="57"/>
  <c r="BU31" i="57"/>
  <c r="BU41" i="59"/>
  <c r="BU43" i="55"/>
  <c r="BU42" i="55"/>
  <c r="BU41" i="55"/>
  <c r="BU23" i="57"/>
  <c r="BU40" i="57" s="1"/>
  <c r="BU47" i="59"/>
  <c r="BS23" i="57" l="1"/>
  <c r="BU38" i="59"/>
  <c r="BU31" i="59" s="1"/>
  <c r="BS23" i="55"/>
  <c r="BS40" i="55" s="1"/>
  <c r="BW3" i="55"/>
  <c r="BV36" i="61"/>
  <c r="BW3" i="57"/>
  <c r="BU23" i="59"/>
  <c r="BV23" i="55"/>
  <c r="BV40" i="55" s="1"/>
  <c r="BS40" i="57"/>
  <c r="BR49" i="57"/>
  <c r="BV41" i="55"/>
  <c r="BS47" i="55"/>
  <c r="BR43" i="55"/>
  <c r="BS38" i="55"/>
  <c r="BS31" i="55" s="1"/>
  <c r="BR49" i="55"/>
  <c r="BS41" i="57"/>
  <c r="BS16" i="57"/>
  <c r="BV23" i="57"/>
  <c r="BV40" i="57" s="1"/>
  <c r="BV47" i="55"/>
  <c r="BS38" i="57"/>
  <c r="BR43" i="57"/>
  <c r="BV32" i="61"/>
  <c r="BV47" i="61" s="1"/>
  <c r="BS23" i="59"/>
  <c r="BS40" i="59" s="1"/>
  <c r="BU40" i="59"/>
  <c r="BU16" i="59"/>
  <c r="BS48" i="59"/>
  <c r="BV41" i="59"/>
  <c r="BR49" i="59"/>
  <c r="BS38" i="59"/>
  <c r="BS31" i="59" s="1"/>
  <c r="BS47" i="59"/>
  <c r="BR43" i="59"/>
  <c r="BU46" i="59"/>
  <c r="BU38" i="61"/>
  <c r="BU31" i="61" s="1"/>
  <c r="BU40" i="61"/>
  <c r="BU16" i="61"/>
  <c r="BR34" i="61"/>
  <c r="BR49" i="61" s="1"/>
  <c r="BV17" i="61"/>
  <c r="BV37" i="61"/>
  <c r="BU18" i="61"/>
  <c r="BT22" i="61"/>
  <c r="BR19" i="61"/>
  <c r="BR43" i="61" s="1"/>
  <c r="BU33" i="61"/>
  <c r="BV21" i="61"/>
  <c r="BS23" i="61"/>
  <c r="BS38" i="61"/>
  <c r="BS46" i="61" s="1"/>
  <c r="BV22" i="61"/>
  <c r="BV35" i="61"/>
  <c r="BV20" i="61"/>
  <c r="BS47" i="61"/>
  <c r="BU16" i="55"/>
  <c r="BT41" i="55"/>
  <c r="BS33" i="61"/>
  <c r="BS48" i="61" s="1"/>
  <c r="BT32" i="61"/>
  <c r="BT47" i="61" s="1"/>
  <c r="BS18" i="61"/>
  <c r="BT20" i="61"/>
  <c r="BS42" i="59"/>
  <c r="BT36" i="61"/>
  <c r="BT37" i="61"/>
  <c r="BT21" i="61"/>
  <c r="BT17" i="61"/>
  <c r="BT41" i="61" s="1"/>
  <c r="BV38" i="57"/>
  <c r="BV46" i="57" s="1"/>
  <c r="BW6" i="55"/>
  <c r="BW2" i="55"/>
  <c r="BW5" i="55"/>
  <c r="BX4" i="55"/>
  <c r="BT38" i="55"/>
  <c r="BW5" i="57"/>
  <c r="BX4" i="57"/>
  <c r="BW6" i="57"/>
  <c r="BW2" i="57"/>
  <c r="BT38" i="57"/>
  <c r="BV47" i="57"/>
  <c r="BW6" i="59"/>
  <c r="BW2" i="59"/>
  <c r="BW5" i="59"/>
  <c r="BX4" i="59"/>
  <c r="BX3" i="59" s="1"/>
  <c r="BV47" i="59"/>
  <c r="BV41" i="61"/>
  <c r="BU16" i="57"/>
  <c r="BV41" i="57"/>
  <c r="BV38" i="55"/>
  <c r="BV46" i="55" s="1"/>
  <c r="BW6" i="61"/>
  <c r="BX4" i="61"/>
  <c r="BX3" i="61" s="1"/>
  <c r="BW5" i="61"/>
  <c r="BW2" i="61"/>
  <c r="BS46" i="59" l="1"/>
  <c r="BV23" i="59"/>
  <c r="BV40" i="59" s="1"/>
  <c r="BS16" i="55"/>
  <c r="BV31" i="57"/>
  <c r="BW41" i="57"/>
  <c r="BX3" i="57"/>
  <c r="BW20" i="61"/>
  <c r="BV48" i="55"/>
  <c r="BX3" i="55"/>
  <c r="BV38" i="59"/>
  <c r="BS31" i="57"/>
  <c r="BS46" i="57"/>
  <c r="BS46" i="55"/>
  <c r="BV46" i="59"/>
  <c r="BS16" i="59"/>
  <c r="BT23" i="61"/>
  <c r="BT40" i="61" s="1"/>
  <c r="BU49" i="59"/>
  <c r="BU43" i="59"/>
  <c r="BU48" i="59"/>
  <c r="BU42" i="59"/>
  <c r="BV31" i="59"/>
  <c r="BV23" i="61"/>
  <c r="BV40" i="61" s="1"/>
  <c r="BU46" i="61"/>
  <c r="BV38" i="61"/>
  <c r="BV31" i="61" s="1"/>
  <c r="BS31" i="61"/>
  <c r="BS40" i="61"/>
  <c r="BS16" i="61"/>
  <c r="BV33" i="61"/>
  <c r="BU48" i="61"/>
  <c r="BU42" i="61"/>
  <c r="BU19" i="61"/>
  <c r="BU43" i="61" s="1"/>
  <c r="BV18" i="61"/>
  <c r="BU34" i="61"/>
  <c r="BU49" i="61" s="1"/>
  <c r="BV16" i="57"/>
  <c r="BV16" i="55"/>
  <c r="BW21" i="61"/>
  <c r="BT42" i="57"/>
  <c r="BW47" i="57"/>
  <c r="BW22" i="61"/>
  <c r="BW35" i="61"/>
  <c r="BT18" i="61"/>
  <c r="BT42" i="61" s="1"/>
  <c r="BW17" i="61"/>
  <c r="BW32" i="61"/>
  <c r="BW36" i="61"/>
  <c r="BW41" i="59"/>
  <c r="BT48" i="57"/>
  <c r="BW37" i="61"/>
  <c r="BT33" i="61"/>
  <c r="BT38" i="59"/>
  <c r="BT31" i="59" s="1"/>
  <c r="BX6" i="61"/>
  <c r="BX5" i="61"/>
  <c r="BX2" i="61"/>
  <c r="BY4" i="61"/>
  <c r="BY3" i="61" s="1"/>
  <c r="BT41" i="59"/>
  <c r="BT41" i="57"/>
  <c r="BS48" i="55"/>
  <c r="BT47" i="59"/>
  <c r="BT23" i="55"/>
  <c r="BX6" i="55"/>
  <c r="BX2" i="55"/>
  <c r="BX5" i="55"/>
  <c r="BY4" i="55"/>
  <c r="BS42" i="61"/>
  <c r="BT23" i="59"/>
  <c r="BT40" i="59" s="1"/>
  <c r="BS42" i="57"/>
  <c r="BT31" i="55"/>
  <c r="BT48" i="55"/>
  <c r="BT47" i="55"/>
  <c r="BT46" i="55"/>
  <c r="BT47" i="57"/>
  <c r="BT46" i="57"/>
  <c r="BT31" i="57"/>
  <c r="BV31" i="55"/>
  <c r="BX6" i="59"/>
  <c r="BX2" i="59"/>
  <c r="BX5" i="59"/>
  <c r="BY4" i="59"/>
  <c r="BS48" i="57"/>
  <c r="BX6" i="57"/>
  <c r="BX2" i="57"/>
  <c r="BX5" i="57"/>
  <c r="BY4" i="57"/>
  <c r="BV16" i="59"/>
  <c r="BS42" i="55"/>
  <c r="BT16" i="61" l="1"/>
  <c r="BW23" i="55"/>
  <c r="BW40" i="55" s="1"/>
  <c r="BV19" i="61"/>
  <c r="BV43" i="61" s="1"/>
  <c r="BV49" i="57"/>
  <c r="BY3" i="57"/>
  <c r="BY3" i="59"/>
  <c r="BY3" i="55"/>
  <c r="BV49" i="55"/>
  <c r="BV43" i="57"/>
  <c r="BV48" i="57"/>
  <c r="BV42" i="55"/>
  <c r="BV42" i="57"/>
  <c r="BV43" i="55"/>
  <c r="BW38" i="55"/>
  <c r="BV16" i="61"/>
  <c r="BV46" i="61"/>
  <c r="BV42" i="59"/>
  <c r="BV43" i="59"/>
  <c r="BV49" i="59"/>
  <c r="BV48" i="59"/>
  <c r="BW38" i="59"/>
  <c r="BW23" i="57"/>
  <c r="BW40" i="57" s="1"/>
  <c r="BV34" i="61"/>
  <c r="BV49" i="61" s="1"/>
  <c r="BV42" i="61"/>
  <c r="BV48" i="61"/>
  <c r="BW38" i="57"/>
  <c r="BX21" i="61"/>
  <c r="BT46" i="59"/>
  <c r="BX20" i="61"/>
  <c r="BX22" i="61"/>
  <c r="BX35" i="61"/>
  <c r="BW33" i="61"/>
  <c r="BW42" i="55"/>
  <c r="BX47" i="57"/>
  <c r="BX17" i="61"/>
  <c r="BX32" i="61"/>
  <c r="BX47" i="61" s="1"/>
  <c r="BX36" i="61"/>
  <c r="BW48" i="55"/>
  <c r="BW18" i="61"/>
  <c r="BW42" i="61" s="1"/>
  <c r="BX41" i="57"/>
  <c r="BX37" i="61"/>
  <c r="BX41" i="55"/>
  <c r="BW47" i="59"/>
  <c r="BW46" i="59"/>
  <c r="BW31" i="59"/>
  <c r="BY5" i="55"/>
  <c r="BZ4" i="55"/>
  <c r="BY6" i="55"/>
  <c r="BY2" i="55"/>
  <c r="BY5" i="59"/>
  <c r="BZ4" i="59"/>
  <c r="BZ3" i="59" s="1"/>
  <c r="BY6" i="59"/>
  <c r="BY2" i="59"/>
  <c r="BT48" i="61"/>
  <c r="BY6" i="57"/>
  <c r="BY2" i="57"/>
  <c r="BY5" i="57"/>
  <c r="BZ4" i="57"/>
  <c r="BZ3" i="57" s="1"/>
  <c r="BW23" i="61"/>
  <c r="BW40" i="61" s="1"/>
  <c r="BW47" i="61"/>
  <c r="BW47" i="55"/>
  <c r="BW46" i="55"/>
  <c r="BW31" i="55"/>
  <c r="BT40" i="55"/>
  <c r="BT16" i="55"/>
  <c r="BT48" i="59"/>
  <c r="BW38" i="61"/>
  <c r="BW31" i="61" s="1"/>
  <c r="BW41" i="55"/>
  <c r="BW16" i="55"/>
  <c r="BW23" i="59"/>
  <c r="BT16" i="59"/>
  <c r="BW41" i="61"/>
  <c r="BY6" i="61"/>
  <c r="BY5" i="61"/>
  <c r="BY2" i="61"/>
  <c r="BZ4" i="61"/>
  <c r="BZ3" i="61" s="1"/>
  <c r="BW16" i="57" l="1"/>
  <c r="BY37" i="61"/>
  <c r="BZ3" i="55"/>
  <c r="BX38" i="55"/>
  <c r="BX46" i="55" s="1"/>
  <c r="BX23" i="55"/>
  <c r="BX40" i="55" s="1"/>
  <c r="BW16" i="61"/>
  <c r="BX23" i="57"/>
  <c r="BX40" i="57" s="1"/>
  <c r="BX38" i="57"/>
  <c r="BX31" i="57" s="1"/>
  <c r="BX16" i="55"/>
  <c r="BX38" i="61"/>
  <c r="BX46" i="61" s="1"/>
  <c r="BX38" i="59"/>
  <c r="BX46" i="59" s="1"/>
  <c r="BW46" i="57"/>
  <c r="BW31" i="57"/>
  <c r="BX18" i="61"/>
  <c r="BX42" i="61" s="1"/>
  <c r="BW43" i="59"/>
  <c r="BX42" i="57"/>
  <c r="BY41" i="57"/>
  <c r="BW19" i="61"/>
  <c r="BW43" i="61" s="1"/>
  <c r="BX48" i="57"/>
  <c r="BY41" i="55"/>
  <c r="BW34" i="61"/>
  <c r="BW49" i="61" s="1"/>
  <c r="BY20" i="61"/>
  <c r="BX48" i="59"/>
  <c r="BW43" i="55"/>
  <c r="BW49" i="59"/>
  <c r="BY17" i="61"/>
  <c r="BY41" i="61" s="1"/>
  <c r="BY22" i="61"/>
  <c r="BY35" i="61"/>
  <c r="BY41" i="59"/>
  <c r="BX33" i="61"/>
  <c r="BY47" i="55"/>
  <c r="BW43" i="57"/>
  <c r="BY21" i="61"/>
  <c r="BY32" i="61"/>
  <c r="BY47" i="61" s="1"/>
  <c r="BY36" i="61"/>
  <c r="BY47" i="59"/>
  <c r="BW46" i="61"/>
  <c r="BX23" i="59"/>
  <c r="BX40" i="59" s="1"/>
  <c r="BX16" i="57"/>
  <c r="BX31" i="59"/>
  <c r="BX47" i="59"/>
  <c r="BX47" i="55"/>
  <c r="BZ6" i="61"/>
  <c r="BZ5" i="61"/>
  <c r="BZ2" i="61"/>
  <c r="CA4" i="61"/>
  <c r="CA3" i="61" s="1"/>
  <c r="BW40" i="59"/>
  <c r="BW16" i="59"/>
  <c r="BW42" i="59"/>
  <c r="BX41" i="59"/>
  <c r="BX41" i="61"/>
  <c r="BW42" i="57"/>
  <c r="BX23" i="61"/>
  <c r="BX40" i="61" s="1"/>
  <c r="BZ6" i="59"/>
  <c r="BZ2" i="59"/>
  <c r="BZ5" i="59"/>
  <c r="CA4" i="59"/>
  <c r="CA3" i="59" s="1"/>
  <c r="BY38" i="55"/>
  <c r="BW48" i="59"/>
  <c r="BW48" i="61"/>
  <c r="BW48" i="57"/>
  <c r="BZ6" i="57"/>
  <c r="BZ2" i="57"/>
  <c r="BZ5" i="57"/>
  <c r="CA4" i="57"/>
  <c r="CA3" i="57" s="1"/>
  <c r="BW49" i="57"/>
  <c r="BZ6" i="55"/>
  <c r="BZ2" i="55"/>
  <c r="BZ5" i="55"/>
  <c r="CA4" i="55"/>
  <c r="CA3" i="55" s="1"/>
  <c r="BW49" i="55"/>
  <c r="BY38" i="61" l="1"/>
  <c r="BY46" i="61" s="1"/>
  <c r="BX46" i="57"/>
  <c r="BX31" i="55"/>
  <c r="BY23" i="55"/>
  <c r="BY40" i="55" s="1"/>
  <c r="BX31" i="61"/>
  <c r="BY46" i="55"/>
  <c r="BY23" i="57"/>
  <c r="BY40" i="57" s="1"/>
  <c r="BY23" i="59"/>
  <c r="BY16" i="59" s="1"/>
  <c r="BY23" i="61"/>
  <c r="BY40" i="61" s="1"/>
  <c r="BY31" i="55"/>
  <c r="BY38" i="59"/>
  <c r="BY31" i="59" s="1"/>
  <c r="BX16" i="59"/>
  <c r="BX49" i="57"/>
  <c r="BX49" i="55"/>
  <c r="BX43" i="55"/>
  <c r="BX34" i="61"/>
  <c r="BX49" i="61" s="1"/>
  <c r="BX49" i="59"/>
  <c r="BX43" i="57"/>
  <c r="BX19" i="61"/>
  <c r="BX43" i="61" s="1"/>
  <c r="BX43" i="59"/>
  <c r="CA6" i="59"/>
  <c r="CA2" i="59"/>
  <c r="CA5" i="59"/>
  <c r="CB4" i="59"/>
  <c r="CB3" i="59" s="1"/>
  <c r="BY47" i="57"/>
  <c r="CA5" i="57"/>
  <c r="CB4" i="57"/>
  <c r="CB3" i="57" s="1"/>
  <c r="CA6" i="57"/>
  <c r="CA2" i="57"/>
  <c r="BX42" i="59"/>
  <c r="BX42" i="55"/>
  <c r="BX48" i="61"/>
  <c r="BX16" i="61"/>
  <c r="BX48" i="55"/>
  <c r="CA6" i="55"/>
  <c r="CA2" i="55"/>
  <c r="CA5" i="55"/>
  <c r="CB4" i="55"/>
  <c r="CB3" i="55" s="1"/>
  <c r="BY38" i="57"/>
  <c r="BY31" i="57" s="1"/>
  <c r="CA6" i="61"/>
  <c r="CA5" i="61"/>
  <c r="CB4" i="61"/>
  <c r="CB3" i="61" s="1"/>
  <c r="CA2" i="61"/>
  <c r="BY31" i="61" l="1"/>
  <c r="BY46" i="59"/>
  <c r="BY16" i="55"/>
  <c r="BY16" i="57"/>
  <c r="BY40" i="59"/>
  <c r="BY16" i="61"/>
  <c r="BY46" i="57"/>
  <c r="CB6" i="57"/>
  <c r="CB2" i="57"/>
  <c r="CB5" i="57"/>
  <c r="CC4" i="57"/>
  <c r="CB6" i="61"/>
  <c r="CB5" i="61"/>
  <c r="CB2" i="61"/>
  <c r="CC4" i="61"/>
  <c r="CC3" i="61" s="1"/>
  <c r="CB6" i="59"/>
  <c r="CB2" i="59"/>
  <c r="CB5" i="59"/>
  <c r="CC4" i="59"/>
  <c r="CB6" i="55"/>
  <c r="CB2" i="55"/>
  <c r="CB5" i="55"/>
  <c r="CC4" i="55"/>
  <c r="CC3" i="55" s="1"/>
  <c r="BZ32" i="61" l="1"/>
  <c r="BZ47" i="61" s="1"/>
  <c r="CC3" i="59"/>
  <c r="CC3" i="57"/>
  <c r="BY48" i="55"/>
  <c r="BZ41" i="57"/>
  <c r="BY42" i="55"/>
  <c r="BZ41" i="55"/>
  <c r="BZ47" i="55"/>
  <c r="CB20" i="61"/>
  <c r="CB41" i="59"/>
  <c r="BY42" i="59"/>
  <c r="BY48" i="59"/>
  <c r="BZ41" i="59"/>
  <c r="CB22" i="61"/>
  <c r="CB35" i="61"/>
  <c r="BZ22" i="61"/>
  <c r="BZ35" i="61"/>
  <c r="CB17" i="61"/>
  <c r="CB41" i="61" s="1"/>
  <c r="CB32" i="61"/>
  <c r="CB47" i="61" s="1"/>
  <c r="CB36" i="61"/>
  <c r="BZ37" i="61"/>
  <c r="BZ21" i="61"/>
  <c r="CB37" i="61"/>
  <c r="BY18" i="61"/>
  <c r="BY42" i="61" s="1"/>
  <c r="BZ20" i="61"/>
  <c r="CB21" i="61"/>
  <c r="BY33" i="61"/>
  <c r="BY48" i="61" s="1"/>
  <c r="BZ17" i="61"/>
  <c r="BZ41" i="61" s="1"/>
  <c r="BZ36" i="61"/>
  <c r="CB23" i="55"/>
  <c r="CB40" i="55" s="1"/>
  <c r="CC5" i="59"/>
  <c r="CD4" i="59"/>
  <c r="CC6" i="59"/>
  <c r="CC2" i="59"/>
  <c r="CB47" i="59"/>
  <c r="CB23" i="57"/>
  <c r="CB40" i="57" s="1"/>
  <c r="CB43" i="55"/>
  <c r="CB42" i="55"/>
  <c r="CB41" i="55"/>
  <c r="CB23" i="59"/>
  <c r="CB38" i="57"/>
  <c r="CB46" i="57" s="1"/>
  <c r="CB43" i="57"/>
  <c r="CB42" i="57"/>
  <c r="CB41" i="57"/>
  <c r="CB38" i="55"/>
  <c r="CB31" i="55" s="1"/>
  <c r="CC6" i="61"/>
  <c r="CC2" i="61"/>
  <c r="CD4" i="61"/>
  <c r="CD3" i="61" s="1"/>
  <c r="CC5" i="61"/>
  <c r="CC6" i="57"/>
  <c r="CC2" i="57"/>
  <c r="CC5" i="57"/>
  <c r="CD4" i="57"/>
  <c r="CB49" i="57"/>
  <c r="CB48" i="57"/>
  <c r="CB47" i="57"/>
  <c r="CC5" i="55"/>
  <c r="CD4" i="55"/>
  <c r="CC6" i="55"/>
  <c r="CC2" i="55"/>
  <c r="CB49" i="55"/>
  <c r="CB48" i="55"/>
  <c r="CB47" i="55"/>
  <c r="CB40" i="59" l="1"/>
  <c r="BZ23" i="57"/>
  <c r="CB16" i="57"/>
  <c r="BY49" i="59"/>
  <c r="CD3" i="59"/>
  <c r="CD3" i="57"/>
  <c r="CD3" i="55"/>
  <c r="BY34" i="61"/>
  <c r="BY49" i="61" s="1"/>
  <c r="BY48" i="57"/>
  <c r="BY43" i="57"/>
  <c r="BZ38" i="55"/>
  <c r="BY43" i="55"/>
  <c r="CC47" i="59"/>
  <c r="CC38" i="59"/>
  <c r="CC38" i="55"/>
  <c r="CC31" i="55" s="1"/>
  <c r="BZ23" i="55"/>
  <c r="BY42" i="57"/>
  <c r="BZ47" i="57"/>
  <c r="BY49" i="57"/>
  <c r="BZ38" i="57"/>
  <c r="BZ31" i="57" s="1"/>
  <c r="BY49" i="55"/>
  <c r="BZ23" i="59"/>
  <c r="BZ16" i="59" s="1"/>
  <c r="CB16" i="55"/>
  <c r="CB23" i="61"/>
  <c r="CB40" i="61" s="1"/>
  <c r="CC35" i="61"/>
  <c r="CC17" i="61"/>
  <c r="CC41" i="61" s="1"/>
  <c r="CB38" i="59"/>
  <c r="CB31" i="59" s="1"/>
  <c r="BZ38" i="59"/>
  <c r="BZ31" i="59" s="1"/>
  <c r="BZ47" i="59"/>
  <c r="BY43" i="59"/>
  <c r="CB38" i="61"/>
  <c r="CB46" i="61" s="1"/>
  <c r="CB46" i="55"/>
  <c r="BZ23" i="61"/>
  <c r="BZ38" i="61"/>
  <c r="CC22" i="61"/>
  <c r="CC21" i="61"/>
  <c r="CC32" i="61"/>
  <c r="CC36" i="61"/>
  <c r="CC20" i="61"/>
  <c r="CC37" i="61"/>
  <c r="CA36" i="61"/>
  <c r="CB18" i="61"/>
  <c r="CB33" i="61"/>
  <c r="BY19" i="61"/>
  <c r="BY43" i="61" s="1"/>
  <c r="CB31" i="57"/>
  <c r="BZ42" i="59"/>
  <c r="CA37" i="61"/>
  <c r="CA17" i="61"/>
  <c r="CA41" i="57"/>
  <c r="CA41" i="59"/>
  <c r="BZ42" i="55"/>
  <c r="CA22" i="61"/>
  <c r="BZ18" i="61"/>
  <c r="CA20" i="61"/>
  <c r="BZ48" i="59"/>
  <c r="CA35" i="61"/>
  <c r="CA32" i="61"/>
  <c r="CA21" i="61"/>
  <c r="CA41" i="55"/>
  <c r="BZ33" i="61"/>
  <c r="CB16" i="59"/>
  <c r="CC47" i="55"/>
  <c r="CC38" i="57"/>
  <c r="CC41" i="59"/>
  <c r="CD6" i="55"/>
  <c r="CD2" i="55"/>
  <c r="CD5" i="55"/>
  <c r="CE4" i="55"/>
  <c r="CD6" i="57"/>
  <c r="CD2" i="57"/>
  <c r="CD5" i="57"/>
  <c r="CE4" i="57"/>
  <c r="CC47" i="57"/>
  <c r="CC47" i="61"/>
  <c r="CD6" i="59"/>
  <c r="CD2" i="59"/>
  <c r="CD5" i="59"/>
  <c r="CE4" i="59"/>
  <c r="CE3" i="59" s="1"/>
  <c r="CC41" i="55"/>
  <c r="CC41" i="57"/>
  <c r="CD6" i="61"/>
  <c r="CD5" i="61"/>
  <c r="CD2" i="61"/>
  <c r="CE4" i="61"/>
  <c r="CE3" i="61" s="1"/>
  <c r="CC23" i="59"/>
  <c r="CC40" i="59" s="1"/>
  <c r="CB16" i="61" l="1"/>
  <c r="CB46" i="59"/>
  <c r="CC46" i="59"/>
  <c r="CA38" i="55"/>
  <c r="CC46" i="57"/>
  <c r="BZ40" i="57"/>
  <c r="BZ16" i="57"/>
  <c r="CB34" i="61"/>
  <c r="CB49" i="61" s="1"/>
  <c r="CC48" i="57"/>
  <c r="CE3" i="57"/>
  <c r="CC48" i="55"/>
  <c r="CE3" i="55"/>
  <c r="BZ40" i="59"/>
  <c r="CC23" i="57"/>
  <c r="CC40" i="57" s="1"/>
  <c r="CA23" i="59"/>
  <c r="CA40" i="59" s="1"/>
  <c r="CA23" i="55"/>
  <c r="CA40" i="55" s="1"/>
  <c r="CC23" i="55"/>
  <c r="BZ46" i="55"/>
  <c r="BZ31" i="55"/>
  <c r="BZ46" i="57"/>
  <c r="BZ40" i="55"/>
  <c r="BZ16" i="55"/>
  <c r="CC38" i="61"/>
  <c r="CC31" i="61" s="1"/>
  <c r="CB31" i="61"/>
  <c r="BZ46" i="59"/>
  <c r="CB42" i="59"/>
  <c r="CB43" i="59"/>
  <c r="CB49" i="59"/>
  <c r="CB48" i="59"/>
  <c r="CA38" i="57"/>
  <c r="CC23" i="61"/>
  <c r="CC40" i="61" s="1"/>
  <c r="CC31" i="57"/>
  <c r="CA16" i="59"/>
  <c r="CA38" i="59"/>
  <c r="CA46" i="59" s="1"/>
  <c r="BZ40" i="61"/>
  <c r="BZ16" i="61"/>
  <c r="CB19" i="61"/>
  <c r="CB43" i="61" s="1"/>
  <c r="CC18" i="61"/>
  <c r="CB48" i="61"/>
  <c r="CC33" i="61"/>
  <c r="BZ31" i="61"/>
  <c r="BZ46" i="61"/>
  <c r="CB42" i="61"/>
  <c r="CC31" i="59"/>
  <c r="CA38" i="61"/>
  <c r="CA31" i="61" s="1"/>
  <c r="CA23" i="61"/>
  <c r="CA40" i="61" s="1"/>
  <c r="CA41" i="61"/>
  <c r="CD21" i="61"/>
  <c r="CD41" i="57"/>
  <c r="CA42" i="55"/>
  <c r="CA18" i="61"/>
  <c r="CA48" i="55"/>
  <c r="CD22" i="61"/>
  <c r="CD35" i="61"/>
  <c r="CD20" i="61"/>
  <c r="CA48" i="57"/>
  <c r="CD32" i="61"/>
  <c r="CD47" i="61" s="1"/>
  <c r="CD36" i="61"/>
  <c r="BZ43" i="59"/>
  <c r="CD17" i="61"/>
  <c r="CD41" i="61" s="1"/>
  <c r="CD37" i="61"/>
  <c r="CA33" i="61"/>
  <c r="CA48" i="61" s="1"/>
  <c r="CA23" i="57"/>
  <c r="CC46" i="55"/>
  <c r="CA47" i="61"/>
  <c r="CA46" i="61"/>
  <c r="BZ48" i="61"/>
  <c r="CA47" i="57"/>
  <c r="CA46" i="57"/>
  <c r="CA31" i="57"/>
  <c r="CA47" i="59"/>
  <c r="CE6" i="59"/>
  <c r="CE2" i="59"/>
  <c r="CE5" i="59"/>
  <c r="CF4" i="59"/>
  <c r="CE5" i="57"/>
  <c r="CF4" i="57"/>
  <c r="CE6" i="57"/>
  <c r="CE2" i="57"/>
  <c r="BZ48" i="55"/>
  <c r="CE6" i="55"/>
  <c r="CE2" i="55"/>
  <c r="CE5" i="55"/>
  <c r="CF4" i="55"/>
  <c r="CC16" i="59"/>
  <c r="BZ42" i="61"/>
  <c r="CE6" i="61"/>
  <c r="CF4" i="61"/>
  <c r="CF3" i="61" s="1"/>
  <c r="CE5" i="61"/>
  <c r="CE2" i="61"/>
  <c r="BZ48" i="57"/>
  <c r="CA47" i="55"/>
  <c r="CA46" i="55"/>
  <c r="CA31" i="55"/>
  <c r="BZ42" i="57"/>
  <c r="CC16" i="57" l="1"/>
  <c r="CA16" i="55"/>
  <c r="CC46" i="61"/>
  <c r="CA31" i="59"/>
  <c r="CE36" i="61"/>
  <c r="CC49" i="55"/>
  <c r="CF3" i="55"/>
  <c r="CD42" i="59"/>
  <c r="CF3" i="59"/>
  <c r="CF3" i="57"/>
  <c r="CC16" i="55"/>
  <c r="CC40" i="55"/>
  <c r="CC42" i="57"/>
  <c r="CC49" i="57"/>
  <c r="CC43" i="55"/>
  <c r="CC42" i="55"/>
  <c r="CC43" i="57"/>
  <c r="CD38" i="55"/>
  <c r="CD46" i="55" s="1"/>
  <c r="CC16" i="61"/>
  <c r="CC43" i="59"/>
  <c r="CC49" i="59"/>
  <c r="CC42" i="59"/>
  <c r="CC48" i="59"/>
  <c r="CD38" i="57"/>
  <c r="CD46" i="57" s="1"/>
  <c r="CD23" i="57"/>
  <c r="CD40" i="57" s="1"/>
  <c r="CD23" i="59"/>
  <c r="CD40" i="59" s="1"/>
  <c r="CC42" i="61"/>
  <c r="CC48" i="61"/>
  <c r="CC34" i="61"/>
  <c r="CC49" i="61" s="1"/>
  <c r="CC19" i="61"/>
  <c r="CC43" i="61" s="1"/>
  <c r="CA16" i="61"/>
  <c r="CD23" i="61"/>
  <c r="CD40" i="61" s="1"/>
  <c r="CD33" i="61"/>
  <c r="CE41" i="55"/>
  <c r="CE41" i="57"/>
  <c r="CE17" i="61"/>
  <c r="CE32" i="61"/>
  <c r="CD48" i="57"/>
  <c r="CE37" i="61"/>
  <c r="CD18" i="61"/>
  <c r="CE21" i="61"/>
  <c r="CD42" i="55"/>
  <c r="CD48" i="55"/>
  <c r="CE47" i="57"/>
  <c r="CE22" i="61"/>
  <c r="CE35" i="61"/>
  <c r="CE20" i="61"/>
  <c r="CD38" i="59"/>
  <c r="CD31" i="59" s="1"/>
  <c r="CA42" i="61"/>
  <c r="CD47" i="57"/>
  <c r="CD47" i="59"/>
  <c r="CA48" i="59"/>
  <c r="CD38" i="61"/>
  <c r="CF6" i="61"/>
  <c r="CF5" i="61"/>
  <c r="CF2" i="61"/>
  <c r="CG4" i="61"/>
  <c r="CG3" i="61" s="1"/>
  <c r="CA42" i="57"/>
  <c r="CF6" i="59"/>
  <c r="CF2" i="59"/>
  <c r="CF5" i="59"/>
  <c r="CG4" i="59"/>
  <c r="CD41" i="55"/>
  <c r="CD47" i="55"/>
  <c r="CF6" i="55"/>
  <c r="CF2" i="55"/>
  <c r="CF5" i="55"/>
  <c r="CG4" i="55"/>
  <c r="CF6" i="57"/>
  <c r="CF2" i="57"/>
  <c r="CF5" i="57"/>
  <c r="CG4" i="57"/>
  <c r="CD16" i="57"/>
  <c r="CD41" i="59"/>
  <c r="CD23" i="55"/>
  <c r="CD40" i="55" s="1"/>
  <c r="CA40" i="57"/>
  <c r="CA16" i="57"/>
  <c r="CD16" i="59" l="1"/>
  <c r="CE23" i="55"/>
  <c r="CE40" i="55" s="1"/>
  <c r="CF36" i="61"/>
  <c r="CG3" i="59"/>
  <c r="CG3" i="57"/>
  <c r="CG3" i="55"/>
  <c r="CD31" i="55"/>
  <c r="CE38" i="55"/>
  <c r="CD31" i="57"/>
  <c r="CE23" i="57"/>
  <c r="CE40" i="57" s="1"/>
  <c r="CE38" i="57"/>
  <c r="CE31" i="57" s="1"/>
  <c r="CD46" i="59"/>
  <c r="CD16" i="61"/>
  <c r="CE48" i="55"/>
  <c r="CF21" i="61"/>
  <c r="CD19" i="61"/>
  <c r="CD43" i="61" s="1"/>
  <c r="CF41" i="59"/>
  <c r="CE33" i="61"/>
  <c r="CD34" i="61"/>
  <c r="CD49" i="61" s="1"/>
  <c r="CF20" i="61"/>
  <c r="CF22" i="61"/>
  <c r="CF35" i="61"/>
  <c r="CF41" i="55"/>
  <c r="CD49" i="57"/>
  <c r="CD43" i="57"/>
  <c r="CE18" i="61"/>
  <c r="CE42" i="61" s="1"/>
  <c r="CF17" i="61"/>
  <c r="CF32" i="61"/>
  <c r="CD49" i="59"/>
  <c r="CF37" i="61"/>
  <c r="CD43" i="59"/>
  <c r="CE38" i="59"/>
  <c r="CE31" i="59" s="1"/>
  <c r="CE23" i="61"/>
  <c r="CE40" i="61" s="1"/>
  <c r="CE38" i="61"/>
  <c r="CE31" i="61" s="1"/>
  <c r="CE47" i="61"/>
  <c r="CE48" i="59"/>
  <c r="CE47" i="59"/>
  <c r="CD42" i="61"/>
  <c r="CE16" i="57"/>
  <c r="CE23" i="59"/>
  <c r="CE40" i="59" s="1"/>
  <c r="CG6" i="57"/>
  <c r="CG2" i="57"/>
  <c r="CG5" i="57"/>
  <c r="CH4" i="57"/>
  <c r="CH3" i="57" s="1"/>
  <c r="CD48" i="61"/>
  <c r="CD49" i="55"/>
  <c r="CD16" i="55"/>
  <c r="CG5" i="59"/>
  <c r="CH4" i="59"/>
  <c r="CH3" i="59" s="1"/>
  <c r="CG6" i="59"/>
  <c r="CG2" i="59"/>
  <c r="CE41" i="61"/>
  <c r="CG6" i="61"/>
  <c r="CG5" i="61"/>
  <c r="CG2" i="61"/>
  <c r="CH4" i="61"/>
  <c r="CH3" i="61" s="1"/>
  <c r="CD48" i="59"/>
  <c r="CE42" i="59"/>
  <c r="CE41" i="59"/>
  <c r="CD42" i="57"/>
  <c r="CE47" i="55"/>
  <c r="CE46" i="55"/>
  <c r="CE31" i="55"/>
  <c r="CG5" i="55"/>
  <c r="CH4" i="55"/>
  <c r="CH3" i="55" s="1"/>
  <c r="CG6" i="55"/>
  <c r="CG2" i="55"/>
  <c r="CD43" i="55"/>
  <c r="CD31" i="61"/>
  <c r="CD46" i="61"/>
  <c r="CE16" i="55"/>
  <c r="CE34" i="61" l="1"/>
  <c r="CE49" i="61" s="1"/>
  <c r="CF38" i="55"/>
  <c r="CF23" i="55"/>
  <c r="CF40" i="55" s="1"/>
  <c r="CE46" i="57"/>
  <c r="CF23" i="57"/>
  <c r="CF40" i="57" s="1"/>
  <c r="CF38" i="59"/>
  <c r="CF23" i="59"/>
  <c r="CF40" i="59" s="1"/>
  <c r="CE16" i="59"/>
  <c r="CE46" i="59"/>
  <c r="CE43" i="59"/>
  <c r="CE43" i="55"/>
  <c r="CE19" i="61"/>
  <c r="CE43" i="61" s="1"/>
  <c r="CE49" i="59"/>
  <c r="CE49" i="55"/>
  <c r="CE43" i="57"/>
  <c r="CE49" i="57"/>
  <c r="CE16" i="61"/>
  <c r="CE46" i="61"/>
  <c r="CH6" i="59"/>
  <c r="CH2" i="59"/>
  <c r="CH5" i="59"/>
  <c r="CI4" i="59"/>
  <c r="CI3" i="59" s="1"/>
  <c r="CF41" i="61"/>
  <c r="CE42" i="57"/>
  <c r="CF23" i="61"/>
  <c r="CF40" i="61" s="1"/>
  <c r="CE48" i="61"/>
  <c r="CE42" i="55"/>
  <c r="CH6" i="61"/>
  <c r="CH5" i="61"/>
  <c r="CH2" i="61"/>
  <c r="CI4" i="61"/>
  <c r="CI3" i="61" s="1"/>
  <c r="CE48" i="57"/>
  <c r="CF47" i="61"/>
  <c r="CF31" i="59"/>
  <c r="CF47" i="59"/>
  <c r="CF46" i="59"/>
  <c r="CH6" i="57"/>
  <c r="CH2" i="57"/>
  <c r="CH5" i="57"/>
  <c r="CI4" i="57"/>
  <c r="CI3" i="57" s="1"/>
  <c r="CF16" i="59"/>
  <c r="CF41" i="57"/>
  <c r="CF31" i="55"/>
  <c r="CF47" i="55"/>
  <c r="CF46" i="55"/>
  <c r="CH6" i="55"/>
  <c r="CH2" i="55"/>
  <c r="CH5" i="55"/>
  <c r="CI4" i="55"/>
  <c r="CI3" i="55" s="1"/>
  <c r="CF38" i="61"/>
  <c r="CF46" i="61" s="1"/>
  <c r="CF47" i="57"/>
  <c r="CF38" i="57"/>
  <c r="CF46" i="57" s="1"/>
  <c r="CF16" i="57" l="1"/>
  <c r="CF16" i="55"/>
  <c r="CI6" i="59"/>
  <c r="CI2" i="59"/>
  <c r="CI5" i="59"/>
  <c r="CJ4" i="59"/>
  <c r="CF31" i="57"/>
  <c r="CI6" i="55"/>
  <c r="CI2" i="55"/>
  <c r="CI5" i="55"/>
  <c r="CJ4" i="55"/>
  <c r="CF31" i="61"/>
  <c r="CF16" i="61"/>
  <c r="CI5" i="57"/>
  <c r="CJ4" i="57"/>
  <c r="CI6" i="57"/>
  <c r="CI2" i="57"/>
  <c r="CI6" i="61"/>
  <c r="CI5" i="61"/>
  <c r="CJ4" i="61"/>
  <c r="CJ3" i="61" s="1"/>
  <c r="CI2" i="61"/>
  <c r="CG32" i="61" l="1"/>
  <c r="CG47" i="61" s="1"/>
  <c r="CJ3" i="57"/>
  <c r="CG47" i="59"/>
  <c r="CJ3" i="59"/>
  <c r="CJ3" i="55"/>
  <c r="CF48" i="57"/>
  <c r="CF48" i="55"/>
  <c r="CF42" i="55"/>
  <c r="CF42" i="57"/>
  <c r="CI22" i="61"/>
  <c r="CI35" i="61"/>
  <c r="CF42" i="59"/>
  <c r="CI47" i="59"/>
  <c r="CF48" i="59"/>
  <c r="CI41" i="59"/>
  <c r="CI21" i="61"/>
  <c r="CG22" i="61"/>
  <c r="CG20" i="61"/>
  <c r="CI20" i="61"/>
  <c r="CG21" i="61"/>
  <c r="CF33" i="61"/>
  <c r="CF48" i="61" s="1"/>
  <c r="CI17" i="61"/>
  <c r="CI41" i="61" s="1"/>
  <c r="CI32" i="61"/>
  <c r="CI47" i="61" s="1"/>
  <c r="CI36" i="61"/>
  <c r="CG37" i="61"/>
  <c r="CG35" i="61"/>
  <c r="CG17" i="61"/>
  <c r="CI37" i="61"/>
  <c r="CF18" i="61"/>
  <c r="CG36" i="61"/>
  <c r="CJ6" i="61"/>
  <c r="CJ5" i="61"/>
  <c r="CJ2" i="61"/>
  <c r="CK4" i="61"/>
  <c r="CK3" i="61" s="1"/>
  <c r="CI23" i="57"/>
  <c r="CI40" i="57" s="1"/>
  <c r="CI23" i="55"/>
  <c r="CI40" i="55" s="1"/>
  <c r="CI38" i="57"/>
  <c r="CI31" i="57" s="1"/>
  <c r="CI43" i="57"/>
  <c r="CI42" i="57"/>
  <c r="CI41" i="57"/>
  <c r="CI43" i="55"/>
  <c r="CI42" i="55"/>
  <c r="CI41" i="55"/>
  <c r="CI49" i="57"/>
  <c r="CI48" i="57"/>
  <c r="CI47" i="57"/>
  <c r="CI38" i="55"/>
  <c r="CI46" i="55" s="1"/>
  <c r="CJ6" i="57"/>
  <c r="CJ2" i="57"/>
  <c r="CJ5" i="57"/>
  <c r="CK4" i="57"/>
  <c r="CJ6" i="55"/>
  <c r="CJ2" i="55"/>
  <c r="CJ5" i="55"/>
  <c r="CK4" i="55"/>
  <c r="CI49" i="55"/>
  <c r="CI48" i="55"/>
  <c r="CI47" i="55"/>
  <c r="CJ6" i="59"/>
  <c r="CJ2" i="59"/>
  <c r="CJ5" i="59"/>
  <c r="CK4" i="59"/>
  <c r="CI23" i="61" l="1"/>
  <c r="CI40" i="61" s="1"/>
  <c r="CI23" i="59"/>
  <c r="CI40" i="59" s="1"/>
  <c r="CI38" i="59"/>
  <c r="CI46" i="59" s="1"/>
  <c r="CG23" i="55"/>
  <c r="CG40" i="55" s="1"/>
  <c r="CK3" i="55"/>
  <c r="CH22" i="61"/>
  <c r="CK3" i="59"/>
  <c r="CK3" i="57"/>
  <c r="CG38" i="57"/>
  <c r="CG46" i="57" s="1"/>
  <c r="CF49" i="55"/>
  <c r="CG47" i="55"/>
  <c r="CF43" i="57"/>
  <c r="CF49" i="57"/>
  <c r="CI16" i="57"/>
  <c r="CG41" i="55"/>
  <c r="CG38" i="55"/>
  <c r="CG31" i="55" s="1"/>
  <c r="CG23" i="57"/>
  <c r="CG40" i="57" s="1"/>
  <c r="CG47" i="57"/>
  <c r="CJ41" i="55"/>
  <c r="CJ41" i="57"/>
  <c r="CG41" i="57"/>
  <c r="CJ38" i="57"/>
  <c r="CJ23" i="57"/>
  <c r="CF43" i="55"/>
  <c r="CJ21" i="61"/>
  <c r="CI18" i="61"/>
  <c r="CI42" i="61" s="1"/>
  <c r="CJ20" i="61"/>
  <c r="CJ22" i="61"/>
  <c r="CG23" i="59"/>
  <c r="CG40" i="59" s="1"/>
  <c r="CG41" i="59"/>
  <c r="CF43" i="59"/>
  <c r="CJ41" i="59"/>
  <c r="CF49" i="59"/>
  <c r="CG38" i="59"/>
  <c r="CI46" i="57"/>
  <c r="CI38" i="61"/>
  <c r="CI46" i="61" s="1"/>
  <c r="CG23" i="61"/>
  <c r="CG40" i="61" s="1"/>
  <c r="CJ35" i="61"/>
  <c r="CF42" i="61"/>
  <c r="CG41" i="61"/>
  <c r="CF19" i="61"/>
  <c r="CF43" i="61" s="1"/>
  <c r="CJ17" i="61"/>
  <c r="CJ32" i="61"/>
  <c r="CJ36" i="61"/>
  <c r="CG38" i="61"/>
  <c r="CJ37" i="61"/>
  <c r="CI33" i="61"/>
  <c r="CF34" i="61"/>
  <c r="CF49" i="61" s="1"/>
  <c r="CI16" i="59"/>
  <c r="CI31" i="55"/>
  <c r="CI16" i="55"/>
  <c r="CH32" i="61"/>
  <c r="CH47" i="61" s="1"/>
  <c r="CH17" i="61"/>
  <c r="CH41" i="61" s="1"/>
  <c r="CH36" i="61"/>
  <c r="CH41" i="57"/>
  <c r="CH21" i="61"/>
  <c r="CH35" i="61"/>
  <c r="CH20" i="61"/>
  <c r="CG33" i="61"/>
  <c r="CG48" i="61" s="1"/>
  <c r="CG18" i="61"/>
  <c r="CH37" i="61"/>
  <c r="CG42" i="59"/>
  <c r="CK5" i="59"/>
  <c r="CL4" i="59"/>
  <c r="CL3" i="59" s="1"/>
  <c r="CK6" i="59"/>
  <c r="CK2" i="59"/>
  <c r="CJ47" i="59"/>
  <c r="CJ38" i="55"/>
  <c r="CJ31" i="55" s="1"/>
  <c r="CK5" i="55"/>
  <c r="CL4" i="55"/>
  <c r="CL3" i="55" s="1"/>
  <c r="CK6" i="55"/>
  <c r="CK2" i="55"/>
  <c r="CJ47" i="55"/>
  <c r="CJ41" i="61"/>
  <c r="CH38" i="55"/>
  <c r="CK6" i="57"/>
  <c r="CK2" i="57"/>
  <c r="CK5" i="57"/>
  <c r="CL4" i="57"/>
  <c r="CL3" i="57" s="1"/>
  <c r="CJ47" i="57"/>
  <c r="CK6" i="61"/>
  <c r="CK2" i="61"/>
  <c r="CL4" i="61"/>
  <c r="CL3" i="61" s="1"/>
  <c r="CK5" i="61"/>
  <c r="CG16" i="55" l="1"/>
  <c r="CG16" i="59"/>
  <c r="CJ40" i="57"/>
  <c r="CH23" i="55"/>
  <c r="CH40" i="55" s="1"/>
  <c r="CG16" i="57"/>
  <c r="CI16" i="61"/>
  <c r="CG31" i="57"/>
  <c r="CJ46" i="57"/>
  <c r="CI31" i="59"/>
  <c r="CJ23" i="59"/>
  <c r="CJ40" i="59" s="1"/>
  <c r="CJ23" i="55"/>
  <c r="CJ40" i="55" s="1"/>
  <c r="CI31" i="61"/>
  <c r="CG46" i="55"/>
  <c r="CJ16" i="57"/>
  <c r="CJ23" i="61"/>
  <c r="CJ40" i="61" s="1"/>
  <c r="CG31" i="59"/>
  <c r="CG46" i="59"/>
  <c r="CI42" i="59"/>
  <c r="CI43" i="59"/>
  <c r="CI49" i="59"/>
  <c r="CI48" i="59"/>
  <c r="CJ38" i="59"/>
  <c r="CJ38" i="61"/>
  <c r="CJ46" i="61" s="1"/>
  <c r="CJ31" i="57"/>
  <c r="CJ46" i="55"/>
  <c r="CG16" i="61"/>
  <c r="CJ33" i="61"/>
  <c r="CJ18" i="61"/>
  <c r="CJ47" i="61"/>
  <c r="CG46" i="61"/>
  <c r="CG31" i="61"/>
  <c r="CI48" i="61"/>
  <c r="CI34" i="61"/>
  <c r="CI49" i="61" s="1"/>
  <c r="CI19" i="61"/>
  <c r="CI43" i="61" s="1"/>
  <c r="CH38" i="61"/>
  <c r="CH46" i="61" s="1"/>
  <c r="CH23" i="61"/>
  <c r="CH40" i="61" s="1"/>
  <c r="CH33" i="61"/>
  <c r="CG34" i="61"/>
  <c r="CG19" i="61"/>
  <c r="CG43" i="61" s="1"/>
  <c r="CK20" i="61"/>
  <c r="CK37" i="61"/>
  <c r="CH42" i="55"/>
  <c r="CK17" i="61"/>
  <c r="CK41" i="61" s="1"/>
  <c r="CK41" i="59"/>
  <c r="CH48" i="55"/>
  <c r="CK22" i="61"/>
  <c r="CK35" i="61"/>
  <c r="CG43" i="59"/>
  <c r="CK47" i="59"/>
  <c r="CH18" i="61"/>
  <c r="CK21" i="61"/>
  <c r="CK32" i="61"/>
  <c r="CK47" i="61" s="1"/>
  <c r="CK36" i="61"/>
  <c r="CK47" i="57"/>
  <c r="CJ31" i="61"/>
  <c r="CJ16" i="59"/>
  <c r="CJ16" i="61"/>
  <c r="CG48" i="55"/>
  <c r="CL6" i="55"/>
  <c r="CL2" i="55"/>
  <c r="CL5" i="55"/>
  <c r="CM4" i="55"/>
  <c r="CH42" i="59"/>
  <c r="CH41" i="59"/>
  <c r="CH16" i="55"/>
  <c r="CH41" i="55"/>
  <c r="CL6" i="57"/>
  <c r="CL2" i="57"/>
  <c r="CL5" i="57"/>
  <c r="CM4" i="57"/>
  <c r="CG48" i="57"/>
  <c r="CH38" i="57"/>
  <c r="CH31" i="57" s="1"/>
  <c r="CG42" i="61"/>
  <c r="CH47" i="59"/>
  <c r="CL6" i="61"/>
  <c r="CL5" i="61"/>
  <c r="CL2" i="61"/>
  <c r="CM4" i="61"/>
  <c r="CM3" i="61" s="1"/>
  <c r="CH47" i="57"/>
  <c r="CG42" i="55"/>
  <c r="CH23" i="57"/>
  <c r="CH38" i="59"/>
  <c r="CH31" i="59" s="1"/>
  <c r="CG48" i="59"/>
  <c r="CL6" i="59"/>
  <c r="CL2" i="59"/>
  <c r="CL5" i="59"/>
  <c r="CM4" i="59"/>
  <c r="CG42" i="57"/>
  <c r="CH47" i="55"/>
  <c r="CH46" i="55"/>
  <c r="CH31" i="55"/>
  <c r="CH23" i="59"/>
  <c r="CH40" i="59" s="1"/>
  <c r="CJ16" i="55" l="1"/>
  <c r="CM3" i="55"/>
  <c r="CM3" i="59"/>
  <c r="CJ19" i="61"/>
  <c r="CJ43" i="61" s="1"/>
  <c r="CM3" i="57"/>
  <c r="CJ48" i="57"/>
  <c r="CJ49" i="55"/>
  <c r="CJ42" i="55"/>
  <c r="CJ49" i="57"/>
  <c r="CJ43" i="55"/>
  <c r="CJ48" i="55"/>
  <c r="CJ43" i="57"/>
  <c r="CJ42" i="57"/>
  <c r="CK23" i="55"/>
  <c r="CK40" i="55" s="1"/>
  <c r="CH16" i="61"/>
  <c r="CJ43" i="59"/>
  <c r="CJ48" i="59"/>
  <c r="CJ49" i="59"/>
  <c r="CJ42" i="59"/>
  <c r="CJ31" i="59"/>
  <c r="CJ46" i="59"/>
  <c r="CK38" i="57"/>
  <c r="CK46" i="57" s="1"/>
  <c r="CK23" i="61"/>
  <c r="CK40" i="61" s="1"/>
  <c r="CK23" i="59"/>
  <c r="CK40" i="59" s="1"/>
  <c r="CK38" i="59"/>
  <c r="CK46" i="59" s="1"/>
  <c r="CJ34" i="61"/>
  <c r="CJ49" i="61" s="1"/>
  <c r="CJ42" i="61"/>
  <c r="CJ48" i="61"/>
  <c r="CH31" i="61"/>
  <c r="CH46" i="57"/>
  <c r="CK38" i="61"/>
  <c r="CK46" i="61" s="1"/>
  <c r="CK48" i="57"/>
  <c r="CL41" i="55"/>
  <c r="CL41" i="57"/>
  <c r="CL22" i="61"/>
  <c r="CL35" i="61"/>
  <c r="CL20" i="61"/>
  <c r="CK18" i="61"/>
  <c r="CK42" i="61" s="1"/>
  <c r="CL41" i="59"/>
  <c r="CK33" i="61"/>
  <c r="CL32" i="61"/>
  <c r="CL47" i="61" s="1"/>
  <c r="CL36" i="61"/>
  <c r="CL17" i="61"/>
  <c r="CL41" i="61" s="1"/>
  <c r="CL37" i="61"/>
  <c r="CL21" i="61"/>
  <c r="CK42" i="55"/>
  <c r="CK16" i="61"/>
  <c r="CH40" i="57"/>
  <c r="CH16" i="57"/>
  <c r="CH48" i="61"/>
  <c r="CH46" i="59"/>
  <c r="CM5" i="57"/>
  <c r="CN4" i="57"/>
  <c r="CN3" i="57" s="1"/>
  <c r="CM6" i="57"/>
  <c r="CM2" i="57"/>
  <c r="CH16" i="59"/>
  <c r="CH48" i="57"/>
  <c r="CH42" i="61"/>
  <c r="CK47" i="55"/>
  <c r="CK16" i="55"/>
  <c r="CK41" i="55"/>
  <c r="CK23" i="57"/>
  <c r="CK40" i="57" s="1"/>
  <c r="CH48" i="59"/>
  <c r="CK41" i="57"/>
  <c r="CM6" i="59"/>
  <c r="CM2" i="59"/>
  <c r="CM5" i="59"/>
  <c r="CN4" i="59"/>
  <c r="CN3" i="59" s="1"/>
  <c r="CK38" i="55"/>
  <c r="CK31" i="55" s="1"/>
  <c r="CM6" i="61"/>
  <c r="CN4" i="61"/>
  <c r="CN3" i="61" s="1"/>
  <c r="CM5" i="61"/>
  <c r="CM2" i="61"/>
  <c r="CM6" i="55"/>
  <c r="CM2" i="55"/>
  <c r="CM5" i="55"/>
  <c r="CN4" i="55"/>
  <c r="CN3" i="55" s="1"/>
  <c r="CK16" i="59" l="1"/>
  <c r="CK31" i="59"/>
  <c r="CL38" i="55"/>
  <c r="CL46" i="55" s="1"/>
  <c r="CL23" i="55"/>
  <c r="CL16" i="55" s="1"/>
  <c r="CK31" i="57"/>
  <c r="CK31" i="61"/>
  <c r="CL23" i="57"/>
  <c r="CL40" i="57" s="1"/>
  <c r="CL38" i="57"/>
  <c r="CL31" i="57" s="1"/>
  <c r="CL38" i="59"/>
  <c r="CL31" i="59" s="1"/>
  <c r="CL23" i="61"/>
  <c r="CL40" i="61" s="1"/>
  <c r="CL23" i="59"/>
  <c r="CL16" i="59" s="1"/>
  <c r="CL38" i="61"/>
  <c r="CL31" i="61" s="1"/>
  <c r="CL18" i="61"/>
  <c r="CL48" i="55"/>
  <c r="CM17" i="61"/>
  <c r="CM32" i="61"/>
  <c r="CM36" i="61"/>
  <c r="CK34" i="61"/>
  <c r="CK49" i="61" s="1"/>
  <c r="CK43" i="55"/>
  <c r="CM37" i="61"/>
  <c r="CL48" i="57"/>
  <c r="CM47" i="57"/>
  <c r="CK49" i="59"/>
  <c r="CL42" i="55"/>
  <c r="CM21" i="61"/>
  <c r="CK43" i="59"/>
  <c r="CM41" i="59"/>
  <c r="CL33" i="61"/>
  <c r="CL42" i="59"/>
  <c r="CM47" i="55"/>
  <c r="CM41" i="57"/>
  <c r="CK43" i="57"/>
  <c r="CK19" i="61"/>
  <c r="CK43" i="61" s="1"/>
  <c r="CM22" i="61"/>
  <c r="CM35" i="61"/>
  <c r="CM20" i="61"/>
  <c r="CK16" i="57"/>
  <c r="CL16" i="61"/>
  <c r="CN6" i="55"/>
  <c r="CN2" i="55"/>
  <c r="CN5" i="55"/>
  <c r="CO4" i="55"/>
  <c r="CO3" i="55" s="1"/>
  <c r="CL47" i="59"/>
  <c r="CL46" i="59"/>
  <c r="CN6" i="59"/>
  <c r="CN2" i="59"/>
  <c r="CN5" i="59"/>
  <c r="CO4" i="59"/>
  <c r="CO3" i="59" s="1"/>
  <c r="CK46" i="55"/>
  <c r="CN6" i="57"/>
  <c r="CN2" i="57"/>
  <c r="CN5" i="57"/>
  <c r="CO4" i="57"/>
  <c r="CO3" i="57" s="1"/>
  <c r="CK49" i="57"/>
  <c r="CK42" i="57"/>
  <c r="CK49" i="55"/>
  <c r="CN6" i="61"/>
  <c r="CN5" i="61"/>
  <c r="CN2" i="61"/>
  <c r="CO4" i="61"/>
  <c r="CO3" i="61" s="1"/>
  <c r="CK42" i="59"/>
  <c r="CK48" i="55"/>
  <c r="CL47" i="55"/>
  <c r="CK48" i="61"/>
  <c r="CK48" i="59"/>
  <c r="CL47" i="57"/>
  <c r="CL46" i="57"/>
  <c r="CL40" i="59" l="1"/>
  <c r="CL40" i="55"/>
  <c r="CL31" i="55"/>
  <c r="CL16" i="57"/>
  <c r="CM38" i="59"/>
  <c r="CM46" i="59" s="1"/>
  <c r="CM38" i="61"/>
  <c r="CM46" i="61" s="1"/>
  <c r="CL46" i="61"/>
  <c r="CM23" i="57"/>
  <c r="CM23" i="59"/>
  <c r="CM38" i="57"/>
  <c r="CM23" i="61"/>
  <c r="CM40" i="61" s="1"/>
  <c r="CO6" i="61"/>
  <c r="CO5" i="61"/>
  <c r="CO2" i="61"/>
  <c r="CP4" i="61"/>
  <c r="CP3" i="61" s="1"/>
  <c r="CL42" i="57"/>
  <c r="CM47" i="59"/>
  <c r="CO6" i="57"/>
  <c r="CO2" i="57"/>
  <c r="CO5" i="57"/>
  <c r="CP4" i="57"/>
  <c r="CP3" i="57" s="1"/>
  <c r="CO5" i="59"/>
  <c r="CP4" i="59"/>
  <c r="CP3" i="59" s="1"/>
  <c r="CO6" i="59"/>
  <c r="CO2" i="59"/>
  <c r="CM38" i="55"/>
  <c r="CM41" i="55"/>
  <c r="CL42" i="61"/>
  <c r="CL48" i="59"/>
  <c r="CM47" i="61"/>
  <c r="CM23" i="55"/>
  <c r="CM40" i="55" s="1"/>
  <c r="CM41" i="61"/>
  <c r="CL48" i="61"/>
  <c r="CO5" i="55"/>
  <c r="CP4" i="55"/>
  <c r="CP3" i="55" s="1"/>
  <c r="CO6" i="55"/>
  <c r="CO2" i="55"/>
  <c r="CM31" i="59" l="1"/>
  <c r="CM31" i="61"/>
  <c r="CM16" i="61"/>
  <c r="CM40" i="59"/>
  <c r="CM16" i="59"/>
  <c r="CM40" i="57"/>
  <c r="CM16" i="57"/>
  <c r="CM31" i="57"/>
  <c r="CM46" i="57"/>
  <c r="CM16" i="55"/>
  <c r="CM46" i="55"/>
  <c r="CM31" i="55"/>
  <c r="CP6" i="59"/>
  <c r="CP2" i="59"/>
  <c r="CP5" i="59"/>
  <c r="CQ4" i="59"/>
  <c r="CP6" i="55"/>
  <c r="CP2" i="55"/>
  <c r="CP5" i="55"/>
  <c r="CQ4" i="55"/>
  <c r="CP6" i="57"/>
  <c r="CP2" i="57"/>
  <c r="CP5" i="57"/>
  <c r="CQ4" i="57"/>
  <c r="CP23" i="57"/>
  <c r="CP40" i="57" s="1"/>
  <c r="CP6" i="61"/>
  <c r="CP5" i="61"/>
  <c r="CP2" i="61"/>
  <c r="CQ4" i="61"/>
  <c r="CQ3" i="61" s="1"/>
  <c r="CN35" i="61" l="1"/>
  <c r="CN47" i="57"/>
  <c r="CQ3" i="57"/>
  <c r="CQ3" i="55"/>
  <c r="CN47" i="59"/>
  <c r="CQ3" i="59"/>
  <c r="CM48" i="57"/>
  <c r="CM42" i="55"/>
  <c r="CN41" i="55"/>
  <c r="CM42" i="57"/>
  <c r="CN38" i="55"/>
  <c r="CM48" i="55"/>
  <c r="CP23" i="55"/>
  <c r="CP40" i="55" s="1"/>
  <c r="CP38" i="55"/>
  <c r="CP46" i="55" s="1"/>
  <c r="CP37" i="61"/>
  <c r="CM48" i="59"/>
  <c r="CP47" i="59"/>
  <c r="CM42" i="59"/>
  <c r="CP17" i="61"/>
  <c r="CP21" i="61"/>
  <c r="CN21" i="61"/>
  <c r="CN22" i="61"/>
  <c r="CN36" i="61"/>
  <c r="CM33" i="61"/>
  <c r="CM48" i="61" s="1"/>
  <c r="CN17" i="61"/>
  <c r="CN41" i="61" s="1"/>
  <c r="CM18" i="61"/>
  <c r="CN20" i="61"/>
  <c r="CN32" i="61"/>
  <c r="CN47" i="61" s="1"/>
  <c r="CP22" i="61"/>
  <c r="CP35" i="61"/>
  <c r="CP20" i="61"/>
  <c r="CN37" i="61"/>
  <c r="CP32" i="61"/>
  <c r="CP47" i="61" s="1"/>
  <c r="CP36" i="61"/>
  <c r="CQ17" i="61"/>
  <c r="CP16" i="57"/>
  <c r="CP43" i="57"/>
  <c r="CP42" i="57"/>
  <c r="CP41" i="57"/>
  <c r="CP43" i="55"/>
  <c r="CP42" i="55"/>
  <c r="CP41" i="55"/>
  <c r="CQ6" i="61"/>
  <c r="CQ5" i="61"/>
  <c r="CR4" i="61"/>
  <c r="CR3" i="61" s="1"/>
  <c r="CQ2" i="61"/>
  <c r="CP38" i="57"/>
  <c r="CP31" i="57" s="1"/>
  <c r="CQ6" i="55"/>
  <c r="CQ2" i="55"/>
  <c r="CQ5" i="55"/>
  <c r="CR4" i="55"/>
  <c r="CP49" i="55"/>
  <c r="CP48" i="55"/>
  <c r="CP47" i="55"/>
  <c r="CP38" i="59"/>
  <c r="CP41" i="59"/>
  <c r="CQ5" i="57"/>
  <c r="CR4" i="57"/>
  <c r="CQ6" i="57"/>
  <c r="CQ2" i="57"/>
  <c r="CP49" i="57"/>
  <c r="CP48" i="57"/>
  <c r="CP47" i="57"/>
  <c r="CQ6" i="59"/>
  <c r="CQ2" i="59"/>
  <c r="CQ5" i="59"/>
  <c r="CR4" i="59"/>
  <c r="CP41" i="61"/>
  <c r="CP16" i="55" l="1"/>
  <c r="CP23" i="59"/>
  <c r="CP40" i="59" s="1"/>
  <c r="CP31" i="55"/>
  <c r="CP31" i="59"/>
  <c r="CQ22" i="61"/>
  <c r="CM43" i="57"/>
  <c r="CR3" i="57"/>
  <c r="CM43" i="59"/>
  <c r="CR3" i="59"/>
  <c r="CM43" i="55"/>
  <c r="CR3" i="55"/>
  <c r="CL49" i="59"/>
  <c r="CL49" i="57"/>
  <c r="CL34" i="61"/>
  <c r="CL49" i="61" s="1"/>
  <c r="CN23" i="57"/>
  <c r="CN40" i="57" s="1"/>
  <c r="CN47" i="55"/>
  <c r="CN46" i="55"/>
  <c r="CN31" i="55"/>
  <c r="CN23" i="55"/>
  <c r="CM49" i="55"/>
  <c r="CL43" i="55"/>
  <c r="CL43" i="57"/>
  <c r="CN38" i="57"/>
  <c r="CN41" i="57"/>
  <c r="CL19" i="61"/>
  <c r="CL43" i="61" s="1"/>
  <c r="CM49" i="57"/>
  <c r="CL43" i="59"/>
  <c r="CL49" i="55"/>
  <c r="CQ38" i="55"/>
  <c r="CQ31" i="55" s="1"/>
  <c r="CP23" i="61"/>
  <c r="CP40" i="61" s="1"/>
  <c r="CQ32" i="61"/>
  <c r="CQ35" i="61"/>
  <c r="CQ20" i="61"/>
  <c r="CP38" i="61"/>
  <c r="CP31" i="61" s="1"/>
  <c r="CN23" i="59"/>
  <c r="CN40" i="59" s="1"/>
  <c r="CQ41" i="59"/>
  <c r="CN41" i="59"/>
  <c r="CN38" i="59"/>
  <c r="CM49" i="59"/>
  <c r="CN23" i="61"/>
  <c r="CN16" i="61" s="1"/>
  <c r="CP46" i="57"/>
  <c r="CN38" i="61"/>
  <c r="CN46" i="61" s="1"/>
  <c r="CQ36" i="61"/>
  <c r="CP18" i="61"/>
  <c r="CP33" i="61"/>
  <c r="CQ37" i="61"/>
  <c r="CM42" i="61"/>
  <c r="CQ21" i="61"/>
  <c r="CM19" i="61"/>
  <c r="CM43" i="61" s="1"/>
  <c r="CM34" i="61"/>
  <c r="CM49" i="61" s="1"/>
  <c r="CP46" i="59"/>
  <c r="CO35" i="61"/>
  <c r="CN42" i="57"/>
  <c r="CO36" i="61"/>
  <c r="CO47" i="55"/>
  <c r="CO17" i="61"/>
  <c r="CO20" i="61"/>
  <c r="CN33" i="61"/>
  <c r="CN48" i="61" s="1"/>
  <c r="CO21" i="61"/>
  <c r="CN18" i="61"/>
  <c r="CN42" i="61" s="1"/>
  <c r="CO32" i="61"/>
  <c r="CO47" i="61" s="1"/>
  <c r="CO37" i="61"/>
  <c r="CO22" i="61"/>
  <c r="CP16" i="59"/>
  <c r="CQ38" i="57"/>
  <c r="CQ31" i="57" s="1"/>
  <c r="CQ43" i="57"/>
  <c r="CQ42" i="57"/>
  <c r="CQ41" i="57"/>
  <c r="CQ23" i="55"/>
  <c r="CQ40" i="55" s="1"/>
  <c r="CR6" i="61"/>
  <c r="CR5" i="61"/>
  <c r="CR2" i="61"/>
  <c r="CS4" i="61"/>
  <c r="CS3" i="61" s="1"/>
  <c r="CR6" i="59"/>
  <c r="CR2" i="59"/>
  <c r="CR5" i="59"/>
  <c r="CS4" i="59"/>
  <c r="CQ47" i="59"/>
  <c r="CQ49" i="57"/>
  <c r="CQ48" i="57"/>
  <c r="CQ47" i="57"/>
  <c r="CQ43" i="55"/>
  <c r="CQ42" i="55"/>
  <c r="CQ41" i="55"/>
  <c r="CQ41" i="61"/>
  <c r="CR6" i="57"/>
  <c r="CR2" i="57"/>
  <c r="CR5" i="57"/>
  <c r="CS4" i="57"/>
  <c r="CO41" i="55"/>
  <c r="CO41" i="57"/>
  <c r="CQ23" i="57"/>
  <c r="CQ40" i="57" s="1"/>
  <c r="CR6" i="55"/>
  <c r="CR2" i="55"/>
  <c r="CR5" i="55"/>
  <c r="CS4" i="55"/>
  <c r="CS3" i="55" s="1"/>
  <c r="CQ49" i="55"/>
  <c r="CQ48" i="55"/>
  <c r="CQ47" i="55"/>
  <c r="CQ46" i="55"/>
  <c r="CQ47" i="61"/>
  <c r="CN16" i="57" l="1"/>
  <c r="CQ23" i="61"/>
  <c r="CQ38" i="59"/>
  <c r="CQ46" i="59" s="1"/>
  <c r="CQ16" i="55"/>
  <c r="CP16" i="61"/>
  <c r="CS3" i="57"/>
  <c r="CS3" i="59"/>
  <c r="CP19" i="61"/>
  <c r="CP43" i="61" s="1"/>
  <c r="CQ23" i="59"/>
  <c r="CQ40" i="59" s="1"/>
  <c r="CN16" i="59"/>
  <c r="CN31" i="57"/>
  <c r="CN46" i="57"/>
  <c r="CN40" i="55"/>
  <c r="CN16" i="55"/>
  <c r="CO23" i="57"/>
  <c r="CO40" i="57" s="1"/>
  <c r="CO38" i="55"/>
  <c r="CO46" i="55" s="1"/>
  <c r="CO23" i="55"/>
  <c r="CO40" i="55" s="1"/>
  <c r="CQ38" i="61"/>
  <c r="CQ46" i="61" s="1"/>
  <c r="CO38" i="61"/>
  <c r="CO31" i="61" s="1"/>
  <c r="CP46" i="61"/>
  <c r="CP34" i="61"/>
  <c r="CP49" i="61" s="1"/>
  <c r="CP49" i="59"/>
  <c r="CP42" i="59"/>
  <c r="CP43" i="59"/>
  <c r="CP48" i="59"/>
  <c r="CN46" i="59"/>
  <c r="CN31" i="59"/>
  <c r="CQ40" i="61"/>
  <c r="CQ16" i="61"/>
  <c r="CN40" i="61"/>
  <c r="CQ46" i="57"/>
  <c r="CQ31" i="59"/>
  <c r="CO38" i="59"/>
  <c r="CO46" i="59" s="1"/>
  <c r="CN31" i="61"/>
  <c r="CQ33" i="61"/>
  <c r="CQ18" i="61"/>
  <c r="CP48" i="61"/>
  <c r="CP42" i="61"/>
  <c r="CO16" i="55"/>
  <c r="CR37" i="61"/>
  <c r="CR21" i="61"/>
  <c r="CO33" i="61"/>
  <c r="CO48" i="61" s="1"/>
  <c r="CR20" i="61"/>
  <c r="CR22" i="61"/>
  <c r="CR35" i="61"/>
  <c r="CR17" i="61"/>
  <c r="CR41" i="61" s="1"/>
  <c r="CR32" i="61"/>
  <c r="CR47" i="61" s="1"/>
  <c r="CR36" i="61"/>
  <c r="CO42" i="59"/>
  <c r="CO23" i="61"/>
  <c r="CO40" i="61" s="1"/>
  <c r="CQ31" i="61"/>
  <c r="CN42" i="55"/>
  <c r="CS5" i="55"/>
  <c r="CT4" i="55"/>
  <c r="CS6" i="55"/>
  <c r="CS2" i="55"/>
  <c r="CN48" i="57"/>
  <c r="CN48" i="59"/>
  <c r="CO47" i="59"/>
  <c r="CO23" i="59"/>
  <c r="CO40" i="59" s="1"/>
  <c r="CS5" i="59"/>
  <c r="CT4" i="59"/>
  <c r="CS6" i="59"/>
  <c r="CS2" i="59"/>
  <c r="CO41" i="61"/>
  <c r="CQ16" i="57"/>
  <c r="CO41" i="59"/>
  <c r="CS6" i="61"/>
  <c r="CS2" i="61"/>
  <c r="CT4" i="61"/>
  <c r="CT3" i="61" s="1"/>
  <c r="CS5" i="61"/>
  <c r="CO47" i="57"/>
  <c r="CS6" i="57"/>
  <c r="CS2" i="57"/>
  <c r="CS5" i="57"/>
  <c r="CT4" i="57"/>
  <c r="CO38" i="57"/>
  <c r="CO46" i="57" s="1"/>
  <c r="CN42" i="59"/>
  <c r="CO48" i="57"/>
  <c r="CO31" i="55" l="1"/>
  <c r="CO46" i="61"/>
  <c r="CQ16" i="59"/>
  <c r="CT3" i="57"/>
  <c r="CT3" i="59"/>
  <c r="CT3" i="55"/>
  <c r="CO16" i="57"/>
  <c r="CR38" i="55"/>
  <c r="CR46" i="55" s="1"/>
  <c r="CR23" i="55"/>
  <c r="CR40" i="55" s="1"/>
  <c r="CQ43" i="59"/>
  <c r="CQ48" i="59"/>
  <c r="CQ49" i="59"/>
  <c r="CQ42" i="59"/>
  <c r="CR23" i="57"/>
  <c r="CR40" i="57" s="1"/>
  <c r="CO16" i="59"/>
  <c r="CO31" i="59"/>
  <c r="CR38" i="59"/>
  <c r="CR46" i="59" s="1"/>
  <c r="CR38" i="61"/>
  <c r="CR46" i="61" s="1"/>
  <c r="CS36" i="61"/>
  <c r="CQ34" i="61"/>
  <c r="CQ49" i="61" s="1"/>
  <c r="CQ19" i="61"/>
  <c r="CQ43" i="61" s="1"/>
  <c r="CQ42" i="61"/>
  <c r="CQ48" i="61"/>
  <c r="CR23" i="61"/>
  <c r="CR40" i="61" s="1"/>
  <c r="CR42" i="57"/>
  <c r="CS41" i="59"/>
  <c r="CR33" i="61"/>
  <c r="CS17" i="61"/>
  <c r="CR48" i="57"/>
  <c r="CR48" i="59"/>
  <c r="CR18" i="61"/>
  <c r="CR42" i="61" s="1"/>
  <c r="CS22" i="61"/>
  <c r="CS35" i="61"/>
  <c r="CS41" i="55"/>
  <c r="CS21" i="61"/>
  <c r="CS32" i="61"/>
  <c r="CS23" i="59"/>
  <c r="CS20" i="61"/>
  <c r="CS37" i="61"/>
  <c r="CO16" i="61"/>
  <c r="CR31" i="61"/>
  <c r="CO31" i="57"/>
  <c r="CT6" i="61"/>
  <c r="CT5" i="61"/>
  <c r="CT2" i="61"/>
  <c r="CU4" i="61"/>
  <c r="CU3" i="61" s="1"/>
  <c r="CR31" i="59"/>
  <c r="CR47" i="59"/>
  <c r="CO48" i="59"/>
  <c r="CO42" i="57"/>
  <c r="CT6" i="57"/>
  <c r="CT2" i="57"/>
  <c r="CT5" i="57"/>
  <c r="CU4" i="57"/>
  <c r="CU3" i="57" s="1"/>
  <c r="CR41" i="57"/>
  <c r="CT6" i="55"/>
  <c r="CT2" i="55"/>
  <c r="CT5" i="55"/>
  <c r="CU4" i="55"/>
  <c r="CR41" i="59"/>
  <c r="CR23" i="59"/>
  <c r="CR40" i="59" s="1"/>
  <c r="CR38" i="57"/>
  <c r="CR46" i="57" s="1"/>
  <c r="CT6" i="59"/>
  <c r="CT2" i="59"/>
  <c r="CT5" i="59"/>
  <c r="CU4" i="59"/>
  <c r="CO48" i="55"/>
  <c r="CR48" i="55"/>
  <c r="CR47" i="55"/>
  <c r="CR47" i="57"/>
  <c r="CR16" i="55"/>
  <c r="CR42" i="55"/>
  <c r="CR41" i="55"/>
  <c r="CO42" i="55"/>
  <c r="CS23" i="55" l="1"/>
  <c r="CR16" i="61"/>
  <c r="CS38" i="57"/>
  <c r="CS40" i="59"/>
  <c r="CR49" i="59"/>
  <c r="CU3" i="59"/>
  <c r="CU3" i="55"/>
  <c r="CS40" i="55"/>
  <c r="CR31" i="55"/>
  <c r="CS38" i="55"/>
  <c r="CS46" i="55" s="1"/>
  <c r="CR16" i="57"/>
  <c r="CS47" i="55"/>
  <c r="CS16" i="55"/>
  <c r="CR31" i="57"/>
  <c r="CS47" i="59"/>
  <c r="CS38" i="59"/>
  <c r="CS46" i="59" s="1"/>
  <c r="CS33" i="61"/>
  <c r="CS48" i="61" s="1"/>
  <c r="CT17" i="61"/>
  <c r="CT41" i="61" s="1"/>
  <c r="CT37" i="61"/>
  <c r="CS18" i="61"/>
  <c r="CS42" i="61" s="1"/>
  <c r="CR34" i="61"/>
  <c r="CR49" i="57"/>
  <c r="CT21" i="61"/>
  <c r="CT41" i="57"/>
  <c r="CR43" i="57"/>
  <c r="CT22" i="61"/>
  <c r="CT35" i="61"/>
  <c r="CT20" i="61"/>
  <c r="CS42" i="57"/>
  <c r="CR19" i="61"/>
  <c r="CR43" i="61" s="1"/>
  <c r="CR43" i="55"/>
  <c r="CT32" i="61"/>
  <c r="CT47" i="61" s="1"/>
  <c r="CT36" i="61"/>
  <c r="CS48" i="57"/>
  <c r="CT41" i="55"/>
  <c r="CR43" i="59"/>
  <c r="CU6" i="59"/>
  <c r="CU2" i="59"/>
  <c r="CU5" i="59"/>
  <c r="CV4" i="59"/>
  <c r="CV3" i="59" s="1"/>
  <c r="CS23" i="61"/>
  <c r="CS40" i="61" s="1"/>
  <c r="CR42" i="59"/>
  <c r="CS47" i="57"/>
  <c r="CS46" i="57"/>
  <c r="CS31" i="57"/>
  <c r="CS41" i="57"/>
  <c r="CU6" i="55"/>
  <c r="CU2" i="55"/>
  <c r="CU5" i="55"/>
  <c r="CV4" i="55"/>
  <c r="CV3" i="55" s="1"/>
  <c r="CR49" i="55"/>
  <c r="CS16" i="59"/>
  <c r="CR49" i="61"/>
  <c r="CR48" i="61"/>
  <c r="CS41" i="61"/>
  <c r="CR16" i="59"/>
  <c r="CS38" i="61"/>
  <c r="CS46" i="61" s="1"/>
  <c r="CU6" i="61"/>
  <c r="CV4" i="61"/>
  <c r="CV3" i="61" s="1"/>
  <c r="CU5" i="61"/>
  <c r="CU2" i="61"/>
  <c r="CS47" i="61"/>
  <c r="CS23" i="57"/>
  <c r="CS40" i="57" s="1"/>
  <c r="CU5" i="57"/>
  <c r="CV4" i="57"/>
  <c r="CV3" i="57" s="1"/>
  <c r="CU6" i="57"/>
  <c r="CU2" i="57"/>
  <c r="CT23" i="55" l="1"/>
  <c r="CS16" i="61"/>
  <c r="CS31" i="55"/>
  <c r="CT38" i="57"/>
  <c r="CT40" i="55"/>
  <c r="CT38" i="55"/>
  <c r="CT46" i="55" s="1"/>
  <c r="CS31" i="59"/>
  <c r="CT38" i="59"/>
  <c r="CT23" i="61"/>
  <c r="CT40" i="61" s="1"/>
  <c r="CT38" i="61"/>
  <c r="CT31" i="61" s="1"/>
  <c r="CS31" i="61"/>
  <c r="CT23" i="57"/>
  <c r="CS43" i="59"/>
  <c r="CS19" i="61"/>
  <c r="CS43" i="61" s="1"/>
  <c r="CS49" i="57"/>
  <c r="CS34" i="61"/>
  <c r="CS49" i="61" s="1"/>
  <c r="CS43" i="57"/>
  <c r="CS49" i="59"/>
  <c r="CS49" i="55"/>
  <c r="CS43" i="55"/>
  <c r="CV6" i="61"/>
  <c r="CV5" i="61"/>
  <c r="CV2" i="61"/>
  <c r="CW4" i="61"/>
  <c r="CW3" i="61" s="1"/>
  <c r="CS42" i="55"/>
  <c r="CS42" i="59"/>
  <c r="CT31" i="57"/>
  <c r="CT47" i="57"/>
  <c r="CT46" i="57"/>
  <c r="CT23" i="59"/>
  <c r="CT40" i="59" s="1"/>
  <c r="CS48" i="55"/>
  <c r="CS16" i="57"/>
  <c r="CT16" i="55"/>
  <c r="CS48" i="59"/>
  <c r="CV6" i="57"/>
  <c r="CV2" i="57"/>
  <c r="CV5" i="57"/>
  <c r="CW4" i="57"/>
  <c r="CW3" i="57" s="1"/>
  <c r="CT41" i="59"/>
  <c r="CT47" i="55"/>
  <c r="CV6" i="55"/>
  <c r="CV2" i="55"/>
  <c r="CV5" i="55"/>
  <c r="CW4" i="55"/>
  <c r="CW3" i="55" s="1"/>
  <c r="CT16" i="61"/>
  <c r="CT47" i="59"/>
  <c r="CT46" i="59"/>
  <c r="CT31" i="59"/>
  <c r="CV6" i="59"/>
  <c r="CV2" i="59"/>
  <c r="CV5" i="59"/>
  <c r="CW4" i="59"/>
  <c r="CW3" i="59" s="1"/>
  <c r="CT46" i="61" l="1"/>
  <c r="CT31" i="55"/>
  <c r="CT40" i="57"/>
  <c r="CT16" i="57"/>
  <c r="CT16" i="59"/>
  <c r="CW6" i="61"/>
  <c r="CW5" i="61"/>
  <c r="CW2" i="61"/>
  <c r="CX4" i="61"/>
  <c r="CX3" i="61" s="1"/>
  <c r="CW5" i="59"/>
  <c r="CX4" i="59"/>
  <c r="CX3" i="59" s="1"/>
  <c r="CW6" i="59"/>
  <c r="CW2" i="59"/>
  <c r="CW5" i="55"/>
  <c r="CX4" i="55"/>
  <c r="CW6" i="55"/>
  <c r="CW2" i="55"/>
  <c r="CW6" i="57"/>
  <c r="CW2" i="57"/>
  <c r="CW5" i="57"/>
  <c r="CX4" i="57"/>
  <c r="CX3" i="55" l="1"/>
  <c r="CU32" i="61"/>
  <c r="CU47" i="61" s="1"/>
  <c r="CX3" i="57"/>
  <c r="CW23" i="55"/>
  <c r="CW40" i="55" s="1"/>
  <c r="CT48" i="55"/>
  <c r="CU41" i="55"/>
  <c r="CU47" i="57"/>
  <c r="CU38" i="57"/>
  <c r="CT42" i="57"/>
  <c r="CT42" i="55"/>
  <c r="CT48" i="59"/>
  <c r="CW41" i="59"/>
  <c r="CW23" i="59"/>
  <c r="CW40" i="59" s="1"/>
  <c r="CT42" i="59"/>
  <c r="CW38" i="57"/>
  <c r="CW46" i="57" s="1"/>
  <c r="CW20" i="61"/>
  <c r="CW37" i="61"/>
  <c r="CT18" i="61"/>
  <c r="CT42" i="61" s="1"/>
  <c r="CU17" i="61"/>
  <c r="CU37" i="61"/>
  <c r="CU20" i="61"/>
  <c r="CW17" i="61"/>
  <c r="CW41" i="61" s="1"/>
  <c r="CW22" i="61"/>
  <c r="CW35" i="61"/>
  <c r="CU22" i="61"/>
  <c r="CT33" i="61"/>
  <c r="CT48" i="61" s="1"/>
  <c r="CU21" i="61"/>
  <c r="CW21" i="61"/>
  <c r="CW32" i="61"/>
  <c r="CW47" i="61" s="1"/>
  <c r="CW36" i="61"/>
  <c r="CU35" i="61"/>
  <c r="CU36" i="61"/>
  <c r="CW43" i="57"/>
  <c r="CW42" i="57"/>
  <c r="CW41" i="57"/>
  <c r="CX6" i="55"/>
  <c r="CX2" i="55"/>
  <c r="CX5" i="55"/>
  <c r="CY4" i="55"/>
  <c r="CW47" i="59"/>
  <c r="CX6" i="61"/>
  <c r="CX5" i="61"/>
  <c r="CX2" i="61"/>
  <c r="CY4" i="61"/>
  <c r="CY3" i="61" s="1"/>
  <c r="CX6" i="59"/>
  <c r="CX2" i="59"/>
  <c r="CX5" i="59"/>
  <c r="CY4" i="59"/>
  <c r="CX6" i="57"/>
  <c r="CX2" i="57"/>
  <c r="CX5" i="57"/>
  <c r="CY4" i="57"/>
  <c r="CW49" i="57"/>
  <c r="CW48" i="57"/>
  <c r="CW47" i="57"/>
  <c r="CW38" i="55"/>
  <c r="CW31" i="55" s="1"/>
  <c r="CW16" i="55"/>
  <c r="CW43" i="55"/>
  <c r="CW42" i="55"/>
  <c r="CW41" i="55"/>
  <c r="CW23" i="57"/>
  <c r="CW40" i="57" s="1"/>
  <c r="CW49" i="55"/>
  <c r="CW48" i="55"/>
  <c r="CW47" i="55"/>
  <c r="CW31" i="57" l="1"/>
  <c r="CW38" i="59"/>
  <c r="CW31" i="59" s="1"/>
  <c r="CW23" i="61"/>
  <c r="CW40" i="61" s="1"/>
  <c r="CY3" i="55"/>
  <c r="CV17" i="61"/>
  <c r="CV41" i="61" s="1"/>
  <c r="CY3" i="57"/>
  <c r="CY3" i="59"/>
  <c r="CU46" i="57"/>
  <c r="CU31" i="57"/>
  <c r="CX41" i="55"/>
  <c r="CX41" i="57"/>
  <c r="CT48" i="57"/>
  <c r="CU41" i="57"/>
  <c r="CX23" i="57"/>
  <c r="CX40" i="57" s="1"/>
  <c r="CU47" i="55"/>
  <c r="CT49" i="57"/>
  <c r="CT43" i="57"/>
  <c r="CX32" i="61"/>
  <c r="CU23" i="57"/>
  <c r="CU40" i="57" s="1"/>
  <c r="CU38" i="55"/>
  <c r="CU46" i="55" s="1"/>
  <c r="CU23" i="55"/>
  <c r="CT43" i="55"/>
  <c r="CT49" i="55"/>
  <c r="CW38" i="61"/>
  <c r="CW46" i="61" s="1"/>
  <c r="CX36" i="61"/>
  <c r="CU41" i="59"/>
  <c r="CT43" i="59"/>
  <c r="CX47" i="59"/>
  <c r="CU23" i="59"/>
  <c r="CU40" i="59" s="1"/>
  <c r="CU38" i="59"/>
  <c r="CU46" i="59" s="1"/>
  <c r="CU47" i="59"/>
  <c r="CX41" i="59"/>
  <c r="CT49" i="59"/>
  <c r="CW46" i="55"/>
  <c r="CW16" i="59"/>
  <c r="CX37" i="61"/>
  <c r="CT19" i="61"/>
  <c r="CT43" i="61" s="1"/>
  <c r="CX21" i="61"/>
  <c r="CW18" i="61"/>
  <c r="CW33" i="61"/>
  <c r="CX17" i="61"/>
  <c r="CX41" i="61" s="1"/>
  <c r="CX22" i="61"/>
  <c r="CX35" i="61"/>
  <c r="CX20" i="61"/>
  <c r="CU38" i="61"/>
  <c r="CU23" i="61"/>
  <c r="CU40" i="61" s="1"/>
  <c r="CU41" i="61"/>
  <c r="CT34" i="61"/>
  <c r="CT49" i="61" s="1"/>
  <c r="CU18" i="61"/>
  <c r="CU42" i="61" s="1"/>
  <c r="CV21" i="61"/>
  <c r="CV22" i="61"/>
  <c r="CU42" i="55"/>
  <c r="CV20" i="61"/>
  <c r="CV41" i="59"/>
  <c r="CU33" i="61"/>
  <c r="CU48" i="61" s="1"/>
  <c r="CV36" i="61"/>
  <c r="CV37" i="61"/>
  <c r="CV35" i="61"/>
  <c r="CV41" i="57"/>
  <c r="CV32" i="61"/>
  <c r="CV47" i="61" s="1"/>
  <c r="CU42" i="59"/>
  <c r="CV41" i="55"/>
  <c r="CY6" i="59"/>
  <c r="CY2" i="59"/>
  <c r="CY5" i="59"/>
  <c r="CZ4" i="59"/>
  <c r="CX23" i="55"/>
  <c r="CY5" i="57"/>
  <c r="CZ4" i="57"/>
  <c r="CZ3" i="57" s="1"/>
  <c r="CY6" i="57"/>
  <c r="CY2" i="57"/>
  <c r="CX47" i="57"/>
  <c r="CW16" i="61"/>
  <c r="CX47" i="61"/>
  <c r="CY6" i="55"/>
  <c r="CY2" i="55"/>
  <c r="CY5" i="55"/>
  <c r="CZ4" i="55"/>
  <c r="CZ3" i="55" s="1"/>
  <c r="CX47" i="55"/>
  <c r="CY6" i="61"/>
  <c r="CY5" i="61"/>
  <c r="CZ4" i="61"/>
  <c r="CZ3" i="61" s="1"/>
  <c r="CY2" i="61"/>
  <c r="CW16" i="57"/>
  <c r="CX40" i="55" l="1"/>
  <c r="CW46" i="59"/>
  <c r="CX38" i="57"/>
  <c r="CX31" i="57" s="1"/>
  <c r="CW49" i="59"/>
  <c r="CZ3" i="59"/>
  <c r="CV18" i="61"/>
  <c r="CV23" i="55"/>
  <c r="CX38" i="55"/>
  <c r="CU16" i="57"/>
  <c r="CU16" i="55"/>
  <c r="CU40" i="55"/>
  <c r="CU31" i="55"/>
  <c r="CX23" i="59"/>
  <c r="CX40" i="59" s="1"/>
  <c r="CW31" i="61"/>
  <c r="CX38" i="59"/>
  <c r="CX31" i="59" s="1"/>
  <c r="CX23" i="61"/>
  <c r="CX40" i="61" s="1"/>
  <c r="CX38" i="61"/>
  <c r="CX31" i="61" s="1"/>
  <c r="CU31" i="59"/>
  <c r="CW48" i="59"/>
  <c r="CU16" i="59"/>
  <c r="CW43" i="59"/>
  <c r="CW42" i="59"/>
  <c r="CV38" i="59"/>
  <c r="CX16" i="57"/>
  <c r="CV38" i="57"/>
  <c r="CV46" i="57" s="1"/>
  <c r="CV40" i="55"/>
  <c r="CV16" i="55"/>
  <c r="CU16" i="61"/>
  <c r="CV23" i="61"/>
  <c r="CV40" i="61" s="1"/>
  <c r="CW42" i="61"/>
  <c r="CW34" i="61"/>
  <c r="CW49" i="61" s="1"/>
  <c r="CU31" i="61"/>
  <c r="CU46" i="61"/>
  <c r="CX33" i="61"/>
  <c r="CW48" i="61"/>
  <c r="CW19" i="61"/>
  <c r="CW43" i="61" s="1"/>
  <c r="CX18" i="61"/>
  <c r="CX16" i="55"/>
  <c r="CV38" i="61"/>
  <c r="CV46" i="61" s="1"/>
  <c r="CY22" i="61"/>
  <c r="CY35" i="61"/>
  <c r="CY20" i="61"/>
  <c r="CV33" i="61"/>
  <c r="CV48" i="59"/>
  <c r="CY17" i="61"/>
  <c r="CY32" i="61"/>
  <c r="CY36" i="61"/>
  <c r="CV42" i="57"/>
  <c r="CV38" i="55"/>
  <c r="CV31" i="55" s="1"/>
  <c r="CY37" i="61"/>
  <c r="CY47" i="57"/>
  <c r="CY21" i="61"/>
  <c r="CY41" i="57"/>
  <c r="CV48" i="57"/>
  <c r="CV47" i="55"/>
  <c r="CU42" i="57"/>
  <c r="CZ6" i="57"/>
  <c r="CZ2" i="57"/>
  <c r="CZ5" i="57"/>
  <c r="DA4" i="57"/>
  <c r="CX46" i="59"/>
  <c r="CU48" i="59"/>
  <c r="CV31" i="59"/>
  <c r="CV47" i="59"/>
  <c r="CV46" i="59"/>
  <c r="CV47" i="57"/>
  <c r="CZ6" i="61"/>
  <c r="CZ5" i="61"/>
  <c r="CZ2" i="61"/>
  <c r="DA4" i="61"/>
  <c r="DA3" i="61" s="1"/>
  <c r="CU48" i="55"/>
  <c r="CU48" i="57"/>
  <c r="CZ6" i="59"/>
  <c r="CZ2" i="59"/>
  <c r="CZ5" i="59"/>
  <c r="DA4" i="59"/>
  <c r="CZ6" i="55"/>
  <c r="CZ2" i="55"/>
  <c r="CZ5" i="55"/>
  <c r="DA4" i="55"/>
  <c r="CV23" i="59"/>
  <c r="CX46" i="57" l="1"/>
  <c r="CX16" i="61"/>
  <c r="DA3" i="55"/>
  <c r="CZ35" i="61"/>
  <c r="DA3" i="59"/>
  <c r="CX49" i="57"/>
  <c r="DA3" i="57"/>
  <c r="CX16" i="59"/>
  <c r="CX42" i="55"/>
  <c r="CX48" i="57"/>
  <c r="CX46" i="55"/>
  <c r="CX31" i="55"/>
  <c r="CX43" i="57"/>
  <c r="CX48" i="55"/>
  <c r="CX43" i="55"/>
  <c r="CX49" i="55"/>
  <c r="CX42" i="57"/>
  <c r="CV46" i="55"/>
  <c r="CV31" i="57"/>
  <c r="CX46" i="61"/>
  <c r="CV16" i="61"/>
  <c r="CX42" i="59"/>
  <c r="CX49" i="59"/>
  <c r="CX43" i="59"/>
  <c r="CX48" i="59"/>
  <c r="CY23" i="57"/>
  <c r="CY40" i="57" s="1"/>
  <c r="CY23" i="59"/>
  <c r="CY40" i="59" s="1"/>
  <c r="CY38" i="55"/>
  <c r="CY38" i="57"/>
  <c r="CY46" i="57" s="1"/>
  <c r="CX42" i="61"/>
  <c r="CX48" i="61"/>
  <c r="CX19" i="61"/>
  <c r="CX43" i="61" s="1"/>
  <c r="CX34" i="61"/>
  <c r="CX49" i="61" s="1"/>
  <c r="CV31" i="61"/>
  <c r="CY23" i="61"/>
  <c r="CZ41" i="55"/>
  <c r="CZ20" i="61"/>
  <c r="CZ22" i="61"/>
  <c r="CZ17" i="61"/>
  <c r="CZ41" i="61" s="1"/>
  <c r="CZ32" i="61"/>
  <c r="CZ47" i="61" s="1"/>
  <c r="CZ36" i="61"/>
  <c r="CZ41" i="59"/>
  <c r="CY48" i="59"/>
  <c r="CY48" i="55"/>
  <c r="CZ37" i="61"/>
  <c r="CY33" i="61"/>
  <c r="CY48" i="61" s="1"/>
  <c r="CZ38" i="55"/>
  <c r="CZ21" i="61"/>
  <c r="CY42" i="59"/>
  <c r="CY18" i="61"/>
  <c r="CY42" i="61" s="1"/>
  <c r="CY38" i="59"/>
  <c r="CY31" i="59" s="1"/>
  <c r="DA5" i="55"/>
  <c r="DB4" i="55"/>
  <c r="DB3" i="55" s="1"/>
  <c r="DA6" i="55"/>
  <c r="DA2" i="55"/>
  <c r="CV42" i="59"/>
  <c r="CV42" i="61"/>
  <c r="DA6" i="61"/>
  <c r="DA2" i="61"/>
  <c r="DB4" i="61"/>
  <c r="DB3" i="61" s="1"/>
  <c r="DA5" i="61"/>
  <c r="CV42" i="55"/>
  <c r="CY16" i="61"/>
  <c r="CY41" i="61"/>
  <c r="DA5" i="59"/>
  <c r="DB4" i="59"/>
  <c r="DA6" i="59"/>
  <c r="DA2" i="59"/>
  <c r="CY47" i="61"/>
  <c r="CY38" i="61"/>
  <c r="CY31" i="61" s="1"/>
  <c r="CV40" i="59"/>
  <c r="CV16" i="59"/>
  <c r="CY42" i="55"/>
  <c r="CY41" i="55"/>
  <c r="DA6" i="57"/>
  <c r="DA2" i="57"/>
  <c r="DA5" i="57"/>
  <c r="DB4" i="57"/>
  <c r="CV48" i="55"/>
  <c r="CY47" i="55"/>
  <c r="CY46" i="55"/>
  <c r="CY31" i="55"/>
  <c r="CY47" i="59"/>
  <c r="CV48" i="61"/>
  <c r="CY40" i="61"/>
  <c r="CY41" i="59"/>
  <c r="CY23" i="55"/>
  <c r="CY40" i="55" s="1"/>
  <c r="CZ23" i="55" l="1"/>
  <c r="CY16" i="59"/>
  <c r="CY34" i="61"/>
  <c r="CY49" i="61" s="1"/>
  <c r="DB3" i="57"/>
  <c r="CY49" i="59"/>
  <c r="DB3" i="59"/>
  <c r="CY46" i="59"/>
  <c r="CZ40" i="55"/>
  <c r="CZ16" i="55"/>
  <c r="CZ38" i="59"/>
  <c r="CZ31" i="59" s="1"/>
  <c r="CY16" i="57"/>
  <c r="CY31" i="57"/>
  <c r="CZ23" i="59"/>
  <c r="CZ40" i="59" s="1"/>
  <c r="CZ38" i="61"/>
  <c r="CZ46" i="61" s="1"/>
  <c r="CZ23" i="61"/>
  <c r="CZ40" i="61" s="1"/>
  <c r="DA20" i="61"/>
  <c r="DA37" i="61"/>
  <c r="CY43" i="59"/>
  <c r="DA41" i="55"/>
  <c r="CZ42" i="59"/>
  <c r="DA41" i="57"/>
  <c r="DA17" i="61"/>
  <c r="CZ33" i="61"/>
  <c r="CZ42" i="57"/>
  <c r="CY43" i="57"/>
  <c r="CY19" i="61"/>
  <c r="CY43" i="61" s="1"/>
  <c r="DA22" i="61"/>
  <c r="DA35" i="61"/>
  <c r="CZ48" i="59"/>
  <c r="CY43" i="55"/>
  <c r="DA47" i="59"/>
  <c r="DA41" i="59"/>
  <c r="DA47" i="55"/>
  <c r="CZ18" i="61"/>
  <c r="CZ42" i="61" s="1"/>
  <c r="DA21" i="61"/>
  <c r="DA32" i="61"/>
  <c r="DA36" i="61"/>
  <c r="CY49" i="55"/>
  <c r="CY46" i="61"/>
  <c r="CY49" i="57"/>
  <c r="CY48" i="57"/>
  <c r="CY16" i="55"/>
  <c r="DB6" i="61"/>
  <c r="DB5" i="61"/>
  <c r="DB2" i="61"/>
  <c r="DC4" i="61"/>
  <c r="DC3" i="61" s="1"/>
  <c r="CZ41" i="57"/>
  <c r="CZ31" i="55"/>
  <c r="CZ47" i="55"/>
  <c r="CZ46" i="55"/>
  <c r="DB6" i="57"/>
  <c r="DB2" i="57"/>
  <c r="DB5" i="57"/>
  <c r="DC4" i="57"/>
  <c r="DC3" i="57" s="1"/>
  <c r="CZ38" i="57"/>
  <c r="CZ46" i="57" s="1"/>
  <c r="DB6" i="59"/>
  <c r="DB2" i="59"/>
  <c r="DB5" i="59"/>
  <c r="DC4" i="59"/>
  <c r="DC3" i="59" s="1"/>
  <c r="DB6" i="55"/>
  <c r="DB2" i="55"/>
  <c r="DB5" i="55"/>
  <c r="DC4" i="55"/>
  <c r="DC3" i="55" s="1"/>
  <c r="CZ48" i="55"/>
  <c r="CZ48" i="57"/>
  <c r="CZ47" i="57"/>
  <c r="CY42" i="57"/>
  <c r="CZ47" i="59"/>
  <c r="CZ46" i="59"/>
  <c r="CZ23" i="57"/>
  <c r="CZ40" i="57" s="1"/>
  <c r="DA23" i="55" l="1"/>
  <c r="DA40" i="55" s="1"/>
  <c r="DA23" i="57"/>
  <c r="DA40" i="57" s="1"/>
  <c r="CZ16" i="61"/>
  <c r="CZ16" i="59"/>
  <c r="DA23" i="59"/>
  <c r="DA40" i="59" s="1"/>
  <c r="DA38" i="57"/>
  <c r="CZ31" i="57"/>
  <c r="CZ31" i="61"/>
  <c r="CZ43" i="59"/>
  <c r="CZ43" i="57"/>
  <c r="CZ19" i="61"/>
  <c r="CZ43" i="61" s="1"/>
  <c r="DA38" i="59"/>
  <c r="CZ34" i="61"/>
  <c r="CZ49" i="61" s="1"/>
  <c r="CZ49" i="59"/>
  <c r="DA38" i="55"/>
  <c r="CZ43" i="55"/>
  <c r="CZ42" i="55"/>
  <c r="DC6" i="59"/>
  <c r="DC2" i="59"/>
  <c r="DC5" i="59"/>
  <c r="DD4" i="59"/>
  <c r="DD3" i="59" s="1"/>
  <c r="CZ49" i="57"/>
  <c r="DC6" i="55"/>
  <c r="DC2" i="55"/>
  <c r="DC5" i="55"/>
  <c r="DD4" i="55"/>
  <c r="DD3" i="55" s="1"/>
  <c r="DA47" i="61"/>
  <c r="DA38" i="61"/>
  <c r="DA46" i="61" s="1"/>
  <c r="DA16" i="55"/>
  <c r="DC5" i="61"/>
  <c r="DC6" i="61"/>
  <c r="DD4" i="61"/>
  <c r="DD3" i="61" s="1"/>
  <c r="DC2" i="61"/>
  <c r="DA23" i="61"/>
  <c r="DA40" i="61" s="1"/>
  <c r="CZ48" i="61"/>
  <c r="DA41" i="61"/>
  <c r="CZ49" i="55"/>
  <c r="DA47" i="57"/>
  <c r="DA46" i="57"/>
  <c r="DA31" i="57"/>
  <c r="DC5" i="57"/>
  <c r="DD4" i="57"/>
  <c r="DD3" i="57" s="1"/>
  <c r="DC6" i="57"/>
  <c r="DC2" i="57"/>
  <c r="CZ16" i="57"/>
  <c r="DA16" i="57" l="1"/>
  <c r="DA16" i="59"/>
  <c r="DA31" i="55"/>
  <c r="DA46" i="55"/>
  <c r="DA46" i="59"/>
  <c r="DA31" i="59"/>
  <c r="DA16" i="61"/>
  <c r="DA31" i="61"/>
  <c r="DD6" i="61"/>
  <c r="DD5" i="61"/>
  <c r="DD2" i="61"/>
  <c r="DE4" i="61"/>
  <c r="DE3" i="61" s="1"/>
  <c r="DD6" i="57"/>
  <c r="DD2" i="57"/>
  <c r="DD5" i="57"/>
  <c r="DE4" i="57"/>
  <c r="DD6" i="55"/>
  <c r="DD2" i="55"/>
  <c r="DD5" i="55"/>
  <c r="DE4" i="55"/>
  <c r="DD23" i="55"/>
  <c r="DD40" i="55" s="1"/>
  <c r="DD6" i="59"/>
  <c r="DD2" i="59"/>
  <c r="DD5" i="59"/>
  <c r="DE4" i="59"/>
  <c r="DE3" i="59" l="1"/>
  <c r="DB35" i="61"/>
  <c r="DE3" i="55"/>
  <c r="DE3" i="57"/>
  <c r="DA42" i="55"/>
  <c r="DA48" i="57"/>
  <c r="DB41" i="57"/>
  <c r="DA42" i="57"/>
  <c r="DA48" i="55"/>
  <c r="DB47" i="55"/>
  <c r="DA42" i="59"/>
  <c r="DB41" i="59"/>
  <c r="DA48" i="59"/>
  <c r="DD23" i="57"/>
  <c r="DD40" i="57" s="1"/>
  <c r="DD37" i="61"/>
  <c r="DB21" i="61"/>
  <c r="DA18" i="61"/>
  <c r="DA42" i="61" s="1"/>
  <c r="DA33" i="61"/>
  <c r="DA48" i="61" s="1"/>
  <c r="DB17" i="61"/>
  <c r="DD21" i="61"/>
  <c r="DB36" i="61"/>
  <c r="DD20" i="61"/>
  <c r="DD22" i="61"/>
  <c r="DD35" i="61"/>
  <c r="DB22" i="61"/>
  <c r="DB20" i="61"/>
  <c r="DD17" i="61"/>
  <c r="DD32" i="61"/>
  <c r="DD47" i="61" s="1"/>
  <c r="DD36" i="61"/>
  <c r="DB32" i="61"/>
  <c r="DB37" i="61"/>
  <c r="DD16" i="55"/>
  <c r="DD43" i="55"/>
  <c r="DD42" i="55"/>
  <c r="DD41" i="55"/>
  <c r="DE6" i="61"/>
  <c r="DE5" i="61"/>
  <c r="DE2" i="61"/>
  <c r="DF4" i="61"/>
  <c r="DF3" i="61" s="1"/>
  <c r="DD38" i="55"/>
  <c r="DD31" i="55" s="1"/>
  <c r="DD38" i="57"/>
  <c r="DD46" i="57" s="1"/>
  <c r="DD43" i="57"/>
  <c r="DD42" i="57"/>
  <c r="DD41" i="57"/>
  <c r="DE5" i="59"/>
  <c r="DF4" i="59"/>
  <c r="DE6" i="59"/>
  <c r="DE2" i="59"/>
  <c r="DD47" i="59"/>
  <c r="DE5" i="55"/>
  <c r="DF4" i="55"/>
  <c r="DE6" i="55"/>
  <c r="DE2" i="55"/>
  <c r="DD49" i="55"/>
  <c r="DD48" i="55"/>
  <c r="DD47" i="55"/>
  <c r="DE6" i="57"/>
  <c r="DE2" i="57"/>
  <c r="DE5" i="57"/>
  <c r="DF4" i="57"/>
  <c r="DF3" i="57" s="1"/>
  <c r="DD49" i="57"/>
  <c r="DD48" i="57"/>
  <c r="DD47" i="57"/>
  <c r="DD41" i="61"/>
  <c r="DD16" i="57" l="1"/>
  <c r="DD23" i="61"/>
  <c r="DD40" i="61" s="1"/>
  <c r="DD23" i="59"/>
  <c r="DD40" i="59" s="1"/>
  <c r="DD42" i="59"/>
  <c r="DB38" i="55"/>
  <c r="DB31" i="55" s="1"/>
  <c r="DD41" i="59"/>
  <c r="DB38" i="57"/>
  <c r="DF3" i="55"/>
  <c r="DF3" i="59"/>
  <c r="DB33" i="61"/>
  <c r="DD38" i="59"/>
  <c r="DD31" i="59" s="1"/>
  <c r="DD31" i="57"/>
  <c r="DB23" i="55"/>
  <c r="DB40" i="55" s="1"/>
  <c r="DB31" i="57"/>
  <c r="DB47" i="57"/>
  <c r="DB46" i="57"/>
  <c r="DB41" i="55"/>
  <c r="DB46" i="55"/>
  <c r="DB23" i="57"/>
  <c r="DE21" i="61"/>
  <c r="DD46" i="59"/>
  <c r="DB23" i="59"/>
  <c r="DB47" i="59"/>
  <c r="DB38" i="59"/>
  <c r="DB31" i="59" s="1"/>
  <c r="DE47" i="59"/>
  <c r="DD46" i="55"/>
  <c r="DD38" i="61"/>
  <c r="DD46" i="61" s="1"/>
  <c r="DB47" i="61"/>
  <c r="DB23" i="61"/>
  <c r="DB40" i="61" s="1"/>
  <c r="DE20" i="61"/>
  <c r="DE17" i="61"/>
  <c r="DE41" i="61" s="1"/>
  <c r="DE22" i="61"/>
  <c r="DE35" i="61"/>
  <c r="DB38" i="61"/>
  <c r="DB46" i="61" s="1"/>
  <c r="DB41" i="61"/>
  <c r="DE32" i="61"/>
  <c r="DE47" i="61" s="1"/>
  <c r="DE36" i="61"/>
  <c r="DD33" i="61"/>
  <c r="DE37" i="61"/>
  <c r="DD18" i="61"/>
  <c r="DC41" i="59"/>
  <c r="DB42" i="57"/>
  <c r="DB42" i="59"/>
  <c r="DC22" i="61"/>
  <c r="DC37" i="61"/>
  <c r="DC36" i="61"/>
  <c r="DC32" i="61"/>
  <c r="DC35" i="61"/>
  <c r="DC17" i="61"/>
  <c r="DB18" i="61"/>
  <c r="DB42" i="61" s="1"/>
  <c r="DB42" i="55"/>
  <c r="DB48" i="55"/>
  <c r="DC20" i="61"/>
  <c r="DD16" i="61"/>
  <c r="DE38" i="57"/>
  <c r="DE31" i="57" s="1"/>
  <c r="DF6" i="55"/>
  <c r="DF2" i="55"/>
  <c r="DF5" i="55"/>
  <c r="DG4" i="55"/>
  <c r="DE41" i="59"/>
  <c r="DD16" i="59"/>
  <c r="DF6" i="61"/>
  <c r="DF5" i="61"/>
  <c r="DF2" i="61"/>
  <c r="DG4" i="61"/>
  <c r="DG3" i="61" s="1"/>
  <c r="DF6" i="57"/>
  <c r="DF2" i="57"/>
  <c r="DF5" i="57"/>
  <c r="DG4" i="57"/>
  <c r="DE47" i="57"/>
  <c r="DF6" i="59"/>
  <c r="DF2" i="59"/>
  <c r="DF5" i="59"/>
  <c r="DG4" i="59"/>
  <c r="DE41" i="57"/>
  <c r="DE47" i="55"/>
  <c r="DB16" i="55" l="1"/>
  <c r="DC38" i="59"/>
  <c r="DC31" i="59" s="1"/>
  <c r="DD31" i="61"/>
  <c r="DE23" i="57"/>
  <c r="DE40" i="57" s="1"/>
  <c r="DE23" i="55"/>
  <c r="DE16" i="55" s="1"/>
  <c r="DE41" i="55"/>
  <c r="DE38" i="59"/>
  <c r="DE31" i="59" s="1"/>
  <c r="DE23" i="59"/>
  <c r="DE40" i="59" s="1"/>
  <c r="DE38" i="61"/>
  <c r="DG3" i="59"/>
  <c r="DG3" i="55"/>
  <c r="DG3" i="57"/>
  <c r="DE33" i="61"/>
  <c r="DE48" i="61" s="1"/>
  <c r="DF23" i="57"/>
  <c r="DE38" i="55"/>
  <c r="DF41" i="55"/>
  <c r="DF22" i="61"/>
  <c r="DF41" i="57"/>
  <c r="DB40" i="57"/>
  <c r="DB16" i="57"/>
  <c r="DE23" i="61"/>
  <c r="DE40" i="61" s="1"/>
  <c r="DB46" i="59"/>
  <c r="DF47" i="59"/>
  <c r="DC23" i="59"/>
  <c r="DC40" i="59" s="1"/>
  <c r="DD43" i="59"/>
  <c r="DF41" i="59"/>
  <c r="DD48" i="59"/>
  <c r="DD49" i="59"/>
  <c r="DB40" i="59"/>
  <c r="DB16" i="59"/>
  <c r="DE46" i="59"/>
  <c r="DE46" i="61"/>
  <c r="DC23" i="57"/>
  <c r="DB43" i="57"/>
  <c r="DE46" i="57"/>
  <c r="DB16" i="61"/>
  <c r="DF32" i="61"/>
  <c r="DF36" i="61"/>
  <c r="DD34" i="61"/>
  <c r="DD49" i="61" s="1"/>
  <c r="DF37" i="61"/>
  <c r="DD19" i="61"/>
  <c r="DD43" i="61" s="1"/>
  <c r="DF17" i="61"/>
  <c r="DF41" i="61" s="1"/>
  <c r="DF21" i="61"/>
  <c r="DD48" i="61"/>
  <c r="DB31" i="61"/>
  <c r="DF35" i="61"/>
  <c r="DF20" i="61"/>
  <c r="DD42" i="61"/>
  <c r="DE18" i="61"/>
  <c r="DE16" i="61"/>
  <c r="DC33" i="61"/>
  <c r="DC48" i="61" s="1"/>
  <c r="DC18" i="61"/>
  <c r="DC42" i="61" s="1"/>
  <c r="DC42" i="57"/>
  <c r="DE31" i="61"/>
  <c r="DC16" i="57"/>
  <c r="DC41" i="57"/>
  <c r="DC47" i="59"/>
  <c r="DC46" i="59"/>
  <c r="DC40" i="57"/>
  <c r="DG5" i="61"/>
  <c r="DG6" i="61"/>
  <c r="DH4" i="61"/>
  <c r="DH3" i="61" s="1"/>
  <c r="DG2" i="61"/>
  <c r="DG6" i="55"/>
  <c r="DG2" i="55"/>
  <c r="DG5" i="55"/>
  <c r="DH4" i="55"/>
  <c r="DF47" i="55"/>
  <c r="DC38" i="57"/>
  <c r="DC46" i="57" s="1"/>
  <c r="DC47" i="61"/>
  <c r="DB48" i="61"/>
  <c r="DC41" i="61"/>
  <c r="DC38" i="61"/>
  <c r="DC46" i="61" s="1"/>
  <c r="DC42" i="55"/>
  <c r="DC41" i="55"/>
  <c r="DB48" i="57"/>
  <c r="DF47" i="61"/>
  <c r="DC47" i="55"/>
  <c r="DC47" i="57"/>
  <c r="DC23" i="55"/>
  <c r="DC40" i="55" s="1"/>
  <c r="DB48" i="59"/>
  <c r="DG6" i="59"/>
  <c r="DG2" i="59"/>
  <c r="DG5" i="59"/>
  <c r="DH4" i="59"/>
  <c r="DG5" i="57"/>
  <c r="DH4" i="57"/>
  <c r="DG6" i="57"/>
  <c r="DG2" i="57"/>
  <c r="DF47" i="57"/>
  <c r="DE16" i="59"/>
  <c r="DC48" i="55"/>
  <c r="DF38" i="55"/>
  <c r="DF46" i="55" s="1"/>
  <c r="DC16" i="59" l="1"/>
  <c r="DF38" i="57"/>
  <c r="DF46" i="57" s="1"/>
  <c r="DF31" i="57"/>
  <c r="DE16" i="57"/>
  <c r="DE40" i="55"/>
  <c r="DC31" i="57"/>
  <c r="DF23" i="59"/>
  <c r="DF40" i="57"/>
  <c r="DG21" i="61"/>
  <c r="DH3" i="59"/>
  <c r="DE43" i="57"/>
  <c r="DH3" i="57"/>
  <c r="DH3" i="55"/>
  <c r="DF38" i="59"/>
  <c r="DF46" i="59" s="1"/>
  <c r="DE42" i="57"/>
  <c r="DE49" i="55"/>
  <c r="DE49" i="57"/>
  <c r="DE31" i="55"/>
  <c r="DE46" i="55"/>
  <c r="DF23" i="55"/>
  <c r="DF38" i="61"/>
  <c r="DF31" i="61" s="1"/>
  <c r="DE48" i="55"/>
  <c r="DE42" i="55"/>
  <c r="DE43" i="55"/>
  <c r="DE48" i="57"/>
  <c r="DF40" i="59"/>
  <c r="DF16" i="59"/>
  <c r="DE43" i="59"/>
  <c r="DE42" i="59"/>
  <c r="DE48" i="59"/>
  <c r="DE49" i="59"/>
  <c r="DF16" i="57"/>
  <c r="DF23" i="61"/>
  <c r="DF16" i="61" s="1"/>
  <c r="DE19" i="61"/>
  <c r="DE43" i="61" s="1"/>
  <c r="DF33" i="61"/>
  <c r="DE42" i="61"/>
  <c r="DE34" i="61"/>
  <c r="DE49" i="61" s="1"/>
  <c r="DF18" i="61"/>
  <c r="DC19" i="61"/>
  <c r="DC43" i="61" s="1"/>
  <c r="DG22" i="61"/>
  <c r="DG35" i="61"/>
  <c r="DG20" i="61"/>
  <c r="DG17" i="61"/>
  <c r="DG32" i="61"/>
  <c r="DG36" i="61"/>
  <c r="DG47" i="57"/>
  <c r="DG37" i="61"/>
  <c r="DG41" i="57"/>
  <c r="DG41" i="59"/>
  <c r="DF31" i="55"/>
  <c r="DH6" i="55"/>
  <c r="DH2" i="55"/>
  <c r="DH5" i="55"/>
  <c r="DI4" i="55"/>
  <c r="DH6" i="61"/>
  <c r="DH5" i="61"/>
  <c r="DH2" i="61"/>
  <c r="DI4" i="61"/>
  <c r="DI3" i="61" s="1"/>
  <c r="DC31" i="61"/>
  <c r="DC48" i="59"/>
  <c r="DC48" i="57"/>
  <c r="DC16" i="55"/>
  <c r="DH6" i="57"/>
  <c r="DH2" i="57"/>
  <c r="DH5" i="57"/>
  <c r="DI4" i="57"/>
  <c r="DC42" i="59"/>
  <c r="DH6" i="59"/>
  <c r="DH2" i="59"/>
  <c r="DH5" i="59"/>
  <c r="DI4" i="59"/>
  <c r="DF31" i="59" l="1"/>
  <c r="DG38" i="55"/>
  <c r="DG31" i="55" s="1"/>
  <c r="DF46" i="61"/>
  <c r="DF49" i="59"/>
  <c r="DI3" i="59"/>
  <c r="DF19" i="61"/>
  <c r="DF43" i="61" s="1"/>
  <c r="DI3" i="55"/>
  <c r="DI3" i="57"/>
  <c r="DF43" i="57"/>
  <c r="DF43" i="55"/>
  <c r="DF48" i="55"/>
  <c r="DF42" i="55"/>
  <c r="DF49" i="55"/>
  <c r="DF40" i="55"/>
  <c r="DF16" i="55"/>
  <c r="DF42" i="57"/>
  <c r="DF48" i="57"/>
  <c r="DF49" i="57"/>
  <c r="DG23" i="55"/>
  <c r="DG40" i="55" s="1"/>
  <c r="DF48" i="59"/>
  <c r="DF42" i="59"/>
  <c r="DF43" i="59"/>
  <c r="DG38" i="59"/>
  <c r="DG46" i="59" s="1"/>
  <c r="DG23" i="59"/>
  <c r="DG16" i="59" s="1"/>
  <c r="DF40" i="61"/>
  <c r="DF34" i="61"/>
  <c r="DF49" i="61" s="1"/>
  <c r="DF42" i="61"/>
  <c r="DF48" i="61"/>
  <c r="DG23" i="61"/>
  <c r="DG40" i="61" s="1"/>
  <c r="DH21" i="61"/>
  <c r="DG48" i="59"/>
  <c r="DH41" i="59"/>
  <c r="DH20" i="61"/>
  <c r="DH22" i="61"/>
  <c r="DH35" i="61"/>
  <c r="DG33" i="61"/>
  <c r="DG48" i="61" s="1"/>
  <c r="DH17" i="61"/>
  <c r="DH32" i="61"/>
  <c r="DH47" i="61" s="1"/>
  <c r="DH36" i="61"/>
  <c r="DG23" i="57"/>
  <c r="DG18" i="61"/>
  <c r="DG42" i="61" s="1"/>
  <c r="DG42" i="55"/>
  <c r="DH38" i="55"/>
  <c r="DH37" i="61"/>
  <c r="DG38" i="57"/>
  <c r="DG40" i="59"/>
  <c r="DI6" i="57"/>
  <c r="DI2" i="57"/>
  <c r="DI5" i="57"/>
  <c r="DJ4" i="57"/>
  <c r="DJ3" i="57" s="1"/>
  <c r="DG47" i="61"/>
  <c r="DG16" i="61"/>
  <c r="DG41" i="61"/>
  <c r="DI6" i="61"/>
  <c r="DI5" i="61"/>
  <c r="DI2" i="61"/>
  <c r="DJ4" i="61"/>
  <c r="DJ3" i="61" s="1"/>
  <c r="DG41" i="55"/>
  <c r="DG16" i="55"/>
  <c r="DG47" i="59"/>
  <c r="DI5" i="59"/>
  <c r="DJ4" i="59"/>
  <c r="DJ3" i="59" s="1"/>
  <c r="DI6" i="59"/>
  <c r="DI2" i="59"/>
  <c r="DH41" i="57"/>
  <c r="DG38" i="61"/>
  <c r="DG46" i="61" s="1"/>
  <c r="DG47" i="55"/>
  <c r="DG46" i="55"/>
  <c r="DI5" i="55"/>
  <c r="DJ4" i="55"/>
  <c r="DJ3" i="55" s="1"/>
  <c r="DI6" i="55"/>
  <c r="DI2" i="55"/>
  <c r="DG48" i="55"/>
  <c r="DH38" i="57" l="1"/>
  <c r="DG31" i="59"/>
  <c r="DH38" i="59"/>
  <c r="DH23" i="57"/>
  <c r="DH16" i="57" s="1"/>
  <c r="DH23" i="59"/>
  <c r="DH40" i="59" s="1"/>
  <c r="DH23" i="61"/>
  <c r="DH40" i="61" s="1"/>
  <c r="DH38" i="61"/>
  <c r="DH31" i="61" s="1"/>
  <c r="DG40" i="57"/>
  <c r="DG16" i="57"/>
  <c r="DG49" i="55"/>
  <c r="DG43" i="57"/>
  <c r="DG49" i="57"/>
  <c r="DG43" i="55"/>
  <c r="DG43" i="59"/>
  <c r="DG46" i="57"/>
  <c r="DG31" i="57"/>
  <c r="DG19" i="61"/>
  <c r="DG43" i="61" s="1"/>
  <c r="DG49" i="59"/>
  <c r="DG34" i="61"/>
  <c r="DG49" i="61" s="1"/>
  <c r="DH46" i="61"/>
  <c r="DH40" i="57"/>
  <c r="DH31" i="59"/>
  <c r="DH47" i="59"/>
  <c r="DH46" i="59"/>
  <c r="DJ6" i="59"/>
  <c r="DJ2" i="59"/>
  <c r="DJ5" i="59"/>
  <c r="DK4" i="59"/>
  <c r="DK3" i="59" s="1"/>
  <c r="DJ6" i="61"/>
  <c r="DJ5" i="61"/>
  <c r="DJ2" i="61"/>
  <c r="DK4" i="61"/>
  <c r="DK3" i="61" s="1"/>
  <c r="DH23" i="55"/>
  <c r="DH40" i="55" s="1"/>
  <c r="DH47" i="57"/>
  <c r="DH46" i="57"/>
  <c r="DH31" i="57"/>
  <c r="DH31" i="55"/>
  <c r="DH47" i="55"/>
  <c r="DH46" i="55"/>
  <c r="DG31" i="61"/>
  <c r="DH41" i="61"/>
  <c r="DJ6" i="55"/>
  <c r="DJ2" i="55"/>
  <c r="DJ5" i="55"/>
  <c r="DK4" i="55"/>
  <c r="DK3" i="55" s="1"/>
  <c r="DG42" i="57"/>
  <c r="DG42" i="59"/>
  <c r="DH41" i="55"/>
  <c r="DG48" i="57"/>
  <c r="DJ6" i="57"/>
  <c r="DJ2" i="57"/>
  <c r="DJ5" i="57"/>
  <c r="DK4" i="57"/>
  <c r="DK3" i="57" s="1"/>
  <c r="DH16" i="61" l="1"/>
  <c r="DH16" i="59"/>
  <c r="DH16" i="55"/>
  <c r="DK5" i="61"/>
  <c r="DK6" i="61"/>
  <c r="DL4" i="61"/>
  <c r="DL3" i="61" s="1"/>
  <c r="DK2" i="61"/>
  <c r="DK6" i="55"/>
  <c r="DK2" i="55"/>
  <c r="DK5" i="55"/>
  <c r="DL4" i="55"/>
  <c r="DK5" i="57"/>
  <c r="DL4" i="57"/>
  <c r="DK6" i="57"/>
  <c r="DK2" i="57"/>
  <c r="DK6" i="59"/>
  <c r="DK2" i="59"/>
  <c r="DK5" i="59"/>
  <c r="DL4" i="59"/>
  <c r="DI22" i="61" l="1"/>
  <c r="DL3" i="57"/>
  <c r="DL3" i="59"/>
  <c r="DL3" i="55"/>
  <c r="DI47" i="55"/>
  <c r="DH42" i="57"/>
  <c r="DI41" i="57"/>
  <c r="DH42" i="55"/>
  <c r="DH48" i="57"/>
  <c r="DK23" i="55"/>
  <c r="DK40" i="55" s="1"/>
  <c r="DH42" i="59"/>
  <c r="DH48" i="59"/>
  <c r="DK47" i="59"/>
  <c r="DK41" i="59"/>
  <c r="DI41" i="59"/>
  <c r="DK17" i="61"/>
  <c r="DK41" i="61" s="1"/>
  <c r="DK32" i="61"/>
  <c r="DK36" i="61"/>
  <c r="DI20" i="61"/>
  <c r="DI21" i="61"/>
  <c r="DK37" i="61"/>
  <c r="DI17" i="61"/>
  <c r="DI37" i="61"/>
  <c r="DH18" i="61"/>
  <c r="DH42" i="61" s="1"/>
  <c r="DK21" i="61"/>
  <c r="DI36" i="61"/>
  <c r="DH33" i="61"/>
  <c r="DI32" i="61"/>
  <c r="DK22" i="61"/>
  <c r="DK35" i="61"/>
  <c r="DK20" i="61"/>
  <c r="DI35" i="61"/>
  <c r="DL6" i="57"/>
  <c r="DL2" i="57"/>
  <c r="DL5" i="57"/>
  <c r="DM4" i="57"/>
  <c r="DL6" i="55"/>
  <c r="DL2" i="55"/>
  <c r="DL5" i="55"/>
  <c r="DM4" i="55"/>
  <c r="DK49" i="55"/>
  <c r="DK48" i="55"/>
  <c r="DK47" i="55"/>
  <c r="DK23" i="57"/>
  <c r="DK40" i="57" s="1"/>
  <c r="DK47" i="61"/>
  <c r="DL6" i="59"/>
  <c r="DL2" i="59"/>
  <c r="DL5" i="59"/>
  <c r="DM4" i="59"/>
  <c r="DK23" i="59"/>
  <c r="DK38" i="57"/>
  <c r="DK46" i="57" s="1"/>
  <c r="DK43" i="57"/>
  <c r="DK42" i="57"/>
  <c r="DK41" i="57"/>
  <c r="DK43" i="55"/>
  <c r="DK42" i="55"/>
  <c r="DK41" i="55"/>
  <c r="DK49" i="57"/>
  <c r="DK48" i="57"/>
  <c r="DK47" i="57"/>
  <c r="DK38" i="55"/>
  <c r="DK31" i="55" s="1"/>
  <c r="DL6" i="61"/>
  <c r="DL5" i="61"/>
  <c r="DL2" i="61"/>
  <c r="DM4" i="61"/>
  <c r="DM3" i="61" s="1"/>
  <c r="DK16" i="55" l="1"/>
  <c r="DK40" i="59"/>
  <c r="DK38" i="59"/>
  <c r="DK31" i="59" s="1"/>
  <c r="DM3" i="57"/>
  <c r="DH19" i="61"/>
  <c r="DH43" i="61" s="1"/>
  <c r="DM3" i="55"/>
  <c r="DH43" i="59"/>
  <c r="DM3" i="59"/>
  <c r="DI38" i="55"/>
  <c r="DI46" i="55" s="1"/>
  <c r="DL41" i="55"/>
  <c r="DH43" i="57"/>
  <c r="DI23" i="57"/>
  <c r="DH48" i="55"/>
  <c r="DI23" i="55"/>
  <c r="DI40" i="55" s="1"/>
  <c r="DI41" i="55"/>
  <c r="DH49" i="57"/>
  <c r="DI47" i="57"/>
  <c r="DH43" i="55"/>
  <c r="DH49" i="55"/>
  <c r="DK38" i="61"/>
  <c r="DK46" i="61" s="1"/>
  <c r="DI38" i="57"/>
  <c r="DI31" i="57" s="1"/>
  <c r="DI23" i="59"/>
  <c r="DI40" i="59" s="1"/>
  <c r="DL41" i="59"/>
  <c r="DH49" i="59"/>
  <c r="DI47" i="59"/>
  <c r="DL47" i="59"/>
  <c r="DI38" i="59"/>
  <c r="DI46" i="59" s="1"/>
  <c r="DK31" i="57"/>
  <c r="DK16" i="57"/>
  <c r="DK46" i="59"/>
  <c r="DK23" i="61"/>
  <c r="DK40" i="61" s="1"/>
  <c r="DL17" i="61"/>
  <c r="DL41" i="61" s="1"/>
  <c r="DL32" i="61"/>
  <c r="DL36" i="61"/>
  <c r="DK33" i="61"/>
  <c r="DL37" i="61"/>
  <c r="DI38" i="61"/>
  <c r="DI46" i="61" s="1"/>
  <c r="DK18" i="61"/>
  <c r="DL21" i="61"/>
  <c r="DH34" i="61"/>
  <c r="DH49" i="61" s="1"/>
  <c r="DI47" i="61"/>
  <c r="DI41" i="61"/>
  <c r="DL20" i="61"/>
  <c r="DL22" i="61"/>
  <c r="DL35" i="61"/>
  <c r="DH48" i="61"/>
  <c r="DI23" i="61"/>
  <c r="DI40" i="61" s="1"/>
  <c r="DK31" i="61"/>
  <c r="DJ41" i="55"/>
  <c r="DJ35" i="61"/>
  <c r="DI42" i="59"/>
  <c r="DJ20" i="61"/>
  <c r="DI18" i="61"/>
  <c r="DI33" i="61"/>
  <c r="DI48" i="61" s="1"/>
  <c r="DJ37" i="61"/>
  <c r="DI48" i="59"/>
  <c r="DJ36" i="61"/>
  <c r="DJ22" i="61"/>
  <c r="DJ32" i="61"/>
  <c r="DJ17" i="61"/>
  <c r="DJ21" i="61"/>
  <c r="DK16" i="59"/>
  <c r="DK46" i="55"/>
  <c r="DM6" i="57"/>
  <c r="DM2" i="57"/>
  <c r="DM5" i="57"/>
  <c r="DN4" i="57"/>
  <c r="DL47" i="57"/>
  <c r="DM6" i="61"/>
  <c r="DM5" i="61"/>
  <c r="DM2" i="61"/>
  <c r="DN4" i="61"/>
  <c r="DN3" i="61" s="1"/>
  <c r="DM5" i="59"/>
  <c r="DN4" i="59"/>
  <c r="DN3" i="59" s="1"/>
  <c r="DM6" i="59"/>
  <c r="DM2" i="59"/>
  <c r="DL38" i="55"/>
  <c r="DL31" i="55" s="1"/>
  <c r="DL47" i="61"/>
  <c r="DM5" i="55"/>
  <c r="DN4" i="55"/>
  <c r="DM6" i="55"/>
  <c r="DM2" i="55"/>
  <c r="DL47" i="55"/>
  <c r="DL41" i="57"/>
  <c r="DK16" i="61" l="1"/>
  <c r="DI16" i="55"/>
  <c r="DL38" i="57"/>
  <c r="DL46" i="57" s="1"/>
  <c r="DL23" i="55"/>
  <c r="DL40" i="55" s="1"/>
  <c r="DJ38" i="55"/>
  <c r="DL23" i="59"/>
  <c r="DL40" i="59" s="1"/>
  <c r="DJ23" i="55"/>
  <c r="DJ40" i="55" s="1"/>
  <c r="DL23" i="57"/>
  <c r="DL40" i="57" s="1"/>
  <c r="DL18" i="61"/>
  <c r="DL42" i="61" s="1"/>
  <c r="DN3" i="57"/>
  <c r="DN3" i="55"/>
  <c r="DI31" i="55"/>
  <c r="DI16" i="59"/>
  <c r="DI46" i="57"/>
  <c r="DI40" i="57"/>
  <c r="DI16" i="57"/>
  <c r="DL38" i="59"/>
  <c r="DL46" i="59" s="1"/>
  <c r="DK49" i="59"/>
  <c r="DI31" i="59"/>
  <c r="DK48" i="59"/>
  <c r="DK42" i="59"/>
  <c r="DK43" i="59"/>
  <c r="DI31" i="61"/>
  <c r="DJ38" i="57"/>
  <c r="DL46" i="55"/>
  <c r="DL38" i="61"/>
  <c r="DL46" i="61" s="1"/>
  <c r="DJ23" i="59"/>
  <c r="DJ40" i="59" s="1"/>
  <c r="DJ38" i="59"/>
  <c r="DL23" i="61"/>
  <c r="DL40" i="61" s="1"/>
  <c r="DK42" i="61"/>
  <c r="DK48" i="61"/>
  <c r="DK19" i="61"/>
  <c r="DK43" i="61" s="1"/>
  <c r="DK34" i="61"/>
  <c r="DK49" i="61" s="1"/>
  <c r="DI16" i="61"/>
  <c r="DL33" i="61"/>
  <c r="DL31" i="61"/>
  <c r="DM21" i="61"/>
  <c r="DM32" i="61"/>
  <c r="DM47" i="61" s="1"/>
  <c r="DM36" i="61"/>
  <c r="DM41" i="59"/>
  <c r="DJ18" i="61"/>
  <c r="DM20" i="61"/>
  <c r="DM37" i="61"/>
  <c r="DJ48" i="57"/>
  <c r="DJ42" i="57"/>
  <c r="DM47" i="59"/>
  <c r="DJ33" i="61"/>
  <c r="DJ48" i="61" s="1"/>
  <c r="DM17" i="61"/>
  <c r="DM41" i="61" s="1"/>
  <c r="DM22" i="61"/>
  <c r="DM35" i="61"/>
  <c r="DI42" i="55"/>
  <c r="DI48" i="55"/>
  <c r="DJ38" i="61"/>
  <c r="DJ46" i="61" s="1"/>
  <c r="DN6" i="57"/>
  <c r="DN2" i="57"/>
  <c r="DN5" i="57"/>
  <c r="DO4" i="57"/>
  <c r="DJ47" i="59"/>
  <c r="DJ46" i="59"/>
  <c r="DJ31" i="59"/>
  <c r="DI42" i="61"/>
  <c r="DJ47" i="61"/>
  <c r="DL31" i="57"/>
  <c r="DI42" i="57"/>
  <c r="DJ16" i="55"/>
  <c r="DN6" i="55"/>
  <c r="DN2" i="55"/>
  <c r="DN5" i="55"/>
  <c r="DO4" i="55"/>
  <c r="DJ41" i="59"/>
  <c r="DJ23" i="57"/>
  <c r="DJ40" i="57" s="1"/>
  <c r="DI48" i="57"/>
  <c r="DM41" i="57"/>
  <c r="DJ48" i="55"/>
  <c r="DJ47" i="55"/>
  <c r="DJ46" i="55"/>
  <c r="DJ31" i="55"/>
  <c r="DN6" i="59"/>
  <c r="DN2" i="59"/>
  <c r="DN5" i="59"/>
  <c r="DO4" i="59"/>
  <c r="DJ48" i="59"/>
  <c r="DJ42" i="61"/>
  <c r="DJ41" i="61"/>
  <c r="DJ23" i="61"/>
  <c r="DJ40" i="61" s="1"/>
  <c r="DN6" i="61"/>
  <c r="DN5" i="61"/>
  <c r="DN2" i="61"/>
  <c r="DO4" i="61"/>
  <c r="DO3" i="61" s="1"/>
  <c r="DJ31" i="57"/>
  <c r="DJ47" i="57"/>
  <c r="DJ46" i="57"/>
  <c r="DJ41" i="57"/>
  <c r="DL16" i="55" l="1"/>
  <c r="DL16" i="59"/>
  <c r="DL16" i="57"/>
  <c r="DM38" i="55"/>
  <c r="DM31" i="55" s="1"/>
  <c r="DL43" i="57"/>
  <c r="DO3" i="57"/>
  <c r="DL34" i="61"/>
  <c r="DL49" i="61" s="1"/>
  <c r="DO3" i="59"/>
  <c r="DL43" i="55"/>
  <c r="DO3" i="55"/>
  <c r="DL31" i="59"/>
  <c r="DL49" i="55"/>
  <c r="DL48" i="57"/>
  <c r="DL42" i="55"/>
  <c r="DL49" i="57"/>
  <c r="DL48" i="55"/>
  <c r="DL42" i="57"/>
  <c r="DL16" i="61"/>
  <c r="DJ16" i="59"/>
  <c r="DL42" i="59"/>
  <c r="DL48" i="59"/>
  <c r="DL49" i="59"/>
  <c r="DL43" i="59"/>
  <c r="DJ16" i="57"/>
  <c r="DM38" i="57"/>
  <c r="DM31" i="57" s="1"/>
  <c r="DL48" i="61"/>
  <c r="DL19" i="61"/>
  <c r="DL43" i="61" s="1"/>
  <c r="DJ31" i="61"/>
  <c r="DM38" i="61"/>
  <c r="DM31" i="61" s="1"/>
  <c r="DM23" i="61"/>
  <c r="DM40" i="61" s="1"/>
  <c r="DM23" i="59"/>
  <c r="DM16" i="59" s="1"/>
  <c r="DN17" i="61"/>
  <c r="DN41" i="61" s="1"/>
  <c r="DN21" i="61"/>
  <c r="DM18" i="61"/>
  <c r="DM42" i="61" s="1"/>
  <c r="DN22" i="61"/>
  <c r="DN35" i="61"/>
  <c r="DN20" i="61"/>
  <c r="DM33" i="61"/>
  <c r="DM48" i="61" s="1"/>
  <c r="DM38" i="59"/>
  <c r="DN41" i="57"/>
  <c r="DN32" i="61"/>
  <c r="DN47" i="61" s="1"/>
  <c r="DN36" i="61"/>
  <c r="DN41" i="59"/>
  <c r="DM23" i="57"/>
  <c r="DN37" i="61"/>
  <c r="DM16" i="61"/>
  <c r="DM47" i="55"/>
  <c r="DM46" i="55"/>
  <c r="DM47" i="57"/>
  <c r="DM46" i="57"/>
  <c r="DM23" i="55"/>
  <c r="DM40" i="55" s="1"/>
  <c r="DO6" i="59"/>
  <c r="DO2" i="59"/>
  <c r="DO5" i="59"/>
  <c r="DP4" i="59"/>
  <c r="DP3" i="59" s="1"/>
  <c r="DJ42" i="55"/>
  <c r="DO5" i="57"/>
  <c r="DP4" i="57"/>
  <c r="DO6" i="57"/>
  <c r="DO2" i="57"/>
  <c r="DO5" i="61"/>
  <c r="DO6" i="61"/>
  <c r="DP4" i="61"/>
  <c r="DP3" i="61" s="1"/>
  <c r="DO2" i="61"/>
  <c r="DJ16" i="61"/>
  <c r="DM42" i="55"/>
  <c r="DM41" i="55"/>
  <c r="DO6" i="55"/>
  <c r="DO2" i="55"/>
  <c r="DO5" i="55"/>
  <c r="DP4" i="55"/>
  <c r="DP3" i="55" s="1"/>
  <c r="DM40" i="59" l="1"/>
  <c r="DN23" i="55"/>
  <c r="DN40" i="55" s="1"/>
  <c r="DM46" i="61"/>
  <c r="DM16" i="55"/>
  <c r="DO21" i="61"/>
  <c r="DN38" i="57"/>
  <c r="DP3" i="57"/>
  <c r="DN23" i="57"/>
  <c r="DN40" i="57" s="1"/>
  <c r="DN23" i="59"/>
  <c r="DN23" i="61"/>
  <c r="DN40" i="61" s="1"/>
  <c r="DN38" i="61"/>
  <c r="DN46" i="61" s="1"/>
  <c r="DM34" i="61"/>
  <c r="DM49" i="55"/>
  <c r="DN33" i="61"/>
  <c r="DM46" i="59"/>
  <c r="DM31" i="59"/>
  <c r="DO17" i="61"/>
  <c r="DO32" i="61"/>
  <c r="DO36" i="61"/>
  <c r="DM19" i="61"/>
  <c r="DM43" i="61" s="1"/>
  <c r="DN18" i="61"/>
  <c r="DM40" i="57"/>
  <c r="DM16" i="57"/>
  <c r="DM49" i="57"/>
  <c r="DM43" i="59"/>
  <c r="DO37" i="61"/>
  <c r="DN42" i="59"/>
  <c r="DM43" i="55"/>
  <c r="DN42" i="55"/>
  <c r="DN48" i="59"/>
  <c r="DM43" i="57"/>
  <c r="DO22" i="61"/>
  <c r="DO35" i="61"/>
  <c r="DO20" i="61"/>
  <c r="DN31" i="61"/>
  <c r="DN38" i="59"/>
  <c r="DN31" i="59" s="1"/>
  <c r="DN40" i="59"/>
  <c r="DN16" i="59"/>
  <c r="DN31" i="57"/>
  <c r="DN48" i="57"/>
  <c r="DN47" i="57"/>
  <c r="DN46" i="57"/>
  <c r="DN16" i="55"/>
  <c r="DN41" i="55"/>
  <c r="DN47" i="59"/>
  <c r="DP6" i="55"/>
  <c r="DP2" i="55"/>
  <c r="DP5" i="55"/>
  <c r="DQ4" i="55"/>
  <c r="DQ3" i="55" s="1"/>
  <c r="DP6" i="61"/>
  <c r="DP5" i="61"/>
  <c r="DP2" i="61"/>
  <c r="DQ4" i="61"/>
  <c r="DQ3" i="61" s="1"/>
  <c r="DN38" i="55"/>
  <c r="DN46" i="55" s="1"/>
  <c r="DM48" i="55"/>
  <c r="DN16" i="57"/>
  <c r="DM42" i="57"/>
  <c r="DP6" i="57"/>
  <c r="DP2" i="57"/>
  <c r="DP5" i="57"/>
  <c r="DQ4" i="57"/>
  <c r="DQ3" i="57" s="1"/>
  <c r="DM42" i="59"/>
  <c r="DM48" i="57"/>
  <c r="DN47" i="55"/>
  <c r="DM49" i="59"/>
  <c r="DM48" i="59"/>
  <c r="DP6" i="59"/>
  <c r="DP2" i="59"/>
  <c r="DP5" i="59"/>
  <c r="DQ4" i="59"/>
  <c r="DO38" i="55" l="1"/>
  <c r="DQ3" i="59"/>
  <c r="DN16" i="61"/>
  <c r="DO23" i="55"/>
  <c r="DO40" i="55" s="1"/>
  <c r="DN31" i="55"/>
  <c r="DO23" i="57"/>
  <c r="DO40" i="57" s="1"/>
  <c r="DN46" i="59"/>
  <c r="DO38" i="59"/>
  <c r="DO31" i="59" s="1"/>
  <c r="DO23" i="61"/>
  <c r="DO40" i="61" s="1"/>
  <c r="DO38" i="61"/>
  <c r="DO46" i="61" s="1"/>
  <c r="DN49" i="57"/>
  <c r="DN49" i="55"/>
  <c r="DN43" i="57"/>
  <c r="DN19" i="61"/>
  <c r="DN43" i="61" s="1"/>
  <c r="DN49" i="59"/>
  <c r="DN34" i="61"/>
  <c r="DN49" i="61" s="1"/>
  <c r="DN43" i="59"/>
  <c r="DN43" i="55"/>
  <c r="DO41" i="55"/>
  <c r="DN48" i="55"/>
  <c r="DQ6" i="57"/>
  <c r="DQ2" i="57"/>
  <c r="DQ5" i="57"/>
  <c r="DR4" i="57"/>
  <c r="DR3" i="57" s="1"/>
  <c r="DO41" i="59"/>
  <c r="DO47" i="57"/>
  <c r="DO38" i="57"/>
  <c r="DO31" i="57" s="1"/>
  <c r="DO47" i="59"/>
  <c r="DO46" i="59"/>
  <c r="DQ5" i="59"/>
  <c r="DR4" i="59"/>
  <c r="DR3" i="59" s="1"/>
  <c r="DQ6" i="59"/>
  <c r="DQ2" i="59"/>
  <c r="DO47" i="61"/>
  <c r="DN42" i="61"/>
  <c r="DQ5" i="55"/>
  <c r="DR4" i="55"/>
  <c r="DR3" i="55" s="1"/>
  <c r="DQ6" i="55"/>
  <c r="DQ2" i="55"/>
  <c r="DN42" i="57"/>
  <c r="DN48" i="61"/>
  <c r="DO16" i="61"/>
  <c r="DO41" i="61"/>
  <c r="DQ6" i="61"/>
  <c r="DQ5" i="61"/>
  <c r="DQ2" i="61"/>
  <c r="DR4" i="61"/>
  <c r="DR3" i="61" s="1"/>
  <c r="DO47" i="55"/>
  <c r="DO46" i="55"/>
  <c r="DO31" i="55"/>
  <c r="DO23" i="59"/>
  <c r="DO40" i="59" s="1"/>
  <c r="DO41" i="57"/>
  <c r="DO31" i="61" l="1"/>
  <c r="DO16" i="57"/>
  <c r="DO16" i="55"/>
  <c r="DR6" i="59"/>
  <c r="DR2" i="59"/>
  <c r="DR5" i="59"/>
  <c r="DS4" i="59"/>
  <c r="DO46" i="57"/>
  <c r="DO16" i="59"/>
  <c r="DR6" i="61"/>
  <c r="DR5" i="61"/>
  <c r="DR2" i="61"/>
  <c r="DS4" i="61"/>
  <c r="DS3" i="61" s="1"/>
  <c r="DR6" i="55"/>
  <c r="DR2" i="55"/>
  <c r="DR5" i="55"/>
  <c r="DS4" i="55"/>
  <c r="DR6" i="57"/>
  <c r="DR2" i="57"/>
  <c r="DR5" i="57"/>
  <c r="DS4" i="57"/>
  <c r="DS3" i="55" l="1"/>
  <c r="DS3" i="57"/>
  <c r="DS3" i="59"/>
  <c r="DP21" i="61"/>
  <c r="DO42" i="55"/>
  <c r="DO48" i="57"/>
  <c r="DO42" i="57"/>
  <c r="DO48" i="55"/>
  <c r="DP41" i="57"/>
  <c r="DR17" i="61"/>
  <c r="DR36" i="61"/>
  <c r="DR22" i="61"/>
  <c r="DR32" i="61"/>
  <c r="DR35" i="61"/>
  <c r="DR23" i="59"/>
  <c r="DR40" i="59" s="1"/>
  <c r="DO48" i="59"/>
  <c r="DP41" i="59"/>
  <c r="DO42" i="59"/>
  <c r="DR23" i="57"/>
  <c r="DR40" i="57" s="1"/>
  <c r="DR20" i="61"/>
  <c r="DP36" i="61"/>
  <c r="DP35" i="61"/>
  <c r="DO18" i="61"/>
  <c r="DO42" i="61" s="1"/>
  <c r="DP17" i="61"/>
  <c r="DR37" i="61"/>
  <c r="DP32" i="61"/>
  <c r="DP22" i="61"/>
  <c r="DO33" i="61"/>
  <c r="DO48" i="61" s="1"/>
  <c r="DR21" i="61"/>
  <c r="DP20" i="61"/>
  <c r="DP37" i="61"/>
  <c r="DR38" i="57"/>
  <c r="DR31" i="57" s="1"/>
  <c r="DR23" i="55"/>
  <c r="DR40" i="55" s="1"/>
  <c r="DR41" i="61"/>
  <c r="DR47" i="61"/>
  <c r="DS5" i="57"/>
  <c r="DT4" i="57"/>
  <c r="DS6" i="57"/>
  <c r="DS2" i="57"/>
  <c r="DR49" i="57"/>
  <c r="DR48" i="57"/>
  <c r="DR47" i="57"/>
  <c r="DR38" i="55"/>
  <c r="DR31" i="55" s="1"/>
  <c r="DR43" i="55"/>
  <c r="DR42" i="55"/>
  <c r="DR41" i="55"/>
  <c r="DS6" i="55"/>
  <c r="DS2" i="55"/>
  <c r="DS5" i="55"/>
  <c r="DT4" i="55"/>
  <c r="DR49" i="55"/>
  <c r="DR48" i="55"/>
  <c r="DR47" i="55"/>
  <c r="DS5" i="61"/>
  <c r="DS6" i="61"/>
  <c r="DT4" i="61"/>
  <c r="DT3" i="61" s="1"/>
  <c r="DS2" i="61"/>
  <c r="DR41" i="59"/>
  <c r="DR43" i="57"/>
  <c r="DR42" i="57"/>
  <c r="DR41" i="57"/>
  <c r="DS6" i="59"/>
  <c r="DS2" i="59"/>
  <c r="DS5" i="59"/>
  <c r="DT4" i="59"/>
  <c r="DR47" i="59"/>
  <c r="DR16" i="57" l="1"/>
  <c r="DP38" i="57"/>
  <c r="DP31" i="57" s="1"/>
  <c r="DP23" i="55"/>
  <c r="DP40" i="55" s="1"/>
  <c r="DR38" i="61"/>
  <c r="DR46" i="61" s="1"/>
  <c r="DT3" i="55"/>
  <c r="DT3" i="57"/>
  <c r="DR48" i="59"/>
  <c r="DT3" i="59"/>
  <c r="DR16" i="55"/>
  <c r="DP38" i="55"/>
  <c r="DP31" i="55" s="1"/>
  <c r="DP23" i="57"/>
  <c r="DR38" i="59"/>
  <c r="DR31" i="59" s="1"/>
  <c r="DP47" i="55"/>
  <c r="DP41" i="55"/>
  <c r="DP47" i="57"/>
  <c r="DR46" i="59"/>
  <c r="DR16" i="59"/>
  <c r="DR23" i="61"/>
  <c r="DR40" i="61" s="1"/>
  <c r="DP23" i="59"/>
  <c r="DP47" i="59"/>
  <c r="DP38" i="59"/>
  <c r="DP46" i="59" s="1"/>
  <c r="DR46" i="55"/>
  <c r="DP23" i="61"/>
  <c r="DP40" i="61" s="1"/>
  <c r="DR46" i="57"/>
  <c r="DR18" i="61"/>
  <c r="DR33" i="61"/>
  <c r="DP38" i="61"/>
  <c r="DP46" i="61" s="1"/>
  <c r="DP41" i="61"/>
  <c r="DP47" i="61"/>
  <c r="DP33" i="61"/>
  <c r="DQ37" i="61"/>
  <c r="DQ21" i="61"/>
  <c r="DP18" i="61"/>
  <c r="DQ35" i="61"/>
  <c r="DP48" i="57"/>
  <c r="DQ36" i="61"/>
  <c r="DQ41" i="55"/>
  <c r="DQ32" i="61"/>
  <c r="DQ47" i="61" s="1"/>
  <c r="DQ20" i="61"/>
  <c r="DQ47" i="55"/>
  <c r="DQ17" i="61"/>
  <c r="DQ41" i="57"/>
  <c r="DP42" i="57"/>
  <c r="DQ22" i="61"/>
  <c r="DP48" i="59"/>
  <c r="DT6" i="55"/>
  <c r="DT2" i="55"/>
  <c r="DT5" i="55"/>
  <c r="DU4" i="55"/>
  <c r="DU3" i="55" s="1"/>
  <c r="DT6" i="59"/>
  <c r="DT2" i="59"/>
  <c r="DT5" i="59"/>
  <c r="DU4" i="59"/>
  <c r="DT6" i="61"/>
  <c r="DT5" i="61"/>
  <c r="DT2" i="61"/>
  <c r="DU4" i="61"/>
  <c r="DU3" i="61" s="1"/>
  <c r="DT6" i="57"/>
  <c r="DT2" i="57"/>
  <c r="DT5" i="57"/>
  <c r="DU4" i="57"/>
  <c r="DP46" i="55" l="1"/>
  <c r="DR31" i="61"/>
  <c r="DP16" i="55"/>
  <c r="DP16" i="61"/>
  <c r="DP46" i="57"/>
  <c r="DQ38" i="55"/>
  <c r="DQ46" i="55" s="1"/>
  <c r="DR16" i="61"/>
  <c r="DU3" i="57"/>
  <c r="DU3" i="59"/>
  <c r="DR34" i="61"/>
  <c r="DS37" i="61"/>
  <c r="DS32" i="61"/>
  <c r="DS47" i="61" s="1"/>
  <c r="DS35" i="61"/>
  <c r="DS41" i="59"/>
  <c r="DS47" i="59"/>
  <c r="DP40" i="57"/>
  <c r="DP16" i="57"/>
  <c r="DS21" i="61"/>
  <c r="DS17" i="61"/>
  <c r="DS41" i="61" s="1"/>
  <c r="DS22" i="61"/>
  <c r="DS38" i="57"/>
  <c r="DS36" i="61"/>
  <c r="DS20" i="61"/>
  <c r="DP31" i="59"/>
  <c r="DR49" i="59"/>
  <c r="DR42" i="59"/>
  <c r="DR43" i="59"/>
  <c r="DP16" i="59"/>
  <c r="DP40" i="59"/>
  <c r="DQ38" i="57"/>
  <c r="DQ31" i="57" s="1"/>
  <c r="DQ31" i="55"/>
  <c r="DP31" i="61"/>
  <c r="DT32" i="61"/>
  <c r="DT47" i="61" s="1"/>
  <c r="DT37" i="61"/>
  <c r="DT21" i="61"/>
  <c r="DT20" i="61"/>
  <c r="DT22" i="61"/>
  <c r="DT35" i="61"/>
  <c r="DR48" i="61"/>
  <c r="DR49" i="61"/>
  <c r="DR19" i="61"/>
  <c r="DR43" i="61" s="1"/>
  <c r="DT17" i="61"/>
  <c r="DT41" i="61" s="1"/>
  <c r="DT36" i="61"/>
  <c r="DR42" i="61"/>
  <c r="DT23" i="55"/>
  <c r="DQ23" i="55"/>
  <c r="DQ18" i="61"/>
  <c r="DQ42" i="61" s="1"/>
  <c r="DQ42" i="59"/>
  <c r="DQ23" i="57"/>
  <c r="DQ38" i="61"/>
  <c r="DQ46" i="61" s="1"/>
  <c r="DU6" i="57"/>
  <c r="DU2" i="57"/>
  <c r="DU5" i="57"/>
  <c r="DV4" i="57"/>
  <c r="DT49" i="57"/>
  <c r="DT48" i="57"/>
  <c r="DT47" i="57"/>
  <c r="DP42" i="61"/>
  <c r="DU6" i="61"/>
  <c r="DU5" i="61"/>
  <c r="DU2" i="61"/>
  <c r="DV4" i="61"/>
  <c r="DV3" i="61" s="1"/>
  <c r="DQ38" i="59"/>
  <c r="DQ31" i="59" s="1"/>
  <c r="DQ23" i="59"/>
  <c r="DQ40" i="59" s="1"/>
  <c r="DT16" i="55"/>
  <c r="DT43" i="55"/>
  <c r="DT42" i="55"/>
  <c r="DT41" i="55"/>
  <c r="DP48" i="55"/>
  <c r="DQ23" i="61"/>
  <c r="DQ40" i="61" s="1"/>
  <c r="DQ47" i="59"/>
  <c r="DP42" i="59"/>
  <c r="DU5" i="59"/>
  <c r="DV4" i="59"/>
  <c r="DU6" i="59"/>
  <c r="DU2" i="59"/>
  <c r="DT38" i="55"/>
  <c r="DT31" i="55" s="1"/>
  <c r="DQ48" i="57"/>
  <c r="DQ47" i="57"/>
  <c r="DQ46" i="57"/>
  <c r="DT23" i="57"/>
  <c r="DT40" i="57" s="1"/>
  <c r="DP42" i="55"/>
  <c r="DQ41" i="61"/>
  <c r="DU5" i="55"/>
  <c r="DV4" i="55"/>
  <c r="DU6" i="55"/>
  <c r="DU2" i="55"/>
  <c r="DT49" i="55"/>
  <c r="DT48" i="55"/>
  <c r="DT47" i="55"/>
  <c r="DT38" i="57"/>
  <c r="DT46" i="57" s="1"/>
  <c r="DT43" i="57"/>
  <c r="DT42" i="57"/>
  <c r="DT41" i="57"/>
  <c r="DQ41" i="59"/>
  <c r="DT41" i="59"/>
  <c r="DT40" i="55"/>
  <c r="DT23" i="59" l="1"/>
  <c r="DT40" i="59" s="1"/>
  <c r="DS31" i="57"/>
  <c r="DS23" i="57"/>
  <c r="DS16" i="57" s="1"/>
  <c r="DS38" i="61"/>
  <c r="DS46" i="61" s="1"/>
  <c r="DU37" i="61"/>
  <c r="DV3" i="57"/>
  <c r="DV3" i="59"/>
  <c r="DV3" i="55"/>
  <c r="DT23" i="61"/>
  <c r="DT40" i="61" s="1"/>
  <c r="DS42" i="59"/>
  <c r="DS42" i="57"/>
  <c r="DS41" i="57"/>
  <c r="DS41" i="55"/>
  <c r="DS38" i="55"/>
  <c r="DS48" i="55"/>
  <c r="DS47" i="57"/>
  <c r="DS46" i="57"/>
  <c r="DS48" i="57"/>
  <c r="DS47" i="55"/>
  <c r="DS23" i="55"/>
  <c r="DS38" i="59"/>
  <c r="DS18" i="61"/>
  <c r="DS42" i="61" s="1"/>
  <c r="DS49" i="57"/>
  <c r="DS23" i="61"/>
  <c r="DS33" i="61"/>
  <c r="DS48" i="61" s="1"/>
  <c r="DS48" i="59"/>
  <c r="DS23" i="59"/>
  <c r="DQ16" i="59"/>
  <c r="DT38" i="59"/>
  <c r="DT31" i="59" s="1"/>
  <c r="DT38" i="61"/>
  <c r="DT31" i="61" s="1"/>
  <c r="DT47" i="59"/>
  <c r="DQ46" i="59"/>
  <c r="DT16" i="57"/>
  <c r="DT46" i="55"/>
  <c r="DS19" i="61"/>
  <c r="DT33" i="61"/>
  <c r="DT18" i="61"/>
  <c r="DS34" i="61"/>
  <c r="DQ16" i="61"/>
  <c r="DQ31" i="61"/>
  <c r="DQ40" i="55"/>
  <c r="DQ16" i="55"/>
  <c r="DU17" i="61"/>
  <c r="DU22" i="61"/>
  <c r="DU35" i="61"/>
  <c r="DU41" i="57"/>
  <c r="DU21" i="61"/>
  <c r="DU32" i="61"/>
  <c r="DU36" i="61"/>
  <c r="DU20" i="61"/>
  <c r="DU38" i="57"/>
  <c r="DQ16" i="57"/>
  <c r="DQ40" i="57"/>
  <c r="DT16" i="59"/>
  <c r="DQ42" i="57"/>
  <c r="DV6" i="57"/>
  <c r="DV2" i="57"/>
  <c r="DV5" i="57"/>
  <c r="DW4" i="57"/>
  <c r="DQ48" i="59"/>
  <c r="DT31" i="57"/>
  <c r="DQ42" i="55"/>
  <c r="DQ48" i="55"/>
  <c r="DV6" i="55"/>
  <c r="DV2" i="55"/>
  <c r="DV5" i="55"/>
  <c r="DW4" i="55"/>
  <c r="DW3" i="55" s="1"/>
  <c r="DV6" i="59"/>
  <c r="DV2" i="59"/>
  <c r="DV5" i="59"/>
  <c r="DW4" i="59"/>
  <c r="DV6" i="61"/>
  <c r="DV5" i="61"/>
  <c r="DV2" i="61"/>
  <c r="DW4" i="61"/>
  <c r="DW3" i="61" s="1"/>
  <c r="DS40" i="57" l="1"/>
  <c r="DS49" i="55"/>
  <c r="DS31" i="61"/>
  <c r="DS43" i="61"/>
  <c r="DS43" i="59"/>
  <c r="DT16" i="61"/>
  <c r="DT46" i="59"/>
  <c r="DS49" i="61"/>
  <c r="DT46" i="61"/>
  <c r="DW3" i="59"/>
  <c r="DT19" i="61"/>
  <c r="DT43" i="61" s="1"/>
  <c r="DW3" i="57"/>
  <c r="DS43" i="55"/>
  <c r="DS49" i="59"/>
  <c r="DS46" i="59"/>
  <c r="DS31" i="59"/>
  <c r="DS42" i="55"/>
  <c r="DS40" i="55"/>
  <c r="DS16" i="55"/>
  <c r="DS46" i="55"/>
  <c r="DS31" i="55"/>
  <c r="DS43" i="57"/>
  <c r="DS40" i="59"/>
  <c r="DS16" i="59"/>
  <c r="DS40" i="61"/>
  <c r="DS16" i="61"/>
  <c r="DT42" i="59"/>
  <c r="DT43" i="59"/>
  <c r="DT49" i="59"/>
  <c r="DT48" i="59"/>
  <c r="DT34" i="61"/>
  <c r="DT49" i="61" s="1"/>
  <c r="DT42" i="61"/>
  <c r="DT48" i="61"/>
  <c r="DU23" i="57"/>
  <c r="DU42" i="59"/>
  <c r="DV32" i="61"/>
  <c r="DV47" i="61" s="1"/>
  <c r="DV36" i="61"/>
  <c r="DU18" i="61"/>
  <c r="DU42" i="61" s="1"/>
  <c r="DV37" i="61"/>
  <c r="DV17" i="61"/>
  <c r="DV41" i="61" s="1"/>
  <c r="DV21" i="61"/>
  <c r="DU33" i="61"/>
  <c r="DU48" i="61" s="1"/>
  <c r="DV23" i="55"/>
  <c r="DV22" i="61"/>
  <c r="DV35" i="61"/>
  <c r="DV20" i="61"/>
  <c r="DV41" i="57"/>
  <c r="DW6" i="59"/>
  <c r="DW2" i="59"/>
  <c r="DW5" i="59"/>
  <c r="DX4" i="59"/>
  <c r="DX3" i="59" s="1"/>
  <c r="DU47" i="61"/>
  <c r="DU47" i="55"/>
  <c r="DU23" i="61"/>
  <c r="DU40" i="61" s="1"/>
  <c r="DU38" i="59"/>
  <c r="DU46" i="59" s="1"/>
  <c r="DW5" i="61"/>
  <c r="DW6" i="61"/>
  <c r="DX4" i="61"/>
  <c r="DX3" i="61" s="1"/>
  <c r="DW2" i="61"/>
  <c r="DW6" i="55"/>
  <c r="DW2" i="55"/>
  <c r="DW5" i="55"/>
  <c r="DX4" i="55"/>
  <c r="DX3" i="55" s="1"/>
  <c r="DU48" i="59"/>
  <c r="DU47" i="59"/>
  <c r="DU41" i="55"/>
  <c r="DU47" i="57"/>
  <c r="DU46" i="57"/>
  <c r="DU31" i="57"/>
  <c r="DW5" i="57"/>
  <c r="DX4" i="57"/>
  <c r="DX3" i="57" s="1"/>
  <c r="DW6" i="57"/>
  <c r="DW2" i="57"/>
  <c r="DU48" i="57"/>
  <c r="DU23" i="59"/>
  <c r="DU40" i="59" s="1"/>
  <c r="DU41" i="61"/>
  <c r="DU38" i="55"/>
  <c r="DU31" i="55" s="1"/>
  <c r="DU38" i="61"/>
  <c r="DU31" i="61" s="1"/>
  <c r="DU41" i="59"/>
  <c r="DU23" i="55"/>
  <c r="DU40" i="55" s="1"/>
  <c r="DV23" i="57" l="1"/>
  <c r="DV40" i="55"/>
  <c r="DV38" i="61"/>
  <c r="DV46" i="61" s="1"/>
  <c r="DV38" i="59"/>
  <c r="DV38" i="57"/>
  <c r="DV40" i="57"/>
  <c r="DV16" i="57"/>
  <c r="DU31" i="59"/>
  <c r="DV23" i="59"/>
  <c r="DV40" i="59" s="1"/>
  <c r="DV41" i="59"/>
  <c r="DV23" i="61"/>
  <c r="DV40" i="61" s="1"/>
  <c r="DU40" i="57"/>
  <c r="DU16" i="57"/>
  <c r="DU43" i="59"/>
  <c r="DU43" i="57"/>
  <c r="DU43" i="55"/>
  <c r="DU49" i="57"/>
  <c r="DU34" i="61"/>
  <c r="DU49" i="61" s="1"/>
  <c r="DU49" i="55"/>
  <c r="DU49" i="59"/>
  <c r="DU19" i="61"/>
  <c r="DU43" i="61" s="1"/>
  <c r="DU16" i="61"/>
  <c r="DU16" i="59"/>
  <c r="DU42" i="57"/>
  <c r="DX6" i="57"/>
  <c r="DX2" i="57"/>
  <c r="DX5" i="57"/>
  <c r="DY4" i="57"/>
  <c r="DY3" i="57" s="1"/>
  <c r="DV47" i="55"/>
  <c r="DU46" i="55"/>
  <c r="DU46" i="61"/>
  <c r="DV31" i="57"/>
  <c r="DV47" i="57"/>
  <c r="DV46" i="57"/>
  <c r="DU42" i="55"/>
  <c r="DX6" i="55"/>
  <c r="DX2" i="55"/>
  <c r="DX5" i="55"/>
  <c r="DY4" i="55"/>
  <c r="DY3" i="55" s="1"/>
  <c r="DX6" i="61"/>
  <c r="DX5" i="61"/>
  <c r="DX2" i="61"/>
  <c r="DY4" i="61"/>
  <c r="DY3" i="61" s="1"/>
  <c r="DV16" i="55"/>
  <c r="DV41" i="55"/>
  <c r="DU48" i="55"/>
  <c r="DV38" i="55"/>
  <c r="DV46" i="55" s="1"/>
  <c r="DV47" i="59"/>
  <c r="DV46" i="59"/>
  <c r="DV31" i="59"/>
  <c r="DV16" i="61"/>
  <c r="DU16" i="55"/>
  <c r="DX6" i="59"/>
  <c r="DX2" i="59"/>
  <c r="DX5" i="59"/>
  <c r="DY4" i="59"/>
  <c r="DY3" i="59" s="1"/>
  <c r="DV31" i="61" l="1"/>
  <c r="DV16" i="59"/>
  <c r="DY6" i="61"/>
  <c r="DY5" i="61"/>
  <c r="DY2" i="61"/>
  <c r="DZ4" i="61"/>
  <c r="DZ3" i="61" s="1"/>
  <c r="DV31" i="55"/>
  <c r="DY6" i="57"/>
  <c r="DY2" i="57"/>
  <c r="DY5" i="57"/>
  <c r="DZ4" i="57"/>
  <c r="DY5" i="59"/>
  <c r="DZ4" i="59"/>
  <c r="DY6" i="59"/>
  <c r="DY2" i="59"/>
  <c r="DY5" i="55"/>
  <c r="DZ4" i="55"/>
  <c r="DY6" i="55"/>
  <c r="DY2" i="55"/>
  <c r="DW37" i="61" l="1"/>
  <c r="DZ3" i="55"/>
  <c r="DW41" i="59"/>
  <c r="DZ3" i="59"/>
  <c r="DZ3" i="57"/>
  <c r="DV42" i="57"/>
  <c r="DV48" i="57"/>
  <c r="DW41" i="57"/>
  <c r="DV42" i="55"/>
  <c r="DW41" i="55"/>
  <c r="DW23" i="55"/>
  <c r="DV48" i="55"/>
  <c r="DY47" i="59"/>
  <c r="DV48" i="59"/>
  <c r="DY41" i="59"/>
  <c r="DV42" i="59"/>
  <c r="DY23" i="57"/>
  <c r="DY40" i="57" s="1"/>
  <c r="DY22" i="61"/>
  <c r="DY35" i="61"/>
  <c r="DV18" i="61"/>
  <c r="DV42" i="61" s="1"/>
  <c r="DW21" i="61"/>
  <c r="DY21" i="61"/>
  <c r="DY32" i="61"/>
  <c r="DY47" i="61" s="1"/>
  <c r="DY36" i="61"/>
  <c r="DW32" i="61"/>
  <c r="DW47" i="61" s="1"/>
  <c r="DV33" i="61"/>
  <c r="DV48" i="61" s="1"/>
  <c r="DY20" i="61"/>
  <c r="DY37" i="61"/>
  <c r="DW17" i="61"/>
  <c r="DW35" i="61"/>
  <c r="DW20" i="61"/>
  <c r="DY17" i="61"/>
  <c r="DY41" i="61" s="1"/>
  <c r="DW22" i="61"/>
  <c r="DW36" i="61"/>
  <c r="DY38" i="55"/>
  <c r="DY31" i="55" s="1"/>
  <c r="DY43" i="55"/>
  <c r="DY42" i="55"/>
  <c r="DY41" i="55"/>
  <c r="DZ6" i="61"/>
  <c r="DZ5" i="61"/>
  <c r="DZ2" i="61"/>
  <c r="EA4" i="61"/>
  <c r="EA3" i="61" s="1"/>
  <c r="DY49" i="55"/>
  <c r="DY48" i="55"/>
  <c r="DY47" i="55"/>
  <c r="DY43" i="57"/>
  <c r="DY42" i="57"/>
  <c r="DY41" i="57"/>
  <c r="DY16" i="57"/>
  <c r="DZ6" i="55"/>
  <c r="DZ2" i="55"/>
  <c r="DZ5" i="55"/>
  <c r="EA4" i="55"/>
  <c r="DZ6" i="59"/>
  <c r="DZ2" i="59"/>
  <c r="DZ5" i="59"/>
  <c r="EA4" i="59"/>
  <c r="DY38" i="57"/>
  <c r="DY46" i="57" s="1"/>
  <c r="DY23" i="61"/>
  <c r="DY23" i="55"/>
  <c r="DY40" i="55" s="1"/>
  <c r="DZ6" i="57"/>
  <c r="DZ2" i="57"/>
  <c r="DZ5" i="57"/>
  <c r="EA4" i="57"/>
  <c r="DY49" i="57"/>
  <c r="DY48" i="57"/>
  <c r="DY47" i="57"/>
  <c r="DY31" i="57" l="1"/>
  <c r="DY38" i="61"/>
  <c r="DY46" i="61" s="1"/>
  <c r="EA3" i="55"/>
  <c r="DY48" i="59"/>
  <c r="EA3" i="59"/>
  <c r="EA3" i="57"/>
  <c r="DX17" i="61"/>
  <c r="DX41" i="61" s="1"/>
  <c r="DW38" i="59"/>
  <c r="DW38" i="55"/>
  <c r="DY38" i="59"/>
  <c r="DY31" i="59" s="1"/>
  <c r="DW38" i="57"/>
  <c r="DW31" i="57" s="1"/>
  <c r="DW40" i="55"/>
  <c r="DW16" i="55"/>
  <c r="DW23" i="57"/>
  <c r="DY46" i="55"/>
  <c r="DW47" i="57"/>
  <c r="DW47" i="55"/>
  <c r="DW46" i="55"/>
  <c r="DW31" i="55"/>
  <c r="DY23" i="59"/>
  <c r="DY40" i="59" s="1"/>
  <c r="DY40" i="61"/>
  <c r="DW23" i="59"/>
  <c r="DW31" i="59"/>
  <c r="DW47" i="59"/>
  <c r="DW46" i="59"/>
  <c r="DY33" i="61"/>
  <c r="DW38" i="61"/>
  <c r="DW41" i="61"/>
  <c r="DW23" i="61"/>
  <c r="DW40" i="61" s="1"/>
  <c r="DY18" i="61"/>
  <c r="DX32" i="61"/>
  <c r="DX47" i="61" s="1"/>
  <c r="DX37" i="61"/>
  <c r="DX35" i="61"/>
  <c r="DY16" i="61"/>
  <c r="DW33" i="61"/>
  <c r="DW48" i="61" s="1"/>
  <c r="DX36" i="61"/>
  <c r="DX22" i="61"/>
  <c r="DW18" i="61"/>
  <c r="DW42" i="61" s="1"/>
  <c r="DX20" i="61"/>
  <c r="DX21" i="61"/>
  <c r="DX41" i="57"/>
  <c r="DY31" i="61"/>
  <c r="DW42" i="57"/>
  <c r="EA6" i="59"/>
  <c r="EA2" i="59"/>
  <c r="EA5" i="59"/>
  <c r="EB4" i="59"/>
  <c r="EA5" i="61"/>
  <c r="EA6" i="61"/>
  <c r="EB4" i="61"/>
  <c r="EB3" i="61" s="1"/>
  <c r="EA2" i="61"/>
  <c r="EA5" i="57"/>
  <c r="EB4" i="57"/>
  <c r="EB3" i="57" s="1"/>
  <c r="EA6" i="57"/>
  <c r="EA2" i="57"/>
  <c r="EA6" i="55"/>
  <c r="EA2" i="55"/>
  <c r="EA5" i="55"/>
  <c r="EB4" i="55"/>
  <c r="EB3" i="55" s="1"/>
  <c r="DX38" i="55"/>
  <c r="DY16" i="59"/>
  <c r="DY16" i="55"/>
  <c r="DY46" i="59" l="1"/>
  <c r="DW46" i="57"/>
  <c r="DX23" i="55"/>
  <c r="DX38" i="61"/>
  <c r="DX46" i="61" s="1"/>
  <c r="EB3" i="59"/>
  <c r="DZ36" i="61"/>
  <c r="DZ35" i="61"/>
  <c r="DZ32" i="61"/>
  <c r="DZ47" i="61" s="1"/>
  <c r="DZ22" i="61"/>
  <c r="DZ37" i="61"/>
  <c r="DZ41" i="59"/>
  <c r="DW16" i="57"/>
  <c r="DW40" i="57"/>
  <c r="DZ17" i="61"/>
  <c r="DZ41" i="61" s="1"/>
  <c r="DZ47" i="59"/>
  <c r="DZ38" i="57"/>
  <c r="DZ20" i="61"/>
  <c r="DZ21" i="61"/>
  <c r="EA38" i="55"/>
  <c r="EA46" i="55" s="1"/>
  <c r="DW40" i="59"/>
  <c r="DW16" i="59"/>
  <c r="DY49" i="59"/>
  <c r="DY42" i="59"/>
  <c r="EA41" i="59"/>
  <c r="DY43" i="59"/>
  <c r="EA47" i="59"/>
  <c r="DX40" i="55"/>
  <c r="DX38" i="57"/>
  <c r="DX31" i="57" s="1"/>
  <c r="DX38" i="59"/>
  <c r="DX31" i="59" s="1"/>
  <c r="DW16" i="61"/>
  <c r="EA37" i="61"/>
  <c r="DY42" i="61"/>
  <c r="DY34" i="61"/>
  <c r="DY49" i="61" s="1"/>
  <c r="DY48" i="61"/>
  <c r="EA21" i="61"/>
  <c r="EA22" i="61"/>
  <c r="EA35" i="61"/>
  <c r="EA20" i="61"/>
  <c r="EA17" i="61"/>
  <c r="EA32" i="61"/>
  <c r="EA47" i="61" s="1"/>
  <c r="EA36" i="61"/>
  <c r="DY19" i="61"/>
  <c r="DY43" i="61" s="1"/>
  <c r="DW46" i="61"/>
  <c r="DW31" i="61"/>
  <c r="DX23" i="61"/>
  <c r="DX40" i="61" s="1"/>
  <c r="DX33" i="61"/>
  <c r="DX42" i="55"/>
  <c r="DX18" i="61"/>
  <c r="DX42" i="57"/>
  <c r="DX48" i="59"/>
  <c r="DX42" i="59"/>
  <c r="DX48" i="55"/>
  <c r="DW48" i="55"/>
  <c r="EB6" i="55"/>
  <c r="EB2" i="55"/>
  <c r="EB5" i="55"/>
  <c r="EC4" i="55"/>
  <c r="EC3" i="55" s="1"/>
  <c r="EA47" i="55"/>
  <c r="DX47" i="57"/>
  <c r="EB6" i="57"/>
  <c r="EB2" i="57"/>
  <c r="EB5" i="57"/>
  <c r="EC4" i="57"/>
  <c r="EB6" i="59"/>
  <c r="EB2" i="59"/>
  <c r="EB5" i="59"/>
  <c r="EC4" i="59"/>
  <c r="DX31" i="55"/>
  <c r="DX47" i="55"/>
  <c r="DX46" i="55"/>
  <c r="EA23" i="55"/>
  <c r="EA40" i="55" s="1"/>
  <c r="EA23" i="57"/>
  <c r="EA40" i="57" s="1"/>
  <c r="DX41" i="59"/>
  <c r="EB6" i="61"/>
  <c r="EB5" i="61"/>
  <c r="EB2" i="61"/>
  <c r="EC4" i="61"/>
  <c r="EC3" i="61" s="1"/>
  <c r="DX16" i="55"/>
  <c r="DX41" i="55"/>
  <c r="EA41" i="55"/>
  <c r="DW48" i="57"/>
  <c r="EA38" i="57"/>
  <c r="EA46" i="57" s="1"/>
  <c r="EA41" i="57"/>
  <c r="DX23" i="59"/>
  <c r="DX40" i="59" s="1"/>
  <c r="DX47" i="59"/>
  <c r="DW42" i="55"/>
  <c r="EA47" i="57"/>
  <c r="DW42" i="59"/>
  <c r="DX46" i="59" l="1"/>
  <c r="DX31" i="61"/>
  <c r="EA31" i="55"/>
  <c r="DZ18" i="61"/>
  <c r="DZ42" i="61" s="1"/>
  <c r="EA23" i="59"/>
  <c r="EA40" i="59" s="1"/>
  <c r="DZ46" i="57"/>
  <c r="DZ42" i="59"/>
  <c r="EC3" i="59"/>
  <c r="DZ42" i="57"/>
  <c r="EC3" i="57"/>
  <c r="DX46" i="57"/>
  <c r="DZ23" i="61"/>
  <c r="DZ31" i="57"/>
  <c r="EA31" i="57"/>
  <c r="DZ41" i="57"/>
  <c r="DZ38" i="61"/>
  <c r="DZ42" i="55"/>
  <c r="DZ38" i="55"/>
  <c r="DZ46" i="55" s="1"/>
  <c r="DZ23" i="57"/>
  <c r="DZ40" i="57" s="1"/>
  <c r="DZ23" i="59"/>
  <c r="DZ48" i="59"/>
  <c r="DZ47" i="55"/>
  <c r="DZ48" i="55"/>
  <c r="DZ47" i="57"/>
  <c r="DZ48" i="57"/>
  <c r="DZ33" i="61"/>
  <c r="DZ48" i="61" s="1"/>
  <c r="DZ38" i="59"/>
  <c r="DZ41" i="55"/>
  <c r="DZ23" i="55"/>
  <c r="EA38" i="61"/>
  <c r="EA46" i="61" s="1"/>
  <c r="DX16" i="61"/>
  <c r="EA38" i="59"/>
  <c r="EA16" i="57"/>
  <c r="EA16" i="55"/>
  <c r="EA23" i="61"/>
  <c r="EA40" i="61" s="1"/>
  <c r="EA41" i="61"/>
  <c r="DX43" i="59"/>
  <c r="EC6" i="61"/>
  <c r="EC5" i="61"/>
  <c r="EC2" i="61"/>
  <c r="ED4" i="61"/>
  <c r="ED3" i="61" s="1"/>
  <c r="EC5" i="55"/>
  <c r="ED4" i="55"/>
  <c r="EC6" i="55"/>
  <c r="EC2" i="55"/>
  <c r="DX48" i="61"/>
  <c r="DX42" i="61"/>
  <c r="EC6" i="57"/>
  <c r="EC2" i="57"/>
  <c r="EC5" i="57"/>
  <c r="ED4" i="57"/>
  <c r="DX48" i="57"/>
  <c r="DX16" i="59"/>
  <c r="EC5" i="59"/>
  <c r="ED4" i="59"/>
  <c r="EC6" i="59"/>
  <c r="EC2" i="59"/>
  <c r="DZ31" i="55" l="1"/>
  <c r="EA16" i="59"/>
  <c r="EA31" i="61"/>
  <c r="EB20" i="61"/>
  <c r="EB35" i="61"/>
  <c r="ED3" i="59"/>
  <c r="ED3" i="55"/>
  <c r="EC37" i="61"/>
  <c r="ED3" i="57"/>
  <c r="DZ40" i="61"/>
  <c r="DZ16" i="61"/>
  <c r="EB22" i="61"/>
  <c r="EA33" i="61"/>
  <c r="EA48" i="61" s="1"/>
  <c r="DZ49" i="57"/>
  <c r="EB41" i="55"/>
  <c r="EB37" i="61"/>
  <c r="DZ19" i="61"/>
  <c r="DZ43" i="61" s="1"/>
  <c r="DZ40" i="55"/>
  <c r="DZ16" i="55"/>
  <c r="EA48" i="59"/>
  <c r="DZ43" i="57"/>
  <c r="DZ16" i="57"/>
  <c r="EB21" i="61"/>
  <c r="EB47" i="57"/>
  <c r="EB32" i="61"/>
  <c r="EB47" i="61" s="1"/>
  <c r="DZ34" i="61"/>
  <c r="DZ49" i="61" s="1"/>
  <c r="EA18" i="61"/>
  <c r="EA42" i="61" s="1"/>
  <c r="DZ49" i="59"/>
  <c r="DZ43" i="55"/>
  <c r="DZ49" i="55"/>
  <c r="DZ40" i="59"/>
  <c r="DZ16" i="59"/>
  <c r="DZ31" i="61"/>
  <c r="DZ46" i="61"/>
  <c r="EB23" i="57"/>
  <c r="EB41" i="57"/>
  <c r="EB17" i="61"/>
  <c r="EB41" i="61" s="1"/>
  <c r="EB36" i="61"/>
  <c r="DZ43" i="59"/>
  <c r="DZ46" i="59"/>
  <c r="DZ31" i="59"/>
  <c r="EA46" i="59"/>
  <c r="EA31" i="59"/>
  <c r="EA42" i="59"/>
  <c r="EA16" i="61"/>
  <c r="EB23" i="59"/>
  <c r="EB40" i="59" s="1"/>
  <c r="EC20" i="61"/>
  <c r="EC41" i="55"/>
  <c r="EC17" i="61"/>
  <c r="EC22" i="61"/>
  <c r="EC35" i="61"/>
  <c r="EC21" i="61"/>
  <c r="EC32" i="61"/>
  <c r="EC36" i="61"/>
  <c r="EB47" i="59"/>
  <c r="EC41" i="57"/>
  <c r="EC47" i="55"/>
  <c r="ED6" i="59"/>
  <c r="ED2" i="59"/>
  <c r="ED5" i="59"/>
  <c r="EE4" i="59"/>
  <c r="EB47" i="55"/>
  <c r="ED6" i="55"/>
  <c r="ED2" i="55"/>
  <c r="ED5" i="55"/>
  <c r="EE4" i="55"/>
  <c r="ED6" i="57"/>
  <c r="ED2" i="57"/>
  <c r="ED5" i="57"/>
  <c r="EE4" i="57"/>
  <c r="ED6" i="61"/>
  <c r="ED5" i="61"/>
  <c r="ED2" i="61"/>
  <c r="EE4" i="61"/>
  <c r="EE3" i="61" s="1"/>
  <c r="EB23" i="61" l="1"/>
  <c r="EB38" i="61"/>
  <c r="EB46" i="61" s="1"/>
  <c r="EB23" i="55"/>
  <c r="EB40" i="57"/>
  <c r="EB38" i="57"/>
  <c r="EB46" i="57" s="1"/>
  <c r="EB16" i="59"/>
  <c r="EB41" i="59"/>
  <c r="EC23" i="55"/>
  <c r="EC40" i="55" s="1"/>
  <c r="EB38" i="59"/>
  <c r="EB31" i="59" s="1"/>
  <c r="EB16" i="55"/>
  <c r="EB40" i="55"/>
  <c r="EB40" i="61"/>
  <c r="EB48" i="57"/>
  <c r="EE3" i="57"/>
  <c r="EE3" i="55"/>
  <c r="EE3" i="59"/>
  <c r="EB18" i="61"/>
  <c r="EB42" i="61" s="1"/>
  <c r="EA42" i="55"/>
  <c r="EB42" i="57"/>
  <c r="EB33" i="61"/>
  <c r="EB48" i="61" s="1"/>
  <c r="EA48" i="55"/>
  <c r="EB42" i="55"/>
  <c r="EA42" i="57"/>
  <c r="EB38" i="55"/>
  <c r="EA48" i="57"/>
  <c r="EB42" i="59"/>
  <c r="EB48" i="55"/>
  <c r="EC38" i="55"/>
  <c r="EC31" i="55" s="1"/>
  <c r="EC38" i="57"/>
  <c r="EC46" i="57" s="1"/>
  <c r="EC38" i="59"/>
  <c r="EC31" i="59" s="1"/>
  <c r="EB43" i="55"/>
  <c r="EB19" i="61"/>
  <c r="EB43" i="61" s="1"/>
  <c r="EB34" i="61"/>
  <c r="EB49" i="57"/>
  <c r="EB43" i="59"/>
  <c r="EC41" i="61"/>
  <c r="EE6" i="55"/>
  <c r="EE2" i="55"/>
  <c r="EE5" i="55"/>
  <c r="EF4" i="55"/>
  <c r="EF3" i="55" s="1"/>
  <c r="EB49" i="55"/>
  <c r="EC23" i="61"/>
  <c r="EC40" i="61" s="1"/>
  <c r="EB16" i="57"/>
  <c r="EC16" i="55"/>
  <c r="EB31" i="57"/>
  <c r="EB48" i="59"/>
  <c r="EB16" i="61"/>
  <c r="EC47" i="59"/>
  <c r="EC46" i="59"/>
  <c r="EC41" i="59"/>
  <c r="EC47" i="61"/>
  <c r="EC23" i="59"/>
  <c r="EC40" i="59" s="1"/>
  <c r="EE6" i="59"/>
  <c r="EE2" i="59"/>
  <c r="EE5" i="59"/>
  <c r="EF4" i="59"/>
  <c r="EF3" i="59" s="1"/>
  <c r="EB31" i="61"/>
  <c r="EE5" i="61"/>
  <c r="EE6" i="61"/>
  <c r="EF4" i="61"/>
  <c r="EF3" i="61" s="1"/>
  <c r="EE2" i="61"/>
  <c r="EC47" i="57"/>
  <c r="EC31" i="57"/>
  <c r="EE5" i="57"/>
  <c r="EF4" i="57"/>
  <c r="EF3" i="57" s="1"/>
  <c r="EE6" i="57"/>
  <c r="EE2" i="57"/>
  <c r="EC38" i="61"/>
  <c r="EC46" i="61" s="1"/>
  <c r="EC23" i="57"/>
  <c r="EB49" i="61" l="1"/>
  <c r="EB46" i="59"/>
  <c r="EB49" i="59"/>
  <c r="EB43" i="57"/>
  <c r="EC46" i="55"/>
  <c r="EB46" i="55"/>
  <c r="EB31" i="55"/>
  <c r="EC16" i="59"/>
  <c r="EC40" i="57"/>
  <c r="EC16" i="57"/>
  <c r="EC31" i="61"/>
  <c r="EC16" i="61"/>
  <c r="EF6" i="57"/>
  <c r="EF2" i="57"/>
  <c r="EF5" i="57"/>
  <c r="EG4" i="57"/>
  <c r="EF6" i="61"/>
  <c r="EF5" i="61"/>
  <c r="EF2" i="61"/>
  <c r="EG4" i="61"/>
  <c r="EG3" i="61" s="1"/>
  <c r="EF6" i="59"/>
  <c r="EF2" i="59"/>
  <c r="EF5" i="59"/>
  <c r="EG4" i="59"/>
  <c r="EF6" i="55"/>
  <c r="EF2" i="55"/>
  <c r="EF5" i="55"/>
  <c r="EG4" i="55"/>
  <c r="EG3" i="57" l="1"/>
  <c r="EC42" i="55"/>
  <c r="EG3" i="55"/>
  <c r="EC33" i="61"/>
  <c r="EC48" i="61" s="1"/>
  <c r="EA49" i="59"/>
  <c r="EG3" i="59"/>
  <c r="EA43" i="59"/>
  <c r="EA34" i="61"/>
  <c r="EA49" i="61" s="1"/>
  <c r="EA19" i="61"/>
  <c r="EA43" i="61" s="1"/>
  <c r="ED41" i="55"/>
  <c r="ED47" i="57"/>
  <c r="ED41" i="57"/>
  <c r="EC48" i="55"/>
  <c r="EF23" i="55"/>
  <c r="EF40" i="55" s="1"/>
  <c r="ED41" i="59"/>
  <c r="EC48" i="59"/>
  <c r="ED47" i="59"/>
  <c r="EC42" i="59"/>
  <c r="EF41" i="59"/>
  <c r="EF23" i="57"/>
  <c r="EF40" i="57" s="1"/>
  <c r="EF38" i="57"/>
  <c r="EF46" i="57" s="1"/>
  <c r="EF21" i="61"/>
  <c r="ED22" i="61"/>
  <c r="ED21" i="61"/>
  <c r="EF20" i="61"/>
  <c r="EF22" i="61"/>
  <c r="EF35" i="61"/>
  <c r="ED36" i="61"/>
  <c r="ED20" i="61"/>
  <c r="EF17" i="61"/>
  <c r="EF41" i="61" s="1"/>
  <c r="EF32" i="61"/>
  <c r="EF47" i="61" s="1"/>
  <c r="EF36" i="61"/>
  <c r="ED32" i="61"/>
  <c r="ED47" i="61" s="1"/>
  <c r="ED35" i="61"/>
  <c r="ED17" i="61"/>
  <c r="ED41" i="61" s="1"/>
  <c r="EF37" i="61"/>
  <c r="ED37" i="61"/>
  <c r="EC18" i="61"/>
  <c r="EC42" i="61" s="1"/>
  <c r="EF16" i="55"/>
  <c r="EF43" i="55"/>
  <c r="EF42" i="55"/>
  <c r="EF41" i="55"/>
  <c r="EF16" i="57"/>
  <c r="EF43" i="57"/>
  <c r="EF42" i="57"/>
  <c r="EF41" i="57"/>
  <c r="EF38" i="55"/>
  <c r="EF31" i="55" s="1"/>
  <c r="EG6" i="61"/>
  <c r="EG5" i="61"/>
  <c r="EG2" i="61"/>
  <c r="EH4" i="61"/>
  <c r="EH3" i="61" s="1"/>
  <c r="EG6" i="57"/>
  <c r="EG2" i="57"/>
  <c r="EG5" i="57"/>
  <c r="EH4" i="57"/>
  <c r="EF49" i="57"/>
  <c r="EF48" i="57"/>
  <c r="EF47" i="57"/>
  <c r="EF31" i="57"/>
  <c r="EG5" i="55"/>
  <c r="EH4" i="55"/>
  <c r="EG6" i="55"/>
  <c r="EG2" i="55"/>
  <c r="EF49" i="55"/>
  <c r="EF48" i="55"/>
  <c r="EF47" i="55"/>
  <c r="EG5" i="59"/>
  <c r="EH4" i="59"/>
  <c r="EG6" i="59"/>
  <c r="EG2" i="59"/>
  <c r="EF47" i="59"/>
  <c r="ED23" i="55" l="1"/>
  <c r="ED16" i="55" s="1"/>
  <c r="EC49" i="59"/>
  <c r="EH3" i="59"/>
  <c r="EH3" i="57"/>
  <c r="EC43" i="55"/>
  <c r="EH3" i="55"/>
  <c r="ED38" i="55"/>
  <c r="ED31" i="55" s="1"/>
  <c r="ED46" i="55"/>
  <c r="ED47" i="55"/>
  <c r="EC42" i="57"/>
  <c r="EG38" i="57"/>
  <c r="EG23" i="57"/>
  <c r="EG40" i="57" s="1"/>
  <c r="EC48" i="57"/>
  <c r="EC49" i="57"/>
  <c r="ED23" i="57"/>
  <c r="EC49" i="55"/>
  <c r="EC43" i="57"/>
  <c r="EF23" i="59"/>
  <c r="EF40" i="59" s="1"/>
  <c r="ED38" i="57"/>
  <c r="EF38" i="61"/>
  <c r="EF31" i="61" s="1"/>
  <c r="EF38" i="59"/>
  <c r="EF31" i="59" s="1"/>
  <c r="EG38" i="59"/>
  <c r="ED38" i="59"/>
  <c r="EC43" i="59"/>
  <c r="ED23" i="59"/>
  <c r="EF23" i="61"/>
  <c r="EF40" i="61" s="1"/>
  <c r="EF46" i="55"/>
  <c r="ED23" i="61"/>
  <c r="ED16" i="61" s="1"/>
  <c r="EG17" i="61"/>
  <c r="EG22" i="61"/>
  <c r="EG35" i="61"/>
  <c r="EF33" i="61"/>
  <c r="EC19" i="61"/>
  <c r="EC43" i="61" s="1"/>
  <c r="EE35" i="61"/>
  <c r="EF18" i="61"/>
  <c r="EG21" i="61"/>
  <c r="EG32" i="61"/>
  <c r="EG36" i="61"/>
  <c r="EG20" i="61"/>
  <c r="EG37" i="61"/>
  <c r="ED38" i="61"/>
  <c r="EC34" i="61"/>
  <c r="EC49" i="61" s="1"/>
  <c r="ED42" i="59"/>
  <c r="EE20" i="61"/>
  <c r="EE32" i="61"/>
  <c r="EE47" i="61" s="1"/>
  <c r="EE21" i="61"/>
  <c r="EF16" i="59"/>
  <c r="ED33" i="61"/>
  <c r="EE22" i="61"/>
  <c r="EE36" i="61"/>
  <c r="ED42" i="55"/>
  <c r="ED18" i="61"/>
  <c r="EE17" i="61"/>
  <c r="EE37" i="61"/>
  <c r="ED48" i="55"/>
  <c r="EE23" i="55"/>
  <c r="EE41" i="55"/>
  <c r="EH6" i="59"/>
  <c r="EH2" i="59"/>
  <c r="EH5" i="59"/>
  <c r="EI4" i="59"/>
  <c r="EH6" i="55"/>
  <c r="EH2" i="55"/>
  <c r="EH5" i="55"/>
  <c r="EI4" i="55"/>
  <c r="EG41" i="57"/>
  <c r="EG41" i="61"/>
  <c r="EG47" i="61"/>
  <c r="EE47" i="57"/>
  <c r="EG41" i="59"/>
  <c r="EG41" i="55"/>
  <c r="EH6" i="57"/>
  <c r="EH2" i="57"/>
  <c r="EH5" i="57"/>
  <c r="EI4" i="57"/>
  <c r="EG47" i="57"/>
  <c r="EH6" i="61"/>
  <c r="EH5" i="61"/>
  <c r="EH2" i="61"/>
  <c r="EI4" i="61"/>
  <c r="EI3" i="61" s="1"/>
  <c r="EE38" i="55"/>
  <c r="EG47" i="59"/>
  <c r="EG47" i="55"/>
  <c r="ED40" i="61" l="1"/>
  <c r="ED40" i="55"/>
  <c r="EG46" i="57"/>
  <c r="EG31" i="57"/>
  <c r="EE33" i="61"/>
  <c r="EF43" i="59"/>
  <c r="EI3" i="59"/>
  <c r="EG23" i="59"/>
  <c r="EG16" i="59" s="1"/>
  <c r="EG48" i="57"/>
  <c r="EI3" i="57"/>
  <c r="EI3" i="55"/>
  <c r="EF46" i="61"/>
  <c r="EF16" i="61"/>
  <c r="EF46" i="59"/>
  <c r="EG23" i="55"/>
  <c r="ED31" i="57"/>
  <c r="ED46" i="57"/>
  <c r="ED40" i="57"/>
  <c r="ED16" i="57"/>
  <c r="EG38" i="55"/>
  <c r="EG46" i="59"/>
  <c r="EG31" i="59"/>
  <c r="EF49" i="59"/>
  <c r="EF48" i="59"/>
  <c r="ED40" i="59"/>
  <c r="ED16" i="59"/>
  <c r="ED46" i="59"/>
  <c r="ED31" i="59"/>
  <c r="EF42" i="59"/>
  <c r="EE38" i="61"/>
  <c r="EE46" i="61" s="1"/>
  <c r="EE38" i="57"/>
  <c r="EE46" i="57" s="1"/>
  <c r="EE23" i="59"/>
  <c r="EE40" i="59" s="1"/>
  <c r="EG38" i="61"/>
  <c r="EG31" i="61" s="1"/>
  <c r="EG23" i="61"/>
  <c r="EG40" i="61" s="1"/>
  <c r="ED31" i="61"/>
  <c r="ED46" i="61"/>
  <c r="EF19" i="61"/>
  <c r="EF43" i="61" s="1"/>
  <c r="EF42" i="61"/>
  <c r="EG33" i="61"/>
  <c r="EG18" i="61"/>
  <c r="EF48" i="61"/>
  <c r="EF34" i="61"/>
  <c r="EF49" i="61" s="1"/>
  <c r="EG46" i="61"/>
  <c r="EE23" i="61"/>
  <c r="EE40" i="61" s="1"/>
  <c r="EE40" i="55"/>
  <c r="EH22" i="61"/>
  <c r="EH35" i="61"/>
  <c r="EH20" i="61"/>
  <c r="EH32" i="61"/>
  <c r="EH36" i="61"/>
  <c r="EE18" i="61"/>
  <c r="EE42" i="61" s="1"/>
  <c r="EH17" i="61"/>
  <c r="EH37" i="61"/>
  <c r="EH21" i="61"/>
  <c r="EE31" i="61"/>
  <c r="EE16" i="55"/>
  <c r="EE16" i="61"/>
  <c r="EE41" i="61"/>
  <c r="EE23" i="57"/>
  <c r="EE40" i="57" s="1"/>
  <c r="EI5" i="57"/>
  <c r="EJ4" i="57"/>
  <c r="EI6" i="57"/>
  <c r="EI2" i="57"/>
  <c r="EE31" i="57"/>
  <c r="EE48" i="61"/>
  <c r="ED42" i="61"/>
  <c r="EI5" i="61"/>
  <c r="EI6" i="61"/>
  <c r="EJ4" i="61"/>
  <c r="EJ3" i="61" s="1"/>
  <c r="EI2" i="61"/>
  <c r="ED42" i="57"/>
  <c r="EG16" i="57"/>
  <c r="EE47" i="55"/>
  <c r="EE46" i="55"/>
  <c r="EE31" i="55"/>
  <c r="ED48" i="59"/>
  <c r="EE41" i="59"/>
  <c r="EE41" i="57"/>
  <c r="EI6" i="55"/>
  <c r="EI2" i="55"/>
  <c r="EI5" i="55"/>
  <c r="EJ4" i="55"/>
  <c r="EH38" i="55"/>
  <c r="EE47" i="59"/>
  <c r="EI6" i="59"/>
  <c r="EI2" i="59"/>
  <c r="EI5" i="59"/>
  <c r="EJ4" i="59"/>
  <c r="EH23" i="57" l="1"/>
  <c r="EH38" i="59"/>
  <c r="EG40" i="59"/>
  <c r="EE16" i="59"/>
  <c r="EG49" i="55"/>
  <c r="EJ3" i="55"/>
  <c r="EG49" i="59"/>
  <c r="EJ3" i="59"/>
  <c r="EJ3" i="57"/>
  <c r="EG34" i="61"/>
  <c r="EG49" i="61" s="1"/>
  <c r="EG42" i="57"/>
  <c r="EG48" i="55"/>
  <c r="EG40" i="55"/>
  <c r="EG16" i="55"/>
  <c r="EG46" i="55"/>
  <c r="EG31" i="55"/>
  <c r="EG49" i="57"/>
  <c r="EG43" i="57"/>
  <c r="EG43" i="55"/>
  <c r="EG42" i="55"/>
  <c r="EG16" i="61"/>
  <c r="EG43" i="59"/>
  <c r="EG42" i="59"/>
  <c r="EG48" i="59"/>
  <c r="EH16" i="57"/>
  <c r="EH38" i="57"/>
  <c r="EH40" i="57"/>
  <c r="EE16" i="57"/>
  <c r="EH41" i="57"/>
  <c r="EH38" i="61"/>
  <c r="EG48" i="61"/>
  <c r="EG19" i="61"/>
  <c r="EG43" i="61" s="1"/>
  <c r="EG42" i="61"/>
  <c r="EH23" i="61"/>
  <c r="EH40" i="61" s="1"/>
  <c r="EH42" i="59"/>
  <c r="EI22" i="61"/>
  <c r="EI35" i="61"/>
  <c r="EI20" i="61"/>
  <c r="EH18" i="61"/>
  <c r="EH42" i="61" s="1"/>
  <c r="EI17" i="61"/>
  <c r="EI32" i="61"/>
  <c r="EI47" i="61" s="1"/>
  <c r="EI36" i="61"/>
  <c r="EI41" i="59"/>
  <c r="EI47" i="57"/>
  <c r="EH33" i="61"/>
  <c r="EH48" i="61" s="1"/>
  <c r="EI37" i="61"/>
  <c r="EI41" i="57"/>
  <c r="EI41" i="55"/>
  <c r="EI21" i="61"/>
  <c r="EH48" i="57"/>
  <c r="EE42" i="59"/>
  <c r="EE48" i="55"/>
  <c r="EH23" i="55"/>
  <c r="EH40" i="55" s="1"/>
  <c r="EE48" i="57"/>
  <c r="EJ6" i="57"/>
  <c r="EJ2" i="57"/>
  <c r="EJ5" i="57"/>
  <c r="EK4" i="57"/>
  <c r="EK3" i="57" s="1"/>
  <c r="EH16" i="61"/>
  <c r="EH41" i="61"/>
  <c r="EE48" i="59"/>
  <c r="EH23" i="59"/>
  <c r="EH40" i="59" s="1"/>
  <c r="EH31" i="61"/>
  <c r="EH47" i="61"/>
  <c r="EH46" i="61"/>
  <c r="EH48" i="55"/>
  <c r="EH47" i="55"/>
  <c r="EH46" i="55"/>
  <c r="EH31" i="55"/>
  <c r="EH48" i="59"/>
  <c r="EH47" i="59"/>
  <c r="EH46" i="59"/>
  <c r="EH31" i="59"/>
  <c r="EJ6" i="59"/>
  <c r="EJ2" i="59"/>
  <c r="EJ5" i="59"/>
  <c r="EK4" i="59"/>
  <c r="EE42" i="55"/>
  <c r="EJ6" i="55"/>
  <c r="EJ2" i="55"/>
  <c r="EJ5" i="55"/>
  <c r="EK4" i="55"/>
  <c r="EI38" i="55"/>
  <c r="EH41" i="59"/>
  <c r="EH42" i="55"/>
  <c r="EH41" i="55"/>
  <c r="EJ6" i="61"/>
  <c r="EJ5" i="61"/>
  <c r="EJ2" i="61"/>
  <c r="EK4" i="61"/>
  <c r="EK3" i="61" s="1"/>
  <c r="EH31" i="57"/>
  <c r="EH47" i="57"/>
  <c r="EH46" i="57"/>
  <c r="EJ35" i="61" l="1"/>
  <c r="EK3" i="55"/>
  <c r="EK3" i="59"/>
  <c r="EI38" i="57"/>
  <c r="EI31" i="57" s="1"/>
  <c r="EI23" i="55"/>
  <c r="EI40" i="55" s="1"/>
  <c r="EH16" i="55"/>
  <c r="EI23" i="59"/>
  <c r="EI40" i="59" s="1"/>
  <c r="EI23" i="57"/>
  <c r="EI38" i="59"/>
  <c r="EI38" i="61"/>
  <c r="EJ21" i="61"/>
  <c r="EI42" i="57"/>
  <c r="EI48" i="59"/>
  <c r="EH49" i="57"/>
  <c r="EJ20" i="61"/>
  <c r="EJ22" i="61"/>
  <c r="EH43" i="55"/>
  <c r="EH49" i="59"/>
  <c r="EJ38" i="59"/>
  <c r="EH43" i="59"/>
  <c r="EI33" i="61"/>
  <c r="EJ17" i="61"/>
  <c r="EJ32" i="61"/>
  <c r="EJ36" i="61"/>
  <c r="EI18" i="61"/>
  <c r="EI42" i="61" s="1"/>
  <c r="EJ37" i="61"/>
  <c r="EH43" i="57"/>
  <c r="EH34" i="61"/>
  <c r="EH49" i="61" s="1"/>
  <c r="EJ41" i="55"/>
  <c r="EJ41" i="59"/>
  <c r="EH19" i="61"/>
  <c r="EH43" i="61" s="1"/>
  <c r="EH16" i="59"/>
  <c r="EI31" i="61"/>
  <c r="EI46" i="61"/>
  <c r="EI40" i="57"/>
  <c r="EI16" i="57"/>
  <c r="EI23" i="61"/>
  <c r="EI40" i="61" s="1"/>
  <c r="EH42" i="57"/>
  <c r="EK6" i="61"/>
  <c r="EK5" i="61"/>
  <c r="EK2" i="61"/>
  <c r="EL4" i="61"/>
  <c r="EL3" i="61" s="1"/>
  <c r="EK6" i="57"/>
  <c r="EK2" i="57"/>
  <c r="EK5" i="57"/>
  <c r="EL4" i="57"/>
  <c r="EL3" i="57" s="1"/>
  <c r="EI47" i="55"/>
  <c r="EI46" i="55"/>
  <c r="EI31" i="55"/>
  <c r="EK5" i="55"/>
  <c r="EL4" i="55"/>
  <c r="EL3" i="55" s="1"/>
  <c r="EK6" i="55"/>
  <c r="EK2" i="55"/>
  <c r="EI41" i="61"/>
  <c r="EJ23" i="61"/>
  <c r="EI47" i="59"/>
  <c r="EI46" i="59"/>
  <c r="EI31" i="59"/>
  <c r="EK5" i="59"/>
  <c r="EL4" i="59"/>
  <c r="EL3" i="59" s="1"/>
  <c r="EK6" i="59"/>
  <c r="EK2" i="59"/>
  <c r="EH49" i="55"/>
  <c r="EI16" i="59" l="1"/>
  <c r="EI46" i="57"/>
  <c r="EJ23" i="55"/>
  <c r="EI16" i="55"/>
  <c r="EJ40" i="61"/>
  <c r="EJ38" i="55"/>
  <c r="EJ40" i="55"/>
  <c r="EJ23" i="57"/>
  <c r="EJ40" i="57" s="1"/>
  <c r="EI16" i="61"/>
  <c r="EJ38" i="61"/>
  <c r="EJ46" i="61" s="1"/>
  <c r="EJ31" i="59"/>
  <c r="EJ47" i="59"/>
  <c r="EJ46" i="59"/>
  <c r="EL6" i="59"/>
  <c r="EL2" i="59"/>
  <c r="EL5" i="59"/>
  <c r="EM4" i="59"/>
  <c r="EM3" i="59" s="1"/>
  <c r="EI48" i="55"/>
  <c r="EJ47" i="57"/>
  <c r="EJ23" i="59"/>
  <c r="EJ16" i="55"/>
  <c r="EJ47" i="61"/>
  <c r="EJ31" i="61"/>
  <c r="EI48" i="57"/>
  <c r="EL6" i="61"/>
  <c r="EL5" i="61"/>
  <c r="EL2" i="61"/>
  <c r="EM4" i="61"/>
  <c r="EM3" i="61" s="1"/>
  <c r="EJ41" i="57"/>
  <c r="EI42" i="55"/>
  <c r="EL6" i="57"/>
  <c r="EL2" i="57"/>
  <c r="EL5" i="57"/>
  <c r="EM4" i="57"/>
  <c r="EM3" i="57" s="1"/>
  <c r="EJ38" i="57"/>
  <c r="EJ31" i="57" s="1"/>
  <c r="EJ16" i="61"/>
  <c r="EJ41" i="61"/>
  <c r="EI42" i="59"/>
  <c r="EI48" i="61"/>
  <c r="EJ31" i="55"/>
  <c r="EJ47" i="55"/>
  <c r="EJ46" i="55"/>
  <c r="EL6" i="55"/>
  <c r="EL2" i="55"/>
  <c r="EL5" i="55"/>
  <c r="EM4" i="55"/>
  <c r="EM3" i="55" s="1"/>
  <c r="EJ16" i="57" l="1"/>
  <c r="EM22" i="61"/>
  <c r="EJ40" i="59"/>
  <c r="EJ16" i="59"/>
  <c r="EJ46" i="57"/>
  <c r="EM5" i="57"/>
  <c r="EN4" i="57"/>
  <c r="EN3" i="57" s="1"/>
  <c r="EM6" i="57"/>
  <c r="EM2" i="57"/>
  <c r="EM6" i="55"/>
  <c r="EM2" i="55"/>
  <c r="EM5" i="55"/>
  <c r="EN4" i="55"/>
  <c r="EM23" i="55"/>
  <c r="EM5" i="61"/>
  <c r="EM6" i="61"/>
  <c r="EN4" i="61"/>
  <c r="EN3" i="61" s="1"/>
  <c r="EM2" i="61"/>
  <c r="EM6" i="59"/>
  <c r="EM2" i="59"/>
  <c r="EM5" i="59"/>
  <c r="EN4" i="59"/>
  <c r="EM40" i="55" l="1"/>
  <c r="EN3" i="59"/>
  <c r="EN3" i="55"/>
  <c r="EK35" i="61"/>
  <c r="EJ48" i="55"/>
  <c r="EJ42" i="57"/>
  <c r="EJ48" i="57"/>
  <c r="EK41" i="59"/>
  <c r="EJ42" i="59"/>
  <c r="EJ48" i="59"/>
  <c r="EM41" i="59"/>
  <c r="EM47" i="59"/>
  <c r="EM17" i="61"/>
  <c r="EM32" i="61"/>
  <c r="EM36" i="61"/>
  <c r="EK21" i="61"/>
  <c r="EK22" i="61"/>
  <c r="EM37" i="61"/>
  <c r="EK17" i="61"/>
  <c r="EK36" i="61"/>
  <c r="EM21" i="61"/>
  <c r="EK37" i="61"/>
  <c r="EK32" i="61"/>
  <c r="EK20" i="61"/>
  <c r="EM35" i="61"/>
  <c r="EM20" i="61"/>
  <c r="EJ33" i="61"/>
  <c r="EJ48" i="61" s="1"/>
  <c r="EJ18" i="61"/>
  <c r="EN20" i="61"/>
  <c r="EN23" i="55"/>
  <c r="EN40" i="55" s="1"/>
  <c r="EN6" i="61"/>
  <c r="EN5" i="61"/>
  <c r="EN2" i="61"/>
  <c r="EO4" i="61"/>
  <c r="EO3" i="61" s="1"/>
  <c r="EM41" i="61"/>
  <c r="EM49" i="57"/>
  <c r="EM48" i="57"/>
  <c r="EM47" i="57"/>
  <c r="EM43" i="55"/>
  <c r="EM42" i="55"/>
  <c r="EM41" i="55"/>
  <c r="EM16" i="55"/>
  <c r="EN6" i="57"/>
  <c r="EN2" i="57"/>
  <c r="EN5" i="57"/>
  <c r="EO4" i="57"/>
  <c r="EN6" i="59"/>
  <c r="EN2" i="59"/>
  <c r="EN5" i="59"/>
  <c r="EO4" i="59"/>
  <c r="EM47" i="61"/>
  <c r="EM38" i="55"/>
  <c r="EM46" i="55" s="1"/>
  <c r="EM23" i="57"/>
  <c r="EM40" i="57" s="1"/>
  <c r="EM23" i="59"/>
  <c r="EN6" i="55"/>
  <c r="EN2" i="55"/>
  <c r="EN5" i="55"/>
  <c r="EO4" i="55"/>
  <c r="EM49" i="55"/>
  <c r="EM48" i="55"/>
  <c r="EM47" i="55"/>
  <c r="EM38" i="57"/>
  <c r="EM31" i="57" s="1"/>
  <c r="EM43" i="57"/>
  <c r="EM42" i="57"/>
  <c r="EM41" i="57"/>
  <c r="EM23" i="61" l="1"/>
  <c r="EM40" i="61" s="1"/>
  <c r="EL37" i="61"/>
  <c r="EI43" i="57"/>
  <c r="EO3" i="57"/>
  <c r="EM42" i="59"/>
  <c r="EO3" i="59"/>
  <c r="EO3" i="55"/>
  <c r="EK47" i="55"/>
  <c r="EK38" i="57"/>
  <c r="EK46" i="57" s="1"/>
  <c r="EK23" i="57"/>
  <c r="EK40" i="57" s="1"/>
  <c r="EI49" i="55"/>
  <c r="EK41" i="57"/>
  <c r="EI43" i="59"/>
  <c r="EI19" i="61"/>
  <c r="EI43" i="61" s="1"/>
  <c r="EI34" i="61"/>
  <c r="EI49" i="61" s="1"/>
  <c r="EJ43" i="57"/>
  <c r="EK38" i="55"/>
  <c r="EK31" i="55" s="1"/>
  <c r="EJ43" i="55"/>
  <c r="EI49" i="59"/>
  <c r="EI43" i="55"/>
  <c r="EJ42" i="55"/>
  <c r="EK47" i="57"/>
  <c r="EK31" i="57"/>
  <c r="EK41" i="55"/>
  <c r="EI49" i="57"/>
  <c r="EK23" i="55"/>
  <c r="EK40" i="55" s="1"/>
  <c r="EJ49" i="57"/>
  <c r="EM38" i="61"/>
  <c r="EM46" i="61" s="1"/>
  <c r="EK23" i="61"/>
  <c r="EK40" i="61" s="1"/>
  <c r="EM40" i="59"/>
  <c r="EK23" i="59"/>
  <c r="EK38" i="59"/>
  <c r="EK46" i="59" s="1"/>
  <c r="EM38" i="59"/>
  <c r="EK47" i="59"/>
  <c r="EJ43" i="59"/>
  <c r="EJ49" i="59"/>
  <c r="EN23" i="57"/>
  <c r="EN40" i="57" s="1"/>
  <c r="EK38" i="61"/>
  <c r="EK31" i="61" s="1"/>
  <c r="EN21" i="61"/>
  <c r="EM33" i="61"/>
  <c r="EN22" i="61"/>
  <c r="EN35" i="61"/>
  <c r="EJ42" i="61"/>
  <c r="EK41" i="61"/>
  <c r="EM18" i="61"/>
  <c r="EN17" i="61"/>
  <c r="EN41" i="61" s="1"/>
  <c r="EN32" i="61"/>
  <c r="EN47" i="61" s="1"/>
  <c r="EN36" i="61"/>
  <c r="EJ19" i="61"/>
  <c r="EJ43" i="61" s="1"/>
  <c r="EN37" i="61"/>
  <c r="EJ34" i="61"/>
  <c r="EJ49" i="61" s="1"/>
  <c r="EK47" i="61"/>
  <c r="EK46" i="61"/>
  <c r="EM16" i="57"/>
  <c r="EM31" i="55"/>
  <c r="EL20" i="61"/>
  <c r="EL17" i="61"/>
  <c r="EK42" i="55"/>
  <c r="EK18" i="61"/>
  <c r="EK42" i="61" s="1"/>
  <c r="EL36" i="61"/>
  <c r="EK33" i="61"/>
  <c r="EL32" i="61"/>
  <c r="EL22" i="61"/>
  <c r="EL35" i="61"/>
  <c r="EK42" i="59"/>
  <c r="EK48" i="57"/>
  <c r="EL21" i="61"/>
  <c r="EM31" i="61"/>
  <c r="EN38" i="55"/>
  <c r="EN31" i="55" s="1"/>
  <c r="EO6" i="57"/>
  <c r="EO2" i="57"/>
  <c r="EO5" i="57"/>
  <c r="EP4" i="57"/>
  <c r="EN49" i="57"/>
  <c r="EN48" i="57"/>
  <c r="EN47" i="57"/>
  <c r="EM46" i="57"/>
  <c r="EO5" i="55"/>
  <c r="EP4" i="55"/>
  <c r="EO6" i="55"/>
  <c r="EO2" i="55"/>
  <c r="EN49" i="55"/>
  <c r="EN48" i="55"/>
  <c r="EN47" i="55"/>
  <c r="EO5" i="59"/>
  <c r="EP4" i="59"/>
  <c r="EP3" i="59" s="1"/>
  <c r="EO6" i="59"/>
  <c r="EO2" i="59"/>
  <c r="EN47" i="59"/>
  <c r="EM16" i="61"/>
  <c r="EO6" i="61"/>
  <c r="EO5" i="61"/>
  <c r="EO2" i="61"/>
  <c r="EP4" i="61"/>
  <c r="EP3" i="61" s="1"/>
  <c r="EM16" i="59"/>
  <c r="EN16" i="55"/>
  <c r="EN43" i="55"/>
  <c r="EN42" i="55"/>
  <c r="EN41" i="55"/>
  <c r="EN41" i="59"/>
  <c r="EN38" i="57"/>
  <c r="EN31" i="57" s="1"/>
  <c r="EN43" i="57"/>
  <c r="EN42" i="57"/>
  <c r="EN41" i="57"/>
  <c r="EK16" i="61" l="1"/>
  <c r="EN23" i="61"/>
  <c r="EN40" i="61" s="1"/>
  <c r="EN16" i="57"/>
  <c r="EL23" i="55"/>
  <c r="EP3" i="55"/>
  <c r="EP3" i="57"/>
  <c r="EO36" i="61"/>
  <c r="EK31" i="59"/>
  <c r="EK16" i="55"/>
  <c r="EK46" i="55"/>
  <c r="EK16" i="57"/>
  <c r="EL38" i="55"/>
  <c r="EN38" i="59"/>
  <c r="EN31" i="59" s="1"/>
  <c r="EL38" i="61"/>
  <c r="EN23" i="59"/>
  <c r="EN40" i="59" s="1"/>
  <c r="EM49" i="59"/>
  <c r="EM31" i="59"/>
  <c r="EM46" i="59"/>
  <c r="EM43" i="59"/>
  <c r="EK16" i="59"/>
  <c r="EK40" i="59"/>
  <c r="EM48" i="59"/>
  <c r="EN38" i="61"/>
  <c r="EN31" i="61" s="1"/>
  <c r="EL38" i="57"/>
  <c r="EL23" i="57"/>
  <c r="EL40" i="57" s="1"/>
  <c r="EN46" i="55"/>
  <c r="EM48" i="61"/>
  <c r="EM19" i="61"/>
  <c r="EM43" i="61" s="1"/>
  <c r="EM34" i="61"/>
  <c r="EM49" i="61" s="1"/>
  <c r="EM42" i="61"/>
  <c r="EN33" i="61"/>
  <c r="EN18" i="61"/>
  <c r="EL48" i="57"/>
  <c r="EL18" i="61"/>
  <c r="EL42" i="61" s="1"/>
  <c r="EO17" i="61"/>
  <c r="EL33" i="61"/>
  <c r="EO22" i="61"/>
  <c r="EO35" i="61"/>
  <c r="EO47" i="55"/>
  <c r="EO21" i="61"/>
  <c r="EO32" i="61"/>
  <c r="EL42" i="59"/>
  <c r="EL48" i="59"/>
  <c r="EO47" i="59"/>
  <c r="EL42" i="57"/>
  <c r="EO20" i="61"/>
  <c r="EO37" i="61"/>
  <c r="EN16" i="61"/>
  <c r="EL38" i="59"/>
  <c r="EL46" i="59" s="1"/>
  <c r="EL23" i="61"/>
  <c r="EL16" i="61" s="1"/>
  <c r="EP6" i="61"/>
  <c r="EP5" i="61"/>
  <c r="EQ4" i="61"/>
  <c r="EQ3" i="61" s="1"/>
  <c r="EP2" i="61"/>
  <c r="EL47" i="59"/>
  <c r="EN46" i="57"/>
  <c r="EL16" i="57"/>
  <c r="EL41" i="57"/>
  <c r="EL41" i="61"/>
  <c r="EL16" i="55"/>
  <c r="EL42" i="55"/>
  <c r="EL41" i="55"/>
  <c r="EL40" i="55"/>
  <c r="EL31" i="61"/>
  <c r="EL47" i="61"/>
  <c r="EL46" i="61"/>
  <c r="EL48" i="55"/>
  <c r="EL47" i="55"/>
  <c r="EL46" i="55"/>
  <c r="EL31" i="55"/>
  <c r="EK42" i="57"/>
  <c r="EP6" i="57"/>
  <c r="EP2" i="57"/>
  <c r="EP5" i="57"/>
  <c r="EQ4" i="57"/>
  <c r="EL41" i="59"/>
  <c r="EP6" i="59"/>
  <c r="EP2" i="59"/>
  <c r="EP5" i="59"/>
  <c r="EQ4" i="59"/>
  <c r="EK48" i="55"/>
  <c r="EP6" i="55"/>
  <c r="EP2" i="55"/>
  <c r="EP5" i="55"/>
  <c r="EQ4" i="55"/>
  <c r="EQ3" i="55" s="1"/>
  <c r="EK48" i="61"/>
  <c r="EK48" i="59"/>
  <c r="EL31" i="57"/>
  <c r="EL47" i="57"/>
  <c r="EL46" i="57"/>
  <c r="EN46" i="61" l="1"/>
  <c r="EN46" i="59"/>
  <c r="EN49" i="59"/>
  <c r="EQ3" i="59"/>
  <c r="EN34" i="61"/>
  <c r="EN49" i="61" s="1"/>
  <c r="EQ3" i="57"/>
  <c r="EO23" i="55"/>
  <c r="EO40" i="55" s="1"/>
  <c r="EN16" i="59"/>
  <c r="EN43" i="59"/>
  <c r="EN42" i="59"/>
  <c r="EN48" i="59"/>
  <c r="EO23" i="57"/>
  <c r="EO40" i="57" s="1"/>
  <c r="EO38" i="57"/>
  <c r="EO23" i="59"/>
  <c r="EO40" i="59" s="1"/>
  <c r="EN19" i="61"/>
  <c r="EN43" i="61" s="1"/>
  <c r="EN42" i="61"/>
  <c r="EN48" i="61"/>
  <c r="EL40" i="61"/>
  <c r="EL31" i="59"/>
  <c r="EO38" i="55"/>
  <c r="EO31" i="55" s="1"/>
  <c r="EO38" i="59"/>
  <c r="EO46" i="59" s="1"/>
  <c r="EP22" i="61"/>
  <c r="EP35" i="61"/>
  <c r="EP20" i="61"/>
  <c r="EP41" i="55"/>
  <c r="EO18" i="61"/>
  <c r="EO42" i="61" s="1"/>
  <c r="EO42" i="57"/>
  <c r="EP32" i="61"/>
  <c r="EP47" i="61" s="1"/>
  <c r="EP36" i="61"/>
  <c r="EO42" i="55"/>
  <c r="EP17" i="61"/>
  <c r="EP41" i="61" s="1"/>
  <c r="EP37" i="61"/>
  <c r="EO42" i="59"/>
  <c r="EO33" i="61"/>
  <c r="EO48" i="61" s="1"/>
  <c r="EP21" i="61"/>
  <c r="EL48" i="61"/>
  <c r="EO41" i="61"/>
  <c r="EQ5" i="61"/>
  <c r="EQ6" i="61"/>
  <c r="ER4" i="61"/>
  <c r="ER3" i="61" s="1"/>
  <c r="EQ2" i="61"/>
  <c r="EQ6" i="59"/>
  <c r="EQ2" i="59"/>
  <c r="EQ5" i="59"/>
  <c r="ER4" i="59"/>
  <c r="ER3" i="59" s="1"/>
  <c r="EO38" i="61"/>
  <c r="EO46" i="61" s="1"/>
  <c r="EO47" i="61"/>
  <c r="EQ6" i="55"/>
  <c r="EQ2" i="55"/>
  <c r="EQ5" i="55"/>
  <c r="ER4" i="55"/>
  <c r="ER3" i="55" s="1"/>
  <c r="EO23" i="61"/>
  <c r="EO40" i="61" s="1"/>
  <c r="EO47" i="57"/>
  <c r="EO46" i="57"/>
  <c r="EO31" i="57"/>
  <c r="EQ5" i="57"/>
  <c r="ER4" i="57"/>
  <c r="ER3" i="57" s="1"/>
  <c r="EQ6" i="57"/>
  <c r="EQ2" i="57"/>
  <c r="EO41" i="59"/>
  <c r="EO41" i="57"/>
  <c r="EO16" i="55"/>
  <c r="EO41" i="55"/>
  <c r="EO16" i="57" l="1"/>
  <c r="EO31" i="59"/>
  <c r="EP23" i="55"/>
  <c r="EO16" i="59"/>
  <c r="EP23" i="57"/>
  <c r="EP40" i="57" s="1"/>
  <c r="EP38" i="55"/>
  <c r="EP46" i="55" s="1"/>
  <c r="EP38" i="57"/>
  <c r="EP31" i="57" s="1"/>
  <c r="EP23" i="59"/>
  <c r="EP40" i="59" s="1"/>
  <c r="EO31" i="61"/>
  <c r="EO46" i="55"/>
  <c r="EP40" i="55"/>
  <c r="EP16" i="55"/>
  <c r="EO48" i="57"/>
  <c r="EP47" i="55"/>
  <c r="EO48" i="59"/>
  <c r="ER6" i="59"/>
  <c r="ER2" i="59"/>
  <c r="ER5" i="59"/>
  <c r="ES4" i="59"/>
  <c r="EP41" i="57"/>
  <c r="EP38" i="59"/>
  <c r="EP46" i="59" s="1"/>
  <c r="EO48" i="55"/>
  <c r="ER6" i="55"/>
  <c r="ER2" i="55"/>
  <c r="ER5" i="55"/>
  <c r="ES4" i="55"/>
  <c r="ES3" i="55" s="1"/>
  <c r="EP38" i="61"/>
  <c r="ER6" i="61"/>
  <c r="ER5" i="61"/>
  <c r="ER2" i="61"/>
  <c r="ES4" i="61"/>
  <c r="ES3" i="61" s="1"/>
  <c r="EP47" i="59"/>
  <c r="EP23" i="61"/>
  <c r="EO16" i="61"/>
  <c r="EP47" i="57"/>
  <c r="EP46" i="57"/>
  <c r="ER6" i="57"/>
  <c r="ER2" i="57"/>
  <c r="ER5" i="57"/>
  <c r="ES4" i="57"/>
  <c r="EP41" i="59"/>
  <c r="EP16" i="57" l="1"/>
  <c r="EP16" i="59"/>
  <c r="EP31" i="59"/>
  <c r="EP31" i="55"/>
  <c r="EQ21" i="61"/>
  <c r="ES3" i="59"/>
  <c r="ES3" i="57"/>
  <c r="EQ36" i="61"/>
  <c r="EO34" i="61"/>
  <c r="EO49" i="61" s="1"/>
  <c r="EP33" i="61"/>
  <c r="EQ32" i="61"/>
  <c r="EQ35" i="61"/>
  <c r="EP18" i="61"/>
  <c r="EP42" i="55"/>
  <c r="EQ17" i="61"/>
  <c r="EQ41" i="61" s="1"/>
  <c r="EO43" i="57"/>
  <c r="EQ22" i="61"/>
  <c r="EQ38" i="55"/>
  <c r="EQ20" i="61"/>
  <c r="EP42" i="57"/>
  <c r="EO49" i="55"/>
  <c r="EQ37" i="61"/>
  <c r="EO43" i="59"/>
  <c r="EO49" i="59"/>
  <c r="EO49" i="57"/>
  <c r="EP31" i="61"/>
  <c r="EP46" i="61"/>
  <c r="ES5" i="59"/>
  <c r="ET4" i="59"/>
  <c r="ET3" i="59" s="1"/>
  <c r="ES6" i="59"/>
  <c r="ES2" i="59"/>
  <c r="EQ47" i="61"/>
  <c r="ES6" i="57"/>
  <c r="ES2" i="57"/>
  <c r="ES5" i="57"/>
  <c r="ET4" i="57"/>
  <c r="ET3" i="57" s="1"/>
  <c r="EP40" i="61"/>
  <c r="EP16" i="61"/>
  <c r="ES6" i="61"/>
  <c r="ES5" i="61"/>
  <c r="ES2" i="61"/>
  <c r="ET4" i="61"/>
  <c r="ET3" i="61" s="1"/>
  <c r="ES5" i="55"/>
  <c r="ET4" i="55"/>
  <c r="ET3" i="55" s="1"/>
  <c r="ES6" i="55"/>
  <c r="ES2" i="55"/>
  <c r="EQ38" i="61" l="1"/>
  <c r="EQ23" i="55"/>
  <c r="EQ40" i="55" s="1"/>
  <c r="EQ46" i="61"/>
  <c r="EQ38" i="57"/>
  <c r="EQ31" i="57" s="1"/>
  <c r="EQ23" i="61"/>
  <c r="EQ40" i="61" s="1"/>
  <c r="EQ47" i="59"/>
  <c r="ET6" i="55"/>
  <c r="ET2" i="55"/>
  <c r="ET5" i="55"/>
  <c r="EU4" i="55"/>
  <c r="EP42" i="61"/>
  <c r="EQ23" i="57"/>
  <c r="EQ40" i="57" s="1"/>
  <c r="EP42" i="59"/>
  <c r="EQ38" i="59"/>
  <c r="EQ31" i="59" s="1"/>
  <c r="ET6" i="59"/>
  <c r="ET2" i="59"/>
  <c r="ET5" i="59"/>
  <c r="EU4" i="59"/>
  <c r="EP48" i="55"/>
  <c r="ET6" i="61"/>
  <c r="ET5" i="61"/>
  <c r="ET2" i="61"/>
  <c r="EU4" i="61"/>
  <c r="EU3" i="61" s="1"/>
  <c r="EQ47" i="55"/>
  <c r="EQ46" i="55"/>
  <c r="EQ31" i="55"/>
  <c r="EP48" i="57"/>
  <c r="EQ31" i="61"/>
  <c r="EQ41" i="55"/>
  <c r="EQ16" i="55"/>
  <c r="EP48" i="61"/>
  <c r="EQ47" i="57"/>
  <c r="ET6" i="57"/>
  <c r="ET2" i="57"/>
  <c r="ET5" i="57"/>
  <c r="EU4" i="57"/>
  <c r="EQ41" i="57"/>
  <c r="EP48" i="59"/>
  <c r="EQ23" i="59"/>
  <c r="EQ40" i="59" s="1"/>
  <c r="EQ41" i="59"/>
  <c r="EQ46" i="57" l="1"/>
  <c r="EQ16" i="61"/>
  <c r="ER47" i="57"/>
  <c r="EU3" i="57"/>
  <c r="EU3" i="55"/>
  <c r="EU3" i="59"/>
  <c r="ER22" i="61"/>
  <c r="EQ48" i="57"/>
  <c r="EQ42" i="57"/>
  <c r="EQ48" i="55"/>
  <c r="ER41" i="59"/>
  <c r="ET41" i="59"/>
  <c r="ET47" i="59"/>
  <c r="EQ42" i="59"/>
  <c r="EQ16" i="57"/>
  <c r="EQ18" i="61"/>
  <c r="EQ42" i="61" s="1"/>
  <c r="ET17" i="61"/>
  <c r="ET21" i="61"/>
  <c r="ER20" i="61"/>
  <c r="ER17" i="61"/>
  <c r="ET22" i="61"/>
  <c r="ET35" i="61"/>
  <c r="ET20" i="61"/>
  <c r="ER37" i="61"/>
  <c r="ER21" i="61"/>
  <c r="EQ33" i="61"/>
  <c r="EQ48" i="61" s="1"/>
  <c r="ET32" i="61"/>
  <c r="ET47" i="61" s="1"/>
  <c r="ET36" i="61"/>
  <c r="ER35" i="61"/>
  <c r="ER36" i="61"/>
  <c r="ET37" i="61"/>
  <c r="ER32" i="61"/>
  <c r="EQ48" i="59"/>
  <c r="EQ16" i="59"/>
  <c r="ET38" i="57"/>
  <c r="ET31" i="57" s="1"/>
  <c r="EQ46" i="59"/>
  <c r="EU5" i="57"/>
  <c r="EV4" i="57"/>
  <c r="EU6" i="57"/>
  <c r="EU2" i="57"/>
  <c r="ET49" i="57"/>
  <c r="ET48" i="57"/>
  <c r="ET47" i="57"/>
  <c r="EU5" i="61"/>
  <c r="EU6" i="61"/>
  <c r="EV4" i="61"/>
  <c r="EV3" i="61" s="1"/>
  <c r="EU2" i="61"/>
  <c r="ET23" i="55"/>
  <c r="ET40" i="55" s="1"/>
  <c r="ET23" i="57"/>
  <c r="ET40" i="57" s="1"/>
  <c r="ET38" i="55"/>
  <c r="ET46" i="55" s="1"/>
  <c r="ET43" i="55"/>
  <c r="ET42" i="55"/>
  <c r="ET41" i="55"/>
  <c r="ET43" i="57"/>
  <c r="ET42" i="57"/>
  <c r="ET41" i="57"/>
  <c r="ET41" i="61"/>
  <c r="EU6" i="59"/>
  <c r="EU2" i="59"/>
  <c r="EU5" i="59"/>
  <c r="EV4" i="59"/>
  <c r="EU6" i="55"/>
  <c r="EU2" i="55"/>
  <c r="EU5" i="55"/>
  <c r="EV4" i="55"/>
  <c r="EV3" i="55" s="1"/>
  <c r="ET49" i="55"/>
  <c r="ET48" i="55"/>
  <c r="ET47" i="55"/>
  <c r="ER23" i="55" l="1"/>
  <c r="ER40" i="55" s="1"/>
  <c r="EQ43" i="57"/>
  <c r="EV3" i="57"/>
  <c r="EV3" i="59"/>
  <c r="ES37" i="61"/>
  <c r="ET31" i="55"/>
  <c r="ET23" i="59"/>
  <c r="ET40" i="59" s="1"/>
  <c r="ER23" i="57"/>
  <c r="ER40" i="57" s="1"/>
  <c r="EQ49" i="57"/>
  <c r="ER41" i="57"/>
  <c r="EQ43" i="55"/>
  <c r="ER41" i="55"/>
  <c r="ER16" i="55"/>
  <c r="ER47" i="55"/>
  <c r="ER38" i="57"/>
  <c r="EQ49" i="55"/>
  <c r="EQ42" i="55"/>
  <c r="EU41" i="55"/>
  <c r="EU47" i="57"/>
  <c r="ER38" i="55"/>
  <c r="ER46" i="55" s="1"/>
  <c r="EU22" i="61"/>
  <c r="ER23" i="59"/>
  <c r="ER40" i="59" s="1"/>
  <c r="ER38" i="59"/>
  <c r="ER31" i="59" s="1"/>
  <c r="EQ43" i="59"/>
  <c r="ER47" i="59"/>
  <c r="EQ49" i="59"/>
  <c r="ET38" i="59"/>
  <c r="ET38" i="61"/>
  <c r="ET46" i="61" s="1"/>
  <c r="ET23" i="61"/>
  <c r="ET40" i="61" s="1"/>
  <c r="ET16" i="55"/>
  <c r="EU35" i="61"/>
  <c r="EU20" i="61"/>
  <c r="ET33" i="61"/>
  <c r="EU17" i="61"/>
  <c r="EU32" i="61"/>
  <c r="EU36" i="61"/>
  <c r="ER47" i="61"/>
  <c r="EQ19" i="61"/>
  <c r="EQ43" i="61" s="1"/>
  <c r="EU37" i="61"/>
  <c r="ER38" i="61"/>
  <c r="ER46" i="61" s="1"/>
  <c r="EQ34" i="61"/>
  <c r="EQ49" i="61" s="1"/>
  <c r="ER41" i="61"/>
  <c r="EU21" i="61"/>
  <c r="ET18" i="61"/>
  <c r="ER23" i="61"/>
  <c r="ER40" i="61" s="1"/>
  <c r="ET16" i="57"/>
  <c r="ET46" i="57"/>
  <c r="ES22" i="61"/>
  <c r="ES20" i="61"/>
  <c r="ER42" i="57"/>
  <c r="ER33" i="61"/>
  <c r="ER18" i="61"/>
  <c r="ER48" i="57"/>
  <c r="ES21" i="61"/>
  <c r="ER42" i="59"/>
  <c r="ER48" i="59"/>
  <c r="ES36" i="61"/>
  <c r="ES35" i="61"/>
  <c r="ES32" i="61"/>
  <c r="ES41" i="57"/>
  <c r="ES17" i="61"/>
  <c r="EV6" i="61"/>
  <c r="EV5" i="61"/>
  <c r="EV2" i="61"/>
  <c r="EW4" i="61"/>
  <c r="EW3" i="61" s="1"/>
  <c r="EU41" i="61"/>
  <c r="EU41" i="59"/>
  <c r="EV6" i="57"/>
  <c r="EV2" i="57"/>
  <c r="EV5" i="57"/>
  <c r="EW4" i="57"/>
  <c r="EW3" i="57" s="1"/>
  <c r="EU47" i="55"/>
  <c r="EU47" i="61"/>
  <c r="EV6" i="55"/>
  <c r="EV2" i="55"/>
  <c r="EV5" i="55"/>
  <c r="EW4" i="55"/>
  <c r="EV6" i="59"/>
  <c r="EV2" i="59"/>
  <c r="EV5" i="59"/>
  <c r="EW4" i="59"/>
  <c r="EU47" i="59"/>
  <c r="EU38" i="57"/>
  <c r="EU41" i="57"/>
  <c r="ET16" i="59" l="1"/>
  <c r="ET16" i="61"/>
  <c r="EU23" i="55"/>
  <c r="EU40" i="55" s="1"/>
  <c r="EU23" i="57"/>
  <c r="EU16" i="57" s="1"/>
  <c r="ES23" i="57"/>
  <c r="ES40" i="57" s="1"/>
  <c r="EU46" i="57"/>
  <c r="EU38" i="59"/>
  <c r="EU46" i="59" s="1"/>
  <c r="ER46" i="59"/>
  <c r="ER16" i="59"/>
  <c r="EW3" i="59"/>
  <c r="EW3" i="55"/>
  <c r="ER16" i="57"/>
  <c r="ER31" i="55"/>
  <c r="EU38" i="55"/>
  <c r="ER31" i="57"/>
  <c r="ER46" i="57"/>
  <c r="EU23" i="59"/>
  <c r="EU40" i="59" s="1"/>
  <c r="ET46" i="59"/>
  <c r="ET31" i="59"/>
  <c r="ET42" i="59"/>
  <c r="ET43" i="59"/>
  <c r="ET48" i="59"/>
  <c r="ET49" i="59"/>
  <c r="ES38" i="57"/>
  <c r="ES38" i="55"/>
  <c r="ES46" i="55" s="1"/>
  <c r="ET31" i="61"/>
  <c r="EU38" i="61"/>
  <c r="EU31" i="61" s="1"/>
  <c r="EU23" i="61"/>
  <c r="EU40" i="61" s="1"/>
  <c r="ER16" i="61"/>
  <c r="EV37" i="61"/>
  <c r="EU18" i="61"/>
  <c r="ER31" i="61"/>
  <c r="ET42" i="61"/>
  <c r="EU33" i="61"/>
  <c r="ET48" i="61"/>
  <c r="ET34" i="61"/>
  <c r="ET49" i="61" s="1"/>
  <c r="ET19" i="61"/>
  <c r="ET43" i="61" s="1"/>
  <c r="ES23" i="61"/>
  <c r="ES40" i="61" s="1"/>
  <c r="EV17" i="61"/>
  <c r="EV32" i="61"/>
  <c r="EV47" i="61" s="1"/>
  <c r="EV36" i="61"/>
  <c r="EV41" i="59"/>
  <c r="EV41" i="55"/>
  <c r="EV21" i="61"/>
  <c r="ES33" i="61"/>
  <c r="ES48" i="61" s="1"/>
  <c r="ES18" i="61"/>
  <c r="ES42" i="61" s="1"/>
  <c r="ES48" i="55"/>
  <c r="EV20" i="61"/>
  <c r="EV22" i="61"/>
  <c r="EV35" i="61"/>
  <c r="ES48" i="59"/>
  <c r="ES16" i="57"/>
  <c r="ES38" i="59"/>
  <c r="ES46" i="59" s="1"/>
  <c r="ES47" i="55"/>
  <c r="ES31" i="55"/>
  <c r="ER42" i="61"/>
  <c r="ES48" i="57"/>
  <c r="ES47" i="57"/>
  <c r="ES46" i="57"/>
  <c r="ES31" i="57"/>
  <c r="ES38" i="61"/>
  <c r="ES46" i="61" s="1"/>
  <c r="EU31" i="57"/>
  <c r="EU16" i="61"/>
  <c r="ER48" i="61"/>
  <c r="ER48" i="55"/>
  <c r="ES41" i="61"/>
  <c r="ES16" i="61"/>
  <c r="ES41" i="59"/>
  <c r="ES23" i="59"/>
  <c r="ES40" i="59" s="1"/>
  <c r="EW5" i="59"/>
  <c r="EX4" i="59"/>
  <c r="EW6" i="59"/>
  <c r="EW2" i="59"/>
  <c r="ES23" i="55"/>
  <c r="ES40" i="55" s="1"/>
  <c r="ES41" i="55"/>
  <c r="EW6" i="57"/>
  <c r="EW2" i="57"/>
  <c r="EW5" i="57"/>
  <c r="EX4" i="57"/>
  <c r="ER42" i="55"/>
  <c r="ES47" i="61"/>
  <c r="ES47" i="59"/>
  <c r="EW5" i="55"/>
  <c r="EX4" i="55"/>
  <c r="EW6" i="55"/>
  <c r="EW2" i="55"/>
  <c r="EW6" i="61"/>
  <c r="EW5" i="61"/>
  <c r="EW2" i="61"/>
  <c r="EX4" i="61"/>
  <c r="EX3" i="61" s="1"/>
  <c r="EU40" i="57" l="1"/>
  <c r="EU16" i="55"/>
  <c r="EV38" i="55"/>
  <c r="EU31" i="59"/>
  <c r="EV23" i="55"/>
  <c r="EU16" i="59"/>
  <c r="EU34" i="61"/>
  <c r="EU49" i="61" s="1"/>
  <c r="EX3" i="55"/>
  <c r="EX3" i="57"/>
  <c r="EX3" i="59"/>
  <c r="EV38" i="57"/>
  <c r="EV46" i="57" s="1"/>
  <c r="EU42" i="55"/>
  <c r="EU43" i="57"/>
  <c r="EU42" i="57"/>
  <c r="EU49" i="55"/>
  <c r="EU43" i="55"/>
  <c r="EU46" i="61"/>
  <c r="EU48" i="55"/>
  <c r="EU48" i="57"/>
  <c r="EU31" i="55"/>
  <c r="EU46" i="55"/>
  <c r="EU49" i="57"/>
  <c r="EV38" i="59"/>
  <c r="EV31" i="59" s="1"/>
  <c r="ES31" i="61"/>
  <c r="EU49" i="59"/>
  <c r="EU48" i="59"/>
  <c r="EU42" i="59"/>
  <c r="EU43" i="59"/>
  <c r="EV23" i="57"/>
  <c r="EV40" i="57" s="1"/>
  <c r="EV38" i="61"/>
  <c r="EV46" i="61" s="1"/>
  <c r="EU48" i="61"/>
  <c r="EU42" i="61"/>
  <c r="EU19" i="61"/>
  <c r="EU43" i="61" s="1"/>
  <c r="ES31" i="59"/>
  <c r="EV48" i="57"/>
  <c r="EW17" i="61"/>
  <c r="EW41" i="61" s="1"/>
  <c r="EW47" i="59"/>
  <c r="EV42" i="57"/>
  <c r="EW21" i="61"/>
  <c r="EW22" i="61"/>
  <c r="EW35" i="61"/>
  <c r="EW41" i="59"/>
  <c r="EV48" i="59"/>
  <c r="EW20" i="61"/>
  <c r="EW32" i="61"/>
  <c r="EW47" i="61" s="1"/>
  <c r="EW36" i="61"/>
  <c r="EV33" i="61"/>
  <c r="EW37" i="61"/>
  <c r="EV18" i="61"/>
  <c r="EV48" i="55"/>
  <c r="EV40" i="55"/>
  <c r="EV16" i="55"/>
  <c r="EX6" i="55"/>
  <c r="EX2" i="55"/>
  <c r="EX5" i="55"/>
  <c r="EY4" i="55"/>
  <c r="ES16" i="55"/>
  <c r="ES16" i="59"/>
  <c r="EX6" i="61"/>
  <c r="EX5" i="61"/>
  <c r="EX2" i="61"/>
  <c r="EY4" i="61"/>
  <c r="EY3" i="61" s="1"/>
  <c r="EV41" i="61"/>
  <c r="EX6" i="57"/>
  <c r="EX2" i="57"/>
  <c r="EX5" i="57"/>
  <c r="EY4" i="57"/>
  <c r="EY3" i="57" s="1"/>
  <c r="EV31" i="55"/>
  <c r="EV47" i="55"/>
  <c r="EV46" i="55"/>
  <c r="EV23" i="59"/>
  <c r="EV23" i="61"/>
  <c r="EV40" i="61" s="1"/>
  <c r="EV47" i="57"/>
  <c r="EV31" i="57"/>
  <c r="EX6" i="59"/>
  <c r="EX2" i="59"/>
  <c r="EX5" i="59"/>
  <c r="EY4" i="59"/>
  <c r="EY3" i="59" s="1"/>
  <c r="ES42" i="59"/>
  <c r="ES42" i="57"/>
  <c r="EV47" i="59"/>
  <c r="EV46" i="59"/>
  <c r="EV41" i="57"/>
  <c r="EV16" i="57" l="1"/>
  <c r="EY3" i="55"/>
  <c r="EV31" i="61"/>
  <c r="EW23" i="61"/>
  <c r="EW40" i="61" s="1"/>
  <c r="EW38" i="57"/>
  <c r="EW31" i="57" s="1"/>
  <c r="EW38" i="59"/>
  <c r="EW31" i="59" s="1"/>
  <c r="EW38" i="61"/>
  <c r="EW46" i="61" s="1"/>
  <c r="EW23" i="59"/>
  <c r="EW40" i="59" s="1"/>
  <c r="EW42" i="55"/>
  <c r="EV49" i="55"/>
  <c r="EX32" i="61"/>
  <c r="EX47" i="61" s="1"/>
  <c r="EX36" i="61"/>
  <c r="EV19" i="61"/>
  <c r="EV43" i="61" s="1"/>
  <c r="EV49" i="57"/>
  <c r="EX37" i="61"/>
  <c r="EV49" i="59"/>
  <c r="EW33" i="61"/>
  <c r="EW48" i="61" s="1"/>
  <c r="EV34" i="61"/>
  <c r="EV49" i="61" s="1"/>
  <c r="EV43" i="59"/>
  <c r="EW42" i="57"/>
  <c r="EX17" i="61"/>
  <c r="EX41" i="61" s="1"/>
  <c r="EX21" i="61"/>
  <c r="EW18" i="61"/>
  <c r="EV43" i="55"/>
  <c r="EX41" i="59"/>
  <c r="EX22" i="61"/>
  <c r="EX35" i="61"/>
  <c r="EX20" i="61"/>
  <c r="EW47" i="55"/>
  <c r="EW23" i="57"/>
  <c r="EW40" i="57" s="1"/>
  <c r="EW31" i="61"/>
  <c r="EW47" i="57"/>
  <c r="EW46" i="57"/>
  <c r="EY5" i="57"/>
  <c r="EZ4" i="57"/>
  <c r="EY6" i="57"/>
  <c r="EY2" i="57"/>
  <c r="EV43" i="57"/>
  <c r="EV16" i="61"/>
  <c r="EW23" i="55"/>
  <c r="EW40" i="55" s="1"/>
  <c r="EY6" i="55"/>
  <c r="EY2" i="55"/>
  <c r="EY5" i="55"/>
  <c r="EZ4" i="55"/>
  <c r="EZ3" i="55" s="1"/>
  <c r="EV42" i="55"/>
  <c r="EV40" i="59"/>
  <c r="EV16" i="59"/>
  <c r="EW41" i="55"/>
  <c r="EV48" i="61"/>
  <c r="EW41" i="57"/>
  <c r="EY6" i="59"/>
  <c r="EY2" i="59"/>
  <c r="EY5" i="59"/>
  <c r="EZ4" i="59"/>
  <c r="EZ3" i="59" s="1"/>
  <c r="EW38" i="55"/>
  <c r="EW46" i="55" s="1"/>
  <c r="EV42" i="61"/>
  <c r="EV42" i="59"/>
  <c r="EY5" i="61"/>
  <c r="EY6" i="61"/>
  <c r="EZ4" i="61"/>
  <c r="EZ3" i="61" s="1"/>
  <c r="EY2" i="61"/>
  <c r="EW16" i="61" l="1"/>
  <c r="EW16" i="59"/>
  <c r="EX38" i="55"/>
  <c r="EW49" i="57"/>
  <c r="EZ3" i="57"/>
  <c r="EX23" i="59"/>
  <c r="EW46" i="59"/>
  <c r="EW16" i="55"/>
  <c r="EX38" i="57"/>
  <c r="EX31" i="57" s="1"/>
  <c r="EX38" i="61"/>
  <c r="EX46" i="61" s="1"/>
  <c r="EW16" i="57"/>
  <c r="EX23" i="61"/>
  <c r="EX40" i="61" s="1"/>
  <c r="EW49" i="59"/>
  <c r="EW19" i="61"/>
  <c r="EW43" i="61" s="1"/>
  <c r="EW49" i="55"/>
  <c r="EW43" i="57"/>
  <c r="EW34" i="61"/>
  <c r="EW49" i="61" s="1"/>
  <c r="EW43" i="59"/>
  <c r="EW43" i="55"/>
  <c r="EX16" i="61"/>
  <c r="EX38" i="59"/>
  <c r="EX31" i="59" s="1"/>
  <c r="EX40" i="59"/>
  <c r="EX16" i="59"/>
  <c r="EX47" i="57"/>
  <c r="EX46" i="57"/>
  <c r="EZ6" i="57"/>
  <c r="EZ2" i="57"/>
  <c r="EZ5" i="57"/>
  <c r="FA4" i="57"/>
  <c r="FA3" i="57" s="1"/>
  <c r="EZ6" i="61"/>
  <c r="EZ5" i="61"/>
  <c r="EZ2" i="61"/>
  <c r="FA4" i="61"/>
  <c r="FA3" i="61" s="1"/>
  <c r="EX41" i="57"/>
  <c r="EW48" i="59"/>
  <c r="EX23" i="57"/>
  <c r="EX40" i="57" s="1"/>
  <c r="EW48" i="57"/>
  <c r="EW48" i="55"/>
  <c r="EW42" i="61"/>
  <c r="EX47" i="59"/>
  <c r="EZ6" i="59"/>
  <c r="EZ2" i="59"/>
  <c r="EZ5" i="59"/>
  <c r="FA4" i="59"/>
  <c r="FA3" i="59" s="1"/>
  <c r="EX47" i="55"/>
  <c r="EX46" i="55"/>
  <c r="EX31" i="55"/>
  <c r="EW31" i="55"/>
  <c r="EX41" i="55"/>
  <c r="EX23" i="55"/>
  <c r="EX40" i="55" s="1"/>
  <c r="EW42" i="59"/>
  <c r="EZ6" i="55"/>
  <c r="EZ2" i="55"/>
  <c r="EZ5" i="55"/>
  <c r="FA4" i="55"/>
  <c r="FA3" i="55" s="1"/>
  <c r="EX46" i="59" l="1"/>
  <c r="EX31" i="61"/>
  <c r="EX16" i="55"/>
  <c r="FA5" i="59"/>
  <c r="FB4" i="59"/>
  <c r="FA6" i="59"/>
  <c r="FA2" i="59"/>
  <c r="FA6" i="57"/>
  <c r="FA2" i="57"/>
  <c r="FA5" i="57"/>
  <c r="FB4" i="57"/>
  <c r="FA5" i="55"/>
  <c r="FB4" i="55"/>
  <c r="FA6" i="55"/>
  <c r="FA2" i="55"/>
  <c r="FA6" i="61"/>
  <c r="FA5" i="61"/>
  <c r="FA2" i="61"/>
  <c r="FB4" i="61"/>
  <c r="FB3" i="61" s="1"/>
  <c r="EX16" i="57"/>
  <c r="EY37" i="61" l="1"/>
  <c r="FB3" i="55"/>
  <c r="FB3" i="59"/>
  <c r="FB3" i="57"/>
  <c r="EX48" i="57"/>
  <c r="EX48" i="55"/>
  <c r="EX42" i="55"/>
  <c r="EY41" i="55"/>
  <c r="EY47" i="57"/>
  <c r="EY38" i="57"/>
  <c r="EX42" i="57"/>
  <c r="EY41" i="57"/>
  <c r="FA17" i="61"/>
  <c r="EX48" i="59"/>
  <c r="FA23" i="59"/>
  <c r="FA40" i="59" s="1"/>
  <c r="EX42" i="59"/>
  <c r="FA20" i="61"/>
  <c r="FA32" i="61"/>
  <c r="FA47" i="61" s="1"/>
  <c r="FA36" i="61"/>
  <c r="EY32" i="61"/>
  <c r="EY47" i="61" s="1"/>
  <c r="EY36" i="61"/>
  <c r="FA37" i="61"/>
  <c r="EY17" i="61"/>
  <c r="EY20" i="61"/>
  <c r="EX18" i="61"/>
  <c r="EX42" i="61" s="1"/>
  <c r="EX33" i="61"/>
  <c r="EX48" i="61" s="1"/>
  <c r="EY35" i="61"/>
  <c r="FA21" i="61"/>
  <c r="FA22" i="61"/>
  <c r="FA35" i="61"/>
  <c r="EY21" i="61"/>
  <c r="EY22" i="61"/>
  <c r="FA38" i="57"/>
  <c r="FA46" i="57" s="1"/>
  <c r="FA23" i="55"/>
  <c r="FA40" i="55" s="1"/>
  <c r="FA23" i="57"/>
  <c r="FA40" i="57" s="1"/>
  <c r="FA41" i="59"/>
  <c r="FA38" i="55"/>
  <c r="FA46" i="55" s="1"/>
  <c r="FA43" i="55"/>
  <c r="FA42" i="55"/>
  <c r="FA41" i="55"/>
  <c r="FA43" i="57"/>
  <c r="FA42" i="57"/>
  <c r="FA41" i="57"/>
  <c r="FA47" i="59"/>
  <c r="FA41" i="61"/>
  <c r="FA49" i="55"/>
  <c r="FA48" i="55"/>
  <c r="FA47" i="55"/>
  <c r="FB6" i="59"/>
  <c r="FB2" i="59"/>
  <c r="FB5" i="59"/>
  <c r="FC4" i="59"/>
  <c r="FB6" i="61"/>
  <c r="FB5" i="61"/>
  <c r="FB2" i="61"/>
  <c r="FC4" i="61"/>
  <c r="FC3" i="61" s="1"/>
  <c r="FB6" i="55"/>
  <c r="FB2" i="55"/>
  <c r="FB5" i="55"/>
  <c r="FC4" i="55"/>
  <c r="FB6" i="57"/>
  <c r="FB2" i="57"/>
  <c r="FB5" i="57"/>
  <c r="FC4" i="57"/>
  <c r="FA49" i="57"/>
  <c r="FA48" i="57"/>
  <c r="FA47" i="57"/>
  <c r="FA31" i="57"/>
  <c r="EY46" i="57" l="1"/>
  <c r="EY38" i="61"/>
  <c r="EY46" i="61" s="1"/>
  <c r="FC3" i="57"/>
  <c r="FC3" i="55"/>
  <c r="FC3" i="59"/>
  <c r="EZ37" i="61"/>
  <c r="FA23" i="61"/>
  <c r="FA40" i="61" s="1"/>
  <c r="EY38" i="55"/>
  <c r="EY31" i="55" s="1"/>
  <c r="FB41" i="57"/>
  <c r="EY31" i="57"/>
  <c r="EY47" i="55"/>
  <c r="EY23" i="55"/>
  <c r="EY23" i="57"/>
  <c r="FB41" i="55"/>
  <c r="FA38" i="59"/>
  <c r="FA46" i="59" s="1"/>
  <c r="FB41" i="59"/>
  <c r="EY47" i="59"/>
  <c r="EY38" i="59"/>
  <c r="EY46" i="59" s="1"/>
  <c r="EY23" i="59"/>
  <c r="EY40" i="59" s="1"/>
  <c r="EY41" i="59"/>
  <c r="FA16" i="57"/>
  <c r="FA16" i="55"/>
  <c r="FA38" i="61"/>
  <c r="FA46" i="61" s="1"/>
  <c r="FA31" i="55"/>
  <c r="FB32" i="61"/>
  <c r="FB47" i="61" s="1"/>
  <c r="FB36" i="61"/>
  <c r="FB37" i="61"/>
  <c r="FA33" i="61"/>
  <c r="FB17" i="61"/>
  <c r="FB41" i="61" s="1"/>
  <c r="FB21" i="61"/>
  <c r="EY23" i="61"/>
  <c r="EY40" i="61" s="1"/>
  <c r="FA18" i="61"/>
  <c r="FB22" i="61"/>
  <c r="FB35" i="61"/>
  <c r="FB20" i="61"/>
  <c r="EY41" i="61"/>
  <c r="EZ21" i="61"/>
  <c r="EY33" i="61"/>
  <c r="EZ17" i="61"/>
  <c r="EZ41" i="61" s="1"/>
  <c r="EY48" i="55"/>
  <c r="EZ20" i="61"/>
  <c r="EZ22" i="61"/>
  <c r="EZ36" i="61"/>
  <c r="EZ32" i="61"/>
  <c r="EY18" i="61"/>
  <c r="EZ35" i="61"/>
  <c r="FC5" i="57"/>
  <c r="FD4" i="57"/>
  <c r="FD3" i="57" s="1"/>
  <c r="FC6" i="57"/>
  <c r="FC2" i="57"/>
  <c r="FB47" i="57"/>
  <c r="FA16" i="59"/>
  <c r="FC6" i="55"/>
  <c r="FC2" i="55"/>
  <c r="FC5" i="55"/>
  <c r="FD4" i="55"/>
  <c r="FB47" i="55"/>
  <c r="FC5" i="61"/>
  <c r="FC6" i="61"/>
  <c r="FD4" i="61"/>
  <c r="FD3" i="61" s="1"/>
  <c r="FC2" i="61"/>
  <c r="FC6" i="59"/>
  <c r="FC2" i="59"/>
  <c r="FC5" i="59"/>
  <c r="FD4" i="59"/>
  <c r="FB47" i="59"/>
  <c r="FB38" i="57"/>
  <c r="FB31" i="57" s="1"/>
  <c r="FB23" i="55"/>
  <c r="FB40" i="55" s="1"/>
  <c r="EY46" i="55" l="1"/>
  <c r="FA16" i="61"/>
  <c r="EY31" i="61"/>
  <c r="FB23" i="57"/>
  <c r="FB40" i="57" s="1"/>
  <c r="FB38" i="55"/>
  <c r="FB31" i="55" s="1"/>
  <c r="FB23" i="59"/>
  <c r="FB40" i="59" s="1"/>
  <c r="EZ23" i="55"/>
  <c r="EZ40" i="55" s="1"/>
  <c r="EZ38" i="55"/>
  <c r="EZ31" i="55" s="1"/>
  <c r="FD3" i="55"/>
  <c r="FA31" i="59"/>
  <c r="FD3" i="59"/>
  <c r="EZ18" i="61"/>
  <c r="FB46" i="55"/>
  <c r="FA31" i="61"/>
  <c r="EY16" i="61"/>
  <c r="EY40" i="57"/>
  <c r="EY16" i="57"/>
  <c r="FC41" i="55"/>
  <c r="EY40" i="55"/>
  <c r="EY16" i="55"/>
  <c r="FC17" i="61"/>
  <c r="FC23" i="57"/>
  <c r="FC41" i="57"/>
  <c r="EZ23" i="59"/>
  <c r="EZ40" i="59" s="1"/>
  <c r="EY16" i="59"/>
  <c r="FB38" i="59"/>
  <c r="FB31" i="59" s="1"/>
  <c r="EY31" i="59"/>
  <c r="FA42" i="59"/>
  <c r="FA43" i="59"/>
  <c r="FC47" i="59"/>
  <c r="FA48" i="59"/>
  <c r="FA49" i="59"/>
  <c r="FB38" i="61"/>
  <c r="FB31" i="61" s="1"/>
  <c r="FB23" i="61"/>
  <c r="FB40" i="61" s="1"/>
  <c r="EZ38" i="61"/>
  <c r="FC22" i="61"/>
  <c r="FC35" i="61"/>
  <c r="FC20" i="61"/>
  <c r="FA19" i="61"/>
  <c r="FA43" i="61" s="1"/>
  <c r="FA34" i="61"/>
  <c r="FA49" i="61" s="1"/>
  <c r="FC32" i="61"/>
  <c r="FC36" i="61"/>
  <c r="FB18" i="61"/>
  <c r="FC37" i="61"/>
  <c r="FA42" i="61"/>
  <c r="FC21" i="61"/>
  <c r="FA48" i="61"/>
  <c r="FB33" i="61"/>
  <c r="FB16" i="59"/>
  <c r="EZ48" i="55"/>
  <c r="EZ42" i="55"/>
  <c r="EZ42" i="59"/>
  <c r="EZ42" i="57"/>
  <c r="EZ48" i="59"/>
  <c r="EZ33" i="61"/>
  <c r="EZ48" i="61" s="1"/>
  <c r="EZ47" i="59"/>
  <c r="EZ41" i="59"/>
  <c r="FD6" i="59"/>
  <c r="FD2" i="59"/>
  <c r="FD5" i="59"/>
  <c r="FE4" i="59"/>
  <c r="FE3" i="59" s="1"/>
  <c r="EY48" i="61"/>
  <c r="EZ16" i="55"/>
  <c r="EZ41" i="55"/>
  <c r="FC38" i="55"/>
  <c r="FC31" i="55" s="1"/>
  <c r="EY42" i="61"/>
  <c r="FB16" i="55"/>
  <c r="EZ23" i="57"/>
  <c r="EZ40" i="57" s="1"/>
  <c r="EZ47" i="57"/>
  <c r="FC47" i="57"/>
  <c r="EZ42" i="61"/>
  <c r="FC47" i="61"/>
  <c r="FD6" i="55"/>
  <c r="FD2" i="55"/>
  <c r="FD5" i="55"/>
  <c r="FE4" i="55"/>
  <c r="FC47" i="55"/>
  <c r="FD6" i="57"/>
  <c r="FD2" i="57"/>
  <c r="FD5" i="57"/>
  <c r="FE4" i="57"/>
  <c r="EZ38" i="59"/>
  <c r="EZ31" i="59" s="1"/>
  <c r="EY48" i="59"/>
  <c r="FC41" i="59"/>
  <c r="EZ47" i="55"/>
  <c r="EZ46" i="55"/>
  <c r="FB46" i="57"/>
  <c r="EY48" i="57"/>
  <c r="EZ47" i="61"/>
  <c r="EZ46" i="61"/>
  <c r="EZ31" i="61"/>
  <c r="FD6" i="61"/>
  <c r="FD5" i="61"/>
  <c r="FD2" i="61"/>
  <c r="FE4" i="61"/>
  <c r="FE3" i="61" s="1"/>
  <c r="FC41" i="61"/>
  <c r="EY42" i="55"/>
  <c r="FB46" i="61"/>
  <c r="FB16" i="61"/>
  <c r="EZ38" i="57"/>
  <c r="EZ31" i="57" s="1"/>
  <c r="EY42" i="57"/>
  <c r="EZ41" i="57"/>
  <c r="FB16" i="57" l="1"/>
  <c r="EZ16" i="59"/>
  <c r="FC23" i="55"/>
  <c r="FC40" i="55" s="1"/>
  <c r="FC40" i="57"/>
  <c r="FC38" i="57"/>
  <c r="FC31" i="57" s="1"/>
  <c r="FC46" i="57"/>
  <c r="EZ16" i="57"/>
  <c r="FC16" i="57"/>
  <c r="FE3" i="57"/>
  <c r="FB34" i="61"/>
  <c r="FB49" i="61" s="1"/>
  <c r="FE3" i="55"/>
  <c r="FC23" i="59"/>
  <c r="FC40" i="59" s="1"/>
  <c r="FB42" i="55"/>
  <c r="FB43" i="57"/>
  <c r="FB43" i="55"/>
  <c r="FB49" i="57"/>
  <c r="FB42" i="57"/>
  <c r="FB48" i="55"/>
  <c r="FB48" i="57"/>
  <c r="FB49" i="55"/>
  <c r="FC46" i="55"/>
  <c r="FB46" i="59"/>
  <c r="FC38" i="59"/>
  <c r="FC46" i="59" s="1"/>
  <c r="FB42" i="59"/>
  <c r="FB48" i="59"/>
  <c r="FB49" i="59"/>
  <c r="FB43" i="59"/>
  <c r="FC23" i="61"/>
  <c r="FC40" i="61" s="1"/>
  <c r="FC38" i="61"/>
  <c r="FC31" i="61" s="1"/>
  <c r="FD21" i="61"/>
  <c r="FC18" i="61"/>
  <c r="FC33" i="61"/>
  <c r="FB42" i="61"/>
  <c r="FB48" i="61"/>
  <c r="FB19" i="61"/>
  <c r="FB43" i="61" s="1"/>
  <c r="FD37" i="61"/>
  <c r="FD41" i="59"/>
  <c r="FD20" i="61"/>
  <c r="FD22" i="61"/>
  <c r="FD35" i="61"/>
  <c r="FD41" i="55"/>
  <c r="FD17" i="61"/>
  <c r="FD32" i="61"/>
  <c r="FD36" i="61"/>
  <c r="FE6" i="61"/>
  <c r="FE5" i="61"/>
  <c r="FE2" i="61"/>
  <c r="FF4" i="61"/>
  <c r="FF3" i="61" s="1"/>
  <c r="FE6" i="57"/>
  <c r="FE2" i="57"/>
  <c r="FE5" i="57"/>
  <c r="FF4" i="57"/>
  <c r="EZ46" i="57"/>
  <c r="EZ46" i="59"/>
  <c r="FE5" i="55"/>
  <c r="FF4" i="55"/>
  <c r="FE6" i="55"/>
  <c r="FE2" i="55"/>
  <c r="EZ48" i="57"/>
  <c r="FC31" i="59"/>
  <c r="FE5" i="59"/>
  <c r="FF4" i="59"/>
  <c r="FE6" i="59"/>
  <c r="FE2" i="59"/>
  <c r="FC16" i="61" l="1"/>
  <c r="FC16" i="59"/>
  <c r="FC16" i="55"/>
  <c r="FD38" i="55"/>
  <c r="FF3" i="55"/>
  <c r="FC34" i="61"/>
  <c r="FC49" i="61" s="1"/>
  <c r="FF3" i="57"/>
  <c r="FF3" i="59"/>
  <c r="FC48" i="57"/>
  <c r="FC43" i="55"/>
  <c r="FD38" i="59"/>
  <c r="FD23" i="55"/>
  <c r="FD40" i="55" s="1"/>
  <c r="FC48" i="55"/>
  <c r="FC43" i="57"/>
  <c r="FC42" i="55"/>
  <c r="FC42" i="57"/>
  <c r="FC49" i="57"/>
  <c r="FC49" i="55"/>
  <c r="FC48" i="59"/>
  <c r="FC42" i="59"/>
  <c r="FC49" i="59"/>
  <c r="FC43" i="59"/>
  <c r="FD38" i="57"/>
  <c r="FC46" i="61"/>
  <c r="FD23" i="59"/>
  <c r="FD40" i="59" s="1"/>
  <c r="FC48" i="61"/>
  <c r="FC42" i="61"/>
  <c r="FC19" i="61"/>
  <c r="FC43" i="61" s="1"/>
  <c r="FE21" i="61"/>
  <c r="FE22" i="61"/>
  <c r="FE35" i="61"/>
  <c r="FD18" i="61"/>
  <c r="FD42" i="61" s="1"/>
  <c r="FE20" i="61"/>
  <c r="FE32" i="61"/>
  <c r="FE36" i="61"/>
  <c r="FE47" i="55"/>
  <c r="FE41" i="57"/>
  <c r="FE37" i="61"/>
  <c r="FD48" i="59"/>
  <c r="FD42" i="57"/>
  <c r="FD48" i="57"/>
  <c r="FE17" i="61"/>
  <c r="FD33" i="61"/>
  <c r="FD48" i="61" s="1"/>
  <c r="FE41" i="59"/>
  <c r="FD41" i="57"/>
  <c r="FD47" i="61"/>
  <c r="FD41" i="61"/>
  <c r="FE41" i="55"/>
  <c r="FD23" i="57"/>
  <c r="FD40" i="57" s="1"/>
  <c r="FD23" i="61"/>
  <c r="FD40" i="61" s="1"/>
  <c r="FD16" i="55"/>
  <c r="FD47" i="57"/>
  <c r="FD46" i="57"/>
  <c r="FD31" i="57"/>
  <c r="FF6" i="57"/>
  <c r="FF2" i="57"/>
  <c r="FF5" i="57"/>
  <c r="FG4" i="57"/>
  <c r="FG3" i="57" s="1"/>
  <c r="FD38" i="61"/>
  <c r="FD46" i="61" s="1"/>
  <c r="FD31" i="59"/>
  <c r="FD47" i="59"/>
  <c r="FD46" i="59"/>
  <c r="FD31" i="55"/>
  <c r="FD47" i="55"/>
  <c r="FD46" i="55"/>
  <c r="FF6" i="59"/>
  <c r="FF2" i="59"/>
  <c r="FF5" i="59"/>
  <c r="FG4" i="59"/>
  <c r="FF6" i="55"/>
  <c r="FF2" i="55"/>
  <c r="FF5" i="55"/>
  <c r="FG4" i="55"/>
  <c r="FF6" i="61"/>
  <c r="FF5" i="61"/>
  <c r="FF2" i="61"/>
  <c r="FG4" i="61"/>
  <c r="FG3" i="61" s="1"/>
  <c r="FE38" i="57" l="1"/>
  <c r="FD43" i="55"/>
  <c r="FG3" i="55"/>
  <c r="FG3" i="59"/>
  <c r="FE38" i="55"/>
  <c r="FE46" i="55" s="1"/>
  <c r="FE23" i="55"/>
  <c r="FE16" i="55" s="1"/>
  <c r="FE31" i="55"/>
  <c r="FD16" i="59"/>
  <c r="FE23" i="57"/>
  <c r="FE38" i="59"/>
  <c r="FE31" i="59" s="1"/>
  <c r="FE47" i="59"/>
  <c r="FD49" i="57"/>
  <c r="FD43" i="57"/>
  <c r="FD49" i="55"/>
  <c r="FD19" i="61"/>
  <c r="FD43" i="61" s="1"/>
  <c r="FD34" i="61"/>
  <c r="FD49" i="61" s="1"/>
  <c r="FD43" i="59"/>
  <c r="FE23" i="59"/>
  <c r="FD16" i="61"/>
  <c r="FG5" i="61"/>
  <c r="FG6" i="61"/>
  <c r="FH4" i="61"/>
  <c r="FH3" i="61" s="1"/>
  <c r="FG2" i="61"/>
  <c r="FD42" i="55"/>
  <c r="FD49" i="59"/>
  <c r="FE47" i="57"/>
  <c r="FE46" i="57"/>
  <c r="FE31" i="57"/>
  <c r="FG5" i="57"/>
  <c r="FH4" i="57"/>
  <c r="FH3" i="57" s="1"/>
  <c r="FG6" i="57"/>
  <c r="FG2" i="57"/>
  <c r="FD31" i="61"/>
  <c r="FD42" i="59"/>
  <c r="FE47" i="61"/>
  <c r="FD48" i="55"/>
  <c r="FE38" i="61"/>
  <c r="FE46" i="61" s="1"/>
  <c r="FE23" i="61"/>
  <c r="FE40" i="61" s="1"/>
  <c r="FD16" i="57"/>
  <c r="FG6" i="55"/>
  <c r="FG2" i="55"/>
  <c r="FG5" i="55"/>
  <c r="FH4" i="55"/>
  <c r="FH3" i="55" s="1"/>
  <c r="FG6" i="59"/>
  <c r="FG2" i="59"/>
  <c r="FG5" i="59"/>
  <c r="FH4" i="59"/>
  <c r="FH3" i="59" s="1"/>
  <c r="FE41" i="61"/>
  <c r="FE40" i="55" l="1"/>
  <c r="FE40" i="57"/>
  <c r="FE16" i="57"/>
  <c r="FE46" i="59"/>
  <c r="FE16" i="61"/>
  <c r="FE40" i="59"/>
  <c r="FE16" i="59"/>
  <c r="FH6" i="55"/>
  <c r="FH2" i="55"/>
  <c r="FH5" i="55"/>
  <c r="FI4" i="55"/>
  <c r="FH6" i="61"/>
  <c r="FH5" i="61"/>
  <c r="FH2" i="61"/>
  <c r="FI4" i="61"/>
  <c r="FI3" i="61" s="1"/>
  <c r="FH6" i="59"/>
  <c r="FH2" i="59"/>
  <c r="FH5" i="59"/>
  <c r="FI4" i="59"/>
  <c r="FE31" i="61"/>
  <c r="FH38" i="57"/>
  <c r="FH6" i="57"/>
  <c r="FH2" i="57"/>
  <c r="FH5" i="57"/>
  <c r="FI4" i="57"/>
  <c r="FH38" i="55" l="1"/>
  <c r="FE48" i="59"/>
  <c r="FI3" i="59"/>
  <c r="FE33" i="61"/>
  <c r="FE48" i="61" s="1"/>
  <c r="FI3" i="57"/>
  <c r="FI3" i="55"/>
  <c r="FF41" i="57"/>
  <c r="FE42" i="55"/>
  <c r="FE48" i="57"/>
  <c r="FE42" i="57"/>
  <c r="FE48" i="55"/>
  <c r="FH23" i="55"/>
  <c r="FH40" i="55" s="1"/>
  <c r="FH41" i="59"/>
  <c r="FE42" i="59"/>
  <c r="FH47" i="59"/>
  <c r="FH17" i="61"/>
  <c r="FH41" i="61" s="1"/>
  <c r="FH32" i="61"/>
  <c r="FH36" i="61"/>
  <c r="FF37" i="61"/>
  <c r="FF35" i="61"/>
  <c r="FF22" i="61"/>
  <c r="FH37" i="61"/>
  <c r="FE18" i="61"/>
  <c r="FE42" i="61" s="1"/>
  <c r="FF36" i="61"/>
  <c r="FH21" i="61"/>
  <c r="FF21" i="61"/>
  <c r="FF17" i="61"/>
  <c r="FF41" i="61" s="1"/>
  <c r="FH20" i="61"/>
  <c r="FH22" i="61"/>
  <c r="FH35" i="61"/>
  <c r="FH38" i="61" s="1"/>
  <c r="FF32" i="61"/>
  <c r="FF20" i="61"/>
  <c r="FH23" i="57"/>
  <c r="FH40" i="57" s="1"/>
  <c r="FI5" i="59"/>
  <c r="FJ4" i="59"/>
  <c r="FI6" i="59"/>
  <c r="FI2" i="59"/>
  <c r="FI5" i="55"/>
  <c r="FJ4" i="55"/>
  <c r="FI6" i="55"/>
  <c r="FI2" i="55"/>
  <c r="FH31" i="55"/>
  <c r="FH49" i="55"/>
  <c r="FH48" i="55"/>
  <c r="FH47" i="55"/>
  <c r="FH46" i="55"/>
  <c r="FH43" i="57"/>
  <c r="FH42" i="57"/>
  <c r="FH41" i="57"/>
  <c r="FI6" i="57"/>
  <c r="FI2" i="57"/>
  <c r="FI5" i="57"/>
  <c r="FJ4" i="57"/>
  <c r="FH49" i="57"/>
  <c r="FH48" i="57"/>
  <c r="FH47" i="57"/>
  <c r="FH46" i="57"/>
  <c r="FH31" i="57"/>
  <c r="FI6" i="61"/>
  <c r="FI5" i="61"/>
  <c r="FI2" i="61"/>
  <c r="FJ4" i="61"/>
  <c r="FJ3" i="61" s="1"/>
  <c r="FH43" i="55"/>
  <c r="FH42" i="55"/>
  <c r="FH41" i="55"/>
  <c r="FH47" i="61"/>
  <c r="FH16" i="55" l="1"/>
  <c r="FF23" i="57"/>
  <c r="FF16" i="57" s="1"/>
  <c r="FF38" i="55"/>
  <c r="FF46" i="55" s="1"/>
  <c r="FF23" i="55"/>
  <c r="FF40" i="55" s="1"/>
  <c r="FH23" i="59"/>
  <c r="FH16" i="59" s="1"/>
  <c r="FH38" i="59"/>
  <c r="FH31" i="59" s="1"/>
  <c r="FH23" i="61"/>
  <c r="FH40" i="61" s="1"/>
  <c r="FH40" i="59"/>
  <c r="FE34" i="61"/>
  <c r="FE49" i="61" s="1"/>
  <c r="FE43" i="55"/>
  <c r="FJ3" i="55"/>
  <c r="FJ3" i="59"/>
  <c r="FJ3" i="57"/>
  <c r="FH31" i="61"/>
  <c r="FF38" i="57"/>
  <c r="FF46" i="57" s="1"/>
  <c r="FI41" i="57"/>
  <c r="FE49" i="57"/>
  <c r="FI38" i="57"/>
  <c r="FF41" i="55"/>
  <c r="FF16" i="55"/>
  <c r="FF47" i="57"/>
  <c r="FE43" i="57"/>
  <c r="FI47" i="57"/>
  <c r="FE49" i="55"/>
  <c r="FF47" i="55"/>
  <c r="FF31" i="55"/>
  <c r="FE43" i="59"/>
  <c r="FF38" i="59"/>
  <c r="FF31" i="59" s="1"/>
  <c r="FI41" i="59"/>
  <c r="FF41" i="59"/>
  <c r="FF23" i="59"/>
  <c r="FF40" i="59" s="1"/>
  <c r="FF47" i="59"/>
  <c r="FE49" i="59"/>
  <c r="FH16" i="57"/>
  <c r="FF23" i="61"/>
  <c r="FI37" i="61"/>
  <c r="FH18" i="61"/>
  <c r="FI17" i="61"/>
  <c r="FI21" i="61"/>
  <c r="FI22" i="61"/>
  <c r="FI35" i="61"/>
  <c r="FF47" i="61"/>
  <c r="FF38" i="61"/>
  <c r="FF31" i="61" s="1"/>
  <c r="FI20" i="61"/>
  <c r="FI32" i="61"/>
  <c r="FI47" i="61" s="1"/>
  <c r="FI36" i="61"/>
  <c r="FE19" i="61"/>
  <c r="FE43" i="61" s="1"/>
  <c r="FH33" i="61"/>
  <c r="FH46" i="61"/>
  <c r="FG17" i="61"/>
  <c r="FF42" i="55"/>
  <c r="FG35" i="61"/>
  <c r="FG21" i="61"/>
  <c r="FG47" i="57"/>
  <c r="FG22" i="61"/>
  <c r="FG36" i="61"/>
  <c r="FG41" i="57"/>
  <c r="FG20" i="61"/>
  <c r="FG32" i="61"/>
  <c r="FG37" i="61"/>
  <c r="FF48" i="57"/>
  <c r="FF42" i="59"/>
  <c r="FF18" i="61"/>
  <c r="FF42" i="61" s="1"/>
  <c r="FG41" i="59"/>
  <c r="FI41" i="61"/>
  <c r="FI38" i="55"/>
  <c r="FI46" i="55" s="1"/>
  <c r="FI41" i="55"/>
  <c r="FI47" i="59"/>
  <c r="FG47" i="59"/>
  <c r="FJ6" i="61"/>
  <c r="FJ5" i="61"/>
  <c r="FJ2" i="61"/>
  <c r="FK4" i="61"/>
  <c r="FK3" i="61" s="1"/>
  <c r="FI47" i="55"/>
  <c r="FJ6" i="59"/>
  <c r="FJ2" i="59"/>
  <c r="FJ5" i="59"/>
  <c r="FK4" i="59"/>
  <c r="FK3" i="59" s="1"/>
  <c r="FJ6" i="57"/>
  <c r="FJ2" i="57"/>
  <c r="FJ5" i="57"/>
  <c r="FK4" i="57"/>
  <c r="FJ6" i="55"/>
  <c r="FJ2" i="55"/>
  <c r="FJ5" i="55"/>
  <c r="FK4" i="55"/>
  <c r="FK3" i="55" s="1"/>
  <c r="FG38" i="55"/>
  <c r="FF31" i="57" l="1"/>
  <c r="FH46" i="59"/>
  <c r="FI23" i="55"/>
  <c r="FI40" i="55" s="1"/>
  <c r="FI23" i="57"/>
  <c r="FI40" i="57" s="1"/>
  <c r="FF40" i="57"/>
  <c r="FH16" i="61"/>
  <c r="FG23" i="55"/>
  <c r="FI38" i="59"/>
  <c r="FI31" i="59" s="1"/>
  <c r="FI31" i="57"/>
  <c r="FI46" i="57"/>
  <c r="FI38" i="61"/>
  <c r="FI48" i="57"/>
  <c r="FK3" i="57"/>
  <c r="FI18" i="61"/>
  <c r="FI23" i="61"/>
  <c r="FI40" i="61" s="1"/>
  <c r="FF46" i="59"/>
  <c r="FG40" i="55"/>
  <c r="FI16" i="55"/>
  <c r="FI23" i="59"/>
  <c r="FI40" i="59" s="1"/>
  <c r="FF16" i="59"/>
  <c r="FG48" i="59"/>
  <c r="FG23" i="59"/>
  <c r="FG16" i="59" s="1"/>
  <c r="FH49" i="59"/>
  <c r="FH43" i="59"/>
  <c r="FH42" i="59"/>
  <c r="FH48" i="59"/>
  <c r="FI46" i="61"/>
  <c r="FG38" i="59"/>
  <c r="FG31" i="59" s="1"/>
  <c r="FI31" i="55"/>
  <c r="FI16" i="57"/>
  <c r="FF40" i="61"/>
  <c r="FF16" i="61"/>
  <c r="FF46" i="61"/>
  <c r="FI42" i="61"/>
  <c r="FH34" i="61"/>
  <c r="FH49" i="61" s="1"/>
  <c r="FH42" i="61"/>
  <c r="FH19" i="61"/>
  <c r="FH43" i="61" s="1"/>
  <c r="FI33" i="61"/>
  <c r="FH48" i="61"/>
  <c r="FI16" i="61"/>
  <c r="FJ22" i="61"/>
  <c r="FJ35" i="61"/>
  <c r="FJ20" i="61"/>
  <c r="FJ32" i="61"/>
  <c r="FJ36" i="61"/>
  <c r="FG18" i="61"/>
  <c r="FG42" i="61" s="1"/>
  <c r="FJ37" i="61"/>
  <c r="FJ41" i="57"/>
  <c r="FG33" i="61"/>
  <c r="FG48" i="61" s="1"/>
  <c r="FG23" i="57"/>
  <c r="FJ17" i="61"/>
  <c r="FJ21" i="61"/>
  <c r="FG38" i="57"/>
  <c r="FG38" i="61"/>
  <c r="FG46" i="61" s="1"/>
  <c r="FI31" i="61"/>
  <c r="FK6" i="59"/>
  <c r="FK2" i="59"/>
  <c r="FK5" i="59"/>
  <c r="FL4" i="59"/>
  <c r="FF48" i="55"/>
  <c r="FG47" i="55"/>
  <c r="FG46" i="55"/>
  <c r="FG31" i="55"/>
  <c r="FF42" i="57"/>
  <c r="FF48" i="59"/>
  <c r="FG41" i="61"/>
  <c r="FK5" i="61"/>
  <c r="FK6" i="61"/>
  <c r="FL4" i="61"/>
  <c r="FL3" i="61" s="1"/>
  <c r="FK2" i="61"/>
  <c r="FG47" i="61"/>
  <c r="FK6" i="55"/>
  <c r="FK2" i="55"/>
  <c r="FK5" i="55"/>
  <c r="FL4" i="55"/>
  <c r="FK5" i="57"/>
  <c r="FL4" i="57"/>
  <c r="FK6" i="57"/>
  <c r="FK2" i="57"/>
  <c r="FG23" i="61"/>
  <c r="FG40" i="61" s="1"/>
  <c r="FG41" i="55"/>
  <c r="FG16" i="55"/>
  <c r="FG46" i="59" l="1"/>
  <c r="FI46" i="59"/>
  <c r="FI16" i="59"/>
  <c r="FG40" i="59"/>
  <c r="FL3" i="57"/>
  <c r="FL3" i="59"/>
  <c r="FK21" i="61"/>
  <c r="FI43" i="55"/>
  <c r="FL3" i="55"/>
  <c r="FI42" i="57"/>
  <c r="FI49" i="57"/>
  <c r="FI43" i="57"/>
  <c r="FI49" i="55"/>
  <c r="FI48" i="55"/>
  <c r="FI42" i="55"/>
  <c r="FI49" i="59"/>
  <c r="FI43" i="59"/>
  <c r="FI42" i="59"/>
  <c r="FI48" i="59"/>
  <c r="FJ23" i="55"/>
  <c r="FJ40" i="55" s="1"/>
  <c r="FG31" i="61"/>
  <c r="FJ38" i="59"/>
  <c r="FJ46" i="59" s="1"/>
  <c r="FJ38" i="57"/>
  <c r="FJ23" i="57"/>
  <c r="FJ40" i="57" s="1"/>
  <c r="FI19" i="61"/>
  <c r="FI43" i="61" s="1"/>
  <c r="FI34" i="61"/>
  <c r="FI49" i="61" s="1"/>
  <c r="FI48" i="61"/>
  <c r="FJ33" i="61"/>
  <c r="FJ48" i="61" s="1"/>
  <c r="FK22" i="61"/>
  <c r="FK35" i="61"/>
  <c r="FK20" i="61"/>
  <c r="FG40" i="57"/>
  <c r="FG16" i="57"/>
  <c r="FJ18" i="61"/>
  <c r="FJ42" i="61" s="1"/>
  <c r="FK17" i="61"/>
  <c r="FK32" i="61"/>
  <c r="FK47" i="61" s="1"/>
  <c r="FK36" i="61"/>
  <c r="FG31" i="57"/>
  <c r="FG46" i="57"/>
  <c r="FK23" i="57"/>
  <c r="FK41" i="57"/>
  <c r="FJ48" i="57"/>
  <c r="FK37" i="61"/>
  <c r="FK38" i="55"/>
  <c r="FJ38" i="61"/>
  <c r="FJ31" i="61" s="1"/>
  <c r="FG42" i="57"/>
  <c r="FJ47" i="59"/>
  <c r="FJ31" i="59"/>
  <c r="FJ16" i="57"/>
  <c r="FJ41" i="61"/>
  <c r="FJ23" i="61"/>
  <c r="FJ40" i="61" s="1"/>
  <c r="FJ47" i="55"/>
  <c r="FG16" i="61"/>
  <c r="FJ16" i="55"/>
  <c r="FJ41" i="55"/>
  <c r="FJ23" i="59"/>
  <c r="FJ40" i="59" s="1"/>
  <c r="FL6" i="55"/>
  <c r="FL2" i="55"/>
  <c r="FL5" i="55"/>
  <c r="FM4" i="55"/>
  <c r="FM3" i="55" s="1"/>
  <c r="FJ38" i="55"/>
  <c r="FJ46" i="55" s="1"/>
  <c r="FG48" i="55"/>
  <c r="FL6" i="59"/>
  <c r="FL2" i="59"/>
  <c r="FL5" i="59"/>
  <c r="FM4" i="59"/>
  <c r="FM3" i="59" s="1"/>
  <c r="FJ47" i="61"/>
  <c r="FJ42" i="59"/>
  <c r="FJ41" i="59"/>
  <c r="FJ31" i="57"/>
  <c r="FJ47" i="57"/>
  <c r="FJ46" i="57"/>
  <c r="FG48" i="57"/>
  <c r="FL6" i="57"/>
  <c r="FL2" i="57"/>
  <c r="FL5" i="57"/>
  <c r="FM4" i="57"/>
  <c r="FM3" i="57" s="1"/>
  <c r="FL6" i="61"/>
  <c r="FL5" i="61"/>
  <c r="FL2" i="61"/>
  <c r="FM4" i="61"/>
  <c r="FM3" i="61" s="1"/>
  <c r="FG42" i="59"/>
  <c r="FK38" i="57" l="1"/>
  <c r="FK23" i="55"/>
  <c r="FK40" i="55" s="1"/>
  <c r="FK23" i="59"/>
  <c r="FK40" i="59" s="1"/>
  <c r="FK31" i="57"/>
  <c r="FK46" i="57"/>
  <c r="FK47" i="57"/>
  <c r="FK16" i="57"/>
  <c r="FK23" i="61"/>
  <c r="FK40" i="61" s="1"/>
  <c r="FK40" i="57"/>
  <c r="FK38" i="61"/>
  <c r="FK46" i="61" s="1"/>
  <c r="FJ49" i="57"/>
  <c r="FJ19" i="61"/>
  <c r="FL21" i="61"/>
  <c r="FL41" i="55"/>
  <c r="FL20" i="61"/>
  <c r="FL22" i="61"/>
  <c r="FL35" i="61"/>
  <c r="FJ43" i="57"/>
  <c r="FJ43" i="59"/>
  <c r="FK42" i="55"/>
  <c r="FK33" i="61"/>
  <c r="FJ34" i="61"/>
  <c r="FJ49" i="61" s="1"/>
  <c r="FK48" i="55"/>
  <c r="FL17" i="61"/>
  <c r="FL41" i="61" s="1"/>
  <c r="FL32" i="61"/>
  <c r="FL47" i="61" s="1"/>
  <c r="FL36" i="61"/>
  <c r="FK18" i="61"/>
  <c r="FK42" i="61" s="1"/>
  <c r="FJ49" i="55"/>
  <c r="FK48" i="59"/>
  <c r="FJ49" i="59"/>
  <c r="FL37" i="61"/>
  <c r="FJ43" i="55"/>
  <c r="FJ46" i="61"/>
  <c r="FJ16" i="59"/>
  <c r="FK38" i="59"/>
  <c r="FK31" i="59" s="1"/>
  <c r="FM6" i="61"/>
  <c r="FM5" i="61"/>
  <c r="FM2" i="61"/>
  <c r="FN4" i="61"/>
  <c r="FN3" i="61" s="1"/>
  <c r="FJ43" i="61"/>
  <c r="FK47" i="59"/>
  <c r="FK47" i="55"/>
  <c r="FK46" i="55"/>
  <c r="FK31" i="55"/>
  <c r="FM5" i="55"/>
  <c r="FN4" i="55"/>
  <c r="FN3" i="55" s="1"/>
  <c r="FM6" i="55"/>
  <c r="FM2" i="55"/>
  <c r="FK41" i="59"/>
  <c r="FK16" i="59"/>
  <c r="FJ48" i="59"/>
  <c r="FK16" i="61"/>
  <c r="FK41" i="61"/>
  <c r="FM6" i="57"/>
  <c r="FM2" i="57"/>
  <c r="FM5" i="57"/>
  <c r="FN4" i="57"/>
  <c r="FM5" i="59"/>
  <c r="FN4" i="59"/>
  <c r="FN3" i="59" s="1"/>
  <c r="FM6" i="59"/>
  <c r="FM2" i="59"/>
  <c r="FJ42" i="55"/>
  <c r="FJ48" i="55"/>
  <c r="FJ16" i="61"/>
  <c r="FJ42" i="57"/>
  <c r="FJ31" i="55"/>
  <c r="FK41" i="55"/>
  <c r="FK16" i="55"/>
  <c r="FL23" i="55" l="1"/>
  <c r="FL40" i="55" s="1"/>
  <c r="FK19" i="61"/>
  <c r="FK43" i="61" s="1"/>
  <c r="FK43" i="57"/>
  <c r="FN3" i="57"/>
  <c r="FL38" i="55"/>
  <c r="FL16" i="55"/>
  <c r="FL23" i="61"/>
  <c r="FL40" i="61" s="1"/>
  <c r="FL23" i="57"/>
  <c r="FL40" i="57" s="1"/>
  <c r="FK46" i="59"/>
  <c r="FK31" i="61"/>
  <c r="FL38" i="61"/>
  <c r="FL46" i="61" s="1"/>
  <c r="FK34" i="61"/>
  <c r="FK49" i="61" s="1"/>
  <c r="FK49" i="57"/>
  <c r="FK49" i="55"/>
  <c r="FK43" i="59"/>
  <c r="FK43" i="55"/>
  <c r="FK49" i="59"/>
  <c r="FL38" i="59"/>
  <c r="FL46" i="59" s="1"/>
  <c r="FL16" i="61"/>
  <c r="FL31" i="61"/>
  <c r="FL47" i="59"/>
  <c r="FK42" i="59"/>
  <c r="FL31" i="55"/>
  <c r="FL47" i="55"/>
  <c r="FL46" i="55"/>
  <c r="FL38" i="57"/>
  <c r="FL46" i="57" s="1"/>
  <c r="FK48" i="61"/>
  <c r="FL41" i="59"/>
  <c r="FK42" i="57"/>
  <c r="FN6" i="55"/>
  <c r="FN2" i="55"/>
  <c r="FN5" i="55"/>
  <c r="FO4" i="55"/>
  <c r="FO3" i="55" s="1"/>
  <c r="FK48" i="57"/>
  <c r="FN6" i="57"/>
  <c r="FN2" i="57"/>
  <c r="FN5" i="57"/>
  <c r="FO4" i="57"/>
  <c r="FO3" i="57" s="1"/>
  <c r="FN6" i="61"/>
  <c r="FN5" i="61"/>
  <c r="FN2" i="61"/>
  <c r="FO4" i="61"/>
  <c r="FO3" i="61" s="1"/>
  <c r="FL23" i="59"/>
  <c r="FL40" i="59" s="1"/>
  <c r="FN6" i="59"/>
  <c r="FN2" i="59"/>
  <c r="FN5" i="59"/>
  <c r="FO4" i="59"/>
  <c r="FO3" i="59" s="1"/>
  <c r="FL47" i="57"/>
  <c r="FL16" i="57"/>
  <c r="FL41" i="57"/>
  <c r="FL31" i="57" l="1"/>
  <c r="FL31" i="59"/>
  <c r="FO6" i="59"/>
  <c r="FO2" i="59"/>
  <c r="FO5" i="59"/>
  <c r="FP4" i="59"/>
  <c r="FL16" i="59"/>
  <c r="FO5" i="57"/>
  <c r="FP4" i="57"/>
  <c r="FO6" i="57"/>
  <c r="FO2" i="57"/>
  <c r="FO6" i="55"/>
  <c r="FO2" i="55"/>
  <c r="FO5" i="55"/>
  <c r="FP4" i="55"/>
  <c r="FO5" i="61"/>
  <c r="FO6" i="61"/>
  <c r="FP4" i="61"/>
  <c r="FP3" i="61" s="1"/>
  <c r="FO2" i="61"/>
  <c r="FM41" i="55" l="1"/>
  <c r="FP3" i="55"/>
  <c r="FP3" i="57"/>
  <c r="FP3" i="59"/>
  <c r="FM17" i="61"/>
  <c r="FM41" i="61" s="1"/>
  <c r="FL42" i="57"/>
  <c r="FO41" i="59"/>
  <c r="FM47" i="59"/>
  <c r="FO47" i="59"/>
  <c r="FO23" i="57"/>
  <c r="FO40" i="57" s="1"/>
  <c r="FO22" i="61"/>
  <c r="FO35" i="61"/>
  <c r="FO20" i="61"/>
  <c r="FM32" i="61"/>
  <c r="FM36" i="61"/>
  <c r="FO17" i="61"/>
  <c r="FO41" i="61" s="1"/>
  <c r="FO32" i="61"/>
  <c r="FO47" i="61" s="1"/>
  <c r="FO36" i="61"/>
  <c r="FM37" i="61"/>
  <c r="FM35" i="61"/>
  <c r="FO37" i="61"/>
  <c r="FL18" i="61"/>
  <c r="FL42" i="61" s="1"/>
  <c r="FM20" i="61"/>
  <c r="FL33" i="61"/>
  <c r="FO21" i="61"/>
  <c r="FM22" i="61"/>
  <c r="FM21" i="61"/>
  <c r="FP6" i="55"/>
  <c r="FP2" i="55"/>
  <c r="FP5" i="55"/>
  <c r="FQ4" i="55"/>
  <c r="FQ3" i="55" s="1"/>
  <c r="FO49" i="55"/>
  <c r="FO48" i="55"/>
  <c r="FO47" i="55"/>
  <c r="FO49" i="57"/>
  <c r="FO48" i="57"/>
  <c r="FO47" i="57"/>
  <c r="FO23" i="55"/>
  <c r="FO40" i="55" s="1"/>
  <c r="FP6" i="57"/>
  <c r="FP2" i="57"/>
  <c r="FP5" i="57"/>
  <c r="FQ4" i="57"/>
  <c r="FP6" i="61"/>
  <c r="FP5" i="61"/>
  <c r="FP2" i="61"/>
  <c r="FQ4" i="61"/>
  <c r="FQ3" i="61" s="1"/>
  <c r="FO43" i="55"/>
  <c r="FO42" i="55"/>
  <c r="FO41" i="55"/>
  <c r="FO38" i="55"/>
  <c r="FO46" i="55" s="1"/>
  <c r="FO38" i="57"/>
  <c r="FO31" i="57" s="1"/>
  <c r="FO43" i="57"/>
  <c r="FO42" i="57"/>
  <c r="FO41" i="57"/>
  <c r="FP6" i="59"/>
  <c r="FP2" i="59"/>
  <c r="FP5" i="59"/>
  <c r="FQ4" i="59"/>
  <c r="FO16" i="57" l="1"/>
  <c r="FM23" i="57"/>
  <c r="FQ3" i="57"/>
  <c r="FO38" i="59"/>
  <c r="FO46" i="59" s="1"/>
  <c r="FQ3" i="59"/>
  <c r="FO18" i="61"/>
  <c r="FM38" i="57"/>
  <c r="FM31" i="57" s="1"/>
  <c r="FM40" i="57"/>
  <c r="FM47" i="57"/>
  <c r="FL43" i="55"/>
  <c r="FP47" i="55"/>
  <c r="FM23" i="55"/>
  <c r="FM47" i="55"/>
  <c r="FL48" i="55"/>
  <c r="FL49" i="55"/>
  <c r="FL49" i="57"/>
  <c r="FM38" i="55"/>
  <c r="FM46" i="55" s="1"/>
  <c r="FL43" i="57"/>
  <c r="FP47" i="57"/>
  <c r="FM41" i="57"/>
  <c r="FM16" i="57"/>
  <c r="FL48" i="57"/>
  <c r="FL42" i="55"/>
  <c r="FO16" i="55"/>
  <c r="FO23" i="59"/>
  <c r="FO40" i="59" s="1"/>
  <c r="FO38" i="61"/>
  <c r="FO46" i="61" s="1"/>
  <c r="FL48" i="59"/>
  <c r="FL43" i="59"/>
  <c r="FM41" i="59"/>
  <c r="FL49" i="59"/>
  <c r="FM38" i="59"/>
  <c r="FM23" i="59"/>
  <c r="FM40" i="59" s="1"/>
  <c r="FL42" i="59"/>
  <c r="FO23" i="61"/>
  <c r="FO40" i="61" s="1"/>
  <c r="FP38" i="57"/>
  <c r="FP20" i="61"/>
  <c r="FP22" i="61"/>
  <c r="FP35" i="61"/>
  <c r="FL19" i="61"/>
  <c r="FL43" i="61" s="1"/>
  <c r="FP17" i="61"/>
  <c r="FP41" i="61" s="1"/>
  <c r="FP32" i="61"/>
  <c r="FP47" i="61" s="1"/>
  <c r="FP36" i="61"/>
  <c r="FL48" i="61"/>
  <c r="FL34" i="61"/>
  <c r="FL49" i="61" s="1"/>
  <c r="FO42" i="61"/>
  <c r="FP37" i="61"/>
  <c r="FM23" i="61"/>
  <c r="FO33" i="61"/>
  <c r="FM47" i="61"/>
  <c r="FP21" i="61"/>
  <c r="FM38" i="61"/>
  <c r="FM31" i="61" s="1"/>
  <c r="FN35" i="61"/>
  <c r="FN20" i="61"/>
  <c r="FM18" i="61"/>
  <c r="FN37" i="61"/>
  <c r="FN17" i="61"/>
  <c r="FN41" i="61" s="1"/>
  <c r="FN21" i="61"/>
  <c r="FM33" i="61"/>
  <c r="FM48" i="61" s="1"/>
  <c r="FN36" i="61"/>
  <c r="FN32" i="61"/>
  <c r="FN47" i="61" s="1"/>
  <c r="FN41" i="55"/>
  <c r="FN22" i="61"/>
  <c r="FO16" i="61"/>
  <c r="FP41" i="59"/>
  <c r="FP23" i="57"/>
  <c r="FP40" i="57" s="1"/>
  <c r="FO46" i="57"/>
  <c r="FP41" i="55"/>
  <c r="FO31" i="61"/>
  <c r="FP38" i="59"/>
  <c r="FP31" i="59" s="1"/>
  <c r="FP41" i="57"/>
  <c r="FQ5" i="59"/>
  <c r="FR4" i="59"/>
  <c r="FR3" i="59" s="1"/>
  <c r="FQ6" i="59"/>
  <c r="FQ2" i="59"/>
  <c r="FP47" i="59"/>
  <c r="FQ6" i="57"/>
  <c r="FQ2" i="57"/>
  <c r="FQ5" i="57"/>
  <c r="FR4" i="57"/>
  <c r="FP46" i="57"/>
  <c r="FO31" i="55"/>
  <c r="FQ5" i="55"/>
  <c r="FR4" i="55"/>
  <c r="FQ6" i="55"/>
  <c r="FQ2" i="55"/>
  <c r="FQ6" i="61"/>
  <c r="FQ5" i="61"/>
  <c r="FQ2" i="61"/>
  <c r="FR4" i="61"/>
  <c r="FR3" i="61" s="1"/>
  <c r="FP23" i="55"/>
  <c r="FP40" i="55" s="1"/>
  <c r="FN38" i="61" l="1"/>
  <c r="FO16" i="59"/>
  <c r="FO31" i="59"/>
  <c r="FM46" i="57"/>
  <c r="FP31" i="57"/>
  <c r="FN23" i="57"/>
  <c r="FN40" i="57" s="1"/>
  <c r="FP38" i="55"/>
  <c r="FP31" i="55" s="1"/>
  <c r="FN38" i="55"/>
  <c r="FR3" i="57"/>
  <c r="FQ36" i="61"/>
  <c r="FR3" i="55"/>
  <c r="FM31" i="55"/>
  <c r="FM40" i="55"/>
  <c r="FM16" i="55"/>
  <c r="FP23" i="59"/>
  <c r="FP40" i="59" s="1"/>
  <c r="FM16" i="59"/>
  <c r="FO43" i="59"/>
  <c r="FO48" i="59"/>
  <c r="FO42" i="59"/>
  <c r="FO49" i="59"/>
  <c r="FM46" i="59"/>
  <c r="FM31" i="59"/>
  <c r="FP46" i="55"/>
  <c r="FN38" i="59"/>
  <c r="FN46" i="59" s="1"/>
  <c r="FP23" i="61"/>
  <c r="FP40" i="61" s="1"/>
  <c r="FN23" i="59"/>
  <c r="FN40" i="59" s="1"/>
  <c r="FM46" i="61"/>
  <c r="FP38" i="61"/>
  <c r="FP33" i="61"/>
  <c r="FO48" i="61"/>
  <c r="FP18" i="61"/>
  <c r="FO34" i="61"/>
  <c r="FO49" i="61" s="1"/>
  <c r="FM40" i="61"/>
  <c r="FM16" i="61"/>
  <c r="FO19" i="61"/>
  <c r="FO43" i="61" s="1"/>
  <c r="FN31" i="61"/>
  <c r="FQ17" i="61"/>
  <c r="FQ41" i="61" s="1"/>
  <c r="FQ41" i="59"/>
  <c r="FN42" i="55"/>
  <c r="FQ41" i="57"/>
  <c r="FP46" i="59"/>
  <c r="FP16" i="57"/>
  <c r="FN18" i="61"/>
  <c r="FN42" i="61" s="1"/>
  <c r="FQ21" i="61"/>
  <c r="FQ22" i="61"/>
  <c r="FQ35" i="61"/>
  <c r="FN42" i="59"/>
  <c r="FQ41" i="55"/>
  <c r="FQ20" i="61"/>
  <c r="FQ32" i="61"/>
  <c r="FQ47" i="61" s="1"/>
  <c r="FQ47" i="59"/>
  <c r="FN48" i="55"/>
  <c r="FQ37" i="61"/>
  <c r="FN47" i="55"/>
  <c r="FN46" i="55"/>
  <c r="FN31" i="55"/>
  <c r="FM48" i="55"/>
  <c r="FN48" i="57"/>
  <c r="FN47" i="57"/>
  <c r="FN41" i="59"/>
  <c r="FR6" i="61"/>
  <c r="FR5" i="61"/>
  <c r="FR2" i="61"/>
  <c r="FS4" i="61"/>
  <c r="FS3" i="61" s="1"/>
  <c r="FM42" i="55"/>
  <c r="FM48" i="57"/>
  <c r="FM42" i="57"/>
  <c r="FN47" i="59"/>
  <c r="FM42" i="61"/>
  <c r="FN46" i="61"/>
  <c r="FN23" i="55"/>
  <c r="FQ38" i="55"/>
  <c r="FN16" i="57"/>
  <c r="FN41" i="57"/>
  <c r="FN23" i="61"/>
  <c r="FM48" i="59"/>
  <c r="FR6" i="59"/>
  <c r="FR2" i="59"/>
  <c r="FR5" i="59"/>
  <c r="FS4" i="59"/>
  <c r="FP16" i="55"/>
  <c r="FR6" i="55"/>
  <c r="FR2" i="55"/>
  <c r="FR5" i="55"/>
  <c r="FS4" i="55"/>
  <c r="FR6" i="57"/>
  <c r="FR2" i="57"/>
  <c r="FR5" i="57"/>
  <c r="FS4" i="57"/>
  <c r="FM42" i="59"/>
  <c r="FN31" i="59" l="1"/>
  <c r="FP19" i="61"/>
  <c r="FP43" i="61" s="1"/>
  <c r="FQ23" i="57"/>
  <c r="FS3" i="55"/>
  <c r="FS3" i="57"/>
  <c r="FS3" i="59"/>
  <c r="FP43" i="55"/>
  <c r="FP49" i="57"/>
  <c r="FP42" i="55"/>
  <c r="FP42" i="57"/>
  <c r="FP43" i="57"/>
  <c r="FP48" i="55"/>
  <c r="FP49" i="55"/>
  <c r="FP48" i="57"/>
  <c r="FQ23" i="55"/>
  <c r="FQ40" i="55" s="1"/>
  <c r="FQ23" i="59"/>
  <c r="FQ40" i="59" s="1"/>
  <c r="FP16" i="59"/>
  <c r="FQ38" i="61"/>
  <c r="FQ31" i="61" s="1"/>
  <c r="FP16" i="61"/>
  <c r="FN16" i="59"/>
  <c r="FP42" i="59"/>
  <c r="FP49" i="59"/>
  <c r="FP48" i="59"/>
  <c r="FP43" i="59"/>
  <c r="FQ23" i="61"/>
  <c r="FQ40" i="61" s="1"/>
  <c r="FQ38" i="57"/>
  <c r="FP42" i="61"/>
  <c r="FP48" i="61"/>
  <c r="FP34" i="61"/>
  <c r="FP49" i="61" s="1"/>
  <c r="FP46" i="61"/>
  <c r="FP31" i="61"/>
  <c r="FQ18" i="61"/>
  <c r="FR22" i="61"/>
  <c r="FR35" i="61"/>
  <c r="FR20" i="61"/>
  <c r="FR32" i="61"/>
  <c r="FR47" i="61" s="1"/>
  <c r="FR36" i="61"/>
  <c r="FR41" i="57"/>
  <c r="FR37" i="61"/>
  <c r="FR38" i="57"/>
  <c r="FR23" i="57"/>
  <c r="FR40" i="57" s="1"/>
  <c r="FQ33" i="61"/>
  <c r="FQ48" i="61" s="1"/>
  <c r="FR17" i="61"/>
  <c r="FR41" i="61" s="1"/>
  <c r="FR21" i="61"/>
  <c r="FQ38" i="59"/>
  <c r="FQ40" i="57"/>
  <c r="FQ16" i="57"/>
  <c r="FQ47" i="57"/>
  <c r="FQ46" i="57"/>
  <c r="FQ31" i="57"/>
  <c r="FS6" i="55"/>
  <c r="FS2" i="55"/>
  <c r="FS5" i="55"/>
  <c r="FT4" i="55"/>
  <c r="FN40" i="55"/>
  <c r="FN16" i="55"/>
  <c r="FN48" i="59"/>
  <c r="FQ46" i="61"/>
  <c r="FQ16" i="61"/>
  <c r="FS5" i="57"/>
  <c r="FT4" i="57"/>
  <c r="FS6" i="57"/>
  <c r="FS2" i="57"/>
  <c r="FN40" i="61"/>
  <c r="FN16" i="61"/>
  <c r="FN42" i="57"/>
  <c r="FQ48" i="55"/>
  <c r="FQ47" i="55"/>
  <c r="FQ46" i="55"/>
  <c r="FQ31" i="55"/>
  <c r="FS5" i="61"/>
  <c r="FS6" i="61"/>
  <c r="FT4" i="61"/>
  <c r="FT3" i="61" s="1"/>
  <c r="FS2" i="61"/>
  <c r="FS6" i="59"/>
  <c r="FS2" i="59"/>
  <c r="FS5" i="59"/>
  <c r="FT4" i="59"/>
  <c r="FQ16" i="59" l="1"/>
  <c r="FQ16" i="55"/>
  <c r="FR23" i="61"/>
  <c r="FR40" i="61" s="1"/>
  <c r="FT3" i="59"/>
  <c r="FT3" i="55"/>
  <c r="FT3" i="57"/>
  <c r="FR38" i="55"/>
  <c r="FR38" i="61"/>
  <c r="FR31" i="61" s="1"/>
  <c r="FS37" i="61"/>
  <c r="FR42" i="59"/>
  <c r="FQ49" i="57"/>
  <c r="FR18" i="61"/>
  <c r="FQ49" i="59"/>
  <c r="FR48" i="57"/>
  <c r="FS21" i="61"/>
  <c r="FQ43" i="59"/>
  <c r="FQ19" i="61"/>
  <c r="FS23" i="55"/>
  <c r="FR48" i="59"/>
  <c r="FQ46" i="59"/>
  <c r="FQ31" i="59"/>
  <c r="FS22" i="61"/>
  <c r="FS35" i="61"/>
  <c r="FS20" i="61"/>
  <c r="FQ43" i="57"/>
  <c r="FS17" i="61"/>
  <c r="FS32" i="61"/>
  <c r="FS47" i="61" s="1"/>
  <c r="FS36" i="61"/>
  <c r="FR33" i="61"/>
  <c r="FQ49" i="55"/>
  <c r="FQ43" i="55"/>
  <c r="FQ34" i="61"/>
  <c r="FQ49" i="61" s="1"/>
  <c r="FR42" i="61"/>
  <c r="FT6" i="59"/>
  <c r="FT2" i="59"/>
  <c r="FT5" i="59"/>
  <c r="FU4" i="59"/>
  <c r="FU3" i="59" s="1"/>
  <c r="FS47" i="57"/>
  <c r="FR23" i="59"/>
  <c r="FR40" i="59" s="1"/>
  <c r="FT6" i="55"/>
  <c r="FT2" i="55"/>
  <c r="FT5" i="55"/>
  <c r="FU4" i="55"/>
  <c r="FU3" i="55" s="1"/>
  <c r="FR16" i="57"/>
  <c r="FQ48" i="57"/>
  <c r="FR47" i="59"/>
  <c r="FR41" i="59"/>
  <c r="FT6" i="57"/>
  <c r="FT2" i="57"/>
  <c r="FT5" i="57"/>
  <c r="FU4" i="57"/>
  <c r="FU3" i="57" s="1"/>
  <c r="FQ42" i="61"/>
  <c r="FR46" i="61"/>
  <c r="FR16" i="61"/>
  <c r="FQ42" i="55"/>
  <c r="FR48" i="55"/>
  <c r="FR47" i="55"/>
  <c r="FR46" i="55"/>
  <c r="FR31" i="55"/>
  <c r="FQ42" i="59"/>
  <c r="FT6" i="61"/>
  <c r="FT5" i="61"/>
  <c r="FT2" i="61"/>
  <c r="FU4" i="61"/>
  <c r="FU3" i="61" s="1"/>
  <c r="FQ43" i="61"/>
  <c r="FR38" i="59"/>
  <c r="FR31" i="59" s="1"/>
  <c r="FR23" i="55"/>
  <c r="FR40" i="55" s="1"/>
  <c r="FR31" i="57"/>
  <c r="FR47" i="57"/>
  <c r="FR46" i="57"/>
  <c r="FQ42" i="57"/>
  <c r="FS41" i="55"/>
  <c r="FQ48" i="59"/>
  <c r="FR42" i="55"/>
  <c r="FR41" i="55"/>
  <c r="FS38" i="59" l="1"/>
  <c r="FS38" i="55"/>
  <c r="FR16" i="55"/>
  <c r="FS38" i="57"/>
  <c r="FS31" i="57" s="1"/>
  <c r="FS38" i="61"/>
  <c r="FS31" i="61" s="1"/>
  <c r="FS23" i="59"/>
  <c r="FS40" i="59" s="1"/>
  <c r="FR16" i="59"/>
  <c r="FS23" i="61"/>
  <c r="FS40" i="61" s="1"/>
  <c r="FR43" i="57"/>
  <c r="FR34" i="61"/>
  <c r="FR49" i="61" s="1"/>
  <c r="FR43" i="59"/>
  <c r="FR49" i="55"/>
  <c r="FR43" i="55"/>
  <c r="FR49" i="59"/>
  <c r="FR19" i="61"/>
  <c r="FR43" i="61" s="1"/>
  <c r="FR49" i="57"/>
  <c r="FS40" i="55"/>
  <c r="FS16" i="55"/>
  <c r="FR48" i="61"/>
  <c r="FS41" i="59"/>
  <c r="FR46" i="59"/>
  <c r="FS47" i="55"/>
  <c r="FS46" i="55"/>
  <c r="FS31" i="55"/>
  <c r="FU5" i="55"/>
  <c r="FV4" i="55"/>
  <c r="FV3" i="55" s="1"/>
  <c r="FU6" i="55"/>
  <c r="FU2" i="55"/>
  <c r="FS46" i="57"/>
  <c r="FU5" i="59"/>
  <c r="FV4" i="59"/>
  <c r="FV3" i="59" s="1"/>
  <c r="FU6" i="59"/>
  <c r="FU2" i="59"/>
  <c r="FS16" i="61"/>
  <c r="FS41" i="61"/>
  <c r="FU6" i="61"/>
  <c r="FU5" i="61"/>
  <c r="FU2" i="61"/>
  <c r="FV4" i="61"/>
  <c r="FV3" i="61" s="1"/>
  <c r="FU6" i="57"/>
  <c r="FU2" i="57"/>
  <c r="FU5" i="57"/>
  <c r="FV4" i="57"/>
  <c r="FV3" i="57" s="1"/>
  <c r="FS47" i="59"/>
  <c r="FS46" i="59"/>
  <c r="FS31" i="59"/>
  <c r="FS41" i="57"/>
  <c r="FS23" i="57"/>
  <c r="FS40" i="57" s="1"/>
  <c r="FR42" i="57"/>
  <c r="FS46" i="61" l="1"/>
  <c r="FS16" i="59"/>
  <c r="FV6" i="59"/>
  <c r="FV2" i="59"/>
  <c r="FV5" i="59"/>
  <c r="FW4" i="59"/>
  <c r="FS16" i="57"/>
  <c r="FV6" i="57"/>
  <c r="FV2" i="57"/>
  <c r="FV5" i="57"/>
  <c r="FW4" i="57"/>
  <c r="FV6" i="61"/>
  <c r="FV5" i="61"/>
  <c r="FV2" i="61"/>
  <c r="FW4" i="61"/>
  <c r="FW3" i="61" s="1"/>
  <c r="FV6" i="55"/>
  <c r="FV2" i="55"/>
  <c r="FV5" i="55"/>
  <c r="FW4" i="55"/>
  <c r="FV32" i="61" l="1"/>
  <c r="FW3" i="59"/>
  <c r="FS48" i="55"/>
  <c r="FW3" i="55"/>
  <c r="FW3" i="57"/>
  <c r="FS42" i="57"/>
  <c r="FS48" i="57"/>
  <c r="FT41" i="55"/>
  <c r="FV23" i="57"/>
  <c r="FV40" i="57" s="1"/>
  <c r="FS42" i="55"/>
  <c r="FS48" i="59"/>
  <c r="FS42" i="59"/>
  <c r="FV47" i="59"/>
  <c r="FS18" i="61"/>
  <c r="FS42" i="61" s="1"/>
  <c r="FT37" i="61"/>
  <c r="FT21" i="61"/>
  <c r="FT17" i="61"/>
  <c r="FV37" i="61"/>
  <c r="FT32" i="61"/>
  <c r="FV17" i="61"/>
  <c r="FV41" i="61" s="1"/>
  <c r="FV21" i="61"/>
  <c r="FT22" i="61"/>
  <c r="FV22" i="61"/>
  <c r="FV35" i="61"/>
  <c r="FV20" i="61"/>
  <c r="FT20" i="61"/>
  <c r="FT36" i="61"/>
  <c r="FV36" i="61"/>
  <c r="FS33" i="61"/>
  <c r="FT35" i="61"/>
  <c r="FV38" i="55"/>
  <c r="FV31" i="55" s="1"/>
  <c r="FV43" i="55"/>
  <c r="FV42" i="55"/>
  <c r="FV41" i="55"/>
  <c r="FV47" i="61"/>
  <c r="FV38" i="57"/>
  <c r="FV31" i="57" s="1"/>
  <c r="FV41" i="59"/>
  <c r="FW6" i="55"/>
  <c r="FW2" i="55"/>
  <c r="FW5" i="55"/>
  <c r="FX4" i="55"/>
  <c r="FV49" i="55"/>
  <c r="FV48" i="55"/>
  <c r="FV47" i="55"/>
  <c r="FW5" i="57"/>
  <c r="FX4" i="57"/>
  <c r="FW6" i="57"/>
  <c r="FW2" i="57"/>
  <c r="FV49" i="57"/>
  <c r="FV48" i="57"/>
  <c r="FV47" i="57"/>
  <c r="FW6" i="59"/>
  <c r="FW2" i="59"/>
  <c r="FW5" i="59"/>
  <c r="FX4" i="59"/>
  <c r="FX3" i="59" s="1"/>
  <c r="FW5" i="61"/>
  <c r="FW6" i="61"/>
  <c r="FX4" i="61"/>
  <c r="FX3" i="61" s="1"/>
  <c r="FW2" i="61"/>
  <c r="FV23" i="55"/>
  <c r="FV40" i="55" s="1"/>
  <c r="FV43" i="57"/>
  <c r="FV42" i="57"/>
  <c r="FV41" i="57"/>
  <c r="FV16" i="57" l="1"/>
  <c r="FV23" i="61"/>
  <c r="FV40" i="61"/>
  <c r="FV23" i="59"/>
  <c r="FV40" i="59" s="1"/>
  <c r="FX3" i="57"/>
  <c r="FV46" i="55"/>
  <c r="FX3" i="55"/>
  <c r="FS19" i="61"/>
  <c r="FS43" i="61" s="1"/>
  <c r="FS43" i="55"/>
  <c r="FS43" i="57"/>
  <c r="FT23" i="57"/>
  <c r="FT40" i="57" s="1"/>
  <c r="FS49" i="57"/>
  <c r="FT38" i="55"/>
  <c r="FT31" i="55" s="1"/>
  <c r="FW38" i="57"/>
  <c r="FT47" i="57"/>
  <c r="FT46" i="55"/>
  <c r="FT47" i="55"/>
  <c r="FT23" i="55"/>
  <c r="FS49" i="55"/>
  <c r="FW47" i="57"/>
  <c r="FT41" i="57"/>
  <c r="FT38" i="57"/>
  <c r="FT46" i="57" s="1"/>
  <c r="FT38" i="59"/>
  <c r="FT46" i="59" s="1"/>
  <c r="FV38" i="61"/>
  <c r="FV31" i="61" s="1"/>
  <c r="FV38" i="59"/>
  <c r="FV31" i="59" s="1"/>
  <c r="FV16" i="59"/>
  <c r="FS43" i="59"/>
  <c r="FS49" i="59"/>
  <c r="FW41" i="59"/>
  <c r="FT23" i="59"/>
  <c r="FT40" i="59" s="1"/>
  <c r="FT47" i="59"/>
  <c r="FT41" i="59"/>
  <c r="FW35" i="61"/>
  <c r="FW17" i="61"/>
  <c r="FW32" i="61"/>
  <c r="FW36" i="61"/>
  <c r="FS34" i="61"/>
  <c r="FS49" i="61" s="1"/>
  <c r="FT47" i="61"/>
  <c r="FT41" i="61"/>
  <c r="FW37" i="61"/>
  <c r="FV18" i="61"/>
  <c r="FT23" i="61"/>
  <c r="FT40" i="61" s="1"/>
  <c r="FW21" i="61"/>
  <c r="FT38" i="61"/>
  <c r="FT46" i="61" s="1"/>
  <c r="FW22" i="61"/>
  <c r="FW20" i="61"/>
  <c r="FS48" i="61"/>
  <c r="FV33" i="61"/>
  <c r="FV46" i="57"/>
  <c r="FU36" i="61"/>
  <c r="FU32" i="61"/>
  <c r="FU47" i="61" s="1"/>
  <c r="FT48" i="59"/>
  <c r="FU17" i="61"/>
  <c r="FU21" i="61"/>
  <c r="FU41" i="59"/>
  <c r="FT33" i="61"/>
  <c r="FU41" i="55"/>
  <c r="FU37" i="61"/>
  <c r="FT42" i="57"/>
  <c r="FU22" i="61"/>
  <c r="FU20" i="61"/>
  <c r="FT48" i="55"/>
  <c r="FU35" i="61"/>
  <c r="FU41" i="57"/>
  <c r="FX6" i="61"/>
  <c r="FX5" i="61"/>
  <c r="FX2" i="61"/>
  <c r="FY4" i="61"/>
  <c r="FY3" i="61" s="1"/>
  <c r="FW41" i="61"/>
  <c r="FX6" i="59"/>
  <c r="FX2" i="59"/>
  <c r="FX5" i="59"/>
  <c r="FY4" i="59"/>
  <c r="FY3" i="59" s="1"/>
  <c r="FW47" i="59"/>
  <c r="FW41" i="57"/>
  <c r="FX6" i="55"/>
  <c r="FX2" i="55"/>
  <c r="FX5" i="55"/>
  <c r="FY4" i="55"/>
  <c r="FY3" i="55" s="1"/>
  <c r="FW47" i="55"/>
  <c r="FW47" i="61"/>
  <c r="FU47" i="59"/>
  <c r="FX6" i="57"/>
  <c r="FX2" i="57"/>
  <c r="FX5" i="57"/>
  <c r="FY4" i="57"/>
  <c r="FY3" i="57" s="1"/>
  <c r="FW41" i="55"/>
  <c r="FV16" i="61"/>
  <c r="FV16" i="55"/>
  <c r="FT16" i="57" l="1"/>
  <c r="FW23" i="55"/>
  <c r="FW40" i="55" s="1"/>
  <c r="FW46" i="57"/>
  <c r="FV46" i="61"/>
  <c r="FW31" i="57"/>
  <c r="FW23" i="57"/>
  <c r="FW38" i="55"/>
  <c r="FW46" i="55" s="1"/>
  <c r="FT31" i="59"/>
  <c r="FT31" i="57"/>
  <c r="FT40" i="55"/>
  <c r="FT16" i="55"/>
  <c r="FT16" i="59"/>
  <c r="FU38" i="55"/>
  <c r="FU46" i="55" s="1"/>
  <c r="FV46" i="59"/>
  <c r="FU47" i="55"/>
  <c r="FW38" i="61"/>
  <c r="FW46" i="61" s="1"/>
  <c r="FW23" i="59"/>
  <c r="FW40" i="59" s="1"/>
  <c r="FW38" i="59"/>
  <c r="FV48" i="59"/>
  <c r="FV49" i="59"/>
  <c r="FV42" i="59"/>
  <c r="FV43" i="59"/>
  <c r="FU38" i="59"/>
  <c r="FU46" i="59" s="1"/>
  <c r="FU23" i="59"/>
  <c r="FU40" i="59" s="1"/>
  <c r="FW16" i="55"/>
  <c r="FU38" i="57"/>
  <c r="FU23" i="57"/>
  <c r="FU16" i="57" s="1"/>
  <c r="FU23" i="61"/>
  <c r="FU40" i="61" s="1"/>
  <c r="FW23" i="61"/>
  <c r="FW16" i="61" s="1"/>
  <c r="FV48" i="61"/>
  <c r="FV42" i="61"/>
  <c r="FT31" i="61"/>
  <c r="FX36" i="61"/>
  <c r="FW18" i="61"/>
  <c r="FV34" i="61"/>
  <c r="FV49" i="61" s="1"/>
  <c r="FW33" i="61"/>
  <c r="FV19" i="61"/>
  <c r="FV43" i="61" s="1"/>
  <c r="FT16" i="61"/>
  <c r="FU48" i="59"/>
  <c r="FU38" i="61"/>
  <c r="FU31" i="61" s="1"/>
  <c r="FW31" i="61"/>
  <c r="FU33" i="61"/>
  <c r="FU42" i="55"/>
  <c r="FX17" i="61"/>
  <c r="FX32" i="61"/>
  <c r="FU48" i="57"/>
  <c r="FX41" i="55"/>
  <c r="FX37" i="61"/>
  <c r="FX41" i="59"/>
  <c r="FX23" i="55"/>
  <c r="FX21" i="61"/>
  <c r="FU18" i="61"/>
  <c r="FU42" i="61" s="1"/>
  <c r="FX20" i="61"/>
  <c r="FX22" i="61"/>
  <c r="FX35" i="61"/>
  <c r="FU47" i="57"/>
  <c r="FU46" i="57"/>
  <c r="FU31" i="57"/>
  <c r="FU41" i="61"/>
  <c r="FU16" i="61"/>
  <c r="FT42" i="59"/>
  <c r="FT48" i="61"/>
  <c r="FY5" i="55"/>
  <c r="FZ4" i="55"/>
  <c r="FY6" i="55"/>
  <c r="FY2" i="55"/>
  <c r="FY5" i="59"/>
  <c r="FZ4" i="59"/>
  <c r="FY6" i="59"/>
  <c r="FY2" i="59"/>
  <c r="FY6" i="61"/>
  <c r="FY5" i="61"/>
  <c r="FY2" i="61"/>
  <c r="FZ4" i="61"/>
  <c r="FZ3" i="61" s="1"/>
  <c r="FT48" i="57"/>
  <c r="FU16" i="59"/>
  <c r="FY6" i="57"/>
  <c r="FY2" i="57"/>
  <c r="FY5" i="57"/>
  <c r="FZ4" i="57"/>
  <c r="FU31" i="59" l="1"/>
  <c r="FW16" i="59"/>
  <c r="FW31" i="55"/>
  <c r="FZ3" i="57"/>
  <c r="FW34" i="61"/>
  <c r="FW49" i="61" s="1"/>
  <c r="FW16" i="57"/>
  <c r="FW40" i="57"/>
  <c r="FW49" i="55"/>
  <c r="FZ3" i="55"/>
  <c r="FW43" i="59"/>
  <c r="FZ3" i="59"/>
  <c r="FX40" i="55"/>
  <c r="FU31" i="55"/>
  <c r="FW42" i="57"/>
  <c r="FW43" i="57"/>
  <c r="FW42" i="55"/>
  <c r="FW48" i="55"/>
  <c r="FW49" i="57"/>
  <c r="FW43" i="55"/>
  <c r="FW48" i="57"/>
  <c r="FX38" i="55"/>
  <c r="FX23" i="59"/>
  <c r="FX40" i="59" s="1"/>
  <c r="FU46" i="61"/>
  <c r="FW46" i="59"/>
  <c r="FW31" i="59"/>
  <c r="FW48" i="59"/>
  <c r="FW42" i="59"/>
  <c r="FW49" i="59"/>
  <c r="FU40" i="57"/>
  <c r="FX16" i="55"/>
  <c r="FW40" i="61"/>
  <c r="FW42" i="61"/>
  <c r="FW19" i="61"/>
  <c r="FW43" i="61" s="1"/>
  <c r="FW48" i="61"/>
  <c r="FX18" i="61"/>
  <c r="FX48" i="59"/>
  <c r="FY21" i="61"/>
  <c r="FY22" i="61"/>
  <c r="FY35" i="61"/>
  <c r="FY20" i="61"/>
  <c r="FY32" i="61"/>
  <c r="FY47" i="61" s="1"/>
  <c r="FY36" i="61"/>
  <c r="FY47" i="59"/>
  <c r="FY41" i="55"/>
  <c r="FY37" i="61"/>
  <c r="FX33" i="61"/>
  <c r="FX42" i="57"/>
  <c r="FY17" i="61"/>
  <c r="FY41" i="61" s="1"/>
  <c r="FX48" i="55"/>
  <c r="FY47" i="55"/>
  <c r="FY38" i="55"/>
  <c r="FX16" i="59"/>
  <c r="FX38" i="59"/>
  <c r="FX31" i="59" s="1"/>
  <c r="FX23" i="61"/>
  <c r="FX40" i="61" s="1"/>
  <c r="FX38" i="57"/>
  <c r="FX31" i="57" s="1"/>
  <c r="FX38" i="61"/>
  <c r="FX46" i="61" s="1"/>
  <c r="FX31" i="55"/>
  <c r="FX47" i="55"/>
  <c r="FX46" i="55"/>
  <c r="FX47" i="61"/>
  <c r="FU48" i="61"/>
  <c r="FX47" i="59"/>
  <c r="FZ6" i="59"/>
  <c r="FZ2" i="59"/>
  <c r="FZ5" i="59"/>
  <c r="GA4" i="59"/>
  <c r="FX47" i="57"/>
  <c r="FZ6" i="57"/>
  <c r="FZ2" i="57"/>
  <c r="FZ5" i="57"/>
  <c r="GA4" i="57"/>
  <c r="GA3" i="57" s="1"/>
  <c r="FX42" i="61"/>
  <c r="FX41" i="61"/>
  <c r="FU42" i="57"/>
  <c r="FX41" i="57"/>
  <c r="FZ6" i="61"/>
  <c r="FZ5" i="61"/>
  <c r="FZ2" i="61"/>
  <c r="GA4" i="61"/>
  <c r="GA3" i="61" s="1"/>
  <c r="FU42" i="59"/>
  <c r="FU48" i="55"/>
  <c r="FZ6" i="55"/>
  <c r="FZ2" i="55"/>
  <c r="FZ5" i="55"/>
  <c r="GA4" i="55"/>
  <c r="GA3" i="55" s="1"/>
  <c r="FX23" i="57"/>
  <c r="FX40" i="57" s="1"/>
  <c r="FY38" i="57" l="1"/>
  <c r="FY31" i="57" s="1"/>
  <c r="FY23" i="59"/>
  <c r="FY40" i="59" s="1"/>
  <c r="FX46" i="57"/>
  <c r="GA3" i="59"/>
  <c r="FY31" i="55"/>
  <c r="FY46" i="55"/>
  <c r="FY38" i="61"/>
  <c r="FY46" i="61" s="1"/>
  <c r="FY23" i="57"/>
  <c r="FY40" i="57" s="1"/>
  <c r="FY38" i="59"/>
  <c r="FY46" i="59" s="1"/>
  <c r="FX16" i="61"/>
  <c r="FY23" i="55"/>
  <c r="FX46" i="59"/>
  <c r="FY23" i="61"/>
  <c r="FY40" i="61" s="1"/>
  <c r="FZ22" i="61"/>
  <c r="FZ35" i="61"/>
  <c r="FZ20" i="61"/>
  <c r="FX49" i="57"/>
  <c r="FY33" i="61"/>
  <c r="FY48" i="61" s="1"/>
  <c r="FX49" i="55"/>
  <c r="FX49" i="59"/>
  <c r="FZ32" i="61"/>
  <c r="FZ47" i="61" s="1"/>
  <c r="FZ36" i="61"/>
  <c r="FY18" i="61"/>
  <c r="FY42" i="61" s="1"/>
  <c r="FX19" i="61"/>
  <c r="FX43" i="61" s="1"/>
  <c r="FX43" i="55"/>
  <c r="FZ37" i="61"/>
  <c r="FY42" i="57"/>
  <c r="FX34" i="61"/>
  <c r="FX49" i="61" s="1"/>
  <c r="FY48" i="57"/>
  <c r="FX43" i="57"/>
  <c r="FX43" i="59"/>
  <c r="FZ17" i="61"/>
  <c r="FZ41" i="61" s="1"/>
  <c r="FZ21" i="61"/>
  <c r="FX31" i="61"/>
  <c r="FY31" i="61"/>
  <c r="FY16" i="61"/>
  <c r="FX48" i="57"/>
  <c r="FX42" i="59"/>
  <c r="FX48" i="61"/>
  <c r="FY41" i="57"/>
  <c r="FY16" i="57"/>
  <c r="GA5" i="61"/>
  <c r="GA6" i="61"/>
  <c r="GB4" i="61"/>
  <c r="GB3" i="61" s="1"/>
  <c r="GA2" i="61"/>
  <c r="FX16" i="57"/>
  <c r="FX42" i="55"/>
  <c r="GA6" i="55"/>
  <c r="GA2" i="55"/>
  <c r="GA5" i="55"/>
  <c r="GB4" i="55"/>
  <c r="GB3" i="55" s="1"/>
  <c r="FY41" i="59"/>
  <c r="FY47" i="57"/>
  <c r="GA5" i="57"/>
  <c r="GB4" i="57"/>
  <c r="GB3" i="57" s="1"/>
  <c r="GA6" i="57"/>
  <c r="GA2" i="57"/>
  <c r="GA6" i="59"/>
  <c r="GA2" i="59"/>
  <c r="GA5" i="59"/>
  <c r="GB4" i="59"/>
  <c r="GB3" i="59" s="1"/>
  <c r="FY46" i="57" l="1"/>
  <c r="FY31" i="59"/>
  <c r="FY16" i="59"/>
  <c r="FZ23" i="57"/>
  <c r="FZ40" i="57" s="1"/>
  <c r="FZ23" i="61"/>
  <c r="FZ23" i="55"/>
  <c r="FZ40" i="55" s="1"/>
  <c r="FY40" i="55"/>
  <c r="FY16" i="55"/>
  <c r="FZ40" i="61"/>
  <c r="FZ38" i="61"/>
  <c r="FZ46" i="61" s="1"/>
  <c r="FZ16" i="61"/>
  <c r="FY49" i="57"/>
  <c r="FY49" i="55"/>
  <c r="FY43" i="59"/>
  <c r="FY43" i="55"/>
  <c r="FY49" i="59"/>
  <c r="FY43" i="57"/>
  <c r="FY34" i="61"/>
  <c r="FY49" i="61" s="1"/>
  <c r="FY19" i="61"/>
  <c r="FY43" i="61" s="1"/>
  <c r="FZ47" i="55"/>
  <c r="FZ41" i="55"/>
  <c r="GB6" i="59"/>
  <c r="GB2" i="59"/>
  <c r="GB5" i="59"/>
  <c r="GC4" i="59"/>
  <c r="GC3" i="59" s="1"/>
  <c r="FZ41" i="59"/>
  <c r="GB6" i="61"/>
  <c r="GB5" i="61"/>
  <c r="GB2" i="61"/>
  <c r="GC4" i="61"/>
  <c r="GC3" i="61" s="1"/>
  <c r="FZ38" i="55"/>
  <c r="FZ31" i="55" s="1"/>
  <c r="GB6" i="57"/>
  <c r="GB2" i="57"/>
  <c r="GB5" i="57"/>
  <c r="GC4" i="57"/>
  <c r="GC3" i="57" s="1"/>
  <c r="FZ47" i="57"/>
  <c r="FZ38" i="59"/>
  <c r="FZ46" i="59" s="1"/>
  <c r="FZ38" i="57"/>
  <c r="FZ31" i="57" s="1"/>
  <c r="FY42" i="59"/>
  <c r="FY42" i="55"/>
  <c r="FY48" i="59"/>
  <c r="FZ47" i="59"/>
  <c r="FY48" i="55"/>
  <c r="GB6" i="55"/>
  <c r="GB2" i="55"/>
  <c r="GB5" i="55"/>
  <c r="GC4" i="55"/>
  <c r="GC3" i="55" s="1"/>
  <c r="FZ23" i="59"/>
  <c r="FZ40" i="59" s="1"/>
  <c r="FZ16" i="57"/>
  <c r="FZ41" i="57"/>
  <c r="FZ31" i="61" l="1"/>
  <c r="FZ16" i="55"/>
  <c r="FZ31" i="59"/>
  <c r="GC6" i="57"/>
  <c r="GC2" i="57"/>
  <c r="GC5" i="57"/>
  <c r="GD4" i="57"/>
  <c r="GC5" i="59"/>
  <c r="GD4" i="59"/>
  <c r="GC6" i="59"/>
  <c r="GC2" i="59"/>
  <c r="FZ46" i="55"/>
  <c r="GC5" i="55"/>
  <c r="GD4" i="55"/>
  <c r="GC6" i="55"/>
  <c r="GC2" i="55"/>
  <c r="FZ46" i="57"/>
  <c r="GC6" i="61"/>
  <c r="GC5" i="61"/>
  <c r="GC2" i="61"/>
  <c r="GD4" i="61"/>
  <c r="GD3" i="61" s="1"/>
  <c r="FZ16" i="59"/>
  <c r="GA37" i="61" l="1"/>
  <c r="GD3" i="59"/>
  <c r="FZ48" i="55"/>
  <c r="GD3" i="55"/>
  <c r="FZ48" i="57"/>
  <c r="GD3" i="57"/>
  <c r="FZ42" i="55"/>
  <c r="GA41" i="57"/>
  <c r="FZ42" i="57"/>
  <c r="FZ42" i="59"/>
  <c r="FZ48" i="59"/>
  <c r="GC38" i="57"/>
  <c r="GC46" i="57" s="1"/>
  <c r="GC20" i="61"/>
  <c r="GC32" i="61"/>
  <c r="GC47" i="61" s="1"/>
  <c r="GC36" i="61"/>
  <c r="FZ33" i="61"/>
  <c r="FZ48" i="61" s="1"/>
  <c r="GA32" i="61"/>
  <c r="GC37" i="61"/>
  <c r="GA35" i="61"/>
  <c r="GA21" i="61"/>
  <c r="GC17" i="61"/>
  <c r="GC41" i="61" s="1"/>
  <c r="FZ18" i="61"/>
  <c r="FZ42" i="61" s="1"/>
  <c r="GA20" i="61"/>
  <c r="GA22" i="61"/>
  <c r="GC21" i="61"/>
  <c r="GC22" i="61"/>
  <c r="GC35" i="61"/>
  <c r="GA36" i="61"/>
  <c r="GA17" i="61"/>
  <c r="GC23" i="55"/>
  <c r="GC40" i="55" s="1"/>
  <c r="GC47" i="59"/>
  <c r="GC23" i="57"/>
  <c r="GC40" i="57" s="1"/>
  <c r="GC38" i="55"/>
  <c r="GC46" i="55" s="1"/>
  <c r="GC43" i="55"/>
  <c r="GC42" i="55"/>
  <c r="GC41" i="55"/>
  <c r="GD6" i="59"/>
  <c r="GD2" i="59"/>
  <c r="GD5" i="59"/>
  <c r="GE4" i="59"/>
  <c r="GC43" i="57"/>
  <c r="GC42" i="57"/>
  <c r="GC41" i="57"/>
  <c r="GD6" i="61"/>
  <c r="GD5" i="61"/>
  <c r="GD2" i="61"/>
  <c r="GE4" i="61"/>
  <c r="GE3" i="61" s="1"/>
  <c r="GC49" i="55"/>
  <c r="GC48" i="55"/>
  <c r="GC47" i="55"/>
  <c r="GD6" i="55"/>
  <c r="GD2" i="55"/>
  <c r="GD5" i="55"/>
  <c r="GE4" i="55"/>
  <c r="GC41" i="59"/>
  <c r="GD6" i="57"/>
  <c r="GD2" i="57"/>
  <c r="GD5" i="57"/>
  <c r="GE4" i="57"/>
  <c r="GC49" i="57"/>
  <c r="GC48" i="57"/>
  <c r="GC47" i="57"/>
  <c r="GC31" i="57" l="1"/>
  <c r="GC31" i="55"/>
  <c r="GC38" i="61"/>
  <c r="GC46" i="61" s="1"/>
  <c r="GD17" i="61"/>
  <c r="GD41" i="61" s="1"/>
  <c r="GE3" i="57"/>
  <c r="GE3" i="59"/>
  <c r="GE3" i="55"/>
  <c r="GA38" i="55"/>
  <c r="GA46" i="55" s="1"/>
  <c r="GC38" i="59"/>
  <c r="GC46" i="59" s="1"/>
  <c r="GA23" i="55"/>
  <c r="GA16" i="55" s="1"/>
  <c r="GA41" i="55"/>
  <c r="GD41" i="57"/>
  <c r="FZ49" i="55"/>
  <c r="GD38" i="57"/>
  <c r="GA38" i="59"/>
  <c r="GA46" i="59" s="1"/>
  <c r="GA47" i="55"/>
  <c r="FZ49" i="57"/>
  <c r="GA47" i="57"/>
  <c r="FZ43" i="57"/>
  <c r="FZ43" i="55"/>
  <c r="GD41" i="59"/>
  <c r="GA38" i="57"/>
  <c r="GA46" i="57" s="1"/>
  <c r="GA23" i="57"/>
  <c r="GC16" i="57"/>
  <c r="GC23" i="61"/>
  <c r="GC40" i="61" s="1"/>
  <c r="GC31" i="59"/>
  <c r="GA41" i="59"/>
  <c r="FZ49" i="59"/>
  <c r="GA23" i="59"/>
  <c r="GA40" i="59" s="1"/>
  <c r="FZ43" i="59"/>
  <c r="GA47" i="59"/>
  <c r="GC23" i="59"/>
  <c r="GA23" i="61"/>
  <c r="GA40" i="61" s="1"/>
  <c r="GD37" i="61"/>
  <c r="FZ34" i="61"/>
  <c r="FZ49" i="61" s="1"/>
  <c r="GC33" i="61"/>
  <c r="GD21" i="61"/>
  <c r="GA41" i="61"/>
  <c r="GC18" i="61"/>
  <c r="GD22" i="61"/>
  <c r="GD35" i="61"/>
  <c r="GD20" i="61"/>
  <c r="GA38" i="61"/>
  <c r="GA31" i="61" s="1"/>
  <c r="FZ19" i="61"/>
  <c r="FZ43" i="61" s="1"/>
  <c r="GD32" i="61"/>
  <c r="GD47" i="61" s="1"/>
  <c r="GD36" i="61"/>
  <c r="GA47" i="61"/>
  <c r="GC16" i="55"/>
  <c r="GB22" i="61"/>
  <c r="GB35" i="61"/>
  <c r="GB21" i="61"/>
  <c r="GA33" i="61"/>
  <c r="GA18" i="61"/>
  <c r="GB20" i="61"/>
  <c r="GB41" i="57"/>
  <c r="GB32" i="61"/>
  <c r="GB47" i="61" s="1"/>
  <c r="GB17" i="61"/>
  <c r="GB41" i="61" s="1"/>
  <c r="GB36" i="61"/>
  <c r="GB37" i="61"/>
  <c r="GC31" i="61"/>
  <c r="GD41" i="55"/>
  <c r="GE6" i="55"/>
  <c r="GE2" i="55"/>
  <c r="GE5" i="55"/>
  <c r="GF4" i="55"/>
  <c r="GD47" i="55"/>
  <c r="GE5" i="61"/>
  <c r="GE6" i="61"/>
  <c r="GF4" i="61"/>
  <c r="GF3" i="61" s="1"/>
  <c r="GE2" i="61"/>
  <c r="GE5" i="57"/>
  <c r="GF4" i="57"/>
  <c r="GE6" i="57"/>
  <c r="GE2" i="57"/>
  <c r="GD47" i="57"/>
  <c r="GE6" i="59"/>
  <c r="GE2" i="59"/>
  <c r="GE5" i="59"/>
  <c r="GF4" i="59"/>
  <c r="GD47" i="59"/>
  <c r="GD23" i="57"/>
  <c r="GD40" i="57" s="1"/>
  <c r="GD23" i="55"/>
  <c r="GD40" i="55" s="1"/>
  <c r="GD23" i="61" l="1"/>
  <c r="GD40" i="61" s="1"/>
  <c r="GD23" i="59"/>
  <c r="GD40" i="59" s="1"/>
  <c r="GA40" i="55"/>
  <c r="GA31" i="55"/>
  <c r="GD38" i="55"/>
  <c r="GD46" i="55" s="1"/>
  <c r="GB38" i="55"/>
  <c r="GB46" i="55" s="1"/>
  <c r="GD31" i="57"/>
  <c r="GD46" i="57"/>
  <c r="GA31" i="59"/>
  <c r="GF3" i="55"/>
  <c r="GC43" i="59"/>
  <c r="GF3" i="59"/>
  <c r="GB42" i="57"/>
  <c r="GF3" i="57"/>
  <c r="GD38" i="59"/>
  <c r="GD46" i="59" s="1"/>
  <c r="GA40" i="57"/>
  <c r="GA16" i="57"/>
  <c r="GA31" i="57"/>
  <c r="GC16" i="61"/>
  <c r="GC16" i="59"/>
  <c r="GC40" i="59"/>
  <c r="GC49" i="59"/>
  <c r="GA16" i="59"/>
  <c r="GC48" i="59"/>
  <c r="GC42" i="59"/>
  <c r="GB38" i="57"/>
  <c r="GB46" i="57" s="1"/>
  <c r="GB38" i="59"/>
  <c r="GB46" i="59" s="1"/>
  <c r="GD38" i="61"/>
  <c r="GD31" i="61" s="1"/>
  <c r="GA16" i="61"/>
  <c r="GA46" i="61"/>
  <c r="GC19" i="61"/>
  <c r="GC43" i="61" s="1"/>
  <c r="GC42" i="61"/>
  <c r="GE21" i="61"/>
  <c r="GD33" i="61"/>
  <c r="GC34" i="61"/>
  <c r="GC49" i="61" s="1"/>
  <c r="GC48" i="61"/>
  <c r="GD18" i="61"/>
  <c r="GD16" i="61"/>
  <c r="GE41" i="55"/>
  <c r="GE17" i="61"/>
  <c r="GE32" i="61"/>
  <c r="GE47" i="61" s="1"/>
  <c r="GE36" i="61"/>
  <c r="GB33" i="61"/>
  <c r="GB48" i="61" s="1"/>
  <c r="GB18" i="61"/>
  <c r="GB42" i="61" s="1"/>
  <c r="GE37" i="61"/>
  <c r="GE47" i="57"/>
  <c r="GB42" i="59"/>
  <c r="GE38" i="57"/>
  <c r="GE41" i="57"/>
  <c r="GB48" i="57"/>
  <c r="GE22" i="61"/>
  <c r="GE35" i="61"/>
  <c r="GE20" i="61"/>
  <c r="GE41" i="59"/>
  <c r="GA42" i="55"/>
  <c r="GA42" i="57"/>
  <c r="GA42" i="61"/>
  <c r="GA48" i="59"/>
  <c r="GB38" i="61"/>
  <c r="GA48" i="55"/>
  <c r="GB23" i="59"/>
  <c r="GB40" i="59" s="1"/>
  <c r="GD16" i="55"/>
  <c r="GB31" i="59"/>
  <c r="GB47" i="59"/>
  <c r="GF6" i="59"/>
  <c r="GF2" i="59"/>
  <c r="GF5" i="59"/>
  <c r="GG4" i="59"/>
  <c r="GB23" i="57"/>
  <c r="GA48" i="57"/>
  <c r="GF6" i="57"/>
  <c r="GF2" i="57"/>
  <c r="GF5" i="57"/>
  <c r="GG4" i="57"/>
  <c r="GA48" i="61"/>
  <c r="GF6" i="61"/>
  <c r="GF5" i="61"/>
  <c r="GF2" i="61"/>
  <c r="GG4" i="61"/>
  <c r="GG3" i="61" s="1"/>
  <c r="GB41" i="55"/>
  <c r="GB31" i="55"/>
  <c r="GB48" i="55"/>
  <c r="GB47" i="55"/>
  <c r="GB41" i="59"/>
  <c r="GB47" i="57"/>
  <c r="GB23" i="55"/>
  <c r="GB40" i="55" s="1"/>
  <c r="GF6" i="55"/>
  <c r="GF2" i="55"/>
  <c r="GF5" i="55"/>
  <c r="GG4" i="55"/>
  <c r="GB42" i="55"/>
  <c r="GD16" i="57"/>
  <c r="GD16" i="59" l="1"/>
  <c r="GE23" i="57"/>
  <c r="GE40" i="57" s="1"/>
  <c r="GB31" i="57"/>
  <c r="GD31" i="55"/>
  <c r="GD31" i="59"/>
  <c r="GE38" i="61"/>
  <c r="GE31" i="61" s="1"/>
  <c r="GD46" i="61"/>
  <c r="GB16" i="59"/>
  <c r="GG3" i="55"/>
  <c r="GG3" i="59"/>
  <c r="GE33" i="61"/>
  <c r="GD43" i="57"/>
  <c r="GG3" i="57"/>
  <c r="GD42" i="57"/>
  <c r="GD49" i="55"/>
  <c r="GD43" i="55"/>
  <c r="GD48" i="55"/>
  <c r="GD49" i="57"/>
  <c r="GD48" i="57"/>
  <c r="GD42" i="55"/>
  <c r="GE23" i="55"/>
  <c r="GE40" i="55" s="1"/>
  <c r="GD42" i="59"/>
  <c r="GD43" i="59"/>
  <c r="GD48" i="59"/>
  <c r="GD49" i="59"/>
  <c r="GE38" i="55"/>
  <c r="GE31" i="57"/>
  <c r="GE46" i="57"/>
  <c r="GE23" i="59"/>
  <c r="GE40" i="59" s="1"/>
  <c r="GD34" i="61"/>
  <c r="GD49" i="61" s="1"/>
  <c r="GD42" i="61"/>
  <c r="GD48" i="61"/>
  <c r="GD19" i="61"/>
  <c r="GD43" i="61" s="1"/>
  <c r="GF37" i="61"/>
  <c r="GF21" i="61"/>
  <c r="GE18" i="61"/>
  <c r="GB49" i="57"/>
  <c r="GF20" i="61"/>
  <c r="GF22" i="61"/>
  <c r="GF35" i="61"/>
  <c r="GF17" i="61"/>
  <c r="GF32" i="61"/>
  <c r="GF47" i="61" s="1"/>
  <c r="GF36" i="61"/>
  <c r="GE38" i="59"/>
  <c r="GE31" i="59" s="1"/>
  <c r="GE23" i="61"/>
  <c r="GE40" i="61" s="1"/>
  <c r="GG5" i="59"/>
  <c r="GH4" i="59"/>
  <c r="GG6" i="59"/>
  <c r="GG2" i="59"/>
  <c r="GB48" i="59"/>
  <c r="GB16" i="55"/>
  <c r="GE41" i="61"/>
  <c r="GE48" i="59"/>
  <c r="GE47" i="59"/>
  <c r="GE47" i="55"/>
  <c r="GE46" i="55"/>
  <c r="GE31" i="55"/>
  <c r="GB40" i="57"/>
  <c r="GB16" i="57"/>
  <c r="GB46" i="61"/>
  <c r="GB31" i="61"/>
  <c r="GE16" i="59"/>
  <c r="GG5" i="55"/>
  <c r="GH4" i="55"/>
  <c r="GG6" i="55"/>
  <c r="GG2" i="55"/>
  <c r="GF38" i="55"/>
  <c r="GG6" i="61"/>
  <c r="GG5" i="61"/>
  <c r="GG2" i="61"/>
  <c r="GH4" i="61"/>
  <c r="GH3" i="61" s="1"/>
  <c r="GG6" i="57"/>
  <c r="GG2" i="57"/>
  <c r="GG5" i="57"/>
  <c r="GH4" i="57"/>
  <c r="GE16" i="55" l="1"/>
  <c r="GE46" i="61"/>
  <c r="GE16" i="57"/>
  <c r="GH3" i="57"/>
  <c r="GE43" i="59"/>
  <c r="GH3" i="59"/>
  <c r="GH3" i="55"/>
  <c r="GF38" i="59"/>
  <c r="GE46" i="59"/>
  <c r="GF38" i="61"/>
  <c r="GF46" i="61" s="1"/>
  <c r="GE16" i="61"/>
  <c r="GG20" i="61"/>
  <c r="GG32" i="61"/>
  <c r="GG47" i="61" s="1"/>
  <c r="GG36" i="61"/>
  <c r="GF18" i="61"/>
  <c r="GF42" i="61" s="1"/>
  <c r="GF48" i="55"/>
  <c r="GE43" i="55"/>
  <c r="GF42" i="55"/>
  <c r="GG37" i="61"/>
  <c r="GE49" i="59"/>
  <c r="GE34" i="61"/>
  <c r="GE49" i="61" s="1"/>
  <c r="GE49" i="55"/>
  <c r="GG47" i="59"/>
  <c r="GG41" i="59"/>
  <c r="GG17" i="61"/>
  <c r="GG41" i="61" s="1"/>
  <c r="GE49" i="57"/>
  <c r="GG21" i="61"/>
  <c r="GG22" i="61"/>
  <c r="GG35" i="61"/>
  <c r="GG41" i="55"/>
  <c r="GE19" i="61"/>
  <c r="GE43" i="61" s="1"/>
  <c r="GF33" i="61"/>
  <c r="GE43" i="57"/>
  <c r="GE42" i="57"/>
  <c r="GH6" i="61"/>
  <c r="GH5" i="61"/>
  <c r="GH2" i="61"/>
  <c r="GI4" i="61"/>
  <c r="GI3" i="61" s="1"/>
  <c r="GF23" i="61"/>
  <c r="GF40" i="61" s="1"/>
  <c r="GE42" i="61"/>
  <c r="GF47" i="57"/>
  <c r="GE48" i="57"/>
  <c r="GE48" i="61"/>
  <c r="GH6" i="55"/>
  <c r="GH2" i="55"/>
  <c r="GH5" i="55"/>
  <c r="GI4" i="55"/>
  <c r="GI3" i="55" s="1"/>
  <c r="GF41" i="57"/>
  <c r="GE48" i="55"/>
  <c r="GF23" i="57"/>
  <c r="GF40" i="57" s="1"/>
  <c r="GF41" i="55"/>
  <c r="GE42" i="55"/>
  <c r="GF23" i="55"/>
  <c r="GF40" i="55" s="1"/>
  <c r="GH6" i="57"/>
  <c r="GH2" i="57"/>
  <c r="GH5" i="57"/>
  <c r="GI4" i="57"/>
  <c r="GI3" i="57" s="1"/>
  <c r="GF41" i="59"/>
  <c r="GF38" i="57"/>
  <c r="GF46" i="57" s="1"/>
  <c r="GF41" i="61"/>
  <c r="GE42" i="59"/>
  <c r="GF31" i="55"/>
  <c r="GF47" i="55"/>
  <c r="GF46" i="55"/>
  <c r="GF23" i="59"/>
  <c r="GF40" i="59" s="1"/>
  <c r="GF31" i="59"/>
  <c r="GF48" i="59"/>
  <c r="GF47" i="59"/>
  <c r="GF46" i="59"/>
  <c r="GH6" i="59"/>
  <c r="GH2" i="59"/>
  <c r="GH5" i="59"/>
  <c r="GI4" i="59"/>
  <c r="GI3" i="59" s="1"/>
  <c r="GF31" i="61" l="1"/>
  <c r="GG38" i="57"/>
  <c r="GG23" i="57"/>
  <c r="GG40" i="57" s="1"/>
  <c r="GG38" i="55"/>
  <c r="GG23" i="55"/>
  <c r="GG23" i="59"/>
  <c r="GG16" i="59" s="1"/>
  <c r="GG38" i="61"/>
  <c r="GG46" i="61" s="1"/>
  <c r="GG23" i="61"/>
  <c r="GG16" i="61" s="1"/>
  <c r="GF19" i="61"/>
  <c r="GF43" i="61" s="1"/>
  <c r="GF49" i="55"/>
  <c r="GF43" i="57"/>
  <c r="GF34" i="61"/>
  <c r="GF49" i="61" s="1"/>
  <c r="GF43" i="59"/>
  <c r="GF49" i="57"/>
  <c r="GF49" i="59"/>
  <c r="GG38" i="59"/>
  <c r="GF43" i="55"/>
  <c r="GF16" i="57"/>
  <c r="GF16" i="61"/>
  <c r="GG40" i="55"/>
  <c r="GG16" i="55"/>
  <c r="GI5" i="57"/>
  <c r="GJ4" i="57"/>
  <c r="GJ3" i="57" s="1"/>
  <c r="GI6" i="57"/>
  <c r="GI2" i="57"/>
  <c r="GF42" i="57"/>
  <c r="GF48" i="57"/>
  <c r="GG41" i="57"/>
  <c r="GF42" i="59"/>
  <c r="GF16" i="55"/>
  <c r="GF31" i="57"/>
  <c r="GI6" i="59"/>
  <c r="GI2" i="59"/>
  <c r="GI5" i="59"/>
  <c r="GJ4" i="59"/>
  <c r="GJ3" i="59" s="1"/>
  <c r="GF48" i="61"/>
  <c r="GI6" i="55"/>
  <c r="GI2" i="55"/>
  <c r="GI5" i="55"/>
  <c r="GJ4" i="55"/>
  <c r="GJ3" i="55" s="1"/>
  <c r="GI5" i="61"/>
  <c r="GI6" i="61"/>
  <c r="GJ4" i="61"/>
  <c r="GJ3" i="61" s="1"/>
  <c r="GI2" i="61"/>
  <c r="GF16" i="59"/>
  <c r="GG47" i="57"/>
  <c r="GG46" i="57"/>
  <c r="GG31" i="57"/>
  <c r="GG47" i="55"/>
  <c r="GG46" i="55"/>
  <c r="GG31" i="55"/>
  <c r="GG31" i="61" l="1"/>
  <c r="GG16" i="57"/>
  <c r="GG40" i="59"/>
  <c r="GG40" i="61"/>
  <c r="GG46" i="59"/>
  <c r="GG31" i="59"/>
  <c r="GJ6" i="55"/>
  <c r="GJ2" i="55"/>
  <c r="GJ5" i="55"/>
  <c r="GK4" i="55"/>
  <c r="GJ6" i="57"/>
  <c r="GJ2" i="57"/>
  <c r="GJ5" i="57"/>
  <c r="GK4" i="57"/>
  <c r="GJ6" i="61"/>
  <c r="GJ5" i="61"/>
  <c r="GJ2" i="61"/>
  <c r="GK4" i="61"/>
  <c r="GK3" i="61" s="1"/>
  <c r="GJ6" i="59"/>
  <c r="GJ2" i="59"/>
  <c r="GJ5" i="59"/>
  <c r="GK4" i="59"/>
  <c r="GK3" i="57" l="1"/>
  <c r="GK3" i="59"/>
  <c r="GG18" i="61"/>
  <c r="GG42" i="61" s="1"/>
  <c r="GG42" i="55"/>
  <c r="GK3" i="55"/>
  <c r="GG42" i="57"/>
  <c r="GG48" i="57"/>
  <c r="GH47" i="55"/>
  <c r="GH38" i="57"/>
  <c r="GH41" i="55"/>
  <c r="GG48" i="55"/>
  <c r="GG48" i="59"/>
  <c r="GG42" i="59"/>
  <c r="GJ41" i="59"/>
  <c r="GH41" i="59"/>
  <c r="GJ23" i="55"/>
  <c r="GJ20" i="61"/>
  <c r="GJ22" i="61"/>
  <c r="GJ35" i="61"/>
  <c r="GH17" i="61"/>
  <c r="GH35" i="61"/>
  <c r="GJ17" i="61"/>
  <c r="GJ41" i="61" s="1"/>
  <c r="GJ32" i="61"/>
  <c r="GJ36" i="61"/>
  <c r="GH32" i="61"/>
  <c r="GG33" i="61"/>
  <c r="GG48" i="61" s="1"/>
  <c r="GJ37" i="61"/>
  <c r="GH36" i="61"/>
  <c r="GH37" i="61"/>
  <c r="GJ21" i="61"/>
  <c r="GH20" i="61"/>
  <c r="GH22" i="61"/>
  <c r="GH21" i="61"/>
  <c r="GK6" i="61"/>
  <c r="GK5" i="61"/>
  <c r="GK2" i="61"/>
  <c r="GL4" i="61"/>
  <c r="GL3" i="61" s="1"/>
  <c r="GJ38" i="57"/>
  <c r="GJ31" i="57" s="1"/>
  <c r="GJ43" i="57"/>
  <c r="GJ42" i="57"/>
  <c r="GJ41" i="57"/>
  <c r="GK5" i="55"/>
  <c r="GL4" i="55"/>
  <c r="GL3" i="55" s="1"/>
  <c r="GK6" i="55"/>
  <c r="GK2" i="55"/>
  <c r="GJ49" i="55"/>
  <c r="GJ48" i="55"/>
  <c r="GJ47" i="55"/>
  <c r="GJ38" i="59"/>
  <c r="GJ31" i="59" s="1"/>
  <c r="GJ47" i="61"/>
  <c r="GK6" i="57"/>
  <c r="GK2" i="57"/>
  <c r="GK5" i="57"/>
  <c r="GL4" i="57"/>
  <c r="GJ49" i="57"/>
  <c r="GJ48" i="57"/>
  <c r="GJ47" i="57"/>
  <c r="GJ40" i="55"/>
  <c r="GK5" i="59"/>
  <c r="GL4" i="59"/>
  <c r="GL3" i="59" s="1"/>
  <c r="GK6" i="59"/>
  <c r="GK2" i="59"/>
  <c r="GJ47" i="59"/>
  <c r="GJ16" i="55"/>
  <c r="GJ43" i="55"/>
  <c r="GJ42" i="55"/>
  <c r="GJ41" i="55"/>
  <c r="GJ23" i="57"/>
  <c r="GJ40" i="57" s="1"/>
  <c r="GJ38" i="55"/>
  <c r="GJ31" i="55" s="1"/>
  <c r="GL3" i="57" l="1"/>
  <c r="GH18" i="61"/>
  <c r="GJ23" i="61"/>
  <c r="GJ40" i="61" s="1"/>
  <c r="GG43" i="55"/>
  <c r="GH23" i="57"/>
  <c r="GH40" i="57" s="1"/>
  <c r="GG43" i="57"/>
  <c r="GG49" i="57"/>
  <c r="GH47" i="57"/>
  <c r="GH46" i="57"/>
  <c r="GH31" i="57"/>
  <c r="GH38" i="55"/>
  <c r="GG49" i="55"/>
  <c r="GK23" i="57"/>
  <c r="GK41" i="57"/>
  <c r="GH23" i="55"/>
  <c r="GH41" i="57"/>
  <c r="GJ38" i="61"/>
  <c r="GJ31" i="61" s="1"/>
  <c r="GK17" i="61"/>
  <c r="GJ23" i="59"/>
  <c r="GJ40" i="59" s="1"/>
  <c r="GK23" i="59"/>
  <c r="GH23" i="59"/>
  <c r="GH38" i="59"/>
  <c r="GH31" i="59" s="1"/>
  <c r="GG43" i="59"/>
  <c r="GH47" i="59"/>
  <c r="GG49" i="59"/>
  <c r="GJ46" i="57"/>
  <c r="GK38" i="55"/>
  <c r="GK46" i="55" s="1"/>
  <c r="GK37" i="61"/>
  <c r="GH38" i="61"/>
  <c r="GH31" i="61" s="1"/>
  <c r="GG34" i="61"/>
  <c r="GG49" i="61" s="1"/>
  <c r="GH41" i="61"/>
  <c r="GK21" i="61"/>
  <c r="GK22" i="61"/>
  <c r="GK35" i="61"/>
  <c r="GJ33" i="61"/>
  <c r="GH47" i="61"/>
  <c r="GH46" i="61"/>
  <c r="GG19" i="61"/>
  <c r="GG43" i="61" s="1"/>
  <c r="GK20" i="61"/>
  <c r="GK32" i="61"/>
  <c r="GK47" i="61" s="1"/>
  <c r="GK36" i="61"/>
  <c r="GH23" i="61"/>
  <c r="GH40" i="61" s="1"/>
  <c r="GJ18" i="61"/>
  <c r="GJ46" i="59"/>
  <c r="GI35" i="61"/>
  <c r="GI21" i="61"/>
  <c r="GI17" i="61"/>
  <c r="GI36" i="61"/>
  <c r="GH48" i="57"/>
  <c r="GH33" i="61"/>
  <c r="GH48" i="61" s="1"/>
  <c r="GH42" i="55"/>
  <c r="GI22" i="61"/>
  <c r="GI37" i="61"/>
  <c r="GI41" i="59"/>
  <c r="GI20" i="61"/>
  <c r="GI32" i="61"/>
  <c r="GI47" i="61" s="1"/>
  <c r="GK47" i="59"/>
  <c r="GK38" i="57"/>
  <c r="GK31" i="57" s="1"/>
  <c r="GJ46" i="55"/>
  <c r="GJ16" i="57"/>
  <c r="GL6" i="59"/>
  <c r="GL2" i="59"/>
  <c r="GL5" i="59"/>
  <c r="GM4" i="59"/>
  <c r="GH42" i="61"/>
  <c r="GL6" i="57"/>
  <c r="GL2" i="57"/>
  <c r="GL5" i="57"/>
  <c r="GM4" i="57"/>
  <c r="GM3" i="57" s="1"/>
  <c r="GK47" i="57"/>
  <c r="GK41" i="55"/>
  <c r="GK47" i="55"/>
  <c r="GK41" i="61"/>
  <c r="GK38" i="59"/>
  <c r="GK46" i="59" s="1"/>
  <c r="GK41" i="59"/>
  <c r="GL6" i="55"/>
  <c r="GL2" i="55"/>
  <c r="GL5" i="55"/>
  <c r="GM4" i="55"/>
  <c r="GI38" i="55"/>
  <c r="GL6" i="61"/>
  <c r="GL5" i="61"/>
  <c r="GL2" i="61"/>
  <c r="GM4" i="61"/>
  <c r="GM3" i="61" s="1"/>
  <c r="GJ16" i="61" l="1"/>
  <c r="GJ46" i="61"/>
  <c r="GK31" i="55"/>
  <c r="GH16" i="57"/>
  <c r="GI23" i="55"/>
  <c r="GI40" i="55" s="1"/>
  <c r="GK16" i="57"/>
  <c r="GK40" i="59"/>
  <c r="GK16" i="59"/>
  <c r="GK40" i="57"/>
  <c r="GI38" i="59"/>
  <c r="GI31" i="59" s="1"/>
  <c r="GK18" i="61"/>
  <c r="GK42" i="61" s="1"/>
  <c r="GM3" i="59"/>
  <c r="GK42" i="55"/>
  <c r="GM3" i="55"/>
  <c r="GH46" i="59"/>
  <c r="GH40" i="55"/>
  <c r="GH16" i="55"/>
  <c r="GH46" i="55"/>
  <c r="GH31" i="55"/>
  <c r="GK23" i="55"/>
  <c r="GK23" i="61"/>
  <c r="GK40" i="61" s="1"/>
  <c r="GI38" i="57"/>
  <c r="GI31" i="57" s="1"/>
  <c r="GJ16" i="59"/>
  <c r="GJ49" i="59"/>
  <c r="GJ42" i="59"/>
  <c r="GJ48" i="59"/>
  <c r="GJ43" i="59"/>
  <c r="GH40" i="59"/>
  <c r="GH16" i="59"/>
  <c r="GI23" i="57"/>
  <c r="GI40" i="57" s="1"/>
  <c r="GK46" i="57"/>
  <c r="GI23" i="59"/>
  <c r="GI40" i="59" s="1"/>
  <c r="GK38" i="61"/>
  <c r="GK46" i="61" s="1"/>
  <c r="GJ42" i="61"/>
  <c r="GJ48" i="61"/>
  <c r="GH16" i="61"/>
  <c r="GJ19" i="61"/>
  <c r="GJ43" i="61" s="1"/>
  <c r="GJ34" i="61"/>
  <c r="GJ49" i="61" s="1"/>
  <c r="GK33" i="61"/>
  <c r="GI23" i="61"/>
  <c r="GI40" i="61" s="1"/>
  <c r="GI38" i="61"/>
  <c r="GI46" i="61" s="1"/>
  <c r="GI48" i="55"/>
  <c r="GL22" i="61"/>
  <c r="GL35" i="61"/>
  <c r="GL20" i="61"/>
  <c r="GL32" i="61"/>
  <c r="GL47" i="61" s="1"/>
  <c r="GL36" i="61"/>
  <c r="GL37" i="61"/>
  <c r="GI18" i="61"/>
  <c r="GI42" i="61" s="1"/>
  <c r="GL17" i="61"/>
  <c r="GL41" i="61" s="1"/>
  <c r="GL21" i="61"/>
  <c r="GI42" i="55"/>
  <c r="GL23" i="55"/>
  <c r="GL40" i="55" s="1"/>
  <c r="GI48" i="59"/>
  <c r="GI33" i="61"/>
  <c r="GK31" i="61"/>
  <c r="GM6" i="55"/>
  <c r="GM2" i="55"/>
  <c r="GM5" i="55"/>
  <c r="GN4" i="55"/>
  <c r="GM5" i="61"/>
  <c r="GM6" i="61"/>
  <c r="GN4" i="61"/>
  <c r="GN3" i="61" s="1"/>
  <c r="GM2" i="61"/>
  <c r="GI41" i="55"/>
  <c r="GI16" i="55"/>
  <c r="GM6" i="59"/>
  <c r="GM2" i="59"/>
  <c r="GM5" i="59"/>
  <c r="GN4" i="59"/>
  <c r="GL47" i="55"/>
  <c r="GI47" i="57"/>
  <c r="GI46" i="57"/>
  <c r="GI16" i="59"/>
  <c r="GI41" i="57"/>
  <c r="GK31" i="59"/>
  <c r="GH42" i="57"/>
  <c r="GM5" i="57"/>
  <c r="GN4" i="57"/>
  <c r="GM6" i="57"/>
  <c r="GM2" i="57"/>
  <c r="GI16" i="61"/>
  <c r="GI41" i="61"/>
  <c r="GI47" i="55"/>
  <c r="GI46" i="55"/>
  <c r="GI31" i="55"/>
  <c r="GI47" i="59"/>
  <c r="GI46" i="59"/>
  <c r="GI16" i="57" l="1"/>
  <c r="GK16" i="61"/>
  <c r="GL38" i="57"/>
  <c r="GL46" i="57" s="1"/>
  <c r="GI31" i="61"/>
  <c r="GN3" i="59"/>
  <c r="GN3" i="55"/>
  <c r="GM41" i="57"/>
  <c r="GN3" i="57"/>
  <c r="GK19" i="61"/>
  <c r="GK43" i="61" s="1"/>
  <c r="GK49" i="55"/>
  <c r="GK48" i="55"/>
  <c r="GK40" i="55"/>
  <c r="GK16" i="55"/>
  <c r="GK42" i="57"/>
  <c r="GK43" i="55"/>
  <c r="GK43" i="57"/>
  <c r="GL38" i="59"/>
  <c r="GK48" i="57"/>
  <c r="GK49" i="57"/>
  <c r="GL23" i="59"/>
  <c r="GL40" i="59" s="1"/>
  <c r="GK42" i="59"/>
  <c r="GK43" i="59"/>
  <c r="GK48" i="59"/>
  <c r="GK49" i="59"/>
  <c r="GL23" i="57"/>
  <c r="GL40" i="57" s="1"/>
  <c r="GK34" i="61"/>
  <c r="GK49" i="61" s="1"/>
  <c r="GK48" i="61"/>
  <c r="GL23" i="61"/>
  <c r="GL40" i="61" s="1"/>
  <c r="GM22" i="61"/>
  <c r="GM35" i="61"/>
  <c r="GM20" i="61"/>
  <c r="GL48" i="55"/>
  <c r="GL38" i="61"/>
  <c r="GM17" i="61"/>
  <c r="GM32" i="61"/>
  <c r="GM36" i="61"/>
  <c r="GL42" i="59"/>
  <c r="GL33" i="61"/>
  <c r="GL18" i="61"/>
  <c r="GM37" i="61"/>
  <c r="GL48" i="57"/>
  <c r="GL42" i="55"/>
  <c r="GL48" i="59"/>
  <c r="GM21" i="61"/>
  <c r="GI48" i="57"/>
  <c r="GI42" i="59"/>
  <c r="GN6" i="59"/>
  <c r="GN2" i="59"/>
  <c r="GN5" i="59"/>
  <c r="GO4" i="59"/>
  <c r="GO3" i="59" s="1"/>
  <c r="GL16" i="55"/>
  <c r="GL41" i="55"/>
  <c r="GI48" i="61"/>
  <c r="GN6" i="55"/>
  <c r="GN2" i="55"/>
  <c r="GN5" i="55"/>
  <c r="GO4" i="55"/>
  <c r="GO3" i="55" s="1"/>
  <c r="GL16" i="59"/>
  <c r="GL41" i="59"/>
  <c r="GL47" i="57"/>
  <c r="GI42" i="57"/>
  <c r="GL38" i="55"/>
  <c r="GN6" i="57"/>
  <c r="GN2" i="57"/>
  <c r="GN5" i="57"/>
  <c r="GO4" i="57"/>
  <c r="GO3" i="57" s="1"/>
  <c r="GL47" i="59"/>
  <c r="GL46" i="59"/>
  <c r="GL31" i="59"/>
  <c r="GM41" i="55"/>
  <c r="GL16" i="57"/>
  <c r="GL42" i="57"/>
  <c r="GL41" i="57"/>
  <c r="GN6" i="61"/>
  <c r="GN5" i="61"/>
  <c r="GN2" i="61"/>
  <c r="GO4" i="61"/>
  <c r="GO3" i="61" s="1"/>
  <c r="GM23" i="59" l="1"/>
  <c r="GM38" i="59"/>
  <c r="GM46" i="59" s="1"/>
  <c r="GL31" i="57"/>
  <c r="GL16" i="61"/>
  <c r="GM38" i="55"/>
  <c r="GM46" i="55" s="1"/>
  <c r="GM38" i="57"/>
  <c r="GM46" i="57" s="1"/>
  <c r="GN37" i="61"/>
  <c r="GM23" i="55"/>
  <c r="GM40" i="55" s="1"/>
  <c r="GM23" i="61"/>
  <c r="GM16" i="61" s="1"/>
  <c r="GM23" i="57"/>
  <c r="GM40" i="57" s="1"/>
  <c r="GM47" i="57"/>
  <c r="GM40" i="59"/>
  <c r="GL49" i="59"/>
  <c r="GL49" i="57"/>
  <c r="GL43" i="57"/>
  <c r="GL34" i="61"/>
  <c r="GN41" i="57"/>
  <c r="GM33" i="61"/>
  <c r="GM48" i="61" s="1"/>
  <c r="GL46" i="61"/>
  <c r="GL31" i="61"/>
  <c r="GL43" i="55"/>
  <c r="GN41" i="55"/>
  <c r="GN21" i="61"/>
  <c r="GL43" i="59"/>
  <c r="GM18" i="61"/>
  <c r="GM42" i="61" s="1"/>
  <c r="GL19" i="61"/>
  <c r="GL43" i="61" s="1"/>
  <c r="GN20" i="61"/>
  <c r="GN22" i="61"/>
  <c r="GN35" i="61"/>
  <c r="GL49" i="55"/>
  <c r="GM48" i="59"/>
  <c r="GM42" i="59"/>
  <c r="GN17" i="61"/>
  <c r="GN32" i="61"/>
  <c r="GN36" i="61"/>
  <c r="GL42" i="61"/>
  <c r="GO6" i="57"/>
  <c r="GO2" i="57"/>
  <c r="GO5" i="57"/>
  <c r="GP4" i="57"/>
  <c r="GP3" i="57" s="1"/>
  <c r="GM47" i="61"/>
  <c r="GM48" i="55"/>
  <c r="GM47" i="55"/>
  <c r="GM31" i="55"/>
  <c r="GO5" i="55"/>
  <c r="GP4" i="55"/>
  <c r="GP3" i="55" s="1"/>
  <c r="GO6" i="55"/>
  <c r="GO2" i="55"/>
  <c r="GM38" i="61"/>
  <c r="GM31" i="61" s="1"/>
  <c r="GO5" i="59"/>
  <c r="GP4" i="59"/>
  <c r="GP3" i="59" s="1"/>
  <c r="GO6" i="59"/>
  <c r="GO2" i="59"/>
  <c r="GL48" i="61"/>
  <c r="GM41" i="59"/>
  <c r="GM16" i="59"/>
  <c r="GL46" i="55"/>
  <c r="GL31" i="55"/>
  <c r="GO6" i="61"/>
  <c r="GO5" i="61"/>
  <c r="GO2" i="61"/>
  <c r="GP4" i="61"/>
  <c r="GP3" i="61" s="1"/>
  <c r="GL49" i="61"/>
  <c r="GM41" i="61"/>
  <c r="GM47" i="59"/>
  <c r="GM31" i="59"/>
  <c r="GM16" i="55" l="1"/>
  <c r="GM40" i="61"/>
  <c r="GM31" i="57"/>
  <c r="GM16" i="57"/>
  <c r="GN38" i="55"/>
  <c r="GN31" i="55" s="1"/>
  <c r="GN23" i="57"/>
  <c r="GN40" i="57" s="1"/>
  <c r="GN38" i="57"/>
  <c r="GN31" i="57" s="1"/>
  <c r="GN23" i="61"/>
  <c r="GN38" i="59"/>
  <c r="GN46" i="59" s="1"/>
  <c r="GN38" i="61"/>
  <c r="GN46" i="61" s="1"/>
  <c r="GN40" i="61"/>
  <c r="GN23" i="55"/>
  <c r="GN47" i="59"/>
  <c r="GM46" i="61"/>
  <c r="GN47" i="57"/>
  <c r="GN16" i="61"/>
  <c r="GN41" i="61"/>
  <c r="GP6" i="61"/>
  <c r="GP5" i="61"/>
  <c r="GP2" i="61"/>
  <c r="GQ4" i="61"/>
  <c r="GQ3" i="61" s="1"/>
  <c r="GM42" i="57"/>
  <c r="GN47" i="61"/>
  <c r="GN23" i="59"/>
  <c r="GN40" i="59" s="1"/>
  <c r="GN47" i="55"/>
  <c r="GM42" i="55"/>
  <c r="GP6" i="55"/>
  <c r="GP2" i="55"/>
  <c r="GP5" i="55"/>
  <c r="GQ4" i="55"/>
  <c r="GQ3" i="55" s="1"/>
  <c r="GM48" i="57"/>
  <c r="GP6" i="57"/>
  <c r="GP2" i="57"/>
  <c r="GP5" i="57"/>
  <c r="GQ4" i="57"/>
  <c r="GQ3" i="57" s="1"/>
  <c r="GN41" i="59"/>
  <c r="GP6" i="59"/>
  <c r="GP2" i="59"/>
  <c r="GP5" i="59"/>
  <c r="GQ4" i="59"/>
  <c r="GQ3" i="59" s="1"/>
  <c r="GN16" i="57" l="1"/>
  <c r="GN46" i="55"/>
  <c r="GN46" i="57"/>
  <c r="GN31" i="59"/>
  <c r="GN16" i="59"/>
  <c r="GN31" i="61"/>
  <c r="GQ5" i="61"/>
  <c r="GQ6" i="61"/>
  <c r="GR4" i="61"/>
  <c r="GR3" i="61" s="1"/>
  <c r="GQ2" i="61"/>
  <c r="GQ6" i="59"/>
  <c r="GQ2" i="59"/>
  <c r="GQ5" i="59"/>
  <c r="GR4" i="59"/>
  <c r="GQ6" i="55"/>
  <c r="GQ2" i="55"/>
  <c r="GQ5" i="55"/>
  <c r="GR4" i="55"/>
  <c r="GR3" i="55" s="1"/>
  <c r="GQ5" i="57"/>
  <c r="GR4" i="57"/>
  <c r="GR3" i="57" s="1"/>
  <c r="GQ6" i="57"/>
  <c r="GQ2" i="57"/>
  <c r="GN40" i="55"/>
  <c r="GN16" i="55"/>
  <c r="GQ20" i="61" l="1"/>
  <c r="GR3" i="59"/>
  <c r="GQ38" i="57"/>
  <c r="GQ46" i="57" s="1"/>
  <c r="GQ17" i="61"/>
  <c r="GQ41" i="61" s="1"/>
  <c r="GQ32" i="61"/>
  <c r="GQ36" i="61"/>
  <c r="GQ37" i="61"/>
  <c r="GQ21" i="61"/>
  <c r="GQ22" i="61"/>
  <c r="GQ35" i="61"/>
  <c r="GQ23" i="57"/>
  <c r="GQ40" i="57" s="1"/>
  <c r="GQ43" i="55"/>
  <c r="GQ42" i="55"/>
  <c r="GQ41" i="55"/>
  <c r="GR6" i="59"/>
  <c r="GR2" i="59"/>
  <c r="GR5" i="59"/>
  <c r="GS4" i="59"/>
  <c r="GQ47" i="59"/>
  <c r="GQ43" i="57"/>
  <c r="GQ42" i="57"/>
  <c r="GQ41" i="57"/>
  <c r="GQ38" i="55"/>
  <c r="GQ31" i="55" s="1"/>
  <c r="GR6" i="61"/>
  <c r="GR5" i="61"/>
  <c r="GR2" i="61"/>
  <c r="GS4" i="61"/>
  <c r="GS3" i="61" s="1"/>
  <c r="GQ49" i="57"/>
  <c r="GQ48" i="57"/>
  <c r="GQ47" i="57"/>
  <c r="GQ31" i="57"/>
  <c r="GR6" i="55"/>
  <c r="GR2" i="55"/>
  <c r="GR5" i="55"/>
  <c r="GS4" i="55"/>
  <c r="GQ49" i="55"/>
  <c r="GQ48" i="55"/>
  <c r="GQ47" i="55"/>
  <c r="GQ41" i="59"/>
  <c r="GR6" i="57"/>
  <c r="GR2" i="57"/>
  <c r="GR5" i="57"/>
  <c r="GS4" i="57"/>
  <c r="GQ23" i="55"/>
  <c r="GQ40" i="55" s="1"/>
  <c r="GQ38" i="59"/>
  <c r="GQ46" i="59" s="1"/>
  <c r="GQ47" i="61"/>
  <c r="GQ23" i="59" l="1"/>
  <c r="GQ40" i="59" s="1"/>
  <c r="GQ46" i="55"/>
  <c r="GS3" i="57"/>
  <c r="GP22" i="61"/>
  <c r="GS3" i="55"/>
  <c r="GS3" i="59"/>
  <c r="GR38" i="57"/>
  <c r="GR46" i="57" s="1"/>
  <c r="GQ16" i="59"/>
  <c r="GR47" i="59"/>
  <c r="GQ38" i="61"/>
  <c r="GQ46" i="61" s="1"/>
  <c r="GQ23" i="61"/>
  <c r="GQ40" i="61" s="1"/>
  <c r="GR17" i="61"/>
  <c r="GR41" i="61" s="1"/>
  <c r="GR32" i="61"/>
  <c r="GR36" i="61"/>
  <c r="GQ18" i="61"/>
  <c r="GR37" i="61"/>
  <c r="GR21" i="61"/>
  <c r="GR20" i="61"/>
  <c r="GR22" i="61"/>
  <c r="GR23" i="61" s="1"/>
  <c r="GR35" i="61"/>
  <c r="GQ33" i="61"/>
  <c r="GQ16" i="61"/>
  <c r="GP37" i="61"/>
  <c r="GO32" i="61"/>
  <c r="GO18" i="61"/>
  <c r="GP36" i="61"/>
  <c r="GO37" i="61"/>
  <c r="GO33" i="61"/>
  <c r="GO17" i="61"/>
  <c r="GO20" i="61"/>
  <c r="GO22" i="61"/>
  <c r="GP21" i="61"/>
  <c r="GO35" i="61"/>
  <c r="GQ16" i="57"/>
  <c r="GP32" i="61"/>
  <c r="GP47" i="61" s="1"/>
  <c r="GP35" i="61"/>
  <c r="GP20" i="61"/>
  <c r="GP17" i="61"/>
  <c r="GS5" i="55"/>
  <c r="GT4" i="55"/>
  <c r="GS6" i="55"/>
  <c r="GS2" i="55"/>
  <c r="GR47" i="55"/>
  <c r="GR47" i="61"/>
  <c r="GR41" i="59"/>
  <c r="GR23" i="55"/>
  <c r="GR40" i="55" s="1"/>
  <c r="GR38" i="59"/>
  <c r="GP41" i="59"/>
  <c r="GR41" i="57"/>
  <c r="GR41" i="55"/>
  <c r="GQ31" i="59"/>
  <c r="GS5" i="59"/>
  <c r="GT4" i="59"/>
  <c r="GS6" i="59"/>
  <c r="GS2" i="59"/>
  <c r="GS6" i="57"/>
  <c r="GS2" i="57"/>
  <c r="GS5" i="57"/>
  <c r="GT4" i="57"/>
  <c r="GT3" i="57" s="1"/>
  <c r="GP23" i="57"/>
  <c r="GR47" i="57"/>
  <c r="GS6" i="61"/>
  <c r="GS5" i="61"/>
  <c r="GS2" i="61"/>
  <c r="GT4" i="61"/>
  <c r="GT3" i="61" s="1"/>
  <c r="GQ16" i="55"/>
  <c r="GP23" i="55" l="1"/>
  <c r="GR31" i="59"/>
  <c r="GR40" i="61"/>
  <c r="GO23" i="55"/>
  <c r="GO40" i="55" s="1"/>
  <c r="GR23" i="57"/>
  <c r="GR40" i="57" s="1"/>
  <c r="GR18" i="61"/>
  <c r="GR42" i="61" s="1"/>
  <c r="GR42" i="59"/>
  <c r="GT3" i="59"/>
  <c r="GT3" i="55"/>
  <c r="GR38" i="61"/>
  <c r="GR46" i="61" s="1"/>
  <c r="GR23" i="59"/>
  <c r="GR16" i="59" s="1"/>
  <c r="GR38" i="55"/>
  <c r="GP38" i="55"/>
  <c r="GP46" i="55" s="1"/>
  <c r="GP40" i="57"/>
  <c r="GQ48" i="59"/>
  <c r="GQ49" i="59"/>
  <c r="GQ42" i="59"/>
  <c r="GQ43" i="59"/>
  <c r="GP23" i="59"/>
  <c r="GP40" i="59" s="1"/>
  <c r="GQ31" i="61"/>
  <c r="GR16" i="55"/>
  <c r="GQ19" i="61"/>
  <c r="GQ43" i="61" s="1"/>
  <c r="GQ34" i="61"/>
  <c r="GQ49" i="61" s="1"/>
  <c r="GQ48" i="61"/>
  <c r="GR33" i="61"/>
  <c r="GQ42" i="61"/>
  <c r="GR46" i="59"/>
  <c r="GR16" i="61"/>
  <c r="GR31" i="57"/>
  <c r="GP48" i="59"/>
  <c r="GS20" i="61"/>
  <c r="GS32" i="61"/>
  <c r="GS36" i="61"/>
  <c r="GS37" i="61"/>
  <c r="GS41" i="57"/>
  <c r="GP33" i="61"/>
  <c r="GP48" i="61" s="1"/>
  <c r="GS41" i="59"/>
  <c r="GP18" i="61"/>
  <c r="GP42" i="61" s="1"/>
  <c r="GS17" i="61"/>
  <c r="GS41" i="61" s="1"/>
  <c r="GP42" i="59"/>
  <c r="GS21" i="61"/>
  <c r="GS22" i="61"/>
  <c r="GS35" i="61"/>
  <c r="GS41" i="55"/>
  <c r="GP42" i="57"/>
  <c r="GP38" i="59"/>
  <c r="GP31" i="59" s="1"/>
  <c r="GP48" i="57"/>
  <c r="GP47" i="57"/>
  <c r="GT6" i="57"/>
  <c r="GT2" i="57"/>
  <c r="GT5" i="57"/>
  <c r="GU4" i="57"/>
  <c r="GT6" i="59"/>
  <c r="GT2" i="59"/>
  <c r="GT5" i="59"/>
  <c r="GU4" i="59"/>
  <c r="GP16" i="59"/>
  <c r="GO38" i="55"/>
  <c r="GO46" i="55" s="1"/>
  <c r="GP38" i="57"/>
  <c r="GP31" i="57" s="1"/>
  <c r="GO42" i="59"/>
  <c r="GO41" i="59"/>
  <c r="GS47" i="55"/>
  <c r="GO48" i="61"/>
  <c r="GO47" i="61"/>
  <c r="GT6" i="61"/>
  <c r="GT5" i="61"/>
  <c r="GT2" i="61"/>
  <c r="GU4" i="61"/>
  <c r="GU3" i="61" s="1"/>
  <c r="GP38" i="61"/>
  <c r="GO42" i="57"/>
  <c r="GO41" i="57"/>
  <c r="GP47" i="59"/>
  <c r="GP16" i="57"/>
  <c r="GP41" i="57"/>
  <c r="GP16" i="55"/>
  <c r="GP42" i="55"/>
  <c r="GP41" i="55"/>
  <c r="GP47" i="55"/>
  <c r="GO16" i="55"/>
  <c r="GO41" i="55"/>
  <c r="GP40" i="55"/>
  <c r="GT6" i="55"/>
  <c r="GT2" i="55"/>
  <c r="GT5" i="55"/>
  <c r="GU4" i="55"/>
  <c r="GP23" i="61"/>
  <c r="GP40" i="61" s="1"/>
  <c r="GO42" i="61"/>
  <c r="GO41" i="61"/>
  <c r="GO38" i="59"/>
  <c r="GO31" i="59" s="1"/>
  <c r="GO48" i="59"/>
  <c r="GO47" i="59"/>
  <c r="GP41" i="61"/>
  <c r="GO48" i="57"/>
  <c r="GO47" i="57"/>
  <c r="GO48" i="55"/>
  <c r="GO47" i="55"/>
  <c r="GR16" i="57" l="1"/>
  <c r="GO31" i="55"/>
  <c r="GP46" i="59"/>
  <c r="GS23" i="55"/>
  <c r="GS40" i="55" s="1"/>
  <c r="GR40" i="59"/>
  <c r="GP31" i="55"/>
  <c r="GR31" i="61"/>
  <c r="GU3" i="55"/>
  <c r="GR43" i="59"/>
  <c r="GU3" i="59"/>
  <c r="GU3" i="57"/>
  <c r="GR19" i="61"/>
  <c r="GR43" i="61" s="1"/>
  <c r="GS38" i="59"/>
  <c r="GR49" i="57"/>
  <c r="GR42" i="57"/>
  <c r="GR42" i="55"/>
  <c r="GR49" i="55"/>
  <c r="GR43" i="57"/>
  <c r="GR48" i="55"/>
  <c r="GR31" i="55"/>
  <c r="GR46" i="55"/>
  <c r="GR48" i="57"/>
  <c r="GR43" i="55"/>
  <c r="GS38" i="55"/>
  <c r="GS46" i="55" s="1"/>
  <c r="GR49" i="59"/>
  <c r="GR48" i="59"/>
  <c r="GS38" i="57"/>
  <c r="GS23" i="57"/>
  <c r="GS40" i="57" s="1"/>
  <c r="GS23" i="59"/>
  <c r="GS40" i="59" s="1"/>
  <c r="GR48" i="61"/>
  <c r="GR34" i="61"/>
  <c r="GR49" i="61" s="1"/>
  <c r="GO46" i="59"/>
  <c r="GS23" i="61"/>
  <c r="GS40" i="61" s="1"/>
  <c r="GS38" i="61"/>
  <c r="GS42" i="59"/>
  <c r="GT37" i="61"/>
  <c r="GS42" i="57"/>
  <c r="GT23" i="55"/>
  <c r="GT40" i="55" s="1"/>
  <c r="GT17" i="61"/>
  <c r="GT21" i="61"/>
  <c r="GT22" i="61"/>
  <c r="GT35" i="61"/>
  <c r="GT20" i="61"/>
  <c r="GS48" i="59"/>
  <c r="GS33" i="61"/>
  <c r="GS48" i="61" s="1"/>
  <c r="GT32" i="61"/>
  <c r="GT36" i="61"/>
  <c r="GS18" i="61"/>
  <c r="GS48" i="57"/>
  <c r="GP16" i="61"/>
  <c r="GS16" i="59"/>
  <c r="GU6" i="59"/>
  <c r="GU2" i="59"/>
  <c r="GU5" i="59"/>
  <c r="GV4" i="59"/>
  <c r="GV3" i="59" s="1"/>
  <c r="GS47" i="57"/>
  <c r="GS46" i="57"/>
  <c r="GS31" i="57"/>
  <c r="GU5" i="57"/>
  <c r="GV4" i="57"/>
  <c r="GV3" i="57" s="1"/>
  <c r="GU6" i="57"/>
  <c r="GU2" i="57"/>
  <c r="GP46" i="57"/>
  <c r="GU6" i="55"/>
  <c r="GU2" i="55"/>
  <c r="GU5" i="55"/>
  <c r="GV4" i="55"/>
  <c r="GV3" i="55" s="1"/>
  <c r="GS47" i="61"/>
  <c r="GS46" i="61"/>
  <c r="GS31" i="61"/>
  <c r="GS47" i="59"/>
  <c r="GS46" i="59"/>
  <c r="GS31" i="59"/>
  <c r="GP48" i="55"/>
  <c r="GP31" i="61"/>
  <c r="GP46" i="61"/>
  <c r="GU5" i="61"/>
  <c r="GU6" i="61"/>
  <c r="GV4" i="61"/>
  <c r="GV3" i="61" s="1"/>
  <c r="GU2" i="61"/>
  <c r="GS16" i="55"/>
  <c r="GT41" i="57"/>
  <c r="GS16" i="61"/>
  <c r="GS31" i="55" l="1"/>
  <c r="GS16" i="57"/>
  <c r="GT38" i="57"/>
  <c r="GT23" i="57"/>
  <c r="GT40" i="57" s="1"/>
  <c r="GT38" i="59"/>
  <c r="GT38" i="61"/>
  <c r="GT23" i="61"/>
  <c r="GT40" i="61" s="1"/>
  <c r="GS19" i="61"/>
  <c r="GT42" i="55"/>
  <c r="GU22" i="61"/>
  <c r="GU35" i="61"/>
  <c r="GU20" i="61"/>
  <c r="GS49" i="57"/>
  <c r="GT33" i="61"/>
  <c r="GT48" i="61" s="1"/>
  <c r="GU47" i="57"/>
  <c r="GS49" i="59"/>
  <c r="GS34" i="61"/>
  <c r="GS49" i="61" s="1"/>
  <c r="GU17" i="61"/>
  <c r="GU32" i="61"/>
  <c r="GU47" i="61" s="1"/>
  <c r="GU36" i="61"/>
  <c r="GU41" i="59"/>
  <c r="GT42" i="59"/>
  <c r="GU37" i="61"/>
  <c r="GT18" i="61"/>
  <c r="GS43" i="55"/>
  <c r="GU21" i="61"/>
  <c r="GS43" i="57"/>
  <c r="GT47" i="55"/>
  <c r="GS48" i="55"/>
  <c r="GV6" i="55"/>
  <c r="GV2" i="55"/>
  <c r="GV5" i="55"/>
  <c r="GW4" i="55"/>
  <c r="GW3" i="55" s="1"/>
  <c r="GS49" i="55"/>
  <c r="GT31" i="57"/>
  <c r="GT47" i="57"/>
  <c r="GT46" i="57"/>
  <c r="GT41" i="61"/>
  <c r="GT38" i="55"/>
  <c r="GT46" i="55" s="1"/>
  <c r="GT23" i="59"/>
  <c r="GT40" i="59" s="1"/>
  <c r="GT47" i="59"/>
  <c r="GT46" i="59"/>
  <c r="GT31" i="59"/>
  <c r="GV6" i="59"/>
  <c r="GV2" i="59"/>
  <c r="GV5" i="59"/>
  <c r="GW4" i="59"/>
  <c r="GW3" i="59" s="1"/>
  <c r="GT41" i="59"/>
  <c r="GV6" i="61"/>
  <c r="GV5" i="61"/>
  <c r="GV2" i="61"/>
  <c r="GW4" i="61"/>
  <c r="GW3" i="61" s="1"/>
  <c r="GS42" i="55"/>
  <c r="GT31" i="61"/>
  <c r="GT47" i="61"/>
  <c r="GT46" i="61"/>
  <c r="GS43" i="61"/>
  <c r="GS42" i="61"/>
  <c r="GV6" i="57"/>
  <c r="GV2" i="57"/>
  <c r="GV5" i="57"/>
  <c r="GW4" i="57"/>
  <c r="GW3" i="57" s="1"/>
  <c r="GT16" i="55"/>
  <c r="GT41" i="55"/>
  <c r="GU38" i="59" l="1"/>
  <c r="GT16" i="57"/>
  <c r="GU38" i="55"/>
  <c r="GU46" i="55" s="1"/>
  <c r="GU38" i="57"/>
  <c r="GU46" i="57" s="1"/>
  <c r="GT16" i="61"/>
  <c r="GU23" i="57"/>
  <c r="GU31" i="57"/>
  <c r="GU38" i="61"/>
  <c r="GU46" i="61" s="1"/>
  <c r="GU23" i="59"/>
  <c r="GU40" i="59" s="1"/>
  <c r="GT19" i="61"/>
  <c r="GT43" i="61" s="1"/>
  <c r="GT43" i="57"/>
  <c r="GT34" i="61"/>
  <c r="GT49" i="61" s="1"/>
  <c r="GT43" i="55"/>
  <c r="GT49" i="57"/>
  <c r="GT49" i="55"/>
  <c r="GT43" i="59"/>
  <c r="GT49" i="59"/>
  <c r="GT16" i="59"/>
  <c r="GU41" i="55"/>
  <c r="GW6" i="61"/>
  <c r="GW5" i="61"/>
  <c r="GW2" i="61"/>
  <c r="GX4" i="61"/>
  <c r="GX3" i="61" s="1"/>
  <c r="GW5" i="59"/>
  <c r="GX4" i="59"/>
  <c r="GX3" i="59" s="1"/>
  <c r="GW6" i="59"/>
  <c r="GW2" i="59"/>
  <c r="GU47" i="55"/>
  <c r="GU31" i="55"/>
  <c r="GU41" i="61"/>
  <c r="GT48" i="59"/>
  <c r="GT48" i="55"/>
  <c r="GT42" i="57"/>
  <c r="GU23" i="55"/>
  <c r="GU40" i="55" s="1"/>
  <c r="GU23" i="61"/>
  <c r="GU40" i="61" s="1"/>
  <c r="GT42" i="61"/>
  <c r="GT48" i="57"/>
  <c r="GW5" i="55"/>
  <c r="GX4" i="55"/>
  <c r="GX3" i="55" s="1"/>
  <c r="GW6" i="55"/>
  <c r="GW2" i="55"/>
  <c r="GT31" i="55"/>
  <c r="GU31" i="61"/>
  <c r="GW6" i="57"/>
  <c r="GW2" i="57"/>
  <c r="GW5" i="57"/>
  <c r="GX4" i="57"/>
  <c r="GX3" i="57" s="1"/>
  <c r="GU47" i="59"/>
  <c r="GU46" i="59"/>
  <c r="GU31" i="59"/>
  <c r="GU16" i="57"/>
  <c r="GU41" i="57"/>
  <c r="GU40" i="57"/>
  <c r="GU16" i="59" l="1"/>
  <c r="GX6" i="61"/>
  <c r="GX5" i="61"/>
  <c r="GX2" i="61"/>
  <c r="GY4" i="61"/>
  <c r="GY3" i="61" s="1"/>
  <c r="GX6" i="55"/>
  <c r="GX2" i="55"/>
  <c r="GX5" i="55"/>
  <c r="GY4" i="55"/>
  <c r="GX6" i="59"/>
  <c r="GX2" i="59"/>
  <c r="GX5" i="59"/>
  <c r="GY4" i="59"/>
  <c r="GU16" i="55"/>
  <c r="GX6" i="57"/>
  <c r="GX2" i="57"/>
  <c r="GX5" i="57"/>
  <c r="GY4" i="57"/>
  <c r="GU16" i="61"/>
  <c r="GY3" i="55" l="1"/>
  <c r="GV32" i="61"/>
  <c r="GV47" i="61" s="1"/>
  <c r="GU42" i="57"/>
  <c r="GY3" i="57"/>
  <c r="GV41" i="59"/>
  <c r="GY3" i="59"/>
  <c r="GU42" i="55"/>
  <c r="GV38" i="55"/>
  <c r="GX32" i="61"/>
  <c r="GX36" i="61"/>
  <c r="GU42" i="59"/>
  <c r="GU48" i="59"/>
  <c r="GX22" i="61"/>
  <c r="GX35" i="61"/>
  <c r="GX20" i="61"/>
  <c r="GV36" i="61"/>
  <c r="GV17" i="61"/>
  <c r="GV41" i="61" s="1"/>
  <c r="GV21" i="61"/>
  <c r="GU33" i="61"/>
  <c r="GU48" i="61" s="1"/>
  <c r="GX37" i="61"/>
  <c r="GV20" i="61"/>
  <c r="GV22" i="61"/>
  <c r="GX17" i="61"/>
  <c r="GX41" i="61" s="1"/>
  <c r="GX21" i="61"/>
  <c r="GV35" i="61"/>
  <c r="GU18" i="61"/>
  <c r="GU42" i="61" s="1"/>
  <c r="GV37" i="61"/>
  <c r="GX23" i="57"/>
  <c r="GX40" i="57" s="1"/>
  <c r="GX23" i="59"/>
  <c r="GX40" i="59" s="1"/>
  <c r="GX43" i="57"/>
  <c r="GX42" i="57"/>
  <c r="GX41" i="57"/>
  <c r="GX38" i="59"/>
  <c r="GX46" i="59" s="1"/>
  <c r="GX41" i="59"/>
  <c r="GX23" i="55"/>
  <c r="GX40" i="55" s="1"/>
  <c r="GX47" i="61"/>
  <c r="GX38" i="57"/>
  <c r="GX31" i="57" s="1"/>
  <c r="GY6" i="59"/>
  <c r="GY2" i="59"/>
  <c r="GY5" i="59"/>
  <c r="GZ4" i="59"/>
  <c r="GX47" i="59"/>
  <c r="GX38" i="55"/>
  <c r="GX46" i="55" s="1"/>
  <c r="GX43" i="55"/>
  <c r="GX42" i="55"/>
  <c r="GX41" i="55"/>
  <c r="GY5" i="57"/>
  <c r="GZ4" i="57"/>
  <c r="GY6" i="57"/>
  <c r="GY2" i="57"/>
  <c r="GX49" i="57"/>
  <c r="GX48" i="57"/>
  <c r="GX47" i="57"/>
  <c r="GY6" i="55"/>
  <c r="GY2" i="55"/>
  <c r="GY5" i="55"/>
  <c r="GZ4" i="55"/>
  <c r="GX49" i="55"/>
  <c r="GX48" i="55"/>
  <c r="GX47" i="55"/>
  <c r="GY5" i="61"/>
  <c r="GY6" i="61"/>
  <c r="GZ4" i="61"/>
  <c r="GZ3" i="61" s="1"/>
  <c r="GY2" i="61"/>
  <c r="GV23" i="57" l="1"/>
  <c r="GV16" i="57" s="1"/>
  <c r="GZ3" i="57"/>
  <c r="GX18" i="61"/>
  <c r="GX42" i="61" s="1"/>
  <c r="GU43" i="55"/>
  <c r="GZ3" i="55"/>
  <c r="GZ3" i="59"/>
  <c r="GX31" i="55"/>
  <c r="GV23" i="59"/>
  <c r="GV16" i="59" s="1"/>
  <c r="GY41" i="55"/>
  <c r="GV41" i="57"/>
  <c r="GU48" i="57"/>
  <c r="GU48" i="55"/>
  <c r="GV41" i="55"/>
  <c r="GU49" i="57"/>
  <c r="GU43" i="57"/>
  <c r="GY47" i="57"/>
  <c r="GY47" i="55"/>
  <c r="GV47" i="55"/>
  <c r="GV46" i="55"/>
  <c r="GV31" i="55"/>
  <c r="GU49" i="55"/>
  <c r="GV47" i="57"/>
  <c r="GV38" i="57"/>
  <c r="GV46" i="57" s="1"/>
  <c r="GY23" i="57"/>
  <c r="GY40" i="57" s="1"/>
  <c r="GV23" i="55"/>
  <c r="GV40" i="55" s="1"/>
  <c r="GX46" i="57"/>
  <c r="GX16" i="57"/>
  <c r="GU49" i="59"/>
  <c r="GV47" i="59"/>
  <c r="GY47" i="59"/>
  <c r="GV38" i="59"/>
  <c r="GV46" i="59" s="1"/>
  <c r="GU43" i="59"/>
  <c r="GX38" i="61"/>
  <c r="GX46" i="61" s="1"/>
  <c r="GY17" i="61"/>
  <c r="GY41" i="61" s="1"/>
  <c r="GY32" i="61"/>
  <c r="GY47" i="61" s="1"/>
  <c r="GY36" i="61"/>
  <c r="GV23" i="61"/>
  <c r="GX33" i="61"/>
  <c r="GY37" i="61"/>
  <c r="GU19" i="61"/>
  <c r="GU43" i="61" s="1"/>
  <c r="GX23" i="61"/>
  <c r="GY21" i="61"/>
  <c r="GV38" i="61"/>
  <c r="GU34" i="61"/>
  <c r="GU49" i="61" s="1"/>
  <c r="GY22" i="61"/>
  <c r="GY35" i="61"/>
  <c r="GY20" i="61"/>
  <c r="GX16" i="55"/>
  <c r="GW20" i="61"/>
  <c r="GV42" i="57"/>
  <c r="GW36" i="61"/>
  <c r="GV18" i="61"/>
  <c r="GV42" i="61" s="1"/>
  <c r="GW32" i="61"/>
  <c r="GW47" i="61" s="1"/>
  <c r="GW37" i="61"/>
  <c r="GW35" i="61"/>
  <c r="GV48" i="55"/>
  <c r="GW41" i="57"/>
  <c r="GV48" i="57"/>
  <c r="GV33" i="61"/>
  <c r="GV48" i="61" s="1"/>
  <c r="GX16" i="59"/>
  <c r="GW21" i="61"/>
  <c r="GW22" i="61"/>
  <c r="GW17" i="61"/>
  <c r="GW41" i="61" s="1"/>
  <c r="GX31" i="59"/>
  <c r="GY41" i="57"/>
  <c r="GZ6" i="59"/>
  <c r="GZ2" i="59"/>
  <c r="GZ5" i="59"/>
  <c r="HA4" i="59"/>
  <c r="GZ6" i="55"/>
  <c r="GZ2" i="55"/>
  <c r="GZ5" i="55"/>
  <c r="HA4" i="55"/>
  <c r="GW47" i="59"/>
  <c r="GZ6" i="61"/>
  <c r="GZ5" i="61"/>
  <c r="GZ2" i="61"/>
  <c r="HA4" i="61"/>
  <c r="HA3" i="61" s="1"/>
  <c r="GZ6" i="57"/>
  <c r="GZ2" i="57"/>
  <c r="GZ5" i="57"/>
  <c r="HA4" i="57"/>
  <c r="GY41" i="59"/>
  <c r="GV40" i="57" l="1"/>
  <c r="GV40" i="59"/>
  <c r="GY38" i="57"/>
  <c r="GY23" i="55"/>
  <c r="GY40" i="55" s="1"/>
  <c r="GW38" i="57"/>
  <c r="GW46" i="57" s="1"/>
  <c r="GY38" i="61"/>
  <c r="GY31" i="61" s="1"/>
  <c r="GY31" i="57"/>
  <c r="GY46" i="57"/>
  <c r="GY42" i="57"/>
  <c r="HA3" i="57"/>
  <c r="GW23" i="55"/>
  <c r="GY23" i="59"/>
  <c r="GY40" i="59" s="1"/>
  <c r="GX49" i="59"/>
  <c r="HA3" i="59"/>
  <c r="GY18" i="61"/>
  <c r="GY42" i="61" s="1"/>
  <c r="HA3" i="55"/>
  <c r="GV31" i="57"/>
  <c r="GV16" i="55"/>
  <c r="GY38" i="55"/>
  <c r="GY38" i="59"/>
  <c r="GY46" i="59" s="1"/>
  <c r="GY23" i="61"/>
  <c r="GY40" i="61" s="1"/>
  <c r="GX31" i="61"/>
  <c r="GX42" i="59"/>
  <c r="GX48" i="59"/>
  <c r="GV31" i="59"/>
  <c r="GX43" i="59"/>
  <c r="GW23" i="61"/>
  <c r="GW16" i="61" s="1"/>
  <c r="GW38" i="61"/>
  <c r="GW46" i="61" s="1"/>
  <c r="GV31" i="61"/>
  <c r="GV46" i="61"/>
  <c r="GX40" i="61"/>
  <c r="GX16" i="61"/>
  <c r="GX48" i="61"/>
  <c r="GX19" i="61"/>
  <c r="GX43" i="61" s="1"/>
  <c r="GV40" i="61"/>
  <c r="GV16" i="61"/>
  <c r="GY33" i="61"/>
  <c r="GX34" i="61"/>
  <c r="GX49" i="61" s="1"/>
  <c r="GY16" i="55"/>
  <c r="GZ41" i="59"/>
  <c r="GZ37" i="61"/>
  <c r="GZ41" i="55"/>
  <c r="GZ21" i="61"/>
  <c r="GW18" i="61"/>
  <c r="GZ20" i="61"/>
  <c r="GZ22" i="61"/>
  <c r="GZ35" i="61"/>
  <c r="GW33" i="61"/>
  <c r="GW48" i="61" s="1"/>
  <c r="GZ17" i="61"/>
  <c r="GZ41" i="61" s="1"/>
  <c r="GZ32" i="61"/>
  <c r="GZ47" i="61" s="1"/>
  <c r="GZ36" i="61"/>
  <c r="GZ23" i="55"/>
  <c r="GZ40" i="55" s="1"/>
  <c r="GW48" i="57"/>
  <c r="GZ41" i="57"/>
  <c r="GW40" i="61"/>
  <c r="GW40" i="55"/>
  <c r="GV42" i="59"/>
  <c r="GY46" i="61"/>
  <c r="HA6" i="57"/>
  <c r="HA2" i="57"/>
  <c r="HA5" i="57"/>
  <c r="HB4" i="57"/>
  <c r="GW38" i="59"/>
  <c r="GW48" i="59"/>
  <c r="GW47" i="57"/>
  <c r="GW16" i="55"/>
  <c r="GW41" i="55"/>
  <c r="GW41" i="59"/>
  <c r="GW48" i="55"/>
  <c r="GW47" i="55"/>
  <c r="HA6" i="61"/>
  <c r="HA5" i="61"/>
  <c r="HA2" i="61"/>
  <c r="HB4" i="61"/>
  <c r="HB3" i="61" s="1"/>
  <c r="HA5" i="55"/>
  <c r="HB4" i="55"/>
  <c r="HA6" i="55"/>
  <c r="HA2" i="55"/>
  <c r="HA5" i="59"/>
  <c r="HB4" i="59"/>
  <c r="HA6" i="59"/>
  <c r="HA2" i="59"/>
  <c r="GW38" i="55"/>
  <c r="GW46" i="55" s="1"/>
  <c r="GW23" i="59"/>
  <c r="GW40" i="59" s="1"/>
  <c r="GV48" i="59"/>
  <c r="GY16" i="57"/>
  <c r="GW31" i="57" l="1"/>
  <c r="GZ38" i="55"/>
  <c r="GZ31" i="55" s="1"/>
  <c r="GY31" i="59"/>
  <c r="GZ38" i="57"/>
  <c r="GZ31" i="57" s="1"/>
  <c r="GZ23" i="57"/>
  <c r="GY43" i="55"/>
  <c r="HB3" i="55"/>
  <c r="HB3" i="57"/>
  <c r="GZ23" i="59"/>
  <c r="GZ40" i="59" s="1"/>
  <c r="GY16" i="59"/>
  <c r="HB3" i="59"/>
  <c r="HA35" i="61"/>
  <c r="GY42" i="55"/>
  <c r="GY43" i="57"/>
  <c r="GY49" i="57"/>
  <c r="GY48" i="57"/>
  <c r="GY46" i="55"/>
  <c r="GY31" i="55"/>
  <c r="GY16" i="61"/>
  <c r="GY49" i="55"/>
  <c r="GY48" i="55"/>
  <c r="GW31" i="61"/>
  <c r="GY42" i="59"/>
  <c r="GY43" i="59"/>
  <c r="GY48" i="59"/>
  <c r="GY49" i="59"/>
  <c r="GZ40" i="57"/>
  <c r="GY48" i="61"/>
  <c r="GY34" i="61"/>
  <c r="GY49" i="61" s="1"/>
  <c r="GY19" i="61"/>
  <c r="GY43" i="61" s="1"/>
  <c r="GZ23" i="61"/>
  <c r="GZ40" i="61" s="1"/>
  <c r="GZ38" i="61"/>
  <c r="GZ31" i="61" s="1"/>
  <c r="HA21" i="61"/>
  <c r="HA22" i="61"/>
  <c r="HA41" i="55"/>
  <c r="HA47" i="59"/>
  <c r="HA20" i="61"/>
  <c r="HA32" i="61"/>
  <c r="HA47" i="61" s="1"/>
  <c r="HA36" i="61"/>
  <c r="GZ48" i="55"/>
  <c r="GZ48" i="59"/>
  <c r="HA47" i="55"/>
  <c r="GZ48" i="57"/>
  <c r="GZ33" i="61"/>
  <c r="HA37" i="61"/>
  <c r="GZ42" i="57"/>
  <c r="HA41" i="59"/>
  <c r="HA38" i="57"/>
  <c r="GZ18" i="61"/>
  <c r="GZ42" i="61" s="1"/>
  <c r="HA17" i="61"/>
  <c r="HA41" i="61" s="1"/>
  <c r="GZ38" i="59"/>
  <c r="GZ46" i="59" s="1"/>
  <c r="GZ46" i="61"/>
  <c r="HB6" i="55"/>
  <c r="HB2" i="55"/>
  <c r="HB5" i="55"/>
  <c r="HC4" i="55"/>
  <c r="HC3" i="55" s="1"/>
  <c r="GZ47" i="57"/>
  <c r="GZ46" i="57"/>
  <c r="GW42" i="57"/>
  <c r="HB6" i="59"/>
  <c r="HB2" i="59"/>
  <c r="HB5" i="59"/>
  <c r="HC4" i="59"/>
  <c r="GZ47" i="55"/>
  <c r="GZ46" i="55"/>
  <c r="HB6" i="61"/>
  <c r="HB5" i="61"/>
  <c r="HB2" i="61"/>
  <c r="HC4" i="61"/>
  <c r="HC3" i="61" s="1"/>
  <c r="GZ16" i="55"/>
  <c r="GW31" i="55"/>
  <c r="GW16" i="59"/>
  <c r="GW42" i="55"/>
  <c r="GW46" i="59"/>
  <c r="GW31" i="59"/>
  <c r="GZ16" i="57"/>
  <c r="GZ47" i="59"/>
  <c r="HB6" i="57"/>
  <c r="HB2" i="57"/>
  <c r="HB5" i="57"/>
  <c r="HC4" i="57"/>
  <c r="HC3" i="57" s="1"/>
  <c r="GZ16" i="61" l="1"/>
  <c r="GZ16" i="59"/>
  <c r="HB21" i="61"/>
  <c r="HC3" i="59"/>
  <c r="HA23" i="55"/>
  <c r="HA40" i="55" s="1"/>
  <c r="GZ31" i="59"/>
  <c r="HA38" i="61"/>
  <c r="HA46" i="61" s="1"/>
  <c r="HA23" i="61"/>
  <c r="HA40" i="61" s="1"/>
  <c r="HB41" i="57"/>
  <c r="HA38" i="59"/>
  <c r="GZ49" i="59"/>
  <c r="HB17" i="61"/>
  <c r="GZ43" i="57"/>
  <c r="HA42" i="57"/>
  <c r="HB22" i="61"/>
  <c r="HB35" i="61"/>
  <c r="HB20" i="61"/>
  <c r="HA33" i="61"/>
  <c r="HA48" i="61" s="1"/>
  <c r="GZ43" i="55"/>
  <c r="HB32" i="61"/>
  <c r="HB47" i="61" s="1"/>
  <c r="HB36" i="61"/>
  <c r="GZ34" i="61"/>
  <c r="GZ49" i="61" s="1"/>
  <c r="HB38" i="57"/>
  <c r="HA18" i="61"/>
  <c r="HA42" i="61" s="1"/>
  <c r="GZ49" i="55"/>
  <c r="HA38" i="55"/>
  <c r="GZ43" i="59"/>
  <c r="HB37" i="61"/>
  <c r="GZ19" i="61"/>
  <c r="GZ43" i="61" s="1"/>
  <c r="HA23" i="59"/>
  <c r="HB41" i="55"/>
  <c r="HC5" i="61"/>
  <c r="HC6" i="61"/>
  <c r="HD4" i="61"/>
  <c r="HD3" i="61" s="1"/>
  <c r="HC2" i="61"/>
  <c r="HA23" i="57"/>
  <c r="HA40" i="57" s="1"/>
  <c r="HC6" i="55"/>
  <c r="HC2" i="55"/>
  <c r="HC5" i="55"/>
  <c r="HD4" i="55"/>
  <c r="HD3" i="55" s="1"/>
  <c r="HA47" i="57"/>
  <c r="HA46" i="57"/>
  <c r="HA31" i="57"/>
  <c r="HC5" i="57"/>
  <c r="HD4" i="57"/>
  <c r="HD3" i="57" s="1"/>
  <c r="HC6" i="57"/>
  <c r="HC2" i="57"/>
  <c r="GZ48" i="61"/>
  <c r="GZ42" i="55"/>
  <c r="HB41" i="61"/>
  <c r="HC6" i="59"/>
  <c r="HC2" i="59"/>
  <c r="HC5" i="59"/>
  <c r="HD4" i="59"/>
  <c r="HD3" i="59" s="1"/>
  <c r="HA31" i="61"/>
  <c r="HA41" i="57"/>
  <c r="GZ42" i="59"/>
  <c r="HA16" i="61"/>
  <c r="HB23" i="57" l="1"/>
  <c r="HB40" i="57" s="1"/>
  <c r="HB23" i="55"/>
  <c r="HB16" i="55" s="1"/>
  <c r="HA16" i="55"/>
  <c r="HB38" i="55"/>
  <c r="HA16" i="57"/>
  <c r="HB23" i="61"/>
  <c r="HB40" i="61" s="1"/>
  <c r="HB38" i="61"/>
  <c r="HB31" i="61" s="1"/>
  <c r="HA43" i="57"/>
  <c r="HA49" i="55"/>
  <c r="HA40" i="59"/>
  <c r="HA16" i="59"/>
  <c r="HA19" i="61"/>
  <c r="HA43" i="61" s="1"/>
  <c r="HA34" i="61"/>
  <c r="HA49" i="61" s="1"/>
  <c r="HA49" i="59"/>
  <c r="HA49" i="57"/>
  <c r="HA46" i="55"/>
  <c r="HA31" i="55"/>
  <c r="HA43" i="55"/>
  <c r="HA43" i="59"/>
  <c r="HA31" i="59"/>
  <c r="HA46" i="59"/>
  <c r="HD6" i="59"/>
  <c r="HD2" i="59"/>
  <c r="HD5" i="59"/>
  <c r="HE4" i="59"/>
  <c r="HE3" i="59" s="1"/>
  <c r="HA48" i="57"/>
  <c r="HA42" i="55"/>
  <c r="HB47" i="59"/>
  <c r="HB41" i="59"/>
  <c r="HB47" i="55"/>
  <c r="HB46" i="55"/>
  <c r="HB31" i="55"/>
  <c r="HB23" i="59"/>
  <c r="HB40" i="59" s="1"/>
  <c r="HA42" i="59"/>
  <c r="HB38" i="59"/>
  <c r="HB46" i="59" s="1"/>
  <c r="HA48" i="55"/>
  <c r="HA48" i="59"/>
  <c r="HB31" i="57"/>
  <c r="HB47" i="57"/>
  <c r="HB46" i="57"/>
  <c r="HD6" i="57"/>
  <c r="HD2" i="57"/>
  <c r="HD5" i="57"/>
  <c r="HE4" i="57"/>
  <c r="HE3" i="57" s="1"/>
  <c r="HD6" i="55"/>
  <c r="HD2" i="55"/>
  <c r="HD5" i="55"/>
  <c r="HE4" i="55"/>
  <c r="HE3" i="55" s="1"/>
  <c r="HD6" i="61"/>
  <c r="HD5" i="61"/>
  <c r="HD2" i="61"/>
  <c r="HE4" i="61"/>
  <c r="HE3" i="61" s="1"/>
  <c r="HB16" i="57" l="1"/>
  <c r="HB40" i="55"/>
  <c r="HB16" i="61"/>
  <c r="HB46" i="61"/>
  <c r="HE6" i="61"/>
  <c r="HE5" i="61"/>
  <c r="HE2" i="61"/>
  <c r="HF4" i="61"/>
  <c r="HF3" i="61" s="1"/>
  <c r="HE5" i="55"/>
  <c r="HF4" i="55"/>
  <c r="HE6" i="55"/>
  <c r="HE2" i="55"/>
  <c r="HE6" i="57"/>
  <c r="HE2" i="57"/>
  <c r="HE5" i="57"/>
  <c r="HF4" i="57"/>
  <c r="HB31" i="59"/>
  <c r="HE5" i="59"/>
  <c r="HF4" i="59"/>
  <c r="HE6" i="59"/>
  <c r="HE2" i="59"/>
  <c r="HB16" i="59"/>
  <c r="HB48" i="57" l="1"/>
  <c r="HF3" i="57"/>
  <c r="HF3" i="59"/>
  <c r="HC41" i="55"/>
  <c r="HF3" i="55"/>
  <c r="HB42" i="57"/>
  <c r="HB42" i="55"/>
  <c r="HC41" i="57"/>
  <c r="HB48" i="55"/>
  <c r="HC41" i="59"/>
  <c r="HE47" i="59"/>
  <c r="HB48" i="59"/>
  <c r="HE38" i="57"/>
  <c r="HE46" i="57" s="1"/>
  <c r="HB18" i="61"/>
  <c r="HB42" i="61" s="1"/>
  <c r="HC20" i="61"/>
  <c r="HC35" i="61"/>
  <c r="HB33" i="61"/>
  <c r="HE20" i="61"/>
  <c r="HE32" i="61"/>
  <c r="HE47" i="61" s="1"/>
  <c r="HE36" i="61"/>
  <c r="HC22" i="61"/>
  <c r="HE37" i="61"/>
  <c r="HC36" i="61"/>
  <c r="HE17" i="61"/>
  <c r="HC21" i="61"/>
  <c r="HC37" i="61"/>
  <c r="HE21" i="61"/>
  <c r="HE22" i="61"/>
  <c r="HE35" i="61"/>
  <c r="HC32" i="61"/>
  <c r="HC17" i="61"/>
  <c r="HE43" i="57"/>
  <c r="HE42" i="57"/>
  <c r="HE41" i="57"/>
  <c r="HE49" i="55"/>
  <c r="HE48" i="55"/>
  <c r="HE47" i="55"/>
  <c r="HE41" i="61"/>
  <c r="HF6" i="59"/>
  <c r="HF2" i="59"/>
  <c r="HF5" i="59"/>
  <c r="HG4" i="59"/>
  <c r="HF6" i="55"/>
  <c r="HF2" i="55"/>
  <c r="HF5" i="55"/>
  <c r="HG4" i="55"/>
  <c r="HF6" i="61"/>
  <c r="HF5" i="61"/>
  <c r="HF2" i="61"/>
  <c r="HG4" i="61"/>
  <c r="HG3" i="61" s="1"/>
  <c r="HF6" i="57"/>
  <c r="HF2" i="57"/>
  <c r="HF5" i="57"/>
  <c r="HG4" i="57"/>
  <c r="HE49" i="57"/>
  <c r="HE48" i="57"/>
  <c r="HE47" i="57"/>
  <c r="HE23" i="55"/>
  <c r="HE40" i="55" s="1"/>
  <c r="HE38" i="59"/>
  <c r="HE46" i="59" s="1"/>
  <c r="HE41" i="59"/>
  <c r="HE23" i="57"/>
  <c r="HE40" i="57" s="1"/>
  <c r="HE38" i="55"/>
  <c r="HE46" i="55" s="1"/>
  <c r="HE43" i="55"/>
  <c r="HE42" i="55"/>
  <c r="HE41" i="55"/>
  <c r="HE23" i="61" l="1"/>
  <c r="HE40" i="61" s="1"/>
  <c r="HE31" i="57"/>
  <c r="HC38" i="57"/>
  <c r="HE23" i="59"/>
  <c r="HE40" i="59" s="1"/>
  <c r="HE38" i="61"/>
  <c r="HE46" i="61" s="1"/>
  <c r="HD32" i="61"/>
  <c r="HG3" i="55"/>
  <c r="HG3" i="57"/>
  <c r="HB43" i="59"/>
  <c r="HG3" i="59"/>
  <c r="HC23" i="59"/>
  <c r="HF41" i="57"/>
  <c r="HB43" i="55"/>
  <c r="HB49" i="55"/>
  <c r="HB43" i="57"/>
  <c r="HC38" i="55"/>
  <c r="HC31" i="55" s="1"/>
  <c r="HB49" i="57"/>
  <c r="HC47" i="57"/>
  <c r="HC31" i="57"/>
  <c r="HC46" i="57"/>
  <c r="HC23" i="55"/>
  <c r="HC23" i="57"/>
  <c r="HF23" i="55"/>
  <c r="HF40" i="55" s="1"/>
  <c r="HC47" i="55"/>
  <c r="HF17" i="61"/>
  <c r="HB49" i="59"/>
  <c r="HC47" i="59"/>
  <c r="HB42" i="59"/>
  <c r="HC38" i="59"/>
  <c r="HC46" i="59" s="1"/>
  <c r="HE16" i="55"/>
  <c r="HF22" i="61"/>
  <c r="HF35" i="61"/>
  <c r="HF20" i="61"/>
  <c r="HC41" i="61"/>
  <c r="HB34" i="61"/>
  <c r="HB49" i="61" s="1"/>
  <c r="HB48" i="61"/>
  <c r="HF32" i="61"/>
  <c r="HF36" i="61"/>
  <c r="HC47" i="61"/>
  <c r="HB19" i="61"/>
  <c r="HB43" i="61" s="1"/>
  <c r="HC38" i="61"/>
  <c r="HC31" i="61" s="1"/>
  <c r="HF37" i="61"/>
  <c r="HE33" i="61"/>
  <c r="HC23" i="61"/>
  <c r="HC40" i="61" s="1"/>
  <c r="HF21" i="61"/>
  <c r="HE18" i="61"/>
  <c r="HE16" i="59"/>
  <c r="HD21" i="61"/>
  <c r="HD41" i="57"/>
  <c r="HD47" i="59"/>
  <c r="HD37" i="61"/>
  <c r="HD22" i="61"/>
  <c r="HD17" i="61"/>
  <c r="HD41" i="61" s="1"/>
  <c r="HD36" i="61"/>
  <c r="HD20" i="61"/>
  <c r="HC18" i="61"/>
  <c r="HC48" i="59"/>
  <c r="HD35" i="61"/>
  <c r="HC33" i="61"/>
  <c r="HC48" i="61" s="1"/>
  <c r="HG6" i="55"/>
  <c r="HG2" i="55"/>
  <c r="HG5" i="55"/>
  <c r="HH4" i="55"/>
  <c r="HF47" i="55"/>
  <c r="HF41" i="59"/>
  <c r="HE31" i="61"/>
  <c r="HE16" i="57"/>
  <c r="HE31" i="59"/>
  <c r="HF38" i="57"/>
  <c r="HF31" i="57" s="1"/>
  <c r="HG5" i="61"/>
  <c r="HG6" i="61"/>
  <c r="HH4" i="61"/>
  <c r="HH3" i="61" s="1"/>
  <c r="HG2" i="61"/>
  <c r="HG6" i="59"/>
  <c r="HG2" i="59"/>
  <c r="HG5" i="59"/>
  <c r="HH4" i="59"/>
  <c r="HH3" i="59" s="1"/>
  <c r="HF47" i="59"/>
  <c r="HE16" i="61"/>
  <c r="HG5" i="57"/>
  <c r="HH4" i="57"/>
  <c r="HH3" i="57" s="1"/>
  <c r="HG6" i="57"/>
  <c r="HG2" i="57"/>
  <c r="HF47" i="57"/>
  <c r="HE31" i="55"/>
  <c r="HF41" i="61"/>
  <c r="HF47" i="61"/>
  <c r="HD38" i="55"/>
  <c r="HF38" i="55"/>
  <c r="HF46" i="55" s="1"/>
  <c r="HF41" i="55"/>
  <c r="HF23" i="59"/>
  <c r="HF40" i="59" s="1"/>
  <c r="HC46" i="55" l="1"/>
  <c r="HF38" i="61"/>
  <c r="HF31" i="61" s="1"/>
  <c r="HF23" i="57"/>
  <c r="HF40" i="57" s="1"/>
  <c r="HD38" i="59"/>
  <c r="HD31" i="59" s="1"/>
  <c r="HE19" i="61"/>
  <c r="HE43" i="61" s="1"/>
  <c r="HH3" i="55"/>
  <c r="HC40" i="59"/>
  <c r="HC16" i="59"/>
  <c r="HD23" i="59"/>
  <c r="HC40" i="57"/>
  <c r="HC16" i="57"/>
  <c r="HC40" i="55"/>
  <c r="HC16" i="55"/>
  <c r="HF16" i="55"/>
  <c r="HF38" i="59"/>
  <c r="HF46" i="59" s="1"/>
  <c r="HD23" i="61"/>
  <c r="HD40" i="61" s="1"/>
  <c r="HC31" i="59"/>
  <c r="HE43" i="59"/>
  <c r="HE49" i="59"/>
  <c r="HE42" i="59"/>
  <c r="HE48" i="59"/>
  <c r="HF23" i="61"/>
  <c r="HF40" i="61" s="1"/>
  <c r="HD23" i="57"/>
  <c r="HD38" i="57"/>
  <c r="HF46" i="57"/>
  <c r="HC46" i="61"/>
  <c r="HG37" i="61"/>
  <c r="HF33" i="61"/>
  <c r="HE42" i="61"/>
  <c r="HE48" i="61"/>
  <c r="HE34" i="61"/>
  <c r="HE49" i="61" s="1"/>
  <c r="HF18" i="61"/>
  <c r="HC16" i="61"/>
  <c r="HF46" i="61"/>
  <c r="HD42" i="57"/>
  <c r="HG41" i="57"/>
  <c r="HD18" i="61"/>
  <c r="HD42" i="61" s="1"/>
  <c r="HG41" i="59"/>
  <c r="HG41" i="55"/>
  <c r="HC34" i="61"/>
  <c r="HC49" i="61" s="1"/>
  <c r="HG21" i="61"/>
  <c r="HG22" i="61"/>
  <c r="HG35" i="61"/>
  <c r="HG20" i="61"/>
  <c r="HD48" i="59"/>
  <c r="HD33" i="61"/>
  <c r="HG17" i="61"/>
  <c r="HG32" i="61"/>
  <c r="HG47" i="61" s="1"/>
  <c r="HG36" i="61"/>
  <c r="HD16" i="61"/>
  <c r="HF16" i="61"/>
  <c r="HD38" i="61"/>
  <c r="HD31" i="61" s="1"/>
  <c r="HD40" i="57"/>
  <c r="HD16" i="57"/>
  <c r="HH6" i="59"/>
  <c r="HH2" i="59"/>
  <c r="HH5" i="59"/>
  <c r="HI4" i="59"/>
  <c r="HC42" i="61"/>
  <c r="HC48" i="55"/>
  <c r="HD23" i="55"/>
  <c r="HD40" i="55" s="1"/>
  <c r="HC48" i="57"/>
  <c r="HD40" i="59"/>
  <c r="HF31" i="55"/>
  <c r="HH6" i="55"/>
  <c r="HH2" i="55"/>
  <c r="HH5" i="55"/>
  <c r="HI4" i="55"/>
  <c r="HF16" i="57"/>
  <c r="HD47" i="57"/>
  <c r="HD46" i="57"/>
  <c r="HD31" i="57"/>
  <c r="HD31" i="55"/>
  <c r="HD48" i="55"/>
  <c r="HD47" i="55"/>
  <c r="HD46" i="55"/>
  <c r="HC42" i="55"/>
  <c r="HD42" i="55"/>
  <c r="HD41" i="55"/>
  <c r="HD46" i="59"/>
  <c r="HC42" i="57"/>
  <c r="HH6" i="57"/>
  <c r="HH2" i="57"/>
  <c r="HH5" i="57"/>
  <c r="HI4" i="57"/>
  <c r="HD16" i="59"/>
  <c r="HD42" i="59"/>
  <c r="HD41" i="59"/>
  <c r="HC42" i="59"/>
  <c r="HD47" i="61"/>
  <c r="HH6" i="61"/>
  <c r="HH5" i="61"/>
  <c r="HH2" i="61"/>
  <c r="HI4" i="61"/>
  <c r="HI3" i="61" s="1"/>
  <c r="HF16" i="59"/>
  <c r="HG38" i="55" l="1"/>
  <c r="HG38" i="59"/>
  <c r="HI3" i="59"/>
  <c r="HI3" i="57"/>
  <c r="HI3" i="55"/>
  <c r="HF42" i="55"/>
  <c r="HF48" i="55"/>
  <c r="HF49" i="55"/>
  <c r="HF43" i="57"/>
  <c r="HF43" i="55"/>
  <c r="HF42" i="57"/>
  <c r="HF48" i="57"/>
  <c r="HF49" i="57"/>
  <c r="HD16" i="55"/>
  <c r="HF31" i="59"/>
  <c r="HF48" i="59"/>
  <c r="HF42" i="59"/>
  <c r="HF43" i="59"/>
  <c r="HF49" i="59"/>
  <c r="HG38" i="57"/>
  <c r="HG46" i="57" s="1"/>
  <c r="HG47" i="57"/>
  <c r="HG23" i="59"/>
  <c r="HH37" i="61"/>
  <c r="HF19" i="61"/>
  <c r="HF43" i="61" s="1"/>
  <c r="HF34" i="61"/>
  <c r="HF49" i="61" s="1"/>
  <c r="HF42" i="61"/>
  <c r="HF48" i="61"/>
  <c r="HG23" i="61"/>
  <c r="HG40" i="61" s="1"/>
  <c r="HG38" i="61"/>
  <c r="HG31" i="61" s="1"/>
  <c r="HD46" i="61"/>
  <c r="HG23" i="57"/>
  <c r="HH21" i="61"/>
  <c r="HG33" i="61"/>
  <c r="HG23" i="55"/>
  <c r="HH20" i="61"/>
  <c r="HH22" i="61"/>
  <c r="HH35" i="61"/>
  <c r="HG18" i="61"/>
  <c r="HG42" i="61" s="1"/>
  <c r="HH41" i="59"/>
  <c r="HH41" i="57"/>
  <c r="HG42" i="59"/>
  <c r="HG48" i="59"/>
  <c r="HH17" i="61"/>
  <c r="HH32" i="61"/>
  <c r="HH36" i="61"/>
  <c r="HH38" i="59"/>
  <c r="HD48" i="61"/>
  <c r="HG40" i="59"/>
  <c r="HG16" i="59"/>
  <c r="HI5" i="55"/>
  <c r="HJ4" i="55"/>
  <c r="HI6" i="55"/>
  <c r="HI2" i="55"/>
  <c r="HG41" i="61"/>
  <c r="HI6" i="57"/>
  <c r="HI2" i="57"/>
  <c r="HI5" i="57"/>
  <c r="HJ4" i="57"/>
  <c r="HJ3" i="57" s="1"/>
  <c r="HG47" i="59"/>
  <c r="HG46" i="59"/>
  <c r="HG31" i="59"/>
  <c r="HI6" i="61"/>
  <c r="HI5" i="61"/>
  <c r="HI2" i="61"/>
  <c r="HJ4" i="61"/>
  <c r="HJ3" i="61" s="1"/>
  <c r="HG48" i="55"/>
  <c r="HG47" i="55"/>
  <c r="HG46" i="55"/>
  <c r="HG31" i="55"/>
  <c r="HI5" i="59"/>
  <c r="HJ4" i="59"/>
  <c r="HJ3" i="59" s="1"/>
  <c r="HI6" i="59"/>
  <c r="HI2" i="59"/>
  <c r="HH38" i="55" l="1"/>
  <c r="HG16" i="61"/>
  <c r="HH33" i="61"/>
  <c r="HJ3" i="55"/>
  <c r="HH38" i="57"/>
  <c r="HG31" i="57"/>
  <c r="HH23" i="57"/>
  <c r="HH40" i="57" s="1"/>
  <c r="HG46" i="61"/>
  <c r="HH23" i="61"/>
  <c r="HG40" i="57"/>
  <c r="HG16" i="57"/>
  <c r="HH42" i="57"/>
  <c r="HG34" i="61"/>
  <c r="HG49" i="61" s="1"/>
  <c r="HI20" i="61"/>
  <c r="HI32" i="61"/>
  <c r="HI36" i="61"/>
  <c r="HH48" i="57"/>
  <c r="HG19" i="61"/>
  <c r="HG43" i="61" s="1"/>
  <c r="HG49" i="59"/>
  <c r="HH48" i="59"/>
  <c r="HH42" i="55"/>
  <c r="HI37" i="61"/>
  <c r="HG43" i="59"/>
  <c r="HG43" i="57"/>
  <c r="HH48" i="55"/>
  <c r="HH23" i="59"/>
  <c r="HG49" i="57"/>
  <c r="HI17" i="61"/>
  <c r="HH18" i="61"/>
  <c r="HH42" i="61" s="1"/>
  <c r="HI41" i="55"/>
  <c r="HG40" i="55"/>
  <c r="HG16" i="55"/>
  <c r="HI21" i="61"/>
  <c r="HI22" i="61"/>
  <c r="HI35" i="61"/>
  <c r="HH16" i="57"/>
  <c r="HH40" i="61"/>
  <c r="HJ6" i="59"/>
  <c r="HJ2" i="59"/>
  <c r="HJ5" i="59"/>
  <c r="HK4" i="59"/>
  <c r="HK3" i="59" s="1"/>
  <c r="HG48" i="61"/>
  <c r="HG42" i="57"/>
  <c r="HI47" i="55"/>
  <c r="HJ6" i="61"/>
  <c r="HJ5" i="61"/>
  <c r="HJ2" i="61"/>
  <c r="HK4" i="61"/>
  <c r="HK3" i="61" s="1"/>
  <c r="HH41" i="55"/>
  <c r="HH23" i="55"/>
  <c r="HH40" i="55" s="1"/>
  <c r="HG48" i="57"/>
  <c r="HJ6" i="57"/>
  <c r="HJ2" i="57"/>
  <c r="HJ5" i="57"/>
  <c r="HK4" i="57"/>
  <c r="HK3" i="57" s="1"/>
  <c r="HH16" i="61"/>
  <c r="HH41" i="61"/>
  <c r="HH31" i="55"/>
  <c r="HH47" i="55"/>
  <c r="HH46" i="55"/>
  <c r="HJ6" i="55"/>
  <c r="HJ2" i="55"/>
  <c r="HJ5" i="55"/>
  <c r="HK4" i="55"/>
  <c r="HK3" i="55" s="1"/>
  <c r="HG49" i="55"/>
  <c r="HH48" i="61"/>
  <c r="HH47" i="61"/>
  <c r="HH47" i="57"/>
  <c r="HH46" i="57"/>
  <c r="HH31" i="57"/>
  <c r="HG42" i="55"/>
  <c r="HG43" i="55"/>
  <c r="HH31" i="59"/>
  <c r="HH47" i="59"/>
  <c r="HH46" i="59"/>
  <c r="HI47" i="59"/>
  <c r="HH38" i="61"/>
  <c r="HH46" i="61" s="1"/>
  <c r="HI38" i="57" l="1"/>
  <c r="HI38" i="59"/>
  <c r="HI46" i="59" s="1"/>
  <c r="HI38" i="55"/>
  <c r="HI46" i="55" s="1"/>
  <c r="HI41" i="59"/>
  <c r="HI23" i="59"/>
  <c r="HI16" i="59" s="1"/>
  <c r="HI23" i="61"/>
  <c r="HI40" i="61" s="1"/>
  <c r="HH43" i="59"/>
  <c r="HH49" i="59"/>
  <c r="HH40" i="59"/>
  <c r="HH16" i="59"/>
  <c r="HH43" i="55"/>
  <c r="HH19" i="61"/>
  <c r="HH43" i="61" s="1"/>
  <c r="HH49" i="55"/>
  <c r="HH49" i="57"/>
  <c r="HH43" i="57"/>
  <c r="HI23" i="55"/>
  <c r="HH34" i="61"/>
  <c r="HH49" i="61" s="1"/>
  <c r="HI38" i="61"/>
  <c r="HI31" i="61" s="1"/>
  <c r="HI23" i="57"/>
  <c r="HI40" i="57" s="1"/>
  <c r="HK6" i="55"/>
  <c r="HK2" i="55"/>
  <c r="HK5" i="55"/>
  <c r="HL4" i="55"/>
  <c r="HL3" i="55" s="1"/>
  <c r="HH42" i="59"/>
  <c r="HI41" i="57"/>
  <c r="HK5" i="57"/>
  <c r="HL4" i="57"/>
  <c r="HL3" i="57" s="1"/>
  <c r="HK6" i="57"/>
  <c r="HK2" i="57"/>
  <c r="HK5" i="61"/>
  <c r="HK6" i="61"/>
  <c r="HL4" i="61"/>
  <c r="HL3" i="61" s="1"/>
  <c r="HK2" i="61"/>
  <c r="HI31" i="55"/>
  <c r="HI47" i="61"/>
  <c r="HH31" i="61"/>
  <c r="HH16" i="55"/>
  <c r="HK6" i="59"/>
  <c r="HK2" i="59"/>
  <c r="HK5" i="59"/>
  <c r="HL4" i="59"/>
  <c r="HL3" i="59" s="1"/>
  <c r="HI47" i="57"/>
  <c r="HI46" i="57"/>
  <c r="HI31" i="57"/>
  <c r="HI41" i="61"/>
  <c r="HI16" i="61"/>
  <c r="HI31" i="59" l="1"/>
  <c r="HI40" i="59"/>
  <c r="HI16" i="57"/>
  <c r="HI46" i="61"/>
  <c r="HI16" i="55"/>
  <c r="HI40" i="55"/>
  <c r="HL6" i="57"/>
  <c r="HL2" i="57"/>
  <c r="HL5" i="57"/>
  <c r="HM4" i="57"/>
  <c r="HL6" i="61"/>
  <c r="HL5" i="61"/>
  <c r="HL2" i="61"/>
  <c r="HM4" i="61"/>
  <c r="HM3" i="61" s="1"/>
  <c r="HL6" i="55"/>
  <c r="HL2" i="55"/>
  <c r="HL5" i="55"/>
  <c r="HM4" i="55"/>
  <c r="HM3" i="55" s="1"/>
  <c r="HL6" i="59"/>
  <c r="HL2" i="59"/>
  <c r="HL5" i="59"/>
  <c r="HM4" i="59"/>
  <c r="HJ20" i="61" l="1"/>
  <c r="HM3" i="57"/>
  <c r="HM3" i="59"/>
  <c r="HI42" i="55"/>
  <c r="HI48" i="57"/>
  <c r="HI42" i="57"/>
  <c r="HJ41" i="57"/>
  <c r="HI48" i="59"/>
  <c r="HI42" i="59"/>
  <c r="HJ41" i="59"/>
  <c r="HJ47" i="59"/>
  <c r="HL37" i="61"/>
  <c r="HJ17" i="61"/>
  <c r="HJ41" i="61" s="1"/>
  <c r="HJ22" i="61"/>
  <c r="HL21" i="61"/>
  <c r="HJ32" i="61"/>
  <c r="HJ47" i="61" s="1"/>
  <c r="HJ36" i="61"/>
  <c r="HL20" i="61"/>
  <c r="HL22" i="61"/>
  <c r="HL35" i="61"/>
  <c r="HJ37" i="61"/>
  <c r="HJ35" i="61"/>
  <c r="HL17" i="61"/>
  <c r="HL41" i="61" s="1"/>
  <c r="HL32" i="61"/>
  <c r="HL47" i="61" s="1"/>
  <c r="HL36" i="61"/>
  <c r="HI33" i="61"/>
  <c r="HI48" i="61" s="1"/>
  <c r="HJ21" i="61"/>
  <c r="HI18" i="61"/>
  <c r="HI42" i="61" s="1"/>
  <c r="HL41" i="59"/>
  <c r="HL43" i="55"/>
  <c r="HL42" i="55"/>
  <c r="HL41" i="55"/>
  <c r="HL38" i="55"/>
  <c r="HL31" i="55" s="1"/>
  <c r="HM6" i="61"/>
  <c r="HM5" i="61"/>
  <c r="HM2" i="61"/>
  <c r="HN4" i="61"/>
  <c r="HN3" i="61" s="1"/>
  <c r="HL23" i="57"/>
  <c r="HL40" i="57" s="1"/>
  <c r="HM5" i="59"/>
  <c r="HN4" i="59"/>
  <c r="HN3" i="59" s="1"/>
  <c r="HM6" i="59"/>
  <c r="HM2" i="59"/>
  <c r="HL47" i="59"/>
  <c r="HM5" i="55"/>
  <c r="HN4" i="55"/>
  <c r="HM6" i="55"/>
  <c r="HM2" i="55"/>
  <c r="HL49" i="55"/>
  <c r="HL48" i="55"/>
  <c r="HL47" i="55"/>
  <c r="HL38" i="57"/>
  <c r="HL46" i="57" s="1"/>
  <c r="HL43" i="57"/>
  <c r="HL42" i="57"/>
  <c r="HL41" i="57"/>
  <c r="HL23" i="55"/>
  <c r="HL40" i="55" s="1"/>
  <c r="HM6" i="57"/>
  <c r="HM2" i="57"/>
  <c r="HM5" i="57"/>
  <c r="HN4" i="57"/>
  <c r="HL49" i="57"/>
  <c r="HL48" i="57"/>
  <c r="HL47" i="57"/>
  <c r="HL38" i="59" l="1"/>
  <c r="HL31" i="59" s="1"/>
  <c r="HL23" i="59"/>
  <c r="HL40" i="59" s="1"/>
  <c r="HL23" i="61"/>
  <c r="HL40" i="61" s="1"/>
  <c r="HK35" i="61"/>
  <c r="HN3" i="55"/>
  <c r="HI43" i="57"/>
  <c r="HN3" i="57"/>
  <c r="HJ23" i="57"/>
  <c r="HJ40" i="57" s="1"/>
  <c r="HM21" i="61"/>
  <c r="HM23" i="57"/>
  <c r="HM40" i="57" s="1"/>
  <c r="HJ47" i="57"/>
  <c r="HI43" i="55"/>
  <c r="HJ47" i="55"/>
  <c r="HJ23" i="55"/>
  <c r="HJ40" i="55" s="1"/>
  <c r="HJ38" i="59"/>
  <c r="HJ31" i="59" s="1"/>
  <c r="HJ38" i="55"/>
  <c r="HJ46" i="55" s="1"/>
  <c r="HI49" i="55"/>
  <c r="HI48" i="55"/>
  <c r="HJ38" i="57"/>
  <c r="HJ46" i="57" s="1"/>
  <c r="HJ41" i="55"/>
  <c r="HI49" i="57"/>
  <c r="HL38" i="61"/>
  <c r="HL31" i="61" s="1"/>
  <c r="HJ23" i="59"/>
  <c r="HJ40" i="59" s="1"/>
  <c r="HI43" i="59"/>
  <c r="HI49" i="59"/>
  <c r="HJ23" i="61"/>
  <c r="HJ40" i="61" s="1"/>
  <c r="HL31" i="57"/>
  <c r="HL16" i="57"/>
  <c r="HL46" i="59"/>
  <c r="HJ38" i="61"/>
  <c r="HM22" i="61"/>
  <c r="HM35" i="61"/>
  <c r="HI34" i="61"/>
  <c r="HI49" i="61" s="1"/>
  <c r="HL33" i="61"/>
  <c r="HM20" i="61"/>
  <c r="HM23" i="61" s="1"/>
  <c r="HM32" i="61"/>
  <c r="HM36" i="61"/>
  <c r="HL18" i="61"/>
  <c r="HM37" i="61"/>
  <c r="HI19" i="61"/>
  <c r="HI43" i="61" s="1"/>
  <c r="HM17" i="61"/>
  <c r="HM41" i="61" s="1"/>
  <c r="HL46" i="55"/>
  <c r="HL46" i="61"/>
  <c r="HJ33" i="61"/>
  <c r="HK17" i="61"/>
  <c r="HK36" i="61"/>
  <c r="HK32" i="61"/>
  <c r="HJ42" i="59"/>
  <c r="HK41" i="55"/>
  <c r="HK37" i="61"/>
  <c r="HJ48" i="59"/>
  <c r="HK41" i="59"/>
  <c r="HK20" i="61"/>
  <c r="HK21" i="61"/>
  <c r="HK22" i="61"/>
  <c r="HK38" i="59"/>
  <c r="HM41" i="57"/>
  <c r="HN6" i="57"/>
  <c r="HN2" i="57"/>
  <c r="HN5" i="57"/>
  <c r="HO4" i="57"/>
  <c r="HM47" i="57"/>
  <c r="HN6" i="55"/>
  <c r="HN2" i="55"/>
  <c r="HN5" i="55"/>
  <c r="HO4" i="55"/>
  <c r="HM47" i="61"/>
  <c r="HL16" i="61"/>
  <c r="HL16" i="55"/>
  <c r="HM41" i="59"/>
  <c r="HN6" i="61"/>
  <c r="HN5" i="61"/>
  <c r="HN2" i="61"/>
  <c r="HO4" i="61"/>
  <c r="HO3" i="61" s="1"/>
  <c r="HM41" i="55"/>
  <c r="HM38" i="57"/>
  <c r="HM31" i="57" s="1"/>
  <c r="HM47" i="55"/>
  <c r="HN6" i="59"/>
  <c r="HN2" i="59"/>
  <c r="HN5" i="59"/>
  <c r="HO4" i="59"/>
  <c r="HO3" i="59" s="1"/>
  <c r="HM38" i="61"/>
  <c r="HM46" i="61" s="1"/>
  <c r="HL16" i="59"/>
  <c r="HJ46" i="59" l="1"/>
  <c r="HK23" i="55"/>
  <c r="HM23" i="59"/>
  <c r="HM40" i="59" s="1"/>
  <c r="HM23" i="55"/>
  <c r="HM40" i="55" s="1"/>
  <c r="HK38" i="55"/>
  <c r="HM38" i="55"/>
  <c r="HJ16" i="55"/>
  <c r="HM38" i="59"/>
  <c r="HM31" i="59" s="1"/>
  <c r="HO3" i="57"/>
  <c r="HO3" i="55"/>
  <c r="HJ16" i="57"/>
  <c r="HJ31" i="57"/>
  <c r="HJ31" i="55"/>
  <c r="HJ16" i="61"/>
  <c r="HM46" i="59"/>
  <c r="HM47" i="59"/>
  <c r="HJ16" i="59"/>
  <c r="HL43" i="59"/>
  <c r="HL48" i="59"/>
  <c r="HL49" i="59"/>
  <c r="HL42" i="59"/>
  <c r="HM40" i="61"/>
  <c r="HK40" i="55"/>
  <c r="HK16" i="55"/>
  <c r="HK23" i="59"/>
  <c r="HK40" i="59" s="1"/>
  <c r="HK38" i="57"/>
  <c r="HJ46" i="61"/>
  <c r="HJ31" i="61"/>
  <c r="HM33" i="61"/>
  <c r="HL19" i="61"/>
  <c r="HL43" i="61" s="1"/>
  <c r="HM18" i="61"/>
  <c r="HL34" i="61"/>
  <c r="HL49" i="61" s="1"/>
  <c r="HL42" i="61"/>
  <c r="HL48" i="61"/>
  <c r="HM16" i="59"/>
  <c r="HK33" i="61"/>
  <c r="HN37" i="61"/>
  <c r="HN41" i="59"/>
  <c r="HN17" i="61"/>
  <c r="HN21" i="61"/>
  <c r="HK18" i="61"/>
  <c r="HN22" i="61"/>
  <c r="HN35" i="61"/>
  <c r="HN20" i="61"/>
  <c r="HK42" i="57"/>
  <c r="HN32" i="61"/>
  <c r="HN47" i="61" s="1"/>
  <c r="HN36" i="61"/>
  <c r="HK16" i="59"/>
  <c r="HK23" i="61"/>
  <c r="HK40" i="61" s="1"/>
  <c r="HK48" i="55"/>
  <c r="HK47" i="55"/>
  <c r="HK46" i="55"/>
  <c r="HK31" i="55"/>
  <c r="HM46" i="57"/>
  <c r="HK41" i="57"/>
  <c r="HN41" i="57"/>
  <c r="HK47" i="59"/>
  <c r="HK46" i="59"/>
  <c r="HK31" i="59"/>
  <c r="HK47" i="61"/>
  <c r="HK41" i="61"/>
  <c r="HO5" i="61"/>
  <c r="HO6" i="61"/>
  <c r="HP4" i="61"/>
  <c r="HP3" i="61" s="1"/>
  <c r="HO2" i="61"/>
  <c r="HM31" i="61"/>
  <c r="HO6" i="55"/>
  <c r="HO2" i="55"/>
  <c r="HO5" i="55"/>
  <c r="HP4" i="55"/>
  <c r="HJ48" i="57"/>
  <c r="HK47" i="57"/>
  <c r="HK46" i="57"/>
  <c r="HK31" i="57"/>
  <c r="HO6" i="59"/>
  <c r="HO2" i="59"/>
  <c r="HO5" i="59"/>
  <c r="HP4" i="59"/>
  <c r="HK48" i="59"/>
  <c r="HK42" i="61"/>
  <c r="HM16" i="61"/>
  <c r="HJ48" i="55"/>
  <c r="HJ42" i="57"/>
  <c r="HO5" i="57"/>
  <c r="HP4" i="57"/>
  <c r="HO6" i="57"/>
  <c r="HO2" i="57"/>
  <c r="HK38" i="61"/>
  <c r="HK31" i="61" s="1"/>
  <c r="HN41" i="61"/>
  <c r="HK23" i="57"/>
  <c r="HK40" i="57" s="1"/>
  <c r="HM16" i="57"/>
  <c r="HM16" i="55" l="1"/>
  <c r="HM31" i="55"/>
  <c r="HM46" i="55"/>
  <c r="HM43" i="57"/>
  <c r="HP3" i="57"/>
  <c r="HP3" i="55"/>
  <c r="HM49" i="59"/>
  <c r="HP3" i="59"/>
  <c r="HO37" i="61"/>
  <c r="HM49" i="57"/>
  <c r="HM48" i="57"/>
  <c r="HM42" i="55"/>
  <c r="HM43" i="55"/>
  <c r="HM42" i="57"/>
  <c r="HM49" i="55"/>
  <c r="HM48" i="55"/>
  <c r="HN23" i="57"/>
  <c r="HN40" i="57" s="1"/>
  <c r="HN23" i="55"/>
  <c r="HN40" i="55" s="1"/>
  <c r="HM42" i="59"/>
  <c r="HM43" i="59"/>
  <c r="HM48" i="59"/>
  <c r="HN23" i="59"/>
  <c r="HN38" i="57"/>
  <c r="HN38" i="59"/>
  <c r="HM42" i="61"/>
  <c r="HK16" i="61"/>
  <c r="HM48" i="61"/>
  <c r="HM34" i="61"/>
  <c r="HM49" i="61" s="1"/>
  <c r="HM19" i="61"/>
  <c r="HM43" i="61" s="1"/>
  <c r="HN23" i="61"/>
  <c r="HN40" i="61" s="1"/>
  <c r="HO22" i="61"/>
  <c r="HO35" i="61"/>
  <c r="HO20" i="61"/>
  <c r="HO17" i="61"/>
  <c r="HO32" i="61"/>
  <c r="HO36" i="61"/>
  <c r="HN42" i="55"/>
  <c r="HN48" i="55"/>
  <c r="HN18" i="61"/>
  <c r="HO21" i="61"/>
  <c r="HN48" i="57"/>
  <c r="HN42" i="59"/>
  <c r="HO41" i="55"/>
  <c r="HN33" i="61"/>
  <c r="HO41" i="59"/>
  <c r="HN16" i="61"/>
  <c r="HN40" i="59"/>
  <c r="HN16" i="59"/>
  <c r="HK48" i="57"/>
  <c r="HK46" i="61"/>
  <c r="HN16" i="57"/>
  <c r="HK16" i="57"/>
  <c r="HN16" i="55"/>
  <c r="HN41" i="55"/>
  <c r="HP6" i="57"/>
  <c r="HP2" i="57"/>
  <c r="HP5" i="57"/>
  <c r="HQ4" i="57"/>
  <c r="HN47" i="59"/>
  <c r="HN46" i="59"/>
  <c r="HN31" i="59"/>
  <c r="HP6" i="59"/>
  <c r="HP2" i="59"/>
  <c r="HP5" i="59"/>
  <c r="HQ4" i="59"/>
  <c r="HP6" i="55"/>
  <c r="HP2" i="55"/>
  <c r="HP5" i="55"/>
  <c r="HQ4" i="55"/>
  <c r="HQ3" i="55" s="1"/>
  <c r="HN38" i="55"/>
  <c r="HN46" i="55" s="1"/>
  <c r="HN31" i="57"/>
  <c r="HN47" i="57"/>
  <c r="HN46" i="57"/>
  <c r="HK42" i="55"/>
  <c r="HK48" i="61"/>
  <c r="HO41" i="57"/>
  <c r="HN38" i="61"/>
  <c r="HK42" i="59"/>
  <c r="HN47" i="55"/>
  <c r="HP6" i="61"/>
  <c r="HP5" i="61"/>
  <c r="HP2" i="61"/>
  <c r="HQ4" i="61"/>
  <c r="HQ3" i="61" s="1"/>
  <c r="HO23" i="55" l="1"/>
  <c r="HO40" i="55" s="1"/>
  <c r="HN31" i="55"/>
  <c r="HO38" i="57"/>
  <c r="HO33" i="61"/>
  <c r="HQ3" i="57"/>
  <c r="HQ3" i="59"/>
  <c r="HO38" i="55"/>
  <c r="HO38" i="59"/>
  <c r="HO46" i="59" s="1"/>
  <c r="HO23" i="57"/>
  <c r="HO40" i="57" s="1"/>
  <c r="HO23" i="59"/>
  <c r="HO40" i="59" s="1"/>
  <c r="HO23" i="61"/>
  <c r="HO40" i="61" s="1"/>
  <c r="HP17" i="61"/>
  <c r="HP32" i="61"/>
  <c r="HP47" i="61" s="1"/>
  <c r="HP36" i="61"/>
  <c r="HO42" i="55"/>
  <c r="HP37" i="61"/>
  <c r="HO48" i="57"/>
  <c r="HN49" i="57"/>
  <c r="HO18" i="61"/>
  <c r="HN43" i="59"/>
  <c r="HP21" i="61"/>
  <c r="HN43" i="55"/>
  <c r="HN49" i="59"/>
  <c r="HO42" i="57"/>
  <c r="HN49" i="55"/>
  <c r="HP20" i="61"/>
  <c r="HP22" i="61"/>
  <c r="HP35" i="61"/>
  <c r="HO48" i="55"/>
  <c r="HP38" i="55"/>
  <c r="HN19" i="61"/>
  <c r="HN43" i="61" s="1"/>
  <c r="HN34" i="61"/>
  <c r="HN49" i="61" s="1"/>
  <c r="HN43" i="57"/>
  <c r="HO41" i="61"/>
  <c r="HQ6" i="61"/>
  <c r="HQ5" i="61"/>
  <c r="HQ2" i="61"/>
  <c r="HR4" i="61"/>
  <c r="HR3" i="61" s="1"/>
  <c r="HN31" i="61"/>
  <c r="HN46" i="61"/>
  <c r="HO47" i="59"/>
  <c r="HO31" i="59"/>
  <c r="HN48" i="59"/>
  <c r="HO38" i="61"/>
  <c r="HO31" i="61" s="1"/>
  <c r="HN42" i="61"/>
  <c r="HQ6" i="57"/>
  <c r="HQ2" i="57"/>
  <c r="HQ5" i="57"/>
  <c r="HR4" i="57"/>
  <c r="HR3" i="57" s="1"/>
  <c r="HN48" i="61"/>
  <c r="HO48" i="61"/>
  <c r="HO47" i="61"/>
  <c r="HO47" i="55"/>
  <c r="HO46" i="55"/>
  <c r="HO31" i="55"/>
  <c r="HQ5" i="55"/>
  <c r="HR4" i="55"/>
  <c r="HR3" i="55" s="1"/>
  <c r="HQ6" i="55"/>
  <c r="HQ2" i="55"/>
  <c r="HQ5" i="59"/>
  <c r="HR4" i="59"/>
  <c r="HR3" i="59" s="1"/>
  <c r="HQ6" i="59"/>
  <c r="HQ2" i="59"/>
  <c r="HN42" i="57"/>
  <c r="HO47" i="57"/>
  <c r="HO46" i="57"/>
  <c r="HO31" i="57"/>
  <c r="HO16" i="55" l="1"/>
  <c r="HO16" i="61"/>
  <c r="HO16" i="59"/>
  <c r="HP38" i="61"/>
  <c r="HP46" i="61" s="1"/>
  <c r="HP38" i="59"/>
  <c r="HP31" i="59" s="1"/>
  <c r="HP23" i="55"/>
  <c r="HP40" i="55" s="1"/>
  <c r="HP41" i="55"/>
  <c r="HO16" i="57"/>
  <c r="HP23" i="59"/>
  <c r="HP40" i="59" s="1"/>
  <c r="HO46" i="61"/>
  <c r="HP41" i="59"/>
  <c r="HP23" i="61"/>
  <c r="HP40" i="61" s="1"/>
  <c r="HP31" i="61"/>
  <c r="HO43" i="59"/>
  <c r="HO49" i="57"/>
  <c r="HO19" i="61"/>
  <c r="HO43" i="61" s="1"/>
  <c r="HO49" i="59"/>
  <c r="HO43" i="57"/>
  <c r="HO34" i="61"/>
  <c r="HO49" i="61" s="1"/>
  <c r="HO49" i="55"/>
  <c r="HO43" i="55"/>
  <c r="HP31" i="55"/>
  <c r="HP47" i="55"/>
  <c r="HP46" i="55"/>
  <c r="HP41" i="61"/>
  <c r="HP47" i="57"/>
  <c r="HP38" i="57"/>
  <c r="HP31" i="57" s="1"/>
  <c r="HP23" i="57"/>
  <c r="HP40" i="57" s="1"/>
  <c r="HR6" i="59"/>
  <c r="HR2" i="59"/>
  <c r="HR5" i="59"/>
  <c r="HS4" i="59"/>
  <c r="HS3" i="59" s="1"/>
  <c r="HR6" i="55"/>
  <c r="HR2" i="55"/>
  <c r="HR5" i="55"/>
  <c r="HS4" i="55"/>
  <c r="HS3" i="55" s="1"/>
  <c r="HO48" i="59"/>
  <c r="HO42" i="61"/>
  <c r="HP47" i="59"/>
  <c r="HR6" i="57"/>
  <c r="HR2" i="57"/>
  <c r="HR5" i="57"/>
  <c r="HS4" i="57"/>
  <c r="HS3" i="57" s="1"/>
  <c r="HO42" i="59"/>
  <c r="HP41" i="57"/>
  <c r="HR6" i="61"/>
  <c r="HR5" i="61"/>
  <c r="HR2" i="61"/>
  <c r="HS4" i="61"/>
  <c r="HS3" i="61" s="1"/>
  <c r="HP16" i="61" l="1"/>
  <c r="HP46" i="59"/>
  <c r="HP16" i="55"/>
  <c r="HP16" i="57"/>
  <c r="HP16" i="59"/>
  <c r="HP46" i="57"/>
  <c r="HS5" i="57"/>
  <c r="HT4" i="57"/>
  <c r="HS6" i="57"/>
  <c r="HS2" i="57"/>
  <c r="HS5" i="61"/>
  <c r="HS6" i="61"/>
  <c r="HT4" i="61"/>
  <c r="HT3" i="61" s="1"/>
  <c r="HS2" i="61"/>
  <c r="HS6" i="55"/>
  <c r="HS2" i="55"/>
  <c r="HS5" i="55"/>
  <c r="HT4" i="55"/>
  <c r="HS6" i="59"/>
  <c r="HS2" i="59"/>
  <c r="HS5" i="59"/>
  <c r="HT4" i="59"/>
  <c r="HQ36" i="61" l="1"/>
  <c r="HQ41" i="59"/>
  <c r="HT3" i="59"/>
  <c r="HP42" i="55"/>
  <c r="HT3" i="55"/>
  <c r="HQ41" i="57"/>
  <c r="HT3" i="57"/>
  <c r="HP42" i="57"/>
  <c r="HQ41" i="55"/>
  <c r="HP48" i="55"/>
  <c r="HQ47" i="57"/>
  <c r="HP48" i="59"/>
  <c r="HP42" i="59"/>
  <c r="HS38" i="57"/>
  <c r="HS31" i="57" s="1"/>
  <c r="HS37" i="61"/>
  <c r="HQ17" i="61"/>
  <c r="HS21" i="61"/>
  <c r="HP18" i="61"/>
  <c r="HP42" i="61" s="1"/>
  <c r="HQ22" i="61"/>
  <c r="HS22" i="61"/>
  <c r="HS35" i="61"/>
  <c r="HS20" i="61"/>
  <c r="HS23" i="61" s="1"/>
  <c r="HS40" i="61" s="1"/>
  <c r="HQ20" i="61"/>
  <c r="HQ32" i="61"/>
  <c r="HP33" i="61"/>
  <c r="HP48" i="61" s="1"/>
  <c r="HQ21" i="61"/>
  <c r="HS17" i="61"/>
  <c r="HS32" i="61"/>
  <c r="HS36" i="61"/>
  <c r="HQ37" i="61"/>
  <c r="HQ35" i="61"/>
  <c r="HT6" i="59"/>
  <c r="HT2" i="59"/>
  <c r="HT5" i="59"/>
  <c r="HU4" i="59"/>
  <c r="HS47" i="59"/>
  <c r="HT6" i="55"/>
  <c r="HT2" i="55"/>
  <c r="HT5" i="55"/>
  <c r="HU4" i="55"/>
  <c r="HS49" i="55"/>
  <c r="HS48" i="55"/>
  <c r="HS47" i="55"/>
  <c r="HS43" i="57"/>
  <c r="HS42" i="57"/>
  <c r="HS41" i="57"/>
  <c r="HS23" i="55"/>
  <c r="HS40" i="55" s="1"/>
  <c r="HS47" i="61"/>
  <c r="HS49" i="57"/>
  <c r="HS48" i="57"/>
  <c r="HS47" i="57"/>
  <c r="HS41" i="59"/>
  <c r="HS43" i="55"/>
  <c r="HS42" i="55"/>
  <c r="HS41" i="55"/>
  <c r="HT6" i="57"/>
  <c r="HT2" i="57"/>
  <c r="HT5" i="57"/>
  <c r="HU4" i="57"/>
  <c r="HS38" i="59"/>
  <c r="HS46" i="59" s="1"/>
  <c r="HS38" i="55"/>
  <c r="HS31" i="55" s="1"/>
  <c r="HT6" i="61"/>
  <c r="HT5" i="61"/>
  <c r="HT2" i="61"/>
  <c r="HU4" i="61"/>
  <c r="HU3" i="61" s="1"/>
  <c r="HS41" i="61"/>
  <c r="HS23" i="57"/>
  <c r="HS40" i="57" s="1"/>
  <c r="HS46" i="57" l="1"/>
  <c r="HS23" i="59"/>
  <c r="HS40" i="59" s="1"/>
  <c r="HU3" i="55"/>
  <c r="HU3" i="57"/>
  <c r="HT20" i="61"/>
  <c r="HU3" i="59"/>
  <c r="HQ38" i="55"/>
  <c r="HQ46" i="55" s="1"/>
  <c r="HP49" i="55"/>
  <c r="HQ47" i="55"/>
  <c r="HP43" i="57"/>
  <c r="HP48" i="57"/>
  <c r="HP49" i="57"/>
  <c r="HQ23" i="55"/>
  <c r="HP43" i="55"/>
  <c r="HT17" i="61"/>
  <c r="HQ23" i="57"/>
  <c r="HQ38" i="57"/>
  <c r="HQ23" i="59"/>
  <c r="HQ38" i="59"/>
  <c r="HQ46" i="59" s="1"/>
  <c r="HP49" i="59"/>
  <c r="HQ47" i="59"/>
  <c r="HP43" i="59"/>
  <c r="HQ38" i="61"/>
  <c r="HQ46" i="61" s="1"/>
  <c r="HS16" i="55"/>
  <c r="HR37" i="61"/>
  <c r="HS18" i="61"/>
  <c r="HP34" i="61"/>
  <c r="HP49" i="61" s="1"/>
  <c r="HT37" i="61"/>
  <c r="HQ23" i="61"/>
  <c r="HQ40" i="61" s="1"/>
  <c r="HT21" i="61"/>
  <c r="HQ41" i="61"/>
  <c r="HT22" i="61"/>
  <c r="HT35" i="61"/>
  <c r="HS38" i="61"/>
  <c r="HP19" i="61"/>
  <c r="HP43" i="61" s="1"/>
  <c r="HT32" i="61"/>
  <c r="HT47" i="61" s="1"/>
  <c r="HT36" i="61"/>
  <c r="HQ47" i="61"/>
  <c r="HQ31" i="61"/>
  <c r="HS33" i="61"/>
  <c r="HS16" i="61"/>
  <c r="HR20" i="61"/>
  <c r="HR36" i="61"/>
  <c r="HR22" i="61"/>
  <c r="HQ33" i="61"/>
  <c r="HQ48" i="61" s="1"/>
  <c r="HQ48" i="55"/>
  <c r="HR32" i="61"/>
  <c r="HQ42" i="55"/>
  <c r="HQ18" i="61"/>
  <c r="HQ42" i="61" s="1"/>
  <c r="HR21" i="61"/>
  <c r="HQ42" i="59"/>
  <c r="HR41" i="59"/>
  <c r="HR41" i="55"/>
  <c r="HR17" i="61"/>
  <c r="HR41" i="61" s="1"/>
  <c r="HR35" i="61"/>
  <c r="HU6" i="57"/>
  <c r="HU2" i="57"/>
  <c r="HU5" i="57"/>
  <c r="HV4" i="57"/>
  <c r="HV3" i="57" s="1"/>
  <c r="HT47" i="57"/>
  <c r="HS46" i="55"/>
  <c r="HT41" i="59"/>
  <c r="HS16" i="57"/>
  <c r="HT41" i="55"/>
  <c r="HS31" i="59"/>
  <c r="HT41" i="61"/>
  <c r="HR47" i="55"/>
  <c r="HT38" i="55"/>
  <c r="HT31" i="55" s="1"/>
  <c r="HU5" i="59"/>
  <c r="HV4" i="59"/>
  <c r="HV3" i="59" s="1"/>
  <c r="HU6" i="59"/>
  <c r="HU2" i="59"/>
  <c r="HT47" i="59"/>
  <c r="HU6" i="61"/>
  <c r="HU5" i="61"/>
  <c r="HU2" i="61"/>
  <c r="HV4" i="61"/>
  <c r="HV3" i="61" s="1"/>
  <c r="HR47" i="59"/>
  <c r="HT41" i="57"/>
  <c r="HU5" i="55"/>
  <c r="HV4" i="55"/>
  <c r="HV3" i="55" s="1"/>
  <c r="HU6" i="55"/>
  <c r="HU2" i="55"/>
  <c r="HT47" i="55"/>
  <c r="HT38" i="59" l="1"/>
  <c r="HT31" i="59" s="1"/>
  <c r="HT38" i="57"/>
  <c r="HT46" i="57" s="1"/>
  <c r="HR23" i="59"/>
  <c r="HS16" i="59"/>
  <c r="HR38" i="57"/>
  <c r="HT23" i="55"/>
  <c r="HT40" i="55" s="1"/>
  <c r="HQ31" i="55"/>
  <c r="HT23" i="59"/>
  <c r="HT16" i="59" s="1"/>
  <c r="HT23" i="57"/>
  <c r="HT16" i="57" s="1"/>
  <c r="HQ31" i="59"/>
  <c r="HQ46" i="57"/>
  <c r="HQ31" i="57"/>
  <c r="HQ40" i="57"/>
  <c r="HQ16" i="57"/>
  <c r="HQ40" i="55"/>
  <c r="HQ16" i="55"/>
  <c r="HR23" i="55"/>
  <c r="HR40" i="55" s="1"/>
  <c r="HR38" i="55"/>
  <c r="HR46" i="55" s="1"/>
  <c r="HR23" i="61"/>
  <c r="HR40" i="61" s="1"/>
  <c r="HR38" i="59"/>
  <c r="HR31" i="59" s="1"/>
  <c r="HQ40" i="59"/>
  <c r="HQ16" i="59"/>
  <c r="HS48" i="59"/>
  <c r="HS42" i="59"/>
  <c r="HS49" i="59"/>
  <c r="HS43" i="59"/>
  <c r="HQ16" i="61"/>
  <c r="HT23" i="61"/>
  <c r="HT40" i="61" s="1"/>
  <c r="HT38" i="61"/>
  <c r="HT46" i="61" s="1"/>
  <c r="HR40" i="59"/>
  <c r="HT46" i="55"/>
  <c r="HS48" i="61"/>
  <c r="HS42" i="61"/>
  <c r="HS19" i="61"/>
  <c r="HS43" i="61" s="1"/>
  <c r="HS46" i="61"/>
  <c r="HS31" i="61"/>
  <c r="HS34" i="61"/>
  <c r="HS49" i="61" s="1"/>
  <c r="HR38" i="61"/>
  <c r="HR31" i="61" s="1"/>
  <c r="HR33" i="61"/>
  <c r="HR48" i="57"/>
  <c r="HR42" i="57"/>
  <c r="HR18" i="61"/>
  <c r="HT46" i="59"/>
  <c r="HQ48" i="57"/>
  <c r="HV6" i="61"/>
  <c r="HV5" i="61"/>
  <c r="HV2" i="61"/>
  <c r="HW4" i="61"/>
  <c r="HW3" i="61" s="1"/>
  <c r="HR16" i="59"/>
  <c r="HR47" i="61"/>
  <c r="HV6" i="57"/>
  <c r="HV2" i="57"/>
  <c r="HV5" i="57"/>
  <c r="HW4" i="57"/>
  <c r="HQ48" i="59"/>
  <c r="HQ42" i="57"/>
  <c r="HR31" i="57"/>
  <c r="HR47" i="57"/>
  <c r="HR46" i="57"/>
  <c r="HT31" i="61"/>
  <c r="HR16" i="61"/>
  <c r="HV6" i="59"/>
  <c r="HV2" i="59"/>
  <c r="HV5" i="59"/>
  <c r="HW4" i="59"/>
  <c r="HT31" i="57"/>
  <c r="HR23" i="57"/>
  <c r="HR40" i="57" s="1"/>
  <c r="HV6" i="55"/>
  <c r="HV2" i="55"/>
  <c r="HV5" i="55"/>
  <c r="HW4" i="55"/>
  <c r="HR41" i="57"/>
  <c r="HT40" i="57" l="1"/>
  <c r="HT40" i="59"/>
  <c r="HT16" i="55"/>
  <c r="HW3" i="57"/>
  <c r="HW3" i="55"/>
  <c r="HT33" i="61"/>
  <c r="HT48" i="61" s="1"/>
  <c r="HW3" i="59"/>
  <c r="HR16" i="55"/>
  <c r="HR46" i="59"/>
  <c r="HT42" i="59"/>
  <c r="HT18" i="61"/>
  <c r="HT42" i="61" s="1"/>
  <c r="HT48" i="59"/>
  <c r="HR31" i="55"/>
  <c r="HT16" i="61"/>
  <c r="HV22" i="61"/>
  <c r="HR46" i="61"/>
  <c r="HV41" i="59"/>
  <c r="HR16" i="57"/>
  <c r="HV38" i="57"/>
  <c r="HV32" i="61"/>
  <c r="HV47" i="61" s="1"/>
  <c r="HV36" i="61"/>
  <c r="HV37" i="61"/>
  <c r="HV17" i="61"/>
  <c r="HV21" i="61"/>
  <c r="HV35" i="61"/>
  <c r="HV20" i="61"/>
  <c r="HU36" i="61"/>
  <c r="HU22" i="61"/>
  <c r="HU41" i="57"/>
  <c r="HU32" i="61"/>
  <c r="HU47" i="61" s="1"/>
  <c r="HU47" i="57"/>
  <c r="HU21" i="61"/>
  <c r="HU20" i="61"/>
  <c r="HU17" i="61"/>
  <c r="HU41" i="61" s="1"/>
  <c r="HU35" i="61"/>
  <c r="HU37" i="61"/>
  <c r="HR48" i="59"/>
  <c r="HV41" i="61"/>
  <c r="HV23" i="55"/>
  <c r="HV40" i="55" s="1"/>
  <c r="HR42" i="59"/>
  <c r="HV23" i="59"/>
  <c r="HW5" i="57"/>
  <c r="HX4" i="57"/>
  <c r="HW6" i="57"/>
  <c r="HW2" i="57"/>
  <c r="HV31" i="57"/>
  <c r="HV49" i="57"/>
  <c r="HV48" i="57"/>
  <c r="HV47" i="57"/>
  <c r="HV46" i="57"/>
  <c r="HR48" i="61"/>
  <c r="HV38" i="55"/>
  <c r="HV31" i="55" s="1"/>
  <c r="HV43" i="55"/>
  <c r="HV42" i="55"/>
  <c r="HV41" i="55"/>
  <c r="HR43" i="59"/>
  <c r="HV23" i="57"/>
  <c r="HV40" i="57" s="1"/>
  <c r="HW5" i="61"/>
  <c r="HW6" i="61"/>
  <c r="HX4" i="61"/>
  <c r="HX3" i="61" s="1"/>
  <c r="HW2" i="61"/>
  <c r="HR42" i="55"/>
  <c r="HW6" i="55"/>
  <c r="HW2" i="55"/>
  <c r="HW5" i="55"/>
  <c r="HX4" i="55"/>
  <c r="HV49" i="55"/>
  <c r="HV48" i="55"/>
  <c r="HV47" i="55"/>
  <c r="HR42" i="61"/>
  <c r="HW6" i="59"/>
  <c r="HW2" i="59"/>
  <c r="HW5" i="59"/>
  <c r="HX4" i="59"/>
  <c r="HV47" i="59"/>
  <c r="HV43" i="57"/>
  <c r="HV42" i="57"/>
  <c r="HV41" i="57"/>
  <c r="HW36" i="61" l="1"/>
  <c r="HX3" i="55"/>
  <c r="HX3" i="59"/>
  <c r="HX3" i="57"/>
  <c r="HU38" i="55"/>
  <c r="HV38" i="59"/>
  <c r="HV31" i="59" s="1"/>
  <c r="HV40" i="59"/>
  <c r="HT43" i="55"/>
  <c r="HT42" i="55"/>
  <c r="HT48" i="57"/>
  <c r="HT34" i="61"/>
  <c r="HT49" i="61" s="1"/>
  <c r="HT49" i="57"/>
  <c r="HT19" i="61"/>
  <c r="HT43" i="61" s="1"/>
  <c r="HT42" i="57"/>
  <c r="HV23" i="61"/>
  <c r="HV40" i="61" s="1"/>
  <c r="HT43" i="59"/>
  <c r="HT49" i="59"/>
  <c r="HT49" i="55"/>
  <c r="HT48" i="55"/>
  <c r="HT43" i="57"/>
  <c r="HU23" i="55"/>
  <c r="HU40" i="55" s="1"/>
  <c r="HU23" i="57"/>
  <c r="HU40" i="57" s="1"/>
  <c r="HU38" i="57"/>
  <c r="HU31" i="57" s="1"/>
  <c r="HV38" i="61"/>
  <c r="HV31" i="61" s="1"/>
  <c r="HU38" i="59"/>
  <c r="HU46" i="59" s="1"/>
  <c r="HU23" i="59"/>
  <c r="HU16" i="59" s="1"/>
  <c r="HV46" i="55"/>
  <c r="HV16" i="59"/>
  <c r="HV16" i="55"/>
  <c r="HU40" i="59"/>
  <c r="HV16" i="57"/>
  <c r="HV18" i="61"/>
  <c r="HV33" i="61"/>
  <c r="HU38" i="61"/>
  <c r="HU31" i="61" s="1"/>
  <c r="HU23" i="61"/>
  <c r="HU40" i="61" s="1"/>
  <c r="HU46" i="57"/>
  <c r="HW47" i="57"/>
  <c r="HU18" i="61"/>
  <c r="HU33" i="61"/>
  <c r="HW22" i="61"/>
  <c r="HW35" i="61"/>
  <c r="HW20" i="61"/>
  <c r="HW41" i="57"/>
  <c r="HU19" i="61"/>
  <c r="HW17" i="61"/>
  <c r="HW32" i="61"/>
  <c r="HW38" i="57"/>
  <c r="HW46" i="57" s="1"/>
  <c r="HW37" i="61"/>
  <c r="HU48" i="55"/>
  <c r="HW38" i="55"/>
  <c r="HW38" i="59"/>
  <c r="HU42" i="59"/>
  <c r="HU43" i="55"/>
  <c r="HU34" i="61"/>
  <c r="HW21" i="61"/>
  <c r="HU41" i="59"/>
  <c r="HU47" i="55"/>
  <c r="HU46" i="55"/>
  <c r="HU31" i="55"/>
  <c r="HX6" i="59"/>
  <c r="HX2" i="59"/>
  <c r="HX5" i="59"/>
  <c r="HY4" i="59"/>
  <c r="HU48" i="59"/>
  <c r="HU47" i="59"/>
  <c r="HU31" i="59"/>
  <c r="HX6" i="61"/>
  <c r="HX5" i="61"/>
  <c r="HX2" i="61"/>
  <c r="HY4" i="61"/>
  <c r="HY3" i="61" s="1"/>
  <c r="HW41" i="59"/>
  <c r="HX6" i="55"/>
  <c r="HX2" i="55"/>
  <c r="HX5" i="55"/>
  <c r="HY4" i="55"/>
  <c r="HY3" i="55" s="1"/>
  <c r="HU16" i="55"/>
  <c r="HU42" i="55"/>
  <c r="HU41" i="55"/>
  <c r="HX6" i="57"/>
  <c r="HX2" i="57"/>
  <c r="HX5" i="57"/>
  <c r="HY4" i="57"/>
  <c r="HY3" i="57" s="1"/>
  <c r="HV46" i="61" l="1"/>
  <c r="HU16" i="61"/>
  <c r="HV16" i="61"/>
  <c r="HV46" i="59"/>
  <c r="HU49" i="59"/>
  <c r="HU16" i="57"/>
  <c r="HV49" i="59"/>
  <c r="HY3" i="59"/>
  <c r="HU49" i="55"/>
  <c r="HV43" i="59"/>
  <c r="HV42" i="59"/>
  <c r="HV48" i="59"/>
  <c r="HW23" i="59"/>
  <c r="HW40" i="59" s="1"/>
  <c r="HV48" i="61"/>
  <c r="HV34" i="61"/>
  <c r="HV49" i="61" s="1"/>
  <c r="HV42" i="61"/>
  <c r="HV19" i="61"/>
  <c r="HV43" i="61" s="1"/>
  <c r="HU46" i="61"/>
  <c r="HW31" i="57"/>
  <c r="HW38" i="61"/>
  <c r="HW31" i="61" s="1"/>
  <c r="HW23" i="57"/>
  <c r="HW40" i="57" s="1"/>
  <c r="HW23" i="61"/>
  <c r="HW40" i="61" s="1"/>
  <c r="HU49" i="57"/>
  <c r="HU48" i="57"/>
  <c r="HY5" i="55"/>
  <c r="HZ4" i="55"/>
  <c r="HZ3" i="55" s="1"/>
  <c r="HY6" i="55"/>
  <c r="HY2" i="55"/>
  <c r="HU43" i="61"/>
  <c r="HU42" i="61"/>
  <c r="HW47" i="59"/>
  <c r="HW46" i="59"/>
  <c r="HW31" i="59"/>
  <c r="HY5" i="59"/>
  <c r="HZ4" i="59"/>
  <c r="HZ3" i="59" s="1"/>
  <c r="HY6" i="59"/>
  <c r="HY2" i="59"/>
  <c r="HU43" i="59"/>
  <c r="HU43" i="57"/>
  <c r="HU42" i="57"/>
  <c r="HY6" i="61"/>
  <c r="HY5" i="61"/>
  <c r="HY2" i="61"/>
  <c r="HZ4" i="61"/>
  <c r="HZ3" i="61" s="1"/>
  <c r="HU48" i="61"/>
  <c r="HU49" i="61"/>
  <c r="HW41" i="55"/>
  <c r="HW23" i="55"/>
  <c r="HW40" i="55" s="1"/>
  <c r="HY6" i="57"/>
  <c r="HY2" i="57"/>
  <c r="HY5" i="57"/>
  <c r="HZ4" i="57"/>
  <c r="HZ3" i="57" s="1"/>
  <c r="HW47" i="55"/>
  <c r="HW46" i="55"/>
  <c r="HW31" i="55"/>
  <c r="HW41" i="61"/>
  <c r="HW47" i="61"/>
  <c r="HW16" i="59" l="1"/>
  <c r="HW46" i="61"/>
  <c r="HW16" i="57"/>
  <c r="HW16" i="61"/>
  <c r="HW16" i="55"/>
  <c r="HZ6" i="57"/>
  <c r="HZ2" i="57"/>
  <c r="HZ5" i="57"/>
  <c r="IA4" i="57"/>
  <c r="HZ6" i="61"/>
  <c r="HZ5" i="61"/>
  <c r="HZ2" i="61"/>
  <c r="IA4" i="61"/>
  <c r="IA3" i="61" s="1"/>
  <c r="HZ6" i="59"/>
  <c r="HZ2" i="59"/>
  <c r="HZ5" i="59"/>
  <c r="IA4" i="59"/>
  <c r="HZ6" i="55"/>
  <c r="HZ2" i="55"/>
  <c r="HZ5" i="55"/>
  <c r="IA4" i="55"/>
  <c r="HX41" i="59" l="1"/>
  <c r="IA3" i="59"/>
  <c r="IA3" i="57"/>
  <c r="IA3" i="55"/>
  <c r="HW48" i="55"/>
  <c r="HX47" i="57"/>
  <c r="HW42" i="55"/>
  <c r="HW48" i="57"/>
  <c r="HW42" i="57"/>
  <c r="HX41" i="55"/>
  <c r="HX38" i="55"/>
  <c r="HZ41" i="59"/>
  <c r="HW48" i="59"/>
  <c r="HZ47" i="59"/>
  <c r="HW42" i="59"/>
  <c r="HZ23" i="55"/>
  <c r="HZ40" i="55" s="1"/>
  <c r="HZ38" i="57"/>
  <c r="HZ31" i="57" s="1"/>
  <c r="HX21" i="61"/>
  <c r="HX22" i="61"/>
  <c r="HW33" i="61"/>
  <c r="HX17" i="61"/>
  <c r="HW18" i="61"/>
  <c r="HW42" i="61" s="1"/>
  <c r="HX35" i="61"/>
  <c r="HX32" i="61"/>
  <c r="HX47" i="61" s="1"/>
  <c r="HX37" i="61"/>
  <c r="HZ32" i="61"/>
  <c r="HZ47" i="61" s="1"/>
  <c r="HZ36" i="61"/>
  <c r="HZ37" i="61"/>
  <c r="HZ17" i="61"/>
  <c r="HZ41" i="61" s="1"/>
  <c r="HZ21" i="61"/>
  <c r="HX36" i="61"/>
  <c r="HZ22" i="61"/>
  <c r="HZ35" i="61"/>
  <c r="HZ20" i="61"/>
  <c r="HX20" i="61"/>
  <c r="IA6" i="55"/>
  <c r="IA2" i="55"/>
  <c r="IA5" i="55"/>
  <c r="IB4" i="55"/>
  <c r="IB3" i="55" s="1"/>
  <c r="IA5" i="57"/>
  <c r="IB4" i="57"/>
  <c r="IA6" i="57"/>
  <c r="IA2" i="57"/>
  <c r="HZ49" i="57"/>
  <c r="HZ48" i="57"/>
  <c r="HZ47" i="57"/>
  <c r="HZ23" i="57"/>
  <c r="HZ40" i="57" s="1"/>
  <c r="HZ38" i="55"/>
  <c r="HZ46" i="55" s="1"/>
  <c r="HZ16" i="55"/>
  <c r="HZ43" i="55"/>
  <c r="HZ42" i="55"/>
  <c r="HZ41" i="55"/>
  <c r="IA6" i="59"/>
  <c r="IA2" i="59"/>
  <c r="IA5" i="59"/>
  <c r="IB4" i="59"/>
  <c r="HZ43" i="57"/>
  <c r="HZ42" i="57"/>
  <c r="HZ41" i="57"/>
  <c r="HZ49" i="55"/>
  <c r="HZ48" i="55"/>
  <c r="HZ47" i="55"/>
  <c r="IA5" i="61"/>
  <c r="IA6" i="61"/>
  <c r="IB4" i="61"/>
  <c r="IB3" i="61" s="1"/>
  <c r="IA2" i="61"/>
  <c r="HZ46" i="57" l="1"/>
  <c r="HZ38" i="59"/>
  <c r="HZ31" i="59" s="1"/>
  <c r="HZ23" i="59"/>
  <c r="HZ40" i="59" s="1"/>
  <c r="HZ18" i="61"/>
  <c r="HZ42" i="61" s="1"/>
  <c r="HW43" i="59"/>
  <c r="IB3" i="59"/>
  <c r="HW43" i="57"/>
  <c r="IB3" i="57"/>
  <c r="HX23" i="55"/>
  <c r="IA47" i="55"/>
  <c r="HW43" i="55"/>
  <c r="HX23" i="57"/>
  <c r="HX40" i="57" s="1"/>
  <c r="HX38" i="57"/>
  <c r="HW49" i="55"/>
  <c r="HX31" i="55"/>
  <c r="HX47" i="55"/>
  <c r="HX46" i="55"/>
  <c r="HX41" i="57"/>
  <c r="HW49" i="57"/>
  <c r="IA38" i="57"/>
  <c r="IA31" i="57" s="1"/>
  <c r="IA41" i="55"/>
  <c r="HZ38" i="61"/>
  <c r="HZ31" i="61" s="1"/>
  <c r="IA22" i="61"/>
  <c r="HX47" i="59"/>
  <c r="HX38" i="59"/>
  <c r="HX31" i="59" s="1"/>
  <c r="IA23" i="59"/>
  <c r="IA40" i="59" s="1"/>
  <c r="HW49" i="59"/>
  <c r="HX23" i="59"/>
  <c r="HZ23" i="61"/>
  <c r="HZ40" i="61" s="1"/>
  <c r="HZ31" i="55"/>
  <c r="IA17" i="61"/>
  <c r="IA32" i="61"/>
  <c r="IA36" i="61"/>
  <c r="HX41" i="61"/>
  <c r="IA37" i="61"/>
  <c r="HW19" i="61"/>
  <c r="HW43" i="61" s="1"/>
  <c r="HW48" i="61"/>
  <c r="HY37" i="61"/>
  <c r="HZ33" i="61"/>
  <c r="IA21" i="61"/>
  <c r="HW34" i="61"/>
  <c r="HW49" i="61" s="1"/>
  <c r="HX38" i="61"/>
  <c r="IA35" i="61"/>
  <c r="IA20" i="61"/>
  <c r="IA23" i="61" s="1"/>
  <c r="HX23" i="61"/>
  <c r="HX40" i="61" s="1"/>
  <c r="HZ16" i="57"/>
  <c r="HY41" i="55"/>
  <c r="HY20" i="61"/>
  <c r="HX33" i="61"/>
  <c r="HX48" i="61" s="1"/>
  <c r="HY32" i="61"/>
  <c r="HY22" i="61"/>
  <c r="HY36" i="61"/>
  <c r="HX42" i="55"/>
  <c r="HY41" i="57"/>
  <c r="HY21" i="61"/>
  <c r="HX42" i="57"/>
  <c r="HY47" i="55"/>
  <c r="HX48" i="55"/>
  <c r="HY17" i="61"/>
  <c r="HX18" i="61"/>
  <c r="HX42" i="61" s="1"/>
  <c r="HY35" i="61"/>
  <c r="HZ16" i="61"/>
  <c r="HZ16" i="59"/>
  <c r="IB6" i="57"/>
  <c r="IB2" i="57"/>
  <c r="IB5" i="57"/>
  <c r="IC4" i="57"/>
  <c r="IC3" i="57" s="1"/>
  <c r="IB6" i="61"/>
  <c r="IB5" i="61"/>
  <c r="IB2" i="61"/>
  <c r="IC4" i="61"/>
  <c r="IC3" i="61" s="1"/>
  <c r="IA41" i="61"/>
  <c r="IB6" i="59"/>
  <c r="IB2" i="59"/>
  <c r="IB5" i="59"/>
  <c r="IC4" i="59"/>
  <c r="IC3" i="59" s="1"/>
  <c r="IA47" i="59"/>
  <c r="IA38" i="55"/>
  <c r="IA31" i="55" s="1"/>
  <c r="IB6" i="55"/>
  <c r="IB2" i="55"/>
  <c r="IB5" i="55"/>
  <c r="IC4" i="55"/>
  <c r="IA47" i="61"/>
  <c r="IA41" i="59"/>
  <c r="IA47" i="57"/>
  <c r="IA23" i="57" l="1"/>
  <c r="HZ46" i="59"/>
  <c r="HZ46" i="61"/>
  <c r="IA38" i="59"/>
  <c r="IA31" i="59" s="1"/>
  <c r="IA16" i="57"/>
  <c r="IA41" i="57"/>
  <c r="IA23" i="55"/>
  <c r="IA16" i="55" s="1"/>
  <c r="HY38" i="57"/>
  <c r="IC3" i="55"/>
  <c r="HY33" i="61"/>
  <c r="HX16" i="57"/>
  <c r="IA46" i="55"/>
  <c r="HX16" i="55"/>
  <c r="HX40" i="55"/>
  <c r="IA38" i="61"/>
  <c r="IA46" i="61" s="1"/>
  <c r="IA40" i="57"/>
  <c r="HY23" i="57"/>
  <c r="HY40" i="57" s="1"/>
  <c r="HX31" i="57"/>
  <c r="HX46" i="57"/>
  <c r="HY23" i="55"/>
  <c r="HY40" i="55" s="1"/>
  <c r="HZ42" i="59"/>
  <c r="HZ48" i="59"/>
  <c r="HZ49" i="59"/>
  <c r="HX46" i="59"/>
  <c r="HZ43" i="59"/>
  <c r="HX16" i="59"/>
  <c r="HX40" i="59"/>
  <c r="HY38" i="61"/>
  <c r="IA40" i="61"/>
  <c r="IA46" i="59"/>
  <c r="IA46" i="57"/>
  <c r="HZ19" i="61"/>
  <c r="HZ43" i="61" s="1"/>
  <c r="HZ48" i="61"/>
  <c r="HX16" i="61"/>
  <c r="IA33" i="61"/>
  <c r="HZ34" i="61"/>
  <c r="HZ49" i="61" s="1"/>
  <c r="HX31" i="61"/>
  <c r="HX46" i="61"/>
  <c r="IA18" i="61"/>
  <c r="IA16" i="59"/>
  <c r="IA31" i="61"/>
  <c r="HY38" i="55"/>
  <c r="IB20" i="61"/>
  <c r="IB22" i="61"/>
  <c r="IB35" i="61"/>
  <c r="HY18" i="61"/>
  <c r="HY42" i="61" s="1"/>
  <c r="IB23" i="55"/>
  <c r="IB17" i="61"/>
  <c r="IB32" i="61"/>
  <c r="IB36" i="61"/>
  <c r="IB37" i="61"/>
  <c r="IB41" i="59"/>
  <c r="IB21" i="61"/>
  <c r="HY16" i="57"/>
  <c r="IA16" i="61"/>
  <c r="HY48" i="61"/>
  <c r="HY47" i="61"/>
  <c r="HY46" i="61"/>
  <c r="HY31" i="61"/>
  <c r="HY41" i="59"/>
  <c r="HY41" i="61"/>
  <c r="HY23" i="61"/>
  <c r="HY40" i="61" s="1"/>
  <c r="HX42" i="59"/>
  <c r="HY47" i="57"/>
  <c r="HY46" i="57"/>
  <c r="HY31" i="57"/>
  <c r="HY38" i="59"/>
  <c r="HY31" i="59" s="1"/>
  <c r="IC5" i="55"/>
  <c r="ID4" i="55"/>
  <c r="IC6" i="55"/>
  <c r="IC2" i="55"/>
  <c r="HY48" i="59"/>
  <c r="HY47" i="59"/>
  <c r="IC6" i="61"/>
  <c r="IC5" i="61"/>
  <c r="IC2" i="61"/>
  <c r="ID4" i="61"/>
  <c r="ID3" i="61" s="1"/>
  <c r="IC6" i="57"/>
  <c r="IC2" i="57"/>
  <c r="IC5" i="57"/>
  <c r="ID4" i="57"/>
  <c r="HX48" i="59"/>
  <c r="IC5" i="59"/>
  <c r="ID4" i="59"/>
  <c r="IC6" i="59"/>
  <c r="IC2" i="59"/>
  <c r="IA40" i="55" l="1"/>
  <c r="HY16" i="55"/>
  <c r="ID3" i="57"/>
  <c r="IA34" i="61"/>
  <c r="IA49" i="61" s="1"/>
  <c r="IA43" i="59"/>
  <c r="ID3" i="59"/>
  <c r="ID3" i="55"/>
  <c r="IA42" i="57"/>
  <c r="IA49" i="55"/>
  <c r="IA48" i="57"/>
  <c r="IA48" i="55"/>
  <c r="IA42" i="55"/>
  <c r="IA43" i="57"/>
  <c r="IA43" i="55"/>
  <c r="IA49" i="57"/>
  <c r="IB40" i="55"/>
  <c r="IB38" i="55"/>
  <c r="IB38" i="59"/>
  <c r="IA42" i="59"/>
  <c r="IA49" i="59"/>
  <c r="IA48" i="59"/>
  <c r="IA42" i="61"/>
  <c r="IA19" i="61"/>
  <c r="IA43" i="61" s="1"/>
  <c r="IA48" i="61"/>
  <c r="IB23" i="59"/>
  <c r="IB40" i="59" s="1"/>
  <c r="IC37" i="61"/>
  <c r="IB18" i="61"/>
  <c r="IB42" i="61" s="1"/>
  <c r="IC17" i="61"/>
  <c r="IC21" i="61"/>
  <c r="IC22" i="61"/>
  <c r="IC35" i="61"/>
  <c r="HY46" i="59"/>
  <c r="IC20" i="61"/>
  <c r="IC32" i="61"/>
  <c r="IC36" i="61"/>
  <c r="IB33" i="61"/>
  <c r="IB48" i="61" s="1"/>
  <c r="IB42" i="55"/>
  <c r="IB48" i="59"/>
  <c r="IB42" i="57"/>
  <c r="HY46" i="55"/>
  <c r="HY31" i="55"/>
  <c r="ID6" i="57"/>
  <c r="ID2" i="57"/>
  <c r="ID5" i="57"/>
  <c r="IE4" i="57"/>
  <c r="ID6" i="61"/>
  <c r="ID5" i="61"/>
  <c r="ID2" i="61"/>
  <c r="IE4" i="61"/>
  <c r="IE3" i="61" s="1"/>
  <c r="HY42" i="55"/>
  <c r="IC47" i="55"/>
  <c r="IB41" i="57"/>
  <c r="IB41" i="61"/>
  <c r="HY16" i="61"/>
  <c r="IB23" i="61"/>
  <c r="IB40" i="61" s="1"/>
  <c r="IC41" i="59"/>
  <c r="IB48" i="57"/>
  <c r="IB47" i="57"/>
  <c r="IB31" i="55"/>
  <c r="IB48" i="55"/>
  <c r="IB47" i="55"/>
  <c r="IB46" i="55"/>
  <c r="ID6" i="55"/>
  <c r="ID2" i="55"/>
  <c r="ID5" i="55"/>
  <c r="IE4" i="55"/>
  <c r="IE3" i="55" s="1"/>
  <c r="IB38" i="57"/>
  <c r="IB46" i="57" s="1"/>
  <c r="HY48" i="57"/>
  <c r="IB31" i="59"/>
  <c r="IB47" i="59"/>
  <c r="IB46" i="59"/>
  <c r="IC47" i="59"/>
  <c r="HY42" i="57"/>
  <c r="HY48" i="55"/>
  <c r="IB23" i="57"/>
  <c r="IB40" i="57" s="1"/>
  <c r="IB16" i="55"/>
  <c r="IB41" i="55"/>
  <c r="IB47" i="61"/>
  <c r="ID6" i="59"/>
  <c r="ID2" i="59"/>
  <c r="ID5" i="59"/>
  <c r="IE4" i="59"/>
  <c r="IB38" i="61"/>
  <c r="IB46" i="61" s="1"/>
  <c r="IC23" i="59" l="1"/>
  <c r="IC16" i="59" s="1"/>
  <c r="IE3" i="57"/>
  <c r="IE3" i="59"/>
  <c r="ID21" i="61"/>
  <c r="IC38" i="57"/>
  <c r="IC46" i="57" s="1"/>
  <c r="IC38" i="55"/>
  <c r="IC46" i="55" s="1"/>
  <c r="IC40" i="59"/>
  <c r="IB16" i="59"/>
  <c r="ID37" i="61"/>
  <c r="IB43" i="59"/>
  <c r="IB43" i="55"/>
  <c r="IB49" i="55"/>
  <c r="IB49" i="57"/>
  <c r="IB19" i="61"/>
  <c r="IB43" i="61" s="1"/>
  <c r="ID17" i="61"/>
  <c r="ID41" i="61" s="1"/>
  <c r="IC48" i="57"/>
  <c r="IB43" i="57"/>
  <c r="IB49" i="59"/>
  <c r="IC38" i="59"/>
  <c r="IC33" i="61"/>
  <c r="IC48" i="61" s="1"/>
  <c r="ID22" i="61"/>
  <c r="ID35" i="61"/>
  <c r="ID20" i="61"/>
  <c r="IB34" i="61"/>
  <c r="IB49" i="61" s="1"/>
  <c r="IC42" i="57"/>
  <c r="IC18" i="61"/>
  <c r="IC42" i="61" s="1"/>
  <c r="ID32" i="61"/>
  <c r="ID47" i="61" s="1"/>
  <c r="ID36" i="61"/>
  <c r="IC41" i="61"/>
  <c r="IC38" i="61"/>
  <c r="IC46" i="61" s="1"/>
  <c r="IB31" i="57"/>
  <c r="IE5" i="61"/>
  <c r="IE6" i="61"/>
  <c r="IF4" i="61"/>
  <c r="IF3" i="61" s="1"/>
  <c r="IE2" i="61"/>
  <c r="IC41" i="55"/>
  <c r="IB42" i="59"/>
  <c r="IB31" i="61"/>
  <c r="IC23" i="61"/>
  <c r="IC40" i="61" s="1"/>
  <c r="IC41" i="57"/>
  <c r="IB16" i="61"/>
  <c r="IB16" i="57"/>
  <c r="ID41" i="57"/>
  <c r="IC47" i="61"/>
  <c r="IC23" i="55"/>
  <c r="IC40" i="55" s="1"/>
  <c r="IE6" i="55"/>
  <c r="IE2" i="55"/>
  <c r="IE5" i="55"/>
  <c r="IF4" i="55"/>
  <c r="IF3" i="55" s="1"/>
  <c r="IE6" i="59"/>
  <c r="IE2" i="59"/>
  <c r="IE5" i="59"/>
  <c r="IF4" i="59"/>
  <c r="IC23" i="57"/>
  <c r="IC40" i="57" s="1"/>
  <c r="IC47" i="57"/>
  <c r="IE5" i="57"/>
  <c r="IF4" i="57"/>
  <c r="IF3" i="57" s="1"/>
  <c r="IE6" i="57"/>
  <c r="IE2" i="57"/>
  <c r="IC31" i="57" l="1"/>
  <c r="IC31" i="55"/>
  <c r="IC43" i="59"/>
  <c r="IF3" i="59"/>
  <c r="ID38" i="57"/>
  <c r="ID46" i="57" s="1"/>
  <c r="ID38" i="61"/>
  <c r="ID31" i="61" s="1"/>
  <c r="ID23" i="61"/>
  <c r="ID40" i="61" s="1"/>
  <c r="IC31" i="61"/>
  <c r="IC43" i="57"/>
  <c r="IC43" i="55"/>
  <c r="IC19" i="61"/>
  <c r="IC43" i="61" s="1"/>
  <c r="IC49" i="57"/>
  <c r="IC34" i="61"/>
  <c r="IC49" i="61" s="1"/>
  <c r="IC46" i="59"/>
  <c r="IC31" i="59"/>
  <c r="IC49" i="55"/>
  <c r="IC49" i="59"/>
  <c r="ID31" i="57"/>
  <c r="ID47" i="57"/>
  <c r="ID47" i="59"/>
  <c r="IC48" i="55"/>
  <c r="IF6" i="55"/>
  <c r="IF2" i="55"/>
  <c r="IF5" i="55"/>
  <c r="IG4" i="55"/>
  <c r="IG3" i="55" s="1"/>
  <c r="ID38" i="59"/>
  <c r="ID31" i="59" s="1"/>
  <c r="IC16" i="55"/>
  <c r="IF6" i="61"/>
  <c r="IF5" i="61"/>
  <c r="IF2" i="61"/>
  <c r="IG4" i="61"/>
  <c r="IG3" i="61" s="1"/>
  <c r="ID23" i="55"/>
  <c r="ID40" i="55" s="1"/>
  <c r="IF6" i="57"/>
  <c r="IF2" i="57"/>
  <c r="IF5" i="57"/>
  <c r="IG4" i="57"/>
  <c r="IG3" i="57" s="1"/>
  <c r="IC42" i="59"/>
  <c r="ID47" i="55"/>
  <c r="ID41" i="55"/>
  <c r="IC42" i="55"/>
  <c r="ID23" i="57"/>
  <c r="IC16" i="61"/>
  <c r="IC48" i="59"/>
  <c r="IF6" i="59"/>
  <c r="IF2" i="59"/>
  <c r="IF5" i="59"/>
  <c r="IG4" i="59"/>
  <c r="IG3" i="59" s="1"/>
  <c r="ID41" i="59"/>
  <c r="ID38" i="55"/>
  <c r="ID46" i="55" s="1"/>
  <c r="IC16" i="57"/>
  <c r="ID23" i="59"/>
  <c r="ID40" i="59" s="1"/>
  <c r="ID16" i="61" l="1"/>
  <c r="ID46" i="61"/>
  <c r="ID46" i="59"/>
  <c r="ID31" i="55"/>
  <c r="ID40" i="57"/>
  <c r="ID16" i="57"/>
  <c r="IG5" i="59"/>
  <c r="IH4" i="59"/>
  <c r="IG6" i="59"/>
  <c r="IG2" i="59"/>
  <c r="ID16" i="55"/>
  <c r="IG5" i="55"/>
  <c r="IH4" i="55"/>
  <c r="IG6" i="55"/>
  <c r="IG2" i="55"/>
  <c r="ID16" i="59"/>
  <c r="IG6" i="57"/>
  <c r="IG2" i="57"/>
  <c r="IG5" i="57"/>
  <c r="IH4" i="57"/>
  <c r="IG6" i="61"/>
  <c r="IG5" i="61"/>
  <c r="IG2" i="61"/>
  <c r="IH4" i="61"/>
  <c r="IH3" i="61" s="1"/>
  <c r="IG38" i="55" l="1"/>
  <c r="IE35" i="61"/>
  <c r="IH3" i="59"/>
  <c r="ID48" i="57"/>
  <c r="IH3" i="57"/>
  <c r="ID42" i="55"/>
  <c r="IH3" i="55"/>
  <c r="ID48" i="55"/>
  <c r="IE41" i="55"/>
  <c r="IG41" i="59"/>
  <c r="ID42" i="59"/>
  <c r="IG38" i="57"/>
  <c r="IG46" i="57" s="1"/>
  <c r="IG17" i="61"/>
  <c r="IG41" i="61" s="1"/>
  <c r="IE36" i="61"/>
  <c r="IG21" i="61"/>
  <c r="IG22" i="61"/>
  <c r="IG35" i="61"/>
  <c r="IE32" i="61"/>
  <c r="IE47" i="61" s="1"/>
  <c r="ID33" i="61"/>
  <c r="ID48" i="61" s="1"/>
  <c r="IG20" i="61"/>
  <c r="IG32" i="61"/>
  <c r="IG47" i="61" s="1"/>
  <c r="IG36" i="61"/>
  <c r="IE17" i="61"/>
  <c r="ID18" i="61"/>
  <c r="ID42" i="61" s="1"/>
  <c r="IE22" i="61"/>
  <c r="IG37" i="61"/>
  <c r="IE37" i="61"/>
  <c r="IE20" i="61"/>
  <c r="IE21" i="61"/>
  <c r="IG43" i="57"/>
  <c r="IG42" i="57"/>
  <c r="IG41" i="57"/>
  <c r="IG23" i="55"/>
  <c r="IG40" i="55" s="1"/>
  <c r="IH6" i="59"/>
  <c r="IH2" i="59"/>
  <c r="IH5" i="59"/>
  <c r="II4" i="59"/>
  <c r="II3" i="59" s="1"/>
  <c r="IG43" i="55"/>
  <c r="IG42" i="55"/>
  <c r="IG41" i="55"/>
  <c r="IG23" i="59"/>
  <c r="IH6" i="57"/>
  <c r="IH2" i="57"/>
  <c r="IH5" i="57"/>
  <c r="II4" i="57"/>
  <c r="IG49" i="57"/>
  <c r="IG48" i="57"/>
  <c r="IG47" i="57"/>
  <c r="IG49" i="55"/>
  <c r="IG48" i="55"/>
  <c r="IG47" i="55"/>
  <c r="IG46" i="55"/>
  <c r="IG31" i="55"/>
  <c r="IH6" i="61"/>
  <c r="IH5" i="61"/>
  <c r="IH2" i="61"/>
  <c r="II4" i="61"/>
  <c r="II3" i="61" s="1"/>
  <c r="IG23" i="57"/>
  <c r="IG40" i="57" s="1"/>
  <c r="IH6" i="55"/>
  <c r="IH2" i="55"/>
  <c r="IH5" i="55"/>
  <c r="II4" i="55"/>
  <c r="IG47" i="59"/>
  <c r="IG31" i="57" l="1"/>
  <c r="IE23" i="55"/>
  <c r="IE40" i="55" s="1"/>
  <c r="IG40" i="59"/>
  <c r="II3" i="57"/>
  <c r="ID43" i="55"/>
  <c r="II3" i="55"/>
  <c r="ID19" i="61"/>
  <c r="ID43" i="61" s="1"/>
  <c r="IG38" i="61"/>
  <c r="IE47" i="55"/>
  <c r="ID42" i="57"/>
  <c r="ID49" i="55"/>
  <c r="IH23" i="55"/>
  <c r="IH40" i="55" s="1"/>
  <c r="IE23" i="59"/>
  <c r="IE16" i="59" s="1"/>
  <c r="IE47" i="57"/>
  <c r="IE38" i="57"/>
  <c r="IE46" i="57" s="1"/>
  <c r="IE23" i="57"/>
  <c r="IE40" i="57" s="1"/>
  <c r="ID43" i="57"/>
  <c r="IH22" i="61"/>
  <c r="ID49" i="57"/>
  <c r="IE41" i="57"/>
  <c r="IE38" i="55"/>
  <c r="IE31" i="55" s="1"/>
  <c r="IG16" i="55"/>
  <c r="IG23" i="61"/>
  <c r="IG40" i="61" s="1"/>
  <c r="IH32" i="61"/>
  <c r="IH47" i="61" s="1"/>
  <c r="IH35" i="61"/>
  <c r="IG46" i="61"/>
  <c r="IH23" i="59"/>
  <c r="IH40" i="59" s="1"/>
  <c r="ID49" i="59"/>
  <c r="IH41" i="59"/>
  <c r="IE38" i="59"/>
  <c r="IE46" i="59" s="1"/>
  <c r="IE47" i="59"/>
  <c r="ID48" i="59"/>
  <c r="IE40" i="59"/>
  <c r="ID43" i="59"/>
  <c r="IE41" i="59"/>
  <c r="IG38" i="59"/>
  <c r="IE38" i="61"/>
  <c r="IE46" i="61" s="1"/>
  <c r="IH20" i="61"/>
  <c r="IH36" i="61"/>
  <c r="IG33" i="61"/>
  <c r="IE41" i="61"/>
  <c r="IH37" i="61"/>
  <c r="IE23" i="61"/>
  <c r="IE40" i="61" s="1"/>
  <c r="IG18" i="61"/>
  <c r="IF22" i="61"/>
  <c r="ID34" i="61"/>
  <c r="ID49" i="61" s="1"/>
  <c r="IH17" i="61"/>
  <c r="IH41" i="61" s="1"/>
  <c r="IH21" i="61"/>
  <c r="IG31" i="61"/>
  <c r="IF17" i="61"/>
  <c r="IE18" i="61"/>
  <c r="IE42" i="61" s="1"/>
  <c r="IF41" i="55"/>
  <c r="IF37" i="61"/>
  <c r="IF32" i="61"/>
  <c r="IF47" i="61" s="1"/>
  <c r="IF21" i="61"/>
  <c r="IF41" i="59"/>
  <c r="IF20" i="61"/>
  <c r="IF36" i="61"/>
  <c r="IG16" i="59"/>
  <c r="IF35" i="61"/>
  <c r="IE33" i="61"/>
  <c r="IE48" i="61" s="1"/>
  <c r="IE48" i="55"/>
  <c r="IG16" i="61"/>
  <c r="IH41" i="55"/>
  <c r="IF41" i="57"/>
  <c r="II5" i="57"/>
  <c r="IJ4" i="57"/>
  <c r="II6" i="57"/>
  <c r="II2" i="57"/>
  <c r="IH47" i="57"/>
  <c r="IG16" i="57"/>
  <c r="II6" i="55"/>
  <c r="II2" i="55"/>
  <c r="II5" i="55"/>
  <c r="IJ4" i="55"/>
  <c r="IH47" i="55"/>
  <c r="II6" i="59"/>
  <c r="II2" i="59"/>
  <c r="II5" i="59"/>
  <c r="IJ4" i="59"/>
  <c r="IH47" i="59"/>
  <c r="IH41" i="57"/>
  <c r="IF41" i="61"/>
  <c r="II5" i="61"/>
  <c r="II6" i="61"/>
  <c r="IJ4" i="61"/>
  <c r="IJ3" i="61" s="1"/>
  <c r="II2" i="61"/>
  <c r="IF38" i="57"/>
  <c r="IH38" i="57"/>
  <c r="IH31" i="57" s="1"/>
  <c r="IE16" i="55" l="1"/>
  <c r="IE16" i="57"/>
  <c r="IF23" i="55"/>
  <c r="IF40" i="55" s="1"/>
  <c r="IH38" i="55"/>
  <c r="IE31" i="59"/>
  <c r="IH33" i="61"/>
  <c r="IH48" i="61" s="1"/>
  <c r="IJ3" i="59"/>
  <c r="IJ3" i="57"/>
  <c r="IJ3" i="55"/>
  <c r="IF38" i="59"/>
  <c r="IH38" i="59"/>
  <c r="IH31" i="59" s="1"/>
  <c r="IH23" i="57"/>
  <c r="IE31" i="57"/>
  <c r="IE46" i="55"/>
  <c r="IH38" i="61"/>
  <c r="IH31" i="61" s="1"/>
  <c r="IG48" i="59"/>
  <c r="IG49" i="59"/>
  <c r="IF23" i="59"/>
  <c r="IF40" i="59" s="1"/>
  <c r="IG46" i="59"/>
  <c r="IG31" i="59"/>
  <c r="IG42" i="59"/>
  <c r="IG43" i="59"/>
  <c r="IF38" i="61"/>
  <c r="IF46" i="61" s="1"/>
  <c r="IF38" i="55"/>
  <c r="IF23" i="57"/>
  <c r="IF40" i="57" s="1"/>
  <c r="IH23" i="61"/>
  <c r="IH40" i="61" s="1"/>
  <c r="IE31" i="61"/>
  <c r="IG34" i="61"/>
  <c r="IG49" i="61" s="1"/>
  <c r="IG48" i="61"/>
  <c r="IG42" i="61"/>
  <c r="IG19" i="61"/>
  <c r="IG43" i="61" s="1"/>
  <c r="IH18" i="61"/>
  <c r="IF23" i="61"/>
  <c r="IE16" i="61"/>
  <c r="IF18" i="61"/>
  <c r="IF42" i="57"/>
  <c r="II41" i="57"/>
  <c r="II22" i="61"/>
  <c r="II35" i="61"/>
  <c r="II20" i="61"/>
  <c r="II41" i="59"/>
  <c r="IF33" i="61"/>
  <c r="II17" i="61"/>
  <c r="II32" i="61"/>
  <c r="II47" i="61" s="1"/>
  <c r="II36" i="61"/>
  <c r="II37" i="61"/>
  <c r="II38" i="59"/>
  <c r="II47" i="57"/>
  <c r="II21" i="61"/>
  <c r="II38" i="55"/>
  <c r="IH16" i="61"/>
  <c r="IF40" i="61"/>
  <c r="IF16" i="61"/>
  <c r="IE42" i="55"/>
  <c r="IE42" i="59"/>
  <c r="IF31" i="61"/>
  <c r="IF31" i="55"/>
  <c r="IF48" i="55"/>
  <c r="IF47" i="55"/>
  <c r="IF46" i="55"/>
  <c r="IJ6" i="55"/>
  <c r="IJ2" i="55"/>
  <c r="IJ5" i="55"/>
  <c r="IK4" i="55"/>
  <c r="IF48" i="57"/>
  <c r="IF47" i="57"/>
  <c r="IF46" i="57"/>
  <c r="IF31" i="57"/>
  <c r="IJ6" i="61"/>
  <c r="IJ5" i="61"/>
  <c r="IJ2" i="61"/>
  <c r="IK4" i="61"/>
  <c r="IK3" i="61" s="1"/>
  <c r="IE48" i="57"/>
  <c r="IE42" i="57"/>
  <c r="IJ6" i="57"/>
  <c r="IJ2" i="57"/>
  <c r="IJ5" i="57"/>
  <c r="IK4" i="57"/>
  <c r="IH16" i="55"/>
  <c r="IF31" i="59"/>
  <c r="IF48" i="59"/>
  <c r="IF47" i="59"/>
  <c r="IF46" i="59"/>
  <c r="IE48" i="59"/>
  <c r="IJ6" i="59"/>
  <c r="IJ2" i="59"/>
  <c r="IJ5" i="59"/>
  <c r="IK4" i="59"/>
  <c r="IH16" i="59"/>
  <c r="IH46" i="57"/>
  <c r="IF16" i="57"/>
  <c r="IF16" i="55"/>
  <c r="IH46" i="59" l="1"/>
  <c r="IH46" i="61"/>
  <c r="IF16" i="59"/>
  <c r="II23" i="57"/>
  <c r="II40" i="57" s="1"/>
  <c r="IH31" i="55"/>
  <c r="IH46" i="55"/>
  <c r="IK3" i="59"/>
  <c r="IH49" i="57"/>
  <c r="IK3" i="57"/>
  <c r="IJ21" i="61"/>
  <c r="IK3" i="55"/>
  <c r="IH40" i="57"/>
  <c r="IH16" i="57"/>
  <c r="IH48" i="57"/>
  <c r="IH42" i="55"/>
  <c r="IH43" i="57"/>
  <c r="II23" i="55"/>
  <c r="II40" i="55" s="1"/>
  <c r="IH43" i="55"/>
  <c r="IH42" i="57"/>
  <c r="IH49" i="55"/>
  <c r="IH48" i="55"/>
  <c r="IH42" i="59"/>
  <c r="IH49" i="59"/>
  <c r="II23" i="59"/>
  <c r="IH43" i="59"/>
  <c r="IH48" i="59"/>
  <c r="IH42" i="61"/>
  <c r="IH34" i="61"/>
  <c r="IH49" i="61" s="1"/>
  <c r="IH19" i="61"/>
  <c r="IH43" i="61" s="1"/>
  <c r="II23" i="61"/>
  <c r="II38" i="61"/>
  <c r="II46" i="61" s="1"/>
  <c r="IJ37" i="61"/>
  <c r="II48" i="59"/>
  <c r="II33" i="61"/>
  <c r="IJ20" i="61"/>
  <c r="IJ22" i="61"/>
  <c r="IJ35" i="61"/>
  <c r="II42" i="55"/>
  <c r="II18" i="61"/>
  <c r="II42" i="61" s="1"/>
  <c r="IJ38" i="57"/>
  <c r="II38" i="57"/>
  <c r="IJ17" i="61"/>
  <c r="IJ41" i="61" s="1"/>
  <c r="IJ32" i="61"/>
  <c r="IJ47" i="61" s="1"/>
  <c r="IJ36" i="61"/>
  <c r="II40" i="61"/>
  <c r="II40" i="59"/>
  <c r="II16" i="59"/>
  <c r="II41" i="55"/>
  <c r="II16" i="55"/>
  <c r="IK6" i="57"/>
  <c r="IK2" i="57"/>
  <c r="IK5" i="57"/>
  <c r="IL4" i="57"/>
  <c r="IL3" i="57" s="1"/>
  <c r="IF42" i="55"/>
  <c r="II47" i="59"/>
  <c r="II46" i="59"/>
  <c r="II31" i="59"/>
  <c r="IK5" i="55"/>
  <c r="IL4" i="55"/>
  <c r="IL3" i="55" s="1"/>
  <c r="IK6" i="55"/>
  <c r="IK2" i="55"/>
  <c r="IK5" i="59"/>
  <c r="IL4" i="59"/>
  <c r="IL3" i="59" s="1"/>
  <c r="IK6" i="59"/>
  <c r="IK2" i="59"/>
  <c r="IF48" i="61"/>
  <c r="IK6" i="61"/>
  <c r="IK5" i="61"/>
  <c r="IK2" i="61"/>
  <c r="IL4" i="61"/>
  <c r="IL3" i="61" s="1"/>
  <c r="IJ41" i="59"/>
  <c r="II16" i="61"/>
  <c r="II41" i="61"/>
  <c r="II48" i="55"/>
  <c r="II47" i="55"/>
  <c r="II46" i="55"/>
  <c r="II31" i="55"/>
  <c r="II16" i="57" l="1"/>
  <c r="IJ33" i="61"/>
  <c r="IJ38" i="55"/>
  <c r="II31" i="61"/>
  <c r="IJ38" i="59"/>
  <c r="IJ23" i="59"/>
  <c r="IJ16" i="59" s="1"/>
  <c r="IJ23" i="61"/>
  <c r="IJ38" i="61"/>
  <c r="IJ31" i="61" s="1"/>
  <c r="II43" i="55"/>
  <c r="II49" i="59"/>
  <c r="II49" i="55"/>
  <c r="IK37" i="61"/>
  <c r="II34" i="61"/>
  <c r="II49" i="61" s="1"/>
  <c r="IK47" i="55"/>
  <c r="IK17" i="61"/>
  <c r="II43" i="59"/>
  <c r="IJ48" i="55"/>
  <c r="IK21" i="61"/>
  <c r="IK22" i="61"/>
  <c r="IK35" i="61"/>
  <c r="IK41" i="57"/>
  <c r="II31" i="57"/>
  <c r="II46" i="57"/>
  <c r="IK41" i="59"/>
  <c r="IJ42" i="57"/>
  <c r="II19" i="61"/>
  <c r="II43" i="61" s="1"/>
  <c r="IK41" i="55"/>
  <c r="IK20" i="61"/>
  <c r="IK32" i="61"/>
  <c r="IK36" i="61"/>
  <c r="IJ18" i="61"/>
  <c r="IJ42" i="61" s="1"/>
  <c r="II49" i="57"/>
  <c r="IJ40" i="61"/>
  <c r="IJ16" i="61"/>
  <c r="IJ41" i="55"/>
  <c r="II42" i="57"/>
  <c r="II43" i="57"/>
  <c r="IJ41" i="57"/>
  <c r="II42" i="59"/>
  <c r="IJ23" i="55"/>
  <c r="IJ40" i="55" s="1"/>
  <c r="IL6" i="61"/>
  <c r="IL5" i="61"/>
  <c r="IL2" i="61"/>
  <c r="IM4" i="61"/>
  <c r="IM3" i="61" s="1"/>
  <c r="IJ31" i="59"/>
  <c r="IJ48" i="59"/>
  <c r="IJ47" i="59"/>
  <c r="IJ46" i="59"/>
  <c r="II48" i="57"/>
  <c r="IJ48" i="57"/>
  <c r="IJ47" i="57"/>
  <c r="IJ46" i="57"/>
  <c r="IJ31" i="57"/>
  <c r="IL6" i="57"/>
  <c r="IL2" i="57"/>
  <c r="IL5" i="57"/>
  <c r="IM4" i="57"/>
  <c r="IM3" i="57" s="1"/>
  <c r="II48" i="61"/>
  <c r="IJ23" i="57"/>
  <c r="IJ40" i="57" s="1"/>
  <c r="IL6" i="59"/>
  <c r="IL2" i="59"/>
  <c r="IL5" i="59"/>
  <c r="IM4" i="59"/>
  <c r="IM3" i="59" s="1"/>
  <c r="IJ31" i="55"/>
  <c r="IJ47" i="55"/>
  <c r="IJ46" i="55"/>
  <c r="IL6" i="55"/>
  <c r="IL2" i="55"/>
  <c r="IL5" i="55"/>
  <c r="IM4" i="55"/>
  <c r="IM3" i="55" s="1"/>
  <c r="IK38" i="59" l="1"/>
  <c r="IK38" i="57"/>
  <c r="IK23" i="55"/>
  <c r="IK40" i="55" s="1"/>
  <c r="IJ40" i="59"/>
  <c r="IK46" i="59"/>
  <c r="IJ46" i="61"/>
  <c r="IK31" i="59"/>
  <c r="IK47" i="59"/>
  <c r="IK38" i="61"/>
  <c r="IK23" i="61"/>
  <c r="IK40" i="61" s="1"/>
  <c r="IK23" i="59"/>
  <c r="IK40" i="59" s="1"/>
  <c r="IK38" i="55"/>
  <c r="IJ34" i="61"/>
  <c r="IJ49" i="61" s="1"/>
  <c r="IJ49" i="59"/>
  <c r="IK23" i="57"/>
  <c r="IJ43" i="57"/>
  <c r="IJ19" i="61"/>
  <c r="IJ43" i="61" s="1"/>
  <c r="IJ49" i="57"/>
  <c r="IJ43" i="59"/>
  <c r="IJ43" i="55"/>
  <c r="IJ49" i="55"/>
  <c r="IK41" i="61"/>
  <c r="IK16" i="61"/>
  <c r="IJ42" i="59"/>
  <c r="IK47" i="57"/>
  <c r="IK46" i="57"/>
  <c r="IK31" i="57"/>
  <c r="IM5" i="57"/>
  <c r="IN4" i="57"/>
  <c r="IN3" i="57" s="1"/>
  <c r="IM6" i="57"/>
  <c r="IM2" i="57"/>
  <c r="IJ42" i="55"/>
  <c r="IJ48" i="61"/>
  <c r="IM5" i="61"/>
  <c r="IM6" i="61"/>
  <c r="IN4" i="61"/>
  <c r="IN3" i="61" s="1"/>
  <c r="IM2" i="61"/>
  <c r="IK47" i="61"/>
  <c r="IK46" i="61"/>
  <c r="IK31" i="61"/>
  <c r="IM6" i="55"/>
  <c r="IM2" i="55"/>
  <c r="IM5" i="55"/>
  <c r="IN4" i="55"/>
  <c r="IN3" i="55" s="1"/>
  <c r="IM6" i="59"/>
  <c r="IM2" i="59"/>
  <c r="IM5" i="59"/>
  <c r="IN4" i="59"/>
  <c r="IN3" i="59" s="1"/>
  <c r="IJ16" i="57"/>
  <c r="IJ16" i="55"/>
  <c r="IK16" i="55" l="1"/>
  <c r="IK16" i="59"/>
  <c r="IK46" i="55"/>
  <c r="IK31" i="55"/>
  <c r="IK16" i="57"/>
  <c r="IK40" i="57"/>
  <c r="IN6" i="57"/>
  <c r="IN2" i="57"/>
  <c r="IN5" i="57"/>
  <c r="IO4" i="57"/>
  <c r="IN6" i="59"/>
  <c r="IN2" i="59"/>
  <c r="IN5" i="59"/>
  <c r="IO4" i="59"/>
  <c r="IN6" i="55"/>
  <c r="IN2" i="55"/>
  <c r="IN5" i="55"/>
  <c r="IO4" i="55"/>
  <c r="IN6" i="61"/>
  <c r="IN5" i="61"/>
  <c r="IN2" i="61"/>
  <c r="IO4" i="61"/>
  <c r="IO3" i="61" s="1"/>
  <c r="IO3" i="57" l="1"/>
  <c r="IO3" i="55"/>
  <c r="IO3" i="59"/>
  <c r="IL20" i="61"/>
  <c r="IL41" i="55"/>
  <c r="IK48" i="57"/>
  <c r="IK42" i="57"/>
  <c r="IL47" i="55"/>
  <c r="IL47" i="59"/>
  <c r="IK42" i="59"/>
  <c r="IL41" i="59"/>
  <c r="IN23" i="59"/>
  <c r="IN40" i="59" s="1"/>
  <c r="IK48" i="59"/>
  <c r="IN20" i="61"/>
  <c r="IN22" i="61"/>
  <c r="IN35" i="61"/>
  <c r="IL37" i="61"/>
  <c r="IL36" i="61"/>
  <c r="IN17" i="61"/>
  <c r="IN41" i="61" s="1"/>
  <c r="IN32" i="61"/>
  <c r="IN47" i="61" s="1"/>
  <c r="IN36" i="61"/>
  <c r="IK18" i="61"/>
  <c r="IK42" i="61" s="1"/>
  <c r="IL17" i="61"/>
  <c r="IN37" i="61"/>
  <c r="IL32" i="61"/>
  <c r="IL35" i="61"/>
  <c r="IN21" i="61"/>
  <c r="IL21" i="61"/>
  <c r="IL22" i="61"/>
  <c r="IK33" i="61"/>
  <c r="IK48" i="61" s="1"/>
  <c r="IO6" i="61"/>
  <c r="IO5" i="61"/>
  <c r="IO2" i="61"/>
  <c r="IP4" i="61"/>
  <c r="IP3" i="61" s="1"/>
  <c r="IN23" i="55"/>
  <c r="IN40" i="55" s="1"/>
  <c r="IN23" i="57"/>
  <c r="IN40" i="57" s="1"/>
  <c r="IN43" i="55"/>
  <c r="IN42" i="55"/>
  <c r="IN41" i="55"/>
  <c r="IO5" i="59"/>
  <c r="IP4" i="59"/>
  <c r="IO6" i="59"/>
  <c r="IO2" i="59"/>
  <c r="IN47" i="59"/>
  <c r="IN38" i="57"/>
  <c r="IN31" i="57" s="1"/>
  <c r="IN43" i="57"/>
  <c r="IN42" i="57"/>
  <c r="IN41" i="57"/>
  <c r="IN38" i="55"/>
  <c r="IN31" i="55" s="1"/>
  <c r="IO6" i="57"/>
  <c r="IO2" i="57"/>
  <c r="IO5" i="57"/>
  <c r="IP4" i="57"/>
  <c r="IP3" i="57" s="1"/>
  <c r="IN49" i="57"/>
  <c r="IN48" i="57"/>
  <c r="IN47" i="57"/>
  <c r="IO5" i="55"/>
  <c r="IP4" i="55"/>
  <c r="IO6" i="55"/>
  <c r="IO2" i="55"/>
  <c r="IN49" i="55"/>
  <c r="IN48" i="55"/>
  <c r="IN47" i="55"/>
  <c r="IN41" i="59"/>
  <c r="IL38" i="55" l="1"/>
  <c r="IL46" i="55" s="1"/>
  <c r="IL38" i="57"/>
  <c r="IL31" i="57" s="1"/>
  <c r="IP3" i="59"/>
  <c r="IN18" i="61"/>
  <c r="IN42" i="61" s="1"/>
  <c r="IP3" i="55"/>
  <c r="IN16" i="57"/>
  <c r="IL31" i="55"/>
  <c r="IK49" i="57"/>
  <c r="IK43" i="57"/>
  <c r="IK48" i="55"/>
  <c r="IK49" i="55"/>
  <c r="IL23" i="55"/>
  <c r="IK42" i="55"/>
  <c r="IL23" i="57"/>
  <c r="IL40" i="57" s="1"/>
  <c r="IL47" i="57"/>
  <c r="IL46" i="57"/>
  <c r="IL41" i="57"/>
  <c r="IK43" i="55"/>
  <c r="IN38" i="59"/>
  <c r="IN31" i="59" s="1"/>
  <c r="IN38" i="61"/>
  <c r="IN46" i="61" s="1"/>
  <c r="IL38" i="61"/>
  <c r="IL46" i="61" s="1"/>
  <c r="IL23" i="59"/>
  <c r="IK49" i="59"/>
  <c r="IO47" i="59"/>
  <c r="IL38" i="59"/>
  <c r="IK43" i="59"/>
  <c r="IN46" i="57"/>
  <c r="IN16" i="55"/>
  <c r="IN46" i="55"/>
  <c r="IL23" i="61"/>
  <c r="IL40" i="61" s="1"/>
  <c r="IO20" i="61"/>
  <c r="IO32" i="61"/>
  <c r="IO36" i="61"/>
  <c r="IL47" i="61"/>
  <c r="IL41" i="61"/>
  <c r="IO37" i="61"/>
  <c r="IN23" i="61"/>
  <c r="IO17" i="61"/>
  <c r="IK19" i="61"/>
  <c r="IK43" i="61" s="1"/>
  <c r="IN33" i="61"/>
  <c r="IK34" i="61"/>
  <c r="IK49" i="61" s="1"/>
  <c r="IO21" i="61"/>
  <c r="IO22" i="61"/>
  <c r="IO35" i="61"/>
  <c r="IM21" i="61"/>
  <c r="IM41" i="57"/>
  <c r="IM22" i="61"/>
  <c r="IM37" i="61"/>
  <c r="IM47" i="57"/>
  <c r="IM36" i="61"/>
  <c r="IM41" i="55"/>
  <c r="IL48" i="59"/>
  <c r="IM32" i="61"/>
  <c r="IM47" i="61" s="1"/>
  <c r="IM41" i="59"/>
  <c r="IL42" i="55"/>
  <c r="IM17" i="61"/>
  <c r="IM35" i="61"/>
  <c r="IL42" i="59"/>
  <c r="IM20" i="61"/>
  <c r="IL33" i="61"/>
  <c r="IN16" i="59"/>
  <c r="IO41" i="57"/>
  <c r="IO23" i="59"/>
  <c r="IO40" i="59" s="1"/>
  <c r="IP6" i="61"/>
  <c r="IP5" i="61"/>
  <c r="IP2" i="61"/>
  <c r="IQ4" i="61"/>
  <c r="IQ3" i="61" s="1"/>
  <c r="IO41" i="55"/>
  <c r="IO41" i="59"/>
  <c r="IO47" i="55"/>
  <c r="IL48" i="57"/>
  <c r="IP6" i="57"/>
  <c r="IP2" i="57"/>
  <c r="IP5" i="57"/>
  <c r="IQ4" i="57"/>
  <c r="IO47" i="57"/>
  <c r="IP6" i="55"/>
  <c r="IP2" i="55"/>
  <c r="IP5" i="55"/>
  <c r="IQ4" i="55"/>
  <c r="IM38" i="55"/>
  <c r="IP6" i="59"/>
  <c r="IP2" i="59"/>
  <c r="IP5" i="59"/>
  <c r="IQ4" i="59"/>
  <c r="IO41" i="61"/>
  <c r="IO47" i="61"/>
  <c r="IN31" i="61" l="1"/>
  <c r="IL31" i="61"/>
  <c r="IM38" i="57"/>
  <c r="IM31" i="57" s="1"/>
  <c r="IO23" i="61"/>
  <c r="IO40" i="61" s="1"/>
  <c r="IO38" i="61"/>
  <c r="IO46" i="61" s="1"/>
  <c r="IM23" i="55"/>
  <c r="IM40" i="55" s="1"/>
  <c r="IO23" i="55"/>
  <c r="IO40" i="55" s="1"/>
  <c r="IO23" i="57"/>
  <c r="IO40" i="57" s="1"/>
  <c r="IO38" i="57"/>
  <c r="IO46" i="57" s="1"/>
  <c r="IO38" i="55"/>
  <c r="IO31" i="55" s="1"/>
  <c r="IL16" i="57"/>
  <c r="IM38" i="59"/>
  <c r="IM46" i="59" s="1"/>
  <c r="IL16" i="61"/>
  <c r="IN46" i="59"/>
  <c r="IO38" i="59"/>
  <c r="IO42" i="59"/>
  <c r="IQ3" i="59"/>
  <c r="IO42" i="55"/>
  <c r="IQ3" i="55"/>
  <c r="IQ3" i="57"/>
  <c r="IL40" i="55"/>
  <c r="IL16" i="55"/>
  <c r="IM23" i="59"/>
  <c r="IM40" i="59" s="1"/>
  <c r="IL46" i="59"/>
  <c r="IL31" i="59"/>
  <c r="IL40" i="59"/>
  <c r="IL16" i="59"/>
  <c r="IN49" i="59"/>
  <c r="IN48" i="59"/>
  <c r="IN42" i="59"/>
  <c r="IN43" i="59"/>
  <c r="IO16" i="59"/>
  <c r="IN48" i="61"/>
  <c r="IO33" i="61"/>
  <c r="IN16" i="61"/>
  <c r="IN40" i="61"/>
  <c r="IO18" i="61"/>
  <c r="IN19" i="61"/>
  <c r="IN43" i="61" s="1"/>
  <c r="IN34" i="61"/>
  <c r="IN49" i="61" s="1"/>
  <c r="IO31" i="61"/>
  <c r="IM16" i="55"/>
  <c r="IM33" i="61"/>
  <c r="IP41" i="57"/>
  <c r="IP17" i="61"/>
  <c r="IP41" i="61" s="1"/>
  <c r="IP21" i="61"/>
  <c r="IM18" i="61"/>
  <c r="IM42" i="61" s="1"/>
  <c r="IP41" i="55"/>
  <c r="IP22" i="61"/>
  <c r="IP35" i="61"/>
  <c r="IP20" i="61"/>
  <c r="IP32" i="61"/>
  <c r="IP47" i="61" s="1"/>
  <c r="IP36" i="61"/>
  <c r="IP41" i="59"/>
  <c r="IP38" i="57"/>
  <c r="IP38" i="55"/>
  <c r="IP37" i="61"/>
  <c r="IO16" i="61"/>
  <c r="IM47" i="55"/>
  <c r="IM46" i="55"/>
  <c r="IM31" i="55"/>
  <c r="IL48" i="61"/>
  <c r="IO16" i="57"/>
  <c r="IL48" i="55"/>
  <c r="IQ6" i="55"/>
  <c r="IQ2" i="55"/>
  <c r="IQ5" i="55"/>
  <c r="IR4" i="55"/>
  <c r="IM23" i="61"/>
  <c r="IM40" i="61" s="1"/>
  <c r="IL42" i="57"/>
  <c r="IM38" i="61"/>
  <c r="IQ6" i="59"/>
  <c r="IQ2" i="59"/>
  <c r="IQ5" i="59"/>
  <c r="IR4" i="59"/>
  <c r="IM23" i="57"/>
  <c r="IP47" i="59"/>
  <c r="IM48" i="59"/>
  <c r="IM47" i="59"/>
  <c r="IM31" i="59"/>
  <c r="IQ5" i="57"/>
  <c r="IR4" i="57"/>
  <c r="IQ6" i="57"/>
  <c r="IQ2" i="57"/>
  <c r="IM41" i="61"/>
  <c r="IQ5" i="61"/>
  <c r="IQ6" i="61"/>
  <c r="IR4" i="61"/>
  <c r="IR3" i="61" s="1"/>
  <c r="IQ2" i="61"/>
  <c r="IM46" i="57" l="1"/>
  <c r="IM16" i="59"/>
  <c r="IO16" i="55"/>
  <c r="IO46" i="55"/>
  <c r="IO31" i="57"/>
  <c r="IP23" i="55"/>
  <c r="IP40" i="55" s="1"/>
  <c r="IO46" i="59"/>
  <c r="IO31" i="59"/>
  <c r="IO19" i="61"/>
  <c r="IO43" i="61" s="1"/>
  <c r="IR3" i="55"/>
  <c r="IR3" i="59"/>
  <c r="IO49" i="57"/>
  <c r="IR3" i="57"/>
  <c r="IO48" i="57"/>
  <c r="IO43" i="57"/>
  <c r="IO49" i="55"/>
  <c r="IO42" i="57"/>
  <c r="IO48" i="55"/>
  <c r="IO43" i="55"/>
  <c r="IO49" i="59"/>
  <c r="IO43" i="59"/>
  <c r="IO48" i="59"/>
  <c r="IP23" i="59"/>
  <c r="IP40" i="59" s="1"/>
  <c r="IO34" i="61"/>
  <c r="IO49" i="61" s="1"/>
  <c r="IO48" i="61"/>
  <c r="IO42" i="61"/>
  <c r="IP23" i="61"/>
  <c r="IP40" i="61" s="1"/>
  <c r="IP38" i="61"/>
  <c r="IP46" i="61" s="1"/>
  <c r="IM16" i="61"/>
  <c r="IP33" i="61"/>
  <c r="IP18" i="61"/>
  <c r="IP23" i="57"/>
  <c r="IQ37" i="61"/>
  <c r="IP48" i="55"/>
  <c r="IP42" i="59"/>
  <c r="IQ21" i="61"/>
  <c r="IP48" i="59"/>
  <c r="IQ22" i="61"/>
  <c r="IQ35" i="61"/>
  <c r="IQ20" i="61"/>
  <c r="IP42" i="55"/>
  <c r="IQ17" i="61"/>
  <c r="IQ32" i="61"/>
  <c r="IQ47" i="61" s="1"/>
  <c r="IQ36" i="61"/>
  <c r="IQ41" i="59"/>
  <c r="IP38" i="59"/>
  <c r="IP46" i="59" s="1"/>
  <c r="IP31" i="57"/>
  <c r="IP47" i="57"/>
  <c r="IP46" i="57"/>
  <c r="IM40" i="57"/>
  <c r="IM16" i="57"/>
  <c r="IM46" i="61"/>
  <c r="IM31" i="61"/>
  <c r="IP47" i="55"/>
  <c r="IP46" i="55"/>
  <c r="IP31" i="55"/>
  <c r="IP16" i="55"/>
  <c r="IM42" i="55"/>
  <c r="IM48" i="55"/>
  <c r="IR6" i="61"/>
  <c r="IR5" i="61"/>
  <c r="IR2" i="61"/>
  <c r="IS4" i="61"/>
  <c r="IS3" i="61" s="1"/>
  <c r="IR6" i="55"/>
  <c r="IR2" i="55"/>
  <c r="IR5" i="55"/>
  <c r="IS4" i="55"/>
  <c r="IQ38" i="55"/>
  <c r="IM48" i="61"/>
  <c r="IM42" i="57"/>
  <c r="IR6" i="57"/>
  <c r="IR2" i="57"/>
  <c r="IR5" i="57"/>
  <c r="IS4" i="57"/>
  <c r="IR6" i="59"/>
  <c r="IR2" i="59"/>
  <c r="IR5" i="59"/>
  <c r="IS4" i="59"/>
  <c r="IS3" i="59" s="1"/>
  <c r="IQ38" i="59"/>
  <c r="IP16" i="59"/>
  <c r="IR36" i="61" l="1"/>
  <c r="IS3" i="55"/>
  <c r="IS3" i="57"/>
  <c r="IQ23" i="55"/>
  <c r="IQ40" i="55" s="1"/>
  <c r="IP16" i="61"/>
  <c r="IP31" i="59"/>
  <c r="IP31" i="61"/>
  <c r="IQ23" i="61"/>
  <c r="IQ40" i="61" s="1"/>
  <c r="IQ38" i="61"/>
  <c r="IQ46" i="61" s="1"/>
  <c r="IP43" i="59"/>
  <c r="IP19" i="61"/>
  <c r="IP43" i="61" s="1"/>
  <c r="IQ33" i="61"/>
  <c r="IP34" i="61"/>
  <c r="IP49" i="61" s="1"/>
  <c r="IR21" i="61"/>
  <c r="IP49" i="57"/>
  <c r="IQ18" i="61"/>
  <c r="IQ42" i="61" s="1"/>
  <c r="IP40" i="57"/>
  <c r="IP16" i="57"/>
  <c r="IR20" i="61"/>
  <c r="IR22" i="61"/>
  <c r="IR35" i="61"/>
  <c r="IQ42" i="57"/>
  <c r="IR41" i="59"/>
  <c r="IQ48" i="59"/>
  <c r="IP49" i="59"/>
  <c r="IR17" i="61"/>
  <c r="IR41" i="61" s="1"/>
  <c r="IR32" i="61"/>
  <c r="IR41" i="57"/>
  <c r="IP49" i="55"/>
  <c r="IR41" i="55"/>
  <c r="IP43" i="55"/>
  <c r="IR37" i="61"/>
  <c r="IS6" i="61"/>
  <c r="IS5" i="61"/>
  <c r="IS2" i="61"/>
  <c r="IT4" i="61"/>
  <c r="IT3" i="61" s="1"/>
  <c r="IQ41" i="55"/>
  <c r="IP48" i="57"/>
  <c r="IQ47" i="59"/>
  <c r="IQ46" i="59"/>
  <c r="IQ31" i="59"/>
  <c r="IS6" i="57"/>
  <c r="IS2" i="57"/>
  <c r="IS5" i="57"/>
  <c r="IT4" i="57"/>
  <c r="IT3" i="57" s="1"/>
  <c r="IQ47" i="55"/>
  <c r="IQ46" i="55"/>
  <c r="IQ31" i="55"/>
  <c r="IQ23" i="59"/>
  <c r="IQ23" i="57"/>
  <c r="IQ40" i="57" s="1"/>
  <c r="IS5" i="59"/>
  <c r="IT4" i="59"/>
  <c r="IT3" i="59" s="1"/>
  <c r="IS6" i="59"/>
  <c r="IS2" i="59"/>
  <c r="IP43" i="57"/>
  <c r="IP42" i="57"/>
  <c r="IS5" i="55"/>
  <c r="IT4" i="55"/>
  <c r="IT3" i="55" s="1"/>
  <c r="IS6" i="55"/>
  <c r="IS2" i="55"/>
  <c r="IP42" i="61"/>
  <c r="IQ41" i="57"/>
  <c r="IQ48" i="57"/>
  <c r="IQ47" i="57"/>
  <c r="IQ16" i="61"/>
  <c r="IQ41" i="61"/>
  <c r="IP48" i="61"/>
  <c r="IQ38" i="57"/>
  <c r="IQ46" i="57" s="1"/>
  <c r="IR38" i="55" l="1"/>
  <c r="IQ16" i="55"/>
  <c r="IQ31" i="61"/>
  <c r="IR23" i="55"/>
  <c r="IR16" i="55" s="1"/>
  <c r="IR23" i="57"/>
  <c r="IR16" i="57" s="1"/>
  <c r="IR38" i="57"/>
  <c r="IR46" i="57" s="1"/>
  <c r="IR23" i="59"/>
  <c r="IR40" i="59" s="1"/>
  <c r="IQ49" i="57"/>
  <c r="IQ43" i="57"/>
  <c r="IQ49" i="59"/>
  <c r="IQ43" i="55"/>
  <c r="IQ19" i="61"/>
  <c r="IQ43" i="61" s="1"/>
  <c r="IQ34" i="61"/>
  <c r="IQ49" i="61" s="1"/>
  <c r="IQ49" i="55"/>
  <c r="IQ16" i="57"/>
  <c r="IQ43" i="59"/>
  <c r="IT6" i="55"/>
  <c r="IT2" i="55"/>
  <c r="IT5" i="55"/>
  <c r="IU4" i="55"/>
  <c r="IU3" i="55" s="1"/>
  <c r="IR47" i="61"/>
  <c r="IR47" i="57"/>
  <c r="IR23" i="61"/>
  <c r="IT6" i="59"/>
  <c r="IT2" i="59"/>
  <c r="IT5" i="59"/>
  <c r="IU4" i="59"/>
  <c r="IU3" i="59" s="1"/>
  <c r="IT6" i="61"/>
  <c r="IT5" i="61"/>
  <c r="IT2" i="61"/>
  <c r="IU4" i="61"/>
  <c r="IU3" i="61" s="1"/>
  <c r="IQ31" i="57"/>
  <c r="IQ48" i="55"/>
  <c r="IT6" i="57"/>
  <c r="IT2" i="57"/>
  <c r="IT5" i="57"/>
  <c r="IU4" i="57"/>
  <c r="IU3" i="57" s="1"/>
  <c r="IR38" i="59"/>
  <c r="IR46" i="59" s="1"/>
  <c r="IQ42" i="55"/>
  <c r="IQ48" i="61"/>
  <c r="IQ42" i="59"/>
  <c r="IR31" i="55"/>
  <c r="IR47" i="55"/>
  <c r="IR46" i="55"/>
  <c r="IR47" i="59"/>
  <c r="IQ40" i="59"/>
  <c r="IQ16" i="59"/>
  <c r="IR38" i="61"/>
  <c r="IR46" i="61" s="1"/>
  <c r="IR40" i="55" l="1"/>
  <c r="IR40" i="57"/>
  <c r="IR31" i="57"/>
  <c r="IR16" i="59"/>
  <c r="IR31" i="59"/>
  <c r="IR40" i="61"/>
  <c r="IR16" i="61"/>
  <c r="IR31" i="61"/>
  <c r="IU5" i="61"/>
  <c r="IU6" i="61"/>
  <c r="IV4" i="61"/>
  <c r="IV3" i="61" s="1"/>
  <c r="IU2" i="61"/>
  <c r="IU6" i="59"/>
  <c r="IU2" i="59"/>
  <c r="IU5" i="59"/>
  <c r="IV4" i="59"/>
  <c r="IU6" i="55"/>
  <c r="IU2" i="55"/>
  <c r="IU5" i="55"/>
  <c r="IV4" i="55"/>
  <c r="IV3" i="55" s="1"/>
  <c r="IU5" i="57"/>
  <c r="IV4" i="57"/>
  <c r="IU6" i="57"/>
  <c r="IU2" i="57"/>
  <c r="IS17" i="61" l="1"/>
  <c r="IS41" i="61" s="1"/>
  <c r="IR48" i="59"/>
  <c r="IV3" i="59"/>
  <c r="IS41" i="57"/>
  <c r="IV3" i="57"/>
  <c r="IU38" i="57"/>
  <c r="IS41" i="55"/>
  <c r="IR48" i="55"/>
  <c r="IR48" i="57"/>
  <c r="IR42" i="57"/>
  <c r="IS47" i="57"/>
  <c r="IU23" i="55"/>
  <c r="IU40" i="55" s="1"/>
  <c r="IU23" i="57"/>
  <c r="IU40" i="57" s="1"/>
  <c r="IU23" i="59"/>
  <c r="IR42" i="59"/>
  <c r="IU22" i="61"/>
  <c r="IU35" i="61"/>
  <c r="IU20" i="61"/>
  <c r="IR18" i="61"/>
  <c r="IS32" i="61"/>
  <c r="IU17" i="61"/>
  <c r="IU32" i="61"/>
  <c r="IU47" i="61" s="1"/>
  <c r="IU36" i="61"/>
  <c r="IS22" i="61"/>
  <c r="IR33" i="61"/>
  <c r="IU37" i="61"/>
  <c r="IS36" i="61"/>
  <c r="IS20" i="61"/>
  <c r="IS37" i="61"/>
  <c r="IU21" i="61"/>
  <c r="IS21" i="61"/>
  <c r="IS35" i="61"/>
  <c r="IV6" i="57"/>
  <c r="IV2" i="57"/>
  <c r="IV5" i="57"/>
  <c r="IW4" i="57"/>
  <c r="IU38" i="55"/>
  <c r="IU46" i="55" s="1"/>
  <c r="IV6" i="59"/>
  <c r="IV2" i="59"/>
  <c r="IV5" i="59"/>
  <c r="IW4" i="59"/>
  <c r="IU47" i="59"/>
  <c r="IV6" i="55"/>
  <c r="IV2" i="55"/>
  <c r="IV5" i="55"/>
  <c r="IW4" i="55"/>
  <c r="IU49" i="55"/>
  <c r="IU48" i="55"/>
  <c r="IU47" i="55"/>
  <c r="IU43" i="57"/>
  <c r="IU42" i="57"/>
  <c r="IU41" i="57"/>
  <c r="IU41" i="59"/>
  <c r="IU49" i="57"/>
  <c r="IU48" i="57"/>
  <c r="IU47" i="57"/>
  <c r="IU46" i="57"/>
  <c r="IU31" i="57"/>
  <c r="IU43" i="55"/>
  <c r="IU42" i="55"/>
  <c r="IU41" i="55"/>
  <c r="IU38" i="59"/>
  <c r="IU31" i="59" s="1"/>
  <c r="IV6" i="61"/>
  <c r="IV5" i="61"/>
  <c r="IV2" i="61"/>
  <c r="IW4" i="61"/>
  <c r="IW3" i="61" s="1"/>
  <c r="IU41" i="61"/>
  <c r="IU16" i="57" l="1"/>
  <c r="IU16" i="55"/>
  <c r="IU23" i="61"/>
  <c r="IU40" i="61" s="1"/>
  <c r="IW3" i="55"/>
  <c r="IU42" i="59"/>
  <c r="IW3" i="59"/>
  <c r="IW3" i="57"/>
  <c r="IS23" i="55"/>
  <c r="IS23" i="57"/>
  <c r="IR43" i="55"/>
  <c r="IR42" i="55"/>
  <c r="IS47" i="55"/>
  <c r="IR49" i="55"/>
  <c r="IS38" i="57"/>
  <c r="IS38" i="55"/>
  <c r="IS46" i="55" s="1"/>
  <c r="IV47" i="55"/>
  <c r="IS38" i="59"/>
  <c r="IR43" i="57"/>
  <c r="IR49" i="57"/>
  <c r="IU31" i="55"/>
  <c r="IU40" i="59"/>
  <c r="IU16" i="59"/>
  <c r="IR49" i="59"/>
  <c r="IR43" i="59"/>
  <c r="IS23" i="59"/>
  <c r="IS40" i="59" s="1"/>
  <c r="IS41" i="59"/>
  <c r="IS47" i="59"/>
  <c r="IS46" i="59"/>
  <c r="IS31" i="59"/>
  <c r="IU38" i="61"/>
  <c r="IU46" i="61" s="1"/>
  <c r="IS23" i="61"/>
  <c r="IS16" i="61" s="1"/>
  <c r="IV17" i="61"/>
  <c r="IV41" i="61" s="1"/>
  <c r="IV32" i="61"/>
  <c r="IV36" i="61"/>
  <c r="IS38" i="61"/>
  <c r="IS46" i="61" s="1"/>
  <c r="IR42" i="61"/>
  <c r="IV37" i="61"/>
  <c r="IU33" i="61"/>
  <c r="IV21" i="61"/>
  <c r="IR48" i="61"/>
  <c r="IT20" i="61"/>
  <c r="IU18" i="61"/>
  <c r="IV20" i="61"/>
  <c r="IV22" i="61"/>
  <c r="IV35" i="61"/>
  <c r="IR34" i="61"/>
  <c r="IR49" i="61" s="1"/>
  <c r="IR19" i="61"/>
  <c r="IR43" i="61" s="1"/>
  <c r="IS47" i="61"/>
  <c r="IS33" i="61"/>
  <c r="IS48" i="61" s="1"/>
  <c r="IS18" i="61"/>
  <c r="IS42" i="61" s="1"/>
  <c r="IS42" i="57"/>
  <c r="IT17" i="61"/>
  <c r="IT41" i="61" s="1"/>
  <c r="IS42" i="55"/>
  <c r="IT32" i="61"/>
  <c r="IT47" i="61" s="1"/>
  <c r="IT22" i="61"/>
  <c r="IT41" i="57"/>
  <c r="IT41" i="55"/>
  <c r="IT35" i="61"/>
  <c r="IT41" i="59"/>
  <c r="IT36" i="61"/>
  <c r="IS48" i="57"/>
  <c r="IT21" i="61"/>
  <c r="IS42" i="59"/>
  <c r="IT37" i="61"/>
  <c r="IU16" i="61"/>
  <c r="IV38" i="55"/>
  <c r="IV31" i="55" s="1"/>
  <c r="IU46" i="59"/>
  <c r="IW5" i="59"/>
  <c r="IX4" i="59"/>
  <c r="IX3" i="59" s="1"/>
  <c r="IW6" i="59"/>
  <c r="IW2" i="59"/>
  <c r="IV47" i="59"/>
  <c r="IW6" i="61"/>
  <c r="IW5" i="61"/>
  <c r="IW2" i="61"/>
  <c r="IX4" i="61"/>
  <c r="IX3" i="61" s="1"/>
  <c r="IW5" i="55"/>
  <c r="IX4" i="55"/>
  <c r="IX3" i="55" s="1"/>
  <c r="IW6" i="55"/>
  <c r="IW2" i="55"/>
  <c r="IV47" i="61"/>
  <c r="IV41" i="59"/>
  <c r="IV41" i="57"/>
  <c r="IV41" i="55"/>
  <c r="IW6" i="57"/>
  <c r="IW2" i="57"/>
  <c r="IW5" i="57"/>
  <c r="IX4" i="57"/>
  <c r="IV47" i="57"/>
  <c r="IS31" i="61" l="1"/>
  <c r="IV23" i="55"/>
  <c r="IV40" i="55" s="1"/>
  <c r="IV23" i="59"/>
  <c r="IV40" i="59" s="1"/>
  <c r="IS40" i="61"/>
  <c r="IV38" i="57"/>
  <c r="IV48" i="57"/>
  <c r="IX3" i="57"/>
  <c r="IS40" i="55"/>
  <c r="IS16" i="55"/>
  <c r="IV18" i="61"/>
  <c r="IS16" i="59"/>
  <c r="IS40" i="57"/>
  <c r="IS16" i="57"/>
  <c r="IS46" i="57"/>
  <c r="IS31" i="57"/>
  <c r="IS31" i="55"/>
  <c r="IV23" i="57"/>
  <c r="IV38" i="59"/>
  <c r="IV31" i="59" s="1"/>
  <c r="IU31" i="61"/>
  <c r="IU48" i="59"/>
  <c r="IU49" i="59"/>
  <c r="IU43" i="59"/>
  <c r="IT23" i="55"/>
  <c r="IT40" i="55" s="1"/>
  <c r="IV23" i="61"/>
  <c r="IV16" i="61" s="1"/>
  <c r="IV38" i="61"/>
  <c r="IV46" i="61" s="1"/>
  <c r="IT38" i="59"/>
  <c r="IV46" i="55"/>
  <c r="IV16" i="55"/>
  <c r="IT23" i="59"/>
  <c r="IT40" i="59" s="1"/>
  <c r="IU19" i="61"/>
  <c r="IU43" i="61" s="1"/>
  <c r="IU48" i="61"/>
  <c r="IV33" i="61"/>
  <c r="IU42" i="61"/>
  <c r="IV42" i="61"/>
  <c r="IU34" i="61"/>
  <c r="IU49" i="61" s="1"/>
  <c r="IT23" i="61"/>
  <c r="IT16" i="61" s="1"/>
  <c r="IT23" i="57"/>
  <c r="IT16" i="57" s="1"/>
  <c r="IW21" i="61"/>
  <c r="IW22" i="61"/>
  <c r="IW35" i="61"/>
  <c r="IT33" i="61"/>
  <c r="IW20" i="61"/>
  <c r="IW32" i="61"/>
  <c r="IW36" i="61"/>
  <c r="IW37" i="61"/>
  <c r="IT18" i="61"/>
  <c r="IT48" i="55"/>
  <c r="IW23" i="57"/>
  <c r="IW17" i="61"/>
  <c r="IT47" i="57"/>
  <c r="IX6" i="57"/>
  <c r="IX2" i="57"/>
  <c r="IX5" i="57"/>
  <c r="IY4" i="57"/>
  <c r="IT38" i="55"/>
  <c r="IT31" i="55" s="1"/>
  <c r="IT47" i="59"/>
  <c r="IT46" i="59"/>
  <c r="IT31" i="59"/>
  <c r="IT16" i="55"/>
  <c r="IX6" i="55"/>
  <c r="IX2" i="55"/>
  <c r="IX5" i="55"/>
  <c r="IY4" i="55"/>
  <c r="IV46" i="59"/>
  <c r="IX6" i="59"/>
  <c r="IX2" i="59"/>
  <c r="IX5" i="59"/>
  <c r="IY4" i="59"/>
  <c r="IT47" i="55"/>
  <c r="IT38" i="61"/>
  <c r="IX6" i="61"/>
  <c r="IX5" i="61"/>
  <c r="IX2" i="61"/>
  <c r="IY4" i="61"/>
  <c r="IY3" i="61" s="1"/>
  <c r="IT16" i="59"/>
  <c r="IS48" i="55"/>
  <c r="IT40" i="61" l="1"/>
  <c r="IT40" i="57"/>
  <c r="IV16" i="59"/>
  <c r="IV31" i="61"/>
  <c r="IV31" i="57"/>
  <c r="IV46" i="57"/>
  <c r="IV49" i="55"/>
  <c r="IY3" i="55"/>
  <c r="IV49" i="57"/>
  <c r="IY3" i="57"/>
  <c r="IV19" i="61"/>
  <c r="IV43" i="61" s="1"/>
  <c r="IY3" i="59"/>
  <c r="IV42" i="57"/>
  <c r="IV40" i="57"/>
  <c r="IV16" i="57"/>
  <c r="IV48" i="55"/>
  <c r="IV43" i="57"/>
  <c r="IV42" i="55"/>
  <c r="IV43" i="55"/>
  <c r="IW23" i="55"/>
  <c r="IW40" i="55" s="1"/>
  <c r="IV49" i="59"/>
  <c r="IV43" i="59"/>
  <c r="IV42" i="59"/>
  <c r="IV48" i="59"/>
  <c r="IW23" i="59"/>
  <c r="IW40" i="59" s="1"/>
  <c r="IT46" i="55"/>
  <c r="IV40" i="61"/>
  <c r="IW38" i="59"/>
  <c r="IW31" i="59" s="1"/>
  <c r="IW38" i="55"/>
  <c r="IW40" i="57"/>
  <c r="IV34" i="61"/>
  <c r="IV49" i="61" s="1"/>
  <c r="IV48" i="61"/>
  <c r="IX32" i="61"/>
  <c r="IX47" i="61" s="1"/>
  <c r="IX36" i="61"/>
  <c r="IX37" i="61"/>
  <c r="IX41" i="57"/>
  <c r="IW33" i="61"/>
  <c r="IW48" i="61" s="1"/>
  <c r="IX17" i="61"/>
  <c r="IX21" i="61"/>
  <c r="IW18" i="61"/>
  <c r="IW42" i="61" s="1"/>
  <c r="IW42" i="57"/>
  <c r="IW48" i="57"/>
  <c r="IX41" i="59"/>
  <c r="IX22" i="61"/>
  <c r="IX35" i="61"/>
  <c r="IX20" i="61"/>
  <c r="IW48" i="59"/>
  <c r="IY6" i="59"/>
  <c r="IY2" i="59"/>
  <c r="IY5" i="59"/>
  <c r="IZ4" i="59"/>
  <c r="IW41" i="61"/>
  <c r="IT42" i="55"/>
  <c r="IY5" i="57"/>
  <c r="IZ4" i="57"/>
  <c r="IY6" i="57"/>
  <c r="IY2" i="57"/>
  <c r="IT48" i="57"/>
  <c r="IW16" i="59"/>
  <c r="IW42" i="59"/>
  <c r="IW41" i="59"/>
  <c r="IT42" i="61"/>
  <c r="IY5" i="61"/>
  <c r="IY6" i="61"/>
  <c r="IZ4" i="61"/>
  <c r="IZ3" i="61" s="1"/>
  <c r="IY2" i="61"/>
  <c r="IT31" i="61"/>
  <c r="IT46" i="61"/>
  <c r="IW38" i="61"/>
  <c r="IW46" i="61" s="1"/>
  <c r="IW42" i="55"/>
  <c r="IW41" i="55"/>
  <c r="IT42" i="59"/>
  <c r="IW47" i="61"/>
  <c r="IY6" i="55"/>
  <c r="IY2" i="55"/>
  <c r="IY5" i="55"/>
  <c r="IZ4" i="55"/>
  <c r="IW48" i="55"/>
  <c r="IW47" i="59"/>
  <c r="IW46" i="59"/>
  <c r="IT48" i="59"/>
  <c r="IW23" i="61"/>
  <c r="IW40" i="61" s="1"/>
  <c r="IW47" i="55"/>
  <c r="IW46" i="55"/>
  <c r="IW31" i="55"/>
  <c r="IT42" i="57"/>
  <c r="IX41" i="61"/>
  <c r="IW47" i="57"/>
  <c r="IW38" i="57"/>
  <c r="IW46" i="57" s="1"/>
  <c r="IW41" i="57"/>
  <c r="IW16" i="57"/>
  <c r="IW16" i="55" l="1"/>
  <c r="IX38" i="59"/>
  <c r="IZ3" i="57"/>
  <c r="IZ3" i="59"/>
  <c r="IZ3" i="55"/>
  <c r="IX38" i="55"/>
  <c r="IX23" i="59"/>
  <c r="IX40" i="59" s="1"/>
  <c r="IX23" i="57"/>
  <c r="IX40" i="57" s="1"/>
  <c r="IX38" i="57"/>
  <c r="IX38" i="61"/>
  <c r="IX31" i="61" s="1"/>
  <c r="IW31" i="61"/>
  <c r="IX23" i="61"/>
  <c r="IX40" i="61" s="1"/>
  <c r="IW49" i="55"/>
  <c r="IY17" i="61"/>
  <c r="IY32" i="61"/>
  <c r="IY47" i="61" s="1"/>
  <c r="IY36" i="61"/>
  <c r="IX48" i="55"/>
  <c r="IW19" i="61"/>
  <c r="IW43" i="61" s="1"/>
  <c r="IY47" i="57"/>
  <c r="IY37" i="61"/>
  <c r="IX42" i="55"/>
  <c r="IW49" i="59"/>
  <c r="IW43" i="59"/>
  <c r="IX48" i="59"/>
  <c r="IX33" i="61"/>
  <c r="IW34" i="61"/>
  <c r="IW49" i="61" s="1"/>
  <c r="IY21" i="61"/>
  <c r="IX42" i="59"/>
  <c r="IX18" i="61"/>
  <c r="IW43" i="55"/>
  <c r="IY22" i="61"/>
  <c r="IY35" i="61"/>
  <c r="IY20" i="61"/>
  <c r="IW43" i="57"/>
  <c r="IW31" i="57"/>
  <c r="IX16" i="61"/>
  <c r="IX47" i="55"/>
  <c r="IX46" i="55"/>
  <c r="IX31" i="55"/>
  <c r="IZ6" i="61"/>
  <c r="IZ5" i="61"/>
  <c r="IZ2" i="61"/>
  <c r="JA4" i="61"/>
  <c r="JA3" i="61" s="1"/>
  <c r="IX31" i="57"/>
  <c r="IX47" i="57"/>
  <c r="IX46" i="57"/>
  <c r="IZ6" i="59"/>
  <c r="IZ2" i="59"/>
  <c r="IZ5" i="59"/>
  <c r="JA4" i="59"/>
  <c r="JA3" i="59" s="1"/>
  <c r="IZ6" i="55"/>
  <c r="IZ2" i="55"/>
  <c r="IZ5" i="55"/>
  <c r="JA4" i="55"/>
  <c r="JA3" i="55" s="1"/>
  <c r="IY38" i="55"/>
  <c r="IX41" i="55"/>
  <c r="IZ6" i="57"/>
  <c r="IZ2" i="57"/>
  <c r="IZ5" i="57"/>
  <c r="JA4" i="57"/>
  <c r="JA3" i="57" s="1"/>
  <c r="IW49" i="57"/>
  <c r="IX23" i="55"/>
  <c r="IX40" i="55" s="1"/>
  <c r="IX47" i="59"/>
  <c r="IX46" i="59"/>
  <c r="IX31" i="59"/>
  <c r="IY41" i="59"/>
  <c r="IW16" i="61"/>
  <c r="IY23" i="55" l="1"/>
  <c r="IY40" i="55" s="1"/>
  <c r="IY23" i="59"/>
  <c r="IY40" i="59" s="1"/>
  <c r="IX16" i="59"/>
  <c r="IX46" i="61"/>
  <c r="IY23" i="57"/>
  <c r="IY40" i="57" s="1"/>
  <c r="IX16" i="57"/>
  <c r="IY38" i="57"/>
  <c r="IY46" i="57" s="1"/>
  <c r="IY38" i="59"/>
  <c r="IY31" i="59" s="1"/>
  <c r="IY23" i="61"/>
  <c r="IY40" i="61" s="1"/>
  <c r="IY38" i="61"/>
  <c r="IY46" i="61" s="1"/>
  <c r="IX49" i="55"/>
  <c r="IX49" i="57"/>
  <c r="IX43" i="55"/>
  <c r="IX19" i="61"/>
  <c r="IX43" i="61" s="1"/>
  <c r="IX34" i="61"/>
  <c r="IX49" i="61" s="1"/>
  <c r="IX49" i="59"/>
  <c r="IX43" i="57"/>
  <c r="IX43" i="59"/>
  <c r="IY16" i="59"/>
  <c r="JA6" i="57"/>
  <c r="JA2" i="57"/>
  <c r="JA5" i="57"/>
  <c r="JB4" i="57"/>
  <c r="JB3" i="57" s="1"/>
  <c r="IY47" i="59"/>
  <c r="IY46" i="59"/>
  <c r="IY16" i="61"/>
  <c r="IY41" i="61"/>
  <c r="IY16" i="57"/>
  <c r="IY41" i="57"/>
  <c r="IX48" i="57"/>
  <c r="IY47" i="55"/>
  <c r="IY46" i="55"/>
  <c r="IY31" i="55"/>
  <c r="IX42" i="61"/>
  <c r="JA6" i="61"/>
  <c r="JA5" i="61"/>
  <c r="JA2" i="61"/>
  <c r="JB4" i="61"/>
  <c r="JB3" i="61" s="1"/>
  <c r="IX42" i="57"/>
  <c r="IX16" i="55"/>
  <c r="JA5" i="55"/>
  <c r="JB4" i="55"/>
  <c r="JB3" i="55" s="1"/>
  <c r="JA6" i="55"/>
  <c r="JA2" i="55"/>
  <c r="JA5" i="59"/>
  <c r="JB4" i="59"/>
  <c r="JB3" i="59" s="1"/>
  <c r="JA6" i="59"/>
  <c r="JA2" i="59"/>
  <c r="IX48" i="61"/>
  <c r="IY41" i="55"/>
  <c r="IY16" i="55"/>
  <c r="IY31" i="61" l="1"/>
  <c r="IY31" i="57"/>
  <c r="JB6" i="59"/>
  <c r="JB2" i="59"/>
  <c r="JB5" i="59"/>
  <c r="JC4" i="59"/>
  <c r="JB6" i="55"/>
  <c r="JB2" i="55"/>
  <c r="JB5" i="55"/>
  <c r="JC4" i="55"/>
  <c r="JB6" i="61"/>
  <c r="JB5" i="61"/>
  <c r="JB2" i="61"/>
  <c r="JC4" i="61"/>
  <c r="JC3" i="61" s="1"/>
  <c r="JB6" i="57"/>
  <c r="JB2" i="57"/>
  <c r="JB5" i="57"/>
  <c r="JC4" i="57"/>
  <c r="JB23" i="57"/>
  <c r="JB40" i="57" s="1"/>
  <c r="IZ35" i="61" l="1"/>
  <c r="JC3" i="55"/>
  <c r="JC3" i="59"/>
  <c r="JC3" i="57"/>
  <c r="IY42" i="57"/>
  <c r="IY42" i="55"/>
  <c r="IY48" i="57"/>
  <c r="IZ41" i="55"/>
  <c r="IY48" i="55"/>
  <c r="IZ41" i="59"/>
  <c r="IY42" i="59"/>
  <c r="JB17" i="61"/>
  <c r="JB41" i="61" s="1"/>
  <c r="JB21" i="61"/>
  <c r="IZ36" i="61"/>
  <c r="IZ17" i="61"/>
  <c r="JB22" i="61"/>
  <c r="JB35" i="61"/>
  <c r="JB20" i="61"/>
  <c r="IZ37" i="61"/>
  <c r="IZ32" i="61"/>
  <c r="JB32" i="61"/>
  <c r="JB47" i="61" s="1"/>
  <c r="JB36" i="61"/>
  <c r="IY18" i="61"/>
  <c r="IY42" i="61" s="1"/>
  <c r="IZ22" i="61"/>
  <c r="IZ21" i="61"/>
  <c r="JB37" i="61"/>
  <c r="IZ20" i="61"/>
  <c r="IY33" i="61"/>
  <c r="IY48" i="61" s="1"/>
  <c r="JC5" i="57"/>
  <c r="JD4" i="57"/>
  <c r="JC6" i="57"/>
  <c r="JC2" i="57"/>
  <c r="JB49" i="57"/>
  <c r="JB48" i="57"/>
  <c r="JB47" i="57"/>
  <c r="JC5" i="61"/>
  <c r="JC6" i="61"/>
  <c r="JD4" i="61"/>
  <c r="JD3" i="61" s="1"/>
  <c r="JC2" i="61"/>
  <c r="JB38" i="55"/>
  <c r="JB46" i="55" s="1"/>
  <c r="JB43" i="55"/>
  <c r="JB42" i="55"/>
  <c r="JB41" i="55"/>
  <c r="JC6" i="55"/>
  <c r="JC2" i="55"/>
  <c r="JC5" i="55"/>
  <c r="JD4" i="55"/>
  <c r="JB49" i="55"/>
  <c r="JB48" i="55"/>
  <c r="JB47" i="55"/>
  <c r="JB41" i="59"/>
  <c r="JB16" i="57"/>
  <c r="JB43" i="57"/>
  <c r="JB42" i="57"/>
  <c r="JB41" i="57"/>
  <c r="JC6" i="59"/>
  <c r="JC2" i="59"/>
  <c r="JC5" i="59"/>
  <c r="JD4" i="59"/>
  <c r="JB47" i="59"/>
  <c r="JB38" i="57"/>
  <c r="JB31" i="57" s="1"/>
  <c r="JB23" i="55"/>
  <c r="JB40" i="55" s="1"/>
  <c r="JB23" i="59" l="1"/>
  <c r="JB40" i="59" s="1"/>
  <c r="IZ23" i="55"/>
  <c r="IZ40" i="55" s="1"/>
  <c r="JD3" i="59"/>
  <c r="JD3" i="55"/>
  <c r="JA37" i="61"/>
  <c r="JD3" i="57"/>
  <c r="JB23" i="61"/>
  <c r="JB40" i="61" s="1"/>
  <c r="IZ16" i="55"/>
  <c r="IY49" i="55"/>
  <c r="IY43" i="57"/>
  <c r="IZ41" i="57"/>
  <c r="JB38" i="59"/>
  <c r="JB46" i="59" s="1"/>
  <c r="IZ47" i="55"/>
  <c r="IZ38" i="55"/>
  <c r="IZ31" i="55" s="1"/>
  <c r="JC38" i="55"/>
  <c r="IZ38" i="59"/>
  <c r="IZ46" i="59" s="1"/>
  <c r="IY43" i="55"/>
  <c r="IZ38" i="57"/>
  <c r="IZ31" i="57" s="1"/>
  <c r="JC38" i="57"/>
  <c r="JC46" i="57" s="1"/>
  <c r="IY49" i="57"/>
  <c r="IZ23" i="57"/>
  <c r="IZ40" i="57" s="1"/>
  <c r="IZ47" i="57"/>
  <c r="IZ47" i="59"/>
  <c r="IY43" i="59"/>
  <c r="IY48" i="59"/>
  <c r="IZ23" i="59"/>
  <c r="IY49" i="59"/>
  <c r="IZ38" i="61"/>
  <c r="IZ46" i="61" s="1"/>
  <c r="JB31" i="55"/>
  <c r="JB38" i="61"/>
  <c r="JB31" i="61" s="1"/>
  <c r="IZ23" i="61"/>
  <c r="IZ40" i="61" s="1"/>
  <c r="JB46" i="61"/>
  <c r="JC37" i="61"/>
  <c r="IY19" i="61"/>
  <c r="IY43" i="61" s="1"/>
  <c r="JC21" i="61"/>
  <c r="JB33" i="61"/>
  <c r="JB18" i="61"/>
  <c r="IZ47" i="61"/>
  <c r="JC22" i="61"/>
  <c r="JC35" i="61"/>
  <c r="JC20" i="61"/>
  <c r="IY34" i="61"/>
  <c r="IY49" i="61" s="1"/>
  <c r="JC17" i="61"/>
  <c r="JC32" i="61"/>
  <c r="JC47" i="61" s="1"/>
  <c r="JC36" i="61"/>
  <c r="IZ41" i="61"/>
  <c r="JA41" i="57"/>
  <c r="JA23" i="55"/>
  <c r="IZ42" i="55"/>
  <c r="JA41" i="55"/>
  <c r="JA20" i="61"/>
  <c r="JA35" i="61"/>
  <c r="IZ42" i="57"/>
  <c r="JA32" i="61"/>
  <c r="JA17" i="61"/>
  <c r="JA21" i="61"/>
  <c r="IZ33" i="61"/>
  <c r="IZ18" i="61"/>
  <c r="JA22" i="61"/>
  <c r="JA36" i="61"/>
  <c r="JB16" i="61"/>
  <c r="JB16" i="59"/>
  <c r="JB16" i="55"/>
  <c r="JD6" i="61"/>
  <c r="JD5" i="61"/>
  <c r="JD2" i="61"/>
  <c r="JE4" i="61"/>
  <c r="JE3" i="61" s="1"/>
  <c r="JC41" i="61"/>
  <c r="JC47" i="57"/>
  <c r="JC41" i="59"/>
  <c r="JD6" i="55"/>
  <c r="JD2" i="55"/>
  <c r="JD5" i="55"/>
  <c r="JE4" i="55"/>
  <c r="JE3" i="55" s="1"/>
  <c r="JC47" i="55"/>
  <c r="JC46" i="55"/>
  <c r="JC31" i="55"/>
  <c r="JD6" i="57"/>
  <c r="JD2" i="57"/>
  <c r="JD5" i="57"/>
  <c r="JE4" i="57"/>
  <c r="JE3" i="57" s="1"/>
  <c r="JC23" i="55"/>
  <c r="JC40" i="55" s="1"/>
  <c r="JB46" i="57"/>
  <c r="JC23" i="57"/>
  <c r="JC40" i="57" s="1"/>
  <c r="IZ48" i="55"/>
  <c r="JD6" i="59"/>
  <c r="JD2" i="59"/>
  <c r="JD5" i="59"/>
  <c r="JE4" i="59"/>
  <c r="JE3" i="59" s="1"/>
  <c r="JC47" i="59"/>
  <c r="JC41" i="55"/>
  <c r="JC41" i="57"/>
  <c r="JB31" i="59" l="1"/>
  <c r="IZ46" i="57"/>
  <c r="JC38" i="59"/>
  <c r="JC31" i="59" s="1"/>
  <c r="JA40" i="55"/>
  <c r="JC23" i="61"/>
  <c r="JA23" i="57"/>
  <c r="JA40" i="57" s="1"/>
  <c r="JA38" i="57"/>
  <c r="JB34" i="61"/>
  <c r="JB49" i="61" s="1"/>
  <c r="IZ31" i="59"/>
  <c r="IZ46" i="55"/>
  <c r="IZ16" i="61"/>
  <c r="IZ31" i="61"/>
  <c r="IZ16" i="57"/>
  <c r="JC16" i="57"/>
  <c r="JB19" i="61"/>
  <c r="JB43" i="61" s="1"/>
  <c r="IZ40" i="59"/>
  <c r="IZ16" i="59"/>
  <c r="JB42" i="59"/>
  <c r="JA48" i="59"/>
  <c r="JB49" i="59"/>
  <c r="JC23" i="59"/>
  <c r="JB43" i="59"/>
  <c r="JB48" i="59"/>
  <c r="JC46" i="59"/>
  <c r="JA38" i="59"/>
  <c r="JC40" i="61"/>
  <c r="JC38" i="61"/>
  <c r="JC46" i="61" s="1"/>
  <c r="JB42" i="61"/>
  <c r="JB48" i="61"/>
  <c r="JD36" i="61"/>
  <c r="JC33" i="61"/>
  <c r="JC18" i="61"/>
  <c r="JA38" i="61"/>
  <c r="JC16" i="55"/>
  <c r="JD17" i="61"/>
  <c r="JD32" i="61"/>
  <c r="JD37" i="61"/>
  <c r="JA48" i="55"/>
  <c r="JA18" i="61"/>
  <c r="JA42" i="61" s="1"/>
  <c r="JD21" i="61"/>
  <c r="JA33" i="61"/>
  <c r="JD20" i="61"/>
  <c r="JD22" i="61"/>
  <c r="JD35" i="61"/>
  <c r="JA23" i="61"/>
  <c r="JA40" i="61" s="1"/>
  <c r="JA16" i="57"/>
  <c r="IZ48" i="59"/>
  <c r="JA47" i="55"/>
  <c r="JE6" i="57"/>
  <c r="JE2" i="57"/>
  <c r="JE5" i="57"/>
  <c r="JF4" i="57"/>
  <c r="JC31" i="57"/>
  <c r="JA41" i="59"/>
  <c r="JE5" i="59"/>
  <c r="JF4" i="59"/>
  <c r="JE6" i="59"/>
  <c r="JE2" i="59"/>
  <c r="IZ42" i="61"/>
  <c r="JE5" i="55"/>
  <c r="JF4" i="55"/>
  <c r="JE6" i="55"/>
  <c r="JE2" i="55"/>
  <c r="JE6" i="61"/>
  <c r="JE5" i="61"/>
  <c r="JE2" i="61"/>
  <c r="JF4" i="61"/>
  <c r="JF3" i="61" s="1"/>
  <c r="JA47" i="59"/>
  <c r="JA46" i="59"/>
  <c r="JA31" i="59"/>
  <c r="JA48" i="57"/>
  <c r="JA47" i="57"/>
  <c r="JA46" i="57"/>
  <c r="JA31" i="57"/>
  <c r="JA41" i="61"/>
  <c r="IZ48" i="61"/>
  <c r="JA16" i="55"/>
  <c r="JA47" i="61"/>
  <c r="JA46" i="61"/>
  <c r="JA31" i="61"/>
  <c r="IZ42" i="59"/>
  <c r="IZ48" i="57"/>
  <c r="JC16" i="61"/>
  <c r="JC19" i="61" l="1"/>
  <c r="JC43" i="61" s="1"/>
  <c r="JF3" i="55"/>
  <c r="JF3" i="59"/>
  <c r="JC43" i="57"/>
  <c r="JF3" i="57"/>
  <c r="JD38" i="57"/>
  <c r="JC48" i="55"/>
  <c r="JC42" i="55"/>
  <c r="JC49" i="57"/>
  <c r="JC43" i="55"/>
  <c r="JC49" i="55"/>
  <c r="JC42" i="57"/>
  <c r="JC48" i="57"/>
  <c r="JC31" i="61"/>
  <c r="JC49" i="59"/>
  <c r="JC40" i="59"/>
  <c r="JC16" i="59"/>
  <c r="JC42" i="59"/>
  <c r="JC43" i="59"/>
  <c r="JC48" i="59"/>
  <c r="JD38" i="55"/>
  <c r="JA16" i="61"/>
  <c r="JC34" i="61"/>
  <c r="JC49" i="61" s="1"/>
  <c r="JC48" i="61"/>
  <c r="JC42" i="61"/>
  <c r="JD23" i="61"/>
  <c r="JD40" i="61" s="1"/>
  <c r="JD48" i="59"/>
  <c r="JE17" i="61"/>
  <c r="JE41" i="61" s="1"/>
  <c r="JD42" i="57"/>
  <c r="JD33" i="61"/>
  <c r="JD48" i="61" s="1"/>
  <c r="JE21" i="61"/>
  <c r="JE22" i="61"/>
  <c r="JE35" i="61"/>
  <c r="JD18" i="61"/>
  <c r="JD42" i="61" s="1"/>
  <c r="JE20" i="61"/>
  <c r="JE32" i="61"/>
  <c r="JE47" i="61" s="1"/>
  <c r="JE36" i="61"/>
  <c r="JD42" i="59"/>
  <c r="JD42" i="55"/>
  <c r="JE23" i="55"/>
  <c r="JE23" i="59"/>
  <c r="JE40" i="59" s="1"/>
  <c r="JE37" i="61"/>
  <c r="JD41" i="57"/>
  <c r="JA48" i="61"/>
  <c r="JA42" i="55"/>
  <c r="JE41" i="59"/>
  <c r="JD47" i="61"/>
  <c r="JD23" i="57"/>
  <c r="JD40" i="57" s="1"/>
  <c r="JD23" i="59"/>
  <c r="JD40" i="59" s="1"/>
  <c r="JE47" i="55"/>
  <c r="JE47" i="59"/>
  <c r="JD47" i="57"/>
  <c r="JD46" i="57"/>
  <c r="JD31" i="57"/>
  <c r="JD41" i="59"/>
  <c r="JD38" i="61"/>
  <c r="JD46" i="61" s="1"/>
  <c r="JF6" i="61"/>
  <c r="JF5" i="61"/>
  <c r="JF2" i="61"/>
  <c r="JG4" i="61"/>
  <c r="JG3" i="61" s="1"/>
  <c r="JF6" i="55"/>
  <c r="JF2" i="55"/>
  <c r="JF5" i="55"/>
  <c r="JG4" i="55"/>
  <c r="JF6" i="59"/>
  <c r="JF2" i="59"/>
  <c r="JF5" i="59"/>
  <c r="JG4" i="59"/>
  <c r="JG3" i="59" s="1"/>
  <c r="JA42" i="59"/>
  <c r="JD16" i="61"/>
  <c r="JD41" i="61"/>
  <c r="JF6" i="57"/>
  <c r="JF2" i="57"/>
  <c r="JF5" i="57"/>
  <c r="JG4" i="57"/>
  <c r="JG3" i="57" s="1"/>
  <c r="JD41" i="55"/>
  <c r="JD23" i="55"/>
  <c r="JD40" i="55" s="1"/>
  <c r="JD31" i="55"/>
  <c r="JD48" i="55"/>
  <c r="JD47" i="55"/>
  <c r="JD46" i="55"/>
  <c r="JD47" i="59"/>
  <c r="JD38" i="59"/>
  <c r="JD31" i="59" s="1"/>
  <c r="JG3" i="55" l="1"/>
  <c r="JF21" i="61"/>
  <c r="JE40" i="55"/>
  <c r="JE38" i="55"/>
  <c r="JE31" i="55" s="1"/>
  <c r="JE38" i="57"/>
  <c r="JE31" i="57" s="1"/>
  <c r="JE23" i="57"/>
  <c r="JE40" i="57" s="1"/>
  <c r="JD16" i="59"/>
  <c r="JE38" i="59"/>
  <c r="JE31" i="59" s="1"/>
  <c r="JD19" i="61"/>
  <c r="JD43" i="61" s="1"/>
  <c r="JD34" i="61"/>
  <c r="JD49" i="61" s="1"/>
  <c r="JE48" i="57"/>
  <c r="JF17" i="61"/>
  <c r="JF41" i="61" s="1"/>
  <c r="JE42" i="55"/>
  <c r="JD43" i="55"/>
  <c r="JF41" i="57"/>
  <c r="JF22" i="61"/>
  <c r="JF35" i="61"/>
  <c r="JF20" i="61"/>
  <c r="JE33" i="61"/>
  <c r="JE48" i="61" s="1"/>
  <c r="JD43" i="59"/>
  <c r="JF32" i="61"/>
  <c r="JF47" i="61" s="1"/>
  <c r="JF36" i="61"/>
  <c r="JE18" i="61"/>
  <c r="JE42" i="61" s="1"/>
  <c r="JF41" i="59"/>
  <c r="JD43" i="57"/>
  <c r="JF37" i="61"/>
  <c r="JG6" i="55"/>
  <c r="JG2" i="55"/>
  <c r="JG5" i="55"/>
  <c r="JH4" i="55"/>
  <c r="JH3" i="55" s="1"/>
  <c r="JD49" i="55"/>
  <c r="JD48" i="57"/>
  <c r="JD31" i="61"/>
  <c r="JE16" i="59"/>
  <c r="JE38" i="61"/>
  <c r="JD16" i="57"/>
  <c r="JD46" i="59"/>
  <c r="JD16" i="55"/>
  <c r="JE47" i="57"/>
  <c r="JE46" i="57"/>
  <c r="JE23" i="61"/>
  <c r="JG5" i="57"/>
  <c r="JH4" i="57"/>
  <c r="JH3" i="57" s="1"/>
  <c r="JG6" i="57"/>
  <c r="JG2" i="57"/>
  <c r="JG6" i="59"/>
  <c r="JG2" i="59"/>
  <c r="JG5" i="59"/>
  <c r="JH4" i="59"/>
  <c r="JH3" i="59" s="1"/>
  <c r="JD49" i="59"/>
  <c r="JF38" i="59"/>
  <c r="JG5" i="61"/>
  <c r="JG6" i="61"/>
  <c r="JH4" i="61"/>
  <c r="JH3" i="61" s="1"/>
  <c r="JG2" i="61"/>
  <c r="JE42" i="57"/>
  <c r="JE41" i="57"/>
  <c r="JE16" i="55"/>
  <c r="JE41" i="55"/>
  <c r="JE16" i="57" l="1"/>
  <c r="JF23" i="61"/>
  <c r="JF40" i="61" s="1"/>
  <c r="JF23" i="55"/>
  <c r="JF40" i="55" s="1"/>
  <c r="JE46" i="55"/>
  <c r="JF38" i="57"/>
  <c r="JE46" i="59"/>
  <c r="JF23" i="59"/>
  <c r="JF16" i="61"/>
  <c r="JF38" i="61"/>
  <c r="JF31" i="61" s="1"/>
  <c r="JE49" i="55"/>
  <c r="JF23" i="57"/>
  <c r="JE43" i="57"/>
  <c r="JE49" i="59"/>
  <c r="JE43" i="59"/>
  <c r="JE43" i="55"/>
  <c r="JE34" i="61"/>
  <c r="JE49" i="61" s="1"/>
  <c r="JE19" i="61"/>
  <c r="JE43" i="61" s="1"/>
  <c r="JF40" i="59"/>
  <c r="JF16" i="59"/>
  <c r="JE42" i="59"/>
  <c r="JE46" i="61"/>
  <c r="JE31" i="61"/>
  <c r="JF16" i="55"/>
  <c r="JF41" i="55"/>
  <c r="JE48" i="59"/>
  <c r="JF31" i="57"/>
  <c r="JF47" i="57"/>
  <c r="JF46" i="57"/>
  <c r="JH6" i="57"/>
  <c r="JH2" i="57"/>
  <c r="JH5" i="57"/>
  <c r="JI4" i="57"/>
  <c r="JI3" i="57" s="1"/>
  <c r="JE40" i="61"/>
  <c r="JE16" i="61"/>
  <c r="JE48" i="55"/>
  <c r="JF38" i="55"/>
  <c r="JF46" i="55" s="1"/>
  <c r="JH6" i="61"/>
  <c r="JH5" i="61"/>
  <c r="JH2" i="61"/>
  <c r="JI4" i="61"/>
  <c r="JI3" i="61" s="1"/>
  <c r="JF47" i="59"/>
  <c r="JF46" i="59"/>
  <c r="JF31" i="59"/>
  <c r="JH6" i="59"/>
  <c r="JH2" i="59"/>
  <c r="JH5" i="59"/>
  <c r="JI4" i="59"/>
  <c r="JI3" i="59" s="1"/>
  <c r="JF47" i="55"/>
  <c r="JH6" i="55"/>
  <c r="JH2" i="55"/>
  <c r="JH5" i="55"/>
  <c r="JI4" i="55"/>
  <c r="JI3" i="55" s="1"/>
  <c r="JF31" i="55" l="1"/>
  <c r="JF46" i="61"/>
  <c r="JF40" i="57"/>
  <c r="JF16" i="57"/>
  <c r="JI5" i="55"/>
  <c r="JJ4" i="55"/>
  <c r="JI6" i="55"/>
  <c r="JI2" i="55"/>
  <c r="JI5" i="59"/>
  <c r="JJ4" i="59"/>
  <c r="JI6" i="59"/>
  <c r="JI2" i="59"/>
  <c r="JI6" i="61"/>
  <c r="JI5" i="61"/>
  <c r="JI2" i="61"/>
  <c r="JJ4" i="61"/>
  <c r="JJ3" i="61" s="1"/>
  <c r="JI6" i="57"/>
  <c r="JI2" i="57"/>
  <c r="JI5" i="57"/>
  <c r="JJ4" i="57"/>
  <c r="JG21" i="61" l="1"/>
  <c r="JF42" i="59"/>
  <c r="JJ3" i="59"/>
  <c r="JJ3" i="57"/>
  <c r="JG47" i="55"/>
  <c r="JJ3" i="55"/>
  <c r="JF48" i="57"/>
  <c r="JG41" i="55"/>
  <c r="JF42" i="57"/>
  <c r="JG38" i="57"/>
  <c r="JG38" i="55"/>
  <c r="JG46" i="55" s="1"/>
  <c r="JF48" i="59"/>
  <c r="JG41" i="59"/>
  <c r="JI17" i="61"/>
  <c r="JI41" i="61" s="1"/>
  <c r="JG36" i="61"/>
  <c r="JG20" i="61"/>
  <c r="JI21" i="61"/>
  <c r="JI22" i="61"/>
  <c r="JI35" i="61"/>
  <c r="JG37" i="61"/>
  <c r="JG17" i="61"/>
  <c r="JI20" i="61"/>
  <c r="JI32" i="61"/>
  <c r="JI47" i="61" s="1"/>
  <c r="JI36" i="61"/>
  <c r="JF18" i="61"/>
  <c r="JF42" i="61" s="1"/>
  <c r="JG32" i="61"/>
  <c r="JG47" i="61" s="1"/>
  <c r="JI37" i="61"/>
  <c r="JG22" i="61"/>
  <c r="JG35" i="61"/>
  <c r="JF33" i="61"/>
  <c r="JF48" i="61" s="1"/>
  <c r="JI38" i="57"/>
  <c r="JI31" i="57" s="1"/>
  <c r="JI41" i="59"/>
  <c r="JI49" i="55"/>
  <c r="JI48" i="55"/>
  <c r="JI47" i="55"/>
  <c r="JJ6" i="57"/>
  <c r="JJ2" i="57"/>
  <c r="JJ5" i="57"/>
  <c r="JK4" i="57"/>
  <c r="JI49" i="57"/>
  <c r="JI48" i="57"/>
  <c r="JI47" i="57"/>
  <c r="JI47" i="59"/>
  <c r="JJ6" i="55"/>
  <c r="JJ2" i="55"/>
  <c r="JJ5" i="55"/>
  <c r="JK4" i="55"/>
  <c r="JI23" i="57"/>
  <c r="JI40" i="57" s="1"/>
  <c r="JJ6" i="59"/>
  <c r="JJ2" i="59"/>
  <c r="JJ5" i="59"/>
  <c r="JK4" i="59"/>
  <c r="JK3" i="59" s="1"/>
  <c r="JI23" i="55"/>
  <c r="JI40" i="55" s="1"/>
  <c r="JI43" i="57"/>
  <c r="JI42" i="57"/>
  <c r="JI41" i="57"/>
  <c r="JJ6" i="61"/>
  <c r="JJ5" i="61"/>
  <c r="JJ2" i="61"/>
  <c r="JK4" i="61"/>
  <c r="JK3" i="61" s="1"/>
  <c r="JI38" i="55"/>
  <c r="JI46" i="55" s="1"/>
  <c r="JI43" i="55"/>
  <c r="JI42" i="55"/>
  <c r="JI41" i="55"/>
  <c r="JG23" i="55" l="1"/>
  <c r="JI23" i="59"/>
  <c r="JI40" i="59" s="1"/>
  <c r="JG16" i="55"/>
  <c r="JF19" i="61"/>
  <c r="JF43" i="61" s="1"/>
  <c r="JK3" i="57"/>
  <c r="JK3" i="55"/>
  <c r="JI23" i="61"/>
  <c r="JI40" i="61" s="1"/>
  <c r="JG40" i="55"/>
  <c r="JF42" i="55"/>
  <c r="JF43" i="57"/>
  <c r="JG31" i="55"/>
  <c r="JF43" i="55"/>
  <c r="JF48" i="55"/>
  <c r="JF49" i="55"/>
  <c r="JJ41" i="55"/>
  <c r="JG38" i="61"/>
  <c r="JG46" i="61" s="1"/>
  <c r="JG47" i="57"/>
  <c r="JG31" i="57"/>
  <c r="JG46" i="57"/>
  <c r="JG41" i="57"/>
  <c r="JG23" i="57"/>
  <c r="JG40" i="57" s="1"/>
  <c r="JF49" i="57"/>
  <c r="JI16" i="55"/>
  <c r="JJ32" i="61"/>
  <c r="JG47" i="59"/>
  <c r="JF49" i="59"/>
  <c r="JG38" i="59"/>
  <c r="JG46" i="59" s="1"/>
  <c r="JF43" i="59"/>
  <c r="JG23" i="59"/>
  <c r="JI38" i="59"/>
  <c r="JI46" i="57"/>
  <c r="JI16" i="57"/>
  <c r="JI38" i="61"/>
  <c r="JI46" i="61" s="1"/>
  <c r="JG23" i="61"/>
  <c r="JG40" i="61" s="1"/>
  <c r="JJ36" i="61"/>
  <c r="JF34" i="61"/>
  <c r="JF49" i="61" s="1"/>
  <c r="JJ37" i="61"/>
  <c r="JI33" i="61"/>
  <c r="JG41" i="61"/>
  <c r="JJ17" i="61"/>
  <c r="JJ41" i="61" s="1"/>
  <c r="JJ21" i="61"/>
  <c r="JI18" i="61"/>
  <c r="JJ22" i="61"/>
  <c r="JJ35" i="61"/>
  <c r="JJ20" i="61"/>
  <c r="JI16" i="61"/>
  <c r="JG18" i="61"/>
  <c r="JH22" i="61"/>
  <c r="JH32" i="61"/>
  <c r="JH17" i="61"/>
  <c r="JG33" i="61"/>
  <c r="JH41" i="59"/>
  <c r="JH35" i="61"/>
  <c r="JH36" i="61"/>
  <c r="JH21" i="61"/>
  <c r="JH20" i="61"/>
  <c r="JH37" i="61"/>
  <c r="JJ23" i="61"/>
  <c r="JK5" i="61"/>
  <c r="JK6" i="61"/>
  <c r="JL4" i="61"/>
  <c r="JL3" i="61" s="1"/>
  <c r="JK2" i="61"/>
  <c r="JK5" i="57"/>
  <c r="JL4" i="57"/>
  <c r="JL3" i="57" s="1"/>
  <c r="JK6" i="57"/>
  <c r="JK2" i="57"/>
  <c r="JJ47" i="57"/>
  <c r="JK6" i="55"/>
  <c r="JK2" i="55"/>
  <c r="JK5" i="55"/>
  <c r="JL4" i="55"/>
  <c r="JJ47" i="55"/>
  <c r="JJ47" i="61"/>
  <c r="JJ41" i="59"/>
  <c r="JJ41" i="57"/>
  <c r="JI31" i="55"/>
  <c r="JK6" i="59"/>
  <c r="JK2" i="59"/>
  <c r="JK5" i="59"/>
  <c r="JL4" i="59"/>
  <c r="JJ47" i="59"/>
  <c r="JH47" i="57"/>
  <c r="JJ38" i="57"/>
  <c r="JJ31" i="57" s="1"/>
  <c r="JI16" i="59"/>
  <c r="JJ40" i="61" l="1"/>
  <c r="JH23" i="57"/>
  <c r="JJ38" i="55"/>
  <c r="JJ38" i="59"/>
  <c r="JJ46" i="59" s="1"/>
  <c r="JJ23" i="55"/>
  <c r="JJ40" i="55" s="1"/>
  <c r="JH23" i="55"/>
  <c r="JH40" i="55" s="1"/>
  <c r="JH38" i="59"/>
  <c r="JG31" i="61"/>
  <c r="JL3" i="59"/>
  <c r="JJ48" i="55"/>
  <c r="JL3" i="55"/>
  <c r="JJ23" i="57"/>
  <c r="JG16" i="57"/>
  <c r="JG31" i="59"/>
  <c r="JH23" i="59"/>
  <c r="JG40" i="59"/>
  <c r="JG16" i="59"/>
  <c r="JI43" i="59"/>
  <c r="JI42" i="59"/>
  <c r="JI48" i="59"/>
  <c r="JJ23" i="59"/>
  <c r="JI46" i="59"/>
  <c r="JI31" i="59"/>
  <c r="JI49" i="59"/>
  <c r="JG16" i="61"/>
  <c r="JJ38" i="61"/>
  <c r="JJ31" i="61" s="1"/>
  <c r="JI31" i="61"/>
  <c r="JH18" i="61"/>
  <c r="JH42" i="61" s="1"/>
  <c r="JJ33" i="61"/>
  <c r="JI42" i="61"/>
  <c r="JI19" i="61"/>
  <c r="JI43" i="61" s="1"/>
  <c r="JJ18" i="61"/>
  <c r="JI34" i="61"/>
  <c r="JI49" i="61" s="1"/>
  <c r="JI48" i="61"/>
  <c r="JH38" i="61"/>
  <c r="JH46" i="61" s="1"/>
  <c r="JJ16" i="61"/>
  <c r="JK37" i="61"/>
  <c r="JH42" i="55"/>
  <c r="JK41" i="55"/>
  <c r="JK21" i="61"/>
  <c r="JH33" i="61"/>
  <c r="JH48" i="61" s="1"/>
  <c r="JH42" i="57"/>
  <c r="JK22" i="61"/>
  <c r="JK35" i="61"/>
  <c r="JK20" i="61"/>
  <c r="JK47" i="57"/>
  <c r="JK17" i="61"/>
  <c r="JK32" i="61"/>
  <c r="JK47" i="61" s="1"/>
  <c r="JK36" i="61"/>
  <c r="JK41" i="57"/>
  <c r="JH40" i="59"/>
  <c r="JH16" i="59"/>
  <c r="JH38" i="57"/>
  <c r="JH48" i="55"/>
  <c r="JH47" i="55"/>
  <c r="JL6" i="55"/>
  <c r="JL2" i="55"/>
  <c r="JL5" i="55"/>
  <c r="JM4" i="55"/>
  <c r="JG48" i="57"/>
  <c r="JG48" i="61"/>
  <c r="JL6" i="61"/>
  <c r="JL5" i="61"/>
  <c r="JL2" i="61"/>
  <c r="JM4" i="61"/>
  <c r="JM3" i="61" s="1"/>
  <c r="JG42" i="59"/>
  <c r="JG42" i="55"/>
  <c r="JH47" i="61"/>
  <c r="JH31" i="59"/>
  <c r="JH47" i="59"/>
  <c r="JH46" i="59"/>
  <c r="JG48" i="59"/>
  <c r="JL6" i="59"/>
  <c r="JL2" i="59"/>
  <c r="JL5" i="59"/>
  <c r="JM4" i="59"/>
  <c r="JH40" i="57"/>
  <c r="JG48" i="55"/>
  <c r="JH23" i="61"/>
  <c r="JH40" i="61" s="1"/>
  <c r="JH16" i="57"/>
  <c r="JH41" i="57"/>
  <c r="JH41" i="61"/>
  <c r="JH16" i="55"/>
  <c r="JH41" i="55"/>
  <c r="JJ46" i="57"/>
  <c r="JG42" i="57"/>
  <c r="JL6" i="57"/>
  <c r="JL2" i="57"/>
  <c r="JL5" i="57"/>
  <c r="JM4" i="57"/>
  <c r="JJ16" i="55" l="1"/>
  <c r="JK38" i="55"/>
  <c r="JK23" i="57"/>
  <c r="JJ31" i="59"/>
  <c r="JJ46" i="55"/>
  <c r="JJ31" i="55"/>
  <c r="JH31" i="61"/>
  <c r="JJ49" i="55"/>
  <c r="JM3" i="55"/>
  <c r="JM3" i="57"/>
  <c r="JM3" i="59"/>
  <c r="JJ19" i="61"/>
  <c r="JJ43" i="61" s="1"/>
  <c r="JJ40" i="57"/>
  <c r="JJ16" i="57"/>
  <c r="JJ42" i="55"/>
  <c r="JJ49" i="57"/>
  <c r="JK23" i="55"/>
  <c r="JK40" i="55" s="1"/>
  <c r="JJ42" i="57"/>
  <c r="JJ48" i="57"/>
  <c r="JJ43" i="55"/>
  <c r="JJ43" i="57"/>
  <c r="JJ46" i="61"/>
  <c r="JJ43" i="59"/>
  <c r="JJ48" i="59"/>
  <c r="JJ42" i="59"/>
  <c r="JJ40" i="59"/>
  <c r="JJ16" i="59"/>
  <c r="JJ49" i="59"/>
  <c r="JK40" i="57"/>
  <c r="JK38" i="57"/>
  <c r="JK31" i="57" s="1"/>
  <c r="JK38" i="59"/>
  <c r="JK46" i="59" s="1"/>
  <c r="JK38" i="61"/>
  <c r="JK46" i="61" s="1"/>
  <c r="JK23" i="59"/>
  <c r="JK40" i="59" s="1"/>
  <c r="JJ34" i="61"/>
  <c r="JJ49" i="61" s="1"/>
  <c r="JJ42" i="61"/>
  <c r="JJ48" i="61"/>
  <c r="JK23" i="61"/>
  <c r="JK40" i="61" s="1"/>
  <c r="JK16" i="57"/>
  <c r="JK46" i="57"/>
  <c r="JL20" i="61"/>
  <c r="JL22" i="61"/>
  <c r="JL35" i="61"/>
  <c r="JK48" i="59"/>
  <c r="JL17" i="61"/>
  <c r="JL32" i="61"/>
  <c r="JL36" i="61"/>
  <c r="JL37" i="61"/>
  <c r="JK33" i="61"/>
  <c r="JL21" i="61"/>
  <c r="JK18" i="61"/>
  <c r="JK42" i="61" s="1"/>
  <c r="JH16" i="61"/>
  <c r="JM6" i="61"/>
  <c r="JM5" i="61"/>
  <c r="JM2" i="61"/>
  <c r="JN4" i="61"/>
  <c r="JN3" i="61" s="1"/>
  <c r="JK16" i="61"/>
  <c r="JK41" i="61"/>
  <c r="JK47" i="55"/>
  <c r="JK46" i="55"/>
  <c r="JK31" i="55"/>
  <c r="JH42" i="59"/>
  <c r="JH48" i="57"/>
  <c r="JM6" i="57"/>
  <c r="JM2" i="57"/>
  <c r="JM5" i="57"/>
  <c r="JN4" i="57"/>
  <c r="JM5" i="59"/>
  <c r="JN4" i="59"/>
  <c r="JN3" i="59" s="1"/>
  <c r="JM6" i="59"/>
  <c r="JM2" i="59"/>
  <c r="JM5" i="55"/>
  <c r="JN4" i="55"/>
  <c r="JN3" i="55" s="1"/>
  <c r="JM6" i="55"/>
  <c r="JM2" i="55"/>
  <c r="JK42" i="59"/>
  <c r="JK41" i="59"/>
  <c r="JK16" i="59"/>
  <c r="JK47" i="59"/>
  <c r="JH31" i="57"/>
  <c r="JH46" i="57"/>
  <c r="JK31" i="61" l="1"/>
  <c r="JK16" i="55"/>
  <c r="JL23" i="57"/>
  <c r="JL40" i="57" s="1"/>
  <c r="JL38" i="55"/>
  <c r="JL46" i="55" s="1"/>
  <c r="JM35" i="61"/>
  <c r="JK43" i="57"/>
  <c r="JN3" i="57"/>
  <c r="JL23" i="55"/>
  <c r="JL40" i="55" s="1"/>
  <c r="JK31" i="59"/>
  <c r="JL23" i="59"/>
  <c r="JL40" i="59" s="1"/>
  <c r="JL23" i="61"/>
  <c r="JL16" i="61" s="1"/>
  <c r="JK34" i="61"/>
  <c r="JK49" i="61" s="1"/>
  <c r="JK49" i="55"/>
  <c r="JL48" i="57"/>
  <c r="JK19" i="61"/>
  <c r="JK43" i="61" s="1"/>
  <c r="JM37" i="61"/>
  <c r="JL42" i="57"/>
  <c r="JL33" i="61"/>
  <c r="JM47" i="59"/>
  <c r="JL48" i="59"/>
  <c r="JM47" i="55"/>
  <c r="JM17" i="61"/>
  <c r="JM41" i="61" s="1"/>
  <c r="JK43" i="59"/>
  <c r="JK49" i="59"/>
  <c r="JL48" i="55"/>
  <c r="JL18" i="61"/>
  <c r="JL42" i="61" s="1"/>
  <c r="JM21" i="61"/>
  <c r="JM22" i="61"/>
  <c r="JK43" i="55"/>
  <c r="JM41" i="57"/>
  <c r="JK49" i="57"/>
  <c r="JM20" i="61"/>
  <c r="JM32" i="61"/>
  <c r="JM36" i="61"/>
  <c r="JL38" i="59"/>
  <c r="JL46" i="59" s="1"/>
  <c r="JL31" i="55"/>
  <c r="JL47" i="55"/>
  <c r="JL47" i="59"/>
  <c r="JL47" i="57"/>
  <c r="JL47" i="61"/>
  <c r="JL41" i="55"/>
  <c r="JK48" i="61"/>
  <c r="JL41" i="59"/>
  <c r="JK42" i="55"/>
  <c r="JN6" i="55"/>
  <c r="JN2" i="55"/>
  <c r="JN5" i="55"/>
  <c r="JO4" i="55"/>
  <c r="JO3" i="55" s="1"/>
  <c r="JN6" i="59"/>
  <c r="JN2" i="59"/>
  <c r="JN5" i="59"/>
  <c r="JO4" i="59"/>
  <c r="JO3" i="59" s="1"/>
  <c r="JK48" i="55"/>
  <c r="JL41" i="57"/>
  <c r="JL38" i="61"/>
  <c r="JL31" i="61" s="1"/>
  <c r="JN6" i="61"/>
  <c r="JN5" i="61"/>
  <c r="JN2" i="61"/>
  <c r="JO4" i="61"/>
  <c r="JO3" i="61" s="1"/>
  <c r="JK42" i="57"/>
  <c r="JL38" i="57"/>
  <c r="JL46" i="57" s="1"/>
  <c r="JL41" i="61"/>
  <c r="JK48" i="57"/>
  <c r="JN6" i="57"/>
  <c r="JN2" i="57"/>
  <c r="JN5" i="57"/>
  <c r="JO4" i="57"/>
  <c r="JO3" i="57" s="1"/>
  <c r="JL16" i="59" l="1"/>
  <c r="JL16" i="57"/>
  <c r="JL40" i="61"/>
  <c r="JM23" i="61"/>
  <c r="JM40" i="61" s="1"/>
  <c r="JL16" i="55"/>
  <c r="JM38" i="55"/>
  <c r="JM46" i="55" s="1"/>
  <c r="JL31" i="59"/>
  <c r="JM38" i="57"/>
  <c r="JM38" i="59"/>
  <c r="JM31" i="59" s="1"/>
  <c r="JM38" i="61"/>
  <c r="JM46" i="61" s="1"/>
  <c r="JL43" i="55"/>
  <c r="JM23" i="57"/>
  <c r="JL49" i="57"/>
  <c r="JL49" i="55"/>
  <c r="JL34" i="61"/>
  <c r="JL49" i="61" s="1"/>
  <c r="JL43" i="57"/>
  <c r="JL19" i="61"/>
  <c r="JL43" i="61" s="1"/>
  <c r="JL49" i="59"/>
  <c r="JL43" i="59"/>
  <c r="JM41" i="59"/>
  <c r="JM23" i="59"/>
  <c r="JM40" i="59" s="1"/>
  <c r="JM47" i="61"/>
  <c r="JL42" i="55"/>
  <c r="JL46" i="61"/>
  <c r="JL31" i="57"/>
  <c r="JM47" i="57"/>
  <c r="JM46" i="57"/>
  <c r="JM31" i="57"/>
  <c r="JL42" i="59"/>
  <c r="JO5" i="57"/>
  <c r="JP4" i="57"/>
  <c r="JP3" i="57" s="1"/>
  <c r="JO6" i="57"/>
  <c r="JO2" i="57"/>
  <c r="JM23" i="55"/>
  <c r="JM40" i="55" s="1"/>
  <c r="JO5" i="61"/>
  <c r="JO6" i="61"/>
  <c r="JP4" i="61"/>
  <c r="JP3" i="61" s="1"/>
  <c r="JO2" i="61"/>
  <c r="JO6" i="55"/>
  <c r="JO2" i="55"/>
  <c r="JO5" i="55"/>
  <c r="JP4" i="55"/>
  <c r="JP3" i="55" s="1"/>
  <c r="JM16" i="61"/>
  <c r="JL48" i="61"/>
  <c r="JM31" i="55"/>
  <c r="JM41" i="55"/>
  <c r="JO6" i="59"/>
  <c r="JO2" i="59"/>
  <c r="JO5" i="59"/>
  <c r="JP4" i="59"/>
  <c r="JP3" i="59" s="1"/>
  <c r="JM46" i="59" l="1"/>
  <c r="JM16" i="55"/>
  <c r="JM31" i="61"/>
  <c r="JM40" i="57"/>
  <c r="JM16" i="57"/>
  <c r="JP6" i="55"/>
  <c r="JP2" i="55"/>
  <c r="JP5" i="55"/>
  <c r="JQ4" i="55"/>
  <c r="JP6" i="59"/>
  <c r="JP2" i="59"/>
  <c r="JP5" i="59"/>
  <c r="JQ4" i="59"/>
  <c r="JP6" i="61"/>
  <c r="JP5" i="61"/>
  <c r="JP2" i="61"/>
  <c r="JQ4" i="61"/>
  <c r="JQ3" i="61" s="1"/>
  <c r="JP6" i="57"/>
  <c r="JP2" i="57"/>
  <c r="JP5" i="57"/>
  <c r="JQ4" i="57"/>
  <c r="JM16" i="59"/>
  <c r="JP38" i="57" l="1"/>
  <c r="JM48" i="59"/>
  <c r="JQ3" i="59"/>
  <c r="JN47" i="55"/>
  <c r="JQ3" i="55"/>
  <c r="JN41" i="57"/>
  <c r="JQ3" i="57"/>
  <c r="JM33" i="61"/>
  <c r="JM48" i="61" s="1"/>
  <c r="JM42" i="57"/>
  <c r="JM48" i="57"/>
  <c r="JM42" i="55"/>
  <c r="JM42" i="59"/>
  <c r="JN41" i="59"/>
  <c r="JP23" i="55"/>
  <c r="JP40" i="55" s="1"/>
  <c r="JP17" i="61"/>
  <c r="JP41" i="61" s="1"/>
  <c r="JP32" i="61"/>
  <c r="JP47" i="61" s="1"/>
  <c r="JP36" i="61"/>
  <c r="JN17" i="61"/>
  <c r="JN21" i="61"/>
  <c r="JP37" i="61"/>
  <c r="JM18" i="61"/>
  <c r="JN36" i="61"/>
  <c r="JP21" i="61"/>
  <c r="JN35" i="61"/>
  <c r="JN37" i="61"/>
  <c r="JP20" i="61"/>
  <c r="JP22" i="61"/>
  <c r="JP35" i="61"/>
  <c r="JN22" i="61"/>
  <c r="JN32" i="61"/>
  <c r="JN20" i="61"/>
  <c r="JP38" i="55"/>
  <c r="JP31" i="55" s="1"/>
  <c r="JP23" i="57"/>
  <c r="JP40" i="57" s="1"/>
  <c r="JQ6" i="61"/>
  <c r="JQ5" i="61"/>
  <c r="JQ2" i="61"/>
  <c r="JR4" i="61"/>
  <c r="JR3" i="61" s="1"/>
  <c r="JQ5" i="59"/>
  <c r="JR4" i="59"/>
  <c r="JQ6" i="59"/>
  <c r="JQ2" i="59"/>
  <c r="JP47" i="59"/>
  <c r="JQ5" i="55"/>
  <c r="JR4" i="55"/>
  <c r="JR3" i="55" s="1"/>
  <c r="JQ6" i="55"/>
  <c r="JQ2" i="55"/>
  <c r="JP49" i="55"/>
  <c r="JP48" i="55"/>
  <c r="JP47" i="55"/>
  <c r="JP43" i="57"/>
  <c r="JP42" i="57"/>
  <c r="JP41" i="57"/>
  <c r="JQ6" i="57"/>
  <c r="JQ2" i="57"/>
  <c r="JQ5" i="57"/>
  <c r="JR4" i="57"/>
  <c r="JP49" i="57"/>
  <c r="JP48" i="57"/>
  <c r="JP47" i="57"/>
  <c r="JP46" i="57"/>
  <c r="JP31" i="57"/>
  <c r="JP41" i="59"/>
  <c r="JP43" i="55"/>
  <c r="JP42" i="55"/>
  <c r="JP41" i="55"/>
  <c r="JP38" i="59" l="1"/>
  <c r="JP31" i="59" s="1"/>
  <c r="JN38" i="55"/>
  <c r="JN46" i="55" s="1"/>
  <c r="JP16" i="55"/>
  <c r="JM49" i="57"/>
  <c r="JR3" i="57"/>
  <c r="JP42" i="59"/>
  <c r="JR3" i="59"/>
  <c r="JP18" i="61"/>
  <c r="JP42" i="61" s="1"/>
  <c r="JP46" i="55"/>
  <c r="JN23" i="59"/>
  <c r="JN40" i="59" s="1"/>
  <c r="JQ17" i="61"/>
  <c r="JP38" i="61"/>
  <c r="JP31" i="61" s="1"/>
  <c r="JN38" i="57"/>
  <c r="JM43" i="57"/>
  <c r="JM48" i="55"/>
  <c r="JQ23" i="55"/>
  <c r="JQ40" i="55" s="1"/>
  <c r="JQ41" i="57"/>
  <c r="JM43" i="55"/>
  <c r="JN23" i="57"/>
  <c r="JN41" i="55"/>
  <c r="JM49" i="55"/>
  <c r="JN31" i="55"/>
  <c r="JN23" i="55"/>
  <c r="JN40" i="55" s="1"/>
  <c r="JN46" i="57"/>
  <c r="JN31" i="57"/>
  <c r="JN47" i="57"/>
  <c r="JP23" i="61"/>
  <c r="JP40" i="61" s="1"/>
  <c r="JN47" i="59"/>
  <c r="JN38" i="59"/>
  <c r="JN31" i="59" s="1"/>
  <c r="JP23" i="59"/>
  <c r="JQ41" i="59"/>
  <c r="JM43" i="59"/>
  <c r="JM49" i="59"/>
  <c r="JN38" i="61"/>
  <c r="JN31" i="61" s="1"/>
  <c r="JQ37" i="61"/>
  <c r="JM34" i="61"/>
  <c r="JM49" i="61" s="1"/>
  <c r="JN41" i="61"/>
  <c r="JQ21" i="61"/>
  <c r="JQ22" i="61"/>
  <c r="JQ35" i="61"/>
  <c r="JN47" i="61"/>
  <c r="JM19" i="61"/>
  <c r="JM43" i="61" s="1"/>
  <c r="JP33" i="61"/>
  <c r="JQ20" i="61"/>
  <c r="JQ23" i="61" s="1"/>
  <c r="JQ40" i="61" s="1"/>
  <c r="JQ32" i="61"/>
  <c r="JQ47" i="61" s="1"/>
  <c r="JQ36" i="61"/>
  <c r="JM42" i="61"/>
  <c r="JN23" i="61"/>
  <c r="JN40" i="61" s="1"/>
  <c r="JP16" i="57"/>
  <c r="JP46" i="61"/>
  <c r="JN48" i="55"/>
  <c r="JO36" i="61"/>
  <c r="JO17" i="61"/>
  <c r="JO47" i="57"/>
  <c r="JO37" i="61"/>
  <c r="JN18" i="61"/>
  <c r="JO41" i="57"/>
  <c r="JN33" i="61"/>
  <c r="JO22" i="61"/>
  <c r="JO35" i="61"/>
  <c r="JO32" i="61"/>
  <c r="JO20" i="61"/>
  <c r="JO21" i="61"/>
  <c r="JP46" i="59"/>
  <c r="JQ38" i="57"/>
  <c r="JQ46" i="57" s="1"/>
  <c r="JQ38" i="59"/>
  <c r="JQ46" i="59" s="1"/>
  <c r="JR6" i="57"/>
  <c r="JR2" i="57"/>
  <c r="JR5" i="57"/>
  <c r="JS4" i="57"/>
  <c r="JS3" i="57" s="1"/>
  <c r="JQ47" i="57"/>
  <c r="JQ38" i="55"/>
  <c r="JQ46" i="55" s="1"/>
  <c r="JQ41" i="55"/>
  <c r="JQ47" i="59"/>
  <c r="JQ47" i="55"/>
  <c r="JQ31" i="55"/>
  <c r="JN42" i="59"/>
  <c r="JR6" i="59"/>
  <c r="JR2" i="59"/>
  <c r="JR5" i="59"/>
  <c r="JS4" i="59"/>
  <c r="JS3" i="59" s="1"/>
  <c r="JQ41" i="61"/>
  <c r="JR6" i="55"/>
  <c r="JR2" i="55"/>
  <c r="JR5" i="55"/>
  <c r="JS4" i="55"/>
  <c r="JS3" i="55" s="1"/>
  <c r="JR6" i="61"/>
  <c r="JR5" i="61"/>
  <c r="JR2" i="61"/>
  <c r="JS4" i="61"/>
  <c r="JS3" i="61" s="1"/>
  <c r="JO23" i="55" l="1"/>
  <c r="JO40" i="55" s="1"/>
  <c r="JN16" i="59"/>
  <c r="JO38" i="55"/>
  <c r="JP34" i="61"/>
  <c r="JP49" i="61" s="1"/>
  <c r="JN46" i="61"/>
  <c r="JP16" i="61"/>
  <c r="JQ23" i="57"/>
  <c r="JN16" i="55"/>
  <c r="JN40" i="57"/>
  <c r="JN16" i="57"/>
  <c r="JQ31" i="57"/>
  <c r="JN46" i="59"/>
  <c r="JP48" i="59"/>
  <c r="JP43" i="59"/>
  <c r="JP40" i="59"/>
  <c r="JP16" i="59"/>
  <c r="JQ23" i="59"/>
  <c r="JP49" i="59"/>
  <c r="JQ38" i="61"/>
  <c r="JQ31" i="61" s="1"/>
  <c r="JO23" i="57"/>
  <c r="JO40" i="57" s="1"/>
  <c r="JO23" i="59"/>
  <c r="JO40" i="59" s="1"/>
  <c r="JQ31" i="59"/>
  <c r="JO23" i="61"/>
  <c r="JQ16" i="55"/>
  <c r="JP48" i="61"/>
  <c r="JP19" i="61"/>
  <c r="JP43" i="61" s="1"/>
  <c r="JN16" i="61"/>
  <c r="JQ33" i="61"/>
  <c r="JQ18" i="61"/>
  <c r="JO38" i="57"/>
  <c r="JR22" i="61"/>
  <c r="JR35" i="61"/>
  <c r="JR20" i="61"/>
  <c r="JR32" i="61"/>
  <c r="JR36" i="61"/>
  <c r="JO42" i="55"/>
  <c r="JO33" i="61"/>
  <c r="JO48" i="61" s="1"/>
  <c r="JO48" i="59"/>
  <c r="JR37" i="61"/>
  <c r="JO18" i="61"/>
  <c r="JO42" i="61" s="1"/>
  <c r="JR38" i="59"/>
  <c r="JR17" i="61"/>
  <c r="JR21" i="61"/>
  <c r="JN49" i="55"/>
  <c r="JQ16" i="61"/>
  <c r="JO40" i="61"/>
  <c r="JS6" i="55"/>
  <c r="JS2" i="55"/>
  <c r="JS5" i="55"/>
  <c r="JT4" i="55"/>
  <c r="JS6" i="59"/>
  <c r="JS2" i="59"/>
  <c r="JS5" i="59"/>
  <c r="JT4" i="59"/>
  <c r="JS5" i="57"/>
  <c r="JT4" i="57"/>
  <c r="JS6" i="57"/>
  <c r="JS2" i="57"/>
  <c r="JO38" i="61"/>
  <c r="JO46" i="61" s="1"/>
  <c r="JS5" i="61"/>
  <c r="JS6" i="61"/>
  <c r="JT4" i="61"/>
  <c r="JT3" i="61" s="1"/>
  <c r="JS2" i="61"/>
  <c r="JN48" i="59"/>
  <c r="JO47" i="61"/>
  <c r="JN48" i="61"/>
  <c r="JO16" i="61"/>
  <c r="JO41" i="61"/>
  <c r="JO41" i="55"/>
  <c r="JO16" i="55"/>
  <c r="JO38" i="59"/>
  <c r="JO31" i="59" s="1"/>
  <c r="JO42" i="59"/>
  <c r="JO41" i="59"/>
  <c r="JN42" i="61"/>
  <c r="JO48" i="55"/>
  <c r="JO47" i="55"/>
  <c r="JO46" i="55"/>
  <c r="JO31" i="55"/>
  <c r="JR38" i="55"/>
  <c r="JN42" i="57"/>
  <c r="JO47" i="59"/>
  <c r="JN48" i="57"/>
  <c r="JQ46" i="61" l="1"/>
  <c r="JO16" i="59"/>
  <c r="JS21" i="61"/>
  <c r="JT3" i="57"/>
  <c r="JQ43" i="59"/>
  <c r="JT3" i="59"/>
  <c r="JQ43" i="55"/>
  <c r="JT3" i="55"/>
  <c r="JQ40" i="57"/>
  <c r="JQ16" i="57"/>
  <c r="JQ42" i="57"/>
  <c r="JQ43" i="57"/>
  <c r="JQ42" i="55"/>
  <c r="JQ49" i="57"/>
  <c r="JQ48" i="57"/>
  <c r="JQ49" i="55"/>
  <c r="JQ48" i="55"/>
  <c r="JR38" i="57"/>
  <c r="JO16" i="57"/>
  <c r="JO46" i="59"/>
  <c r="JQ40" i="59"/>
  <c r="JQ16" i="59"/>
  <c r="JQ48" i="59"/>
  <c r="JQ49" i="59"/>
  <c r="JQ42" i="59"/>
  <c r="JQ42" i="61"/>
  <c r="JQ19" i="61"/>
  <c r="JQ43" i="61" s="1"/>
  <c r="JQ48" i="61"/>
  <c r="JQ34" i="61"/>
  <c r="JQ49" i="61" s="1"/>
  <c r="JO31" i="61"/>
  <c r="JR48" i="59"/>
  <c r="JS17" i="61"/>
  <c r="JS32" i="61"/>
  <c r="JS36" i="61"/>
  <c r="JR42" i="57"/>
  <c r="JS37" i="61"/>
  <c r="JR48" i="55"/>
  <c r="JS47" i="57"/>
  <c r="JR48" i="57"/>
  <c r="JR42" i="55"/>
  <c r="JR33" i="61"/>
  <c r="JR42" i="59"/>
  <c r="JR18" i="61"/>
  <c r="JS23" i="57"/>
  <c r="JO46" i="57"/>
  <c r="JO31" i="57"/>
  <c r="JS22" i="61"/>
  <c r="JS35" i="61"/>
  <c r="JS20" i="61"/>
  <c r="JR41" i="61"/>
  <c r="JR38" i="61"/>
  <c r="JR46" i="61" s="1"/>
  <c r="JR47" i="55"/>
  <c r="JR46" i="55"/>
  <c r="JR31" i="55"/>
  <c r="JR41" i="55"/>
  <c r="JR23" i="59"/>
  <c r="JR40" i="59" s="1"/>
  <c r="JR23" i="55"/>
  <c r="JR40" i="55" s="1"/>
  <c r="JR23" i="61"/>
  <c r="JR40" i="61" s="1"/>
  <c r="JR31" i="57"/>
  <c r="JR47" i="57"/>
  <c r="JR46" i="57"/>
  <c r="JO48" i="57"/>
  <c r="JT6" i="57"/>
  <c r="JT2" i="57"/>
  <c r="JT5" i="57"/>
  <c r="JU4" i="57"/>
  <c r="JR41" i="59"/>
  <c r="JR47" i="61"/>
  <c r="JR41" i="57"/>
  <c r="JR23" i="57"/>
  <c r="JR40" i="57" s="1"/>
  <c r="JT6" i="61"/>
  <c r="JT5" i="61"/>
  <c r="JT2" i="61"/>
  <c r="JU4" i="61"/>
  <c r="JU3" i="61" s="1"/>
  <c r="JO42" i="57"/>
  <c r="JR47" i="59"/>
  <c r="JR46" i="59"/>
  <c r="JR31" i="59"/>
  <c r="JT6" i="59"/>
  <c r="JT2" i="59"/>
  <c r="JT5" i="59"/>
  <c r="JU4" i="59"/>
  <c r="JS38" i="59"/>
  <c r="JT6" i="55"/>
  <c r="JT2" i="55"/>
  <c r="JT5" i="55"/>
  <c r="JU4" i="55"/>
  <c r="JU3" i="55" l="1"/>
  <c r="JR49" i="59"/>
  <c r="JU3" i="59"/>
  <c r="JS33" i="61"/>
  <c r="JU3" i="57"/>
  <c r="JS38" i="57"/>
  <c r="JS46" i="57" s="1"/>
  <c r="JS38" i="55"/>
  <c r="JS46" i="55" s="1"/>
  <c r="JS40" i="57"/>
  <c r="JS23" i="61"/>
  <c r="JS40" i="61" s="1"/>
  <c r="JR43" i="57"/>
  <c r="JT37" i="61"/>
  <c r="JT41" i="57"/>
  <c r="JR43" i="59"/>
  <c r="JT21" i="61"/>
  <c r="JS42" i="57"/>
  <c r="JT41" i="59"/>
  <c r="JS18" i="61"/>
  <c r="JS42" i="61" s="1"/>
  <c r="JR34" i="61"/>
  <c r="JR49" i="61" s="1"/>
  <c r="JR49" i="55"/>
  <c r="JT20" i="61"/>
  <c r="JT22" i="61"/>
  <c r="JT35" i="61"/>
  <c r="JR43" i="55"/>
  <c r="JS42" i="59"/>
  <c r="JT41" i="55"/>
  <c r="JT17" i="61"/>
  <c r="JT32" i="61"/>
  <c r="JT36" i="61"/>
  <c r="JR19" i="61"/>
  <c r="JR43" i="61" s="1"/>
  <c r="JT38" i="55"/>
  <c r="JR31" i="61"/>
  <c r="JR16" i="59"/>
  <c r="JS47" i="59"/>
  <c r="JS46" i="59"/>
  <c r="JS31" i="59"/>
  <c r="JR16" i="55"/>
  <c r="JS41" i="55"/>
  <c r="JR16" i="61"/>
  <c r="JS16" i="57"/>
  <c r="JS41" i="57"/>
  <c r="JS47" i="55"/>
  <c r="JS31" i="55"/>
  <c r="JU5" i="55"/>
  <c r="JV4" i="55"/>
  <c r="JV3" i="55" s="1"/>
  <c r="JU6" i="55"/>
  <c r="JU2" i="55"/>
  <c r="JU5" i="59"/>
  <c r="JV4" i="59"/>
  <c r="JV3" i="59" s="1"/>
  <c r="JU6" i="59"/>
  <c r="JU2" i="59"/>
  <c r="JS16" i="61"/>
  <c r="JS41" i="61"/>
  <c r="JR16" i="57"/>
  <c r="JS41" i="59"/>
  <c r="JS48" i="61"/>
  <c r="JS47" i="61"/>
  <c r="JS38" i="61"/>
  <c r="JS46" i="61" s="1"/>
  <c r="JU6" i="61"/>
  <c r="JU5" i="61"/>
  <c r="JU2" i="61"/>
  <c r="JV4" i="61"/>
  <c r="JV3" i="61" s="1"/>
  <c r="JR48" i="61"/>
  <c r="JR42" i="61"/>
  <c r="JS23" i="55"/>
  <c r="JS40" i="55" s="1"/>
  <c r="JS23" i="59"/>
  <c r="JS40" i="59" s="1"/>
  <c r="JU6" i="57"/>
  <c r="JU2" i="57"/>
  <c r="JU5" i="57"/>
  <c r="JV4" i="57"/>
  <c r="JV3" i="57" s="1"/>
  <c r="JR49" i="57"/>
  <c r="JS31" i="57" l="1"/>
  <c r="JS19" i="61"/>
  <c r="JS43" i="61" s="1"/>
  <c r="JT38" i="59"/>
  <c r="JT46" i="59" s="1"/>
  <c r="JT38" i="57"/>
  <c r="JS49" i="55"/>
  <c r="JS43" i="57"/>
  <c r="JS43" i="55"/>
  <c r="JS43" i="59"/>
  <c r="JS34" i="61"/>
  <c r="JS49" i="61" s="1"/>
  <c r="JS49" i="59"/>
  <c r="JT23" i="55"/>
  <c r="JT23" i="59"/>
  <c r="JS49" i="57"/>
  <c r="JS31" i="61"/>
  <c r="JV6" i="57"/>
  <c r="JV2" i="57"/>
  <c r="JV5" i="57"/>
  <c r="JW4" i="57"/>
  <c r="JW3" i="57" s="1"/>
  <c r="JT23" i="57"/>
  <c r="JT41" i="61"/>
  <c r="JT31" i="55"/>
  <c r="JT47" i="55"/>
  <c r="JT46" i="55"/>
  <c r="JV6" i="55"/>
  <c r="JV2" i="55"/>
  <c r="JV5" i="55"/>
  <c r="JW4" i="55"/>
  <c r="JW3" i="55" s="1"/>
  <c r="JS42" i="55"/>
  <c r="JT47" i="57"/>
  <c r="JT46" i="57"/>
  <c r="JT31" i="57"/>
  <c r="JV6" i="61"/>
  <c r="JV5" i="61"/>
  <c r="JV2" i="61"/>
  <c r="JW4" i="61"/>
  <c r="JW3" i="61" s="1"/>
  <c r="JT31" i="59"/>
  <c r="JT47" i="59"/>
  <c r="JV6" i="59"/>
  <c r="JV2" i="59"/>
  <c r="JV5" i="59"/>
  <c r="JW4" i="59"/>
  <c r="JW3" i="59" s="1"/>
  <c r="JS48" i="55"/>
  <c r="JT23" i="61"/>
  <c r="JT40" i="61" s="1"/>
  <c r="JS48" i="59"/>
  <c r="JT47" i="61"/>
  <c r="JS16" i="59"/>
  <c r="JS16" i="55"/>
  <c r="JS48" i="57"/>
  <c r="JT38" i="61"/>
  <c r="JT31" i="61" s="1"/>
  <c r="JT40" i="55" l="1"/>
  <c r="JT16" i="55"/>
  <c r="JT40" i="59"/>
  <c r="JT16" i="59"/>
  <c r="JT46" i="61"/>
  <c r="JW6" i="55"/>
  <c r="JW2" i="55"/>
  <c r="JW5" i="55"/>
  <c r="JX4" i="55"/>
  <c r="JT40" i="57"/>
  <c r="JT16" i="57"/>
  <c r="JW6" i="59"/>
  <c r="JW2" i="59"/>
  <c r="JW5" i="59"/>
  <c r="JX4" i="59"/>
  <c r="JW5" i="57"/>
  <c r="JX4" i="57"/>
  <c r="JX3" i="57" s="1"/>
  <c r="JW6" i="57"/>
  <c r="JW2" i="57"/>
  <c r="JW5" i="61"/>
  <c r="JW6" i="61"/>
  <c r="JX4" i="61"/>
  <c r="JX3" i="61" s="1"/>
  <c r="JW2" i="61"/>
  <c r="JT16" i="61"/>
  <c r="JT48" i="55" l="1"/>
  <c r="JX3" i="55"/>
  <c r="JT42" i="59"/>
  <c r="JX3" i="59"/>
  <c r="JU35" i="61"/>
  <c r="JT42" i="57"/>
  <c r="JU41" i="57"/>
  <c r="JT48" i="57"/>
  <c r="JW23" i="57"/>
  <c r="JW40" i="57" s="1"/>
  <c r="JW41" i="59"/>
  <c r="JT48" i="59"/>
  <c r="JW47" i="59"/>
  <c r="JW21" i="61"/>
  <c r="JU22" i="61"/>
  <c r="JW22" i="61"/>
  <c r="JW35" i="61"/>
  <c r="JW20" i="61"/>
  <c r="JU21" i="61"/>
  <c r="JT18" i="61"/>
  <c r="JT42" i="61" s="1"/>
  <c r="JU20" i="61"/>
  <c r="JT33" i="61"/>
  <c r="JT48" i="61" s="1"/>
  <c r="JW17" i="61"/>
  <c r="JW41" i="61" s="1"/>
  <c r="JW32" i="61"/>
  <c r="JW47" i="61" s="1"/>
  <c r="JW36" i="61"/>
  <c r="JU37" i="61"/>
  <c r="JU32" i="61"/>
  <c r="JW37" i="61"/>
  <c r="JU17" i="61"/>
  <c r="JU36" i="61"/>
  <c r="JW38" i="57"/>
  <c r="JW31" i="57" s="1"/>
  <c r="JW43" i="57"/>
  <c r="JW42" i="57"/>
  <c r="JW41" i="57"/>
  <c r="JW38" i="55"/>
  <c r="JW31" i="55" s="1"/>
  <c r="JW49" i="57"/>
  <c r="JW48" i="57"/>
  <c r="JW47" i="57"/>
  <c r="JX6" i="55"/>
  <c r="JX2" i="55"/>
  <c r="JX5" i="55"/>
  <c r="JY4" i="55"/>
  <c r="JW49" i="55"/>
  <c r="JW48" i="55"/>
  <c r="JW47" i="55"/>
  <c r="JX6" i="61"/>
  <c r="JX5" i="61"/>
  <c r="JX2" i="61"/>
  <c r="JY4" i="61"/>
  <c r="JY3" i="61" s="1"/>
  <c r="JX6" i="57"/>
  <c r="JX2" i="57"/>
  <c r="JX5" i="57"/>
  <c r="JY4" i="57"/>
  <c r="JX6" i="59"/>
  <c r="JX2" i="59"/>
  <c r="JX5" i="59"/>
  <c r="JY4" i="59"/>
  <c r="JY3" i="59" s="1"/>
  <c r="JW23" i="55"/>
  <c r="JW40" i="55" s="1"/>
  <c r="JW43" i="55"/>
  <c r="JW42" i="55"/>
  <c r="JW41" i="55"/>
  <c r="JW16" i="57" l="1"/>
  <c r="JU23" i="57"/>
  <c r="JU40" i="57" s="1"/>
  <c r="JW38" i="59"/>
  <c r="JW46" i="59" s="1"/>
  <c r="JT49" i="57"/>
  <c r="JY3" i="57"/>
  <c r="JV22" i="61"/>
  <c r="JT49" i="55"/>
  <c r="JY3" i="55"/>
  <c r="JU38" i="59"/>
  <c r="JU31" i="59" s="1"/>
  <c r="JW23" i="59"/>
  <c r="JW16" i="59" s="1"/>
  <c r="JX41" i="55"/>
  <c r="JU47" i="55"/>
  <c r="JT42" i="55"/>
  <c r="JX41" i="57"/>
  <c r="JU47" i="57"/>
  <c r="JT43" i="57"/>
  <c r="JU23" i="55"/>
  <c r="JU40" i="55" s="1"/>
  <c r="JU23" i="59"/>
  <c r="JU16" i="59" s="1"/>
  <c r="JU38" i="55"/>
  <c r="JU31" i="55" s="1"/>
  <c r="JU41" i="55"/>
  <c r="JU38" i="57"/>
  <c r="JU46" i="57" s="1"/>
  <c r="JT43" i="55"/>
  <c r="JW38" i="61"/>
  <c r="JW46" i="61" s="1"/>
  <c r="JT49" i="59"/>
  <c r="JU41" i="59"/>
  <c r="JT43" i="59"/>
  <c r="JU47" i="59"/>
  <c r="JU46" i="59"/>
  <c r="JW23" i="61"/>
  <c r="JW40" i="61" s="1"/>
  <c r="JW46" i="57"/>
  <c r="JU38" i="61"/>
  <c r="JU46" i="61" s="1"/>
  <c r="JW46" i="55"/>
  <c r="JW31" i="59"/>
  <c r="JW16" i="55"/>
  <c r="JU23" i="61"/>
  <c r="JU40" i="61" s="1"/>
  <c r="JX21" i="61"/>
  <c r="JW18" i="61"/>
  <c r="JX20" i="61"/>
  <c r="JX22" i="61"/>
  <c r="JX35" i="61"/>
  <c r="JU41" i="61"/>
  <c r="JU47" i="61"/>
  <c r="JT34" i="61"/>
  <c r="JT49" i="61" s="1"/>
  <c r="JX17" i="61"/>
  <c r="JX32" i="61"/>
  <c r="JX36" i="61"/>
  <c r="JT19" i="61"/>
  <c r="JT43" i="61" s="1"/>
  <c r="JX37" i="61"/>
  <c r="JW33" i="61"/>
  <c r="JU48" i="57"/>
  <c r="JV17" i="61"/>
  <c r="JV32" i="61"/>
  <c r="JV35" i="61"/>
  <c r="JV36" i="61"/>
  <c r="JV37" i="61"/>
  <c r="JV21" i="61"/>
  <c r="JV41" i="57"/>
  <c r="JU33" i="61"/>
  <c r="JV20" i="61"/>
  <c r="JU18" i="61"/>
  <c r="JX38" i="59"/>
  <c r="JX31" i="59" s="1"/>
  <c r="JX41" i="61"/>
  <c r="JY5" i="55"/>
  <c r="JZ4" i="55"/>
  <c r="JY6" i="55"/>
  <c r="JY2" i="55"/>
  <c r="JX47" i="55"/>
  <c r="JY5" i="59"/>
  <c r="JZ4" i="59"/>
  <c r="JY6" i="59"/>
  <c r="JY2" i="59"/>
  <c r="JX47" i="59"/>
  <c r="JY6" i="61"/>
  <c r="JY5" i="61"/>
  <c r="JY2" i="61"/>
  <c r="JZ4" i="61"/>
  <c r="JZ3" i="61" s="1"/>
  <c r="JX23" i="59"/>
  <c r="JX40" i="59" s="1"/>
  <c r="JX47" i="61"/>
  <c r="JX41" i="59"/>
  <c r="JU42" i="57"/>
  <c r="JY6" i="57"/>
  <c r="JY2" i="57"/>
  <c r="JY5" i="57"/>
  <c r="JZ4" i="57"/>
  <c r="JX47" i="57"/>
  <c r="JX23" i="61"/>
  <c r="JX40" i="61" s="1"/>
  <c r="JX38" i="55"/>
  <c r="JX31" i="55" s="1"/>
  <c r="JU16" i="57" l="1"/>
  <c r="JU16" i="55"/>
  <c r="JX23" i="55"/>
  <c r="JX23" i="57"/>
  <c r="JX16" i="57" s="1"/>
  <c r="JX38" i="57"/>
  <c r="JX31" i="57" s="1"/>
  <c r="JV38" i="57"/>
  <c r="JV38" i="59"/>
  <c r="JW16" i="61"/>
  <c r="JV23" i="55"/>
  <c r="JV23" i="59"/>
  <c r="JV40" i="59" s="1"/>
  <c r="JU40" i="59"/>
  <c r="JW40" i="59"/>
  <c r="JX38" i="61"/>
  <c r="JX31" i="61" s="1"/>
  <c r="JU16" i="61"/>
  <c r="JX40" i="55"/>
  <c r="JX16" i="55"/>
  <c r="JW19" i="61"/>
  <c r="JW43" i="61" s="1"/>
  <c r="JW43" i="59"/>
  <c r="JZ3" i="59"/>
  <c r="JX42" i="55"/>
  <c r="JZ3" i="55"/>
  <c r="JX42" i="57"/>
  <c r="JZ3" i="57"/>
  <c r="JW31" i="61"/>
  <c r="JX46" i="57"/>
  <c r="JU46" i="55"/>
  <c r="JU31" i="57"/>
  <c r="JX46" i="61"/>
  <c r="JW48" i="59"/>
  <c r="JW49" i="59"/>
  <c r="JW42" i="59"/>
  <c r="JU31" i="61"/>
  <c r="JX16" i="59"/>
  <c r="JW48" i="61"/>
  <c r="JW42" i="61"/>
  <c r="JY36" i="61"/>
  <c r="JX18" i="61"/>
  <c r="JX33" i="61"/>
  <c r="JW34" i="61"/>
  <c r="JW49" i="61" s="1"/>
  <c r="JX46" i="59"/>
  <c r="JV23" i="61"/>
  <c r="JV40" i="61" s="1"/>
  <c r="JY17" i="61"/>
  <c r="JY21" i="61"/>
  <c r="JY22" i="61"/>
  <c r="JY35" i="61"/>
  <c r="JV18" i="61"/>
  <c r="JV42" i="61" s="1"/>
  <c r="JV42" i="55"/>
  <c r="JV33" i="61"/>
  <c r="JV48" i="61" s="1"/>
  <c r="JY20" i="61"/>
  <c r="JY32" i="61"/>
  <c r="JY47" i="59"/>
  <c r="JV48" i="59"/>
  <c r="JY47" i="55"/>
  <c r="JV48" i="55"/>
  <c r="JY37" i="61"/>
  <c r="JY38" i="57"/>
  <c r="JY41" i="55"/>
  <c r="JV16" i="55"/>
  <c r="JV41" i="55"/>
  <c r="JZ6" i="57"/>
  <c r="JZ2" i="57"/>
  <c r="JZ5" i="57"/>
  <c r="KA4" i="57"/>
  <c r="JV47" i="61"/>
  <c r="JZ6" i="61"/>
  <c r="JZ5" i="61"/>
  <c r="JZ2" i="61"/>
  <c r="KA4" i="61"/>
  <c r="KA3" i="61" s="1"/>
  <c r="JU42" i="59"/>
  <c r="JZ6" i="59"/>
  <c r="JZ2" i="59"/>
  <c r="JZ5" i="59"/>
  <c r="KA4" i="59"/>
  <c r="JV40" i="55"/>
  <c r="JV47" i="55"/>
  <c r="JZ6" i="55"/>
  <c r="JZ2" i="55"/>
  <c r="JZ5" i="55"/>
  <c r="KA4" i="55"/>
  <c r="JU48" i="59"/>
  <c r="JU48" i="61"/>
  <c r="JV16" i="61"/>
  <c r="JV41" i="61"/>
  <c r="JV16" i="59"/>
  <c r="JV41" i="59"/>
  <c r="JY41" i="59"/>
  <c r="JU48" i="55"/>
  <c r="JV31" i="57"/>
  <c r="JV48" i="57"/>
  <c r="JV47" i="57"/>
  <c r="JV46" i="57"/>
  <c r="JU42" i="61"/>
  <c r="JY41" i="61"/>
  <c r="JV47" i="59"/>
  <c r="JV46" i="59"/>
  <c r="JV31" i="59"/>
  <c r="JX46" i="55"/>
  <c r="JU42" i="55"/>
  <c r="JX16" i="61"/>
  <c r="JX40" i="57" l="1"/>
  <c r="KA3" i="59"/>
  <c r="JX34" i="61"/>
  <c r="JX49" i="61" s="1"/>
  <c r="JX43" i="55"/>
  <c r="KA3" i="55"/>
  <c r="KA3" i="57"/>
  <c r="JX48" i="57"/>
  <c r="JX49" i="57"/>
  <c r="JX48" i="55"/>
  <c r="JX43" i="57"/>
  <c r="JX49" i="55"/>
  <c r="JY23" i="55"/>
  <c r="JY40" i="55" s="1"/>
  <c r="JX43" i="59"/>
  <c r="JX48" i="59"/>
  <c r="JX42" i="59"/>
  <c r="JX49" i="59"/>
  <c r="JY38" i="59"/>
  <c r="JY31" i="59" s="1"/>
  <c r="JY23" i="59"/>
  <c r="JY40" i="59" s="1"/>
  <c r="JX48" i="61"/>
  <c r="JX19" i="61"/>
  <c r="JX43" i="61" s="1"/>
  <c r="JX42" i="61"/>
  <c r="JZ22" i="61"/>
  <c r="JZ35" i="61"/>
  <c r="JZ20" i="61"/>
  <c r="JZ41" i="55"/>
  <c r="JY33" i="61"/>
  <c r="JY48" i="61" s="1"/>
  <c r="JZ32" i="61"/>
  <c r="JZ36" i="61"/>
  <c r="JY18" i="61"/>
  <c r="JY42" i="61" s="1"/>
  <c r="JZ37" i="61"/>
  <c r="JZ41" i="57"/>
  <c r="JZ17" i="61"/>
  <c r="JZ21" i="61"/>
  <c r="JY38" i="55"/>
  <c r="JY23" i="57"/>
  <c r="JY40" i="57" s="1"/>
  <c r="KA6" i="55"/>
  <c r="KA2" i="55"/>
  <c r="KA5" i="55"/>
  <c r="KB4" i="55"/>
  <c r="JV42" i="57"/>
  <c r="JY47" i="61"/>
  <c r="JY38" i="61"/>
  <c r="JY31" i="61" s="1"/>
  <c r="KA5" i="61"/>
  <c r="KA6" i="61"/>
  <c r="KB4" i="61"/>
  <c r="KB3" i="61" s="1"/>
  <c r="KA2" i="61"/>
  <c r="JY48" i="57"/>
  <c r="JY47" i="57"/>
  <c r="JY46" i="57"/>
  <c r="JY31" i="57"/>
  <c r="KA5" i="57"/>
  <c r="KB4" i="57"/>
  <c r="KB3" i="57" s="1"/>
  <c r="KA6" i="57"/>
  <c r="KA2" i="57"/>
  <c r="JY23" i="61"/>
  <c r="JY42" i="57"/>
  <c r="JY41" i="57"/>
  <c r="KA6" i="59"/>
  <c r="KA2" i="59"/>
  <c r="KA5" i="59"/>
  <c r="KB4" i="59"/>
  <c r="JY16" i="59" l="1"/>
  <c r="JZ38" i="57"/>
  <c r="JZ46" i="57" s="1"/>
  <c r="KB3" i="55"/>
  <c r="JY43" i="59"/>
  <c r="KB3" i="59"/>
  <c r="JY19" i="61"/>
  <c r="JY46" i="59"/>
  <c r="JY16" i="55"/>
  <c r="JY16" i="57"/>
  <c r="JZ23" i="59"/>
  <c r="JZ40" i="59" s="1"/>
  <c r="JZ38" i="55"/>
  <c r="JZ46" i="55" s="1"/>
  <c r="JZ23" i="57"/>
  <c r="JZ40" i="57" s="1"/>
  <c r="JZ23" i="61"/>
  <c r="JZ40" i="61" s="1"/>
  <c r="JZ38" i="61"/>
  <c r="JZ42" i="59"/>
  <c r="JY34" i="61"/>
  <c r="JY49" i="61" s="1"/>
  <c r="JZ42" i="55"/>
  <c r="JZ18" i="61"/>
  <c r="KA17" i="61"/>
  <c r="KA32" i="61"/>
  <c r="KA47" i="61" s="1"/>
  <c r="KA36" i="61"/>
  <c r="JY46" i="55"/>
  <c r="JY31" i="55"/>
  <c r="KA41" i="55"/>
  <c r="KA37" i="61"/>
  <c r="KA47" i="57"/>
  <c r="JY49" i="59"/>
  <c r="KA21" i="61"/>
  <c r="JZ33" i="61"/>
  <c r="JZ48" i="61" s="1"/>
  <c r="KA23" i="59"/>
  <c r="KA41" i="59"/>
  <c r="JY43" i="57"/>
  <c r="KA22" i="61"/>
  <c r="KA35" i="61"/>
  <c r="KA20" i="61"/>
  <c r="JZ47" i="59"/>
  <c r="JY42" i="59"/>
  <c r="JY40" i="61"/>
  <c r="JY16" i="61"/>
  <c r="JZ48" i="57"/>
  <c r="JZ47" i="57"/>
  <c r="JY46" i="61"/>
  <c r="JY48" i="55"/>
  <c r="JY49" i="55"/>
  <c r="JY42" i="55"/>
  <c r="JY48" i="59"/>
  <c r="KA41" i="57"/>
  <c r="JZ16" i="61"/>
  <c r="JZ41" i="61"/>
  <c r="JZ16" i="59"/>
  <c r="JZ41" i="59"/>
  <c r="JZ23" i="55"/>
  <c r="JZ16" i="57"/>
  <c r="KB6" i="59"/>
  <c r="KB2" i="59"/>
  <c r="KB5" i="59"/>
  <c r="KC4" i="59"/>
  <c r="KB6" i="57"/>
  <c r="KB2" i="57"/>
  <c r="KB5" i="57"/>
  <c r="KC4" i="57"/>
  <c r="KC3" i="57" s="1"/>
  <c r="JY49" i="57"/>
  <c r="KB6" i="61"/>
  <c r="KB5" i="61"/>
  <c r="KB2" i="61"/>
  <c r="KC4" i="61"/>
  <c r="KC3" i="61" s="1"/>
  <c r="JY43" i="61"/>
  <c r="JZ38" i="59"/>
  <c r="JZ46" i="59" s="1"/>
  <c r="JZ31" i="61"/>
  <c r="JZ47" i="61"/>
  <c r="JZ46" i="61"/>
  <c r="JZ47" i="55"/>
  <c r="JZ31" i="55"/>
  <c r="KB6" i="55"/>
  <c r="KB2" i="55"/>
  <c r="KB5" i="55"/>
  <c r="KC4" i="55"/>
  <c r="KC3" i="55" s="1"/>
  <c r="JZ31" i="57" l="1"/>
  <c r="JZ43" i="59"/>
  <c r="KC3" i="59"/>
  <c r="KA38" i="55"/>
  <c r="KA38" i="59"/>
  <c r="KA38" i="57"/>
  <c r="KA31" i="57" s="1"/>
  <c r="KA23" i="61"/>
  <c r="KA40" i="61" s="1"/>
  <c r="KA38" i="61"/>
  <c r="KA46" i="61" s="1"/>
  <c r="KA23" i="57"/>
  <c r="KA40" i="57" s="1"/>
  <c r="KA40" i="59"/>
  <c r="KA16" i="59"/>
  <c r="JZ34" i="61"/>
  <c r="JZ49" i="61" s="1"/>
  <c r="JZ43" i="55"/>
  <c r="KA23" i="55"/>
  <c r="JZ49" i="59"/>
  <c r="JZ43" i="57"/>
  <c r="JZ49" i="57"/>
  <c r="JZ19" i="61"/>
  <c r="JZ43" i="61" s="1"/>
  <c r="KA31" i="61"/>
  <c r="KC5" i="55"/>
  <c r="KD4" i="55"/>
  <c r="KD3" i="55" s="1"/>
  <c r="KC6" i="55"/>
  <c r="KC2" i="55"/>
  <c r="JZ49" i="55"/>
  <c r="JZ48" i="55"/>
  <c r="KC5" i="59"/>
  <c r="KD4" i="59"/>
  <c r="KD3" i="59" s="1"/>
  <c r="KC6" i="59"/>
  <c r="KC2" i="59"/>
  <c r="KA47" i="55"/>
  <c r="KA46" i="55"/>
  <c r="KA31" i="55"/>
  <c r="JZ42" i="57"/>
  <c r="JZ48" i="59"/>
  <c r="KA16" i="61"/>
  <c r="KA41" i="61"/>
  <c r="KA47" i="59"/>
  <c r="KA46" i="59"/>
  <c r="KA31" i="59"/>
  <c r="JZ40" i="55"/>
  <c r="JZ16" i="55"/>
  <c r="JZ42" i="61"/>
  <c r="JZ31" i="59"/>
  <c r="KC6" i="61"/>
  <c r="KC5" i="61"/>
  <c r="KC2" i="61"/>
  <c r="KD4" i="61"/>
  <c r="KD3" i="61" s="1"/>
  <c r="KC6" i="57"/>
  <c r="KC2" i="57"/>
  <c r="KC5" i="57"/>
  <c r="KD4" i="57"/>
  <c r="KD3" i="57" s="1"/>
  <c r="KA16" i="57" l="1"/>
  <c r="KA46" i="57"/>
  <c r="KA40" i="55"/>
  <c r="KA16" i="55"/>
  <c r="KD6" i="57"/>
  <c r="KD2" i="57"/>
  <c r="KD5" i="57"/>
  <c r="KE4" i="57"/>
  <c r="KD6" i="55"/>
  <c r="KD2" i="55"/>
  <c r="KD5" i="55"/>
  <c r="KE4" i="55"/>
  <c r="KD6" i="61"/>
  <c r="KD5" i="61"/>
  <c r="KD2" i="61"/>
  <c r="KE4" i="61"/>
  <c r="KE3" i="61" s="1"/>
  <c r="KD6" i="59"/>
  <c r="KD2" i="59"/>
  <c r="KD5" i="59"/>
  <c r="KE4" i="59"/>
  <c r="KE3" i="59" s="1"/>
  <c r="KB35" i="61" l="1"/>
  <c r="KE3" i="55"/>
  <c r="KB41" i="57"/>
  <c r="KE3" i="57"/>
  <c r="KA42" i="55"/>
  <c r="KA48" i="57"/>
  <c r="KA42" i="57"/>
  <c r="KA48" i="55"/>
  <c r="KB47" i="57"/>
  <c r="KD32" i="61"/>
  <c r="KA48" i="59"/>
  <c r="KD41" i="59"/>
  <c r="KD47" i="59"/>
  <c r="KD38" i="59"/>
  <c r="KD36" i="61"/>
  <c r="KA33" i="61"/>
  <c r="KB17" i="61"/>
  <c r="KD37" i="61"/>
  <c r="KB36" i="61"/>
  <c r="KB37" i="61"/>
  <c r="KD17" i="61"/>
  <c r="KD41" i="61" s="1"/>
  <c r="KD21" i="61"/>
  <c r="KB32" i="61"/>
  <c r="KB20" i="61"/>
  <c r="KB21" i="61"/>
  <c r="KD22" i="61"/>
  <c r="KD35" i="61"/>
  <c r="KD20" i="61"/>
  <c r="KA18" i="61"/>
  <c r="KA42" i="61" s="1"/>
  <c r="KB22" i="61"/>
  <c r="KE6" i="59"/>
  <c r="KE2" i="59"/>
  <c r="KE5" i="59"/>
  <c r="KF4" i="59"/>
  <c r="KF3" i="59" s="1"/>
  <c r="KE5" i="61"/>
  <c r="KE6" i="61"/>
  <c r="KF4" i="61"/>
  <c r="KF3" i="61" s="1"/>
  <c r="KE2" i="61"/>
  <c r="KD23" i="57"/>
  <c r="KD40" i="57" s="1"/>
  <c r="KD23" i="55"/>
  <c r="KD40" i="55" s="1"/>
  <c r="KD43" i="57"/>
  <c r="KD42" i="57"/>
  <c r="KD41" i="57"/>
  <c r="KD47" i="61"/>
  <c r="KD38" i="55"/>
  <c r="KD31" i="55" s="1"/>
  <c r="KD43" i="55"/>
  <c r="KD42" i="55"/>
  <c r="KD41" i="55"/>
  <c r="KD38" i="57"/>
  <c r="KD31" i="57" s="1"/>
  <c r="KE6" i="55"/>
  <c r="KE2" i="55"/>
  <c r="KE5" i="55"/>
  <c r="KF4" i="55"/>
  <c r="KD49" i="55"/>
  <c r="KD48" i="55"/>
  <c r="KD47" i="55"/>
  <c r="KE5" i="57"/>
  <c r="KF4" i="57"/>
  <c r="KE6" i="57"/>
  <c r="KE2" i="57"/>
  <c r="KD49" i="57"/>
  <c r="KD48" i="57"/>
  <c r="KD47" i="57"/>
  <c r="KB23" i="57" l="1"/>
  <c r="KB40" i="57" s="1"/>
  <c r="KD23" i="59"/>
  <c r="KD40" i="59" s="1"/>
  <c r="KF3" i="55"/>
  <c r="KB23" i="55"/>
  <c r="KB40" i="55" s="1"/>
  <c r="KE17" i="61"/>
  <c r="KA43" i="57"/>
  <c r="KF3" i="57"/>
  <c r="KB38" i="55"/>
  <c r="KB46" i="55" s="1"/>
  <c r="KE22" i="61"/>
  <c r="KA49" i="57"/>
  <c r="KB41" i="55"/>
  <c r="KE41" i="57"/>
  <c r="KE38" i="55"/>
  <c r="KB47" i="55"/>
  <c r="KB38" i="57"/>
  <c r="KA49" i="55"/>
  <c r="KA43" i="55"/>
  <c r="KB23" i="59"/>
  <c r="KB40" i="59" s="1"/>
  <c r="KD16" i="55"/>
  <c r="KD31" i="59"/>
  <c r="KD46" i="59"/>
  <c r="KE23" i="59"/>
  <c r="KE40" i="59" s="1"/>
  <c r="KA43" i="59"/>
  <c r="KB41" i="59"/>
  <c r="KB47" i="59"/>
  <c r="KB38" i="59"/>
  <c r="KB46" i="59" s="1"/>
  <c r="KA49" i="59"/>
  <c r="KA42" i="59"/>
  <c r="KD38" i="61"/>
  <c r="KD31" i="61" s="1"/>
  <c r="KD16" i="57"/>
  <c r="KD23" i="61"/>
  <c r="KD40" i="61" s="1"/>
  <c r="KD46" i="55"/>
  <c r="KB38" i="61"/>
  <c r="KB46" i="61" s="1"/>
  <c r="KE37" i="61"/>
  <c r="KB23" i="61"/>
  <c r="KB40" i="61" s="1"/>
  <c r="KA48" i="61"/>
  <c r="KE21" i="61"/>
  <c r="KB47" i="61"/>
  <c r="KD33" i="61"/>
  <c r="KA34" i="61"/>
  <c r="KA49" i="61" s="1"/>
  <c r="KE35" i="61"/>
  <c r="KE20" i="61"/>
  <c r="KA19" i="61"/>
  <c r="KA43" i="61" s="1"/>
  <c r="KD18" i="61"/>
  <c r="KE32" i="61"/>
  <c r="KE36" i="61"/>
  <c r="KB41" i="61"/>
  <c r="KD46" i="57"/>
  <c r="KB33" i="61"/>
  <c r="KC17" i="61"/>
  <c r="KC20" i="61"/>
  <c r="KB48" i="55"/>
  <c r="KC32" i="61"/>
  <c r="KC47" i="61" s="1"/>
  <c r="KC21" i="61"/>
  <c r="KC36" i="61"/>
  <c r="KC35" i="61"/>
  <c r="KC37" i="61"/>
  <c r="KB18" i="61"/>
  <c r="KB42" i="61" s="1"/>
  <c r="KC22" i="61"/>
  <c r="KD46" i="61"/>
  <c r="KE23" i="61"/>
  <c r="KE40" i="61" s="1"/>
  <c r="KE38" i="57"/>
  <c r="KE46" i="57" s="1"/>
  <c r="KC41" i="55"/>
  <c r="KE41" i="55"/>
  <c r="KC41" i="59"/>
  <c r="KF6" i="61"/>
  <c r="KF5" i="61"/>
  <c r="KF2" i="61"/>
  <c r="KG4" i="61"/>
  <c r="KG3" i="61" s="1"/>
  <c r="KE41" i="61"/>
  <c r="KE41" i="59"/>
  <c r="KE47" i="57"/>
  <c r="KC47" i="59"/>
  <c r="KD16" i="59"/>
  <c r="KF6" i="57"/>
  <c r="KF2" i="57"/>
  <c r="KF5" i="57"/>
  <c r="KG4" i="57"/>
  <c r="KC47" i="55"/>
  <c r="KF6" i="55"/>
  <c r="KF2" i="55"/>
  <c r="KF5" i="55"/>
  <c r="KG4" i="55"/>
  <c r="KG3" i="55" s="1"/>
  <c r="KE47" i="55"/>
  <c r="KE47" i="61"/>
  <c r="KF6" i="59"/>
  <c r="KF2" i="59"/>
  <c r="KF5" i="59"/>
  <c r="KG4" i="59"/>
  <c r="KE47" i="59"/>
  <c r="KB16" i="57" l="1"/>
  <c r="KC23" i="57"/>
  <c r="KE23" i="55"/>
  <c r="KE16" i="55" s="1"/>
  <c r="KE23" i="57"/>
  <c r="KE40" i="57" s="1"/>
  <c r="KB31" i="55"/>
  <c r="KE46" i="55"/>
  <c r="KE31" i="55"/>
  <c r="KB16" i="55"/>
  <c r="KG3" i="57"/>
  <c r="KG3" i="59"/>
  <c r="KB31" i="61"/>
  <c r="KB16" i="59"/>
  <c r="KD16" i="61"/>
  <c r="KE38" i="59"/>
  <c r="KE46" i="59" s="1"/>
  <c r="KB46" i="57"/>
  <c r="KB31" i="57"/>
  <c r="KB16" i="61"/>
  <c r="KC23" i="55"/>
  <c r="KC40" i="55" s="1"/>
  <c r="KC38" i="55"/>
  <c r="KE31" i="57"/>
  <c r="KE16" i="57"/>
  <c r="KC38" i="59"/>
  <c r="KC46" i="59" s="1"/>
  <c r="KC23" i="59"/>
  <c r="KC40" i="59" s="1"/>
  <c r="KD42" i="59"/>
  <c r="KB31" i="59"/>
  <c r="KD43" i="59"/>
  <c r="KD49" i="59"/>
  <c r="KD48" i="59"/>
  <c r="KE16" i="59"/>
  <c r="KC38" i="57"/>
  <c r="KE38" i="61"/>
  <c r="KC38" i="61"/>
  <c r="KF21" i="61"/>
  <c r="KE18" i="61"/>
  <c r="KD42" i="61"/>
  <c r="KE33" i="61"/>
  <c r="KD34" i="61"/>
  <c r="KD49" i="61" s="1"/>
  <c r="KD48" i="61"/>
  <c r="KD19" i="61"/>
  <c r="KD43" i="61" s="1"/>
  <c r="KC23" i="61"/>
  <c r="KC46" i="61"/>
  <c r="KE16" i="61"/>
  <c r="KF41" i="55"/>
  <c r="KF37" i="61"/>
  <c r="KB19" i="61"/>
  <c r="KB43" i="61" s="1"/>
  <c r="KF41" i="59"/>
  <c r="KF20" i="61"/>
  <c r="KF22" i="61"/>
  <c r="KF35" i="61"/>
  <c r="KF23" i="55"/>
  <c r="KF40" i="55" s="1"/>
  <c r="KC48" i="57"/>
  <c r="KC18" i="61"/>
  <c r="KF17" i="61"/>
  <c r="KF32" i="61"/>
  <c r="KF36" i="61"/>
  <c r="KB48" i="59"/>
  <c r="KC41" i="61"/>
  <c r="KC16" i="61"/>
  <c r="KG5" i="59"/>
  <c r="KH4" i="59"/>
  <c r="KG6" i="59"/>
  <c r="KG2" i="59"/>
  <c r="KB42" i="55"/>
  <c r="KG6" i="61"/>
  <c r="KG5" i="61"/>
  <c r="KG2" i="61"/>
  <c r="KH4" i="61"/>
  <c r="KH3" i="61" s="1"/>
  <c r="KF47" i="59"/>
  <c r="KB42" i="59"/>
  <c r="KG5" i="55"/>
  <c r="KH4" i="55"/>
  <c r="KG6" i="55"/>
  <c r="KG2" i="55"/>
  <c r="KF38" i="55"/>
  <c r="KC47" i="57"/>
  <c r="KC46" i="57"/>
  <c r="KC31" i="57"/>
  <c r="KC40" i="61"/>
  <c r="KC31" i="61"/>
  <c r="KB42" i="57"/>
  <c r="KC16" i="59"/>
  <c r="KG6" i="57"/>
  <c r="KG2" i="57"/>
  <c r="KG5" i="57"/>
  <c r="KH4" i="57"/>
  <c r="KB48" i="61"/>
  <c r="KB48" i="57"/>
  <c r="KE40" i="55" l="1"/>
  <c r="KE31" i="59"/>
  <c r="KF38" i="59"/>
  <c r="KH3" i="57"/>
  <c r="KE43" i="59"/>
  <c r="KH3" i="59"/>
  <c r="KE49" i="55"/>
  <c r="KH3" i="55"/>
  <c r="KE19" i="61"/>
  <c r="KE43" i="61" s="1"/>
  <c r="KC16" i="55"/>
  <c r="KE48" i="57"/>
  <c r="KE42" i="57"/>
  <c r="KE43" i="55"/>
  <c r="KE42" i="55"/>
  <c r="KE43" i="57"/>
  <c r="KE49" i="57"/>
  <c r="KE48" i="55"/>
  <c r="KC31" i="55"/>
  <c r="KC46" i="55"/>
  <c r="KF16" i="55"/>
  <c r="KC31" i="59"/>
  <c r="KE42" i="59"/>
  <c r="KE49" i="59"/>
  <c r="KE48" i="59"/>
  <c r="KF23" i="57"/>
  <c r="KF40" i="57" s="1"/>
  <c r="KF23" i="61"/>
  <c r="KF40" i="61" s="1"/>
  <c r="KE31" i="61"/>
  <c r="KE46" i="61"/>
  <c r="KE48" i="61"/>
  <c r="KE34" i="61"/>
  <c r="KE49" i="61" s="1"/>
  <c r="KE42" i="61"/>
  <c r="KF23" i="59"/>
  <c r="KF40" i="59" s="1"/>
  <c r="KG17" i="61"/>
  <c r="KG41" i="61" s="1"/>
  <c r="KG21" i="61"/>
  <c r="KG22" i="61"/>
  <c r="KG35" i="61"/>
  <c r="KF33" i="61"/>
  <c r="KF48" i="61" s="1"/>
  <c r="KG20" i="61"/>
  <c r="KG32" i="61"/>
  <c r="KG36" i="61"/>
  <c r="KF48" i="59"/>
  <c r="KF18" i="61"/>
  <c r="KF42" i="61" s="1"/>
  <c r="KG41" i="55"/>
  <c r="KG37" i="61"/>
  <c r="KG47" i="59"/>
  <c r="KF31" i="59"/>
  <c r="KF46" i="59"/>
  <c r="KG41" i="57"/>
  <c r="KF16" i="59"/>
  <c r="KH6" i="59"/>
  <c r="KH2" i="59"/>
  <c r="KH5" i="59"/>
  <c r="KI4" i="59"/>
  <c r="KI3" i="59" s="1"/>
  <c r="KF47" i="57"/>
  <c r="KF47" i="61"/>
  <c r="KC48" i="55"/>
  <c r="KG47" i="55"/>
  <c r="KH6" i="61"/>
  <c r="KH5" i="61"/>
  <c r="KH2" i="61"/>
  <c r="KI4" i="61"/>
  <c r="KI3" i="61" s="1"/>
  <c r="KF16" i="61"/>
  <c r="KF41" i="61"/>
  <c r="KC42" i="61"/>
  <c r="KH6" i="57"/>
  <c r="KH2" i="57"/>
  <c r="KH5" i="57"/>
  <c r="KI4" i="57"/>
  <c r="KF42" i="57"/>
  <c r="KF41" i="57"/>
  <c r="KF31" i="55"/>
  <c r="KF47" i="55"/>
  <c r="KF46" i="55"/>
  <c r="KH6" i="55"/>
  <c r="KH2" i="55"/>
  <c r="KH5" i="55"/>
  <c r="KI4" i="55"/>
  <c r="KF38" i="61"/>
  <c r="KF46" i="61" s="1"/>
  <c r="KC42" i="59"/>
  <c r="KG41" i="59"/>
  <c r="KF38" i="57"/>
  <c r="KF31" i="57" s="1"/>
  <c r="KC42" i="55"/>
  <c r="KF16" i="57" l="1"/>
  <c r="KI3" i="55"/>
  <c r="KI3" i="57"/>
  <c r="KG23" i="55"/>
  <c r="KG40" i="55" s="1"/>
  <c r="KG38" i="55"/>
  <c r="KG46" i="55" s="1"/>
  <c r="KG38" i="57"/>
  <c r="KG23" i="57"/>
  <c r="KG40" i="57" s="1"/>
  <c r="KG23" i="59"/>
  <c r="KG38" i="61"/>
  <c r="KG23" i="61"/>
  <c r="KG40" i="61" s="1"/>
  <c r="KG38" i="59"/>
  <c r="KF43" i="59"/>
  <c r="KF43" i="55"/>
  <c r="KH17" i="61"/>
  <c r="KH21" i="61"/>
  <c r="KG33" i="61"/>
  <c r="KG48" i="61" s="1"/>
  <c r="KF49" i="59"/>
  <c r="KH41" i="57"/>
  <c r="KF19" i="61"/>
  <c r="KF43" i="61" s="1"/>
  <c r="KH22" i="61"/>
  <c r="KH35" i="61"/>
  <c r="KH20" i="61"/>
  <c r="KG42" i="59"/>
  <c r="KF34" i="61"/>
  <c r="KF49" i="61" s="1"/>
  <c r="KG18" i="61"/>
  <c r="KG42" i="61" s="1"/>
  <c r="KF43" i="57"/>
  <c r="KF49" i="55"/>
  <c r="KH32" i="61"/>
  <c r="KH36" i="61"/>
  <c r="KF49" i="57"/>
  <c r="KH37" i="61"/>
  <c r="KG40" i="59"/>
  <c r="KG16" i="59"/>
  <c r="KF48" i="55"/>
  <c r="KF46" i="57"/>
  <c r="KG16" i="61"/>
  <c r="KI6" i="55"/>
  <c r="KI2" i="55"/>
  <c r="KI5" i="55"/>
  <c r="KJ4" i="55"/>
  <c r="KJ3" i="55" s="1"/>
  <c r="KG47" i="57"/>
  <c r="KG46" i="57"/>
  <c r="KG31" i="57"/>
  <c r="KH41" i="61"/>
  <c r="KF31" i="61"/>
  <c r="KF42" i="55"/>
  <c r="KI5" i="57"/>
  <c r="KJ4" i="57"/>
  <c r="KJ3" i="57" s="1"/>
  <c r="KI6" i="57"/>
  <c r="KI2" i="57"/>
  <c r="KF48" i="57"/>
  <c r="KF42" i="59"/>
  <c r="KI6" i="59"/>
  <c r="KI2" i="59"/>
  <c r="KI5" i="59"/>
  <c r="KJ4" i="59"/>
  <c r="KJ3" i="59" s="1"/>
  <c r="KI5" i="61"/>
  <c r="KI6" i="61"/>
  <c r="KJ4" i="61"/>
  <c r="KJ3" i="61" s="1"/>
  <c r="KI2" i="61"/>
  <c r="KG47" i="61"/>
  <c r="KG46" i="61"/>
  <c r="KG31" i="61"/>
  <c r="KG16" i="55"/>
  <c r="KG16" i="57"/>
  <c r="KG31" i="55" l="1"/>
  <c r="KH38" i="57"/>
  <c r="KH23" i="55"/>
  <c r="KH40" i="55" s="1"/>
  <c r="KH23" i="57"/>
  <c r="KH40" i="57" s="1"/>
  <c r="KG43" i="55"/>
  <c r="KG43" i="59"/>
  <c r="KG34" i="61"/>
  <c r="KG49" i="61" s="1"/>
  <c r="KG43" i="57"/>
  <c r="KG49" i="59"/>
  <c r="KG46" i="59"/>
  <c r="KG31" i="59"/>
  <c r="KG49" i="55"/>
  <c r="KG19" i="61"/>
  <c r="KG43" i="61" s="1"/>
  <c r="KG49" i="57"/>
  <c r="KH47" i="59"/>
  <c r="KG42" i="57"/>
  <c r="KH41" i="59"/>
  <c r="KG48" i="57"/>
  <c r="KG42" i="55"/>
  <c r="KH23" i="61"/>
  <c r="KG48" i="59"/>
  <c r="KH38" i="59"/>
  <c r="KH46" i="59" s="1"/>
  <c r="KG48" i="55"/>
  <c r="KJ6" i="59"/>
  <c r="KJ2" i="59"/>
  <c r="KJ5" i="59"/>
  <c r="KK4" i="59"/>
  <c r="KK3" i="59" s="1"/>
  <c r="KH31" i="57"/>
  <c r="KH47" i="57"/>
  <c r="KH46" i="57"/>
  <c r="KJ6" i="57"/>
  <c r="KJ2" i="57"/>
  <c r="KJ5" i="57"/>
  <c r="KK4" i="57"/>
  <c r="KK3" i="57" s="1"/>
  <c r="KH47" i="61"/>
  <c r="KJ6" i="55"/>
  <c r="KJ2" i="55"/>
  <c r="KJ5" i="55"/>
  <c r="KK4" i="55"/>
  <c r="KK3" i="55" s="1"/>
  <c r="KH23" i="59"/>
  <c r="KH40" i="59" s="1"/>
  <c r="KH16" i="55"/>
  <c r="KH41" i="55"/>
  <c r="KJ6" i="61"/>
  <c r="KJ5" i="61"/>
  <c r="KJ2" i="61"/>
  <c r="KK4" i="61"/>
  <c r="KK3" i="61" s="1"/>
  <c r="KH47" i="55"/>
  <c r="KH38" i="61"/>
  <c r="KH31" i="61" s="1"/>
  <c r="KH38" i="55"/>
  <c r="KH31" i="55" s="1"/>
  <c r="KH16" i="57" l="1"/>
  <c r="KH46" i="55"/>
  <c r="KK6" i="61"/>
  <c r="KK5" i="61"/>
  <c r="KK2" i="61"/>
  <c r="KL4" i="61"/>
  <c r="KL3" i="61" s="1"/>
  <c r="KH31" i="59"/>
  <c r="KH46" i="61"/>
  <c r="KK6" i="57"/>
  <c r="KK2" i="57"/>
  <c r="KK5" i="57"/>
  <c r="KL4" i="57"/>
  <c r="KH16" i="59"/>
  <c r="KK5" i="55"/>
  <c r="KL4" i="55"/>
  <c r="KK6" i="55"/>
  <c r="KK2" i="55"/>
  <c r="KK5" i="59"/>
  <c r="KL4" i="59"/>
  <c r="KK6" i="59"/>
  <c r="KK2" i="59"/>
  <c r="KH40" i="61"/>
  <c r="KH16" i="61"/>
  <c r="KK23" i="55" l="1"/>
  <c r="KK40" i="55" s="1"/>
  <c r="KL3" i="59"/>
  <c r="KL3" i="57"/>
  <c r="KI21" i="61"/>
  <c r="KL3" i="55"/>
  <c r="KH48" i="57"/>
  <c r="KH42" i="55"/>
  <c r="KI47" i="57"/>
  <c r="KH42" i="57"/>
  <c r="KK38" i="57"/>
  <c r="KK46" i="57" s="1"/>
  <c r="KK17" i="61"/>
  <c r="KK41" i="61" s="1"/>
  <c r="KK41" i="59"/>
  <c r="KH48" i="59"/>
  <c r="KH42" i="59"/>
  <c r="KH33" i="61"/>
  <c r="KH48" i="61" s="1"/>
  <c r="KH18" i="61"/>
  <c r="KH42" i="61" s="1"/>
  <c r="KK21" i="61"/>
  <c r="KK22" i="61"/>
  <c r="KK35" i="61"/>
  <c r="KI35" i="61"/>
  <c r="KI20" i="61"/>
  <c r="KK20" i="61"/>
  <c r="KK32" i="61"/>
  <c r="KK47" i="61" s="1"/>
  <c r="KK36" i="61"/>
  <c r="KI36" i="61"/>
  <c r="KI17" i="61"/>
  <c r="KI32" i="61"/>
  <c r="KK37" i="61"/>
  <c r="KI22" i="61"/>
  <c r="KI37" i="61"/>
  <c r="KL6" i="55"/>
  <c r="KL2" i="55"/>
  <c r="KL5" i="55"/>
  <c r="KM4" i="55"/>
  <c r="KL6" i="59"/>
  <c r="KL2" i="59"/>
  <c r="KL5" i="59"/>
  <c r="KM4" i="59"/>
  <c r="KL6" i="57"/>
  <c r="KL2" i="57"/>
  <c r="KL5" i="57"/>
  <c r="KM4" i="57"/>
  <c r="KK49" i="57"/>
  <c r="KK48" i="57"/>
  <c r="KK47" i="57"/>
  <c r="KK31" i="57"/>
  <c r="KL6" i="61"/>
  <c r="KL5" i="61"/>
  <c r="KL2" i="61"/>
  <c r="KM4" i="61"/>
  <c r="KM3" i="61" s="1"/>
  <c r="KK47" i="59"/>
  <c r="KK38" i="55"/>
  <c r="KK31" i="55" s="1"/>
  <c r="KK16" i="55"/>
  <c r="KK43" i="55"/>
  <c r="KK42" i="55"/>
  <c r="KK41" i="55"/>
  <c r="KK23" i="57"/>
  <c r="KK40" i="57" s="1"/>
  <c r="KK49" i="55"/>
  <c r="KK48" i="55"/>
  <c r="KK47" i="55"/>
  <c r="KK43" i="57"/>
  <c r="KK42" i="57"/>
  <c r="KK41" i="57"/>
  <c r="KK23" i="59" l="1"/>
  <c r="KK40" i="59" s="1"/>
  <c r="KL41" i="59"/>
  <c r="KM3" i="59"/>
  <c r="KM3" i="55"/>
  <c r="KM3" i="57"/>
  <c r="KH34" i="61"/>
  <c r="KH49" i="61" s="1"/>
  <c r="KK23" i="61"/>
  <c r="KK40" i="61" s="1"/>
  <c r="KI38" i="55"/>
  <c r="KI31" i="55" s="1"/>
  <c r="KK38" i="59"/>
  <c r="KK46" i="59" s="1"/>
  <c r="KI41" i="57"/>
  <c r="KL41" i="55"/>
  <c r="KH43" i="55"/>
  <c r="KH48" i="55"/>
  <c r="KH49" i="57"/>
  <c r="KL41" i="57"/>
  <c r="KI41" i="55"/>
  <c r="KH43" i="57"/>
  <c r="KI23" i="55"/>
  <c r="KI40" i="55" s="1"/>
  <c r="KI23" i="57"/>
  <c r="KI40" i="57" s="1"/>
  <c r="KL47" i="55"/>
  <c r="KI46" i="55"/>
  <c r="KI47" i="55"/>
  <c r="KH49" i="55"/>
  <c r="KI38" i="57"/>
  <c r="KK38" i="61"/>
  <c r="KK46" i="61" s="1"/>
  <c r="KL37" i="61"/>
  <c r="KH43" i="59"/>
  <c r="KL47" i="59"/>
  <c r="KH49" i="59"/>
  <c r="KI41" i="59"/>
  <c r="KI47" i="59"/>
  <c r="KI38" i="59"/>
  <c r="KI31" i="59" s="1"/>
  <c r="KI23" i="59"/>
  <c r="KI40" i="59" s="1"/>
  <c r="KK46" i="55"/>
  <c r="KK16" i="59"/>
  <c r="KI38" i="61"/>
  <c r="KI31" i="61" s="1"/>
  <c r="KK16" i="57"/>
  <c r="KL17" i="61"/>
  <c r="KL41" i="61" s="1"/>
  <c r="KL21" i="61"/>
  <c r="KI47" i="61"/>
  <c r="KH19" i="61"/>
  <c r="KH43" i="61" s="1"/>
  <c r="KL22" i="61"/>
  <c r="KL35" i="61"/>
  <c r="KL20" i="61"/>
  <c r="KI41" i="61"/>
  <c r="KJ32" i="61"/>
  <c r="KK18" i="61"/>
  <c r="KL32" i="61"/>
  <c r="KL47" i="61" s="1"/>
  <c r="KL36" i="61"/>
  <c r="KI23" i="61"/>
  <c r="KI40" i="61" s="1"/>
  <c r="KK33" i="61"/>
  <c r="KI42" i="55"/>
  <c r="KJ20" i="61"/>
  <c r="KJ41" i="59"/>
  <c r="KJ17" i="61"/>
  <c r="KJ21" i="61"/>
  <c r="KJ35" i="61"/>
  <c r="KJ37" i="61"/>
  <c r="KI33" i="61"/>
  <c r="KJ47" i="59"/>
  <c r="KJ47" i="57"/>
  <c r="KJ41" i="57"/>
  <c r="KJ22" i="61"/>
  <c r="KJ36" i="61"/>
  <c r="KI18" i="61"/>
  <c r="KM5" i="61"/>
  <c r="KM6" i="61"/>
  <c r="KN4" i="61"/>
  <c r="KN3" i="61" s="1"/>
  <c r="KM2" i="61"/>
  <c r="KK31" i="61"/>
  <c r="KK31" i="59"/>
  <c r="KJ47" i="55"/>
  <c r="KM5" i="57"/>
  <c r="KN4" i="57"/>
  <c r="KN3" i="57" s="1"/>
  <c r="KM6" i="57"/>
  <c r="KM2" i="57"/>
  <c r="KL47" i="57"/>
  <c r="KM6" i="59"/>
  <c r="KM2" i="59"/>
  <c r="KM5" i="59"/>
  <c r="KN4" i="59"/>
  <c r="KM6" i="55"/>
  <c r="KM2" i="55"/>
  <c r="KM5" i="55"/>
  <c r="KN4" i="55"/>
  <c r="KN3" i="55" s="1"/>
  <c r="KL38" i="55" l="1"/>
  <c r="KJ23" i="59"/>
  <c r="KJ16" i="59" s="1"/>
  <c r="KL38" i="57"/>
  <c r="KL31" i="57" s="1"/>
  <c r="KL38" i="59"/>
  <c r="KL31" i="59" s="1"/>
  <c r="KL46" i="55"/>
  <c r="KJ23" i="55"/>
  <c r="KJ40" i="55" s="1"/>
  <c r="KJ38" i="55"/>
  <c r="KJ46" i="55" s="1"/>
  <c r="KJ38" i="57"/>
  <c r="KL23" i="55"/>
  <c r="KL40" i="55" s="1"/>
  <c r="KK16" i="61"/>
  <c r="KL23" i="61"/>
  <c r="KL40" i="61" s="1"/>
  <c r="KK49" i="59"/>
  <c r="KN3" i="59"/>
  <c r="KK19" i="61"/>
  <c r="KK43" i="61" s="1"/>
  <c r="KI46" i="61"/>
  <c r="KL23" i="59"/>
  <c r="KL40" i="59" s="1"/>
  <c r="KL23" i="57"/>
  <c r="KI16" i="55"/>
  <c r="KI16" i="57"/>
  <c r="KI46" i="57"/>
  <c r="KI31" i="57"/>
  <c r="KJ23" i="57"/>
  <c r="KJ16" i="57" s="1"/>
  <c r="KI46" i="59"/>
  <c r="KK48" i="59"/>
  <c r="KK42" i="59"/>
  <c r="KI16" i="59"/>
  <c r="KK43" i="59"/>
  <c r="KL31" i="55"/>
  <c r="KL38" i="61"/>
  <c r="KL31" i="61" s="1"/>
  <c r="KJ18" i="61"/>
  <c r="KJ42" i="61" s="1"/>
  <c r="KL33" i="61"/>
  <c r="KK34" i="61"/>
  <c r="KK49" i="61" s="1"/>
  <c r="KI16" i="61"/>
  <c r="KK42" i="61"/>
  <c r="KK48" i="61"/>
  <c r="KL18" i="61"/>
  <c r="KL46" i="59"/>
  <c r="KJ38" i="61"/>
  <c r="KM37" i="61"/>
  <c r="KM21" i="61"/>
  <c r="KM41" i="55"/>
  <c r="KM47" i="57"/>
  <c r="KM22" i="61"/>
  <c r="KM35" i="61"/>
  <c r="KM20" i="61"/>
  <c r="KM38" i="57"/>
  <c r="KJ33" i="61"/>
  <c r="KJ42" i="57"/>
  <c r="KM17" i="61"/>
  <c r="KM32" i="61"/>
  <c r="KM36" i="61"/>
  <c r="KM38" i="55"/>
  <c r="KL16" i="61"/>
  <c r="KL16" i="59"/>
  <c r="KJ40" i="57"/>
  <c r="KJ46" i="57"/>
  <c r="KJ31" i="57"/>
  <c r="KI48" i="59"/>
  <c r="KJ47" i="61"/>
  <c r="KJ46" i="61"/>
  <c r="KJ31" i="61"/>
  <c r="KI42" i="59"/>
  <c r="KN6" i="59"/>
  <c r="KN2" i="59"/>
  <c r="KN5" i="59"/>
  <c r="KO4" i="59"/>
  <c r="KI42" i="57"/>
  <c r="KN6" i="57"/>
  <c r="KN2" i="57"/>
  <c r="KN5" i="57"/>
  <c r="KO4" i="57"/>
  <c r="KI48" i="61"/>
  <c r="KI42" i="61"/>
  <c r="KN6" i="61"/>
  <c r="KN5" i="61"/>
  <c r="KN2" i="61"/>
  <c r="KO4" i="61"/>
  <c r="KO3" i="61" s="1"/>
  <c r="KN6" i="55"/>
  <c r="KN2" i="55"/>
  <c r="KN5" i="55"/>
  <c r="KO4" i="55"/>
  <c r="KJ38" i="59"/>
  <c r="KJ41" i="61"/>
  <c r="KJ16" i="55"/>
  <c r="KJ42" i="55"/>
  <c r="KJ41" i="55"/>
  <c r="KI48" i="55"/>
  <c r="KJ23" i="61"/>
  <c r="KJ40" i="61" s="1"/>
  <c r="KJ40" i="59" l="1"/>
  <c r="KL46" i="57"/>
  <c r="KL16" i="55"/>
  <c r="KM23" i="55"/>
  <c r="KM40" i="55" s="1"/>
  <c r="KM46" i="57"/>
  <c r="KL46" i="61"/>
  <c r="KJ31" i="55"/>
  <c r="KM23" i="57"/>
  <c r="KM40" i="57" s="1"/>
  <c r="KN35" i="61"/>
  <c r="KO3" i="59"/>
  <c r="KO3" i="55"/>
  <c r="KO3" i="57"/>
  <c r="KL43" i="57"/>
  <c r="KL42" i="57"/>
  <c r="KL48" i="57"/>
  <c r="KL40" i="57"/>
  <c r="KL16" i="57"/>
  <c r="KL49" i="59"/>
  <c r="KL48" i="55"/>
  <c r="KL49" i="55"/>
  <c r="KL49" i="57"/>
  <c r="KL43" i="55"/>
  <c r="KL42" i="55"/>
  <c r="KL43" i="59"/>
  <c r="KL42" i="59"/>
  <c r="KL48" i="59"/>
  <c r="KL34" i="61"/>
  <c r="KL49" i="61" s="1"/>
  <c r="KL42" i="61"/>
  <c r="KL19" i="61"/>
  <c r="KL43" i="61" s="1"/>
  <c r="KL48" i="61"/>
  <c r="KM38" i="61"/>
  <c r="KM46" i="61" s="1"/>
  <c r="KM48" i="59"/>
  <c r="KN37" i="61"/>
  <c r="KM18" i="61"/>
  <c r="KM42" i="61" s="1"/>
  <c r="KN41" i="55"/>
  <c r="KN21" i="61"/>
  <c r="KN23" i="55"/>
  <c r="KN20" i="61"/>
  <c r="KN22" i="61"/>
  <c r="KM42" i="59"/>
  <c r="KN17" i="61"/>
  <c r="KN32" i="61"/>
  <c r="KN47" i="61" s="1"/>
  <c r="KN36" i="61"/>
  <c r="KM33" i="61"/>
  <c r="KM48" i="61" s="1"/>
  <c r="KM38" i="59"/>
  <c r="KM31" i="59" s="1"/>
  <c r="KM23" i="61"/>
  <c r="KM40" i="61" s="1"/>
  <c r="KM48" i="55"/>
  <c r="KM47" i="55"/>
  <c r="KM46" i="55"/>
  <c r="KM31" i="55"/>
  <c r="KM16" i="55"/>
  <c r="KM41" i="61"/>
  <c r="KO6" i="61"/>
  <c r="KO5" i="61"/>
  <c r="KO2" i="61"/>
  <c r="KP4" i="61"/>
  <c r="KP3" i="61" s="1"/>
  <c r="KJ48" i="55"/>
  <c r="KO6" i="57"/>
  <c r="KO2" i="57"/>
  <c r="KO5" i="57"/>
  <c r="KP4" i="57"/>
  <c r="KM47" i="59"/>
  <c r="KM16" i="57"/>
  <c r="KM42" i="57"/>
  <c r="KM41" i="57"/>
  <c r="KJ48" i="57"/>
  <c r="KJ42" i="59"/>
  <c r="KO5" i="59"/>
  <c r="KP4" i="59"/>
  <c r="KP3" i="59" s="1"/>
  <c r="KO6" i="59"/>
  <c r="KO2" i="59"/>
  <c r="KJ48" i="61"/>
  <c r="KM47" i="61"/>
  <c r="KM31" i="61"/>
  <c r="KJ16" i="61"/>
  <c r="KM23" i="59"/>
  <c r="KM40" i="59" s="1"/>
  <c r="KO5" i="55"/>
  <c r="KP4" i="55"/>
  <c r="KP3" i="55" s="1"/>
  <c r="KO6" i="55"/>
  <c r="KO2" i="55"/>
  <c r="KM31" i="57"/>
  <c r="KM41" i="59"/>
  <c r="KJ31" i="59"/>
  <c r="KJ46" i="59"/>
  <c r="KN38" i="55" l="1"/>
  <c r="KO41" i="57"/>
  <c r="KP3" i="57"/>
  <c r="KO35" i="61"/>
  <c r="KN40" i="55"/>
  <c r="KN38" i="57"/>
  <c r="KN46" i="57" s="1"/>
  <c r="KN38" i="59"/>
  <c r="KM46" i="59"/>
  <c r="KM16" i="61"/>
  <c r="KO37" i="61"/>
  <c r="KM49" i="55"/>
  <c r="KM34" i="61"/>
  <c r="KM49" i="61" s="1"/>
  <c r="KM43" i="57"/>
  <c r="KN42" i="57"/>
  <c r="KN18" i="61"/>
  <c r="KN42" i="61" s="1"/>
  <c r="KN48" i="55"/>
  <c r="KN48" i="57"/>
  <c r="KO17" i="61"/>
  <c r="KO41" i="61" s="1"/>
  <c r="KO47" i="55"/>
  <c r="KM43" i="55"/>
  <c r="KM49" i="59"/>
  <c r="KN48" i="59"/>
  <c r="KO21" i="61"/>
  <c r="KO22" i="61"/>
  <c r="KM43" i="59"/>
  <c r="KO47" i="59"/>
  <c r="KO41" i="55"/>
  <c r="KM49" i="57"/>
  <c r="KM19" i="61"/>
  <c r="KM43" i="61" s="1"/>
  <c r="KO20" i="61"/>
  <c r="KO32" i="61"/>
  <c r="KO36" i="61"/>
  <c r="KN33" i="61"/>
  <c r="KN48" i="61" s="1"/>
  <c r="KM16" i="59"/>
  <c r="KN23" i="59"/>
  <c r="KN40" i="59" s="1"/>
  <c r="KN23" i="61"/>
  <c r="KN40" i="61" s="1"/>
  <c r="KP6" i="55"/>
  <c r="KP2" i="55"/>
  <c r="KP5" i="55"/>
  <c r="KQ4" i="55"/>
  <c r="KQ3" i="55" s="1"/>
  <c r="KM48" i="57"/>
  <c r="KN38" i="61"/>
  <c r="KP6" i="61"/>
  <c r="KP5" i="61"/>
  <c r="KP2" i="61"/>
  <c r="KQ4" i="61"/>
  <c r="KQ3" i="61" s="1"/>
  <c r="KN41" i="59"/>
  <c r="KN23" i="57"/>
  <c r="KN40" i="57" s="1"/>
  <c r="KN31" i="55"/>
  <c r="KN47" i="55"/>
  <c r="KN46" i="55"/>
  <c r="KP6" i="59"/>
  <c r="KP2" i="59"/>
  <c r="KP5" i="59"/>
  <c r="KQ4" i="59"/>
  <c r="KQ3" i="59" s="1"/>
  <c r="KN47" i="57"/>
  <c r="KN31" i="57"/>
  <c r="KP6" i="57"/>
  <c r="KP2" i="57"/>
  <c r="KP5" i="57"/>
  <c r="KQ4" i="57"/>
  <c r="KQ3" i="57" s="1"/>
  <c r="KN41" i="57"/>
  <c r="KN41" i="61"/>
  <c r="KM42" i="55"/>
  <c r="KN16" i="55"/>
  <c r="KN31" i="59"/>
  <c r="KN47" i="59"/>
  <c r="KN46" i="59"/>
  <c r="KO41" i="59"/>
  <c r="KN16" i="57" l="1"/>
  <c r="KO38" i="55"/>
  <c r="KO46" i="55" s="1"/>
  <c r="KO23" i="55"/>
  <c r="KO40" i="55" s="1"/>
  <c r="KN16" i="59"/>
  <c r="KO23" i="59"/>
  <c r="KO40" i="59" s="1"/>
  <c r="KO38" i="57"/>
  <c r="KO23" i="57"/>
  <c r="KO16" i="57" s="1"/>
  <c r="KO31" i="55"/>
  <c r="KO38" i="61"/>
  <c r="KO23" i="61"/>
  <c r="KO40" i="61" s="1"/>
  <c r="KN43" i="59"/>
  <c r="KN49" i="59"/>
  <c r="KN43" i="57"/>
  <c r="KN19" i="61"/>
  <c r="KN43" i="61" s="1"/>
  <c r="KN43" i="55"/>
  <c r="KN49" i="57"/>
  <c r="KN49" i="55"/>
  <c r="KO16" i="55"/>
  <c r="KN34" i="61"/>
  <c r="KN49" i="61" s="1"/>
  <c r="KO38" i="59"/>
  <c r="KN16" i="61"/>
  <c r="KO40" i="57"/>
  <c r="KQ5" i="61"/>
  <c r="KQ6" i="61"/>
  <c r="KR4" i="61"/>
  <c r="KR3" i="61" s="1"/>
  <c r="KQ2" i="61"/>
  <c r="KN46" i="61"/>
  <c r="KN31" i="61"/>
  <c r="KO47" i="61"/>
  <c r="KO46" i="61"/>
  <c r="KO31" i="61"/>
  <c r="KN42" i="55"/>
  <c r="KQ6" i="59"/>
  <c r="KQ2" i="59"/>
  <c r="KQ5" i="59"/>
  <c r="KR4" i="59"/>
  <c r="KR3" i="59" s="1"/>
  <c r="KN42" i="59"/>
  <c r="KO47" i="57"/>
  <c r="KO46" i="57"/>
  <c r="KO31" i="57"/>
  <c r="KQ5" i="57"/>
  <c r="KR4" i="57"/>
  <c r="KR3" i="57" s="1"/>
  <c r="KQ6" i="57"/>
  <c r="KQ2" i="57"/>
  <c r="KQ6" i="55"/>
  <c r="KQ2" i="55"/>
  <c r="KQ5" i="55"/>
  <c r="KR4" i="55"/>
  <c r="KR3" i="55" s="1"/>
  <c r="KO16" i="59" l="1"/>
  <c r="KO16" i="61"/>
  <c r="KO46" i="59"/>
  <c r="KO31" i="59"/>
  <c r="KR6" i="57"/>
  <c r="KR2" i="57"/>
  <c r="KR5" i="57"/>
  <c r="KS4" i="57"/>
  <c r="KR6" i="59"/>
  <c r="KR2" i="59"/>
  <c r="KR5" i="59"/>
  <c r="KS4" i="59"/>
  <c r="KR6" i="55"/>
  <c r="KR2" i="55"/>
  <c r="KR5" i="55"/>
  <c r="KS4" i="55"/>
  <c r="KR6" i="61"/>
  <c r="KR5" i="61"/>
  <c r="KR2" i="61"/>
  <c r="KS4" i="61"/>
  <c r="KS3" i="61" s="1"/>
  <c r="KS3" i="59" l="1"/>
  <c r="KP20" i="61"/>
  <c r="KS3" i="57"/>
  <c r="KS3" i="55"/>
  <c r="KP41" i="57"/>
  <c r="KO48" i="57"/>
  <c r="KO42" i="57"/>
  <c r="KP41" i="55"/>
  <c r="KO42" i="55"/>
  <c r="KO48" i="55"/>
  <c r="KP47" i="55"/>
  <c r="KR38" i="57"/>
  <c r="KP47" i="59"/>
  <c r="KR23" i="59"/>
  <c r="KP41" i="59"/>
  <c r="KR17" i="61"/>
  <c r="KR41" i="61" s="1"/>
  <c r="KR32" i="61"/>
  <c r="KR36" i="61"/>
  <c r="KP36" i="61"/>
  <c r="KR37" i="61"/>
  <c r="KO33" i="61"/>
  <c r="KO48" i="61" s="1"/>
  <c r="KP17" i="61"/>
  <c r="KP22" i="61"/>
  <c r="KO18" i="61"/>
  <c r="KO42" i="61" s="1"/>
  <c r="KP37" i="61"/>
  <c r="KR21" i="61"/>
  <c r="KP32" i="61"/>
  <c r="KP47" i="61" s="1"/>
  <c r="KR20" i="61"/>
  <c r="KR22" i="61"/>
  <c r="KR35" i="61"/>
  <c r="KP35" i="61"/>
  <c r="KP21" i="61"/>
  <c r="KS6" i="61"/>
  <c r="KS5" i="61"/>
  <c r="KS2" i="61"/>
  <c r="KT4" i="61"/>
  <c r="KT3" i="61" s="1"/>
  <c r="KR38" i="55"/>
  <c r="KR31" i="55" s="1"/>
  <c r="KS5" i="59"/>
  <c r="KT4" i="59"/>
  <c r="KS6" i="59"/>
  <c r="KS2" i="59"/>
  <c r="KR47" i="59"/>
  <c r="KR23" i="57"/>
  <c r="KR40" i="57" s="1"/>
  <c r="KR47" i="61"/>
  <c r="KS5" i="55"/>
  <c r="KT4" i="55"/>
  <c r="KS6" i="55"/>
  <c r="KS2" i="55"/>
  <c r="KR49" i="55"/>
  <c r="KR48" i="55"/>
  <c r="KR47" i="55"/>
  <c r="KR43" i="57"/>
  <c r="KR42" i="57"/>
  <c r="KR41" i="57"/>
  <c r="KR23" i="55"/>
  <c r="KR40" i="55" s="1"/>
  <c r="KR41" i="59"/>
  <c r="KS6" i="57"/>
  <c r="KS2" i="57"/>
  <c r="KS5" i="57"/>
  <c r="KT4" i="57"/>
  <c r="KR49" i="57"/>
  <c r="KR48" i="57"/>
  <c r="KR47" i="57"/>
  <c r="KR46" i="57"/>
  <c r="KR31" i="57"/>
  <c r="KR43" i="55"/>
  <c r="KR42" i="55"/>
  <c r="KR41" i="55"/>
  <c r="KP23" i="55" l="1"/>
  <c r="KR38" i="59"/>
  <c r="KR31" i="59" s="1"/>
  <c r="KO49" i="57"/>
  <c r="KT3" i="57"/>
  <c r="KT3" i="59"/>
  <c r="KO34" i="61"/>
  <c r="KO49" i="61" s="1"/>
  <c r="KT3" i="55"/>
  <c r="KP38" i="55"/>
  <c r="KP31" i="55" s="1"/>
  <c r="KP38" i="57"/>
  <c r="KP31" i="57" s="1"/>
  <c r="KP40" i="55"/>
  <c r="KP16" i="55"/>
  <c r="KS21" i="61"/>
  <c r="KP47" i="57"/>
  <c r="KO43" i="57"/>
  <c r="KP46" i="55"/>
  <c r="KO43" i="55"/>
  <c r="KO49" i="55"/>
  <c r="KP23" i="57"/>
  <c r="KS23" i="59"/>
  <c r="KS40" i="59" s="1"/>
  <c r="KS41" i="55"/>
  <c r="KS41" i="57"/>
  <c r="KR40" i="59"/>
  <c r="KR16" i="59"/>
  <c r="KO48" i="59"/>
  <c r="KO49" i="59"/>
  <c r="KP23" i="59"/>
  <c r="KO42" i="59"/>
  <c r="KP38" i="59"/>
  <c r="KO43" i="59"/>
  <c r="KR38" i="61"/>
  <c r="KR46" i="61" s="1"/>
  <c r="KR16" i="55"/>
  <c r="KP23" i="61"/>
  <c r="KP40" i="61" s="1"/>
  <c r="KR16" i="57"/>
  <c r="KP38" i="61"/>
  <c r="KR46" i="55"/>
  <c r="KS17" i="61"/>
  <c r="KR33" i="61"/>
  <c r="KS22" i="61"/>
  <c r="KS35" i="61"/>
  <c r="KR23" i="61"/>
  <c r="KP41" i="61"/>
  <c r="KR18" i="61"/>
  <c r="KS20" i="61"/>
  <c r="KS32" i="61"/>
  <c r="KS47" i="61" s="1"/>
  <c r="KS36" i="61"/>
  <c r="KQ21" i="61"/>
  <c r="KO19" i="61"/>
  <c r="KO43" i="61" s="1"/>
  <c r="KS37" i="61"/>
  <c r="KQ41" i="57"/>
  <c r="KQ32" i="61"/>
  <c r="KP18" i="61"/>
  <c r="KQ22" i="61"/>
  <c r="KP42" i="55"/>
  <c r="KQ23" i="55"/>
  <c r="KQ36" i="61"/>
  <c r="KQ47" i="55"/>
  <c r="KQ35" i="61"/>
  <c r="KQ37" i="61"/>
  <c r="KQ20" i="61"/>
  <c r="KP42" i="59"/>
  <c r="KQ41" i="59"/>
  <c r="KQ41" i="55"/>
  <c r="KP33" i="61"/>
  <c r="KQ17" i="61"/>
  <c r="KR46" i="59"/>
  <c r="KT6" i="59"/>
  <c r="KT2" i="59"/>
  <c r="KT5" i="59"/>
  <c r="KU4" i="59"/>
  <c r="KU3" i="59" s="1"/>
  <c r="KT6" i="61"/>
  <c r="KT5" i="61"/>
  <c r="KT2" i="61"/>
  <c r="KU4" i="61"/>
  <c r="KU3" i="61" s="1"/>
  <c r="KS47" i="55"/>
  <c r="KS38" i="57"/>
  <c r="KS46" i="57" s="1"/>
  <c r="KT6" i="55"/>
  <c r="KT2" i="55"/>
  <c r="KT5" i="55"/>
  <c r="KU4" i="55"/>
  <c r="KQ38" i="55"/>
  <c r="KS41" i="59"/>
  <c r="KS23" i="61"/>
  <c r="KS40" i="61" s="1"/>
  <c r="KT6" i="57"/>
  <c r="KT2" i="57"/>
  <c r="KT5" i="57"/>
  <c r="KU4" i="57"/>
  <c r="KS47" i="57"/>
  <c r="KS47" i="59"/>
  <c r="KS41" i="61"/>
  <c r="KP46" i="57" l="1"/>
  <c r="KS23" i="57"/>
  <c r="KS40" i="57" s="1"/>
  <c r="KS38" i="59"/>
  <c r="KS46" i="59" s="1"/>
  <c r="KP16" i="61"/>
  <c r="KU3" i="55"/>
  <c r="KS48" i="57"/>
  <c r="KU3" i="57"/>
  <c r="KR19" i="61"/>
  <c r="KR43" i="61" s="1"/>
  <c r="KS23" i="55"/>
  <c r="KS38" i="55"/>
  <c r="KP40" i="57"/>
  <c r="KP16" i="57"/>
  <c r="KQ40" i="55"/>
  <c r="KQ23" i="57"/>
  <c r="KQ16" i="57" s="1"/>
  <c r="KQ23" i="59"/>
  <c r="KQ40" i="59" s="1"/>
  <c r="KR31" i="61"/>
  <c r="KR42" i="59"/>
  <c r="KP40" i="59"/>
  <c r="KP16" i="59"/>
  <c r="KP46" i="59"/>
  <c r="KP31" i="59"/>
  <c r="KR43" i="59"/>
  <c r="KR49" i="59"/>
  <c r="KR48" i="59"/>
  <c r="KS38" i="61"/>
  <c r="KS31" i="61" s="1"/>
  <c r="KP31" i="61"/>
  <c r="KP46" i="61"/>
  <c r="KQ23" i="61"/>
  <c r="KQ40" i="61" s="1"/>
  <c r="KR42" i="61"/>
  <c r="KR40" i="61"/>
  <c r="KR16" i="61"/>
  <c r="KR34" i="61"/>
  <c r="KR49" i="61" s="1"/>
  <c r="KS33" i="61"/>
  <c r="KS18" i="61"/>
  <c r="KR48" i="61"/>
  <c r="KS16" i="57"/>
  <c r="KQ38" i="57"/>
  <c r="KQ46" i="57" s="1"/>
  <c r="KS16" i="59"/>
  <c r="KQ33" i="61"/>
  <c r="KT22" i="61"/>
  <c r="KT35" i="61"/>
  <c r="KT20" i="61"/>
  <c r="KS31" i="59"/>
  <c r="KS31" i="57"/>
  <c r="KT32" i="61"/>
  <c r="KT47" i="61" s="1"/>
  <c r="KT36" i="61"/>
  <c r="KT37" i="61"/>
  <c r="KP19" i="61"/>
  <c r="KP43" i="61" s="1"/>
  <c r="KQ18" i="61"/>
  <c r="KQ42" i="61" s="1"/>
  <c r="KQ42" i="59"/>
  <c r="KT17" i="61"/>
  <c r="KT41" i="61" s="1"/>
  <c r="KT21" i="61"/>
  <c r="KS16" i="61"/>
  <c r="KQ16" i="59"/>
  <c r="KQ46" i="55"/>
  <c r="KQ31" i="55"/>
  <c r="KU5" i="57"/>
  <c r="KV4" i="57"/>
  <c r="KV3" i="57" s="1"/>
  <c r="KU6" i="57"/>
  <c r="KU2" i="57"/>
  <c r="KP48" i="55"/>
  <c r="KQ47" i="57"/>
  <c r="KQ16" i="61"/>
  <c r="KQ41" i="61"/>
  <c r="KQ47" i="59"/>
  <c r="KU6" i="59"/>
  <c r="KU2" i="59"/>
  <c r="KU5" i="59"/>
  <c r="KV4" i="59"/>
  <c r="KV3" i="59" s="1"/>
  <c r="KQ47" i="61"/>
  <c r="KU5" i="61"/>
  <c r="KU6" i="61"/>
  <c r="KV4" i="61"/>
  <c r="KV3" i="61" s="1"/>
  <c r="KU2" i="61"/>
  <c r="KQ38" i="59"/>
  <c r="KQ46" i="59" s="1"/>
  <c r="KP48" i="57"/>
  <c r="KT41" i="57"/>
  <c r="KP42" i="57"/>
  <c r="KQ38" i="61"/>
  <c r="KQ31" i="61" s="1"/>
  <c r="KP42" i="61"/>
  <c r="KQ16" i="55"/>
  <c r="KT38" i="57"/>
  <c r="KU6" i="55"/>
  <c r="KU2" i="55"/>
  <c r="KU5" i="55"/>
  <c r="KV4" i="55"/>
  <c r="KV3" i="55" s="1"/>
  <c r="KP48" i="61"/>
  <c r="KS46" i="61" l="1"/>
  <c r="KQ31" i="57"/>
  <c r="KQ40" i="57"/>
  <c r="KS48" i="55"/>
  <c r="KS42" i="57"/>
  <c r="KS42" i="55"/>
  <c r="KS31" i="55"/>
  <c r="KS46" i="55"/>
  <c r="KS40" i="55"/>
  <c r="KS16" i="55"/>
  <c r="KS48" i="59"/>
  <c r="KS42" i="59"/>
  <c r="KT38" i="61"/>
  <c r="KT46" i="61" s="1"/>
  <c r="KT38" i="59"/>
  <c r="KT46" i="59" s="1"/>
  <c r="KT23" i="61"/>
  <c r="KT40" i="61" s="1"/>
  <c r="KS48" i="61"/>
  <c r="KS42" i="61"/>
  <c r="KT47" i="55"/>
  <c r="KT41" i="55"/>
  <c r="KQ46" i="61"/>
  <c r="KT23" i="57"/>
  <c r="KQ48" i="59"/>
  <c r="KQ42" i="57"/>
  <c r="KV6" i="57"/>
  <c r="KV2" i="57"/>
  <c r="KV5" i="57"/>
  <c r="KW4" i="57"/>
  <c r="KW3" i="57" s="1"/>
  <c r="KQ42" i="55"/>
  <c r="KT38" i="55"/>
  <c r="KT31" i="55" s="1"/>
  <c r="KT23" i="55"/>
  <c r="KT40" i="55" s="1"/>
  <c r="KT47" i="59"/>
  <c r="KQ31" i="59"/>
  <c r="KQ48" i="57"/>
  <c r="KT41" i="59"/>
  <c r="KV6" i="55"/>
  <c r="KV2" i="55"/>
  <c r="KV5" i="55"/>
  <c r="KW4" i="55"/>
  <c r="KW3" i="55" s="1"/>
  <c r="KT23" i="59"/>
  <c r="KT40" i="59" s="1"/>
  <c r="KV6" i="61"/>
  <c r="KV5" i="61"/>
  <c r="KV2" i="61"/>
  <c r="KW4" i="61"/>
  <c r="KW3" i="61" s="1"/>
  <c r="KQ48" i="61"/>
  <c r="KV6" i="59"/>
  <c r="KV2" i="59"/>
  <c r="KV5" i="59"/>
  <c r="KW4" i="59"/>
  <c r="KT31" i="57"/>
  <c r="KT47" i="57"/>
  <c r="KT46" i="57"/>
  <c r="KQ48" i="55"/>
  <c r="KT16" i="61" l="1"/>
  <c r="KT31" i="61"/>
  <c r="KT31" i="59"/>
  <c r="KW3" i="59"/>
  <c r="KV37" i="61"/>
  <c r="KS43" i="59"/>
  <c r="KS43" i="57"/>
  <c r="KS49" i="55"/>
  <c r="KS43" i="55"/>
  <c r="KS49" i="59"/>
  <c r="KS19" i="61"/>
  <c r="KS43" i="61" s="1"/>
  <c r="KS49" i="57"/>
  <c r="KS34" i="61"/>
  <c r="KS49" i="61" s="1"/>
  <c r="KV17" i="61"/>
  <c r="KV47" i="59"/>
  <c r="KV41" i="59"/>
  <c r="KV21" i="61"/>
  <c r="KV20" i="61"/>
  <c r="KV22" i="61"/>
  <c r="KV35" i="61"/>
  <c r="KV32" i="61"/>
  <c r="KV36" i="61"/>
  <c r="KT18" i="61"/>
  <c r="KT42" i="61" s="1"/>
  <c r="KT33" i="61"/>
  <c r="KT48" i="61" s="1"/>
  <c r="KU37" i="61"/>
  <c r="KU36" i="61"/>
  <c r="KU47" i="59"/>
  <c r="KU22" i="61"/>
  <c r="KU32" i="61"/>
  <c r="KU41" i="57"/>
  <c r="KU17" i="61"/>
  <c r="KU41" i="61" s="1"/>
  <c r="KT48" i="55"/>
  <c r="KU20" i="61"/>
  <c r="KU21" i="61"/>
  <c r="KU47" i="55"/>
  <c r="KU35" i="61"/>
  <c r="KT16" i="59"/>
  <c r="KV38" i="55"/>
  <c r="KV31" i="55" s="1"/>
  <c r="KW6" i="57"/>
  <c r="KW2" i="57"/>
  <c r="KW5" i="57"/>
  <c r="KX4" i="57"/>
  <c r="KX3" i="57" s="1"/>
  <c r="KV47" i="57"/>
  <c r="KT40" i="57"/>
  <c r="KT16" i="57"/>
  <c r="KT46" i="55"/>
  <c r="KV41" i="61"/>
  <c r="KW5" i="55"/>
  <c r="KX4" i="55"/>
  <c r="KX3" i="55" s="1"/>
  <c r="KW6" i="55"/>
  <c r="KW2" i="55"/>
  <c r="KV47" i="55"/>
  <c r="KV38" i="59"/>
  <c r="KW6" i="61"/>
  <c r="KW5" i="61"/>
  <c r="KW2" i="61"/>
  <c r="KX4" i="61"/>
  <c r="KX3" i="61" s="1"/>
  <c r="KV23" i="55"/>
  <c r="KV40" i="55" s="1"/>
  <c r="KV23" i="57"/>
  <c r="KV40" i="57" s="1"/>
  <c r="KW5" i="59"/>
  <c r="KX4" i="59"/>
  <c r="KX3" i="59" s="1"/>
  <c r="KW6" i="59"/>
  <c r="KW2" i="59"/>
  <c r="KV47" i="61"/>
  <c r="KV41" i="55"/>
  <c r="KV38" i="57"/>
  <c r="KV46" i="57" s="1"/>
  <c r="KV41" i="57"/>
  <c r="KT16" i="55"/>
  <c r="KV23" i="61" l="1"/>
  <c r="KV40" i="61" s="1"/>
  <c r="KU23" i="55"/>
  <c r="KU40" i="55" s="1"/>
  <c r="KV31" i="59"/>
  <c r="KU38" i="55"/>
  <c r="KU31" i="55" s="1"/>
  <c r="KV16" i="55"/>
  <c r="KV38" i="61"/>
  <c r="KV31" i="61" s="1"/>
  <c r="KU23" i="57"/>
  <c r="KV23" i="59"/>
  <c r="KV40" i="59" s="1"/>
  <c r="KU23" i="59"/>
  <c r="KU40" i="59" s="1"/>
  <c r="KV16" i="57"/>
  <c r="KU38" i="61"/>
  <c r="KU23" i="61"/>
  <c r="KU40" i="61" s="1"/>
  <c r="KV16" i="61"/>
  <c r="KU42" i="55"/>
  <c r="KU48" i="57"/>
  <c r="KU19" i="61"/>
  <c r="KU33" i="61"/>
  <c r="KU48" i="61" s="1"/>
  <c r="KU48" i="59"/>
  <c r="KU34" i="61"/>
  <c r="KU49" i="57"/>
  <c r="KV46" i="59"/>
  <c r="KV46" i="55"/>
  <c r="KU42" i="59"/>
  <c r="KU18" i="61"/>
  <c r="KU43" i="55"/>
  <c r="KU40" i="57"/>
  <c r="KU16" i="57"/>
  <c r="KX6" i="55"/>
  <c r="KX2" i="55"/>
  <c r="KX5" i="55"/>
  <c r="KY4" i="55"/>
  <c r="KY3" i="55" s="1"/>
  <c r="KU47" i="57"/>
  <c r="KT42" i="57"/>
  <c r="KU41" i="59"/>
  <c r="KU16" i="59"/>
  <c r="KU41" i="55"/>
  <c r="KU16" i="55"/>
  <c r="KV31" i="57"/>
  <c r="KT48" i="59"/>
  <c r="KX6" i="59"/>
  <c r="KX2" i="59"/>
  <c r="KX5" i="59"/>
  <c r="KY4" i="59"/>
  <c r="KY3" i="59" s="1"/>
  <c r="KU38" i="57"/>
  <c r="KU31" i="57" s="1"/>
  <c r="KX6" i="57"/>
  <c r="KX2" i="57"/>
  <c r="KX5" i="57"/>
  <c r="KY4" i="57"/>
  <c r="KY3" i="57" s="1"/>
  <c r="KT42" i="59"/>
  <c r="KX6" i="61"/>
  <c r="KX5" i="61"/>
  <c r="KX2" i="61"/>
  <c r="KY4" i="61"/>
  <c r="KY3" i="61" s="1"/>
  <c r="KU38" i="59"/>
  <c r="KT42" i="55"/>
  <c r="KU47" i="61"/>
  <c r="KU46" i="61"/>
  <c r="KU31" i="61"/>
  <c r="KT48" i="57"/>
  <c r="KV46" i="61" l="1"/>
  <c r="KU46" i="55"/>
  <c r="KV16" i="59"/>
  <c r="KU16" i="61"/>
  <c r="KU49" i="59"/>
  <c r="KU43" i="59"/>
  <c r="KU49" i="61"/>
  <c r="KU43" i="57"/>
  <c r="KU42" i="57"/>
  <c r="KY5" i="61"/>
  <c r="KY6" i="61"/>
  <c r="KZ4" i="61"/>
  <c r="KZ3" i="61" s="1"/>
  <c r="KY2" i="61"/>
  <c r="KY5" i="57"/>
  <c r="KZ4" i="57"/>
  <c r="KY38" i="57"/>
  <c r="KY6" i="57"/>
  <c r="KY2" i="57"/>
  <c r="KU46" i="57"/>
  <c r="KU49" i="55"/>
  <c r="KU48" i="55"/>
  <c r="KU46" i="59"/>
  <c r="KU31" i="59"/>
  <c r="KU43" i="61"/>
  <c r="KU42" i="61"/>
  <c r="KY6" i="59"/>
  <c r="KY2" i="59"/>
  <c r="KY5" i="59"/>
  <c r="KZ4" i="59"/>
  <c r="KY6" i="55"/>
  <c r="KY2" i="55"/>
  <c r="KY5" i="55"/>
  <c r="KZ4" i="55"/>
  <c r="KY38" i="55" l="1"/>
  <c r="KW41" i="57"/>
  <c r="KZ3" i="57"/>
  <c r="KW41" i="55"/>
  <c r="KZ3" i="55"/>
  <c r="KT43" i="59"/>
  <c r="KZ3" i="59"/>
  <c r="KW21" i="61"/>
  <c r="KY23" i="57"/>
  <c r="KY40" i="57" s="1"/>
  <c r="KT34" i="61"/>
  <c r="KT49" i="61" s="1"/>
  <c r="KT43" i="55"/>
  <c r="KT43" i="57"/>
  <c r="KT49" i="57"/>
  <c r="KT49" i="55"/>
  <c r="KW47" i="55"/>
  <c r="KY47" i="59"/>
  <c r="KY17" i="61"/>
  <c r="KY41" i="61" s="1"/>
  <c r="KY32" i="61"/>
  <c r="KY47" i="61" s="1"/>
  <c r="KY36" i="61"/>
  <c r="KW36" i="61"/>
  <c r="KW17" i="61"/>
  <c r="KW41" i="61" s="1"/>
  <c r="KY37" i="61"/>
  <c r="KV33" i="61"/>
  <c r="KW35" i="61"/>
  <c r="KW20" i="61"/>
  <c r="KY21" i="61"/>
  <c r="KW32" i="61"/>
  <c r="KW47" i="61" s="1"/>
  <c r="KY22" i="61"/>
  <c r="KY35" i="61"/>
  <c r="KY20" i="61"/>
  <c r="KW22" i="61"/>
  <c r="KV18" i="61"/>
  <c r="KW37" i="61"/>
  <c r="KY43" i="55"/>
  <c r="KY42" i="55"/>
  <c r="KY41" i="55"/>
  <c r="KY41" i="59"/>
  <c r="KY16" i="57"/>
  <c r="KY43" i="57"/>
  <c r="KY42" i="57"/>
  <c r="KY41" i="57"/>
  <c r="KY49" i="57"/>
  <c r="KY48" i="57"/>
  <c r="KY47" i="57"/>
  <c r="KY46" i="57"/>
  <c r="KY31" i="57"/>
  <c r="KZ6" i="55"/>
  <c r="KZ2" i="55"/>
  <c r="KZ5" i="55"/>
  <c r="LA4" i="55"/>
  <c r="KY49" i="55"/>
  <c r="KY48" i="55"/>
  <c r="KY47" i="55"/>
  <c r="KY46" i="55"/>
  <c r="KY31" i="55"/>
  <c r="KZ6" i="59"/>
  <c r="KZ2" i="59"/>
  <c r="KZ5" i="59"/>
  <c r="LA4" i="59"/>
  <c r="LA3" i="59" s="1"/>
  <c r="KZ6" i="57"/>
  <c r="KZ2" i="57"/>
  <c r="KZ5" i="57"/>
  <c r="LA4" i="57"/>
  <c r="KZ6" i="61"/>
  <c r="KZ5" i="61"/>
  <c r="KZ2" i="61"/>
  <c r="LA4" i="61"/>
  <c r="LA3" i="61" s="1"/>
  <c r="KY23" i="55"/>
  <c r="KY40" i="55" s="1"/>
  <c r="KW23" i="55" l="1"/>
  <c r="KW23" i="57"/>
  <c r="KW40" i="57" s="1"/>
  <c r="KY23" i="59"/>
  <c r="KY40" i="59" s="1"/>
  <c r="KV49" i="55"/>
  <c r="LA3" i="55"/>
  <c r="KY18" i="61"/>
  <c r="KY42" i="61" s="1"/>
  <c r="LA3" i="57"/>
  <c r="KZ17" i="61"/>
  <c r="KZ41" i="61" s="1"/>
  <c r="KW47" i="57"/>
  <c r="KV42" i="57"/>
  <c r="KW38" i="55"/>
  <c r="KW38" i="57"/>
  <c r="KW46" i="57" s="1"/>
  <c r="KV48" i="57"/>
  <c r="KV48" i="55"/>
  <c r="KV43" i="57"/>
  <c r="KZ20" i="61"/>
  <c r="KV42" i="59"/>
  <c r="KV48" i="59"/>
  <c r="KV49" i="59"/>
  <c r="KW47" i="59"/>
  <c r="KW23" i="59"/>
  <c r="KW40" i="59" s="1"/>
  <c r="KZ23" i="59"/>
  <c r="KZ40" i="59" s="1"/>
  <c r="KZ41" i="59"/>
  <c r="KY38" i="59"/>
  <c r="KW38" i="59"/>
  <c r="KW46" i="59" s="1"/>
  <c r="KW41" i="59"/>
  <c r="KY23" i="61"/>
  <c r="KY40" i="61" s="1"/>
  <c r="KY38" i="61"/>
  <c r="KY31" i="61" s="1"/>
  <c r="KW23" i="61"/>
  <c r="KZ37" i="61"/>
  <c r="KV48" i="61"/>
  <c r="KZ21" i="61"/>
  <c r="KV34" i="61"/>
  <c r="KV49" i="61" s="1"/>
  <c r="KZ22" i="61"/>
  <c r="KZ35" i="61"/>
  <c r="KV19" i="61"/>
  <c r="KV43" i="61" s="1"/>
  <c r="KY33" i="61"/>
  <c r="KZ32" i="61"/>
  <c r="KZ47" i="61" s="1"/>
  <c r="KZ36" i="61"/>
  <c r="KV42" i="61"/>
  <c r="KW38" i="61"/>
  <c r="KX41" i="57"/>
  <c r="KX35" i="61"/>
  <c r="KW33" i="61"/>
  <c r="KW48" i="61" s="1"/>
  <c r="KX20" i="61"/>
  <c r="KW42" i="55"/>
  <c r="KW48" i="57"/>
  <c r="KX22" i="61"/>
  <c r="KX21" i="61"/>
  <c r="KX17" i="61"/>
  <c r="KX41" i="61" s="1"/>
  <c r="KW18" i="61"/>
  <c r="KW42" i="61" s="1"/>
  <c r="KX36" i="61"/>
  <c r="KX41" i="59"/>
  <c r="KX37" i="61"/>
  <c r="KX32" i="61"/>
  <c r="LA6" i="61"/>
  <c r="LA5" i="61"/>
  <c r="LA2" i="61"/>
  <c r="LB4" i="61"/>
  <c r="LB3" i="61" s="1"/>
  <c r="KY16" i="59"/>
  <c r="KZ38" i="57"/>
  <c r="KZ46" i="57" s="1"/>
  <c r="KZ41" i="57"/>
  <c r="LA5" i="55"/>
  <c r="LB4" i="55"/>
  <c r="LA6" i="55"/>
  <c r="LA2" i="55"/>
  <c r="KX23" i="55"/>
  <c r="KZ47" i="55"/>
  <c r="KY16" i="55"/>
  <c r="KZ23" i="61"/>
  <c r="KZ40" i="61" s="1"/>
  <c r="LA6" i="57"/>
  <c r="LA2" i="57"/>
  <c r="LA5" i="57"/>
  <c r="LB4" i="57"/>
  <c r="LB3" i="57" s="1"/>
  <c r="KZ47" i="57"/>
  <c r="LA5" i="59"/>
  <c r="LB4" i="59"/>
  <c r="LB3" i="59" s="1"/>
  <c r="LA6" i="59"/>
  <c r="LA2" i="59"/>
  <c r="KZ47" i="59"/>
  <c r="KZ41" i="55"/>
  <c r="KX40" i="55" l="1"/>
  <c r="KW40" i="55"/>
  <c r="KW16" i="55"/>
  <c r="KW16" i="57"/>
  <c r="KY46" i="61"/>
  <c r="KX38" i="57"/>
  <c r="KY16" i="61"/>
  <c r="KZ23" i="55"/>
  <c r="KZ40" i="55" s="1"/>
  <c r="KZ23" i="57"/>
  <c r="KZ40" i="57" s="1"/>
  <c r="KZ38" i="55"/>
  <c r="KZ31" i="55" s="1"/>
  <c r="KZ18" i="61"/>
  <c r="KZ42" i="61" s="1"/>
  <c r="LB3" i="55"/>
  <c r="KW31" i="55"/>
  <c r="KW46" i="55"/>
  <c r="KW31" i="57"/>
  <c r="KX38" i="55"/>
  <c r="KZ38" i="59"/>
  <c r="KZ31" i="59" s="1"/>
  <c r="KW16" i="59"/>
  <c r="KZ31" i="57"/>
  <c r="KZ16" i="57"/>
  <c r="KY43" i="59"/>
  <c r="KW31" i="59"/>
  <c r="KY48" i="59"/>
  <c r="KY49" i="59"/>
  <c r="KX23" i="59"/>
  <c r="KX40" i="59" s="1"/>
  <c r="KY46" i="59"/>
  <c r="KY31" i="59"/>
  <c r="KY42" i="59"/>
  <c r="KX23" i="57"/>
  <c r="KX40" i="57" s="1"/>
  <c r="KZ38" i="61"/>
  <c r="KZ31" i="61" s="1"/>
  <c r="KW40" i="61"/>
  <c r="KW16" i="61"/>
  <c r="KW46" i="61"/>
  <c r="KW31" i="61"/>
  <c r="KY34" i="61"/>
  <c r="KY49" i="61" s="1"/>
  <c r="KY48" i="61"/>
  <c r="KY19" i="61"/>
  <c r="KY43" i="61" s="1"/>
  <c r="KZ33" i="61"/>
  <c r="KZ16" i="55"/>
  <c r="KZ16" i="61"/>
  <c r="KX18" i="61"/>
  <c r="LA20" i="61"/>
  <c r="LA32" i="61"/>
  <c r="LA47" i="61" s="1"/>
  <c r="LA36" i="61"/>
  <c r="LA23" i="57"/>
  <c r="LA40" i="57" s="1"/>
  <c r="LA37" i="61"/>
  <c r="LA41" i="55"/>
  <c r="KX48" i="57"/>
  <c r="LA17" i="61"/>
  <c r="LA41" i="61" s="1"/>
  <c r="LA38" i="57"/>
  <c r="LA47" i="59"/>
  <c r="LA21" i="61"/>
  <c r="LA22" i="61"/>
  <c r="LA35" i="61"/>
  <c r="KX16" i="55"/>
  <c r="KX42" i="55"/>
  <c r="KX41" i="55"/>
  <c r="KW42" i="57"/>
  <c r="KX38" i="61"/>
  <c r="KX46" i="61" s="1"/>
  <c r="KX23" i="61"/>
  <c r="KW42" i="59"/>
  <c r="KW48" i="59"/>
  <c r="LB6" i="57"/>
  <c r="LB2" i="57"/>
  <c r="LB5" i="57"/>
  <c r="LC4" i="57"/>
  <c r="LA47" i="55"/>
  <c r="KX16" i="57"/>
  <c r="KX47" i="59"/>
  <c r="LB6" i="59"/>
  <c r="LB2" i="59"/>
  <c r="LB5" i="59"/>
  <c r="LC4" i="59"/>
  <c r="KX31" i="57"/>
  <c r="KX47" i="57"/>
  <c r="KX46" i="57"/>
  <c r="KX47" i="55"/>
  <c r="KX46" i="55"/>
  <c r="KX31" i="55"/>
  <c r="LB6" i="55"/>
  <c r="LB2" i="55"/>
  <c r="LB5" i="55"/>
  <c r="LC4" i="55"/>
  <c r="KX48" i="55"/>
  <c r="KX47" i="61"/>
  <c r="KZ16" i="59"/>
  <c r="LB6" i="61"/>
  <c r="LB5" i="61"/>
  <c r="LB2" i="61"/>
  <c r="LC4" i="61"/>
  <c r="LC3" i="61" s="1"/>
  <c r="KX16" i="59" l="1"/>
  <c r="LA23" i="59"/>
  <c r="LA38" i="55"/>
  <c r="LA46" i="55" s="1"/>
  <c r="KZ46" i="55"/>
  <c r="KZ46" i="59"/>
  <c r="KZ46" i="61"/>
  <c r="KZ43" i="59"/>
  <c r="LC3" i="59"/>
  <c r="KZ49" i="55"/>
  <c r="LC3" i="55"/>
  <c r="KZ43" i="57"/>
  <c r="LC3" i="57"/>
  <c r="LB20" i="61"/>
  <c r="KZ48" i="57"/>
  <c r="KZ43" i="55"/>
  <c r="KZ42" i="57"/>
  <c r="KZ48" i="55"/>
  <c r="KZ49" i="57"/>
  <c r="KZ42" i="55"/>
  <c r="LA23" i="55"/>
  <c r="LA16" i="55" s="1"/>
  <c r="KZ49" i="59"/>
  <c r="KZ48" i="59"/>
  <c r="KZ42" i="59"/>
  <c r="LA38" i="59"/>
  <c r="LA46" i="59" s="1"/>
  <c r="KZ19" i="61"/>
  <c r="KZ43" i="61" s="1"/>
  <c r="KZ48" i="61"/>
  <c r="KZ34" i="61"/>
  <c r="KZ49" i="61" s="1"/>
  <c r="LA38" i="61"/>
  <c r="LA31" i="61" s="1"/>
  <c r="LA23" i="61"/>
  <c r="LA16" i="61" s="1"/>
  <c r="LA42" i="59"/>
  <c r="LA33" i="61"/>
  <c r="LA48" i="61" s="1"/>
  <c r="LB41" i="57"/>
  <c r="LB22" i="61"/>
  <c r="LB35" i="61"/>
  <c r="LA42" i="57"/>
  <c r="LA18" i="61"/>
  <c r="LB23" i="57"/>
  <c r="LB40" i="57" s="1"/>
  <c r="LB32" i="61"/>
  <c r="LB47" i="61" s="1"/>
  <c r="LB36" i="61"/>
  <c r="LB37" i="61"/>
  <c r="LB38" i="57"/>
  <c r="LB17" i="61"/>
  <c r="LB41" i="61" s="1"/>
  <c r="LB21" i="61"/>
  <c r="KX31" i="61"/>
  <c r="LC6" i="59"/>
  <c r="LC2" i="59"/>
  <c r="LC5" i="59"/>
  <c r="LD4" i="59"/>
  <c r="LA16" i="59"/>
  <c r="LA41" i="59"/>
  <c r="LA40" i="59"/>
  <c r="LC5" i="61"/>
  <c r="LC6" i="61"/>
  <c r="LD4" i="61"/>
  <c r="LD3" i="61" s="1"/>
  <c r="LC2" i="61"/>
  <c r="LA47" i="57"/>
  <c r="LA46" i="57"/>
  <c r="LA31" i="57"/>
  <c r="KX42" i="57"/>
  <c r="LC5" i="57"/>
  <c r="LD4" i="57"/>
  <c r="LC6" i="57"/>
  <c r="LC2" i="57"/>
  <c r="KX40" i="61"/>
  <c r="KX16" i="61"/>
  <c r="KX42" i="59"/>
  <c r="KX42" i="61"/>
  <c r="LC6" i="55"/>
  <c r="LC2" i="55"/>
  <c r="LC5" i="55"/>
  <c r="LD4" i="55"/>
  <c r="LA41" i="57"/>
  <c r="LA16" i="57"/>
  <c r="LA40" i="61" l="1"/>
  <c r="LB23" i="61"/>
  <c r="LA31" i="55"/>
  <c r="LD3" i="57"/>
  <c r="LD3" i="55"/>
  <c r="LC41" i="59"/>
  <c r="LD3" i="59"/>
  <c r="LA40" i="55"/>
  <c r="LA31" i="59"/>
  <c r="LA46" i="61"/>
  <c r="LB38" i="59"/>
  <c r="LB46" i="59" s="1"/>
  <c r="LB38" i="61"/>
  <c r="LB46" i="61" s="1"/>
  <c r="LB40" i="61"/>
  <c r="LB16" i="57"/>
  <c r="LA43" i="59"/>
  <c r="LB18" i="61"/>
  <c r="LC21" i="61"/>
  <c r="LB48" i="59"/>
  <c r="LA34" i="61"/>
  <c r="LA49" i="61" s="1"/>
  <c r="LC47" i="57"/>
  <c r="LB33" i="61"/>
  <c r="LC22" i="61"/>
  <c r="LC35" i="61"/>
  <c r="LC20" i="61"/>
  <c r="LC41" i="55"/>
  <c r="LC23" i="55"/>
  <c r="LB42" i="55"/>
  <c r="LC41" i="57"/>
  <c r="LB42" i="59"/>
  <c r="LA49" i="57"/>
  <c r="LA43" i="55"/>
  <c r="LC17" i="61"/>
  <c r="LC32" i="61"/>
  <c r="LC36" i="61"/>
  <c r="LA43" i="57"/>
  <c r="LA19" i="61"/>
  <c r="LA43" i="61" s="1"/>
  <c r="LA49" i="55"/>
  <c r="LC37" i="61"/>
  <c r="LC38" i="61" s="1"/>
  <c r="LC38" i="55"/>
  <c r="LB16" i="61"/>
  <c r="LB41" i="59"/>
  <c r="LA48" i="57"/>
  <c r="LB47" i="55"/>
  <c r="LB41" i="55"/>
  <c r="LD6" i="57"/>
  <c r="LD2" i="57"/>
  <c r="LD5" i="57"/>
  <c r="LE4" i="57"/>
  <c r="LE3" i="57" s="1"/>
  <c r="LD6" i="61"/>
  <c r="LD5" i="61"/>
  <c r="LE4" i="61"/>
  <c r="LE3" i="61" s="1"/>
  <c r="LD2" i="61"/>
  <c r="LA49" i="59"/>
  <c r="LA48" i="59"/>
  <c r="LD6" i="59"/>
  <c r="LD2" i="59"/>
  <c r="LD5" i="59"/>
  <c r="LE4" i="59"/>
  <c r="LE3" i="59" s="1"/>
  <c r="LA42" i="55"/>
  <c r="LB38" i="55"/>
  <c r="LB46" i="55" s="1"/>
  <c r="LB23" i="55"/>
  <c r="LB40" i="55" s="1"/>
  <c r="LB47" i="59"/>
  <c r="LB31" i="59"/>
  <c r="LA48" i="55"/>
  <c r="LD6" i="55"/>
  <c r="LD2" i="55"/>
  <c r="LD5" i="55"/>
  <c r="LE4" i="55"/>
  <c r="LE3" i="55" s="1"/>
  <c r="LB23" i="59"/>
  <c r="LB40" i="59" s="1"/>
  <c r="LA42" i="61"/>
  <c r="LB31" i="57"/>
  <c r="LB48" i="57"/>
  <c r="LB47" i="57"/>
  <c r="LB46" i="57"/>
  <c r="LC40" i="55" l="1"/>
  <c r="LC38" i="57"/>
  <c r="LC31" i="57" s="1"/>
  <c r="LC16" i="55"/>
  <c r="LC23" i="57"/>
  <c r="LC40" i="57" s="1"/>
  <c r="LC38" i="59"/>
  <c r="LC46" i="59" s="1"/>
  <c r="LB31" i="61"/>
  <c r="LB43" i="55"/>
  <c r="LB43" i="59"/>
  <c r="LB49" i="55"/>
  <c r="LB49" i="59"/>
  <c r="LB19" i="61"/>
  <c r="LB43" i="61" s="1"/>
  <c r="LB49" i="57"/>
  <c r="LB43" i="57"/>
  <c r="LC23" i="59"/>
  <c r="LB34" i="61"/>
  <c r="LB49" i="61" s="1"/>
  <c r="LC23" i="61"/>
  <c r="LC40" i="61" s="1"/>
  <c r="LC47" i="55"/>
  <c r="LC46" i="55"/>
  <c r="LC31" i="55"/>
  <c r="LC47" i="61"/>
  <c r="LC46" i="61"/>
  <c r="LC31" i="61"/>
  <c r="LC47" i="59"/>
  <c r="LE5" i="59"/>
  <c r="LF4" i="59"/>
  <c r="LF3" i="59" s="1"/>
  <c r="LE6" i="59"/>
  <c r="LE2" i="59"/>
  <c r="LB48" i="61"/>
  <c r="LE6" i="61"/>
  <c r="LE5" i="61"/>
  <c r="LE2" i="61"/>
  <c r="LF4" i="61"/>
  <c r="LF3" i="61" s="1"/>
  <c r="LB16" i="55"/>
  <c r="LB48" i="55"/>
  <c r="LE5" i="55"/>
  <c r="LF4" i="55"/>
  <c r="LF3" i="55" s="1"/>
  <c r="LE6" i="55"/>
  <c r="LE2" i="55"/>
  <c r="LB42" i="61"/>
  <c r="LB31" i="55"/>
  <c r="LC16" i="61"/>
  <c r="LC41" i="61"/>
  <c r="LB42" i="57"/>
  <c r="LE6" i="57"/>
  <c r="LE2" i="57"/>
  <c r="LE5" i="57"/>
  <c r="LF4" i="57"/>
  <c r="LF3" i="57" s="1"/>
  <c r="LB16" i="59"/>
  <c r="LC46" i="57" l="1"/>
  <c r="LC31" i="59"/>
  <c r="LC16" i="57"/>
  <c r="LC40" i="59"/>
  <c r="LC16" i="59"/>
  <c r="LF6" i="61"/>
  <c r="LF5" i="61"/>
  <c r="LG4" i="61"/>
  <c r="LG3" i="61" s="1"/>
  <c r="LF2" i="61"/>
  <c r="LF6" i="55"/>
  <c r="LF2" i="55"/>
  <c r="LF5" i="55"/>
  <c r="LG4" i="55"/>
  <c r="LF6" i="59"/>
  <c r="LF2" i="59"/>
  <c r="LF5" i="59"/>
  <c r="LG4" i="59"/>
  <c r="LF6" i="57"/>
  <c r="LF2" i="57"/>
  <c r="LF5" i="57"/>
  <c r="LG4" i="57"/>
  <c r="LG3" i="57" l="1"/>
  <c r="LD37" i="61"/>
  <c r="LG3" i="55"/>
  <c r="LG3" i="59"/>
  <c r="LC48" i="57"/>
  <c r="LD47" i="57"/>
  <c r="LC42" i="57"/>
  <c r="LC48" i="55"/>
  <c r="LC42" i="55"/>
  <c r="LF17" i="61"/>
  <c r="LF32" i="61"/>
  <c r="LD41" i="59"/>
  <c r="LC42" i="59"/>
  <c r="LD47" i="59"/>
  <c r="LC48" i="59"/>
  <c r="LF36" i="61"/>
  <c r="LD35" i="61"/>
  <c r="LD21" i="61"/>
  <c r="LF37" i="61"/>
  <c r="LD32" i="61"/>
  <c r="LD20" i="61"/>
  <c r="LF21" i="61"/>
  <c r="LD22" i="61"/>
  <c r="LC18" i="61"/>
  <c r="LC42" i="61" s="1"/>
  <c r="LC33" i="61"/>
  <c r="LC48" i="61" s="1"/>
  <c r="LF22" i="61"/>
  <c r="LF35" i="61"/>
  <c r="LF20" i="61"/>
  <c r="LD17" i="61"/>
  <c r="LD41" i="61" s="1"/>
  <c r="LD36" i="61"/>
  <c r="LF38" i="57"/>
  <c r="LF31" i="57" s="1"/>
  <c r="LF38" i="59"/>
  <c r="LF46" i="59" s="1"/>
  <c r="LF41" i="59"/>
  <c r="LF47" i="61"/>
  <c r="LG5" i="57"/>
  <c r="LH4" i="57"/>
  <c r="LG6" i="57"/>
  <c r="LG2" i="57"/>
  <c r="LF49" i="57"/>
  <c r="LF48" i="57"/>
  <c r="LF47" i="57"/>
  <c r="LG6" i="59"/>
  <c r="LG2" i="59"/>
  <c r="LG5" i="59"/>
  <c r="LH4" i="59"/>
  <c r="LF47" i="59"/>
  <c r="LF23" i="55"/>
  <c r="LF40" i="55" s="1"/>
  <c r="LG5" i="61"/>
  <c r="LG6" i="61"/>
  <c r="LH4" i="61"/>
  <c r="LH3" i="61" s="1"/>
  <c r="LG2" i="61"/>
  <c r="LF23" i="57"/>
  <c r="LF40" i="57" s="1"/>
  <c r="LF38" i="55"/>
  <c r="LF46" i="55" s="1"/>
  <c r="LF43" i="55"/>
  <c r="LF42" i="55"/>
  <c r="LF41" i="55"/>
  <c r="LF43" i="57"/>
  <c r="LF42" i="57"/>
  <c r="LF41" i="57"/>
  <c r="LG6" i="55"/>
  <c r="LG2" i="55"/>
  <c r="LG5" i="55"/>
  <c r="LH4" i="55"/>
  <c r="LF49" i="55"/>
  <c r="LF48" i="55"/>
  <c r="LF47" i="55"/>
  <c r="LF41" i="61"/>
  <c r="LD38" i="55" l="1"/>
  <c r="LD46" i="55" s="1"/>
  <c r="LF31" i="55"/>
  <c r="LF38" i="61"/>
  <c r="LF31" i="61" s="1"/>
  <c r="LH3" i="55"/>
  <c r="LG17" i="61"/>
  <c r="LH3" i="59"/>
  <c r="LH3" i="57"/>
  <c r="LF23" i="59"/>
  <c r="LD23" i="57"/>
  <c r="LD40" i="57" s="1"/>
  <c r="LD47" i="55"/>
  <c r="LD23" i="55"/>
  <c r="LD40" i="55" s="1"/>
  <c r="LG23" i="57"/>
  <c r="LG40" i="57" s="1"/>
  <c r="LC43" i="55"/>
  <c r="LC43" i="57"/>
  <c r="LG21" i="61"/>
  <c r="LG41" i="55"/>
  <c r="LD41" i="55"/>
  <c r="LD16" i="55"/>
  <c r="LC49" i="57"/>
  <c r="LD38" i="57"/>
  <c r="LG38" i="55"/>
  <c r="LG31" i="55" s="1"/>
  <c r="LG47" i="57"/>
  <c r="LD41" i="57"/>
  <c r="LC49" i="55"/>
  <c r="LF46" i="57"/>
  <c r="LD38" i="59"/>
  <c r="LF48" i="59"/>
  <c r="LF40" i="59"/>
  <c r="LF16" i="59"/>
  <c r="LG47" i="59"/>
  <c r="LC49" i="59"/>
  <c r="LD23" i="59"/>
  <c r="LC43" i="59"/>
  <c r="LF16" i="55"/>
  <c r="LF31" i="59"/>
  <c r="LF23" i="61"/>
  <c r="LF40" i="61" s="1"/>
  <c r="LF33" i="61"/>
  <c r="LC19" i="61"/>
  <c r="LC43" i="61" s="1"/>
  <c r="LC34" i="61"/>
  <c r="LC49" i="61" s="1"/>
  <c r="LG22" i="61"/>
  <c r="LG35" i="61"/>
  <c r="LG20" i="61"/>
  <c r="LD23" i="61"/>
  <c r="LF46" i="61"/>
  <c r="LG32" i="61"/>
  <c r="LG47" i="61" s="1"/>
  <c r="LG36" i="61"/>
  <c r="LD47" i="61"/>
  <c r="LD38" i="61"/>
  <c r="LD46" i="61" s="1"/>
  <c r="LG37" i="61"/>
  <c r="LF18" i="61"/>
  <c r="LF16" i="57"/>
  <c r="LE37" i="61"/>
  <c r="LE41" i="57"/>
  <c r="LE21" i="61"/>
  <c r="LD18" i="61"/>
  <c r="LD42" i="61" s="1"/>
  <c r="LE32" i="61"/>
  <c r="LE47" i="61" s="1"/>
  <c r="LD33" i="61"/>
  <c r="LD42" i="57"/>
  <c r="LE47" i="57"/>
  <c r="LE36" i="61"/>
  <c r="LE17" i="61"/>
  <c r="LE35" i="61"/>
  <c r="LD48" i="59"/>
  <c r="LD42" i="59"/>
  <c r="LE22" i="61"/>
  <c r="LE20" i="61"/>
  <c r="LD42" i="55"/>
  <c r="LG47" i="55"/>
  <c r="LE41" i="55"/>
  <c r="LG41" i="59"/>
  <c r="LH6" i="57"/>
  <c r="LH2" i="57"/>
  <c r="LH5" i="57"/>
  <c r="LI4" i="57"/>
  <c r="LI3" i="57" s="1"/>
  <c r="LH6" i="55"/>
  <c r="LH2" i="55"/>
  <c r="LH5" i="55"/>
  <c r="LI4" i="55"/>
  <c r="LG38" i="59"/>
  <c r="LG31" i="59" s="1"/>
  <c r="LH6" i="61"/>
  <c r="LH5" i="61"/>
  <c r="LI4" i="61"/>
  <c r="LI3" i="61" s="1"/>
  <c r="LH2" i="61"/>
  <c r="LG41" i="61"/>
  <c r="LH6" i="59"/>
  <c r="LH2" i="59"/>
  <c r="LH5" i="59"/>
  <c r="LI4" i="59"/>
  <c r="LI3" i="59" s="1"/>
  <c r="LE23" i="59"/>
  <c r="LG41" i="57"/>
  <c r="LD31" i="55" l="1"/>
  <c r="LE38" i="59"/>
  <c r="LG23" i="59"/>
  <c r="LG38" i="57"/>
  <c r="LG46" i="57" s="1"/>
  <c r="LD16" i="57"/>
  <c r="LF16" i="61"/>
  <c r="LF19" i="61"/>
  <c r="LI3" i="55"/>
  <c r="LD31" i="57"/>
  <c r="LD46" i="57"/>
  <c r="LG23" i="55"/>
  <c r="LE23" i="57"/>
  <c r="LE40" i="57" s="1"/>
  <c r="LE38" i="55"/>
  <c r="LD31" i="59"/>
  <c r="LD46" i="59"/>
  <c r="LG40" i="59"/>
  <c r="LG16" i="59"/>
  <c r="LF42" i="59"/>
  <c r="LF49" i="59"/>
  <c r="LF43" i="59"/>
  <c r="LD40" i="59"/>
  <c r="LD16" i="59"/>
  <c r="LG23" i="61"/>
  <c r="LG40" i="61" s="1"/>
  <c r="LE38" i="57"/>
  <c r="LG16" i="57"/>
  <c r="LD40" i="61"/>
  <c r="LD16" i="61"/>
  <c r="LG33" i="61"/>
  <c r="LG18" i="61"/>
  <c r="LG38" i="61"/>
  <c r="LF48" i="61"/>
  <c r="LF42" i="61"/>
  <c r="LF43" i="61"/>
  <c r="LD31" i="61"/>
  <c r="LF34" i="61"/>
  <c r="LF49" i="61" s="1"/>
  <c r="LE38" i="61"/>
  <c r="LE46" i="61" s="1"/>
  <c r="LG16" i="61"/>
  <c r="LG46" i="59"/>
  <c r="LE33" i="61"/>
  <c r="LE48" i="61" s="1"/>
  <c r="LH37" i="61"/>
  <c r="LE18" i="61"/>
  <c r="LE42" i="61" s="1"/>
  <c r="LH21" i="61"/>
  <c r="LH41" i="59"/>
  <c r="LH20" i="61"/>
  <c r="LH22" i="61"/>
  <c r="LH35" i="61"/>
  <c r="LE42" i="55"/>
  <c r="LH23" i="57"/>
  <c r="LE48" i="59"/>
  <c r="LH17" i="61"/>
  <c r="LH41" i="61" s="1"/>
  <c r="LH32" i="61"/>
  <c r="LH36" i="61"/>
  <c r="LE23" i="61"/>
  <c r="LE40" i="61" s="1"/>
  <c r="LE46" i="57"/>
  <c r="LE31" i="57"/>
  <c r="LG46" i="55"/>
  <c r="LE47" i="59"/>
  <c r="LE46" i="59"/>
  <c r="LE31" i="59"/>
  <c r="LI5" i="55"/>
  <c r="LJ4" i="55"/>
  <c r="LI6" i="55"/>
  <c r="LI2" i="55"/>
  <c r="LI5" i="59"/>
  <c r="LJ4" i="59"/>
  <c r="LI6" i="59"/>
  <c r="LI2" i="59"/>
  <c r="LD48" i="55"/>
  <c r="LD48" i="57"/>
  <c r="LE41" i="61"/>
  <c r="LG31" i="57"/>
  <c r="LE48" i="55"/>
  <c r="LE47" i="55"/>
  <c r="LE46" i="55"/>
  <c r="LE31" i="55"/>
  <c r="LI6" i="61"/>
  <c r="LI5" i="61"/>
  <c r="LJ4" i="61"/>
  <c r="LJ3" i="61" s="1"/>
  <c r="LI2" i="61"/>
  <c r="LE23" i="55"/>
  <c r="LI6" i="57"/>
  <c r="LI2" i="57"/>
  <c r="LI5" i="57"/>
  <c r="LJ4" i="57"/>
  <c r="LD48" i="61"/>
  <c r="LE16" i="57" l="1"/>
  <c r="LE31" i="61"/>
  <c r="LH38" i="55"/>
  <c r="LG43" i="55"/>
  <c r="LJ3" i="55"/>
  <c r="LJ3" i="57"/>
  <c r="LG43" i="59"/>
  <c r="LJ3" i="59"/>
  <c r="LG19" i="61"/>
  <c r="LG43" i="61" s="1"/>
  <c r="LG49" i="55"/>
  <c r="LG43" i="57"/>
  <c r="LG48" i="55"/>
  <c r="LG42" i="55"/>
  <c r="LG40" i="55"/>
  <c r="LG16" i="55"/>
  <c r="LG42" i="57"/>
  <c r="LG49" i="57"/>
  <c r="LG48" i="57"/>
  <c r="LG49" i="59"/>
  <c r="LH38" i="59"/>
  <c r="LG48" i="59"/>
  <c r="LG42" i="59"/>
  <c r="LH23" i="59"/>
  <c r="LH40" i="59" s="1"/>
  <c r="LH40" i="57"/>
  <c r="LG48" i="61"/>
  <c r="LG46" i="61"/>
  <c r="LG31" i="61"/>
  <c r="LG34" i="61"/>
  <c r="LG49" i="61" s="1"/>
  <c r="LG42" i="61"/>
  <c r="LH23" i="61"/>
  <c r="LH40" i="61" s="1"/>
  <c r="LE16" i="61"/>
  <c r="LH42" i="57"/>
  <c r="LH48" i="57"/>
  <c r="LH33" i="61"/>
  <c r="LH48" i="61" s="1"/>
  <c r="LI20" i="61"/>
  <c r="LI32" i="61"/>
  <c r="LI47" i="61" s="1"/>
  <c r="LI36" i="61"/>
  <c r="LI41" i="59"/>
  <c r="LI47" i="59"/>
  <c r="LH18" i="61"/>
  <c r="LI37" i="61"/>
  <c r="LH48" i="59"/>
  <c r="LI23" i="55"/>
  <c r="LI40" i="55" s="1"/>
  <c r="LI17" i="61"/>
  <c r="LI41" i="61" s="1"/>
  <c r="LH48" i="55"/>
  <c r="LI21" i="61"/>
  <c r="LI22" i="61"/>
  <c r="LI35" i="61"/>
  <c r="LH41" i="55"/>
  <c r="LH23" i="55"/>
  <c r="LH40" i="55" s="1"/>
  <c r="LJ6" i="59"/>
  <c r="LJ2" i="59"/>
  <c r="LJ5" i="59"/>
  <c r="LK4" i="59"/>
  <c r="LH38" i="61"/>
  <c r="LH31" i="61" s="1"/>
  <c r="LJ6" i="57"/>
  <c r="LJ2" i="57"/>
  <c r="LJ5" i="57"/>
  <c r="LK4" i="57"/>
  <c r="LK3" i="57" s="1"/>
  <c r="LE40" i="55"/>
  <c r="LE16" i="55"/>
  <c r="LH16" i="57"/>
  <c r="LH41" i="57"/>
  <c r="LH16" i="59"/>
  <c r="LH31" i="55"/>
  <c r="LH47" i="55"/>
  <c r="LH46" i="55"/>
  <c r="LH47" i="57"/>
  <c r="LE42" i="57"/>
  <c r="LH38" i="57"/>
  <c r="LH46" i="57" s="1"/>
  <c r="LH47" i="61"/>
  <c r="LH31" i="59"/>
  <c r="LH47" i="59"/>
  <c r="LH46" i="59"/>
  <c r="LJ6" i="55"/>
  <c r="LJ2" i="55"/>
  <c r="LJ5" i="55"/>
  <c r="LK4" i="55"/>
  <c r="LK3" i="55" s="1"/>
  <c r="LH16" i="61"/>
  <c r="LE48" i="57"/>
  <c r="LJ6" i="61"/>
  <c r="LJ5" i="61"/>
  <c r="LK4" i="61"/>
  <c r="LK3" i="61" s="1"/>
  <c r="LJ2" i="61"/>
  <c r="LK3" i="59" l="1"/>
  <c r="LI38" i="57"/>
  <c r="LI23" i="59"/>
  <c r="LI40" i="59" s="1"/>
  <c r="LI23" i="57"/>
  <c r="LI40" i="57" s="1"/>
  <c r="LI23" i="61"/>
  <c r="LI40" i="61" s="1"/>
  <c r="LI38" i="61"/>
  <c r="LI31" i="61" s="1"/>
  <c r="LH19" i="61"/>
  <c r="LH34" i="61"/>
  <c r="LH49" i="61" s="1"/>
  <c r="LJ22" i="61"/>
  <c r="LJ35" i="61"/>
  <c r="LJ20" i="61"/>
  <c r="LJ41" i="57"/>
  <c r="LI33" i="61"/>
  <c r="LI48" i="57"/>
  <c r="LJ32" i="61"/>
  <c r="LJ47" i="61" s="1"/>
  <c r="LJ36" i="61"/>
  <c r="LI48" i="55"/>
  <c r="LH49" i="59"/>
  <c r="LI18" i="61"/>
  <c r="LH43" i="57"/>
  <c r="LI42" i="55"/>
  <c r="LJ37" i="61"/>
  <c r="LH43" i="59"/>
  <c r="LH49" i="55"/>
  <c r="LI42" i="57"/>
  <c r="LI38" i="59"/>
  <c r="LJ17" i="61"/>
  <c r="LJ21" i="61"/>
  <c r="LH46" i="61"/>
  <c r="LI16" i="59"/>
  <c r="LH43" i="61"/>
  <c r="LH42" i="61"/>
  <c r="LK5" i="61"/>
  <c r="LK6" i="61"/>
  <c r="LL4" i="61"/>
  <c r="LL3" i="61" s="1"/>
  <c r="LK2" i="61"/>
  <c r="LI38" i="55"/>
  <c r="LI46" i="55" s="1"/>
  <c r="LH42" i="59"/>
  <c r="LH31" i="57"/>
  <c r="LK5" i="57"/>
  <c r="LL4" i="57"/>
  <c r="LL3" i="57" s="1"/>
  <c r="LK6" i="57"/>
  <c r="LK2" i="57"/>
  <c r="LH42" i="55"/>
  <c r="LH43" i="55"/>
  <c r="LI47" i="57"/>
  <c r="LI46" i="57"/>
  <c r="LI31" i="57"/>
  <c r="LI41" i="57"/>
  <c r="LI16" i="57"/>
  <c r="LK6" i="55"/>
  <c r="LK2" i="55"/>
  <c r="LK5" i="55"/>
  <c r="LL4" i="55"/>
  <c r="LL3" i="55" s="1"/>
  <c r="LI47" i="55"/>
  <c r="LI16" i="55"/>
  <c r="LI41" i="55"/>
  <c r="LK6" i="59"/>
  <c r="LK2" i="59"/>
  <c r="LK5" i="59"/>
  <c r="LL4" i="59"/>
  <c r="LL3" i="59" s="1"/>
  <c r="LH16" i="55"/>
  <c r="LI31" i="55" l="1"/>
  <c r="LJ38" i="57"/>
  <c r="LJ23" i="57"/>
  <c r="LJ40" i="57" s="1"/>
  <c r="LI16" i="61"/>
  <c r="LJ38" i="61"/>
  <c r="LJ46" i="61" s="1"/>
  <c r="LI46" i="61"/>
  <c r="LI43" i="55"/>
  <c r="LI19" i="61"/>
  <c r="LI43" i="61" s="1"/>
  <c r="LI43" i="57"/>
  <c r="LI49" i="55"/>
  <c r="LI34" i="61"/>
  <c r="LI49" i="61" s="1"/>
  <c r="LI49" i="57"/>
  <c r="LI31" i="59"/>
  <c r="LI46" i="59"/>
  <c r="LI43" i="59"/>
  <c r="LI49" i="59"/>
  <c r="LJ47" i="59"/>
  <c r="LI42" i="59"/>
  <c r="LJ47" i="55"/>
  <c r="LI48" i="59"/>
  <c r="LJ41" i="59"/>
  <c r="LJ41" i="55"/>
  <c r="LJ23" i="59"/>
  <c r="LJ40" i="59" s="1"/>
  <c r="LL6" i="57"/>
  <c r="LL2" i="57"/>
  <c r="LL5" i="57"/>
  <c r="LM4" i="57"/>
  <c r="LM3" i="57" s="1"/>
  <c r="LL6" i="55"/>
  <c r="LL2" i="55"/>
  <c r="LL5" i="55"/>
  <c r="LM4" i="55"/>
  <c r="LM3" i="55" s="1"/>
  <c r="LJ38" i="59"/>
  <c r="LJ31" i="59" s="1"/>
  <c r="LJ38" i="55"/>
  <c r="LJ46" i="55" s="1"/>
  <c r="LJ31" i="57"/>
  <c r="LJ47" i="57"/>
  <c r="LJ46" i="57"/>
  <c r="LJ23" i="61"/>
  <c r="LJ40" i="61" s="1"/>
  <c r="LI42" i="61"/>
  <c r="LL6" i="61"/>
  <c r="LL5" i="61"/>
  <c r="LM4" i="61"/>
  <c r="LM3" i="61" s="1"/>
  <c r="LL2" i="61"/>
  <c r="LL6" i="59"/>
  <c r="LL2" i="59"/>
  <c r="LL5" i="59"/>
  <c r="LM4" i="59"/>
  <c r="LM3" i="59" s="1"/>
  <c r="LJ41" i="61"/>
  <c r="LJ23" i="55"/>
  <c r="LJ40" i="55" s="1"/>
  <c r="LI48" i="61"/>
  <c r="LJ16" i="57" l="1"/>
  <c r="LJ31" i="61"/>
  <c r="LJ16" i="61"/>
  <c r="LM6" i="57"/>
  <c r="LM2" i="57"/>
  <c r="LM5" i="57"/>
  <c r="LN4" i="57"/>
  <c r="LN3" i="57" s="1"/>
  <c r="LJ16" i="55"/>
  <c r="LJ16" i="59"/>
  <c r="LJ46" i="59"/>
  <c r="LM6" i="61"/>
  <c r="LM5" i="61"/>
  <c r="LM2" i="61"/>
  <c r="LN4" i="61"/>
  <c r="LN3" i="61" s="1"/>
  <c r="LM5" i="55"/>
  <c r="LN4" i="55"/>
  <c r="LM6" i="55"/>
  <c r="LM2" i="55"/>
  <c r="LM5" i="59"/>
  <c r="LN4" i="59"/>
  <c r="LM6" i="59"/>
  <c r="LM2" i="59"/>
  <c r="LJ31" i="55"/>
  <c r="LJ42" i="59" l="1"/>
  <c r="LN3" i="59"/>
  <c r="LK17" i="61"/>
  <c r="LK41" i="61" s="1"/>
  <c r="LN3" i="55"/>
  <c r="LM23" i="55"/>
  <c r="LM40" i="55" s="1"/>
  <c r="LK47" i="55"/>
  <c r="LJ48" i="57"/>
  <c r="LJ42" i="57"/>
  <c r="LJ42" i="55"/>
  <c r="LJ48" i="55"/>
  <c r="LK41" i="57"/>
  <c r="LJ48" i="59"/>
  <c r="LM41" i="59"/>
  <c r="LM37" i="61"/>
  <c r="LJ33" i="61"/>
  <c r="LJ48" i="61" s="1"/>
  <c r="LM17" i="61"/>
  <c r="LK20" i="61"/>
  <c r="LK22" i="61"/>
  <c r="LM21" i="61"/>
  <c r="LM22" i="61"/>
  <c r="LM35" i="61"/>
  <c r="LJ18" i="61"/>
  <c r="LJ42" i="61" s="1"/>
  <c r="LK36" i="61"/>
  <c r="LK35" i="61"/>
  <c r="LK32" i="61"/>
  <c r="LM20" i="61"/>
  <c r="LM32" i="61"/>
  <c r="LM47" i="61" s="1"/>
  <c r="LM36" i="61"/>
  <c r="LK37" i="61"/>
  <c r="LK21" i="61"/>
  <c r="LM47" i="59"/>
  <c r="LM43" i="57"/>
  <c r="LM42" i="57"/>
  <c r="LM41" i="57"/>
  <c r="LN6" i="59"/>
  <c r="LN2" i="59"/>
  <c r="LN5" i="59"/>
  <c r="LO4" i="59"/>
  <c r="LO3" i="59" s="1"/>
  <c r="LM38" i="55"/>
  <c r="LM31" i="55" s="1"/>
  <c r="LM16" i="55"/>
  <c r="LM43" i="55"/>
  <c r="LM42" i="55"/>
  <c r="LM41" i="55"/>
  <c r="LM38" i="57"/>
  <c r="LM46" i="57" s="1"/>
  <c r="LM49" i="55"/>
  <c r="LM48" i="55"/>
  <c r="LM47" i="55"/>
  <c r="LM41" i="61"/>
  <c r="LN6" i="57"/>
  <c r="LN2" i="57"/>
  <c r="LN5" i="57"/>
  <c r="LO4" i="57"/>
  <c r="LM49" i="57"/>
  <c r="LM48" i="57"/>
  <c r="LM47" i="57"/>
  <c r="LN6" i="55"/>
  <c r="LN2" i="55"/>
  <c r="LN5" i="55"/>
  <c r="LO4" i="55"/>
  <c r="LN6" i="61"/>
  <c r="LN5" i="61"/>
  <c r="LO4" i="61"/>
  <c r="LO3" i="61" s="1"/>
  <c r="LN2" i="61"/>
  <c r="LM23" i="57"/>
  <c r="LM40" i="57" s="1"/>
  <c r="LM38" i="59" l="1"/>
  <c r="LM46" i="59" s="1"/>
  <c r="LM38" i="61"/>
  <c r="LM46" i="61" s="1"/>
  <c r="LO3" i="57"/>
  <c r="LM18" i="61"/>
  <c r="LM42" i="61" s="1"/>
  <c r="LO3" i="55"/>
  <c r="LM46" i="55"/>
  <c r="LM23" i="59"/>
  <c r="LM40" i="59" s="1"/>
  <c r="LK38" i="57"/>
  <c r="LK46" i="57" s="1"/>
  <c r="LM23" i="61"/>
  <c r="LM40" i="61" s="1"/>
  <c r="LK47" i="57"/>
  <c r="LJ43" i="57"/>
  <c r="LJ49" i="55"/>
  <c r="LJ43" i="55"/>
  <c r="LK23" i="57"/>
  <c r="LK38" i="55"/>
  <c r="LN41" i="55"/>
  <c r="LK23" i="59"/>
  <c r="LK40" i="59" s="1"/>
  <c r="LK41" i="55"/>
  <c r="LK23" i="55"/>
  <c r="LK40" i="55" s="1"/>
  <c r="LJ49" i="57"/>
  <c r="LK47" i="59"/>
  <c r="LK38" i="59"/>
  <c r="LK31" i="59" s="1"/>
  <c r="LJ49" i="59"/>
  <c r="LK41" i="59"/>
  <c r="LK16" i="59"/>
  <c r="LJ43" i="59"/>
  <c r="LM31" i="57"/>
  <c r="LN37" i="61"/>
  <c r="LK38" i="61"/>
  <c r="LK31" i="61" s="1"/>
  <c r="LN17" i="61"/>
  <c r="LN21" i="61"/>
  <c r="LN22" i="61"/>
  <c r="LN35" i="61"/>
  <c r="LN20" i="61"/>
  <c r="LJ19" i="61"/>
  <c r="LJ43" i="61" s="1"/>
  <c r="LM33" i="61"/>
  <c r="LN32" i="61"/>
  <c r="LN47" i="61" s="1"/>
  <c r="LN36" i="61"/>
  <c r="LK47" i="61"/>
  <c r="LK23" i="61"/>
  <c r="LJ34" i="61"/>
  <c r="LJ49" i="61" s="1"/>
  <c r="LM31" i="61"/>
  <c r="LM16" i="61"/>
  <c r="LL21" i="61"/>
  <c r="LL17" i="61"/>
  <c r="LL41" i="61" s="1"/>
  <c r="LL41" i="55"/>
  <c r="LK33" i="61"/>
  <c r="LK18" i="61"/>
  <c r="LK42" i="61" s="1"/>
  <c r="LL37" i="61"/>
  <c r="LL32" i="61"/>
  <c r="LL20" i="61"/>
  <c r="LL35" i="61"/>
  <c r="LK48" i="55"/>
  <c r="LL38" i="59"/>
  <c r="LL23" i="55"/>
  <c r="LL40" i="55" s="1"/>
  <c r="LL36" i="61"/>
  <c r="LL22" i="61"/>
  <c r="LL41" i="59"/>
  <c r="LN41" i="61"/>
  <c r="LN41" i="57"/>
  <c r="LN41" i="59"/>
  <c r="LN38" i="57"/>
  <c r="LN31" i="57" s="1"/>
  <c r="LO6" i="59"/>
  <c r="LO2" i="59"/>
  <c r="LO5" i="59"/>
  <c r="LP4" i="59"/>
  <c r="LP3" i="59" s="1"/>
  <c r="LN47" i="59"/>
  <c r="LM16" i="57"/>
  <c r="LO5" i="61"/>
  <c r="LO6" i="61"/>
  <c r="LP4" i="61"/>
  <c r="LP3" i="61" s="1"/>
  <c r="LO2" i="61"/>
  <c r="LL41" i="57"/>
  <c r="LO5" i="57"/>
  <c r="LP4" i="57"/>
  <c r="LP3" i="57" s="1"/>
  <c r="LO6" i="57"/>
  <c r="LO2" i="57"/>
  <c r="LN47" i="57"/>
  <c r="LO6" i="55"/>
  <c r="LO2" i="55"/>
  <c r="LO5" i="55"/>
  <c r="LP4" i="55"/>
  <c r="LN47" i="55"/>
  <c r="LN23" i="57"/>
  <c r="LN40" i="57" s="1"/>
  <c r="LN23" i="59"/>
  <c r="LN40" i="59" s="1"/>
  <c r="LM31" i="59" l="1"/>
  <c r="LM16" i="59"/>
  <c r="LK31" i="57"/>
  <c r="LL38" i="57"/>
  <c r="LN38" i="61"/>
  <c r="LN31" i="61" s="1"/>
  <c r="LN38" i="59"/>
  <c r="LN46" i="59" s="1"/>
  <c r="LN23" i="55"/>
  <c r="LN40" i="55" s="1"/>
  <c r="LO20" i="61"/>
  <c r="LP3" i="55"/>
  <c r="LK46" i="61"/>
  <c r="LN38" i="55"/>
  <c r="LN46" i="55" s="1"/>
  <c r="LK16" i="55"/>
  <c r="LK31" i="55"/>
  <c r="LK46" i="55"/>
  <c r="LK40" i="57"/>
  <c r="LK16" i="57"/>
  <c r="LL38" i="55"/>
  <c r="LK46" i="59"/>
  <c r="LO41" i="59"/>
  <c r="LM42" i="59"/>
  <c r="LM48" i="59"/>
  <c r="LM43" i="59"/>
  <c r="LM49" i="59"/>
  <c r="LN23" i="61"/>
  <c r="LN40" i="61" s="1"/>
  <c r="LL23" i="59"/>
  <c r="LL40" i="59" s="1"/>
  <c r="LM48" i="61"/>
  <c r="LK40" i="61"/>
  <c r="LK16" i="61"/>
  <c r="LN18" i="61"/>
  <c r="LM19" i="61"/>
  <c r="LM43" i="61" s="1"/>
  <c r="LM34" i="61"/>
  <c r="LM49" i="61" s="1"/>
  <c r="LN33" i="61"/>
  <c r="LL42" i="57"/>
  <c r="LO22" i="61"/>
  <c r="LO35" i="61"/>
  <c r="LO17" i="61"/>
  <c r="LO32" i="61"/>
  <c r="LO47" i="61" s="1"/>
  <c r="LO36" i="61"/>
  <c r="LN46" i="57"/>
  <c r="LL48" i="57"/>
  <c r="LO37" i="61"/>
  <c r="LO38" i="59"/>
  <c r="LL33" i="61"/>
  <c r="LL48" i="55"/>
  <c r="LL18" i="61"/>
  <c r="LL42" i="61" s="1"/>
  <c r="LO21" i="61"/>
  <c r="LK42" i="55"/>
  <c r="LP6" i="55"/>
  <c r="LP2" i="55"/>
  <c r="LP5" i="55"/>
  <c r="LQ4" i="55"/>
  <c r="LP6" i="57"/>
  <c r="LP2" i="57"/>
  <c r="LP5" i="57"/>
  <c r="LQ4" i="57"/>
  <c r="LK48" i="59"/>
  <c r="LK42" i="59"/>
  <c r="LN16" i="57"/>
  <c r="LL16" i="55"/>
  <c r="LK48" i="57"/>
  <c r="LK48" i="61"/>
  <c r="LL23" i="57"/>
  <c r="LL47" i="61"/>
  <c r="LL47" i="57"/>
  <c r="LL46" i="57"/>
  <c r="LL31" i="57"/>
  <c r="LK42" i="57"/>
  <c r="LL38" i="61"/>
  <c r="LL46" i="61" s="1"/>
  <c r="LP6" i="61"/>
  <c r="LP5" i="61"/>
  <c r="LQ4" i="61"/>
  <c r="LQ3" i="61" s="1"/>
  <c r="LP2" i="61"/>
  <c r="LL31" i="59"/>
  <c r="LL47" i="59"/>
  <c r="LL46" i="59"/>
  <c r="LL31" i="55"/>
  <c r="LL47" i="55"/>
  <c r="LL46" i="55"/>
  <c r="LO47" i="57"/>
  <c r="LL23" i="61"/>
  <c r="LP6" i="59"/>
  <c r="LP2" i="59"/>
  <c r="LP5" i="59"/>
  <c r="LQ4" i="59"/>
  <c r="LN16" i="59"/>
  <c r="LN16" i="61"/>
  <c r="LN16" i="55" l="1"/>
  <c r="LL16" i="59"/>
  <c r="LN31" i="55"/>
  <c r="LO23" i="57"/>
  <c r="LO23" i="61"/>
  <c r="LO40" i="61" s="1"/>
  <c r="LN46" i="61"/>
  <c r="LO23" i="59"/>
  <c r="LN31" i="59"/>
  <c r="LQ3" i="57"/>
  <c r="LQ3" i="55"/>
  <c r="LN34" i="61"/>
  <c r="LN49" i="61" s="1"/>
  <c r="LQ3" i="59"/>
  <c r="LO40" i="57"/>
  <c r="LN49" i="57"/>
  <c r="LN49" i="55"/>
  <c r="LN48" i="55"/>
  <c r="LN42" i="55"/>
  <c r="LN48" i="57"/>
  <c r="LN42" i="57"/>
  <c r="LN43" i="55"/>
  <c r="LN43" i="57"/>
  <c r="LO38" i="55"/>
  <c r="LN19" i="61"/>
  <c r="LN43" i="61" s="1"/>
  <c r="LN42" i="59"/>
  <c r="LN49" i="59"/>
  <c r="LN43" i="59"/>
  <c r="LN48" i="59"/>
  <c r="LO38" i="57"/>
  <c r="LO46" i="57" s="1"/>
  <c r="LO38" i="61"/>
  <c r="LO46" i="61" s="1"/>
  <c r="LN48" i="61"/>
  <c r="LN42" i="61"/>
  <c r="LP21" i="61"/>
  <c r="LO33" i="61"/>
  <c r="LO42" i="55"/>
  <c r="LO48" i="59"/>
  <c r="LP20" i="61"/>
  <c r="LP22" i="61"/>
  <c r="LP35" i="61"/>
  <c r="LP41" i="55"/>
  <c r="LO18" i="61"/>
  <c r="LO42" i="61" s="1"/>
  <c r="LP17" i="61"/>
  <c r="LP32" i="61"/>
  <c r="LP36" i="61"/>
  <c r="LO48" i="55"/>
  <c r="LP38" i="59"/>
  <c r="LP37" i="61"/>
  <c r="LO40" i="59"/>
  <c r="LO16" i="59"/>
  <c r="LQ5" i="59"/>
  <c r="LR4" i="59"/>
  <c r="LQ6" i="59"/>
  <c r="LQ2" i="59"/>
  <c r="LQ6" i="61"/>
  <c r="LQ5" i="61"/>
  <c r="LR4" i="61"/>
  <c r="LR3" i="61" s="1"/>
  <c r="LQ2" i="61"/>
  <c r="LL31" i="61"/>
  <c r="LL40" i="57"/>
  <c r="LL16" i="57"/>
  <c r="LO47" i="55"/>
  <c r="LO46" i="55"/>
  <c r="LO31" i="55"/>
  <c r="LQ5" i="55"/>
  <c r="LR4" i="55"/>
  <c r="LQ6" i="55"/>
  <c r="LQ2" i="55"/>
  <c r="LO16" i="57"/>
  <c r="LO41" i="57"/>
  <c r="LO47" i="59"/>
  <c r="LO46" i="59"/>
  <c r="LO31" i="59"/>
  <c r="LL40" i="61"/>
  <c r="LL16" i="61"/>
  <c r="LO16" i="61"/>
  <c r="LO41" i="61"/>
  <c r="LO23" i="55"/>
  <c r="LO40" i="55" s="1"/>
  <c r="LL42" i="55"/>
  <c r="LL42" i="59"/>
  <c r="LO41" i="55"/>
  <c r="LQ6" i="57"/>
  <c r="LQ2" i="57"/>
  <c r="LQ5" i="57"/>
  <c r="LR4" i="57"/>
  <c r="LP38" i="55"/>
  <c r="LR3" i="55" l="1"/>
  <c r="LR3" i="59"/>
  <c r="LR3" i="57"/>
  <c r="LQ35" i="61"/>
  <c r="LO16" i="55"/>
  <c r="LO31" i="57"/>
  <c r="LP23" i="59"/>
  <c r="LP40" i="59" s="1"/>
  <c r="LP23" i="55"/>
  <c r="LP40" i="55" s="1"/>
  <c r="LO31" i="61"/>
  <c r="LP18" i="61"/>
  <c r="LP42" i="61" s="1"/>
  <c r="LO43" i="57"/>
  <c r="LO49" i="59"/>
  <c r="LO19" i="61"/>
  <c r="LO43" i="61" s="1"/>
  <c r="LQ21" i="61"/>
  <c r="LQ22" i="61"/>
  <c r="LQ41" i="59"/>
  <c r="LP48" i="57"/>
  <c r="LQ20" i="61"/>
  <c r="LQ32" i="61"/>
  <c r="LQ36" i="61"/>
  <c r="LP42" i="59"/>
  <c r="LO49" i="55"/>
  <c r="LO43" i="55"/>
  <c r="LO49" i="57"/>
  <c r="LQ37" i="61"/>
  <c r="LP33" i="61"/>
  <c r="LP48" i="61" s="1"/>
  <c r="LQ47" i="55"/>
  <c r="LO43" i="59"/>
  <c r="LO34" i="61"/>
  <c r="LO49" i="61" s="1"/>
  <c r="LP48" i="55"/>
  <c r="LQ17" i="61"/>
  <c r="LP23" i="57"/>
  <c r="LP40" i="57" s="1"/>
  <c r="LR6" i="55"/>
  <c r="LR2" i="55"/>
  <c r="LR5" i="55"/>
  <c r="LS4" i="55"/>
  <c r="LS3" i="55" s="1"/>
  <c r="LO48" i="61"/>
  <c r="LP47" i="57"/>
  <c r="LP41" i="57"/>
  <c r="LP41" i="59"/>
  <c r="LP31" i="59"/>
  <c r="LP47" i="59"/>
  <c r="LP46" i="59"/>
  <c r="LO48" i="57"/>
  <c r="LQ47" i="57"/>
  <c r="LP38" i="57"/>
  <c r="LP46" i="57" s="1"/>
  <c r="LP38" i="61"/>
  <c r="LP46" i="61" s="1"/>
  <c r="LO42" i="57"/>
  <c r="LQ41" i="55"/>
  <c r="LO42" i="59"/>
  <c r="LQ47" i="59"/>
  <c r="LR6" i="57"/>
  <c r="LR2" i="57"/>
  <c r="LR5" i="57"/>
  <c r="LS4" i="57"/>
  <c r="LS3" i="57" s="1"/>
  <c r="LP47" i="61"/>
  <c r="LP41" i="61"/>
  <c r="LP31" i="55"/>
  <c r="LP47" i="55"/>
  <c r="LP46" i="55"/>
  <c r="LP23" i="61"/>
  <c r="LP40" i="61" s="1"/>
  <c r="LR6" i="61"/>
  <c r="LR5" i="61"/>
  <c r="LS4" i="61"/>
  <c r="LS3" i="61" s="1"/>
  <c r="LR2" i="61"/>
  <c r="LR6" i="59"/>
  <c r="LR2" i="59"/>
  <c r="LR5" i="59"/>
  <c r="LS4" i="59"/>
  <c r="LS3" i="59" s="1"/>
  <c r="LP16" i="59" l="1"/>
  <c r="LQ38" i="59"/>
  <c r="LQ46" i="59" s="1"/>
  <c r="LQ23" i="55"/>
  <c r="LQ16" i="55" s="1"/>
  <c r="LP16" i="55"/>
  <c r="LP16" i="57"/>
  <c r="LQ23" i="57"/>
  <c r="LQ40" i="57" s="1"/>
  <c r="LQ38" i="55"/>
  <c r="LQ46" i="55" s="1"/>
  <c r="LP43" i="55"/>
  <c r="LP19" i="61"/>
  <c r="LP43" i="61" s="1"/>
  <c r="LQ23" i="59"/>
  <c r="LP43" i="59"/>
  <c r="LP49" i="59"/>
  <c r="LP43" i="57"/>
  <c r="LP34" i="61"/>
  <c r="LP49" i="61" s="1"/>
  <c r="LP49" i="57"/>
  <c r="LP31" i="61"/>
  <c r="LS5" i="61"/>
  <c r="LS6" i="61"/>
  <c r="LT4" i="61"/>
  <c r="LT3" i="61" s="1"/>
  <c r="LS2" i="61"/>
  <c r="LP31" i="57"/>
  <c r="LP16" i="61"/>
  <c r="LS5" i="57"/>
  <c r="LT4" i="57"/>
  <c r="LT3" i="57" s="1"/>
  <c r="LS6" i="57"/>
  <c r="LS2" i="57"/>
  <c r="LP48" i="59"/>
  <c r="LQ47" i="61"/>
  <c r="LQ38" i="57"/>
  <c r="LP42" i="57"/>
  <c r="LQ38" i="61"/>
  <c r="LQ46" i="61" s="1"/>
  <c r="LP42" i="55"/>
  <c r="LQ41" i="57"/>
  <c r="LS6" i="59"/>
  <c r="LS2" i="59"/>
  <c r="LS5" i="59"/>
  <c r="LT4" i="59"/>
  <c r="LT3" i="59" s="1"/>
  <c r="LQ41" i="61"/>
  <c r="LQ23" i="61"/>
  <c r="LQ40" i="61" s="1"/>
  <c r="LS6" i="55"/>
  <c r="LS2" i="55"/>
  <c r="LS5" i="55"/>
  <c r="LT4" i="55"/>
  <c r="LT3" i="55" s="1"/>
  <c r="LP49" i="55"/>
  <c r="LQ31" i="59" l="1"/>
  <c r="LQ40" i="55"/>
  <c r="LQ31" i="55"/>
  <c r="LQ16" i="57"/>
  <c r="LT17" i="61"/>
  <c r="LQ40" i="59"/>
  <c r="LQ16" i="59"/>
  <c r="LQ16" i="61"/>
  <c r="LT6" i="59"/>
  <c r="LT2" i="59"/>
  <c r="LT5" i="59"/>
  <c r="LU4" i="59"/>
  <c r="LT6" i="61"/>
  <c r="LT5" i="61"/>
  <c r="LU4" i="61"/>
  <c r="LU3" i="61" s="1"/>
  <c r="LT2" i="61"/>
  <c r="LT6" i="55"/>
  <c r="LT2" i="55"/>
  <c r="LT5" i="55"/>
  <c r="LU4" i="55"/>
  <c r="LQ31" i="61"/>
  <c r="LQ46" i="57"/>
  <c r="LQ31" i="57"/>
  <c r="LT6" i="57"/>
  <c r="LT2" i="57"/>
  <c r="LT5" i="57"/>
  <c r="LU4" i="57"/>
  <c r="LQ18" i="61" l="1"/>
  <c r="LQ42" i="61" s="1"/>
  <c r="LQ48" i="55"/>
  <c r="LU3" i="55"/>
  <c r="LU3" i="57"/>
  <c r="LQ42" i="59"/>
  <c r="LU3" i="59"/>
  <c r="LQ48" i="57"/>
  <c r="LR47" i="55"/>
  <c r="LT23" i="55"/>
  <c r="LT16" i="55" s="1"/>
  <c r="LR47" i="57"/>
  <c r="LQ42" i="55"/>
  <c r="LQ42" i="57"/>
  <c r="LQ48" i="59"/>
  <c r="LT20" i="61"/>
  <c r="LT22" i="61"/>
  <c r="LT35" i="61"/>
  <c r="LR21" i="61"/>
  <c r="LR35" i="61"/>
  <c r="LT32" i="61"/>
  <c r="LT47" i="61" s="1"/>
  <c r="LT36" i="61"/>
  <c r="LQ33" i="61"/>
  <c r="LR36" i="61"/>
  <c r="LR37" i="61"/>
  <c r="LT37" i="61"/>
  <c r="LR22" i="61"/>
  <c r="LR17" i="61"/>
  <c r="LT21" i="61"/>
  <c r="LR32" i="61"/>
  <c r="LR20" i="61"/>
  <c r="LT38" i="59"/>
  <c r="LT31" i="59" s="1"/>
  <c r="LT23" i="57"/>
  <c r="LT40" i="57" s="1"/>
  <c r="LT38" i="55"/>
  <c r="LT31" i="55" s="1"/>
  <c r="LT41" i="61"/>
  <c r="LU5" i="59"/>
  <c r="LV4" i="59"/>
  <c r="LU6" i="59"/>
  <c r="LU2" i="59"/>
  <c r="LT47" i="59"/>
  <c r="LT38" i="57"/>
  <c r="LT46" i="57" s="1"/>
  <c r="LT43" i="57"/>
  <c r="LT42" i="57"/>
  <c r="LT41" i="57"/>
  <c r="LU5" i="55"/>
  <c r="LV4" i="55"/>
  <c r="LV3" i="55" s="1"/>
  <c r="LU6" i="55"/>
  <c r="LU2" i="55"/>
  <c r="LT49" i="55"/>
  <c r="LT48" i="55"/>
  <c r="LT47" i="55"/>
  <c r="LT23" i="59"/>
  <c r="LT40" i="59" s="1"/>
  <c r="LU6" i="57"/>
  <c r="LU2" i="57"/>
  <c r="LU5" i="57"/>
  <c r="LV4" i="57"/>
  <c r="LT49" i="57"/>
  <c r="LT48" i="57"/>
  <c r="LT47" i="57"/>
  <c r="LT41" i="59"/>
  <c r="LT43" i="55"/>
  <c r="LT42" i="55"/>
  <c r="LT41" i="55"/>
  <c r="LU6" i="61"/>
  <c r="LU5" i="61"/>
  <c r="LU2" i="61"/>
  <c r="LV4" i="61"/>
  <c r="LV3" i="61" s="1"/>
  <c r="LT40" i="55" l="1"/>
  <c r="LQ43" i="59"/>
  <c r="LV3" i="59"/>
  <c r="LQ43" i="57"/>
  <c r="LV3" i="57"/>
  <c r="LT16" i="57"/>
  <c r="LT46" i="55"/>
  <c r="LT16" i="59"/>
  <c r="LQ49" i="57"/>
  <c r="LR41" i="57"/>
  <c r="LR38" i="55"/>
  <c r="LR41" i="55"/>
  <c r="LQ49" i="55"/>
  <c r="LR38" i="57"/>
  <c r="LQ43" i="55"/>
  <c r="LR23" i="57"/>
  <c r="LR40" i="57" s="1"/>
  <c r="LR23" i="55"/>
  <c r="LR40" i="55" s="1"/>
  <c r="LR23" i="59"/>
  <c r="LR40" i="59" s="1"/>
  <c r="LQ49" i="59"/>
  <c r="LU41" i="59"/>
  <c r="LR38" i="59"/>
  <c r="LR46" i="59" s="1"/>
  <c r="LU47" i="59"/>
  <c r="LR47" i="59"/>
  <c r="LR41" i="59"/>
  <c r="LT31" i="57"/>
  <c r="LT23" i="61"/>
  <c r="LT40" i="61" s="1"/>
  <c r="LT38" i="61"/>
  <c r="LT46" i="61" s="1"/>
  <c r="LT46" i="59"/>
  <c r="LU21" i="61"/>
  <c r="LU22" i="61"/>
  <c r="LU35" i="61"/>
  <c r="LT33" i="61"/>
  <c r="LQ48" i="61"/>
  <c r="LR38" i="61"/>
  <c r="LR31" i="61" s="1"/>
  <c r="LU20" i="61"/>
  <c r="LU32" i="61"/>
  <c r="LU36" i="61"/>
  <c r="LR47" i="61"/>
  <c r="LR41" i="61"/>
  <c r="LT18" i="61"/>
  <c r="LQ19" i="61"/>
  <c r="LQ43" i="61" s="1"/>
  <c r="LU37" i="61"/>
  <c r="LR23" i="61"/>
  <c r="LR40" i="61" s="1"/>
  <c r="LQ34" i="61"/>
  <c r="LQ49" i="61" s="1"/>
  <c r="LU17" i="61"/>
  <c r="LU41" i="61" s="1"/>
  <c r="LS17" i="61"/>
  <c r="LS22" i="61"/>
  <c r="LS35" i="61"/>
  <c r="LS36" i="61"/>
  <c r="LR33" i="61"/>
  <c r="LR48" i="61" s="1"/>
  <c r="LS37" i="61"/>
  <c r="LS21" i="61"/>
  <c r="LR42" i="57"/>
  <c r="LS20" i="61"/>
  <c r="LR18" i="61"/>
  <c r="LS32" i="61"/>
  <c r="LS41" i="57"/>
  <c r="LS23" i="55"/>
  <c r="LS41" i="59"/>
  <c r="LU47" i="61"/>
  <c r="LV6" i="61"/>
  <c r="LV5" i="61"/>
  <c r="LW4" i="61"/>
  <c r="LW3" i="61" s="1"/>
  <c r="LV2" i="61"/>
  <c r="LV6" i="57"/>
  <c r="LV2" i="57"/>
  <c r="LV5" i="57"/>
  <c r="LW4" i="57"/>
  <c r="LW3" i="57" s="1"/>
  <c r="LU47" i="57"/>
  <c r="LU41" i="55"/>
  <c r="LU23" i="57"/>
  <c r="LU40" i="57" s="1"/>
  <c r="LU47" i="55"/>
  <c r="LV6" i="59"/>
  <c r="LV2" i="59"/>
  <c r="LV5" i="59"/>
  <c r="LW4" i="59"/>
  <c r="LU41" i="57"/>
  <c r="LV6" i="55"/>
  <c r="LV2" i="55"/>
  <c r="LV5" i="55"/>
  <c r="LW4" i="55"/>
  <c r="LW3" i="55" s="1"/>
  <c r="LU23" i="61" l="1"/>
  <c r="LS38" i="55"/>
  <c r="LU38" i="57"/>
  <c r="LU23" i="55"/>
  <c r="LU40" i="55" s="1"/>
  <c r="LU38" i="61"/>
  <c r="LS40" i="55"/>
  <c r="LR16" i="59"/>
  <c r="LW3" i="59"/>
  <c r="LT34" i="61"/>
  <c r="LT49" i="61" s="1"/>
  <c r="LR31" i="59"/>
  <c r="LU38" i="55"/>
  <c r="LR31" i="57"/>
  <c r="LR46" i="57"/>
  <c r="LR16" i="55"/>
  <c r="LR16" i="57"/>
  <c r="LU38" i="59"/>
  <c r="LU31" i="59" s="1"/>
  <c r="LR31" i="55"/>
  <c r="LR46" i="55"/>
  <c r="LS23" i="57"/>
  <c r="LS40" i="57" s="1"/>
  <c r="LU16" i="57"/>
  <c r="LT16" i="61"/>
  <c r="LT31" i="61"/>
  <c r="LU23" i="59"/>
  <c r="LU40" i="59" s="1"/>
  <c r="LT42" i="59"/>
  <c r="LT48" i="59"/>
  <c r="LT49" i="59"/>
  <c r="LT43" i="59"/>
  <c r="LS38" i="57"/>
  <c r="LS23" i="59"/>
  <c r="LU46" i="61"/>
  <c r="LU40" i="61"/>
  <c r="LR46" i="61"/>
  <c r="LU33" i="61"/>
  <c r="LR16" i="61"/>
  <c r="LU18" i="61"/>
  <c r="LT48" i="61"/>
  <c r="LT42" i="61"/>
  <c r="LT19" i="61"/>
  <c r="LT43" i="61" s="1"/>
  <c r="LS33" i="61"/>
  <c r="LS48" i="61" s="1"/>
  <c r="LV32" i="61"/>
  <c r="LV47" i="61" s="1"/>
  <c r="LV36" i="61"/>
  <c r="LS42" i="59"/>
  <c r="LV41" i="59"/>
  <c r="LV37" i="61"/>
  <c r="LS48" i="59"/>
  <c r="LV41" i="57"/>
  <c r="LV17" i="61"/>
  <c r="LV41" i="61" s="1"/>
  <c r="LV21" i="61"/>
  <c r="LS42" i="55"/>
  <c r="LS18" i="61"/>
  <c r="LS42" i="61" s="1"/>
  <c r="LV22" i="61"/>
  <c r="LV35" i="61"/>
  <c r="LV20" i="61"/>
  <c r="LS40" i="59"/>
  <c r="LS16" i="59"/>
  <c r="LR48" i="55"/>
  <c r="LR48" i="59"/>
  <c r="LW6" i="59"/>
  <c r="LW2" i="59"/>
  <c r="LW5" i="59"/>
  <c r="LX4" i="59"/>
  <c r="LW5" i="57"/>
  <c r="LX4" i="57"/>
  <c r="LW6" i="57"/>
  <c r="LW2" i="57"/>
  <c r="LS23" i="61"/>
  <c r="LS40" i="61" s="1"/>
  <c r="LW5" i="61"/>
  <c r="LW6" i="61"/>
  <c r="LX4" i="61"/>
  <c r="LX3" i="61" s="1"/>
  <c r="LW2" i="61"/>
  <c r="LU16" i="59"/>
  <c r="LS41" i="55"/>
  <c r="LS16" i="55"/>
  <c r="LS47" i="55"/>
  <c r="LS46" i="55"/>
  <c r="LS31" i="55"/>
  <c r="LW6" i="55"/>
  <c r="LW2" i="55"/>
  <c r="LW5" i="55"/>
  <c r="LX4" i="55"/>
  <c r="LS48" i="55"/>
  <c r="LS48" i="57"/>
  <c r="LS47" i="57"/>
  <c r="LS46" i="57"/>
  <c r="LS31" i="57"/>
  <c r="LR42" i="61"/>
  <c r="LS47" i="59"/>
  <c r="LR42" i="59"/>
  <c r="LU31" i="61"/>
  <c r="LR42" i="55"/>
  <c r="LS47" i="61"/>
  <c r="LS38" i="61"/>
  <c r="LS46" i="61" s="1"/>
  <c r="LS41" i="61"/>
  <c r="LU16" i="61"/>
  <c r="LU46" i="59" l="1"/>
  <c r="LU46" i="57"/>
  <c r="LU31" i="57"/>
  <c r="LU16" i="55"/>
  <c r="LV38" i="55"/>
  <c r="LV23" i="55"/>
  <c r="LV40" i="55" s="1"/>
  <c r="LS16" i="57"/>
  <c r="LX3" i="59"/>
  <c r="LX3" i="55"/>
  <c r="LW21" i="61"/>
  <c r="LU49" i="57"/>
  <c r="LX3" i="57"/>
  <c r="LV38" i="57"/>
  <c r="LU43" i="57"/>
  <c r="LU46" i="55"/>
  <c r="LU31" i="55"/>
  <c r="LU42" i="55"/>
  <c r="LU49" i="55"/>
  <c r="LU42" i="57"/>
  <c r="LU48" i="55"/>
  <c r="LU48" i="57"/>
  <c r="LU43" i="55"/>
  <c r="LV38" i="59"/>
  <c r="LV23" i="57"/>
  <c r="LV40" i="57" s="1"/>
  <c r="LU19" i="61"/>
  <c r="LU43" i="61" s="1"/>
  <c r="LU42" i="59"/>
  <c r="LU43" i="59"/>
  <c r="LU48" i="59"/>
  <c r="LU49" i="59"/>
  <c r="LV23" i="61"/>
  <c r="LV40" i="61" s="1"/>
  <c r="LV38" i="61"/>
  <c r="LV23" i="59"/>
  <c r="LV40" i="59" s="1"/>
  <c r="LU34" i="61"/>
  <c r="LU49" i="61" s="1"/>
  <c r="LU42" i="61"/>
  <c r="LU48" i="61"/>
  <c r="LS16" i="61"/>
  <c r="LV42" i="55"/>
  <c r="LV18" i="61"/>
  <c r="LV48" i="57"/>
  <c r="LW17" i="61"/>
  <c r="LW32" i="61"/>
  <c r="LW36" i="61"/>
  <c r="LW37" i="61"/>
  <c r="LV42" i="59"/>
  <c r="LV33" i="61"/>
  <c r="LV48" i="61" s="1"/>
  <c r="LW47" i="57"/>
  <c r="LW41" i="57"/>
  <c r="LV48" i="55"/>
  <c r="LW22" i="61"/>
  <c r="LW35" i="61"/>
  <c r="LW20" i="61"/>
  <c r="LW38" i="55"/>
  <c r="LV46" i="61"/>
  <c r="LV31" i="61"/>
  <c r="LS42" i="57"/>
  <c r="LX6" i="59"/>
  <c r="LX2" i="59"/>
  <c r="LX5" i="59"/>
  <c r="LY4" i="59"/>
  <c r="LY3" i="59" s="1"/>
  <c r="LX6" i="55"/>
  <c r="LX2" i="55"/>
  <c r="LX5" i="55"/>
  <c r="LY4" i="55"/>
  <c r="LS31" i="61"/>
  <c r="LX6" i="61"/>
  <c r="LX5" i="61"/>
  <c r="LY4" i="61"/>
  <c r="LY3" i="61" s="1"/>
  <c r="LX2" i="61"/>
  <c r="LV31" i="57"/>
  <c r="LV47" i="57"/>
  <c r="LV46" i="57"/>
  <c r="LX6" i="57"/>
  <c r="LX2" i="57"/>
  <c r="LX5" i="57"/>
  <c r="LY4" i="57"/>
  <c r="LY3" i="57" s="1"/>
  <c r="LV48" i="59"/>
  <c r="LV47" i="59"/>
  <c r="LV46" i="59"/>
  <c r="LV31" i="59"/>
  <c r="LV47" i="55"/>
  <c r="LV46" i="55"/>
  <c r="LV31" i="55"/>
  <c r="LV16" i="55"/>
  <c r="LV41" i="55"/>
  <c r="LV16" i="57" l="1"/>
  <c r="LV16" i="61"/>
  <c r="LW23" i="57"/>
  <c r="LW40" i="57" s="1"/>
  <c r="LW23" i="59"/>
  <c r="LW40" i="59" s="1"/>
  <c r="LV49" i="55"/>
  <c r="LY3" i="55"/>
  <c r="LW38" i="57"/>
  <c r="LW46" i="57" s="1"/>
  <c r="LW38" i="59"/>
  <c r="LV16" i="59"/>
  <c r="LW41" i="59"/>
  <c r="LW38" i="61"/>
  <c r="LX20" i="61"/>
  <c r="LX22" i="61"/>
  <c r="LX35" i="61"/>
  <c r="LV34" i="61"/>
  <c r="LV49" i="61" s="1"/>
  <c r="LV19" i="61"/>
  <c r="LV43" i="61" s="1"/>
  <c r="LX17" i="61"/>
  <c r="LX41" i="61" s="1"/>
  <c r="LX32" i="61"/>
  <c r="LX47" i="61" s="1"/>
  <c r="LX36" i="61"/>
  <c r="LW33" i="61"/>
  <c r="LW48" i="61" s="1"/>
  <c r="LV43" i="57"/>
  <c r="LV49" i="59"/>
  <c r="LV49" i="57"/>
  <c r="LX37" i="61"/>
  <c r="LW18" i="61"/>
  <c r="LW42" i="61" s="1"/>
  <c r="LV43" i="55"/>
  <c r="LV43" i="59"/>
  <c r="LX21" i="61"/>
  <c r="LX41" i="57"/>
  <c r="LW23" i="61"/>
  <c r="LW40" i="61" s="1"/>
  <c r="LW41" i="55"/>
  <c r="LY6" i="57"/>
  <c r="LY2" i="57"/>
  <c r="LY5" i="57"/>
  <c r="LZ4" i="57"/>
  <c r="LZ3" i="57" s="1"/>
  <c r="LW41" i="61"/>
  <c r="LY6" i="61"/>
  <c r="LY5" i="61"/>
  <c r="LZ4" i="61"/>
  <c r="LZ3" i="61" s="1"/>
  <c r="LY2" i="61"/>
  <c r="LW48" i="55"/>
  <c r="LW47" i="55"/>
  <c r="LW46" i="55"/>
  <c r="LW31" i="55"/>
  <c r="LY5" i="55"/>
  <c r="LZ4" i="55"/>
  <c r="LZ3" i="55" s="1"/>
  <c r="LY6" i="55"/>
  <c r="LY2" i="55"/>
  <c r="LV42" i="61"/>
  <c r="LY5" i="59"/>
  <c r="LZ4" i="59"/>
  <c r="LZ3" i="59" s="1"/>
  <c r="LY6" i="59"/>
  <c r="LY2" i="59"/>
  <c r="LX23" i="57"/>
  <c r="LW48" i="59"/>
  <c r="LW47" i="59"/>
  <c r="LW46" i="59"/>
  <c r="LW31" i="59"/>
  <c r="LW16" i="57"/>
  <c r="LV42" i="57"/>
  <c r="LW23" i="55"/>
  <c r="LW40" i="55" s="1"/>
  <c r="LW47" i="61"/>
  <c r="LW46" i="61"/>
  <c r="LW31" i="61"/>
  <c r="LW31" i="57" l="1"/>
  <c r="LW16" i="59"/>
  <c r="LX38" i="55"/>
  <c r="LX31" i="55" s="1"/>
  <c r="LX23" i="55"/>
  <c r="LX40" i="55" s="1"/>
  <c r="LX38" i="57"/>
  <c r="LX46" i="57" s="1"/>
  <c r="LX40" i="57"/>
  <c r="LX41" i="59"/>
  <c r="LX23" i="59"/>
  <c r="LX40" i="59" s="1"/>
  <c r="LX38" i="61"/>
  <c r="LX46" i="61" s="1"/>
  <c r="LX16" i="57"/>
  <c r="LW16" i="61"/>
  <c r="LW49" i="59"/>
  <c r="LW43" i="59"/>
  <c r="LW43" i="55"/>
  <c r="LW19" i="61"/>
  <c r="LW43" i="61" s="1"/>
  <c r="LW34" i="61"/>
  <c r="LW49" i="61" s="1"/>
  <c r="LW43" i="57"/>
  <c r="LW49" i="57"/>
  <c r="LX38" i="59"/>
  <c r="LX46" i="59" s="1"/>
  <c r="LZ6" i="61"/>
  <c r="LZ5" i="61"/>
  <c r="MA4" i="61"/>
  <c r="MA3" i="61" s="1"/>
  <c r="LZ2" i="61"/>
  <c r="LX47" i="57"/>
  <c r="LX31" i="57"/>
  <c r="LW42" i="55"/>
  <c r="LX16" i="55"/>
  <c r="LX41" i="55"/>
  <c r="LW42" i="59"/>
  <c r="LZ6" i="59"/>
  <c r="LZ2" i="59"/>
  <c r="LZ5" i="59"/>
  <c r="MA4" i="59"/>
  <c r="MA3" i="59" s="1"/>
  <c r="LX47" i="55"/>
  <c r="LX46" i="55"/>
  <c r="LW42" i="57"/>
  <c r="LX47" i="59"/>
  <c r="LZ6" i="55"/>
  <c r="LZ2" i="55"/>
  <c r="LZ5" i="55"/>
  <c r="MA4" i="55"/>
  <c r="MA3" i="55" s="1"/>
  <c r="LW49" i="55"/>
  <c r="LW48" i="57"/>
  <c r="LW16" i="55"/>
  <c r="LX23" i="61"/>
  <c r="LZ6" i="57"/>
  <c r="LZ2" i="57"/>
  <c r="LZ5" i="57"/>
  <c r="MA4" i="57"/>
  <c r="MA3" i="57" s="1"/>
  <c r="LX31" i="59" l="1"/>
  <c r="LX16" i="59"/>
  <c r="LX31" i="61"/>
  <c r="LX40" i="61"/>
  <c r="LX16" i="61"/>
  <c r="MA5" i="57"/>
  <c r="MB4" i="57"/>
  <c r="MA6" i="57"/>
  <c r="MA2" i="57"/>
  <c r="MA5" i="61"/>
  <c r="MA6" i="61"/>
  <c r="MB4" i="61"/>
  <c r="MB3" i="61" s="1"/>
  <c r="MA2" i="61"/>
  <c r="MA6" i="55"/>
  <c r="MA2" i="55"/>
  <c r="MA5" i="55"/>
  <c r="MB4" i="55"/>
  <c r="MA6" i="59"/>
  <c r="MA2" i="59"/>
  <c r="MA5" i="59"/>
  <c r="MB4" i="59"/>
  <c r="MA38" i="55" l="1"/>
  <c r="MB3" i="59"/>
  <c r="LX48" i="55"/>
  <c r="MB3" i="55"/>
  <c r="MB3" i="57"/>
  <c r="LY35" i="61"/>
  <c r="LX42" i="57"/>
  <c r="LX42" i="55"/>
  <c r="LY41" i="57"/>
  <c r="LX48" i="59"/>
  <c r="MA47" i="59"/>
  <c r="LX42" i="59"/>
  <c r="LY38" i="59"/>
  <c r="MA17" i="61"/>
  <c r="MA41" i="61" s="1"/>
  <c r="MA32" i="61"/>
  <c r="MA47" i="61" s="1"/>
  <c r="MA36" i="61"/>
  <c r="LY36" i="61"/>
  <c r="LY32" i="61"/>
  <c r="MA37" i="61"/>
  <c r="LY21" i="61"/>
  <c r="LY37" i="61"/>
  <c r="MA21" i="61"/>
  <c r="LX33" i="61"/>
  <c r="LX48" i="61" s="1"/>
  <c r="LY20" i="61"/>
  <c r="LY17" i="61"/>
  <c r="MA22" i="61"/>
  <c r="MA35" i="61"/>
  <c r="MA20" i="61"/>
  <c r="LX18" i="61"/>
  <c r="LX42" i="61" s="1"/>
  <c r="LY22" i="61"/>
  <c r="MA38" i="57"/>
  <c r="MA46" i="57" s="1"/>
  <c r="MB6" i="55"/>
  <c r="MB2" i="55"/>
  <c r="MB5" i="55"/>
  <c r="MC4" i="55"/>
  <c r="MA49" i="55"/>
  <c r="MA48" i="55"/>
  <c r="MA47" i="55"/>
  <c r="MA46" i="55"/>
  <c r="MA31" i="55"/>
  <c r="MB6" i="57"/>
  <c r="MB2" i="57"/>
  <c r="MB5" i="57"/>
  <c r="MC4" i="57"/>
  <c r="MA38" i="59"/>
  <c r="MA23" i="55"/>
  <c r="MA40" i="55" s="1"/>
  <c r="MA23" i="57"/>
  <c r="MA40" i="57" s="1"/>
  <c r="MB6" i="59"/>
  <c r="MB2" i="59"/>
  <c r="MB5" i="59"/>
  <c r="MC4" i="59"/>
  <c r="MA43" i="55"/>
  <c r="MA42" i="55"/>
  <c r="MA41" i="55"/>
  <c r="MB6" i="61"/>
  <c r="MB5" i="61"/>
  <c r="MC4" i="61"/>
  <c r="MC3" i="61" s="1"/>
  <c r="MB2" i="61"/>
  <c r="MA43" i="57"/>
  <c r="MA42" i="57"/>
  <c r="MA41" i="57"/>
  <c r="MA49" i="57"/>
  <c r="MA48" i="57"/>
  <c r="MA47" i="57"/>
  <c r="LY38" i="61" l="1"/>
  <c r="LY46" i="61" s="1"/>
  <c r="MA31" i="57"/>
  <c r="MA46" i="59"/>
  <c r="MA18" i="61"/>
  <c r="MA42" i="61" s="1"/>
  <c r="LX43" i="57"/>
  <c r="MC3" i="57"/>
  <c r="LX43" i="55"/>
  <c r="MC3" i="55"/>
  <c r="MC3" i="59"/>
  <c r="LY23" i="55"/>
  <c r="LY40" i="55" s="1"/>
  <c r="MA23" i="59"/>
  <c r="MA40" i="59" s="1"/>
  <c r="LY23" i="59"/>
  <c r="LY16" i="59" s="1"/>
  <c r="LY41" i="55"/>
  <c r="LY38" i="57"/>
  <c r="LY31" i="57" s="1"/>
  <c r="LY38" i="55"/>
  <c r="LY31" i="55" s="1"/>
  <c r="LX49" i="55"/>
  <c r="LX48" i="57"/>
  <c r="LX49" i="57"/>
  <c r="LY47" i="57"/>
  <c r="LY46" i="57"/>
  <c r="LY47" i="55"/>
  <c r="LY46" i="55"/>
  <c r="MA16" i="55"/>
  <c r="MB20" i="61"/>
  <c r="MB41" i="57"/>
  <c r="MB23" i="57"/>
  <c r="MB40" i="57" s="1"/>
  <c r="LY23" i="57"/>
  <c r="MA41" i="59"/>
  <c r="MA23" i="61"/>
  <c r="MA40" i="61" s="1"/>
  <c r="LX49" i="59"/>
  <c r="LY47" i="59"/>
  <c r="LY46" i="59"/>
  <c r="LX43" i="59"/>
  <c r="LY31" i="59"/>
  <c r="LY41" i="59"/>
  <c r="MB41" i="59"/>
  <c r="MA38" i="61"/>
  <c r="MA31" i="61" s="1"/>
  <c r="MB37" i="61"/>
  <c r="LX34" i="61"/>
  <c r="LX49" i="61" s="1"/>
  <c r="LY41" i="61"/>
  <c r="MB21" i="61"/>
  <c r="LY23" i="61"/>
  <c r="LY40" i="61" s="1"/>
  <c r="MA33" i="61"/>
  <c r="MB22" i="61"/>
  <c r="MB23" i="61" s="1"/>
  <c r="MB35" i="61"/>
  <c r="MB17" i="61"/>
  <c r="MB41" i="61" s="1"/>
  <c r="MB32" i="61"/>
  <c r="MB47" i="61" s="1"/>
  <c r="MB36" i="61"/>
  <c r="LX19" i="61"/>
  <c r="LX43" i="61" s="1"/>
  <c r="LY47" i="61"/>
  <c r="LY31" i="61"/>
  <c r="MA16" i="61"/>
  <c r="MA31" i="59"/>
  <c r="MA16" i="57"/>
  <c r="LZ20" i="61"/>
  <c r="LZ37" i="61"/>
  <c r="LZ47" i="55"/>
  <c r="LZ21" i="61"/>
  <c r="LY18" i="61"/>
  <c r="LZ17" i="61"/>
  <c r="LZ41" i="57"/>
  <c r="LZ36" i="61"/>
  <c r="LZ35" i="61"/>
  <c r="LZ32" i="61"/>
  <c r="LZ47" i="61" s="1"/>
  <c r="LY33" i="61"/>
  <c r="LZ41" i="55"/>
  <c r="LZ22" i="61"/>
  <c r="LY42" i="57"/>
  <c r="MC6" i="61"/>
  <c r="MC5" i="61"/>
  <c r="MC2" i="61"/>
  <c r="MD4" i="61"/>
  <c r="MD3" i="61" s="1"/>
  <c r="MC6" i="57"/>
  <c r="MC2" i="57"/>
  <c r="MC5" i="57"/>
  <c r="MD4" i="57"/>
  <c r="MB47" i="57"/>
  <c r="MB41" i="55"/>
  <c r="MB38" i="59"/>
  <c r="MB31" i="59" s="1"/>
  <c r="MB38" i="55"/>
  <c r="MB31" i="55" s="1"/>
  <c r="MC5" i="59"/>
  <c r="MD4" i="59"/>
  <c r="MC6" i="59"/>
  <c r="MC2" i="59"/>
  <c r="MB47" i="59"/>
  <c r="MC5" i="55"/>
  <c r="MD4" i="55"/>
  <c r="MC6" i="55"/>
  <c r="MC2" i="55"/>
  <c r="LZ23" i="55"/>
  <c r="MB47" i="55"/>
  <c r="LY40" i="59" l="1"/>
  <c r="LY16" i="55"/>
  <c r="MA16" i="59"/>
  <c r="LZ38" i="55"/>
  <c r="LZ23" i="57"/>
  <c r="LZ40" i="57" s="1"/>
  <c r="MA46" i="61"/>
  <c r="MD3" i="55"/>
  <c r="MD3" i="59"/>
  <c r="LZ23" i="59"/>
  <c r="MD3" i="57"/>
  <c r="MB33" i="61"/>
  <c r="MB48" i="61" s="1"/>
  <c r="MB38" i="57"/>
  <c r="MB23" i="55"/>
  <c r="MB40" i="61"/>
  <c r="LY40" i="57"/>
  <c r="LY16" i="57"/>
  <c r="MB23" i="59"/>
  <c r="MA48" i="59"/>
  <c r="MA43" i="59"/>
  <c r="MA49" i="59"/>
  <c r="MA42" i="59"/>
  <c r="MB38" i="61"/>
  <c r="MB46" i="61" s="1"/>
  <c r="LZ40" i="59"/>
  <c r="MB16" i="57"/>
  <c r="MA19" i="61"/>
  <c r="MA43" i="61" s="1"/>
  <c r="MA34" i="61"/>
  <c r="MA49" i="61" s="1"/>
  <c r="LY16" i="61"/>
  <c r="LY34" i="61"/>
  <c r="MB18" i="61"/>
  <c r="MA48" i="61"/>
  <c r="LZ33" i="61"/>
  <c r="LZ48" i="61" s="1"/>
  <c r="MC21" i="61"/>
  <c r="MC22" i="61"/>
  <c r="MC35" i="61"/>
  <c r="MC41" i="59"/>
  <c r="MC47" i="59"/>
  <c r="MC20" i="61"/>
  <c r="MC32" i="61"/>
  <c r="MC36" i="61"/>
  <c r="LZ42" i="59"/>
  <c r="MB46" i="59"/>
  <c r="MC37" i="61"/>
  <c r="MC47" i="55"/>
  <c r="LZ42" i="55"/>
  <c r="MB46" i="55"/>
  <c r="MC23" i="59"/>
  <c r="MC17" i="61"/>
  <c r="LZ18" i="61"/>
  <c r="LZ42" i="61" s="1"/>
  <c r="MC41" i="57"/>
  <c r="MC38" i="57"/>
  <c r="MB31" i="61"/>
  <c r="MB16" i="61"/>
  <c r="LZ23" i="61"/>
  <c r="LZ40" i="61" s="1"/>
  <c r="LZ38" i="61"/>
  <c r="LZ46" i="61" s="1"/>
  <c r="LZ46" i="55"/>
  <c r="LZ31" i="55"/>
  <c r="LZ40" i="55"/>
  <c r="LZ16" i="55"/>
  <c r="LZ41" i="61"/>
  <c r="MD6" i="61"/>
  <c r="MD5" i="61"/>
  <c r="ME4" i="61"/>
  <c r="ME3" i="61" s="1"/>
  <c r="MD2" i="61"/>
  <c r="LY48" i="55"/>
  <c r="MC41" i="55"/>
  <c r="LY42" i="59"/>
  <c r="MD6" i="59"/>
  <c r="MD2" i="59"/>
  <c r="MD5" i="59"/>
  <c r="ME4" i="59"/>
  <c r="LZ38" i="59"/>
  <c r="LZ31" i="59" s="1"/>
  <c r="MD6" i="57"/>
  <c r="MD2" i="57"/>
  <c r="MD5" i="57"/>
  <c r="ME4" i="57"/>
  <c r="LY48" i="59"/>
  <c r="LZ38" i="57"/>
  <c r="LZ31" i="57" s="1"/>
  <c r="LZ47" i="57"/>
  <c r="LY42" i="61"/>
  <c r="LY42" i="55"/>
  <c r="MD6" i="55"/>
  <c r="MD2" i="55"/>
  <c r="MD5" i="55"/>
  <c r="ME4" i="55"/>
  <c r="LZ16" i="59"/>
  <c r="LZ41" i="59"/>
  <c r="LZ16" i="57"/>
  <c r="LZ47" i="59"/>
  <c r="LY48" i="61"/>
  <c r="LY49" i="61"/>
  <c r="MB43" i="59" l="1"/>
  <c r="ME3" i="59"/>
  <c r="ME3" i="55"/>
  <c r="MB49" i="57"/>
  <c r="ME3" i="57"/>
  <c r="MB19" i="61"/>
  <c r="MB43" i="61" s="1"/>
  <c r="MC23" i="57"/>
  <c r="MC40" i="57" s="1"/>
  <c r="MB46" i="57"/>
  <c r="MB31" i="57"/>
  <c r="MB43" i="57"/>
  <c r="MB43" i="55"/>
  <c r="MB48" i="55"/>
  <c r="MB49" i="55"/>
  <c r="MB48" i="57"/>
  <c r="MB42" i="57"/>
  <c r="MB16" i="55"/>
  <c r="MB40" i="55"/>
  <c r="MB42" i="55"/>
  <c r="MC38" i="59"/>
  <c r="MC46" i="59" s="1"/>
  <c r="MC40" i="59"/>
  <c r="MB42" i="59"/>
  <c r="MB48" i="59"/>
  <c r="MB49" i="59"/>
  <c r="MB40" i="59"/>
  <c r="MB16" i="59"/>
  <c r="LZ46" i="59"/>
  <c r="MC38" i="55"/>
  <c r="MC46" i="55" s="1"/>
  <c r="MB42" i="61"/>
  <c r="MB34" i="61"/>
  <c r="MB49" i="61" s="1"/>
  <c r="LZ16" i="61"/>
  <c r="LZ46" i="57"/>
  <c r="LZ31" i="61"/>
  <c r="MD32" i="61"/>
  <c r="MD36" i="61"/>
  <c r="MD41" i="55"/>
  <c r="MC33" i="61"/>
  <c r="MD37" i="61"/>
  <c r="MD23" i="55"/>
  <c r="MC18" i="61"/>
  <c r="MC42" i="61" s="1"/>
  <c r="MC23" i="55"/>
  <c r="MD17" i="61"/>
  <c r="MD41" i="61" s="1"/>
  <c r="MD21" i="61"/>
  <c r="MD38" i="55"/>
  <c r="MD22" i="61"/>
  <c r="MD35" i="61"/>
  <c r="MD20" i="61"/>
  <c r="MC16" i="59"/>
  <c r="MC38" i="61"/>
  <c r="MC31" i="61" s="1"/>
  <c r="MC48" i="57"/>
  <c r="MC47" i="57"/>
  <c r="MC46" i="57"/>
  <c r="MC31" i="57"/>
  <c r="ME6" i="59"/>
  <c r="ME2" i="59"/>
  <c r="ME5" i="59"/>
  <c r="MF4" i="59"/>
  <c r="MC47" i="61"/>
  <c r="ME6" i="55"/>
  <c r="ME2" i="55"/>
  <c r="ME5" i="55"/>
  <c r="MF4" i="55"/>
  <c r="MC23" i="61"/>
  <c r="MC40" i="61" s="1"/>
  <c r="ME5" i="61"/>
  <c r="ME6" i="61"/>
  <c r="MF4" i="61"/>
  <c r="MF3" i="61" s="1"/>
  <c r="ME2" i="61"/>
  <c r="MC41" i="61"/>
  <c r="MC31" i="59"/>
  <c r="LZ48" i="55"/>
  <c r="LZ42" i="57"/>
  <c r="ME5" i="57"/>
  <c r="MF4" i="57"/>
  <c r="ME6" i="57"/>
  <c r="ME2" i="57"/>
  <c r="MD38" i="59" l="1"/>
  <c r="MC16" i="57"/>
  <c r="MD40" i="55"/>
  <c r="MF3" i="59"/>
  <c r="MF3" i="57"/>
  <c r="MF3" i="55"/>
  <c r="MC31" i="55"/>
  <c r="MD23" i="57"/>
  <c r="MD40" i="57" s="1"/>
  <c r="MD38" i="57"/>
  <c r="MD31" i="57" s="1"/>
  <c r="MD38" i="61"/>
  <c r="MD46" i="61" s="1"/>
  <c r="MD23" i="61"/>
  <c r="MD40" i="61" s="1"/>
  <c r="MC16" i="61"/>
  <c r="MC19" i="61"/>
  <c r="ME23" i="57"/>
  <c r="MC34" i="61"/>
  <c r="MC49" i="61" s="1"/>
  <c r="ME21" i="61"/>
  <c r="MD42" i="57"/>
  <c r="MC46" i="61"/>
  <c r="MD48" i="59"/>
  <c r="ME22" i="61"/>
  <c r="ME35" i="61"/>
  <c r="ME20" i="61"/>
  <c r="MD33" i="61"/>
  <c r="ME41" i="59"/>
  <c r="MC43" i="57"/>
  <c r="ME47" i="57"/>
  <c r="MC40" i="55"/>
  <c r="MC16" i="55"/>
  <c r="ME17" i="61"/>
  <c r="ME32" i="61"/>
  <c r="ME36" i="61"/>
  <c r="MC49" i="55"/>
  <c r="MD18" i="61"/>
  <c r="MD48" i="55"/>
  <c r="MD42" i="59"/>
  <c r="ME41" i="57"/>
  <c r="MD42" i="55"/>
  <c r="ME37" i="61"/>
  <c r="MC49" i="57"/>
  <c r="MD41" i="59"/>
  <c r="MF6" i="61"/>
  <c r="MF5" i="61"/>
  <c r="MG4" i="61"/>
  <c r="MG3" i="61" s="1"/>
  <c r="MF2" i="61"/>
  <c r="MC43" i="61"/>
  <c r="MD41" i="57"/>
  <c r="MC42" i="55"/>
  <c r="MD31" i="61"/>
  <c r="MD47" i="61"/>
  <c r="MC49" i="59"/>
  <c r="MC48" i="59"/>
  <c r="MC48" i="55"/>
  <c r="MF6" i="55"/>
  <c r="MF2" i="55"/>
  <c r="MF5" i="55"/>
  <c r="MG4" i="55"/>
  <c r="MG3" i="55" s="1"/>
  <c r="MF6" i="59"/>
  <c r="MF2" i="59"/>
  <c r="MF5" i="59"/>
  <c r="MG4" i="59"/>
  <c r="MG3" i="59" s="1"/>
  <c r="MD47" i="57"/>
  <c r="MD46" i="57"/>
  <c r="MF6" i="57"/>
  <c r="MF2" i="57"/>
  <c r="MF5" i="57"/>
  <c r="MG4" i="57"/>
  <c r="MG3" i="57" s="1"/>
  <c r="MD23" i="59"/>
  <c r="MD40" i="59" s="1"/>
  <c r="MD47" i="55"/>
  <c r="MD46" i="55"/>
  <c r="MD31" i="55"/>
  <c r="MC43" i="55"/>
  <c r="MC48" i="61"/>
  <c r="MD47" i="59"/>
  <c r="MD46" i="59"/>
  <c r="MD31" i="59"/>
  <c r="MC42" i="57"/>
  <c r="MC43" i="59"/>
  <c r="MC42" i="59"/>
  <c r="MD16" i="55"/>
  <c r="MD16" i="57" l="1"/>
  <c r="MD16" i="61"/>
  <c r="ME38" i="55"/>
  <c r="ME40" i="57"/>
  <c r="ME38" i="59"/>
  <c r="ME46" i="59" s="1"/>
  <c r="ME23" i="59"/>
  <c r="ME40" i="59" s="1"/>
  <c r="MD49" i="59"/>
  <c r="MD19" i="61"/>
  <c r="MD43" i="61" s="1"/>
  <c r="MD43" i="59"/>
  <c r="MD34" i="61"/>
  <c r="MD49" i="61" s="1"/>
  <c r="ME38" i="57"/>
  <c r="MD43" i="57"/>
  <c r="MD43" i="55"/>
  <c r="MD49" i="57"/>
  <c r="MD49" i="55"/>
  <c r="ME16" i="59"/>
  <c r="ME23" i="61"/>
  <c r="ME40" i="61" s="1"/>
  <c r="ME47" i="55"/>
  <c r="ME46" i="55"/>
  <c r="ME31" i="55"/>
  <c r="MG5" i="55"/>
  <c r="MH4" i="55"/>
  <c r="MH3" i="55" s="1"/>
  <c r="MG6" i="55"/>
  <c r="MG2" i="55"/>
  <c r="MD48" i="61"/>
  <c r="ME41" i="61"/>
  <c r="MG6" i="61"/>
  <c r="MG5" i="61"/>
  <c r="MH4" i="61"/>
  <c r="MH3" i="61" s="1"/>
  <c r="MG2" i="61"/>
  <c r="MD16" i="59"/>
  <c r="ME47" i="61"/>
  <c r="MD48" i="57"/>
  <c r="ME38" i="61"/>
  <c r="ME31" i="61" s="1"/>
  <c r="ME41" i="55"/>
  <c r="ME23" i="55"/>
  <c r="ME40" i="55" s="1"/>
  <c r="MG6" i="57"/>
  <c r="MG2" i="57"/>
  <c r="MG5" i="57"/>
  <c r="MH4" i="57"/>
  <c r="MH3" i="57" s="1"/>
  <c r="ME16" i="57"/>
  <c r="ME47" i="59"/>
  <c r="MG5" i="59"/>
  <c r="MH4" i="59"/>
  <c r="MH3" i="59" s="1"/>
  <c r="MG6" i="59"/>
  <c r="MG2" i="59"/>
  <c r="MD42" i="61"/>
  <c r="ME31" i="59" l="1"/>
  <c r="ME16" i="61"/>
  <c r="ME46" i="57"/>
  <c r="ME31" i="57"/>
  <c r="ME46" i="61"/>
  <c r="MH6" i="61"/>
  <c r="MH5" i="61"/>
  <c r="MI4" i="61"/>
  <c r="MI3" i="61" s="1"/>
  <c r="MH2" i="61"/>
  <c r="MH6" i="59"/>
  <c r="MH2" i="59"/>
  <c r="MH5" i="59"/>
  <c r="MI4" i="59"/>
  <c r="MH38" i="55"/>
  <c r="MH6" i="55"/>
  <c r="MH2" i="55"/>
  <c r="MH5" i="55"/>
  <c r="MI4" i="55"/>
  <c r="MH6" i="57"/>
  <c r="MH2" i="57"/>
  <c r="MH5" i="57"/>
  <c r="MI4" i="57"/>
  <c r="ME16" i="55"/>
  <c r="MI3" i="57" l="1"/>
  <c r="MI3" i="59"/>
  <c r="MI3" i="55"/>
  <c r="MF32" i="61"/>
  <c r="MF47" i="61" s="1"/>
  <c r="ME42" i="55"/>
  <c r="ME48" i="55"/>
  <c r="ME48" i="57"/>
  <c r="MF38" i="57"/>
  <c r="ME42" i="57"/>
  <c r="MF41" i="59"/>
  <c r="MH23" i="59"/>
  <c r="MH40" i="59" s="1"/>
  <c r="ME42" i="59"/>
  <c r="ME48" i="59"/>
  <c r="MH17" i="61"/>
  <c r="MH21" i="61"/>
  <c r="MH22" i="61"/>
  <c r="MH35" i="61"/>
  <c r="MH20" i="61"/>
  <c r="MF36" i="61"/>
  <c r="MH32" i="61"/>
  <c r="MH47" i="61" s="1"/>
  <c r="MH36" i="61"/>
  <c r="ME33" i="61"/>
  <c r="ME48" i="61" s="1"/>
  <c r="MF17" i="61"/>
  <c r="MF41" i="61" s="1"/>
  <c r="ME18" i="61"/>
  <c r="ME42" i="61" s="1"/>
  <c r="MF21" i="61"/>
  <c r="MF22" i="61"/>
  <c r="MF35" i="61"/>
  <c r="MF37" i="61"/>
  <c r="MF20" i="61"/>
  <c r="MH37" i="61"/>
  <c r="MH23" i="57"/>
  <c r="MH40" i="57" s="1"/>
  <c r="MI6" i="55"/>
  <c r="MI2" i="55"/>
  <c r="MI5" i="55"/>
  <c r="MJ4" i="55"/>
  <c r="MH49" i="55"/>
  <c r="MH48" i="55"/>
  <c r="MH47" i="55"/>
  <c r="MH46" i="55"/>
  <c r="MH31" i="55"/>
  <c r="MH43" i="57"/>
  <c r="MH42" i="57"/>
  <c r="MH41" i="57"/>
  <c r="MI5" i="61"/>
  <c r="MI6" i="61"/>
  <c r="MJ4" i="61"/>
  <c r="MJ3" i="61" s="1"/>
  <c r="MI2" i="61"/>
  <c r="MH38" i="57"/>
  <c r="MH31" i="57" s="1"/>
  <c r="MH23" i="55"/>
  <c r="MH40" i="55" s="1"/>
  <c r="MH38" i="59"/>
  <c r="MH41" i="59"/>
  <c r="MI5" i="57"/>
  <c r="MJ4" i="57"/>
  <c r="MI6" i="57"/>
  <c r="MI2" i="57"/>
  <c r="MH49" i="57"/>
  <c r="MH48" i="57"/>
  <c r="MH47" i="57"/>
  <c r="MH43" i="55"/>
  <c r="MH42" i="55"/>
  <c r="MH41" i="55"/>
  <c r="MI6" i="59"/>
  <c r="MI2" i="59"/>
  <c r="MI5" i="59"/>
  <c r="MJ4" i="59"/>
  <c r="MH47" i="59"/>
  <c r="MH41" i="61"/>
  <c r="MH46" i="59" l="1"/>
  <c r="MF38" i="55"/>
  <c r="MF31" i="55" s="1"/>
  <c r="MJ3" i="59"/>
  <c r="MI21" i="61"/>
  <c r="MJ3" i="57"/>
  <c r="MJ3" i="55"/>
  <c r="ME43" i="55"/>
  <c r="MF23" i="55"/>
  <c r="MF40" i="55" s="1"/>
  <c r="MF41" i="55"/>
  <c r="MF31" i="57"/>
  <c r="MF47" i="57"/>
  <c r="MF46" i="57"/>
  <c r="ME49" i="57"/>
  <c r="MI47" i="55"/>
  <c r="MI38" i="57"/>
  <c r="MI46" i="57" s="1"/>
  <c r="ME49" i="55"/>
  <c r="ME43" i="57"/>
  <c r="MF23" i="57"/>
  <c r="MF40" i="57" s="1"/>
  <c r="MF47" i="55"/>
  <c r="MF46" i="55"/>
  <c r="MI23" i="55"/>
  <c r="MI40" i="55" s="1"/>
  <c r="MF41" i="57"/>
  <c r="MH23" i="61"/>
  <c r="MH40" i="61" s="1"/>
  <c r="ME43" i="59"/>
  <c r="ME49" i="59"/>
  <c r="MF23" i="59"/>
  <c r="MF38" i="59"/>
  <c r="MF46" i="59" s="1"/>
  <c r="MF47" i="59"/>
  <c r="MH46" i="57"/>
  <c r="MH16" i="57"/>
  <c r="MH38" i="61"/>
  <c r="MH31" i="61" s="1"/>
  <c r="MF23" i="61"/>
  <c r="MF16" i="61" s="1"/>
  <c r="MI22" i="61"/>
  <c r="MI35" i="61"/>
  <c r="MI20" i="61"/>
  <c r="MH33" i="61"/>
  <c r="ME19" i="61"/>
  <c r="ME43" i="61" s="1"/>
  <c r="MI17" i="61"/>
  <c r="MI41" i="61" s="1"/>
  <c r="MI32" i="61"/>
  <c r="MI36" i="61"/>
  <c r="ME34" i="61"/>
  <c r="ME49" i="61" s="1"/>
  <c r="MH18" i="61"/>
  <c r="MI37" i="61"/>
  <c r="MF38" i="61"/>
  <c r="MH16" i="55"/>
  <c r="MH16" i="61"/>
  <c r="MH31" i="59"/>
  <c r="MG22" i="61"/>
  <c r="MG36" i="61"/>
  <c r="MG23" i="55"/>
  <c r="MF33" i="61"/>
  <c r="MF48" i="61" s="1"/>
  <c r="MG47" i="55"/>
  <c r="MG41" i="57"/>
  <c r="MG35" i="61"/>
  <c r="MF18" i="61"/>
  <c r="MG17" i="61"/>
  <c r="MG20" i="61"/>
  <c r="MG32" i="61"/>
  <c r="MG37" i="61"/>
  <c r="MG21" i="61"/>
  <c r="MH16" i="59"/>
  <c r="MI41" i="57"/>
  <c r="MJ6" i="61"/>
  <c r="MJ5" i="61"/>
  <c r="MK4" i="61"/>
  <c r="MK3" i="61" s="1"/>
  <c r="MJ2" i="61"/>
  <c r="MI41" i="59"/>
  <c r="MJ6" i="59"/>
  <c r="MJ2" i="59"/>
  <c r="MJ5" i="59"/>
  <c r="MK4" i="59"/>
  <c r="MI47" i="59"/>
  <c r="MI47" i="57"/>
  <c r="MI41" i="55"/>
  <c r="MG47" i="59"/>
  <c r="MG23" i="59"/>
  <c r="MF42" i="57"/>
  <c r="MJ6" i="57"/>
  <c r="MJ2" i="57"/>
  <c r="MJ5" i="57"/>
  <c r="MK4" i="57"/>
  <c r="MG38" i="57"/>
  <c r="MI47" i="61"/>
  <c r="MJ6" i="55"/>
  <c r="MJ2" i="55"/>
  <c r="MJ5" i="55"/>
  <c r="MK4" i="55"/>
  <c r="MK3" i="55" s="1"/>
  <c r="MI38" i="55" l="1"/>
  <c r="MG40" i="59"/>
  <c r="MI46" i="55"/>
  <c r="MG38" i="55"/>
  <c r="MG46" i="55" s="1"/>
  <c r="MF16" i="57"/>
  <c r="MI23" i="59"/>
  <c r="MI16" i="59" s="1"/>
  <c r="MI38" i="59"/>
  <c r="MI46" i="59" s="1"/>
  <c r="MH34" i="61"/>
  <c r="MH49" i="61" s="1"/>
  <c r="MK3" i="57"/>
  <c r="MI42" i="59"/>
  <c r="MK3" i="59"/>
  <c r="MH46" i="61"/>
  <c r="MF16" i="55"/>
  <c r="MI23" i="57"/>
  <c r="MI31" i="57"/>
  <c r="MF31" i="59"/>
  <c r="MG38" i="59"/>
  <c r="MG46" i="59" s="1"/>
  <c r="MH43" i="59"/>
  <c r="MH49" i="59"/>
  <c r="MH48" i="59"/>
  <c r="MH42" i="59"/>
  <c r="MF40" i="59"/>
  <c r="MF16" i="59"/>
  <c r="MF40" i="61"/>
  <c r="MI38" i="61"/>
  <c r="MI46" i="61" s="1"/>
  <c r="MG23" i="57"/>
  <c r="MG40" i="57" s="1"/>
  <c r="MI16" i="55"/>
  <c r="MI31" i="55"/>
  <c r="MH42" i="61"/>
  <c r="MH48" i="61"/>
  <c r="MJ35" i="61"/>
  <c r="MI33" i="61"/>
  <c r="MI18" i="61"/>
  <c r="MH19" i="61"/>
  <c r="MH43" i="61" s="1"/>
  <c r="MF31" i="61"/>
  <c r="MF46" i="61"/>
  <c r="MI23" i="61"/>
  <c r="MG23" i="61"/>
  <c r="MG40" i="61" s="1"/>
  <c r="MG38" i="61"/>
  <c r="MJ21" i="61"/>
  <c r="MJ20" i="61"/>
  <c r="MJ22" i="61"/>
  <c r="MG18" i="61"/>
  <c r="MG42" i="61" s="1"/>
  <c r="MJ41" i="57"/>
  <c r="MJ23" i="57"/>
  <c r="MJ17" i="61"/>
  <c r="MJ32" i="61"/>
  <c r="MJ36" i="61"/>
  <c r="MG33" i="61"/>
  <c r="MG48" i="61" s="1"/>
  <c r="MJ38" i="55"/>
  <c r="MJ31" i="55" s="1"/>
  <c r="MG42" i="59"/>
  <c r="MJ37" i="61"/>
  <c r="MI31" i="61"/>
  <c r="MG16" i="55"/>
  <c r="MG41" i="55"/>
  <c r="MJ47" i="55"/>
  <c r="MF48" i="59"/>
  <c r="MK5" i="59"/>
  <c r="ML4" i="59"/>
  <c r="MK6" i="59"/>
  <c r="MK2" i="59"/>
  <c r="MG41" i="61"/>
  <c r="MG16" i="61"/>
  <c r="MK6" i="61"/>
  <c r="MK5" i="61"/>
  <c r="MK2" i="61"/>
  <c r="ML4" i="61"/>
  <c r="ML3" i="61" s="1"/>
  <c r="MK5" i="55"/>
  <c r="ML4" i="55"/>
  <c r="MK6" i="55"/>
  <c r="MK2" i="55"/>
  <c r="MG40" i="55"/>
  <c r="MK6" i="57"/>
  <c r="MK2" i="57"/>
  <c r="MK5" i="57"/>
  <c r="ML4" i="57"/>
  <c r="MF48" i="57"/>
  <c r="MF42" i="55"/>
  <c r="MG48" i="57"/>
  <c r="MG47" i="57"/>
  <c r="MG46" i="57"/>
  <c r="MG31" i="57"/>
  <c r="MG16" i="59"/>
  <c r="MG41" i="59"/>
  <c r="MG47" i="61"/>
  <c r="MG46" i="61"/>
  <c r="MG31" i="61"/>
  <c r="MF48" i="55"/>
  <c r="MF42" i="61"/>
  <c r="MG31" i="55" l="1"/>
  <c r="MJ38" i="57"/>
  <c r="MI31" i="59"/>
  <c r="MI40" i="59"/>
  <c r="MI49" i="59"/>
  <c r="ML3" i="59"/>
  <c r="MI43" i="55"/>
  <c r="ML3" i="55"/>
  <c r="ML3" i="57"/>
  <c r="MI34" i="61"/>
  <c r="MI49" i="61" s="1"/>
  <c r="MI48" i="55"/>
  <c r="MI49" i="55"/>
  <c r="MG31" i="59"/>
  <c r="MI40" i="57"/>
  <c r="MI16" i="57"/>
  <c r="MI43" i="57"/>
  <c r="MI42" i="55"/>
  <c r="MI48" i="57"/>
  <c r="MI42" i="57"/>
  <c r="MI49" i="57"/>
  <c r="MG16" i="57"/>
  <c r="MI48" i="59"/>
  <c r="MI43" i="59"/>
  <c r="MJ40" i="57"/>
  <c r="MI48" i="61"/>
  <c r="MI19" i="61"/>
  <c r="MI43" i="61" s="1"/>
  <c r="MI16" i="61"/>
  <c r="MI40" i="61"/>
  <c r="MI42" i="61"/>
  <c r="MJ48" i="57"/>
  <c r="MK37" i="61"/>
  <c r="MK47" i="59"/>
  <c r="MK17" i="61"/>
  <c r="MJ42" i="59"/>
  <c r="MK47" i="55"/>
  <c r="MJ33" i="61"/>
  <c r="MJ48" i="59"/>
  <c r="MK41" i="57"/>
  <c r="MK21" i="61"/>
  <c r="MK22" i="61"/>
  <c r="MK35" i="61"/>
  <c r="MJ48" i="55"/>
  <c r="MK41" i="55"/>
  <c r="MJ18" i="61"/>
  <c r="MJ42" i="61" s="1"/>
  <c r="MJ42" i="55"/>
  <c r="MK38" i="57"/>
  <c r="MK20" i="61"/>
  <c r="MK32" i="61"/>
  <c r="MK36" i="61"/>
  <c r="MK41" i="59"/>
  <c r="MJ42" i="57"/>
  <c r="MJ38" i="59"/>
  <c r="MJ31" i="59" s="1"/>
  <c r="MJ38" i="61"/>
  <c r="MJ46" i="61" s="1"/>
  <c r="MJ41" i="55"/>
  <c r="MJ23" i="61"/>
  <c r="MJ40" i="61" s="1"/>
  <c r="ML6" i="61"/>
  <c r="ML5" i="61"/>
  <c r="MM4" i="61"/>
  <c r="MM3" i="61" s="1"/>
  <c r="ML2" i="61"/>
  <c r="MJ41" i="59"/>
  <c r="MJ23" i="59"/>
  <c r="MJ40" i="59" s="1"/>
  <c r="MJ47" i="57"/>
  <c r="MJ46" i="57"/>
  <c r="MJ31" i="57"/>
  <c r="MJ23" i="55"/>
  <c r="MJ40" i="55" s="1"/>
  <c r="MJ47" i="59"/>
  <c r="MG48" i="59"/>
  <c r="ML6" i="59"/>
  <c r="ML2" i="59"/>
  <c r="ML5" i="59"/>
  <c r="MM4" i="59"/>
  <c r="MJ47" i="61"/>
  <c r="MJ41" i="61"/>
  <c r="ML6" i="57"/>
  <c r="ML2" i="57"/>
  <c r="ML5" i="57"/>
  <c r="MM4" i="57"/>
  <c r="MM3" i="57" s="1"/>
  <c r="MJ16" i="57"/>
  <c r="MG42" i="57"/>
  <c r="MG48" i="55"/>
  <c r="ML6" i="55"/>
  <c r="ML2" i="55"/>
  <c r="ML5" i="55"/>
  <c r="MM4" i="55"/>
  <c r="MM3" i="55" s="1"/>
  <c r="MJ46" i="55"/>
  <c r="MK23" i="57" l="1"/>
  <c r="MK23" i="55"/>
  <c r="MK16" i="55" s="1"/>
  <c r="MM3" i="59"/>
  <c r="MJ46" i="59"/>
  <c r="MK38" i="55"/>
  <c r="MK40" i="57"/>
  <c r="MK23" i="59"/>
  <c r="MK16" i="59" s="1"/>
  <c r="MK38" i="59"/>
  <c r="MK31" i="59" s="1"/>
  <c r="MJ16" i="61"/>
  <c r="ML32" i="61"/>
  <c r="ML47" i="61" s="1"/>
  <c r="ML36" i="61"/>
  <c r="ML47" i="55"/>
  <c r="MK18" i="61"/>
  <c r="MK42" i="61" s="1"/>
  <c r="ML37" i="61"/>
  <c r="ML17" i="61"/>
  <c r="ML21" i="61"/>
  <c r="MJ43" i="59"/>
  <c r="MJ43" i="55"/>
  <c r="MJ34" i="61"/>
  <c r="MJ49" i="61" s="1"/>
  <c r="MJ49" i="57"/>
  <c r="ML38" i="57"/>
  <c r="MJ49" i="55"/>
  <c r="MJ43" i="57"/>
  <c r="ML23" i="59"/>
  <c r="ML22" i="61"/>
  <c r="ML35" i="61"/>
  <c r="ML20" i="61"/>
  <c r="MK33" i="61"/>
  <c r="MK48" i="61" s="1"/>
  <c r="MJ19" i="61"/>
  <c r="MJ43" i="61" s="1"/>
  <c r="MJ31" i="61"/>
  <c r="MK46" i="55"/>
  <c r="MK31" i="55"/>
  <c r="MM6" i="55"/>
  <c r="MM2" i="55"/>
  <c r="MM5" i="55"/>
  <c r="MN4" i="55"/>
  <c r="MN3" i="55" s="1"/>
  <c r="MK47" i="57"/>
  <c r="MK46" i="57"/>
  <c r="MK31" i="57"/>
  <c r="MM5" i="57"/>
  <c r="MN4" i="57"/>
  <c r="MN3" i="57" s="1"/>
  <c r="MM6" i="57"/>
  <c r="MM2" i="57"/>
  <c r="MK46" i="59"/>
  <c r="MK16" i="57"/>
  <c r="MJ16" i="55"/>
  <c r="MK47" i="61"/>
  <c r="MJ48" i="61"/>
  <c r="MK38" i="61"/>
  <c r="MK31" i="61" s="1"/>
  <c r="MM5" i="61"/>
  <c r="MM6" i="61"/>
  <c r="MN4" i="61"/>
  <c r="MN3" i="61" s="1"/>
  <c r="MM2" i="61"/>
  <c r="MK41" i="61"/>
  <c r="ML38" i="55"/>
  <c r="MK23" i="61"/>
  <c r="MK40" i="61" s="1"/>
  <c r="MM6" i="59"/>
  <c r="MM2" i="59"/>
  <c r="MM5" i="59"/>
  <c r="MN4" i="59"/>
  <c r="MN3" i="59" s="1"/>
  <c r="MJ49" i="59"/>
  <c r="MJ16" i="59"/>
  <c r="MK40" i="59" l="1"/>
  <c r="ML38" i="61"/>
  <c r="MK40" i="55"/>
  <c r="ML46" i="55"/>
  <c r="ML23" i="57"/>
  <c r="ML40" i="57" s="1"/>
  <c r="ML40" i="59"/>
  <c r="ML23" i="61"/>
  <c r="ML40" i="61" s="1"/>
  <c r="MK49" i="59"/>
  <c r="MK19" i="61"/>
  <c r="MK43" i="61" s="1"/>
  <c r="MK49" i="57"/>
  <c r="MK34" i="61"/>
  <c r="MK49" i="61" s="1"/>
  <c r="MK43" i="59"/>
  <c r="MK49" i="55"/>
  <c r="MK43" i="55"/>
  <c r="MK43" i="57"/>
  <c r="ML31" i="61"/>
  <c r="ML46" i="61"/>
  <c r="MK48" i="59"/>
  <c r="ML16" i="57"/>
  <c r="ML41" i="57"/>
  <c r="MK46" i="61"/>
  <c r="MK42" i="55"/>
  <c r="MK16" i="61"/>
  <c r="ML31" i="55"/>
  <c r="MN6" i="57"/>
  <c r="MN2" i="57"/>
  <c r="MN5" i="57"/>
  <c r="MO4" i="57"/>
  <c r="MO3" i="57" s="1"/>
  <c r="MK48" i="55"/>
  <c r="MN6" i="55"/>
  <c r="MN2" i="55"/>
  <c r="MN5" i="55"/>
  <c r="MO4" i="55"/>
  <c r="MO3" i="55" s="1"/>
  <c r="ML47" i="59"/>
  <c r="MN6" i="59"/>
  <c r="MN2" i="59"/>
  <c r="MN5" i="59"/>
  <c r="MO4" i="59"/>
  <c r="MO3" i="59" s="1"/>
  <c r="ML41" i="55"/>
  <c r="MN6" i="61"/>
  <c r="MN5" i="61"/>
  <c r="MO4" i="61"/>
  <c r="MO3" i="61" s="1"/>
  <c r="MN2" i="61"/>
  <c r="ML16" i="59"/>
  <c r="ML41" i="59"/>
  <c r="ML16" i="61"/>
  <c r="ML41" i="61"/>
  <c r="MK42" i="57"/>
  <c r="MK48" i="57"/>
  <c r="MK42" i="59"/>
  <c r="ML38" i="59"/>
  <c r="ML31" i="59" s="1"/>
  <c r="ML23" i="55"/>
  <c r="ML40" i="55" s="1"/>
  <c r="ML31" i="57"/>
  <c r="ML47" i="57"/>
  <c r="ML46" i="57"/>
  <c r="ML46" i="59" l="1"/>
  <c r="MO5" i="59"/>
  <c r="MP4" i="59"/>
  <c r="MO6" i="59"/>
  <c r="MO2" i="59"/>
  <c r="MO5" i="55"/>
  <c r="MP4" i="55"/>
  <c r="MO6" i="55"/>
  <c r="MO2" i="55"/>
  <c r="ML16" i="55"/>
  <c r="MO6" i="61"/>
  <c r="MO5" i="61"/>
  <c r="MP4" i="61"/>
  <c r="MP3" i="61" s="1"/>
  <c r="MO2" i="61"/>
  <c r="MO6" i="57"/>
  <c r="MO2" i="57"/>
  <c r="MO5" i="57"/>
  <c r="MP4" i="57"/>
  <c r="MP3" i="55" l="1"/>
  <c r="MM47" i="59"/>
  <c r="MP3" i="59"/>
  <c r="MM47" i="57"/>
  <c r="MP3" i="57"/>
  <c r="MM36" i="61"/>
  <c r="ML48" i="55"/>
  <c r="ML42" i="55"/>
  <c r="ML42" i="57"/>
  <c r="ML42" i="59"/>
  <c r="MO47" i="59"/>
  <c r="MO41" i="59"/>
  <c r="ML48" i="59"/>
  <c r="MO20" i="61"/>
  <c r="MO32" i="61"/>
  <c r="MO47" i="61" s="1"/>
  <c r="MO36" i="61"/>
  <c r="MM35" i="61"/>
  <c r="MM20" i="61"/>
  <c r="MO37" i="61"/>
  <c r="MM32" i="61"/>
  <c r="ML33" i="61"/>
  <c r="ML48" i="61" s="1"/>
  <c r="MO17" i="61"/>
  <c r="MO41" i="61" s="1"/>
  <c r="MM22" i="61"/>
  <c r="MM21" i="61"/>
  <c r="MM37" i="61"/>
  <c r="MM38" i="61" s="1"/>
  <c r="MO21" i="61"/>
  <c r="MO22" i="61"/>
  <c r="MO35" i="61"/>
  <c r="MM17" i="61"/>
  <c r="ML18" i="61"/>
  <c r="ML42" i="61" s="1"/>
  <c r="MP6" i="57"/>
  <c r="MP2" i="57"/>
  <c r="MP5" i="57"/>
  <c r="MQ4" i="57"/>
  <c r="MO49" i="57"/>
  <c r="MO48" i="57"/>
  <c r="MO47" i="57"/>
  <c r="MO49" i="55"/>
  <c r="MO48" i="55"/>
  <c r="MO47" i="55"/>
  <c r="MP6" i="59"/>
  <c r="MP2" i="59"/>
  <c r="MP5" i="59"/>
  <c r="MQ4" i="59"/>
  <c r="MO23" i="57"/>
  <c r="MO40" i="57" s="1"/>
  <c r="MP6" i="55"/>
  <c r="MP2" i="55"/>
  <c r="MP5" i="55"/>
  <c r="MQ4" i="55"/>
  <c r="MO43" i="57"/>
  <c r="MO42" i="57"/>
  <c r="MO41" i="57"/>
  <c r="MO23" i="55"/>
  <c r="MO40" i="55" s="1"/>
  <c r="MO38" i="57"/>
  <c r="MO31" i="57" s="1"/>
  <c r="MP6" i="61"/>
  <c r="MP5" i="61"/>
  <c r="MQ4" i="61"/>
  <c r="MQ3" i="61" s="1"/>
  <c r="MP2" i="61"/>
  <c r="MO38" i="55"/>
  <c r="MO46" i="55" s="1"/>
  <c r="MO43" i="55"/>
  <c r="MO42" i="55"/>
  <c r="MO41" i="55"/>
  <c r="MQ3" i="55" l="1"/>
  <c r="MQ3" i="59"/>
  <c r="MO23" i="59"/>
  <c r="MO40" i="59" s="1"/>
  <c r="MQ3" i="57"/>
  <c r="MO38" i="59"/>
  <c r="MO46" i="59" s="1"/>
  <c r="MO16" i="55"/>
  <c r="MP23" i="55"/>
  <c r="MP40" i="55" s="1"/>
  <c r="ML49" i="57"/>
  <c r="ML48" i="57"/>
  <c r="MM41" i="55"/>
  <c r="ML43" i="57"/>
  <c r="MP23" i="57"/>
  <c r="MP16" i="57" s="1"/>
  <c r="ML43" i="55"/>
  <c r="MM38" i="57"/>
  <c r="MM47" i="55"/>
  <c r="MM38" i="55"/>
  <c r="MM46" i="55" s="1"/>
  <c r="ML49" i="55"/>
  <c r="MP47" i="55"/>
  <c r="MP47" i="57"/>
  <c r="MP38" i="57"/>
  <c r="MM41" i="57"/>
  <c r="MM23" i="57"/>
  <c r="MM40" i="57" s="1"/>
  <c r="MM23" i="55"/>
  <c r="MM40" i="55" s="1"/>
  <c r="MO23" i="61"/>
  <c r="MO40" i="61" s="1"/>
  <c r="MM23" i="59"/>
  <c r="MM40" i="59" s="1"/>
  <c r="MP23" i="59"/>
  <c r="MP40" i="59" s="1"/>
  <c r="MM38" i="59"/>
  <c r="MM41" i="59"/>
  <c r="ML43" i="59"/>
  <c r="ML49" i="59"/>
  <c r="MO38" i="61"/>
  <c r="MP17" i="61"/>
  <c r="MP21" i="61"/>
  <c r="MP22" i="61"/>
  <c r="MP35" i="61"/>
  <c r="MP20" i="61"/>
  <c r="ML19" i="61"/>
  <c r="ML43" i="61" s="1"/>
  <c r="MO33" i="61"/>
  <c r="MP32" i="61"/>
  <c r="MP47" i="61" s="1"/>
  <c r="MP36" i="61"/>
  <c r="MM41" i="61"/>
  <c r="ML34" i="61"/>
  <c r="ML49" i="61" s="1"/>
  <c r="MO18" i="61"/>
  <c r="MP37" i="61"/>
  <c r="MM47" i="61"/>
  <c r="MM31" i="61"/>
  <c r="MM46" i="61"/>
  <c r="MM23" i="61"/>
  <c r="MM40" i="61" s="1"/>
  <c r="MO16" i="61"/>
  <c r="MO16" i="59"/>
  <c r="MO16" i="57"/>
  <c r="MN20" i="61"/>
  <c r="MN17" i="61"/>
  <c r="MM18" i="61"/>
  <c r="MM42" i="61" s="1"/>
  <c r="MN35" i="61"/>
  <c r="MN41" i="57"/>
  <c r="MN32" i="61"/>
  <c r="MN21" i="61"/>
  <c r="MN36" i="61"/>
  <c r="MN37" i="61"/>
  <c r="MM33" i="61"/>
  <c r="MM42" i="57"/>
  <c r="MM42" i="59"/>
  <c r="MM48" i="57"/>
  <c r="MN22" i="61"/>
  <c r="MP38" i="59"/>
  <c r="MP31" i="59" s="1"/>
  <c r="MQ5" i="61"/>
  <c r="MQ6" i="61"/>
  <c r="MR4" i="61"/>
  <c r="MR3" i="61" s="1"/>
  <c r="MQ2" i="61"/>
  <c r="MN47" i="59"/>
  <c r="MP41" i="59"/>
  <c r="MO46" i="57"/>
  <c r="MQ5" i="57"/>
  <c r="MR4" i="57"/>
  <c r="MQ6" i="57"/>
  <c r="MQ2" i="57"/>
  <c r="MP41" i="55"/>
  <c r="MQ6" i="59"/>
  <c r="MQ2" i="59"/>
  <c r="MQ5" i="59"/>
  <c r="MR4" i="59"/>
  <c r="MR3" i="59" s="1"/>
  <c r="MP47" i="59"/>
  <c r="MP41" i="61"/>
  <c r="MQ6" i="55"/>
  <c r="MQ2" i="55"/>
  <c r="MQ5" i="55"/>
  <c r="MR4" i="55"/>
  <c r="MN38" i="59"/>
  <c r="MN31" i="59" s="1"/>
  <c r="MO31" i="55"/>
  <c r="MP41" i="57"/>
  <c r="MO31" i="59" l="1"/>
  <c r="MP38" i="55"/>
  <c r="MP31" i="55" s="1"/>
  <c r="MP40" i="57"/>
  <c r="MP48" i="55"/>
  <c r="MR3" i="55"/>
  <c r="MQ20" i="61"/>
  <c r="MP48" i="57"/>
  <c r="MR3" i="57"/>
  <c r="MP31" i="57"/>
  <c r="MM16" i="59"/>
  <c r="MM31" i="55"/>
  <c r="MM46" i="57"/>
  <c r="MM31" i="57"/>
  <c r="MM16" i="55"/>
  <c r="MM16" i="57"/>
  <c r="MN38" i="57"/>
  <c r="MN46" i="57" s="1"/>
  <c r="MM46" i="59"/>
  <c r="MM31" i="59"/>
  <c r="MO49" i="59"/>
  <c r="MO43" i="59"/>
  <c r="MO42" i="59"/>
  <c r="MO48" i="59"/>
  <c r="MN23" i="55"/>
  <c r="MN40" i="55" s="1"/>
  <c r="MP23" i="61"/>
  <c r="MP40" i="61" s="1"/>
  <c r="MP16" i="55"/>
  <c r="MP46" i="57"/>
  <c r="MP46" i="59"/>
  <c r="MN23" i="57"/>
  <c r="MN40" i="57" s="1"/>
  <c r="MP38" i="61"/>
  <c r="MP31" i="61" s="1"/>
  <c r="MO31" i="61"/>
  <c r="MO46" i="61"/>
  <c r="MN38" i="61"/>
  <c r="MN31" i="61" s="1"/>
  <c r="MO34" i="61"/>
  <c r="MO49" i="61" s="1"/>
  <c r="MP18" i="61"/>
  <c r="MP33" i="61"/>
  <c r="MM16" i="61"/>
  <c r="MO42" i="61"/>
  <c r="MO48" i="61"/>
  <c r="MO19" i="61"/>
  <c r="MO43" i="61" s="1"/>
  <c r="MQ22" i="61"/>
  <c r="MQ35" i="61"/>
  <c r="MQ38" i="59"/>
  <c r="MQ17" i="61"/>
  <c r="MQ32" i="61"/>
  <c r="MQ36" i="61"/>
  <c r="MN18" i="61"/>
  <c r="MN42" i="61" s="1"/>
  <c r="MQ37" i="61"/>
  <c r="MQ41" i="59"/>
  <c r="MQ41" i="57"/>
  <c r="MN33" i="61"/>
  <c r="MN48" i="61" s="1"/>
  <c r="MQ21" i="61"/>
  <c r="MM48" i="59"/>
  <c r="MN16" i="55"/>
  <c r="MN41" i="55"/>
  <c r="MN41" i="59"/>
  <c r="MR6" i="59"/>
  <c r="MR2" i="59"/>
  <c r="MR5" i="59"/>
  <c r="MS4" i="59"/>
  <c r="MN42" i="59"/>
  <c r="MP16" i="59"/>
  <c r="MN46" i="59"/>
  <c r="MM48" i="61"/>
  <c r="MN48" i="55"/>
  <c r="MN47" i="55"/>
  <c r="MR6" i="55"/>
  <c r="MR2" i="55"/>
  <c r="MR5" i="55"/>
  <c r="MS4" i="55"/>
  <c r="MN41" i="61"/>
  <c r="MQ47" i="57"/>
  <c r="MN48" i="59"/>
  <c r="MN23" i="61"/>
  <c r="MN40" i="61" s="1"/>
  <c r="MM48" i="55"/>
  <c r="MM42" i="55"/>
  <c r="MN47" i="61"/>
  <c r="MN46" i="61"/>
  <c r="MN23" i="59"/>
  <c r="MN40" i="59" s="1"/>
  <c r="MN47" i="57"/>
  <c r="MN31" i="57"/>
  <c r="MR6" i="57"/>
  <c r="MR2" i="57"/>
  <c r="MR5" i="57"/>
  <c r="MS4" i="57"/>
  <c r="MR6" i="61"/>
  <c r="MR5" i="61"/>
  <c r="MS4" i="61"/>
  <c r="MS3" i="61" s="1"/>
  <c r="MR2" i="61"/>
  <c r="MP16" i="61" l="1"/>
  <c r="MQ23" i="55"/>
  <c r="MQ40" i="55" s="1"/>
  <c r="MP46" i="55"/>
  <c r="MP49" i="55"/>
  <c r="MP46" i="61"/>
  <c r="MS3" i="55"/>
  <c r="MS3" i="59"/>
  <c r="MP19" i="61"/>
  <c r="MP43" i="61" s="1"/>
  <c r="MS3" i="57"/>
  <c r="MP49" i="57"/>
  <c r="MP49" i="59"/>
  <c r="MP42" i="57"/>
  <c r="MP43" i="55"/>
  <c r="MP43" i="57"/>
  <c r="MP42" i="55"/>
  <c r="MQ38" i="55"/>
  <c r="MQ46" i="55" s="1"/>
  <c r="MN16" i="57"/>
  <c r="MQ23" i="61"/>
  <c r="MQ40" i="61" s="1"/>
  <c r="MP48" i="59"/>
  <c r="MP42" i="59"/>
  <c r="MP43" i="59"/>
  <c r="MQ38" i="57"/>
  <c r="MQ31" i="57" s="1"/>
  <c r="MP34" i="61"/>
  <c r="MP49" i="61" s="1"/>
  <c r="MP42" i="61"/>
  <c r="MP48" i="61"/>
  <c r="MQ23" i="57"/>
  <c r="MQ16" i="57" s="1"/>
  <c r="MQ42" i="55"/>
  <c r="MR20" i="61"/>
  <c r="MR22" i="61"/>
  <c r="MR35" i="61"/>
  <c r="MQ48" i="59"/>
  <c r="MR17" i="61"/>
  <c r="MR32" i="61"/>
  <c r="MR47" i="61" s="1"/>
  <c r="MR36" i="61"/>
  <c r="MQ33" i="61"/>
  <c r="MQ48" i="61" s="1"/>
  <c r="MQ23" i="59"/>
  <c r="MR37" i="61"/>
  <c r="MR38" i="61" s="1"/>
  <c r="MQ18" i="61"/>
  <c r="MR21" i="61"/>
  <c r="MQ38" i="61"/>
  <c r="MQ46" i="61" s="1"/>
  <c r="MS6" i="61"/>
  <c r="MS5" i="61"/>
  <c r="MS2" i="61"/>
  <c r="MT4" i="61"/>
  <c r="MT3" i="61" s="1"/>
  <c r="MN42" i="57"/>
  <c r="MN16" i="61"/>
  <c r="MQ47" i="55"/>
  <c r="MQ47" i="61"/>
  <c r="MS6" i="57"/>
  <c r="MS2" i="57"/>
  <c r="MS5" i="57"/>
  <c r="MT4" i="57"/>
  <c r="MT3" i="57" s="1"/>
  <c r="MS5" i="59"/>
  <c r="MT4" i="59"/>
  <c r="MS6" i="59"/>
  <c r="MS2" i="59"/>
  <c r="MQ16" i="61"/>
  <c r="MQ41" i="61"/>
  <c r="MS5" i="55"/>
  <c r="MT4" i="55"/>
  <c r="MT3" i="55" s="1"/>
  <c r="MS6" i="55"/>
  <c r="MS2" i="55"/>
  <c r="MQ47" i="59"/>
  <c r="MQ46" i="59"/>
  <c r="MQ31" i="59"/>
  <c r="MN16" i="59"/>
  <c r="MQ41" i="55"/>
  <c r="MQ16" i="55"/>
  <c r="MQ40" i="57" l="1"/>
  <c r="MR38" i="55"/>
  <c r="MQ31" i="55"/>
  <c r="MQ49" i="59"/>
  <c r="MT3" i="59"/>
  <c r="MR23" i="59"/>
  <c r="MR40" i="59" s="1"/>
  <c r="MQ46" i="57"/>
  <c r="MQ31" i="61"/>
  <c r="MQ43" i="59"/>
  <c r="MR33" i="61"/>
  <c r="MQ34" i="61"/>
  <c r="MR48" i="55"/>
  <c r="MS21" i="61"/>
  <c r="MS22" i="61"/>
  <c r="MS35" i="61"/>
  <c r="MR48" i="57"/>
  <c r="MR18" i="61"/>
  <c r="MR42" i="61" s="1"/>
  <c r="MS20" i="61"/>
  <c r="MS32" i="61"/>
  <c r="MS36" i="61"/>
  <c r="MR42" i="57"/>
  <c r="MR48" i="59"/>
  <c r="MQ43" i="57"/>
  <c r="MS37" i="61"/>
  <c r="MQ19" i="61"/>
  <c r="MQ43" i="61" s="1"/>
  <c r="MS41" i="59"/>
  <c r="MS38" i="59"/>
  <c r="MS41" i="55"/>
  <c r="MQ16" i="59"/>
  <c r="MQ40" i="59"/>
  <c r="MQ43" i="55"/>
  <c r="MS17" i="61"/>
  <c r="MR38" i="59"/>
  <c r="MR46" i="59" s="1"/>
  <c r="MR46" i="61"/>
  <c r="MR31" i="61"/>
  <c r="MR31" i="55"/>
  <c r="MR47" i="55"/>
  <c r="MR46" i="55"/>
  <c r="MQ48" i="57"/>
  <c r="MT6" i="57"/>
  <c r="MT2" i="57"/>
  <c r="MT5" i="57"/>
  <c r="MU4" i="57"/>
  <c r="MU3" i="57" s="1"/>
  <c r="MR38" i="57"/>
  <c r="MR31" i="57" s="1"/>
  <c r="MR16" i="59"/>
  <c r="MR41" i="59"/>
  <c r="MQ49" i="57"/>
  <c r="MS47" i="55"/>
  <c r="MQ42" i="61"/>
  <c r="MR47" i="59"/>
  <c r="MS47" i="59"/>
  <c r="MR47" i="57"/>
  <c r="MR23" i="55"/>
  <c r="MR40" i="55" s="1"/>
  <c r="MQ48" i="55"/>
  <c r="MR23" i="57"/>
  <c r="MR40" i="57" s="1"/>
  <c r="MT6" i="55"/>
  <c r="MT2" i="55"/>
  <c r="MT5" i="55"/>
  <c r="MU4" i="55"/>
  <c r="MQ42" i="59"/>
  <c r="MT6" i="59"/>
  <c r="MT2" i="59"/>
  <c r="MT5" i="59"/>
  <c r="MU4" i="59"/>
  <c r="MU3" i="59" s="1"/>
  <c r="MQ42" i="57"/>
  <c r="MR42" i="55"/>
  <c r="MR41" i="55"/>
  <c r="MR41" i="57"/>
  <c r="MR41" i="61"/>
  <c r="MR23" i="61"/>
  <c r="MR40" i="61" s="1"/>
  <c r="MT6" i="61"/>
  <c r="MT5" i="61"/>
  <c r="MU4" i="61"/>
  <c r="MU3" i="61" s="1"/>
  <c r="MT2" i="61"/>
  <c r="MQ49" i="61"/>
  <c r="MS38" i="55" l="1"/>
  <c r="MS46" i="55" s="1"/>
  <c r="MU3" i="55"/>
  <c r="MR46" i="57"/>
  <c r="MS31" i="59"/>
  <c r="MR16" i="55"/>
  <c r="MS38" i="57"/>
  <c r="MR31" i="59"/>
  <c r="MR16" i="57"/>
  <c r="MS46" i="59"/>
  <c r="MR19" i="61"/>
  <c r="MR43" i="61" s="1"/>
  <c r="MR34" i="61"/>
  <c r="MR49" i="61" s="1"/>
  <c r="MR49" i="59"/>
  <c r="MR43" i="55"/>
  <c r="MR49" i="57"/>
  <c r="MS23" i="55"/>
  <c r="MS23" i="59"/>
  <c r="MR43" i="59"/>
  <c r="MR43" i="57"/>
  <c r="MS23" i="61"/>
  <c r="MS40" i="61" s="1"/>
  <c r="MU6" i="59"/>
  <c r="MU2" i="59"/>
  <c r="MU5" i="59"/>
  <c r="MV4" i="59"/>
  <c r="MV3" i="59" s="1"/>
  <c r="MS23" i="57"/>
  <c r="MS40" i="57" s="1"/>
  <c r="MR42" i="59"/>
  <c r="MR48" i="61"/>
  <c r="MR16" i="61"/>
  <c r="MS41" i="61"/>
  <c r="MS41" i="57"/>
  <c r="MU6" i="55"/>
  <c r="MU2" i="55"/>
  <c r="MU5" i="55"/>
  <c r="MV4" i="55"/>
  <c r="MV3" i="55" s="1"/>
  <c r="MS38" i="61"/>
  <c r="MS46" i="61" s="1"/>
  <c r="MU5" i="61"/>
  <c r="MU6" i="61"/>
  <c r="MV4" i="61"/>
  <c r="MV3" i="61" s="1"/>
  <c r="MU2" i="61"/>
  <c r="MS47" i="61"/>
  <c r="MR49" i="55"/>
  <c r="MS47" i="57"/>
  <c r="MS46" i="57"/>
  <c r="MS31" i="57"/>
  <c r="MU5" i="57"/>
  <c r="MV4" i="57"/>
  <c r="MV3" i="57" s="1"/>
  <c r="MU6" i="57"/>
  <c r="MU2" i="57"/>
  <c r="MS31" i="55" l="1"/>
  <c r="MS31" i="61"/>
  <c r="MS16" i="57"/>
  <c r="MS16" i="61"/>
  <c r="MS40" i="55"/>
  <c r="MS16" i="55"/>
  <c r="MS40" i="59"/>
  <c r="MS16" i="59"/>
  <c r="MV6" i="55"/>
  <c r="MV2" i="55"/>
  <c r="MV5" i="55"/>
  <c r="MW4" i="55"/>
  <c r="MV6" i="59"/>
  <c r="MV2" i="59"/>
  <c r="MV5" i="59"/>
  <c r="MW4" i="59"/>
  <c r="MV6" i="57"/>
  <c r="MV2" i="57"/>
  <c r="MV5" i="57"/>
  <c r="MW4" i="57"/>
  <c r="MV6" i="61"/>
  <c r="MV5" i="61"/>
  <c r="MW4" i="61"/>
  <c r="MW3" i="61" s="1"/>
  <c r="MV2" i="61"/>
  <c r="MW3" i="59" l="1"/>
  <c r="MT36" i="61"/>
  <c r="MW3" i="57"/>
  <c r="MT47" i="55"/>
  <c r="MW3" i="55"/>
  <c r="MS42" i="57"/>
  <c r="MS42" i="55"/>
  <c r="MS48" i="57"/>
  <c r="MT41" i="55"/>
  <c r="MT23" i="55"/>
  <c r="MS48" i="55"/>
  <c r="MV47" i="59"/>
  <c r="MS48" i="59"/>
  <c r="MS42" i="59"/>
  <c r="MV17" i="61"/>
  <c r="MV32" i="61"/>
  <c r="MV36" i="61"/>
  <c r="MS33" i="61"/>
  <c r="MS48" i="61" s="1"/>
  <c r="MT32" i="61"/>
  <c r="MT47" i="61" s="1"/>
  <c r="MV37" i="61"/>
  <c r="MT21" i="61"/>
  <c r="MT37" i="61"/>
  <c r="MV21" i="61"/>
  <c r="MT17" i="61"/>
  <c r="MT41" i="61" s="1"/>
  <c r="MT20" i="61"/>
  <c r="MT22" i="61"/>
  <c r="MV20" i="61"/>
  <c r="MV22" i="61"/>
  <c r="MV35" i="61"/>
  <c r="MT35" i="61"/>
  <c r="MT38" i="61" s="1"/>
  <c r="MS18" i="61"/>
  <c r="MS42" i="61" s="1"/>
  <c r="MW6" i="57"/>
  <c r="MW2" i="57"/>
  <c r="MW5" i="57"/>
  <c r="MX4" i="57"/>
  <c r="MX3" i="57" s="1"/>
  <c r="MV49" i="57"/>
  <c r="MV48" i="57"/>
  <c r="MV47" i="57"/>
  <c r="MV38" i="59"/>
  <c r="MV31" i="59" s="1"/>
  <c r="MW5" i="55"/>
  <c r="MX4" i="55"/>
  <c r="MW6" i="55"/>
  <c r="MW2" i="55"/>
  <c r="MV49" i="55"/>
  <c r="MV48" i="55"/>
  <c r="MV47" i="55"/>
  <c r="MV47" i="61"/>
  <c r="MW5" i="59"/>
  <c r="MX4" i="59"/>
  <c r="MW6" i="59"/>
  <c r="MW2" i="59"/>
  <c r="MV23" i="55"/>
  <c r="MV40" i="55" s="1"/>
  <c r="MW6" i="61"/>
  <c r="MW5" i="61"/>
  <c r="MX4" i="61"/>
  <c r="MX3" i="61" s="1"/>
  <c r="MW2" i="61"/>
  <c r="MV23" i="57"/>
  <c r="MV40" i="57" s="1"/>
  <c r="MV43" i="55"/>
  <c r="MV42" i="55"/>
  <c r="MV41" i="55"/>
  <c r="MV41" i="61"/>
  <c r="MV38" i="57"/>
  <c r="MV46" i="57" s="1"/>
  <c r="MV43" i="57"/>
  <c r="MV42" i="57"/>
  <c r="MV41" i="57"/>
  <c r="MV41" i="59"/>
  <c r="MV38" i="55"/>
  <c r="MV31" i="55" s="1"/>
  <c r="MT16" i="55" l="1"/>
  <c r="MX3" i="55"/>
  <c r="MV42" i="59"/>
  <c r="MX3" i="59"/>
  <c r="MT40" i="55"/>
  <c r="MV38" i="61"/>
  <c r="MV46" i="61" s="1"/>
  <c r="MT23" i="59"/>
  <c r="MT40" i="59" s="1"/>
  <c r="MT38" i="55"/>
  <c r="MT23" i="57"/>
  <c r="MT40" i="57" s="1"/>
  <c r="MT41" i="57"/>
  <c r="MT47" i="57"/>
  <c r="MT31" i="61"/>
  <c r="MT38" i="57"/>
  <c r="MT46" i="57" s="1"/>
  <c r="MV16" i="57"/>
  <c r="MV23" i="61"/>
  <c r="MV40" i="61" s="1"/>
  <c r="MT38" i="59"/>
  <c r="MT31" i="59" s="1"/>
  <c r="MV23" i="59"/>
  <c r="MV40" i="59" s="1"/>
  <c r="MT47" i="59"/>
  <c r="MT41" i="59"/>
  <c r="MT16" i="59"/>
  <c r="MV46" i="59"/>
  <c r="MT46" i="61"/>
  <c r="MV16" i="55"/>
  <c r="MT23" i="61"/>
  <c r="MV33" i="61"/>
  <c r="MV18" i="61"/>
  <c r="MV31" i="61"/>
  <c r="MU32" i="61"/>
  <c r="MU35" i="61"/>
  <c r="MU37" i="61"/>
  <c r="MT18" i="61"/>
  <c r="MU17" i="61"/>
  <c r="MU22" i="61"/>
  <c r="MT48" i="55"/>
  <c r="MT48" i="59"/>
  <c r="MU20" i="61"/>
  <c r="MT33" i="61"/>
  <c r="MT48" i="61" s="1"/>
  <c r="MU21" i="61"/>
  <c r="MU36" i="61"/>
  <c r="MU41" i="59"/>
  <c r="MU41" i="57"/>
  <c r="MX6" i="59"/>
  <c r="MX2" i="59"/>
  <c r="MX5" i="59"/>
  <c r="MY4" i="59"/>
  <c r="MX6" i="57"/>
  <c r="MX2" i="57"/>
  <c r="MX5" i="57"/>
  <c r="MY4" i="57"/>
  <c r="MU47" i="61"/>
  <c r="MX6" i="61"/>
  <c r="MX5" i="61"/>
  <c r="MY4" i="61"/>
  <c r="MY3" i="61" s="1"/>
  <c r="MX2" i="61"/>
  <c r="MX6" i="55"/>
  <c r="MX2" i="55"/>
  <c r="MX5" i="55"/>
  <c r="MY4" i="55"/>
  <c r="MV31" i="57"/>
  <c r="MV46" i="55"/>
  <c r="MU47" i="57"/>
  <c r="MT16" i="57" l="1"/>
  <c r="MU38" i="59"/>
  <c r="MV16" i="59"/>
  <c r="MV16" i="61"/>
  <c r="MY3" i="57"/>
  <c r="MY3" i="59"/>
  <c r="MY3" i="55"/>
  <c r="MW36" i="61"/>
  <c r="MT46" i="59"/>
  <c r="MW22" i="61"/>
  <c r="MW47" i="59"/>
  <c r="MW32" i="61"/>
  <c r="MW47" i="61" s="1"/>
  <c r="MW21" i="61"/>
  <c r="MW17" i="61"/>
  <c r="MW41" i="61" s="1"/>
  <c r="MT31" i="57"/>
  <c r="MW20" i="61"/>
  <c r="MW35" i="61"/>
  <c r="MW37" i="61"/>
  <c r="MW41" i="59"/>
  <c r="MT46" i="55"/>
  <c r="MT31" i="55"/>
  <c r="MX23" i="59"/>
  <c r="MX40" i="59" s="1"/>
  <c r="MV43" i="59"/>
  <c r="MV49" i="59"/>
  <c r="MV48" i="59"/>
  <c r="MU38" i="55"/>
  <c r="MU31" i="55" s="1"/>
  <c r="MX23" i="57"/>
  <c r="MX40" i="57" s="1"/>
  <c r="MU23" i="57"/>
  <c r="MU40" i="57" s="1"/>
  <c r="MU23" i="55"/>
  <c r="MU40" i="55" s="1"/>
  <c r="MX23" i="55"/>
  <c r="MX40" i="55" s="1"/>
  <c r="MU23" i="59"/>
  <c r="MU16" i="59" s="1"/>
  <c r="MT40" i="61"/>
  <c r="MT16" i="61"/>
  <c r="MX37" i="61"/>
  <c r="MV42" i="61"/>
  <c r="MV48" i="61"/>
  <c r="MV34" i="61"/>
  <c r="MV49" i="61" s="1"/>
  <c r="MX17" i="61"/>
  <c r="MX41" i="61" s="1"/>
  <c r="MX21" i="61"/>
  <c r="MV19" i="61"/>
  <c r="MV43" i="61" s="1"/>
  <c r="MX22" i="61"/>
  <c r="MX35" i="61"/>
  <c r="MX20" i="61"/>
  <c r="MX32" i="61"/>
  <c r="MX47" i="61" s="1"/>
  <c r="MX36" i="61"/>
  <c r="MU23" i="61"/>
  <c r="MU16" i="61" s="1"/>
  <c r="MU33" i="61"/>
  <c r="MU48" i="61" s="1"/>
  <c r="MU38" i="57"/>
  <c r="MU47" i="59"/>
  <c r="MU46" i="59"/>
  <c r="MU31" i="59"/>
  <c r="MU47" i="55"/>
  <c r="MU46" i="55"/>
  <c r="MT48" i="57"/>
  <c r="MX38" i="57"/>
  <c r="MX31" i="57" s="1"/>
  <c r="MT42" i="55"/>
  <c r="MT42" i="61"/>
  <c r="MT42" i="57"/>
  <c r="MY5" i="57"/>
  <c r="MZ4" i="57"/>
  <c r="MY6" i="57"/>
  <c r="MY2" i="57"/>
  <c r="MX49" i="57"/>
  <c r="MX48" i="57"/>
  <c r="MX47" i="57"/>
  <c r="MX41" i="59"/>
  <c r="MU41" i="55"/>
  <c r="MU16" i="55"/>
  <c r="MX38" i="55"/>
  <c r="MX46" i="55" s="1"/>
  <c r="MX43" i="55"/>
  <c r="MX42" i="55"/>
  <c r="MX41" i="55"/>
  <c r="MY5" i="61"/>
  <c r="MY6" i="61"/>
  <c r="MZ4" i="61"/>
  <c r="MZ3" i="61" s="1"/>
  <c r="MY2" i="61"/>
  <c r="MY6" i="59"/>
  <c r="MY2" i="59"/>
  <c r="MY5" i="59"/>
  <c r="MZ4" i="59"/>
  <c r="MX47" i="59"/>
  <c r="MU38" i="61"/>
  <c r="MY6" i="55"/>
  <c r="MY2" i="55"/>
  <c r="MY5" i="55"/>
  <c r="MZ4" i="55"/>
  <c r="MX49" i="55"/>
  <c r="MX48" i="55"/>
  <c r="MX47" i="55"/>
  <c r="MU41" i="61"/>
  <c r="MX43" i="57"/>
  <c r="MX42" i="57"/>
  <c r="MX41" i="57"/>
  <c r="MX16" i="55" l="1"/>
  <c r="MX16" i="57"/>
  <c r="MW38" i="57"/>
  <c r="MW31" i="57" s="1"/>
  <c r="MW23" i="61"/>
  <c r="MW40" i="61" s="1"/>
  <c r="MW23" i="59"/>
  <c r="MW38" i="55"/>
  <c r="MU40" i="61"/>
  <c r="MZ3" i="55"/>
  <c r="MZ3" i="57"/>
  <c r="MX18" i="61"/>
  <c r="MX42" i="61" s="1"/>
  <c r="MZ3" i="59"/>
  <c r="MX38" i="61"/>
  <c r="MW38" i="61"/>
  <c r="MW23" i="57"/>
  <c r="MW46" i="57"/>
  <c r="MW48" i="57"/>
  <c r="MW47" i="57"/>
  <c r="MW48" i="59"/>
  <c r="MW47" i="55"/>
  <c r="MW42" i="57"/>
  <c r="MW49" i="57"/>
  <c r="MW41" i="55"/>
  <c r="MW33" i="61"/>
  <c r="MW48" i="61" s="1"/>
  <c r="MW41" i="57"/>
  <c r="MW18" i="61"/>
  <c r="MW42" i="61" s="1"/>
  <c r="MW23" i="55"/>
  <c r="MW38" i="59"/>
  <c r="MW48" i="55"/>
  <c r="MX31" i="55"/>
  <c r="MX23" i="61"/>
  <c r="MX40" i="61" s="1"/>
  <c r="MU16" i="57"/>
  <c r="MW19" i="61"/>
  <c r="MU40" i="59"/>
  <c r="MW40" i="59"/>
  <c r="MW16" i="59"/>
  <c r="MX38" i="59"/>
  <c r="MX46" i="61"/>
  <c r="MX31" i="61"/>
  <c r="MX33" i="61"/>
  <c r="MW34" i="61"/>
  <c r="MX16" i="59"/>
  <c r="MX46" i="57"/>
  <c r="MU46" i="57"/>
  <c r="MU31" i="57"/>
  <c r="MY37" i="61"/>
  <c r="MU49" i="55"/>
  <c r="MY47" i="57"/>
  <c r="MY41" i="59"/>
  <c r="MY21" i="61"/>
  <c r="MY41" i="57"/>
  <c r="MY22" i="61"/>
  <c r="MY35" i="61"/>
  <c r="MY20" i="61"/>
  <c r="MY17" i="61"/>
  <c r="MY32" i="61"/>
  <c r="MY47" i="61" s="1"/>
  <c r="MY36" i="61"/>
  <c r="MY41" i="55"/>
  <c r="MZ6" i="55"/>
  <c r="MZ2" i="55"/>
  <c r="MZ5" i="55"/>
  <c r="NA4" i="55"/>
  <c r="MZ6" i="59"/>
  <c r="MZ2" i="59"/>
  <c r="MZ5" i="59"/>
  <c r="NA4" i="59"/>
  <c r="MU48" i="57"/>
  <c r="MX16" i="61"/>
  <c r="MU48" i="59"/>
  <c r="MU31" i="61"/>
  <c r="MU46" i="61"/>
  <c r="MU42" i="59"/>
  <c r="MU42" i="55"/>
  <c r="MU42" i="57"/>
  <c r="MU48" i="55"/>
  <c r="MZ6" i="61"/>
  <c r="MZ5" i="61"/>
  <c r="NA4" i="61"/>
  <c r="NA3" i="61" s="1"/>
  <c r="MZ2" i="61"/>
  <c r="MZ6" i="57"/>
  <c r="MZ2" i="57"/>
  <c r="MZ5" i="57"/>
  <c r="NA4" i="57"/>
  <c r="NA3" i="57" s="1"/>
  <c r="MW16" i="61" l="1"/>
  <c r="MW43" i="59"/>
  <c r="MW43" i="57"/>
  <c r="MW46" i="55"/>
  <c r="MW31" i="55"/>
  <c r="MX49" i="59"/>
  <c r="NA3" i="59"/>
  <c r="NA3" i="55"/>
  <c r="MZ36" i="61"/>
  <c r="MW49" i="61"/>
  <c r="MW42" i="59"/>
  <c r="MW31" i="61"/>
  <c r="MW46" i="61"/>
  <c r="MW43" i="61"/>
  <c r="MW43" i="55"/>
  <c r="MW42" i="55"/>
  <c r="MW49" i="55"/>
  <c r="MW40" i="57"/>
  <c r="MW16" i="57"/>
  <c r="MW49" i="59"/>
  <c r="MW31" i="59"/>
  <c r="MW46" i="59"/>
  <c r="MW40" i="55"/>
  <c r="MW16" i="55"/>
  <c r="MY23" i="55"/>
  <c r="MY40" i="55" s="1"/>
  <c r="MY23" i="59"/>
  <c r="MY40" i="59" s="1"/>
  <c r="MX43" i="59"/>
  <c r="MX48" i="59"/>
  <c r="MX46" i="59"/>
  <c r="MX31" i="59"/>
  <c r="MX42" i="59"/>
  <c r="MY38" i="59"/>
  <c r="MY38" i="55"/>
  <c r="MY23" i="57"/>
  <c r="MY16" i="57" s="1"/>
  <c r="MY38" i="57"/>
  <c r="MY46" i="57" s="1"/>
  <c r="MX34" i="61"/>
  <c r="MX49" i="61" s="1"/>
  <c r="MX48" i="61"/>
  <c r="MX19" i="61"/>
  <c r="MX43" i="61" s="1"/>
  <c r="MY38" i="61"/>
  <c r="MY46" i="61" s="1"/>
  <c r="MY23" i="61"/>
  <c r="MZ20" i="61"/>
  <c r="MZ22" i="61"/>
  <c r="MZ35" i="61"/>
  <c r="MZ41" i="55"/>
  <c r="MZ17" i="61"/>
  <c r="MZ32" i="61"/>
  <c r="MZ47" i="61" s="1"/>
  <c r="MY48" i="59"/>
  <c r="MY33" i="61"/>
  <c r="MZ37" i="61"/>
  <c r="MZ41" i="57"/>
  <c r="MY18" i="61"/>
  <c r="MZ21" i="61"/>
  <c r="MY40" i="61"/>
  <c r="NA5" i="59"/>
  <c r="NB4" i="59"/>
  <c r="NB3" i="59" s="1"/>
  <c r="NA6" i="59"/>
  <c r="NA2" i="59"/>
  <c r="MY47" i="55"/>
  <c r="MY46" i="55"/>
  <c r="MY31" i="55"/>
  <c r="NA5" i="55"/>
  <c r="NB4" i="55"/>
  <c r="NB3" i="55" s="1"/>
  <c r="NA6" i="55"/>
  <c r="NA2" i="55"/>
  <c r="NA6" i="57"/>
  <c r="NA2" i="57"/>
  <c r="NA5" i="57"/>
  <c r="NB4" i="57"/>
  <c r="NB3" i="57" s="1"/>
  <c r="MY16" i="61"/>
  <c r="MY41" i="61"/>
  <c r="NA6" i="61"/>
  <c r="NA5" i="61"/>
  <c r="NA2" i="61"/>
  <c r="NB4" i="61"/>
  <c r="NB3" i="61" s="1"/>
  <c r="MZ41" i="59"/>
  <c r="MY47" i="59"/>
  <c r="MY46" i="59"/>
  <c r="MY31" i="59"/>
  <c r="MZ23" i="55" l="1"/>
  <c r="MY40" i="57"/>
  <c r="MY16" i="59"/>
  <c r="MZ38" i="55"/>
  <c r="MY31" i="57"/>
  <c r="MY31" i="61"/>
  <c r="MY16" i="55"/>
  <c r="MY19" i="61"/>
  <c r="MY43" i="61" s="1"/>
  <c r="MZ38" i="59"/>
  <c r="MZ31" i="59" s="1"/>
  <c r="MZ38" i="57"/>
  <c r="MZ46" i="57" s="1"/>
  <c r="MZ23" i="57"/>
  <c r="MZ40" i="57" s="1"/>
  <c r="MZ23" i="59"/>
  <c r="MZ40" i="59" s="1"/>
  <c r="MZ38" i="61"/>
  <c r="MZ31" i="61" s="1"/>
  <c r="MY34" i="61"/>
  <c r="MY49" i="61" s="1"/>
  <c r="MY49" i="55"/>
  <c r="MY43" i="55"/>
  <c r="MY43" i="57"/>
  <c r="MY49" i="59"/>
  <c r="MY43" i="59"/>
  <c r="MY49" i="57"/>
  <c r="MZ46" i="61"/>
  <c r="MZ40" i="55"/>
  <c r="MZ16" i="55"/>
  <c r="MZ23" i="61"/>
  <c r="MZ40" i="61" s="1"/>
  <c r="MY48" i="61"/>
  <c r="MY42" i="61"/>
  <c r="MZ47" i="57"/>
  <c r="MZ31" i="57"/>
  <c r="MY48" i="55"/>
  <c r="NB6" i="61"/>
  <c r="NB5" i="61"/>
  <c r="NC4" i="61"/>
  <c r="NC3" i="61" s="1"/>
  <c r="NB2" i="61"/>
  <c r="MY42" i="55"/>
  <c r="MZ47" i="59"/>
  <c r="MZ46" i="59"/>
  <c r="MY42" i="59"/>
  <c r="NB6" i="59"/>
  <c r="NB2" i="59"/>
  <c r="NB5" i="59"/>
  <c r="NC4" i="59"/>
  <c r="NC3" i="59" s="1"/>
  <c r="MY42" i="57"/>
  <c r="MZ16" i="57"/>
  <c r="MZ41" i="61"/>
  <c r="MY48" i="57"/>
  <c r="NB6" i="57"/>
  <c r="NB2" i="57"/>
  <c r="NB5" i="57"/>
  <c r="NC4" i="57"/>
  <c r="NC3" i="57" s="1"/>
  <c r="MZ31" i="55"/>
  <c r="MZ47" i="55"/>
  <c r="MZ46" i="55"/>
  <c r="NB6" i="55"/>
  <c r="NB2" i="55"/>
  <c r="NB5" i="55"/>
  <c r="NC4" i="55"/>
  <c r="NC3" i="55" s="1"/>
  <c r="MZ16" i="59" l="1"/>
  <c r="MZ16" i="61"/>
  <c r="NC18" i="61"/>
  <c r="NC6" i="59"/>
  <c r="NC2" i="59"/>
  <c r="NC5" i="59"/>
  <c r="ND4" i="59"/>
  <c r="ND3" i="59" s="1"/>
  <c r="NC5" i="61"/>
  <c r="NC6" i="61"/>
  <c r="ND4" i="61"/>
  <c r="ND3" i="61" s="1"/>
  <c r="NC2" i="61"/>
  <c r="NC6" i="55"/>
  <c r="NC2" i="55"/>
  <c r="NC5" i="55"/>
  <c r="ND4" i="55"/>
  <c r="NC5" i="57"/>
  <c r="ND4" i="57"/>
  <c r="NC6" i="57"/>
  <c r="NC2" i="57"/>
  <c r="ND3" i="55" l="1"/>
  <c r="NC21" i="61"/>
  <c r="ND3" i="57"/>
  <c r="NA41" i="55"/>
  <c r="MZ42" i="57"/>
  <c r="NA41" i="57"/>
  <c r="MZ48" i="55"/>
  <c r="NC19" i="61"/>
  <c r="NC34" i="61"/>
  <c r="MZ34" i="61"/>
  <c r="MZ42" i="59"/>
  <c r="NA47" i="59"/>
  <c r="MZ48" i="59"/>
  <c r="NA20" i="61"/>
  <c r="NC33" i="61"/>
  <c r="NC37" i="61"/>
  <c r="NA21" i="61"/>
  <c r="NA34" i="61"/>
  <c r="MZ33" i="61"/>
  <c r="MZ48" i="61" s="1"/>
  <c r="NA22" i="61"/>
  <c r="NA32" i="61"/>
  <c r="MZ18" i="61"/>
  <c r="MZ42" i="61" s="1"/>
  <c r="NA36" i="61"/>
  <c r="NA37" i="61"/>
  <c r="NC22" i="61"/>
  <c r="NC35" i="61"/>
  <c r="NC20" i="61"/>
  <c r="NA35" i="61"/>
  <c r="MZ19" i="61"/>
  <c r="NC17" i="61"/>
  <c r="NC32" i="61"/>
  <c r="NC36" i="61"/>
  <c r="NA17" i="61"/>
  <c r="NB22" i="61"/>
  <c r="NB21" i="61"/>
  <c r="NB43" i="59"/>
  <c r="NB33" i="61"/>
  <c r="NB36" i="61"/>
  <c r="NB38" i="57"/>
  <c r="NB34" i="61"/>
  <c r="NA19" i="61"/>
  <c r="NA18" i="61"/>
  <c r="NB32" i="61"/>
  <c r="NB47" i="61" s="1"/>
  <c r="ND21" i="61"/>
  <c r="ND37" i="61"/>
  <c r="ND36" i="61"/>
  <c r="ND35" i="61"/>
  <c r="ND34" i="61"/>
  <c r="ND33" i="61"/>
  <c r="ND32" i="61"/>
  <c r="ND22" i="61"/>
  <c r="ND19" i="61"/>
  <c r="ND18" i="61"/>
  <c r="ND17" i="61"/>
  <c r="ND20" i="61"/>
  <c r="NB20" i="61"/>
  <c r="NB17" i="61"/>
  <c r="NB41" i="61" s="1"/>
  <c r="NB19" i="61"/>
  <c r="NA48" i="59"/>
  <c r="NA33" i="61"/>
  <c r="NA48" i="61" s="1"/>
  <c r="NB35" i="61"/>
  <c r="NB37" i="61"/>
  <c r="NB18" i="61"/>
  <c r="NA48" i="57"/>
  <c r="NC38" i="59"/>
  <c r="NC46" i="59" s="1"/>
  <c r="NB41" i="59"/>
  <c r="NC23" i="57"/>
  <c r="NC40" i="57" s="1"/>
  <c r="NC23" i="55"/>
  <c r="NC40" i="55" s="1"/>
  <c r="NB23" i="55"/>
  <c r="NA49" i="55"/>
  <c r="ND6" i="59"/>
  <c r="ND2" i="59"/>
  <c r="ND5" i="59"/>
  <c r="NC49" i="59"/>
  <c r="NC48" i="59"/>
  <c r="NC47" i="59"/>
  <c r="NC38" i="57"/>
  <c r="NC46" i="57" s="1"/>
  <c r="NC43" i="57"/>
  <c r="NC42" i="57"/>
  <c r="NC41" i="57"/>
  <c r="NC43" i="55"/>
  <c r="NC42" i="55"/>
  <c r="NC41" i="55"/>
  <c r="NB38" i="55"/>
  <c r="ND6" i="61"/>
  <c r="ND5" i="61"/>
  <c r="ND2" i="61"/>
  <c r="NC43" i="61"/>
  <c r="NC42" i="61"/>
  <c r="NC41" i="61"/>
  <c r="NA43" i="59"/>
  <c r="NA42" i="59"/>
  <c r="NC23" i="59"/>
  <c r="NC40" i="59" s="1"/>
  <c r="NC49" i="57"/>
  <c r="NC48" i="57"/>
  <c r="NC47" i="57"/>
  <c r="NC38" i="55"/>
  <c r="NC46" i="55" s="1"/>
  <c r="NC43" i="59"/>
  <c r="NC42" i="59"/>
  <c r="NC41" i="59"/>
  <c r="NA48" i="55"/>
  <c r="ND23" i="57"/>
  <c r="ND40" i="57" s="1"/>
  <c r="ND6" i="57"/>
  <c r="ND2" i="57"/>
  <c r="ND5" i="57"/>
  <c r="NB23" i="57"/>
  <c r="ND6" i="55"/>
  <c r="ND2" i="55"/>
  <c r="ND5" i="55"/>
  <c r="NC49" i="55"/>
  <c r="NC48" i="55"/>
  <c r="NC47" i="55"/>
  <c r="NC49" i="61"/>
  <c r="NC48" i="61"/>
  <c r="NC47" i="61"/>
  <c r="NB49" i="59"/>
  <c r="NB48" i="59"/>
  <c r="NB47" i="59"/>
  <c r="NC16" i="57" l="1"/>
  <c r="NC16" i="55"/>
  <c r="NC31" i="59"/>
  <c r="NA49" i="59"/>
  <c r="NB40" i="55"/>
  <c r="MZ49" i="55"/>
  <c r="MZ43" i="59"/>
  <c r="NA23" i="59"/>
  <c r="NA40" i="59" s="1"/>
  <c r="NA38" i="57"/>
  <c r="NA46" i="57" s="1"/>
  <c r="MZ49" i="59"/>
  <c r="NA47" i="57"/>
  <c r="NA23" i="57"/>
  <c r="MZ43" i="57"/>
  <c r="NB23" i="59"/>
  <c r="MZ48" i="57"/>
  <c r="MZ49" i="57"/>
  <c r="MZ43" i="61"/>
  <c r="MZ43" i="55"/>
  <c r="MZ42" i="55"/>
  <c r="NA47" i="55"/>
  <c r="NA23" i="55"/>
  <c r="NA38" i="55"/>
  <c r="NA46" i="55" s="1"/>
  <c r="NB42" i="61"/>
  <c r="NB49" i="61"/>
  <c r="NB43" i="61"/>
  <c r="NB42" i="59"/>
  <c r="NA41" i="59"/>
  <c r="NB38" i="59"/>
  <c r="NA38" i="59"/>
  <c r="MZ49" i="61"/>
  <c r="NC31" i="55"/>
  <c r="NC38" i="61"/>
  <c r="NC31" i="61" s="1"/>
  <c r="NC31" i="57"/>
  <c r="NA23" i="61"/>
  <c r="NA40" i="61" s="1"/>
  <c r="NA38" i="61"/>
  <c r="NA31" i="61" s="1"/>
  <c r="NA47" i="61"/>
  <c r="NA49" i="61"/>
  <c r="NB38" i="61"/>
  <c r="NB46" i="61" s="1"/>
  <c r="NB23" i="61"/>
  <c r="NC23" i="61"/>
  <c r="NA41" i="61"/>
  <c r="NB31" i="61"/>
  <c r="NC16" i="59"/>
  <c r="NA49" i="57"/>
  <c r="ND38" i="61"/>
  <c r="ND31" i="61" s="1"/>
  <c r="ND43" i="55"/>
  <c r="ND42" i="55"/>
  <c r="ND41" i="55"/>
  <c r="ND38" i="55"/>
  <c r="ND31" i="55" s="1"/>
  <c r="ND49" i="57"/>
  <c r="ND48" i="57"/>
  <c r="ND47" i="57"/>
  <c r="NA43" i="61"/>
  <c r="NA42" i="61"/>
  <c r="ND23" i="61"/>
  <c r="ND40" i="61" s="1"/>
  <c r="ND43" i="59"/>
  <c r="ND42" i="59"/>
  <c r="ND41" i="59"/>
  <c r="ND38" i="59"/>
  <c r="NA43" i="55"/>
  <c r="NA42" i="55"/>
  <c r="ND49" i="55"/>
  <c r="ND48" i="55"/>
  <c r="ND47" i="55"/>
  <c r="NA43" i="57"/>
  <c r="NA42" i="57"/>
  <c r="ND43" i="61"/>
  <c r="ND42" i="61"/>
  <c r="ND41" i="61"/>
  <c r="NB49" i="55"/>
  <c r="NB48" i="55"/>
  <c r="NB47" i="55"/>
  <c r="NB46" i="55"/>
  <c r="NB31" i="55"/>
  <c r="ND49" i="59"/>
  <c r="ND48" i="59"/>
  <c r="ND47" i="59"/>
  <c r="NB48" i="61"/>
  <c r="NB16" i="57"/>
  <c r="NB43" i="57"/>
  <c r="NB42" i="57"/>
  <c r="NB41" i="57"/>
  <c r="P23" i="61"/>
  <c r="AY23" i="61"/>
  <c r="CG49" i="61"/>
  <c r="DM49" i="61"/>
  <c r="EZ23" i="61"/>
  <c r="GB23" i="61"/>
  <c r="JV38" i="61"/>
  <c r="NB31" i="57"/>
  <c r="NB49" i="57"/>
  <c r="NB48" i="57"/>
  <c r="NB47" i="57"/>
  <c r="NB46" i="57"/>
  <c r="ND23" i="55"/>
  <c r="ND40" i="55" s="1"/>
  <c r="NB40" i="57"/>
  <c r="ND38" i="57"/>
  <c r="ND16" i="57"/>
  <c r="ND43" i="57"/>
  <c r="ND42" i="57"/>
  <c r="ND41" i="57"/>
  <c r="ND49" i="61"/>
  <c r="ND48" i="61"/>
  <c r="ND47" i="61"/>
  <c r="ND23" i="59"/>
  <c r="ND40" i="59" s="1"/>
  <c r="NB16" i="55"/>
  <c r="NB43" i="55"/>
  <c r="NB42" i="55"/>
  <c r="NB41" i="55"/>
  <c r="D16" i="63"/>
  <c r="NA31" i="57" l="1"/>
  <c r="NC46" i="61"/>
  <c r="ND46" i="61"/>
  <c r="AF16" i="63"/>
  <c r="NA16" i="59"/>
  <c r="ND46" i="55"/>
  <c r="NA31" i="55"/>
  <c r="NA40" i="55"/>
  <c r="NA16" i="55"/>
  <c r="EA43" i="57"/>
  <c r="EA49" i="57"/>
  <c r="KV49" i="57"/>
  <c r="EA49" i="55"/>
  <c r="EA43" i="55"/>
  <c r="NA40" i="57"/>
  <c r="NA16" i="57"/>
  <c r="NB40" i="59"/>
  <c r="NB16" i="59"/>
  <c r="NA46" i="59"/>
  <c r="NA31" i="59"/>
  <c r="NB46" i="59"/>
  <c r="NB31" i="59"/>
  <c r="ND31" i="59"/>
  <c r="KV43" i="59"/>
  <c r="ND16" i="61"/>
  <c r="ND46" i="59"/>
  <c r="NA16" i="61"/>
  <c r="NA46" i="61"/>
  <c r="NC40" i="61"/>
  <c r="NC16" i="61"/>
  <c r="NB16" i="61"/>
  <c r="NB40" i="61"/>
  <c r="I19" i="61"/>
  <c r="I43" i="61" s="1"/>
  <c r="I34" i="61"/>
  <c r="I49" i="61" s="1"/>
  <c r="H19" i="61"/>
  <c r="H43" i="61" s="1"/>
  <c r="H34" i="61"/>
  <c r="H49" i="61" s="1"/>
  <c r="M34" i="61"/>
  <c r="O34" i="61"/>
  <c r="O19" i="61"/>
  <c r="P34" i="61"/>
  <c r="P19" i="61"/>
  <c r="V19" i="61"/>
  <c r="W18" i="61"/>
  <c r="W34" i="61"/>
  <c r="AC34" i="61"/>
  <c r="AD18" i="61"/>
  <c r="AC19" i="61"/>
  <c r="AD34" i="61"/>
  <c r="AD19" i="61"/>
  <c r="AJ34" i="61"/>
  <c r="AJ19" i="61"/>
  <c r="AK34" i="61"/>
  <c r="AQ19" i="61"/>
  <c r="AQ43" i="61" s="1"/>
  <c r="AQ34" i="61"/>
  <c r="AQ49" i="61" s="1"/>
  <c r="AR33" i="61"/>
  <c r="AR34" i="61"/>
  <c r="AR19" i="61"/>
  <c r="AR43" i="61" s="1"/>
  <c r="AX34" i="61"/>
  <c r="AX49" i="61" s="1"/>
  <c r="AX19" i="61"/>
  <c r="AX43" i="61" s="1"/>
  <c r="AY19" i="61"/>
  <c r="AY43" i="61" s="1"/>
  <c r="AY34" i="61"/>
  <c r="AY49" i="61" s="1"/>
  <c r="BF19" i="61"/>
  <c r="BF43" i="61" s="1"/>
  <c r="BE34" i="61"/>
  <c r="BE49" i="61" s="1"/>
  <c r="BM34" i="61"/>
  <c r="BM49" i="61" s="1"/>
  <c r="BL34" i="61"/>
  <c r="BL49" i="61" s="1"/>
  <c r="BL19" i="61"/>
  <c r="BL43" i="61" s="1"/>
  <c r="BM19" i="61"/>
  <c r="BM43" i="61" s="1"/>
  <c r="BT35" i="61"/>
  <c r="BT38" i="61" s="1"/>
  <c r="BS34" i="61"/>
  <c r="BS49" i="61" s="1"/>
  <c r="BS19" i="61"/>
  <c r="BS43" i="61" s="1"/>
  <c r="BT19" i="61"/>
  <c r="BT43" i="61" s="1"/>
  <c r="BT34" i="61"/>
  <c r="BT49" i="61" s="1"/>
  <c r="BZ34" i="61"/>
  <c r="BZ49" i="61" s="1"/>
  <c r="BZ19" i="61"/>
  <c r="BZ43" i="61" s="1"/>
  <c r="CA34" i="61"/>
  <c r="CA49" i="61" s="1"/>
  <c r="CA19" i="61"/>
  <c r="CA43" i="61" s="1"/>
  <c r="CH34" i="61"/>
  <c r="CH49" i="61" s="1"/>
  <c r="CH19" i="61"/>
  <c r="CH43" i="61" s="1"/>
  <c r="CO18" i="61"/>
  <c r="CN19" i="61"/>
  <c r="CN43" i="61" s="1"/>
  <c r="CN34" i="61"/>
  <c r="CN49" i="61" s="1"/>
  <c r="CO19" i="61"/>
  <c r="CO34" i="61"/>
  <c r="CO49" i="61" s="1"/>
  <c r="CU19" i="61"/>
  <c r="CU43" i="61" s="1"/>
  <c r="CV19" i="61"/>
  <c r="CV43" i="61" s="1"/>
  <c r="CU34" i="61"/>
  <c r="CU49" i="61" s="1"/>
  <c r="CV34" i="61"/>
  <c r="CV49" i="61" s="1"/>
  <c r="DA34" i="61"/>
  <c r="DA49" i="61" s="1"/>
  <c r="DC21" i="61"/>
  <c r="DC23" i="61" s="1"/>
  <c r="DA19" i="61"/>
  <c r="DA43" i="61" s="1"/>
  <c r="DB34" i="61"/>
  <c r="DB49" i="61" s="1"/>
  <c r="DB19" i="61"/>
  <c r="DB43" i="61" s="1"/>
  <c r="DC34" i="61"/>
  <c r="DC49" i="61" s="1"/>
  <c r="DI19" i="61"/>
  <c r="DI43" i="61" s="1"/>
  <c r="DI34" i="61"/>
  <c r="DI49" i="61" s="1"/>
  <c r="DJ34" i="61"/>
  <c r="DJ49" i="61" s="1"/>
  <c r="DJ19" i="61"/>
  <c r="DJ43" i="61" s="1"/>
  <c r="DO19" i="61"/>
  <c r="DO43" i="61" s="1"/>
  <c r="DP34" i="61"/>
  <c r="DP49" i="61" s="1"/>
  <c r="DO34" i="61"/>
  <c r="DO49" i="61" s="1"/>
  <c r="DP19" i="61"/>
  <c r="DP43" i="61" s="1"/>
  <c r="DQ33" i="61"/>
  <c r="DQ19" i="61"/>
  <c r="DQ43" i="61" s="1"/>
  <c r="DQ34" i="61"/>
  <c r="DW19" i="61"/>
  <c r="DW43" i="61" s="1"/>
  <c r="DV19" i="61"/>
  <c r="DV43" i="61" s="1"/>
  <c r="DV34" i="61"/>
  <c r="DV49" i="61" s="1"/>
  <c r="DW34" i="61"/>
  <c r="DW49" i="61" s="1"/>
  <c r="DX34" i="61"/>
  <c r="DX49" i="61" s="1"/>
  <c r="DX19" i="61"/>
  <c r="DX43" i="61" s="1"/>
  <c r="ED19" i="61"/>
  <c r="ED43" i="61" s="1"/>
  <c r="EE34" i="61"/>
  <c r="EE49" i="61" s="1"/>
  <c r="ED34" i="61"/>
  <c r="EE19" i="61"/>
  <c r="EE43" i="61" s="1"/>
  <c r="EK19" i="61"/>
  <c r="EK43" i="61" s="1"/>
  <c r="EK34" i="61"/>
  <c r="EK49" i="61" s="1"/>
  <c r="EL19" i="61"/>
  <c r="EL43" i="61" s="1"/>
  <c r="EL34" i="61"/>
  <c r="EL49" i="61" s="1"/>
  <c r="EO19" i="61"/>
  <c r="EO43" i="61" s="1"/>
  <c r="EP19" i="61"/>
  <c r="EP43" i="61" s="1"/>
  <c r="EP34" i="61"/>
  <c r="EP49" i="61" s="1"/>
  <c r="ER34" i="61"/>
  <c r="ER49" i="61" s="1"/>
  <c r="ER19" i="61"/>
  <c r="ER43" i="61" s="1"/>
  <c r="ES34" i="61"/>
  <c r="ES49" i="61" s="1"/>
  <c r="ES19" i="61"/>
  <c r="ES43" i="61" s="1"/>
  <c r="EX34" i="61"/>
  <c r="EX49" i="61" s="1"/>
  <c r="EX19" i="61"/>
  <c r="EX43" i="61" s="1"/>
  <c r="EY34" i="61"/>
  <c r="EY49" i="61" s="1"/>
  <c r="EY19" i="61"/>
  <c r="EY43" i="61" s="1"/>
  <c r="EZ19" i="61"/>
  <c r="EZ43" i="61" s="1"/>
  <c r="EZ34" i="61"/>
  <c r="EZ49" i="61" s="1"/>
  <c r="FF33" i="61"/>
  <c r="FF34" i="61"/>
  <c r="FF19" i="61"/>
  <c r="FF43" i="61" s="1"/>
  <c r="FG34" i="61"/>
  <c r="FG49" i="61" s="1"/>
  <c r="FG19" i="61"/>
  <c r="FG43" i="61" s="1"/>
  <c r="FN33" i="61"/>
  <c r="FM34" i="61"/>
  <c r="FM49" i="61" s="1"/>
  <c r="FN19" i="61"/>
  <c r="FN43" i="61" s="1"/>
  <c r="FM19" i="61"/>
  <c r="FM43" i="61" s="1"/>
  <c r="FN34" i="61"/>
  <c r="FT18" i="61"/>
  <c r="FT34" i="61"/>
  <c r="FT49" i="61" s="1"/>
  <c r="FT19" i="61"/>
  <c r="FU34" i="61"/>
  <c r="FU49" i="61" s="1"/>
  <c r="FU19" i="61"/>
  <c r="FU43" i="61" s="1"/>
  <c r="GB34" i="61"/>
  <c r="GB49" i="61" s="1"/>
  <c r="GA34" i="61"/>
  <c r="GA49" i="61" s="1"/>
  <c r="GA19" i="61"/>
  <c r="GA43" i="61" s="1"/>
  <c r="GB19" i="61"/>
  <c r="GB43" i="61" s="1"/>
  <c r="GH34" i="61"/>
  <c r="GH49" i="61" s="1"/>
  <c r="GH19" i="61"/>
  <c r="GH43" i="61" s="1"/>
  <c r="GI34" i="61"/>
  <c r="GI49" i="61" s="1"/>
  <c r="GI19" i="61"/>
  <c r="GI43" i="61" s="1"/>
  <c r="GM19" i="61"/>
  <c r="GM43" i="61" s="1"/>
  <c r="GM34" i="61"/>
  <c r="GM49" i="61" s="1"/>
  <c r="GN18" i="61"/>
  <c r="GO21" i="61"/>
  <c r="GO23" i="61" s="1"/>
  <c r="GO36" i="61"/>
  <c r="GO38" i="61" s="1"/>
  <c r="GN19" i="61"/>
  <c r="GN33" i="61"/>
  <c r="GN34" i="61"/>
  <c r="GO34" i="61"/>
  <c r="GO49" i="61" s="1"/>
  <c r="GO19" i="61"/>
  <c r="GO43" i="61" s="1"/>
  <c r="GP34" i="61"/>
  <c r="GP49" i="61" s="1"/>
  <c r="GP19" i="61"/>
  <c r="GP43" i="61" s="1"/>
  <c r="GW19" i="61"/>
  <c r="GV19" i="61"/>
  <c r="GV43" i="61" s="1"/>
  <c r="GW34" i="61"/>
  <c r="GW49" i="61" s="1"/>
  <c r="GV34" i="61"/>
  <c r="GV49" i="61" s="1"/>
  <c r="HC19" i="61"/>
  <c r="HC43" i="61" s="1"/>
  <c r="HD34" i="61"/>
  <c r="HD49" i="61" s="1"/>
  <c r="HD19" i="61"/>
  <c r="HD43" i="61" s="1"/>
  <c r="HJ18" i="61"/>
  <c r="HJ34" i="61"/>
  <c r="HJ49" i="61" s="1"/>
  <c r="HJ19" i="61"/>
  <c r="HK19" i="61"/>
  <c r="HK43" i="61" s="1"/>
  <c r="HK34" i="61"/>
  <c r="HK49" i="61" s="1"/>
  <c r="HQ19" i="61"/>
  <c r="HQ43" i="61" s="1"/>
  <c r="HQ34" i="61"/>
  <c r="HQ49" i="61" s="1"/>
  <c r="HR19" i="61"/>
  <c r="HR43" i="61" s="1"/>
  <c r="HR34" i="61"/>
  <c r="HR49" i="61" s="1"/>
  <c r="HX19" i="61"/>
  <c r="HX43" i="61" s="1"/>
  <c r="HX34" i="61"/>
  <c r="HX49" i="61" s="1"/>
  <c r="HY19" i="61"/>
  <c r="HY43" i="61" s="1"/>
  <c r="HY34" i="61"/>
  <c r="HY49" i="61" s="1"/>
  <c r="IE34" i="61"/>
  <c r="IE49" i="61" s="1"/>
  <c r="IE19" i="61"/>
  <c r="IE43" i="61" s="1"/>
  <c r="IF34" i="61"/>
  <c r="IF49" i="61" s="1"/>
  <c r="IF19" i="61"/>
  <c r="IL18" i="61"/>
  <c r="IL19" i="61"/>
  <c r="IL34" i="61"/>
  <c r="IL49" i="61" s="1"/>
  <c r="IM34" i="61"/>
  <c r="IM49" i="61" s="1"/>
  <c r="IM19" i="61"/>
  <c r="IM43" i="61" s="1"/>
  <c r="IS19" i="61"/>
  <c r="IS43" i="61" s="1"/>
  <c r="IS34" i="61"/>
  <c r="IS49" i="61" s="1"/>
  <c r="IT19" i="61"/>
  <c r="IT43" i="61" s="1"/>
  <c r="IT34" i="61"/>
  <c r="IT49" i="61" s="1"/>
  <c r="JA34" i="61"/>
  <c r="JA49" i="61" s="1"/>
  <c r="IZ34" i="61"/>
  <c r="IZ49" i="61" s="1"/>
  <c r="IZ19" i="61"/>
  <c r="IZ43" i="61" s="1"/>
  <c r="JA19" i="61"/>
  <c r="JA43" i="61" s="1"/>
  <c r="JG34" i="61"/>
  <c r="JG49" i="61" s="1"/>
  <c r="JG19" i="61"/>
  <c r="JH19" i="61"/>
  <c r="JH43" i="61" s="1"/>
  <c r="JH34" i="61"/>
  <c r="JH49" i="61" s="1"/>
  <c r="JN34" i="61"/>
  <c r="JN49" i="61" s="1"/>
  <c r="JN19" i="61"/>
  <c r="JN43" i="61" s="1"/>
  <c r="JO34" i="61"/>
  <c r="JO49" i="61" s="1"/>
  <c r="JO19" i="61"/>
  <c r="JO43" i="61" s="1"/>
  <c r="JU34" i="61"/>
  <c r="JU49" i="61" s="1"/>
  <c r="JU19" i="61"/>
  <c r="JU43" i="61" s="1"/>
  <c r="JV19" i="61"/>
  <c r="JV43" i="61" s="1"/>
  <c r="JV34" i="61"/>
  <c r="JV49" i="61" s="1"/>
  <c r="KB34" i="61"/>
  <c r="KB49" i="61" s="1"/>
  <c r="KC33" i="61"/>
  <c r="KC19" i="61"/>
  <c r="KC43" i="61" s="1"/>
  <c r="KC34" i="61"/>
  <c r="KI19" i="61"/>
  <c r="KI43" i="61" s="1"/>
  <c r="KI34" i="61"/>
  <c r="KI49" i="61" s="1"/>
  <c r="KJ19" i="61"/>
  <c r="KJ43" i="61" s="1"/>
  <c r="KJ34" i="61"/>
  <c r="KJ49" i="61" s="1"/>
  <c r="KP34" i="61"/>
  <c r="KP49" i="61" s="1"/>
  <c r="KQ19" i="61"/>
  <c r="KQ43" i="61" s="1"/>
  <c r="KQ34" i="61"/>
  <c r="KQ49" i="61" s="1"/>
  <c r="KT19" i="61"/>
  <c r="KT43" i="61" s="1"/>
  <c r="KW34" i="61"/>
  <c r="KW49" i="61" s="1"/>
  <c r="KX33" i="61"/>
  <c r="KW19" i="61"/>
  <c r="KW43" i="61" s="1"/>
  <c r="KX34" i="61"/>
  <c r="KX19" i="61"/>
  <c r="KX43" i="61" s="1"/>
  <c r="LE34" i="61"/>
  <c r="LE49" i="61" s="1"/>
  <c r="LD19" i="61"/>
  <c r="LD43" i="61" s="1"/>
  <c r="LD34" i="61"/>
  <c r="LD49" i="61" s="1"/>
  <c r="LE19" i="61"/>
  <c r="LE43" i="61" s="1"/>
  <c r="LK19" i="61"/>
  <c r="LK43" i="61" s="1"/>
  <c r="LK34" i="61"/>
  <c r="LK49" i="61" s="1"/>
  <c r="LL19" i="61"/>
  <c r="LL43" i="61" s="1"/>
  <c r="LL34" i="61"/>
  <c r="LR34" i="61"/>
  <c r="LR49" i="61" s="1"/>
  <c r="LR19" i="61"/>
  <c r="LR43" i="61" s="1"/>
  <c r="LS34" i="61"/>
  <c r="LS49" i="61" s="1"/>
  <c r="LS19" i="61"/>
  <c r="LS43" i="61" s="1"/>
  <c r="LY19" i="61"/>
  <c r="LY43" i="61" s="1"/>
  <c r="LZ19" i="61"/>
  <c r="LZ43" i="61" s="1"/>
  <c r="LZ34" i="61"/>
  <c r="LZ49" i="61" s="1"/>
  <c r="MF19" i="61"/>
  <c r="MF43" i="61" s="1"/>
  <c r="MF34" i="61"/>
  <c r="MF49" i="61" s="1"/>
  <c r="MG34" i="61"/>
  <c r="MG49" i="61" s="1"/>
  <c r="MG19" i="61"/>
  <c r="MG43" i="61" s="1"/>
  <c r="MM19" i="61"/>
  <c r="MM43" i="61" s="1"/>
  <c r="MM34" i="61"/>
  <c r="MM49" i="61" s="1"/>
  <c r="MN19" i="61"/>
  <c r="MN43" i="61" s="1"/>
  <c r="MN34" i="61"/>
  <c r="MN49" i="61" s="1"/>
  <c r="MT34" i="61"/>
  <c r="MT49" i="61" s="1"/>
  <c r="MS34" i="61"/>
  <c r="MS49" i="61" s="1"/>
  <c r="MS19" i="61"/>
  <c r="MS43" i="61" s="1"/>
  <c r="MT19" i="61"/>
  <c r="MT43" i="61" s="1"/>
  <c r="MU18" i="61"/>
  <c r="MU19" i="61"/>
  <c r="MU34" i="61"/>
  <c r="MU49" i="61" s="1"/>
  <c r="ND31" i="57"/>
  <c r="H43" i="57"/>
  <c r="H49" i="57"/>
  <c r="I43" i="57"/>
  <c r="I49" i="57"/>
  <c r="O43" i="57"/>
  <c r="O49" i="57"/>
  <c r="P43" i="57"/>
  <c r="P49" i="57"/>
  <c r="V43" i="57"/>
  <c r="W49" i="57"/>
  <c r="AC43" i="57"/>
  <c r="AD49" i="57"/>
  <c r="AD43" i="57"/>
  <c r="AG49" i="57"/>
  <c r="AJ43" i="57"/>
  <c r="AJ49" i="57"/>
  <c r="AK43" i="57"/>
  <c r="AR49" i="57"/>
  <c r="AQ43" i="57"/>
  <c r="AQ49" i="57"/>
  <c r="AX49" i="57"/>
  <c r="AX43" i="57"/>
  <c r="AY43" i="57"/>
  <c r="BE49" i="57"/>
  <c r="BF43" i="57"/>
  <c r="BF49" i="57"/>
  <c r="BL43" i="57"/>
  <c r="BL49" i="57"/>
  <c r="BM43" i="57"/>
  <c r="BM49" i="57"/>
  <c r="BS49" i="57"/>
  <c r="BS43" i="57"/>
  <c r="BT49" i="57"/>
  <c r="BT43" i="57"/>
  <c r="BZ43" i="57"/>
  <c r="BZ49" i="57"/>
  <c r="CA49" i="57"/>
  <c r="CA43" i="57"/>
  <c r="CG43" i="57"/>
  <c r="CH49" i="57"/>
  <c r="CN43" i="57"/>
  <c r="CN49" i="57"/>
  <c r="CO49" i="57"/>
  <c r="CO43" i="57"/>
  <c r="CU49" i="57"/>
  <c r="CU43" i="57"/>
  <c r="CV43" i="57"/>
  <c r="CV49" i="57"/>
  <c r="DA43" i="57"/>
  <c r="DA49" i="57"/>
  <c r="DB49" i="57"/>
  <c r="DC43" i="57"/>
  <c r="DC49" i="57"/>
  <c r="DI43" i="57"/>
  <c r="DI49" i="57"/>
  <c r="DJ49" i="57"/>
  <c r="DJ43" i="57"/>
  <c r="DO49" i="57"/>
  <c r="DO43" i="57"/>
  <c r="DP43" i="57"/>
  <c r="DP49" i="57"/>
  <c r="DQ49" i="57"/>
  <c r="DQ43" i="57"/>
  <c r="DV43" i="57"/>
  <c r="DW43" i="57"/>
  <c r="DW49" i="57"/>
  <c r="DV49" i="57"/>
  <c r="DX43" i="57"/>
  <c r="DX49" i="57"/>
  <c r="ED43" i="57"/>
  <c r="EE49" i="57"/>
  <c r="EK49" i="57"/>
  <c r="EK43" i="57"/>
  <c r="EL43" i="57"/>
  <c r="EL49" i="57"/>
  <c r="EP43" i="57"/>
  <c r="ER43" i="57"/>
  <c r="ER49" i="57"/>
  <c r="ES43" i="57"/>
  <c r="ES49" i="57"/>
  <c r="EX49" i="57"/>
  <c r="EZ43" i="57"/>
  <c r="EX43" i="57"/>
  <c r="EY43" i="57"/>
  <c r="EY49" i="57"/>
  <c r="EZ49" i="57"/>
  <c r="FF43" i="57"/>
  <c r="FF49" i="57"/>
  <c r="FG43" i="57"/>
  <c r="FG49" i="57"/>
  <c r="FM49" i="57"/>
  <c r="FM43" i="57"/>
  <c r="FN43" i="57"/>
  <c r="FN49" i="57"/>
  <c r="FT43" i="57"/>
  <c r="FT49" i="57"/>
  <c r="GA43" i="57"/>
  <c r="GA49" i="57"/>
  <c r="GB43" i="57"/>
  <c r="GH43" i="57"/>
  <c r="GH49" i="57"/>
  <c r="GI43" i="57"/>
  <c r="GI49" i="57"/>
  <c r="GM43" i="57"/>
  <c r="GM49" i="57"/>
  <c r="GO49" i="57"/>
  <c r="GO23" i="57"/>
  <c r="GO43" i="57"/>
  <c r="GP43" i="57"/>
  <c r="GP49" i="57"/>
  <c r="GW23" i="57"/>
  <c r="GV43" i="57"/>
  <c r="GV49" i="57"/>
  <c r="GW43" i="57"/>
  <c r="GZ49" i="57"/>
  <c r="HC43" i="57"/>
  <c r="HC49" i="57"/>
  <c r="HD43" i="57"/>
  <c r="HJ49" i="57"/>
  <c r="HJ43" i="57"/>
  <c r="HK43" i="57"/>
  <c r="HK49" i="57"/>
  <c r="HQ43" i="57"/>
  <c r="HQ49" i="57"/>
  <c r="HR43" i="57"/>
  <c r="HR49" i="57"/>
  <c r="HY49" i="57"/>
  <c r="HY43" i="57"/>
  <c r="IE43" i="57"/>
  <c r="IE49" i="57"/>
  <c r="IF49" i="57"/>
  <c r="IF43" i="57"/>
  <c r="IL49" i="57"/>
  <c r="IL43" i="57"/>
  <c r="IM43" i="57"/>
  <c r="IT38" i="57"/>
  <c r="IS43" i="57"/>
  <c r="IT43" i="57"/>
  <c r="IT49" i="57"/>
  <c r="IZ43" i="57"/>
  <c r="IZ49" i="57"/>
  <c r="JA49" i="57"/>
  <c r="JD49" i="57"/>
  <c r="JG49" i="57"/>
  <c r="JG43" i="57"/>
  <c r="JH43" i="57"/>
  <c r="JH49" i="57"/>
  <c r="JN49" i="57"/>
  <c r="JO49" i="57"/>
  <c r="JO43" i="57"/>
  <c r="JV23" i="57"/>
  <c r="JU43" i="57"/>
  <c r="JU49" i="57"/>
  <c r="JV49" i="57"/>
  <c r="JV43" i="57"/>
  <c r="KB43" i="57"/>
  <c r="KC49" i="57"/>
  <c r="KI43" i="57"/>
  <c r="KJ49" i="57"/>
  <c r="KJ43" i="57"/>
  <c r="KQ43" i="57"/>
  <c r="KP49" i="57"/>
  <c r="KP43" i="57"/>
  <c r="KQ49" i="57"/>
  <c r="KW43" i="57"/>
  <c r="KW49" i="57"/>
  <c r="KX43" i="57"/>
  <c r="KX49" i="57"/>
  <c r="LE43" i="57"/>
  <c r="LD49" i="57"/>
  <c r="LD43" i="57"/>
  <c r="LE49" i="57"/>
  <c r="LH49" i="57"/>
  <c r="LK49" i="57"/>
  <c r="LK43" i="57"/>
  <c r="LL49" i="57"/>
  <c r="LL43" i="57"/>
  <c r="LR43" i="57"/>
  <c r="LS43" i="57"/>
  <c r="LS49" i="57"/>
  <c r="LY43" i="57"/>
  <c r="LZ43" i="57"/>
  <c r="MF49" i="57"/>
  <c r="MF43" i="57"/>
  <c r="MG43" i="57"/>
  <c r="MG49" i="57"/>
  <c r="MM49" i="57"/>
  <c r="MM43" i="57"/>
  <c r="MN43" i="57"/>
  <c r="MS49" i="57"/>
  <c r="MS43" i="57"/>
  <c r="MT49" i="57"/>
  <c r="MT43" i="57"/>
  <c r="MU43" i="57"/>
  <c r="MU49" i="57"/>
  <c r="H49" i="55"/>
  <c r="I49" i="55"/>
  <c r="O43" i="55"/>
  <c r="P49" i="55"/>
  <c r="V43" i="55"/>
  <c r="W43" i="55"/>
  <c r="W49" i="55"/>
  <c r="AD38" i="55"/>
  <c r="AC43" i="55"/>
  <c r="AD43" i="55"/>
  <c r="AD49" i="55"/>
  <c r="AK43" i="55"/>
  <c r="AR49" i="55"/>
  <c r="AR43" i="55"/>
  <c r="AV49" i="55"/>
  <c r="AX49" i="55"/>
  <c r="AX43" i="55"/>
  <c r="AY43" i="55"/>
  <c r="AY49" i="55"/>
  <c r="BC49" i="55"/>
  <c r="BF38" i="55"/>
  <c r="BE49" i="55"/>
  <c r="BE43" i="55"/>
  <c r="BF49" i="55"/>
  <c r="BF43" i="55"/>
  <c r="BL43" i="55"/>
  <c r="BL49" i="55"/>
  <c r="BM43" i="55"/>
  <c r="BM49" i="55"/>
  <c r="BS49" i="55"/>
  <c r="BS43" i="55"/>
  <c r="BT49" i="55"/>
  <c r="BZ43" i="55"/>
  <c r="BZ49" i="55"/>
  <c r="CA43" i="55"/>
  <c r="CG49" i="55"/>
  <c r="CG43" i="55"/>
  <c r="CH49" i="55"/>
  <c r="CH43" i="55"/>
  <c r="CN43" i="55"/>
  <c r="CO49" i="55"/>
  <c r="CO43" i="55"/>
  <c r="CU43" i="55"/>
  <c r="CU49" i="55"/>
  <c r="CV43" i="55"/>
  <c r="CV49" i="55"/>
  <c r="DA43" i="55"/>
  <c r="DB43" i="55"/>
  <c r="DB49" i="55"/>
  <c r="DA49" i="55"/>
  <c r="DC43" i="55"/>
  <c r="DC49" i="55"/>
  <c r="DI49" i="55"/>
  <c r="DI43" i="55"/>
  <c r="DJ43" i="55"/>
  <c r="DJ49" i="55"/>
  <c r="DO43" i="55"/>
  <c r="DO49" i="55"/>
  <c r="DP43" i="55"/>
  <c r="DP49" i="55"/>
  <c r="DQ49" i="55"/>
  <c r="DQ43" i="55"/>
  <c r="DV49" i="55"/>
  <c r="DW49" i="55"/>
  <c r="DV43" i="55"/>
  <c r="DW43" i="55"/>
  <c r="DX49" i="55"/>
  <c r="DX43" i="55"/>
  <c r="ED43" i="55"/>
  <c r="EE43" i="55"/>
  <c r="ED49" i="55"/>
  <c r="EE49" i="55"/>
  <c r="EK43" i="55"/>
  <c r="EL43" i="55"/>
  <c r="EK49" i="55"/>
  <c r="EL49" i="55"/>
  <c r="EO43" i="55"/>
  <c r="EP49" i="55"/>
  <c r="EP43" i="55"/>
  <c r="ER43" i="55"/>
  <c r="ER49" i="55"/>
  <c r="ES49" i="55"/>
  <c r="EY49" i="55"/>
  <c r="EX49" i="55"/>
  <c r="EX43" i="55"/>
  <c r="EY43" i="55"/>
  <c r="EZ49" i="55"/>
  <c r="EZ43" i="55"/>
  <c r="FF43" i="55"/>
  <c r="FF49" i="55"/>
  <c r="FG49" i="55"/>
  <c r="FM49" i="55"/>
  <c r="FM43" i="55"/>
  <c r="FN49" i="55"/>
  <c r="FN43" i="55"/>
  <c r="FT49" i="55"/>
  <c r="FU43" i="55"/>
  <c r="FU49" i="55"/>
  <c r="GA49" i="55"/>
  <c r="GA43" i="55"/>
  <c r="GB49" i="55"/>
  <c r="GH43" i="55"/>
  <c r="GI43" i="55"/>
  <c r="GI49" i="55"/>
  <c r="GM43" i="55"/>
  <c r="GM49" i="55"/>
  <c r="GO49" i="55"/>
  <c r="GP49" i="55"/>
  <c r="GP43" i="55"/>
  <c r="GW49" i="55"/>
  <c r="GV49" i="55"/>
  <c r="GW43" i="55"/>
  <c r="HD49" i="55"/>
  <c r="HC43" i="55"/>
  <c r="HC49" i="55"/>
  <c r="HD43" i="55"/>
  <c r="HJ49" i="55"/>
  <c r="HK43" i="55"/>
  <c r="HK49" i="55"/>
  <c r="HQ43" i="55"/>
  <c r="HQ49" i="55"/>
  <c r="HR43" i="55"/>
  <c r="HX49" i="55"/>
  <c r="HX43" i="55"/>
  <c r="HY43" i="55"/>
  <c r="HY49" i="55"/>
  <c r="IF49" i="55"/>
  <c r="IF43" i="55"/>
  <c r="IE43" i="55"/>
  <c r="IE49" i="55"/>
  <c r="IM49" i="55"/>
  <c r="IM43" i="55"/>
  <c r="IS43" i="55"/>
  <c r="IS49" i="55"/>
  <c r="IT43" i="55"/>
  <c r="IT49" i="55"/>
  <c r="JA38" i="55"/>
  <c r="IZ49" i="55"/>
  <c r="JA49" i="55"/>
  <c r="IZ43" i="55"/>
  <c r="JA43" i="55"/>
  <c r="JH38" i="55"/>
  <c r="JG49" i="55"/>
  <c r="JG43" i="55"/>
  <c r="JH49" i="55"/>
  <c r="JH43" i="55"/>
  <c r="JO43" i="55"/>
  <c r="JO49" i="55"/>
  <c r="JV38" i="55"/>
  <c r="JU49" i="55"/>
  <c r="JU43" i="55"/>
  <c r="JV43" i="55"/>
  <c r="JV49" i="55"/>
  <c r="JY43" i="55"/>
  <c r="KB49" i="55"/>
  <c r="KC43" i="55"/>
  <c r="KC49" i="55"/>
  <c r="KI49" i="55"/>
  <c r="KI43" i="55"/>
  <c r="KJ43" i="55"/>
  <c r="KJ49" i="55"/>
  <c r="KP49" i="55"/>
  <c r="KQ49" i="55"/>
  <c r="KQ43" i="55"/>
  <c r="KW43" i="55"/>
  <c r="KX43" i="55"/>
  <c r="KX49" i="55"/>
  <c r="LD49" i="55"/>
  <c r="LD43" i="55"/>
  <c r="LE43" i="55"/>
  <c r="LE49" i="55"/>
  <c r="LK43" i="55"/>
  <c r="LK49" i="55"/>
  <c r="LL49" i="55"/>
  <c r="LL43" i="55"/>
  <c r="LR49" i="55"/>
  <c r="LR43" i="55"/>
  <c r="LS49" i="55"/>
  <c r="LS43" i="55"/>
  <c r="LY49" i="55"/>
  <c r="LY43" i="55"/>
  <c r="LZ43" i="55"/>
  <c r="LZ49" i="55"/>
  <c r="MF49" i="55"/>
  <c r="MG49" i="55"/>
  <c r="MF43" i="55"/>
  <c r="MM49" i="55"/>
  <c r="MN38" i="55"/>
  <c r="MM43" i="55"/>
  <c r="MN49" i="55"/>
  <c r="MS43" i="55"/>
  <c r="MS49" i="55"/>
  <c r="MT49" i="55"/>
  <c r="MT43" i="55"/>
  <c r="MU43" i="55"/>
  <c r="H49" i="59"/>
  <c r="I49" i="59"/>
  <c r="O43" i="59"/>
  <c r="O49" i="59"/>
  <c r="P49" i="59"/>
  <c r="V49" i="59"/>
  <c r="W49" i="59"/>
  <c r="V43" i="59"/>
  <c r="W43" i="59"/>
  <c r="AC49" i="59"/>
  <c r="AD49" i="59"/>
  <c r="AD43" i="59"/>
  <c r="AJ43" i="59"/>
  <c r="AJ49" i="59"/>
  <c r="AK49" i="59"/>
  <c r="AK43" i="59"/>
  <c r="AQ43" i="59"/>
  <c r="AR49" i="59"/>
  <c r="AQ49" i="59"/>
  <c r="AX49" i="59"/>
  <c r="AX43" i="59"/>
  <c r="AY49" i="59"/>
  <c r="AY43" i="59"/>
  <c r="BE49" i="59"/>
  <c r="BF43" i="59"/>
  <c r="BL49" i="59"/>
  <c r="BL43" i="59"/>
  <c r="BM43" i="59"/>
  <c r="BS49" i="59"/>
  <c r="BS43" i="59"/>
  <c r="BT49" i="59"/>
  <c r="BZ49" i="59"/>
  <c r="CA49" i="59"/>
  <c r="CG49" i="59"/>
  <c r="CH49" i="59"/>
  <c r="CH43" i="59"/>
  <c r="CN43" i="59"/>
  <c r="CN49" i="59"/>
  <c r="CO43" i="59"/>
  <c r="CO49" i="59"/>
  <c r="CU43" i="59"/>
  <c r="CU49" i="59"/>
  <c r="CV43" i="59"/>
  <c r="CV49" i="59"/>
  <c r="DA49" i="59"/>
  <c r="DA43" i="59"/>
  <c r="DB43" i="59"/>
  <c r="DB49" i="59"/>
  <c r="DC49" i="59"/>
  <c r="DC43" i="59"/>
  <c r="DI49" i="59"/>
  <c r="DI43" i="59"/>
  <c r="DJ49" i="59"/>
  <c r="DO43" i="59"/>
  <c r="DP49" i="59"/>
  <c r="DP43" i="59"/>
  <c r="DQ49" i="59"/>
  <c r="DQ43" i="59"/>
  <c r="DV43" i="59"/>
  <c r="DV49" i="59"/>
  <c r="DW43" i="59"/>
  <c r="DX49" i="59"/>
  <c r="EE38" i="59"/>
  <c r="ED43" i="59"/>
  <c r="ED49" i="59"/>
  <c r="EE43" i="59"/>
  <c r="EE49" i="59"/>
  <c r="EL49" i="59"/>
  <c r="EK43" i="59"/>
  <c r="EK49" i="59"/>
  <c r="EL43" i="59"/>
  <c r="EP43" i="59"/>
  <c r="EP49" i="59"/>
  <c r="ES49" i="59"/>
  <c r="ER49" i="59"/>
  <c r="ER43" i="59"/>
  <c r="ES43" i="59"/>
  <c r="EX43" i="59"/>
  <c r="EY49" i="59"/>
  <c r="EZ43" i="59"/>
  <c r="EZ49" i="59"/>
  <c r="FF49" i="59"/>
  <c r="FG49" i="59"/>
  <c r="FG43" i="59"/>
  <c r="FM49" i="59"/>
  <c r="FN43" i="59"/>
  <c r="FM43" i="59"/>
  <c r="FN49" i="59"/>
  <c r="FT43" i="59"/>
  <c r="FT49" i="59"/>
  <c r="FU49" i="59"/>
  <c r="FU43" i="59"/>
  <c r="GA49" i="59"/>
  <c r="GB43" i="59"/>
  <c r="GB49" i="59"/>
  <c r="GI43" i="59"/>
  <c r="GM43" i="59"/>
  <c r="GM49" i="59"/>
  <c r="GO49" i="59"/>
  <c r="GO43" i="59"/>
  <c r="GP43" i="59"/>
  <c r="GP49" i="59"/>
  <c r="GS43" i="59"/>
  <c r="GV49" i="59"/>
  <c r="GV43" i="59"/>
  <c r="GW49" i="59"/>
  <c r="HD43" i="59"/>
  <c r="HC49" i="59"/>
  <c r="HD49" i="59"/>
  <c r="HC43" i="59"/>
  <c r="HJ43" i="59"/>
  <c r="HK49" i="59"/>
  <c r="HK43" i="59"/>
  <c r="HQ49" i="59"/>
  <c r="HQ43" i="59"/>
  <c r="HR49" i="59"/>
  <c r="HX43" i="59"/>
  <c r="HX49" i="59"/>
  <c r="HY49" i="59"/>
  <c r="IE43" i="59"/>
  <c r="IE49" i="59"/>
  <c r="IF49" i="59"/>
  <c r="IL43" i="59"/>
  <c r="IL49" i="59"/>
  <c r="IM49" i="59"/>
  <c r="IS43" i="59"/>
  <c r="IT43" i="59"/>
  <c r="IT49" i="59"/>
  <c r="JA23" i="59"/>
  <c r="IZ49" i="59"/>
  <c r="IZ43" i="59"/>
  <c r="JA43" i="59"/>
  <c r="JA49" i="59"/>
  <c r="JG49" i="59"/>
  <c r="JG43" i="59"/>
  <c r="JH43" i="59"/>
  <c r="JN49" i="59"/>
  <c r="JO43" i="59"/>
  <c r="JN43" i="59"/>
  <c r="JO49" i="59"/>
  <c r="JV49" i="59"/>
  <c r="JU49" i="59"/>
  <c r="JU43" i="59"/>
  <c r="KB43" i="59"/>
  <c r="KB49" i="59"/>
  <c r="KC43" i="59"/>
  <c r="KI43" i="59"/>
  <c r="KI49" i="59"/>
  <c r="KJ43" i="59"/>
  <c r="KP43" i="59"/>
  <c r="KQ49" i="59"/>
  <c r="KQ43" i="59"/>
  <c r="KT49" i="59"/>
  <c r="KX38" i="59"/>
  <c r="KW43" i="59"/>
  <c r="KW49" i="59"/>
  <c r="KX43" i="59"/>
  <c r="LD43" i="59"/>
  <c r="LD49" i="59"/>
  <c r="LE49" i="59"/>
  <c r="LK49" i="59"/>
  <c r="LK43" i="59"/>
  <c r="LL43" i="59"/>
  <c r="LR49" i="59"/>
  <c r="LS38" i="59"/>
  <c r="LR43" i="59"/>
  <c r="LS43" i="59"/>
  <c r="LS49" i="59"/>
  <c r="LY49" i="59"/>
  <c r="LY43" i="59"/>
  <c r="LZ43" i="59"/>
  <c r="MG49" i="59"/>
  <c r="MF49" i="59"/>
  <c r="MG43" i="59"/>
  <c r="MM43" i="59"/>
  <c r="MM49" i="59"/>
  <c r="MN49" i="59"/>
  <c r="MN43" i="59"/>
  <c r="MS49" i="59"/>
  <c r="MS43" i="59"/>
  <c r="MT49" i="59"/>
  <c r="MU43" i="59"/>
  <c r="MU49" i="59"/>
  <c r="JG43" i="61"/>
  <c r="JG42" i="61"/>
  <c r="HJ48" i="61"/>
  <c r="EZ40" i="61"/>
  <c r="EZ16" i="61"/>
  <c r="AY40" i="61"/>
  <c r="AY16" i="61"/>
  <c r="P16" i="61"/>
  <c r="BT23" i="57"/>
  <c r="CG49" i="57"/>
  <c r="CV23" i="57"/>
  <c r="DX23" i="57"/>
  <c r="EP49" i="57"/>
  <c r="FN38" i="57"/>
  <c r="FU49" i="57"/>
  <c r="FU43" i="57"/>
  <c r="GO38" i="57"/>
  <c r="GW49" i="57"/>
  <c r="HX43" i="57"/>
  <c r="IS49" i="57"/>
  <c r="JE49" i="57"/>
  <c r="JN43" i="57"/>
  <c r="KB49" i="57"/>
  <c r="LL48" i="61"/>
  <c r="LL49" i="61"/>
  <c r="IT48" i="61"/>
  <c r="GW43" i="61"/>
  <c r="GW42" i="61"/>
  <c r="GB40" i="61"/>
  <c r="GB16" i="61"/>
  <c r="ND46" i="57"/>
  <c r="H43" i="55"/>
  <c r="P43" i="55"/>
  <c r="AQ49" i="55"/>
  <c r="BM23" i="55"/>
  <c r="CA49" i="55"/>
  <c r="DC38" i="55"/>
  <c r="EJ49" i="55"/>
  <c r="FU23" i="55"/>
  <c r="GB43" i="55"/>
  <c r="IL43" i="55"/>
  <c r="IL49" i="55"/>
  <c r="KB43" i="55"/>
  <c r="KP43" i="55"/>
  <c r="MQ49" i="55"/>
  <c r="ND16" i="55"/>
  <c r="IF43" i="61"/>
  <c r="IF42" i="61"/>
  <c r="FT43" i="61"/>
  <c r="FT42" i="61"/>
  <c r="DP48" i="61"/>
  <c r="AR43" i="59"/>
  <c r="DO49" i="59"/>
  <c r="EL23" i="59"/>
  <c r="EX49" i="59"/>
  <c r="FF43" i="59"/>
  <c r="GI49" i="59"/>
  <c r="HJ49" i="59"/>
  <c r="HY23" i="59"/>
  <c r="ND16" i="59"/>
  <c r="JV31" i="61"/>
  <c r="JV46" i="61"/>
  <c r="ED49" i="61"/>
  <c r="ED48" i="61"/>
  <c r="BE48" i="61"/>
  <c r="KV42" i="55" l="1"/>
  <c r="KV43" i="55"/>
  <c r="MU43" i="61"/>
  <c r="MU42" i="61"/>
  <c r="GO23" i="59"/>
  <c r="GO16" i="59" s="1"/>
  <c r="MT43" i="59"/>
  <c r="MT42" i="59"/>
  <c r="LL48" i="59"/>
  <c r="LL49" i="59"/>
  <c r="LE41" i="59"/>
  <c r="LE40" i="59"/>
  <c r="LE42" i="59"/>
  <c r="LE16" i="59"/>
  <c r="LE43" i="59"/>
  <c r="KP48" i="59"/>
  <c r="KP49" i="59"/>
  <c r="IS49" i="59"/>
  <c r="IS48" i="59"/>
  <c r="IM42" i="59"/>
  <c r="IM43" i="59"/>
  <c r="GW42" i="59"/>
  <c r="GW43" i="59"/>
  <c r="GO40" i="59"/>
  <c r="GH43" i="59"/>
  <c r="GH42" i="59"/>
  <c r="DW48" i="59"/>
  <c r="DW49" i="59"/>
  <c r="CA42" i="59"/>
  <c r="CA43" i="59"/>
  <c r="MN43" i="55"/>
  <c r="MN42" i="55"/>
  <c r="MG42" i="55"/>
  <c r="MG43" i="55"/>
  <c r="KW49" i="55"/>
  <c r="KW48" i="55"/>
  <c r="HR49" i="55"/>
  <c r="HR48" i="55"/>
  <c r="GO43" i="55"/>
  <c r="GO42" i="55"/>
  <c r="BF46" i="55"/>
  <c r="BF31" i="55"/>
  <c r="O48" i="55"/>
  <c r="O49" i="55"/>
  <c r="MN48" i="57"/>
  <c r="MN49" i="57"/>
  <c r="JV40" i="57"/>
  <c r="JV16" i="57"/>
  <c r="AR42" i="57"/>
  <c r="AR43" i="57"/>
  <c r="HJ42" i="61"/>
  <c r="HJ43" i="61"/>
  <c r="GO40" i="61"/>
  <c r="GO16" i="61"/>
  <c r="DQ49" i="61"/>
  <c r="DQ48" i="61"/>
  <c r="LS46" i="59"/>
  <c r="LS31" i="59"/>
  <c r="KX48" i="59"/>
  <c r="KX49" i="59"/>
  <c r="KJ48" i="59"/>
  <c r="KJ49" i="59"/>
  <c r="KC49" i="59"/>
  <c r="KC48" i="59"/>
  <c r="IF43" i="59"/>
  <c r="IF42" i="59"/>
  <c r="GN42" i="59"/>
  <c r="GN43" i="59"/>
  <c r="GA43" i="59"/>
  <c r="GA42" i="59"/>
  <c r="BT42" i="59"/>
  <c r="BT43" i="59"/>
  <c r="P43" i="59"/>
  <c r="P42" i="59"/>
  <c r="MN46" i="55"/>
  <c r="MN31" i="55"/>
  <c r="JV46" i="55"/>
  <c r="JV31" i="55"/>
  <c r="JN42" i="55"/>
  <c r="JN43" i="55"/>
  <c r="HJ43" i="55"/>
  <c r="HJ42" i="55"/>
  <c r="GN49" i="55"/>
  <c r="GN48" i="55"/>
  <c r="GH48" i="55"/>
  <c r="GH49" i="55"/>
  <c r="FG42" i="55"/>
  <c r="FG43" i="55"/>
  <c r="LZ48" i="57"/>
  <c r="LZ49" i="57"/>
  <c r="LR49" i="57"/>
  <c r="LR48" i="57"/>
  <c r="JA43" i="57"/>
  <c r="JA42" i="57"/>
  <c r="IT31" i="57"/>
  <c r="IT46" i="57"/>
  <c r="HD48" i="57"/>
  <c r="HD49" i="57"/>
  <c r="GN49" i="57"/>
  <c r="GN48" i="57"/>
  <c r="AK48" i="57"/>
  <c r="AK49" i="57"/>
  <c r="KX48" i="61"/>
  <c r="KX49" i="61"/>
  <c r="KC48" i="61"/>
  <c r="KC49" i="61"/>
  <c r="GN48" i="61"/>
  <c r="GN49" i="61"/>
  <c r="GN42" i="61"/>
  <c r="GN43" i="61"/>
  <c r="FN48" i="61"/>
  <c r="FN49" i="61"/>
  <c r="DC16" i="61"/>
  <c r="DC40" i="61"/>
  <c r="KX31" i="59"/>
  <c r="KX46" i="59"/>
  <c r="JH49" i="59"/>
  <c r="JH48" i="59"/>
  <c r="GN49" i="59"/>
  <c r="GN48" i="59"/>
  <c r="BM49" i="59"/>
  <c r="BM48" i="59"/>
  <c r="JH31" i="55"/>
  <c r="JH46" i="55"/>
  <c r="FT42" i="55"/>
  <c r="FT43" i="55"/>
  <c r="ES43" i="55"/>
  <c r="ES42" i="55"/>
  <c r="BT43" i="55"/>
  <c r="BT42" i="55"/>
  <c r="AD46" i="55"/>
  <c r="AD31" i="55"/>
  <c r="KI48" i="57"/>
  <c r="KI49" i="57"/>
  <c r="IM48" i="57"/>
  <c r="IM49" i="57"/>
  <c r="CH43" i="57"/>
  <c r="CH42" i="57"/>
  <c r="BE42" i="57"/>
  <c r="BE43" i="57"/>
  <c r="W43" i="57"/>
  <c r="W42" i="57"/>
  <c r="FF48" i="61"/>
  <c r="FF49" i="61"/>
  <c r="BT31" i="61"/>
  <c r="BT46" i="61"/>
  <c r="JA16" i="59"/>
  <c r="JA40" i="59"/>
  <c r="EY43" i="59"/>
  <c r="EY42" i="59"/>
  <c r="EE46" i="59"/>
  <c r="EE31" i="59"/>
  <c r="DJ42" i="59"/>
  <c r="DJ43" i="59"/>
  <c r="BE43" i="59"/>
  <c r="BE42" i="59"/>
  <c r="JA46" i="55"/>
  <c r="JA31" i="55"/>
  <c r="GN42" i="55"/>
  <c r="GN43" i="55"/>
  <c r="V48" i="55"/>
  <c r="V49" i="55"/>
  <c r="LY48" i="57"/>
  <c r="LY49" i="57"/>
  <c r="KC41" i="57"/>
  <c r="KC40" i="57"/>
  <c r="KC42" i="57"/>
  <c r="KC16" i="57"/>
  <c r="KC43" i="57"/>
  <c r="HX49" i="57"/>
  <c r="HX48" i="57"/>
  <c r="GW40" i="57"/>
  <c r="GW16" i="57"/>
  <c r="GO40" i="57"/>
  <c r="GO16" i="57"/>
  <c r="GN43" i="57"/>
  <c r="GN42" i="57"/>
  <c r="AY48" i="57"/>
  <c r="AY49" i="57"/>
  <c r="AC48" i="57"/>
  <c r="AC49" i="57"/>
  <c r="IL43" i="61"/>
  <c r="IL42" i="61"/>
  <c r="GO46" i="61"/>
  <c r="GO31" i="61"/>
  <c r="CO42" i="61"/>
  <c r="CO43" i="61"/>
  <c r="AR49" i="61"/>
  <c r="AR48" i="61"/>
  <c r="ED48" i="57"/>
  <c r="ED49" i="57"/>
  <c r="BT40" i="57"/>
  <c r="BT16" i="57"/>
  <c r="MF43" i="59"/>
  <c r="MF42" i="59"/>
  <c r="HY40" i="59"/>
  <c r="HY16" i="59"/>
  <c r="DC46" i="55"/>
  <c r="DC31" i="55"/>
  <c r="BM40" i="55"/>
  <c r="BM16" i="55"/>
  <c r="FN31" i="57"/>
  <c r="FN46" i="57"/>
  <c r="DX40" i="57"/>
  <c r="DX16" i="57"/>
  <c r="JV42" i="59"/>
  <c r="JV43" i="59"/>
  <c r="LZ48" i="59"/>
  <c r="LZ49" i="59"/>
  <c r="EL40" i="59"/>
  <c r="EL16" i="59"/>
  <c r="FU40" i="55"/>
  <c r="FU16" i="55"/>
  <c r="GO31" i="57"/>
  <c r="GO46" i="57"/>
  <c r="CV40" i="57"/>
  <c r="CV16" i="57"/>
  <c r="HY42" i="59"/>
  <c r="HY43" i="59"/>
  <c r="GH49" i="59"/>
  <c r="GH48" i="59"/>
  <c r="GV43" i="55"/>
  <c r="GV42" i="55"/>
  <c r="CN49" i="55"/>
  <c r="CN48" i="55"/>
  <c r="EE42" i="57"/>
  <c r="EE43" i="57"/>
  <c r="AF20" i="63" l="1"/>
</calcChain>
</file>

<file path=xl/sharedStrings.xml><?xml version="1.0" encoding="utf-8"?>
<sst xmlns="http://schemas.openxmlformats.org/spreadsheetml/2006/main" count="1056" uniqueCount="132">
  <si>
    <t>J</t>
  </si>
  <si>
    <t>J+1</t>
  </si>
  <si>
    <t>J+2</t>
  </si>
  <si>
    <t>Stock</t>
  </si>
  <si>
    <t>Mails</t>
  </si>
  <si>
    <t>Mois</t>
  </si>
  <si>
    <t>Semaine</t>
  </si>
  <si>
    <t>Date</t>
  </si>
  <si>
    <t>DATE SAISIE</t>
  </si>
  <si>
    <t>Traités</t>
  </si>
  <si>
    <t>Total</t>
  </si>
  <si>
    <t>TxT_J</t>
  </si>
  <si>
    <t>TxPC_J+1</t>
  </si>
  <si>
    <t>TxPC_J</t>
  </si>
  <si>
    <t>TxPC_J+2</t>
  </si>
  <si>
    <t>J-1</t>
  </si>
  <si>
    <t>J-2</t>
  </si>
  <si>
    <t>&gt;J-2</t>
  </si>
  <si>
    <t>SCL</t>
  </si>
  <si>
    <t>Nb de jours ouvrés</t>
  </si>
  <si>
    <t>* doit servir de référence pour le calcul car cela correspond à 30 ans de jours ouvrés sans aucun temps partie</t>
  </si>
  <si>
    <t>et sans jours fériés</t>
  </si>
  <si>
    <t>Premier de l'an</t>
  </si>
  <si>
    <t>Lundi de Pâques</t>
  </si>
  <si>
    <t>Fête du travail</t>
  </si>
  <si>
    <t>Victoire de 1945</t>
  </si>
  <si>
    <t>Ascension</t>
  </si>
  <si>
    <t>Pentecôte</t>
  </si>
  <si>
    <t>Fête nationale</t>
  </si>
  <si>
    <t>Assomption</t>
  </si>
  <si>
    <t>Toussaint</t>
  </si>
  <si>
    <t>Armistice</t>
  </si>
  <si>
    <t>Noël</t>
  </si>
  <si>
    <t>Pâques</t>
  </si>
  <si>
    <t>Attention, la ligne de Pâques sert juste de référence pour situer ce jour dans l'année</t>
  </si>
  <si>
    <t>Date de début</t>
  </si>
  <si>
    <t>Date de fin</t>
  </si>
  <si>
    <t>Trimestre</t>
  </si>
  <si>
    <t>Janvier</t>
  </si>
  <si>
    <t>Février</t>
  </si>
  <si>
    <t>Mars</t>
  </si>
  <si>
    <t>Avril</t>
  </si>
  <si>
    <t>Mai</t>
  </si>
  <si>
    <t>Juin</t>
  </si>
  <si>
    <t>Juillet</t>
  </si>
  <si>
    <t>Août</t>
  </si>
  <si>
    <t>Septembre</t>
  </si>
  <si>
    <t>Octobre</t>
  </si>
  <si>
    <t>Novembre</t>
  </si>
  <si>
    <t>Décembre</t>
  </si>
  <si>
    <t>MOIS</t>
  </si>
  <si>
    <t>SEMAINE</t>
  </si>
  <si>
    <t>Samedi</t>
  </si>
  <si>
    <t>Dimanche</t>
  </si>
  <si>
    <t>WEEK END</t>
  </si>
  <si>
    <t>Jours fériés</t>
  </si>
  <si>
    <t>Jour ouvré/non ouvré</t>
  </si>
  <si>
    <t>&gt;J-3</t>
  </si>
  <si>
    <t>Stock Global</t>
  </si>
  <si>
    <t>Total Traités</t>
  </si>
  <si>
    <t>Il s'agit ci-dessous du traitement uniquement du stock arrivé à J</t>
  </si>
  <si>
    <t>STATISTIQUES JOURNALIERES</t>
  </si>
  <si>
    <t>STATISTIQUES HEBDOMADAIRES</t>
  </si>
  <si>
    <t>TRIMESTRE</t>
  </si>
  <si>
    <t>STATISTIQUES MENSUELLES</t>
  </si>
  <si>
    <t>STATISTIQUES TRIMESTRIELLES</t>
  </si>
  <si>
    <t>STATISTIQUES ANNUELLES</t>
  </si>
  <si>
    <t>HLV Inter</t>
  </si>
  <si>
    <t>SOMMAIRE</t>
  </si>
  <si>
    <t>Sherlock</t>
  </si>
  <si>
    <t>Proactif</t>
  </si>
  <si>
    <t>Cockpit</t>
  </si>
  <si>
    <t>ESDI</t>
  </si>
  <si>
    <t>Escalade Import</t>
  </si>
  <si>
    <t>Escalade Export</t>
  </si>
  <si>
    <t>Disjoint Import</t>
  </si>
  <si>
    <t>Injection</t>
  </si>
  <si>
    <t>eParcel</t>
  </si>
  <si>
    <t>A&amp;E</t>
  </si>
  <si>
    <t>EMS</t>
  </si>
  <si>
    <t>KPG</t>
  </si>
  <si>
    <t>Distribution et eCommerce</t>
  </si>
  <si>
    <t>Automotive &amp; Logistique</t>
  </si>
  <si>
    <t>Banque</t>
  </si>
  <si>
    <t>Electronique</t>
  </si>
  <si>
    <t>Grands Comptes</t>
  </si>
  <si>
    <t>Industrie</t>
  </si>
  <si>
    <t>Santé</t>
  </si>
  <si>
    <t>Major</t>
  </si>
  <si>
    <t>DOM</t>
  </si>
  <si>
    <t>Fret DOM</t>
  </si>
  <si>
    <t>IDF</t>
  </si>
  <si>
    <t>Nord Est</t>
  </si>
  <si>
    <t>Ouest</t>
  </si>
  <si>
    <t>Sud Est</t>
  </si>
  <si>
    <t>Sud ouest</t>
  </si>
  <si>
    <t>EQUIPE SUPPORT</t>
  </si>
  <si>
    <t>REGIONS</t>
  </si>
  <si>
    <t>GRANDS COMPTES</t>
  </si>
  <si>
    <t>IMPORT</t>
  </si>
  <si>
    <t>DISJOINT IMPORT</t>
  </si>
  <si>
    <t>STATISTIQUES EQUIPE SUPPORT</t>
  </si>
  <si>
    <t>STATISTIQUES DISJOINT IMPORT</t>
  </si>
  <si>
    <t>STATISTIQUES IMPORT</t>
  </si>
  <si>
    <t>STATISTIQUES GRANDS COMPTES</t>
  </si>
  <si>
    <t>STATISTIQUES REGIONS</t>
  </si>
  <si>
    <t>RETOUR AU SOMMAIRE</t>
  </si>
  <si>
    <t>Année de Traitement</t>
  </si>
  <si>
    <t>HLV_Inter</t>
  </si>
  <si>
    <t>Escalade_Import</t>
  </si>
  <si>
    <t>Escalade_Export</t>
  </si>
  <si>
    <t>Disjoint_Import</t>
  </si>
  <si>
    <t>DistriEcom</t>
  </si>
  <si>
    <t>Auto_Logi</t>
  </si>
  <si>
    <t>Electro</t>
  </si>
  <si>
    <t>Grands_Comptes</t>
  </si>
  <si>
    <t>Sante</t>
  </si>
  <si>
    <t>Journalier</t>
  </si>
  <si>
    <t>Moyenne</t>
  </si>
  <si>
    <t>Fret_DOM</t>
  </si>
  <si>
    <t>Nord_Est</t>
  </si>
  <si>
    <t>Sud_Est</t>
  </si>
  <si>
    <t>Sud_Ouest</t>
  </si>
  <si>
    <t>A_E</t>
  </si>
  <si>
    <t>Hebdo</t>
  </si>
  <si>
    <t>Trim</t>
  </si>
  <si>
    <t>Mensuel</t>
  </si>
  <si>
    <t>STATISTIQUES GLOBALES REGIONS</t>
  </si>
  <si>
    <t>STATISTIQUES GLOBALES GRANDS COMPTES</t>
  </si>
  <si>
    <t>STATISTIQUES GLOBALES IMPORT</t>
  </si>
  <si>
    <t>STATISTIQUES GLOABALES EQUIPE SUPPORT</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</si>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</sst>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quot;Semaine&quot;\ 0"/>
    <numFmt numFmtId="166" formatCode="&quot;Trimestre &quot;0"/>
  </numFmts>
  <fonts count="15" x14ac:knownFonts="1">
    <font>
      <sz val="11"/>
      <color theme="1"/>
      <name val="Calibri"/>
      <family val="2"/>
      <scheme val="minor"/>
    </font>
    <font>
      <b/>
      <sz val="11"/>
      <color theme="0"/>
      <name val="Calibri"/>
      <family val="2"/>
      <scheme val="minor"/>
    </font>
    <font>
      <sz val="11"/>
      <color theme="1"/>
      <name val="Calibri"/>
      <family val="2"/>
      <scheme val="minor"/>
    </font>
    <font>
      <b/>
      <sz val="11"/>
      <color theme="1"/>
      <name val="Calibri"/>
      <family val="2"/>
      <scheme val="minor"/>
    </font>
    <font>
      <sz val="11"/>
      <color rgb="FFFF0000"/>
      <name val="Calibri"/>
      <family val="2"/>
      <scheme val="minor"/>
    </font>
    <font>
      <b/>
      <sz val="14"/>
      <color theme="1"/>
      <name val="Calibri"/>
      <family val="2"/>
      <scheme val="minor"/>
    </font>
    <font>
      <i/>
      <sz val="11"/>
      <color theme="1"/>
      <name val="Calibri"/>
      <family val="2"/>
      <scheme val="minor"/>
    </font>
    <font>
      <u/>
      <sz val="11"/>
      <color theme="10"/>
      <name val="Calibri"/>
      <family val="2"/>
    </font>
    <font>
      <i/>
      <sz val="11"/>
      <color rgb="FFFF0000"/>
      <name val="Calibri"/>
      <family val="2"/>
      <scheme val="minor"/>
    </font>
    <font>
      <sz val="11"/>
      <color theme="0"/>
      <name val="Calibri"/>
      <family val="2"/>
      <scheme val="minor"/>
    </font>
    <font>
      <b/>
      <sz val="11"/>
      <color rgb="FF3F3F3F"/>
      <name val="Calibri"/>
      <family val="2"/>
      <scheme val="minor"/>
    </font>
    <font>
      <b/>
      <sz val="36"/>
      <color theme="1"/>
      <name val="Calibri"/>
      <family val="2"/>
      <scheme val="minor"/>
    </font>
    <font>
      <u/>
      <sz val="11"/>
      <color theme="9"/>
      <name val="Calibri"/>
      <family val="2"/>
    </font>
    <font>
      <sz val="11"/>
      <color theme="9"/>
      <name val="Calibri"/>
      <family val="2"/>
      <scheme val="minor"/>
    </font>
    <font>
      <sz val="11"/>
      <name val="Calibri"/>
      <family val="2"/>
      <scheme val="minor"/>
    </font>
  </fonts>
  <fills count="28">
    <fill>
      <patternFill patternType="none"/>
    </fill>
    <fill>
      <patternFill patternType="gray125"/>
    </fill>
    <fill>
      <patternFill patternType="solid">
        <fgColor rgb="FF00B0F0"/>
        <bgColor indexed="64"/>
      </patternFill>
    </fill>
    <fill>
      <patternFill patternType="solid">
        <fgColor theme="5" tint="0.39997558519241921"/>
        <bgColor indexed="64"/>
      </patternFill>
    </fill>
    <fill>
      <patternFill patternType="solid">
        <fgColor theme="7" tint="0.59999389629810485"/>
        <bgColor indexed="64"/>
      </patternFill>
    </fill>
    <fill>
      <patternFill patternType="solid">
        <fgColor theme="0"/>
        <bgColor indexed="64"/>
      </patternFill>
    </fill>
    <fill>
      <patternFill patternType="solid">
        <fgColor theme="4" tint="0.59999389629810485"/>
        <bgColor indexed="64"/>
      </patternFill>
    </fill>
    <fill>
      <patternFill patternType="solid">
        <fgColor rgb="FF92D050"/>
        <bgColor indexed="64"/>
      </patternFill>
    </fill>
    <fill>
      <patternFill patternType="solid">
        <fgColor theme="5"/>
        <bgColor theme="5"/>
      </patternFill>
    </fill>
    <fill>
      <patternFill patternType="solid">
        <fgColor theme="8"/>
      </patternFill>
    </fill>
    <fill>
      <patternFill patternType="solid">
        <fgColor theme="4" tint="-0.249977111117893"/>
        <bgColor theme="4" tint="-0.249977111117893"/>
      </patternFill>
    </fill>
    <fill>
      <patternFill patternType="solid">
        <fgColor theme="9" tint="0.39997558519241921"/>
        <bgColor indexed="64"/>
      </patternFill>
    </fill>
    <fill>
      <patternFill patternType="solid">
        <fgColor theme="8"/>
        <bgColor indexed="64"/>
      </patternFill>
    </fill>
    <fill>
      <patternFill patternType="solid">
        <fgColor theme="6"/>
        <bgColor indexed="64"/>
      </patternFill>
    </fill>
    <fill>
      <patternFill patternType="solid">
        <fgColor rgb="FFFFFFCC"/>
        <bgColor rgb="FFFFFFCC"/>
      </patternFill>
    </fill>
    <fill>
      <patternFill patternType="solid">
        <fgColor rgb="FFFFFF99"/>
        <bgColor rgb="FFFFFF99"/>
      </patternFill>
    </fill>
    <fill>
      <patternFill patternType="solid">
        <fgColor rgb="FF9FC5E8"/>
        <bgColor rgb="FF9FC5E8"/>
      </patternFill>
    </fill>
    <fill>
      <patternFill patternType="solid">
        <fgColor rgb="FFF2F2F2"/>
      </patternFill>
    </fill>
    <fill>
      <patternFill patternType="solid">
        <fgColor theme="4"/>
      </patternFill>
    </fill>
    <fill>
      <patternFill patternType="solid">
        <fgColor theme="9"/>
      </patternFill>
    </fill>
    <fill>
      <patternFill patternType="solid">
        <fgColor theme="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style="thin">
        <color rgb="FF3F3F3F"/>
      </left>
      <right style="thin">
        <color rgb="FF3F3F3F"/>
      </right>
      <top style="thin">
        <color rgb="FF3F3F3F"/>
      </top>
      <bottom style="thin">
        <color rgb="FF3F3F3F"/>
      </bottom>
      <diagonal/>
    </border>
    <border>
      <left/>
      <right/>
      <top style="thin">
        <color theme="8"/>
      </top>
      <bottom style="thin">
        <color theme="8"/>
      </bottom>
      <diagonal/>
    </border>
    <border>
      <left style="thin">
        <color theme="8"/>
      </left>
      <right/>
      <top style="thin">
        <color theme="8"/>
      </top>
      <bottom style="thin">
        <color theme="8"/>
      </bottom>
      <diagonal/>
    </border>
    <border>
      <left/>
      <right style="thin">
        <color theme="8"/>
      </right>
      <top style="thin">
        <color theme="8"/>
      </top>
      <bottom style="thin">
        <color theme="8"/>
      </bottom>
      <diagonal/>
    </border>
    <border>
      <left style="thin">
        <color rgb="FF000000"/>
      </left>
      <right style="thin">
        <color rgb="FF000000"/>
      </right>
      <top style="thin">
        <color rgb="FF000000"/>
      </top>
      <bottom style="thin">
        <color rgb="FF000000"/>
      </bottom>
      <diagonal/>
    </border>
  </borders>
  <cellStyleXfs count="14">
    <xf numFmtId="0" fontId="0" fillId="0" borderId="0"/>
    <xf numFmtId="9" fontId="2" fillId="0" borderId="0" applyFont="0" applyFill="0" applyBorder="0" applyAlignment="0" applyProtection="0"/>
    <xf numFmtId="0" fontId="7" fillId="0" borderId="0" applyNumberFormat="0" applyFill="0" applyBorder="0" applyAlignment="0" applyProtection="0">
      <alignment vertical="top"/>
      <protection locked="0"/>
    </xf>
    <xf numFmtId="0" fontId="9" fillId="9" borderId="0" applyNumberFormat="0" applyBorder="0" applyAlignment="0" applyProtection="0"/>
    <xf numFmtId="0" fontId="10" fillId="17" borderId="13" applyNumberFormat="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9" fillId="26" borderId="0" applyNumberFormat="0" applyBorder="0" applyAlignment="0" applyProtection="0"/>
  </cellStyleXfs>
  <cellXfs count="139">
    <xf numFmtId="0" fontId="0" fillId="0" borderId="0" xfId="0"/>
    <xf numFmtId="0" fontId="0" fillId="0" borderId="1" xfId="0" applyBorder="1"/>
    <xf numFmtId="0" fontId="0" fillId="0" borderId="0" xfId="0" applyBorder="1"/>
    <xf numFmtId="0" fontId="0" fillId="5" borderId="9" xfId="0" applyFill="1" applyBorder="1"/>
    <xf numFmtId="0" fontId="0" fillId="5" borderId="0" xfId="0" applyFill="1" applyBorder="1"/>
    <xf numFmtId="0" fontId="0" fillId="5" borderId="8" xfId="0" applyFill="1" applyBorder="1"/>
    <xf numFmtId="0" fontId="3" fillId="0" borderId="6" xfId="0" applyFont="1" applyBorder="1"/>
    <xf numFmtId="0" fontId="3" fillId="5" borderId="5" xfId="0" applyFont="1" applyFill="1" applyBorder="1" applyAlignment="1">
      <alignment horizontal="left"/>
    </xf>
    <xf numFmtId="0" fontId="0" fillId="0" borderId="0" xfId="0" applyProtection="1">
      <protection locked="0"/>
    </xf>
    <xf numFmtId="14" fontId="0" fillId="0" borderId="0" xfId="0" applyNumberFormat="1"/>
    <xf numFmtId="0" fontId="0" fillId="0" borderId="0" xfId="0" applyAlignment="1">
      <alignment horizontal="center" vertical="center" wrapText="1"/>
    </xf>
    <xf numFmtId="14" fontId="0" fillId="0" borderId="1" xfId="0" applyNumberFormat="1" applyBorder="1"/>
    <xf numFmtId="0" fontId="5" fillId="0" borderId="0" xfId="0" applyFont="1"/>
    <xf numFmtId="0" fontId="3" fillId="6" borderId="0" xfId="0" applyFont="1" applyFill="1" applyAlignment="1">
      <alignment horizontal="center" vertical="center" wrapText="1"/>
    </xf>
    <xf numFmtId="0" fontId="6" fillId="0" borderId="0" xfId="0" quotePrefix="1" applyFont="1"/>
    <xf numFmtId="0" fontId="6" fillId="0" borderId="0" xfId="0" applyFont="1"/>
    <xf numFmtId="0" fontId="3" fillId="0" borderId="0" xfId="0" applyFont="1"/>
    <xf numFmtId="0" fontId="7" fillId="0" borderId="0" xfId="2" applyAlignment="1" applyProtection="1"/>
    <xf numFmtId="0" fontId="0" fillId="6" borderId="0" xfId="0" applyFill="1"/>
    <xf numFmtId="0" fontId="4" fillId="6" borderId="0" xfId="0" applyFont="1" applyFill="1"/>
    <xf numFmtId="0" fontId="8" fillId="0" borderId="0" xfId="0" applyFont="1"/>
    <xf numFmtId="2" fontId="0" fillId="0" borderId="0" xfId="0" applyNumberFormat="1"/>
    <xf numFmtId="1" fontId="0" fillId="0" borderId="1" xfId="0" applyNumberFormat="1" applyFill="1" applyBorder="1"/>
    <xf numFmtId="0" fontId="0" fillId="5" borderId="10" xfId="0" applyNumberFormat="1" applyFill="1" applyBorder="1" applyProtection="1">
      <protection locked="0"/>
    </xf>
    <xf numFmtId="0" fontId="0" fillId="5" borderId="10" xfId="0" applyFill="1" applyBorder="1" applyProtection="1">
      <protection locked="0"/>
    </xf>
    <xf numFmtId="0" fontId="3" fillId="5" borderId="2" xfId="0" applyFont="1" applyFill="1" applyBorder="1" applyProtection="1">
      <protection locked="0"/>
    </xf>
    <xf numFmtId="0" fontId="0" fillId="5" borderId="5" xfId="0" applyFill="1" applyBorder="1" applyProtection="1">
      <protection locked="0"/>
    </xf>
    <xf numFmtId="0" fontId="0" fillId="5" borderId="1" xfId="0" applyFill="1" applyBorder="1" applyAlignment="1">
      <alignment horizontal="center"/>
    </xf>
    <xf numFmtId="0" fontId="0" fillId="0" borderId="0" xfId="0" applyFill="1"/>
    <xf numFmtId="0" fontId="0" fillId="5" borderId="6" xfId="0" applyFill="1" applyBorder="1"/>
    <xf numFmtId="0" fontId="0" fillId="11" borderId="5" xfId="0" applyFill="1" applyBorder="1"/>
    <xf numFmtId="0" fontId="0" fillId="11" borderId="1" xfId="0" applyFill="1" applyBorder="1" applyProtection="1">
      <protection hidden="1"/>
    </xf>
    <xf numFmtId="0" fontId="0" fillId="12" borderId="5" xfId="0" applyFill="1" applyBorder="1"/>
    <xf numFmtId="0" fontId="0" fillId="12" borderId="1" xfId="0" applyFill="1" applyBorder="1" applyProtection="1">
      <protection hidden="1"/>
    </xf>
    <xf numFmtId="0" fontId="3" fillId="13" borderId="7" xfId="0" applyFont="1" applyFill="1" applyBorder="1"/>
    <xf numFmtId="0" fontId="0" fillId="13" borderId="3" xfId="0" applyFill="1" applyBorder="1" applyProtection="1">
      <protection hidden="1"/>
    </xf>
    <xf numFmtId="0" fontId="0" fillId="13" borderId="3" xfId="0" applyFill="1" applyBorder="1" applyAlignment="1" applyProtection="1">
      <alignment horizontal="left"/>
      <protection hidden="1"/>
    </xf>
    <xf numFmtId="0" fontId="3" fillId="5" borderId="6" xfId="0" applyFont="1" applyFill="1" applyBorder="1"/>
    <xf numFmtId="9" fontId="0" fillId="0" borderId="0" xfId="1" applyFont="1"/>
    <xf numFmtId="14" fontId="0" fillId="0" borderId="1" xfId="0" applyNumberFormat="1" applyFill="1" applyBorder="1"/>
    <xf numFmtId="164" fontId="0" fillId="0" borderId="0" xfId="0" applyNumberFormat="1" applyBorder="1" applyAlignment="1" applyProtection="1">
      <protection locked="0"/>
    </xf>
    <xf numFmtId="164" fontId="0" fillId="0" borderId="0" xfId="0" applyNumberFormat="1" applyBorder="1" applyProtection="1">
      <protection locked="0"/>
    </xf>
    <xf numFmtId="0" fontId="3" fillId="0" borderId="0" xfId="0" applyFont="1" applyProtection="1">
      <protection locked="0"/>
    </xf>
    <xf numFmtId="165" fontId="9" fillId="10" borderId="8" xfId="0" applyNumberFormat="1" applyFont="1" applyFill="1" applyBorder="1" applyAlignment="1" applyProtection="1">
      <alignment horizontal="right"/>
      <protection locked="0"/>
    </xf>
    <xf numFmtId="0" fontId="0" fillId="0" borderId="0" xfId="0" applyAlignment="1" applyProtection="1">
      <alignment horizontal="right"/>
      <protection locked="0"/>
    </xf>
    <xf numFmtId="0" fontId="0" fillId="0" borderId="0" xfId="0" applyFill="1" applyProtection="1">
      <protection locked="0"/>
    </xf>
    <xf numFmtId="166" fontId="0" fillId="0" borderId="0" xfId="0" applyNumberFormat="1" applyProtection="1">
      <protection locked="0"/>
    </xf>
    <xf numFmtId="0" fontId="3" fillId="7" borderId="0" xfId="0" applyFont="1" applyFill="1" applyAlignment="1" applyProtection="1">
      <alignment horizontal="center" vertical="center"/>
      <protection locked="0"/>
    </xf>
    <xf numFmtId="0" fontId="0" fillId="0" borderId="0" xfId="0"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1" xfId="0" applyBorder="1" applyAlignment="1" applyProtection="1">
      <alignment horizontal="center" vertical="center"/>
      <protection locked="0"/>
    </xf>
    <xf numFmtId="14" fontId="0" fillId="0" borderId="1" xfId="0" applyNumberFormat="1" applyFont="1" applyBorder="1" applyAlignment="1">
      <alignment horizontal="center" vertical="center"/>
    </xf>
    <xf numFmtId="0" fontId="0" fillId="0" borderId="7"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14" fontId="0" fillId="0" borderId="0" xfId="0" applyNumberFormat="1" applyAlignment="1" applyProtection="1">
      <alignment horizontal="center" vertical="center"/>
      <protection locked="0"/>
    </xf>
    <xf numFmtId="0" fontId="0" fillId="11" borderId="1" xfId="0" applyFill="1" applyBorder="1" applyAlignment="1">
      <alignment horizontal="center" vertical="center"/>
    </xf>
    <xf numFmtId="0" fontId="0" fillId="0" borderId="0" xfId="0" applyFill="1" applyBorder="1" applyAlignment="1" applyProtection="1">
      <alignment horizontal="center" vertical="center"/>
      <protection locked="0"/>
    </xf>
    <xf numFmtId="0" fontId="0" fillId="14" borderId="0" xfId="0" applyFill="1" applyAlignment="1" applyProtection="1">
      <alignment horizontal="center" vertical="center"/>
      <protection locked="0"/>
    </xf>
    <xf numFmtId="0" fontId="0" fillId="15" borderId="0" xfId="0" applyFill="1" applyAlignment="1" applyProtection="1">
      <alignment horizontal="center" vertical="center"/>
      <protection locked="0"/>
    </xf>
    <xf numFmtId="0" fontId="3" fillId="11" borderId="1" xfId="0" applyFont="1" applyFill="1" applyBorder="1" applyAlignment="1">
      <alignment horizontal="center" vertical="center"/>
    </xf>
    <xf numFmtId="0" fontId="0" fillId="0" borderId="0" xfId="0" applyFill="1" applyBorder="1" applyAlignment="1" applyProtection="1">
      <alignment horizontal="center" vertical="center"/>
      <protection locked="0" hidden="1"/>
    </xf>
    <xf numFmtId="0" fontId="0" fillId="0" borderId="0" xfId="0" applyFill="1" applyBorder="1" applyAlignment="1" applyProtection="1">
      <alignment horizontal="center" vertical="center"/>
      <protection hidden="1"/>
    </xf>
    <xf numFmtId="9" fontId="0" fillId="0" borderId="0" xfId="1" applyFont="1" applyFill="1" applyBorder="1" applyAlignment="1" applyProtection="1">
      <alignment horizontal="center" vertical="center"/>
      <protection locked="0"/>
    </xf>
    <xf numFmtId="0" fontId="0" fillId="3" borderId="2" xfId="0" applyFill="1" applyBorder="1" applyAlignment="1" applyProtection="1">
      <alignment horizontal="center" vertical="center"/>
      <protection locked="0"/>
    </xf>
    <xf numFmtId="0" fontId="0" fillId="3" borderId="1" xfId="0" applyFill="1" applyBorder="1" applyAlignment="1" applyProtection="1">
      <alignment horizontal="center" vertical="center"/>
      <protection locked="0"/>
    </xf>
    <xf numFmtId="0" fontId="9" fillId="12" borderId="1" xfId="0" applyFont="1" applyFill="1" applyBorder="1" applyAlignment="1">
      <alignment horizontal="center" vertical="center"/>
    </xf>
    <xf numFmtId="0" fontId="1" fillId="12" borderId="1" xfId="0" applyFont="1" applyFill="1" applyBorder="1" applyAlignment="1">
      <alignment horizontal="center" vertical="center"/>
    </xf>
    <xf numFmtId="0" fontId="0" fillId="4" borderId="2" xfId="0" applyFill="1" applyBorder="1" applyAlignment="1" applyProtection="1">
      <alignment horizontal="center" vertical="center"/>
      <protection locked="0"/>
    </xf>
    <xf numFmtId="0" fontId="0" fillId="0" borderId="0" xfId="0" applyFill="1" applyBorder="1" applyAlignment="1" applyProtection="1">
      <alignment horizontal="center" vertical="center"/>
    </xf>
    <xf numFmtId="0" fontId="0" fillId="4" borderId="1" xfId="0" applyFill="1" applyBorder="1" applyAlignment="1" applyProtection="1">
      <alignment horizontal="center" vertical="center"/>
      <protection locked="0"/>
    </xf>
    <xf numFmtId="0" fontId="9" fillId="8" borderId="1" xfId="0" applyFont="1" applyFill="1" applyBorder="1" applyAlignment="1">
      <alignment horizontal="center" vertical="center"/>
    </xf>
    <xf numFmtId="9" fontId="0" fillId="0" borderId="0" xfId="1" applyFont="1" applyAlignment="1" applyProtection="1">
      <alignment horizontal="center" vertical="center"/>
      <protection locked="0"/>
    </xf>
    <xf numFmtId="0" fontId="0" fillId="5" borderId="0" xfId="0" applyFill="1" applyBorder="1" applyProtection="1">
      <protection locked="0" hidden="1"/>
    </xf>
    <xf numFmtId="0" fontId="9" fillId="9" borderId="1" xfId="3" applyBorder="1" applyProtection="1">
      <protection locked="0" hidden="1"/>
    </xf>
    <xf numFmtId="0" fontId="0" fillId="11" borderId="1" xfId="0" applyFill="1" applyBorder="1" applyProtection="1">
      <protection locked="0" hidden="1"/>
    </xf>
    <xf numFmtId="9" fontId="0" fillId="11" borderId="5" xfId="1" applyNumberFormat="1" applyFont="1" applyFill="1" applyBorder="1" applyProtection="1">
      <protection locked="0" hidden="1"/>
    </xf>
    <xf numFmtId="9" fontId="0" fillId="11" borderId="1" xfId="1" applyNumberFormat="1" applyFont="1" applyFill="1" applyBorder="1" applyProtection="1">
      <protection locked="0" hidden="1"/>
    </xf>
    <xf numFmtId="0" fontId="0" fillId="12" borderId="1" xfId="0" applyFill="1" applyBorder="1" applyProtection="1">
      <protection locked="0" hidden="1"/>
    </xf>
    <xf numFmtId="9" fontId="0" fillId="12" borderId="5" xfId="1" applyNumberFormat="1" applyFont="1" applyFill="1" applyBorder="1" applyProtection="1">
      <protection locked="0" hidden="1"/>
    </xf>
    <xf numFmtId="9" fontId="0" fillId="12" borderId="1" xfId="1" applyNumberFormat="1" applyFont="1" applyFill="1" applyBorder="1" applyProtection="1">
      <protection locked="0" hidden="1"/>
    </xf>
    <xf numFmtId="0" fontId="0" fillId="0" borderId="0" xfId="0" applyProtection="1">
      <protection locked="0" hidden="1"/>
    </xf>
    <xf numFmtId="0" fontId="9" fillId="9" borderId="1" xfId="3" applyFont="1" applyFill="1" applyBorder="1" applyProtection="1">
      <protection locked="0" hidden="1"/>
    </xf>
    <xf numFmtId="0" fontId="0" fillId="11" borderId="1" xfId="0" applyFont="1" applyFill="1" applyBorder="1" applyProtection="1">
      <protection locked="0" hidden="1"/>
    </xf>
    <xf numFmtId="9" fontId="9" fillId="11" borderId="1" xfId="1" applyNumberFormat="1" applyFont="1" applyFill="1" applyBorder="1" applyProtection="1">
      <protection locked="0" hidden="1"/>
    </xf>
    <xf numFmtId="0" fontId="0" fillId="12" borderId="1" xfId="0" applyFont="1" applyFill="1" applyBorder="1" applyProtection="1">
      <protection locked="0" hidden="1"/>
    </xf>
    <xf numFmtId="9" fontId="9" fillId="12" borderId="1" xfId="1" applyNumberFormat="1" applyFont="1" applyFill="1" applyBorder="1" applyProtection="1">
      <protection locked="0" hidden="1"/>
    </xf>
    <xf numFmtId="9" fontId="9" fillId="11" borderId="1" xfId="1" applyFont="1" applyFill="1" applyBorder="1" applyProtection="1">
      <protection locked="0" hidden="1"/>
    </xf>
    <xf numFmtId="9" fontId="9" fillId="12" borderId="1" xfId="1" applyFont="1" applyFill="1" applyBorder="1" applyProtection="1">
      <protection locked="0" hidden="1"/>
    </xf>
    <xf numFmtId="0" fontId="0" fillId="16" borderId="0" xfId="0" applyFill="1" applyAlignment="1" applyProtection="1">
      <alignment horizontal="center"/>
      <protection locked="0"/>
    </xf>
    <xf numFmtId="0" fontId="11" fillId="0" borderId="0" xfId="0" applyFont="1" applyBorder="1" applyAlignment="1"/>
    <xf numFmtId="0" fontId="10" fillId="17" borderId="13" xfId="4" applyAlignment="1" applyProtection="1">
      <alignment horizontal="center" vertical="center"/>
      <protection locked="0"/>
    </xf>
    <xf numFmtId="0" fontId="12" fillId="0" borderId="0" xfId="2" applyFont="1" applyAlignment="1" applyProtection="1"/>
    <xf numFmtId="0" fontId="13" fillId="0" borderId="0" xfId="0" applyFont="1"/>
    <xf numFmtId="0" fontId="9" fillId="20" borderId="1" xfId="7" applyBorder="1" applyAlignment="1">
      <alignment horizontal="center" vertical="center" wrapText="1"/>
    </xf>
    <xf numFmtId="0" fontId="9" fillId="20" borderId="1" xfId="7" applyBorder="1" applyAlignment="1">
      <alignment horizontal="center" vertical="center"/>
    </xf>
    <xf numFmtId="9" fontId="0" fillId="0" borderId="0" xfId="0" applyNumberFormat="1"/>
    <xf numFmtId="9" fontId="0" fillId="0" borderId="1" xfId="0" applyNumberFormat="1" applyBorder="1"/>
    <xf numFmtId="0" fontId="3" fillId="7" borderId="0" xfId="0" applyFont="1" applyFill="1" applyAlignment="1" applyProtection="1">
      <alignment horizontal="center" vertical="center"/>
      <protection hidden="1"/>
    </xf>
    <xf numFmtId="14" fontId="0" fillId="0" borderId="0" xfId="0" applyNumberFormat="1" applyBorder="1"/>
    <xf numFmtId="0" fontId="0" fillId="0" borderId="1" xfId="0" applyBorder="1" applyAlignment="1">
      <alignment horizontal="center"/>
    </xf>
    <xf numFmtId="0" fontId="0" fillId="0" borderId="1" xfId="0" applyBorder="1" applyAlignment="1">
      <alignment horizontal="center"/>
    </xf>
    <xf numFmtId="9" fontId="0" fillId="0" borderId="1" xfId="1" applyFont="1" applyBorder="1" applyAlignment="1">
      <alignment horizontal="center"/>
    </xf>
    <xf numFmtId="9" fontId="0" fillId="0" borderId="0" xfId="1" applyFont="1" applyBorder="1" applyAlignment="1">
      <alignment horizontal="center"/>
    </xf>
    <xf numFmtId="0" fontId="0" fillId="0" borderId="0" xfId="0" applyAlignment="1">
      <alignment horizontal="center"/>
    </xf>
    <xf numFmtId="0" fontId="0" fillId="0" borderId="1" xfId="0" applyFill="1" applyBorder="1" applyAlignment="1">
      <alignment horizontal="center"/>
    </xf>
    <xf numFmtId="0" fontId="0" fillId="0" borderId="1" xfId="0" applyBorder="1" applyAlignment="1">
      <alignment horizontal="center"/>
    </xf>
    <xf numFmtId="9" fontId="0" fillId="0" borderId="1" xfId="1" applyFont="1" applyBorder="1"/>
    <xf numFmtId="0" fontId="2" fillId="24" borderId="1" xfId="11" applyBorder="1"/>
    <xf numFmtId="0" fontId="2" fillId="25" borderId="1" xfId="12" applyBorder="1"/>
    <xf numFmtId="0" fontId="14" fillId="26" borderId="1" xfId="13" applyFont="1" applyBorder="1"/>
    <xf numFmtId="0" fontId="14" fillId="19" borderId="1" xfId="6" applyFont="1" applyBorder="1"/>
    <xf numFmtId="164" fontId="2" fillId="21" borderId="17" xfId="8" applyNumberFormat="1" applyBorder="1" applyAlignment="1"/>
    <xf numFmtId="0" fontId="14" fillId="23" borderId="0" xfId="10" applyFont="1" applyAlignment="1">
      <alignment horizontal="right"/>
    </xf>
    <xf numFmtId="0" fontId="2" fillId="22" borderId="17" xfId="9" applyNumberFormat="1" applyBorder="1" applyAlignment="1">
      <alignment horizontal="right"/>
    </xf>
    <xf numFmtId="0" fontId="14" fillId="9" borderId="0" xfId="3" applyNumberFormat="1" applyFont="1" applyAlignment="1">
      <alignment horizontal="right"/>
    </xf>
    <xf numFmtId="9" fontId="0" fillId="27" borderId="1" xfId="1" applyNumberFormat="1" applyFont="1" applyFill="1" applyBorder="1" applyAlignment="1">
      <alignment horizontal="center"/>
    </xf>
    <xf numFmtId="0" fontId="0" fillId="0" borderId="3" xfId="0" applyBorder="1" applyAlignment="1">
      <alignment horizontal="center" vertical="center" textRotation="90" wrapText="1"/>
    </xf>
    <xf numFmtId="0" fontId="0" fillId="0" borderId="11" xfId="0" applyBorder="1" applyAlignment="1">
      <alignment horizontal="center" vertical="center" textRotation="90" wrapText="1"/>
    </xf>
    <xf numFmtId="0" fontId="0" fillId="0" borderId="6" xfId="0" applyBorder="1" applyAlignment="1">
      <alignment horizontal="center" vertical="center" textRotation="90" wrapText="1"/>
    </xf>
    <xf numFmtId="0" fontId="0" fillId="0" borderId="3" xfId="0" applyBorder="1" applyAlignment="1">
      <alignment horizontal="center" vertical="center" textRotation="90"/>
    </xf>
    <xf numFmtId="0" fontId="0" fillId="0" borderId="11" xfId="0" applyBorder="1" applyAlignment="1">
      <alignment horizontal="center" vertical="center" textRotation="90"/>
    </xf>
    <xf numFmtId="0" fontId="0" fillId="0" borderId="6" xfId="0" applyBorder="1" applyAlignment="1">
      <alignment horizontal="center" vertical="center" textRotation="90"/>
    </xf>
    <xf numFmtId="0" fontId="0" fillId="0" borderId="0" xfId="0" applyBorder="1" applyAlignment="1">
      <alignment horizontal="center" vertical="center" textRotation="90" wrapText="1"/>
    </xf>
    <xf numFmtId="0" fontId="0" fillId="0" borderId="12" xfId="0" applyBorder="1" applyAlignment="1">
      <alignment horizontal="center" vertical="center" textRotation="90" wrapText="1"/>
    </xf>
    <xf numFmtId="0" fontId="0" fillId="0" borderId="1" xfId="0" applyBorder="1" applyAlignment="1">
      <alignment horizontal="center" vertical="center" textRotation="90"/>
    </xf>
    <xf numFmtId="0" fontId="7" fillId="0" borderId="0" xfId="2" applyAlignment="1" applyProtection="1">
      <alignment horizontal="center"/>
    </xf>
    <xf numFmtId="0" fontId="7" fillId="0" borderId="0" xfId="2" applyFill="1" applyAlignment="1" applyProtection="1">
      <alignment horizontal="center" vertical="center"/>
    </xf>
    <xf numFmtId="0" fontId="1" fillId="19" borderId="0" xfId="6" applyFont="1" applyAlignment="1">
      <alignment horizontal="center" vertical="center" textRotation="90"/>
    </xf>
    <xf numFmtId="0" fontId="11" fillId="0" borderId="15" xfId="0" applyFont="1" applyBorder="1" applyAlignment="1">
      <alignment horizontal="center"/>
    </xf>
    <xf numFmtId="0" fontId="11" fillId="0" borderId="14" xfId="0" applyFont="1" applyBorder="1" applyAlignment="1">
      <alignment horizontal="center"/>
    </xf>
    <xf numFmtId="0" fontId="11" fillId="0" borderId="16" xfId="0" applyFont="1" applyBorder="1" applyAlignment="1">
      <alignment horizontal="center"/>
    </xf>
    <xf numFmtId="0" fontId="1" fillId="18" borderId="0" xfId="5" applyFont="1" applyAlignment="1">
      <alignment horizontal="center" vertical="center" textRotation="90"/>
    </xf>
    <xf numFmtId="0" fontId="1" fillId="18" borderId="0" xfId="5" applyFont="1" applyAlignment="1">
      <alignment horizontal="center" vertical="center"/>
    </xf>
    <xf numFmtId="0" fontId="1" fillId="19" borderId="0" xfId="6" applyFont="1" applyAlignment="1">
      <alignment horizontal="center" vertical="center" wrapText="1"/>
    </xf>
    <xf numFmtId="0" fontId="7" fillId="19" borderId="0" xfId="2" applyFill="1" applyAlignment="1" applyProtection="1">
      <alignment horizontal="center" vertical="center"/>
      <protection locked="0"/>
    </xf>
    <xf numFmtId="0" fontId="0" fillId="2" borderId="0" xfId="0" applyFill="1" applyAlignment="1" applyProtection="1">
      <alignment horizontal="left"/>
      <protection hidden="1"/>
    </xf>
    <xf numFmtId="0" fontId="0" fillId="0" borderId="1" xfId="0" applyBorder="1" applyAlignment="1">
      <alignment horizontal="center"/>
    </xf>
  </cellXfs>
  <cellStyles count="14">
    <cellStyle name="20 % - Accent5" xfId="8" builtinId="46"/>
    <cellStyle name="20 % - Accent6" xfId="11" builtinId="50"/>
    <cellStyle name="40 % - Accent5" xfId="9" builtinId="47"/>
    <cellStyle name="40 % - Accent6" xfId="12" builtinId="51"/>
    <cellStyle name="60 % - Accent5" xfId="10" builtinId="48"/>
    <cellStyle name="60 % - Accent6" xfId="13" builtinId="52"/>
    <cellStyle name="Accent1" xfId="5" builtinId="29"/>
    <cellStyle name="Accent2" xfId="7" builtinId="33"/>
    <cellStyle name="Accent5" xfId="3" builtinId="45"/>
    <cellStyle name="Accent6" xfId="6" builtinId="49"/>
    <cellStyle name="Lien hypertexte" xfId="2" builtinId="8"/>
    <cellStyle name="Normal" xfId="0" builtinId="0"/>
    <cellStyle name="Pourcentage" xfId="1" builtinId="5"/>
    <cellStyle name="Sortie" xfId="4" builtinId="21"/>
  </cellStyles>
  <dxfs count="3100">
    <dxf>
      <numFmt numFmtId="166" formatCode="&quot;Trimestre &quot;0"/>
      <protection locked="0" hidden="0"/>
    </dxf>
    <dxf>
      <numFmt numFmtId="166" formatCode="&quot;Trimestre &quot;0"/>
    </dxf>
    <dxf>
      <numFmt numFmtId="166" formatCode="&quot;Trimestre &quot;0"/>
      <protection locked="0" hidden="0"/>
    </dxf>
    <dxf>
      <numFmt numFmtId="166" formatCode="&quot;Trimestre &quot;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left/>
        <right/>
        <top style="thin">
          <color indexed="64"/>
        </top>
        <bottom/>
        <vertical/>
        <horizontal/>
      </border>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outline="0">
        <left/>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FFFFFF"/>
        <name val="Calibri"/>
        <scheme val="none"/>
      </font>
      <numFmt numFmtId="165" formatCode="&quot;Semaine&quot;\ 0"/>
      <fill>
        <patternFill patternType="solid">
          <fgColor rgb="FF2F75B5"/>
          <bgColor rgb="FF2F75B5"/>
        </patternFill>
      </fill>
      <alignment horizontal="right" vertical="bottom" textRotation="0" wrapText="0"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protection locked="0" hidden="0"/>
    </dxf>
    <dxf>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numFmt numFmtId="13" formatCode="0%"/>
      <border diagonalUp="0" diagonalDown="0">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right style="thin">
          <color indexed="64"/>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border outline="0">
        <bottom style="thin">
          <color rgb="FF000000"/>
        </bottom>
      </border>
    </dxf>
    <dxf>
      <fill>
        <patternFill patternType="none">
          <fgColor indexed="64"/>
          <bgColor indexed="65"/>
        </patternFill>
      </fill>
      <border diagonalUp="0" diagonalDown="0" outline="0">
        <left style="thin">
          <color indexed="64"/>
        </left>
        <right style="thin">
          <color indexed="64"/>
        </right>
        <top/>
        <bottom/>
      </border>
    </dxf>
    <dxf>
      <numFmt numFmtId="164" formatCode="[$-F800]dddd\,\ mmmm\ dd\,\ yyyy"/>
      <alignment horizontal="general" vertical="bottom" textRotation="0" wrapText="0" indent="0" justifyLastLine="0" shrinkToFit="0" readingOrder="0"/>
      <protection locked="0" hidden="0"/>
    </dxf>
    <dxf>
      <border diagonalUp="0" diagonalDown="0">
        <left style="thin">
          <color rgb="FF000000"/>
        </left>
        <right style="thin">
          <color rgb="FF000000"/>
        </right>
        <top style="thin">
          <color rgb="FF000000"/>
        </top>
        <bottom style="thin">
          <color rgb="FF000000"/>
        </bottom>
      </border>
    </dxf>
    <dxf>
      <numFmt numFmtId="164" formatCode="[$-F800]dddd\,\ mmmm\ dd\,\ yyyy"/>
      <alignment horizontal="general" vertical="bottom" textRotation="0" wrapText="0" indent="0" justifyLastLine="0" shrinkToFit="0" readingOrder="0"/>
      <protection locked="0" hidden="0"/>
    </dxf>
    <dxf>
      <numFmt numFmtId="164" formatCode="[$-F800]dddd\,\ mmmm\ dd\,\ yyyy"/>
      <alignment horizontal="general" vertical="bottom" textRotation="0" wrapText="0" indent="0"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right style="thin">
          <color indexed="64"/>
        </right>
        <top style="thin">
          <color indexed="64"/>
        </top>
        <bottom style="thin">
          <color indexed="64"/>
        </bottom>
        <vertical/>
        <horizontal/>
      </border>
    </dxf>
    <dxf>
      <border diagonalUp="0" diagonalDown="0">
        <left style="thin">
          <color rgb="FF000000"/>
        </left>
        <right style="thin">
          <color rgb="FF000000"/>
        </right>
        <top style="thin">
          <color rgb="FF000000"/>
        </top>
        <bottom style="thin">
          <color rgb="FF000000"/>
        </bottom>
      </border>
    </dxf>
    <dxf>
      <border diagonalUp="0" diagonalDown="0" outline="0">
        <left style="thin">
          <color indexed="64"/>
        </left>
        <right style="thin">
          <color indexed="64"/>
        </right>
        <top/>
        <bottom/>
      </border>
    </dxf>
    <dxf>
      <numFmt numFmtId="166" formatCode="&quot;Trimestre &quot;0"/>
      <protection locked="0" hidden="0"/>
    </dxf>
    <dxf>
      <numFmt numFmtId="166" formatCode="&quot;Trimestre &quot;0"/>
    </dxf>
    <dxf>
      <numFmt numFmtId="166" formatCode="&quot;Trimestre &quot;0"/>
      <protection locked="0" hidden="0"/>
    </dxf>
    <dxf>
      <numFmt numFmtId="166" formatCode="&quot;Trimestre &quot;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left/>
        <right/>
        <top style="thin">
          <color indexed="64"/>
        </top>
        <bottom/>
        <vertical/>
        <horizontal/>
      </border>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outline="0">
        <left/>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FFFFFF"/>
        <name val="Calibri"/>
        <scheme val="none"/>
      </font>
      <numFmt numFmtId="165" formatCode="&quot;Semaine&quot;\ 0"/>
      <fill>
        <patternFill patternType="solid">
          <fgColor rgb="FF2F75B5"/>
          <bgColor rgb="FF2F75B5"/>
        </patternFill>
      </fill>
      <alignment horizontal="right" vertical="bottom" textRotation="0" wrapText="0"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protection locked="0" hidden="0"/>
    </dxf>
    <dxf>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numFmt numFmtId="13" formatCode="0%"/>
      <border diagonalUp="0" diagonalDown="0">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right style="thin">
          <color indexed="64"/>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border outline="0">
        <bottom style="thin">
          <color rgb="FF000000"/>
        </bottom>
      </border>
    </dxf>
    <dxf>
      <fill>
        <patternFill patternType="none">
          <fgColor indexed="64"/>
          <bgColor indexed="65"/>
        </patternFill>
      </fill>
      <border diagonalUp="0" diagonalDown="0" outline="0">
        <left style="thin">
          <color indexed="64"/>
        </left>
        <right style="thin">
          <color indexed="64"/>
        </right>
        <top/>
        <bottom/>
      </border>
    </dxf>
    <dxf>
      <numFmt numFmtId="164" formatCode="[$-F800]dddd\,\ mmmm\ dd\,\ yyyy"/>
      <alignment horizontal="general" vertical="bottom" textRotation="0" wrapText="0" indent="0" justifyLastLine="0" shrinkToFit="0" readingOrder="0"/>
      <protection locked="0" hidden="0"/>
    </dxf>
    <dxf>
      <border diagonalUp="0" diagonalDown="0">
        <left style="thin">
          <color rgb="FF000000"/>
        </left>
        <right style="thin">
          <color rgb="FF000000"/>
        </right>
        <top style="thin">
          <color rgb="FF000000"/>
        </top>
        <bottom style="thin">
          <color rgb="FF000000"/>
        </bottom>
      </border>
    </dxf>
    <dxf>
      <numFmt numFmtId="164" formatCode="[$-F800]dddd\,\ mmmm\ dd\,\ yyyy"/>
      <alignment horizontal="general" vertical="bottom" textRotation="0" wrapText="0" indent="0" justifyLastLine="0" shrinkToFit="0" readingOrder="0"/>
      <protection locked="0" hidden="0"/>
    </dxf>
    <dxf>
      <numFmt numFmtId="164" formatCode="[$-F800]dddd\,\ mmmm\ dd\,\ yyyy"/>
      <alignment horizontal="general" vertical="bottom" textRotation="0" wrapText="0" indent="0"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right style="thin">
          <color indexed="64"/>
        </right>
        <top style="thin">
          <color indexed="64"/>
        </top>
        <bottom style="thin">
          <color indexed="64"/>
        </bottom>
        <vertical/>
        <horizontal/>
      </border>
    </dxf>
    <dxf>
      <border diagonalUp="0" diagonalDown="0">
        <left style="thin">
          <color rgb="FF000000"/>
        </left>
        <right style="thin">
          <color rgb="FF000000"/>
        </right>
        <top style="thin">
          <color rgb="FF000000"/>
        </top>
        <bottom style="thin">
          <color rgb="FF000000"/>
        </bottom>
      </border>
    </dxf>
    <dxf>
      <border diagonalUp="0" diagonalDown="0" outline="0">
        <left style="thin">
          <color indexed="64"/>
        </left>
        <right style="thin">
          <color indexed="64"/>
        </right>
        <top/>
        <bottom/>
      </border>
    </dxf>
    <dxf>
      <numFmt numFmtId="166" formatCode="&quot;Trimestre &quot;0"/>
      <protection locked="0" hidden="0"/>
    </dxf>
    <dxf>
      <numFmt numFmtId="166" formatCode="&quot;Trimestre &quot;0"/>
    </dxf>
    <dxf>
      <numFmt numFmtId="166" formatCode="&quot;Trimestre &quot;0"/>
      <protection locked="0" hidden="0"/>
    </dxf>
    <dxf>
      <numFmt numFmtId="166" formatCode="&quot;Trimestre &quot;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left/>
        <right/>
        <top style="thin">
          <color indexed="64"/>
        </top>
        <bottom/>
        <vertical/>
        <horizontal/>
      </border>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outline="0">
        <left/>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FFFFFF"/>
        <name val="Calibri"/>
        <scheme val="none"/>
      </font>
      <numFmt numFmtId="165" formatCode="&quot;Semaine&quot;\ 0"/>
      <fill>
        <patternFill patternType="solid">
          <fgColor rgb="FF2F75B5"/>
          <bgColor rgb="FF2F75B5"/>
        </patternFill>
      </fill>
      <alignment horizontal="right" vertical="bottom" textRotation="0" wrapText="0"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protection locked="0" hidden="0"/>
    </dxf>
    <dxf>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numFmt numFmtId="13" formatCode="0%"/>
      <border diagonalUp="0" diagonalDown="0">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right style="thin">
          <color indexed="64"/>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border outline="0">
        <bottom style="thin">
          <color rgb="FF000000"/>
        </bottom>
      </border>
    </dxf>
    <dxf>
      <fill>
        <patternFill patternType="none">
          <fgColor indexed="64"/>
          <bgColor indexed="65"/>
        </patternFill>
      </fill>
      <border diagonalUp="0" diagonalDown="0" outline="0">
        <left style="thin">
          <color indexed="64"/>
        </left>
        <right style="thin">
          <color indexed="64"/>
        </right>
        <top/>
        <bottom/>
      </border>
    </dxf>
    <dxf>
      <numFmt numFmtId="164" formatCode="[$-F800]dddd\,\ mmmm\ dd\,\ yyyy"/>
      <alignment horizontal="general" vertical="bottom" textRotation="0" wrapText="0" indent="0" justifyLastLine="0" shrinkToFit="0" readingOrder="0"/>
      <protection locked="0" hidden="0"/>
    </dxf>
    <dxf>
      <border diagonalUp="0" diagonalDown="0">
        <left style="thin">
          <color rgb="FF000000"/>
        </left>
        <right style="thin">
          <color rgb="FF000000"/>
        </right>
        <top style="thin">
          <color rgb="FF000000"/>
        </top>
        <bottom style="thin">
          <color rgb="FF000000"/>
        </bottom>
      </border>
    </dxf>
    <dxf>
      <numFmt numFmtId="164" formatCode="[$-F800]dddd\,\ mmmm\ dd\,\ yyyy"/>
      <alignment horizontal="general" vertical="bottom" textRotation="0" wrapText="0" indent="0" justifyLastLine="0" shrinkToFit="0" readingOrder="0"/>
      <protection locked="0" hidden="0"/>
    </dxf>
    <dxf>
      <numFmt numFmtId="164" formatCode="[$-F800]dddd\,\ mmmm\ dd\,\ yyyy"/>
      <alignment horizontal="general" vertical="bottom" textRotation="0" wrapText="0" indent="0"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right style="thin">
          <color indexed="64"/>
        </right>
        <top style="thin">
          <color indexed="64"/>
        </top>
        <bottom style="thin">
          <color indexed="64"/>
        </bottom>
        <vertical/>
        <horizontal/>
      </border>
    </dxf>
    <dxf>
      <border diagonalUp="0" diagonalDown="0">
        <left style="thin">
          <color rgb="FF000000"/>
        </left>
        <right style="thin">
          <color rgb="FF000000"/>
        </right>
        <top style="thin">
          <color rgb="FF000000"/>
        </top>
        <bottom style="thin">
          <color rgb="FF000000"/>
        </bottom>
      </border>
    </dxf>
    <dxf>
      <border diagonalUp="0" diagonalDown="0" outline="0">
        <left style="thin">
          <color indexed="64"/>
        </left>
        <right style="thin">
          <color indexed="64"/>
        </right>
        <top/>
        <bottom/>
      </border>
    </dxf>
    <dxf>
      <numFmt numFmtId="166" formatCode="&quot;Trimestre &quot;0"/>
      <protection locked="0" hidden="0"/>
    </dxf>
    <dxf>
      <numFmt numFmtId="166" formatCode="&quot;Trimestre &quot;0"/>
    </dxf>
    <dxf>
      <numFmt numFmtId="166" formatCode="&quot;Trimestre &quot;0"/>
      <protection locked="0" hidden="0"/>
    </dxf>
    <dxf>
      <numFmt numFmtId="166" formatCode="&quot;Trimestre &quot;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alignment horizontal="righ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left/>
        <right/>
        <top style="thin">
          <color indexed="64"/>
        </top>
        <bottom/>
        <vertical/>
        <horizontal/>
      </border>
      <protection locked="0" hidden="0"/>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border diagonalUp="0" diagonalDown="0" outline="0">
        <left/>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1"/>
        <color rgb="FFFFFFFF"/>
        <name val="Calibri"/>
        <scheme val="none"/>
      </font>
      <numFmt numFmtId="165" formatCode="&quot;Semaine&quot;\ 0"/>
      <fill>
        <patternFill patternType="solid">
          <fgColor rgb="FF2F75B5"/>
          <bgColor rgb="FF2F75B5"/>
        </patternFill>
      </fill>
      <alignment horizontal="right" vertical="bottom" textRotation="0" wrapText="0" indent="0" justifyLastLine="0" shrinkToFit="0" readingOrder="0"/>
      <protection locked="0" hidden="0"/>
    </dxf>
    <dxf>
      <border outline="0">
        <bottom style="thin">
          <color rgb="FF000000"/>
        </bottom>
      </border>
    </dxf>
    <dxf>
      <font>
        <b val="0"/>
        <i val="0"/>
        <strike val="0"/>
        <condense val="0"/>
        <extend val="0"/>
        <outline val="0"/>
        <shadow val="0"/>
        <u val="none"/>
        <vertAlign val="baseline"/>
        <sz val="11"/>
        <color theme="0"/>
        <name val="Calibri"/>
        <scheme val="minor"/>
      </font>
      <numFmt numFmtId="165" formatCode="&quot;Semaine&quot;\ 0"/>
      <fill>
        <patternFill patternType="solid">
          <fgColor theme="4" tint="-0.249977111117893"/>
          <bgColor theme="4" tint="-0.249977111117893"/>
        </patternFill>
      </fill>
      <alignment horizontal="right" vertical="bottom" textRotation="0" wrapText="0" indent="0" justifyLastLine="0" shrinkToFit="0" readingOrder="0"/>
      <protection locked="0" hidden="0"/>
    </dxf>
    <dxf>
      <border diagonalUp="0" diagonalDown="0">
        <left style="thin">
          <color indexed="64"/>
        </left>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border diagonalUp="0" diagonalDown="0">
        <left style="thin">
          <color indexed="64"/>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style="thin">
          <color indexed="64"/>
        </left>
        <right style="thin">
          <color indexed="64"/>
        </right>
        <top/>
        <bottom style="thin">
          <color indexed="64"/>
        </bottom>
      </border>
    </dxf>
    <dxf>
      <numFmt numFmtId="13" formatCode="0%"/>
      <border diagonalUp="0" diagonalDown="0">
        <left/>
        <right style="thin">
          <color indexed="64"/>
        </right>
        <top style="thin">
          <color indexed="64"/>
        </top>
        <bottom style="thin">
          <color indexed="64"/>
        </bottom>
        <vertical/>
        <horizontal/>
      </border>
    </dxf>
    <dxf>
      <fill>
        <patternFill patternType="none">
          <fgColor indexed="64"/>
          <bgColor indexed="65"/>
        </patternFill>
      </fill>
      <border diagonalUp="0" diagonalDown="0" outline="0">
        <left/>
        <right style="thin">
          <color indexed="64"/>
        </right>
        <top/>
        <bottom style="thin">
          <color indexed="64"/>
        </bottom>
      </border>
    </dxf>
    <dxf>
      <border outline="0">
        <top style="thin">
          <color rgb="FF000000"/>
        </top>
      </border>
    </dxf>
    <dxf>
      <border outline="0">
        <left style="thin">
          <color rgb="FF000000"/>
        </left>
        <right style="thin">
          <color rgb="FF000000"/>
        </right>
        <top style="thin">
          <color rgb="FF000000"/>
        </top>
        <bottom style="thin">
          <color rgb="FF000000"/>
        </bottom>
      </border>
    </dxf>
    <dxf>
      <border outline="0">
        <bottom style="thin">
          <color rgb="FF000000"/>
        </bottom>
      </border>
    </dxf>
    <dxf>
      <fill>
        <patternFill patternType="none">
          <fgColor indexed="64"/>
          <bgColor indexed="65"/>
        </patternFill>
      </fill>
      <border diagonalUp="0" diagonalDown="0" outline="0">
        <left style="thin">
          <color indexed="64"/>
        </left>
        <right style="thin">
          <color indexed="64"/>
        </right>
        <top/>
        <bottom/>
      </border>
    </dxf>
    <dxf>
      <numFmt numFmtId="164" formatCode="[$-F800]dddd\,\ mmmm\ dd\,\ yyyy"/>
      <alignment horizontal="general" vertical="bottom" textRotation="0" wrapText="0" indent="0" justifyLastLine="0" shrinkToFit="0" readingOrder="0"/>
      <protection locked="0" hidden="0"/>
    </dxf>
    <dxf>
      <border diagonalUp="0" diagonalDown="0">
        <left style="thin">
          <color rgb="FF000000"/>
        </left>
        <right style="thin">
          <color rgb="FF000000"/>
        </right>
        <top style="thin">
          <color rgb="FF000000"/>
        </top>
        <bottom style="thin">
          <color rgb="FF000000"/>
        </bottom>
      </border>
    </dxf>
    <dxf>
      <numFmt numFmtId="164" formatCode="[$-F800]dddd\,\ mmmm\ dd\,\ yyyy"/>
      <alignment horizontal="general" vertical="bottom" textRotation="0" wrapText="0" indent="0" justifyLastLine="0" shrinkToFit="0" readingOrder="0"/>
      <protection locked="0" hidden="0"/>
    </dxf>
    <dxf>
      <numFmt numFmtId="164" formatCode="[$-F800]dddd\,\ mmmm\ dd\,\ yyyy"/>
      <alignment horizontal="general" vertical="bottom" textRotation="0" wrapText="0" indent="0" justifyLastLine="0" shrinkToFit="0" readingOrder="0"/>
      <border diagonalUp="0" diagonalDown="0">
        <left style="thin">
          <color indexed="64"/>
        </left>
        <right style="thin">
          <color indexed="64"/>
        </right>
        <top/>
        <bottom/>
      </border>
      <protection locked="0" hidden="0"/>
    </dxf>
    <dxf>
      <border diagonalUp="0" diagonalDown="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numFmt numFmtId="0" formatCode="General"/>
      <border diagonalUp="0" diagonalDown="0">
        <left style="thin">
          <color indexed="64"/>
        </left>
        <right style="thin">
          <color indexed="64"/>
        </right>
        <top style="thin">
          <color indexed="64"/>
        </top>
        <bottom style="thin">
          <color indexed="64"/>
        </bottom>
        <vertical/>
        <horizontal/>
      </border>
    </dxf>
    <dxf>
      <border diagonalUp="0" diagonalDown="0" outline="0">
        <left style="thin">
          <color indexed="64"/>
        </left>
        <right style="thin">
          <color indexed="64"/>
        </right>
        <top style="thin">
          <color indexed="64"/>
        </top>
        <bottom style="thin">
          <color indexed="64"/>
        </bottom>
      </border>
    </dxf>
    <dxf>
      <border diagonalUp="0" diagonalDown="0">
        <left/>
        <right style="thin">
          <color indexed="64"/>
        </right>
        <top style="thin">
          <color indexed="64"/>
        </top>
        <bottom style="thin">
          <color indexed="64"/>
        </bottom>
        <vertical/>
        <horizontal/>
      </border>
    </dxf>
    <dxf>
      <border diagonalUp="0" diagonalDown="0">
        <left style="thin">
          <color rgb="FF000000"/>
        </left>
        <right style="thin">
          <color rgb="FF000000"/>
        </right>
        <top style="thin">
          <color rgb="FF000000"/>
        </top>
        <bottom style="thin">
          <color rgb="FF000000"/>
        </bottom>
      </border>
    </dxf>
    <dxf>
      <border diagonalUp="0" diagonalDown="0" outline="0">
        <left style="thin">
          <color indexed="64"/>
        </left>
        <right style="thin">
          <color indexed="64"/>
        </right>
        <top/>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color theme="0"/>
      </font>
      <fill>
        <patternFill>
          <bgColor theme="5"/>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theme="4" tint="-0.24994659260841701"/>
        </patternFill>
      </fill>
      <border>
        <left style="thin">
          <color auto="1"/>
        </left>
        <right style="thin">
          <color auto="1"/>
        </right>
        <top style="thin">
          <color auto="1"/>
        </top>
        <bottom style="thin">
          <color auto="1"/>
        </bottom>
      </border>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92D050"/>
        </patternFill>
      </fill>
      <border>
        <left style="thin">
          <color auto="1"/>
        </left>
        <right style="thin">
          <color auto="1"/>
        </right>
        <top style="thin">
          <color auto="1"/>
        </top>
        <bottom style="thin">
          <color auto="1"/>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color theme="0"/>
      </font>
      <fill>
        <patternFill>
          <bgColor theme="5"/>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theme="4" tint="-0.24994659260841701"/>
        </patternFill>
      </fill>
      <border>
        <left style="thin">
          <color auto="1"/>
        </left>
        <right style="thin">
          <color auto="1"/>
        </right>
        <top style="thin">
          <color auto="1"/>
        </top>
        <bottom style="thin">
          <color auto="1"/>
        </bottom>
      </border>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92D050"/>
        </patternFill>
      </fill>
      <border>
        <left style="thin">
          <color auto="1"/>
        </left>
        <right style="thin">
          <color auto="1"/>
        </right>
        <top style="thin">
          <color auto="1"/>
        </top>
        <bottom style="thin">
          <color auto="1"/>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color theme="0"/>
      </font>
      <fill>
        <patternFill>
          <bgColor theme="5"/>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theme="4" tint="-0.24994659260841701"/>
        </patternFill>
      </fill>
      <border>
        <left style="thin">
          <color auto="1"/>
        </left>
        <right style="thin">
          <color auto="1"/>
        </right>
        <top style="thin">
          <color auto="1"/>
        </top>
        <bottom style="thin">
          <color auto="1"/>
        </bottom>
      </border>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92D050"/>
        </patternFill>
      </fill>
      <border>
        <left style="thin">
          <color auto="1"/>
        </left>
        <right style="thin">
          <color auto="1"/>
        </right>
        <top style="thin">
          <color auto="1"/>
        </top>
        <bottom style="thin">
          <color auto="1"/>
        </bottom>
        <vertical/>
        <horizontal/>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numFmt numFmtId="19" formatCode="dd/mm/yyyy"/>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border>
      <protection locked="0" hidden="0"/>
    </dxf>
    <dxf>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0" hidden="0"/>
    </dxf>
    <dxf>
      <border>
        <top style="thin">
          <color rgb="FF000000"/>
        </top>
      </border>
    </dxf>
    <dxf>
      <border diagonalUp="0" diagonalDown="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protection locked="0" hidden="0"/>
    </dxf>
    <dxf>
      <alignment horizontal="center" vertical="center" textRotation="0" wrapText="0" indent="0" justifyLastLine="0" shrinkToFit="0" readingOrder="0"/>
      <border diagonalUp="0" diagonalDown="0" outline="0">
        <left style="thin">
          <color indexed="64"/>
        </left>
        <right style="thin">
          <color indexed="64"/>
        </right>
        <top/>
        <bottom/>
      </border>
      <protection locked="0" hidden="0"/>
    </dxf>
    <dxf>
      <font>
        <color theme="0"/>
      </font>
      <fill>
        <patternFill>
          <bgColor theme="5"/>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theme="4" tint="-0.24994659260841701"/>
        </patternFill>
      </fill>
      <border>
        <left style="thin">
          <color auto="1"/>
        </left>
        <right style="thin">
          <color auto="1"/>
        </right>
        <top style="thin">
          <color auto="1"/>
        </top>
        <bottom style="thin">
          <color auto="1"/>
        </bottom>
      </border>
    </dxf>
    <dxf>
      <fill>
        <patternFill>
          <bgColor rgb="FFFF0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92D050"/>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146050</xdr:colOff>
      <xdr:row>7</xdr:row>
      <xdr:rowOff>158750</xdr:rowOff>
    </xdr:from>
    <xdr:to>
      <xdr:col>9</xdr:col>
      <xdr:colOff>1073150</xdr:colOff>
      <xdr:row>17</xdr:row>
      <xdr:rowOff>31750</xdr:rowOff>
    </xdr:to>
    <xdr:sp macro="" textlink="">
      <xdr:nvSpPr>
        <xdr:cNvPr id="2" name="ZoneTexte 1"/>
        <xdr:cNvSpPr txBox="1"/>
      </xdr:nvSpPr>
      <xdr:spPr>
        <a:xfrm>
          <a:off x="4286250" y="1447800"/>
          <a:ext cx="6419850"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Pour le journalier c'est ok.</a:t>
          </a:r>
          <a:r>
            <a:rPr lang="fr-FR"/>
            <a:t/>
          </a:r>
          <a:br>
            <a:rPr lang="fr-FR"/>
          </a:br>
          <a:r>
            <a:rPr lang="fr-FR" sz="1100" b="0" i="0">
              <a:solidFill>
                <a:schemeClr val="dk1"/>
              </a:solidFill>
              <a:effectLst/>
              <a:latin typeface="+mn-lt"/>
              <a:ea typeface="+mn-ea"/>
              <a:cs typeface="+mn-cs"/>
            </a:rPr>
            <a:t>Dans l'onglet "Stat" le jour, numéro de semaine, numéro de trimestre et mois sont reliés au choix fait dans l'onglet "GLOBAL EQUIPE SUPPORT".</a:t>
          </a:r>
          <a:r>
            <a:rPr lang="fr-FR"/>
            <a:t/>
          </a:r>
          <a:br>
            <a:rPr lang="fr-FR"/>
          </a:br>
          <a:r>
            <a:rPr lang="fr-FR" sz="1100" b="0" i="0">
              <a:solidFill>
                <a:schemeClr val="dk1"/>
              </a:solidFill>
              <a:effectLst/>
              <a:latin typeface="+mn-lt"/>
              <a:ea typeface="+mn-ea"/>
              <a:cs typeface="+mn-cs"/>
            </a:rPr>
            <a:t>Ainsi comme pour le journalier, j'aimerais calculer la moyenne de chacune des activités en fonctions de la semaine, mois et trimestre et uniquement quand les pourcentages calculés dans les lignes 40 à 43 et 46 à 49 des différentes activités (onglet en bleu).</a:t>
          </a:r>
          <a:r>
            <a:rPr lang="fr-FR"/>
            <a:t/>
          </a:r>
          <a:br>
            <a:rPr lang="fr-FR"/>
          </a:br>
          <a:r>
            <a:rPr lang="fr-FR" sz="1100" b="0" i="0">
              <a:solidFill>
                <a:schemeClr val="dk1"/>
              </a:solidFill>
              <a:effectLst/>
              <a:latin typeface="+mn-lt"/>
              <a:ea typeface="+mn-ea"/>
              <a:cs typeface="+mn-cs"/>
            </a:rPr>
            <a:t>J'ai essayé sommeprod, mais ça me renvoi une erreur comme tu le vois en rouge.</a:t>
          </a:r>
          <a:endParaRPr lang="fr-FR" sz="1100"/>
        </a:p>
      </xdr:txBody>
    </xdr:sp>
    <xdr:clientData/>
  </xdr:twoCellAnchor>
</xdr:wsDr>
</file>

<file path=xl/tables/table1.xml><?xml version="1.0" encoding="utf-8"?>
<table xmlns="http://schemas.openxmlformats.org/spreadsheetml/2006/main" id="202" name="Tableau62203" displayName="Tableau62203" ref="A2:ND6" headerRowCount="0" totalsRowShown="0" headerRowDxfId="3091" dataDxfId="3090" tableBorderDxfId="3089" totalsRowBorderDxfId="3088">
  <tableColumns count="368">
    <tableColumn id="1" name="Colonne1" dataDxfId="3087"/>
    <tableColumn id="2" name="Colonne2" dataDxfId="3086"/>
    <tableColumn id="3" name="Colonne3" dataDxfId="3085"/>
    <tableColumn id="4" name="Colonne4" dataDxfId="3084"/>
    <tableColumn id="5" name="Colonne5" dataDxfId="3083"/>
    <tableColumn id="6" name="Colonne6" dataDxfId="3082"/>
    <tableColumn id="7" name="Colonne7" dataDxfId="3081"/>
    <tableColumn id="8" name="Colonne8" dataDxfId="3080"/>
    <tableColumn id="9" name="Colonne9" dataDxfId="3079"/>
    <tableColumn id="10" name="Colonne10" dataDxfId="3078"/>
    <tableColumn id="11" name="Colonne11" dataDxfId="3077"/>
    <tableColumn id="12" name="Colonne12" dataDxfId="3076"/>
    <tableColumn id="13" name="Colonne13" dataDxfId="3075"/>
    <tableColumn id="14" name="Colonne14" dataDxfId="3074"/>
    <tableColumn id="15" name="Colonne15" dataDxfId="3073"/>
    <tableColumn id="16" name="Colonne16" dataDxfId="3072"/>
    <tableColumn id="17" name="Colonne17" headerRowDxfId="3071" dataDxfId="3070"/>
    <tableColumn id="18" name="Colonne18" headerRowDxfId="3069" dataDxfId="3068"/>
    <tableColumn id="19" name="Colonne19" headerRowDxfId="3067" dataDxfId="3066"/>
    <tableColumn id="20" name="Colonne20" headerRowDxfId="3065" dataDxfId="3064"/>
    <tableColumn id="21" name="Colonne21" headerRowDxfId="3063" dataDxfId="3062"/>
    <tableColumn id="22" name="Colonne22" headerRowDxfId="3061" dataDxfId="3060"/>
    <tableColumn id="23" name="Colonne23" headerRowDxfId="3059" dataDxfId="3058"/>
    <tableColumn id="24" name="Colonne24" headerRowDxfId="3057" dataDxfId="3056"/>
    <tableColumn id="25" name="Colonne25" headerRowDxfId="3055" dataDxfId="3054"/>
    <tableColumn id="26" name="Colonne26" headerRowDxfId="3053" dataDxfId="3052"/>
    <tableColumn id="27" name="Colonne27" headerRowDxfId="3051" dataDxfId="3050"/>
    <tableColumn id="28" name="Colonne28" headerRowDxfId="3049" dataDxfId="3048"/>
    <tableColumn id="29" name="Colonne29" headerRowDxfId="3047" dataDxfId="3046"/>
    <tableColumn id="30" name="Colonne30" headerRowDxfId="3045" dataDxfId="3044"/>
    <tableColumn id="31" name="Colonne31" headerRowDxfId="3043" dataDxfId="3042"/>
    <tableColumn id="32" name="Colonne32" headerRowDxfId="3041" dataDxfId="3040"/>
    <tableColumn id="33" name="Colonne33" headerRowDxfId="3039" dataDxfId="3038"/>
    <tableColumn id="34" name="Colonne34" headerRowDxfId="3037" dataDxfId="3036"/>
    <tableColumn id="35" name="Colonne35" headerRowDxfId="3035" dataDxfId="3034"/>
    <tableColumn id="36" name="Colonne36" headerRowDxfId="3033" dataDxfId="3032"/>
    <tableColumn id="37" name="Colonne37" headerRowDxfId="3031" dataDxfId="3030"/>
    <tableColumn id="38" name="Colonne38" headerRowDxfId="3029" dataDxfId="3028"/>
    <tableColumn id="39" name="Colonne39" headerRowDxfId="3027" dataDxfId="3026"/>
    <tableColumn id="40" name="Colonne40" headerRowDxfId="3025" dataDxfId="3024"/>
    <tableColumn id="41" name="Colonne41" headerRowDxfId="3023" dataDxfId="3022"/>
    <tableColumn id="42" name="Colonne42" headerRowDxfId="3021" dataDxfId="3020"/>
    <tableColumn id="43" name="Colonne43" headerRowDxfId="3019" dataDxfId="3018"/>
    <tableColumn id="44" name="Colonne44" headerRowDxfId="3017" dataDxfId="3016"/>
    <tableColumn id="45" name="Colonne45" headerRowDxfId="3015" dataDxfId="3014"/>
    <tableColumn id="46" name="Colonne46" headerRowDxfId="3013" dataDxfId="3012"/>
    <tableColumn id="47" name="Colonne47" headerRowDxfId="3011" dataDxfId="3010"/>
    <tableColumn id="48" name="Colonne48" headerRowDxfId="3009" dataDxfId="3008"/>
    <tableColumn id="49" name="Colonne49" headerRowDxfId="3007" dataDxfId="3006"/>
    <tableColumn id="50" name="Colonne50" headerRowDxfId="3005" dataDxfId="3004"/>
    <tableColumn id="51" name="Colonne51" headerRowDxfId="3003" dataDxfId="3002"/>
    <tableColumn id="52" name="Colonne52" headerRowDxfId="3001" dataDxfId="3000"/>
    <tableColumn id="53" name="Colonne53" headerRowDxfId="2999" dataDxfId="2998"/>
    <tableColumn id="54" name="Colonne54" headerRowDxfId="2997" dataDxfId="2996"/>
    <tableColumn id="55" name="Colonne55" headerRowDxfId="2995" dataDxfId="2994"/>
    <tableColumn id="56" name="Colonne56" headerRowDxfId="2993" dataDxfId="2992"/>
    <tableColumn id="57" name="Colonne57" headerRowDxfId="2991" dataDxfId="2990"/>
    <tableColumn id="58" name="Colonne58" headerRowDxfId="2989" dataDxfId="2988"/>
    <tableColumn id="59" name="Colonne59" headerRowDxfId="2987" dataDxfId="2986"/>
    <tableColumn id="60" name="Colonne60" headerRowDxfId="2985" dataDxfId="2984"/>
    <tableColumn id="61" name="Colonne61" headerRowDxfId="2983" dataDxfId="2982"/>
    <tableColumn id="62" name="Colonne62" headerRowDxfId="2981" dataDxfId="2980"/>
    <tableColumn id="63" name="Colonne63" headerRowDxfId="2979" dataDxfId="2978"/>
    <tableColumn id="64" name="Colonne64" headerRowDxfId="2977" dataDxfId="2976"/>
    <tableColumn id="65" name="Colonne65" headerRowDxfId="2975" dataDxfId="2974"/>
    <tableColumn id="66" name="Colonne66" headerRowDxfId="2973" dataDxfId="2972"/>
    <tableColumn id="67" name="Colonne67" headerRowDxfId="2971" dataDxfId="2970"/>
    <tableColumn id="68" name="Colonne68" headerRowDxfId="2969" dataDxfId="2968"/>
    <tableColumn id="69" name="Colonne69" headerRowDxfId="2967" dataDxfId="2966"/>
    <tableColumn id="70" name="Colonne70" headerRowDxfId="2965" dataDxfId="2964"/>
    <tableColumn id="71" name="Colonne71" headerRowDxfId="2963" dataDxfId="2962"/>
    <tableColumn id="72" name="Colonne72" headerRowDxfId="2961" dataDxfId="2960"/>
    <tableColumn id="73" name="Colonne73" headerRowDxfId="2959" dataDxfId="2958"/>
    <tableColumn id="74" name="Colonne74" headerRowDxfId="2957" dataDxfId="2956"/>
    <tableColumn id="75" name="Colonne75" headerRowDxfId="2955" dataDxfId="2954"/>
    <tableColumn id="76" name="Colonne76" headerRowDxfId="2953" dataDxfId="2952"/>
    <tableColumn id="77" name="Colonne77" headerRowDxfId="2951" dataDxfId="2950"/>
    <tableColumn id="78" name="Colonne78" headerRowDxfId="2949" dataDxfId="2948"/>
    <tableColumn id="79" name="Colonne79" headerRowDxfId="2947" dataDxfId="2946"/>
    <tableColumn id="80" name="Colonne80" headerRowDxfId="2945" dataDxfId="2944"/>
    <tableColumn id="81" name="Colonne81" headerRowDxfId="2943" dataDxfId="2942"/>
    <tableColumn id="82" name="Colonne82" headerRowDxfId="2941" dataDxfId="2940"/>
    <tableColumn id="83" name="Colonne83" headerRowDxfId="2939" dataDxfId="2938"/>
    <tableColumn id="84" name="Colonne84" headerRowDxfId="2937" dataDxfId="2936"/>
    <tableColumn id="85" name="Colonne85" headerRowDxfId="2935" dataDxfId="2934"/>
    <tableColumn id="86" name="Colonne86" headerRowDxfId="2933" dataDxfId="2932"/>
    <tableColumn id="87" name="Colonne87" headerRowDxfId="2931" dataDxfId="2930"/>
    <tableColumn id="88" name="Colonne88" headerRowDxfId="2929" dataDxfId="2928"/>
    <tableColumn id="89" name="Colonne89" headerRowDxfId="2927" dataDxfId="2926"/>
    <tableColumn id="90" name="Colonne90" headerRowDxfId="2925" dataDxfId="2924"/>
    <tableColumn id="91" name="Colonne91" headerRowDxfId="2923" dataDxfId="2922"/>
    <tableColumn id="92" name="Colonne92" headerRowDxfId="2921" dataDxfId="2920"/>
    <tableColumn id="93" name="Colonne93" headerRowDxfId="2919" dataDxfId="2918"/>
    <tableColumn id="94" name="Colonne94" headerRowDxfId="2917" dataDxfId="2916"/>
    <tableColumn id="95" name="Colonne95" headerRowDxfId="2915" dataDxfId="2914"/>
    <tableColumn id="96" name="Colonne96" headerRowDxfId="2913" dataDxfId="2912"/>
    <tableColumn id="97" name="Colonne97" headerRowDxfId="2911" dataDxfId="2910"/>
    <tableColumn id="98" name="Colonne98" headerRowDxfId="2909" dataDxfId="2908"/>
    <tableColumn id="99" name="Colonne99" headerRowDxfId="2907" dataDxfId="2906"/>
    <tableColumn id="100" name="Colonne100" headerRowDxfId="2905" dataDxfId="2904"/>
    <tableColumn id="101" name="Colonne101" headerRowDxfId="2903" dataDxfId="2902"/>
    <tableColumn id="102" name="Colonne102" headerRowDxfId="2901" dataDxfId="2900"/>
    <tableColumn id="103" name="Colonne103" headerRowDxfId="2899" dataDxfId="2898"/>
    <tableColumn id="104" name="Colonne104" headerRowDxfId="2897" dataDxfId="2896"/>
    <tableColumn id="105" name="Colonne105" headerRowDxfId="2895" dataDxfId="2894"/>
    <tableColumn id="106" name="Colonne106" headerRowDxfId="2893" dataDxfId="2892"/>
    <tableColumn id="107" name="Colonne107" headerRowDxfId="2891" dataDxfId="2890"/>
    <tableColumn id="108" name="Colonne108" headerRowDxfId="2889" dataDxfId="2888"/>
    <tableColumn id="109" name="Colonne109" headerRowDxfId="2887" dataDxfId="2886"/>
    <tableColumn id="110" name="Colonne110" headerRowDxfId="2885" dataDxfId="2884"/>
    <tableColumn id="111" name="Colonne111" headerRowDxfId="2883" dataDxfId="2882"/>
    <tableColumn id="112" name="Colonne112" headerRowDxfId="2881" dataDxfId="2880"/>
    <tableColumn id="363" name="Colonne363" headerRowDxfId="2879" dataDxfId="2878"/>
    <tableColumn id="368" name="Colonne368" headerRowDxfId="2877" dataDxfId="2876"/>
    <tableColumn id="369" name="Colonne369" headerRowDxfId="2875" dataDxfId="2874"/>
    <tableColumn id="370" name="Colonne370" headerRowDxfId="2873" dataDxfId="2872"/>
    <tableColumn id="371" name="Colonne371" headerRowDxfId="2871" dataDxfId="2870"/>
    <tableColumn id="372" name="Colonne372" headerRowDxfId="2869" dataDxfId="2868"/>
    <tableColumn id="113" name="Colonne113" headerRowDxfId="2867" dataDxfId="2866"/>
    <tableColumn id="114" name="Colonne114" headerRowDxfId="2865" dataDxfId="2864"/>
    <tableColumn id="115" name="Colonne115" headerRowDxfId="2863" dataDxfId="2862"/>
    <tableColumn id="116" name="Colonne116" headerRowDxfId="2861" dataDxfId="2860"/>
    <tableColumn id="373" name="Colonne373" headerRowDxfId="2859" dataDxfId="2858"/>
    <tableColumn id="117" name="Colonne117" headerRowDxfId="2857" dataDxfId="2856"/>
    <tableColumn id="118" name="Colonne118" headerRowDxfId="2855" dataDxfId="2854"/>
    <tableColumn id="119" name="Colonne119" headerRowDxfId="2853" dataDxfId="2852"/>
    <tableColumn id="120" name="Colonne120" headerRowDxfId="2851" dataDxfId="2850"/>
    <tableColumn id="121" name="Colonne121" headerRowDxfId="2849" dataDxfId="2848"/>
    <tableColumn id="122" name="Colonne122" headerRowDxfId="2847" dataDxfId="2846"/>
    <tableColumn id="123" name="Colonne123" headerRowDxfId="2845" dataDxfId="2844"/>
    <tableColumn id="124" name="Colonne124" headerRowDxfId="2843" dataDxfId="2842"/>
    <tableColumn id="125" name="Colonne125" headerRowDxfId="2841" dataDxfId="2840"/>
    <tableColumn id="126" name="Colonne126" headerRowDxfId="2839" dataDxfId="2838"/>
    <tableColumn id="127" name="Colonne127" headerRowDxfId="2837" dataDxfId="2836"/>
    <tableColumn id="128" name="Colonne128" headerRowDxfId="2835" dataDxfId="2834"/>
    <tableColumn id="129" name="Colonne129" headerRowDxfId="2833" dataDxfId="2832"/>
    <tableColumn id="130" name="Colonne130" headerRowDxfId="2831" dataDxfId="2830"/>
    <tableColumn id="131" name="Colonne131" headerRowDxfId="2829" dataDxfId="2828"/>
    <tableColumn id="132" name="Colonne132" headerRowDxfId="2827" dataDxfId="2826"/>
    <tableColumn id="133" name="Colonne133" headerRowDxfId="2825" dataDxfId="2824"/>
    <tableColumn id="134" name="Colonne134" headerRowDxfId="2823" dataDxfId="2822"/>
    <tableColumn id="135" name="Colonne135" headerRowDxfId="2821" dataDxfId="2820"/>
    <tableColumn id="136" name="Colonne136" headerRowDxfId="2819" dataDxfId="2818"/>
    <tableColumn id="137" name="Colonne137" headerRowDxfId="2817" dataDxfId="2816"/>
    <tableColumn id="138" name="Colonne138" headerRowDxfId="2815" dataDxfId="2814"/>
    <tableColumn id="139" name="Colonne139" headerRowDxfId="2813" dataDxfId="2812"/>
    <tableColumn id="140" name="Colonne140" headerRowDxfId="2811" dataDxfId="2810"/>
    <tableColumn id="141" name="Colonne141" headerRowDxfId="2809" dataDxfId="2808"/>
    <tableColumn id="142" name="Colonne142" headerRowDxfId="2807" dataDxfId="2806"/>
    <tableColumn id="143" name="Colonne143" headerRowDxfId="2805" dataDxfId="2804"/>
    <tableColumn id="144" name="Colonne144" headerRowDxfId="2803" dataDxfId="2802"/>
    <tableColumn id="145" name="Colonne145" headerRowDxfId="2801" dataDxfId="2800"/>
    <tableColumn id="146" name="Colonne146" headerRowDxfId="2799" dataDxfId="2798"/>
    <tableColumn id="147" name="Colonne147" headerRowDxfId="2797" dataDxfId="2796"/>
    <tableColumn id="148" name="Colonne148" headerRowDxfId="2795" dataDxfId="2794"/>
    <tableColumn id="149" name="Colonne149" headerRowDxfId="2793" dataDxfId="2792"/>
    <tableColumn id="150" name="Colonne150" headerRowDxfId="2791" dataDxfId="2790"/>
    <tableColumn id="151" name="Colonne151" headerRowDxfId="2789" dataDxfId="2788"/>
    <tableColumn id="152" name="Colonne152" headerRowDxfId="2787" dataDxfId="2786"/>
    <tableColumn id="153" name="Colonne153" headerRowDxfId="2785" dataDxfId="2784"/>
    <tableColumn id="154" name="Colonne154" headerRowDxfId="2783" dataDxfId="2782"/>
    <tableColumn id="155" name="Colonne155" headerRowDxfId="2781" dataDxfId="2780"/>
    <tableColumn id="156" name="Colonne156" headerRowDxfId="2779" dataDxfId="2778"/>
    <tableColumn id="157" name="Colonne157" headerRowDxfId="2777" dataDxfId="2776"/>
    <tableColumn id="158" name="Colonne158" headerRowDxfId="2775" dataDxfId="2774"/>
    <tableColumn id="159" name="Colonne159" headerRowDxfId="2773" dataDxfId="2772"/>
    <tableColumn id="160" name="Colonne160" headerRowDxfId="2771" dataDxfId="2770"/>
    <tableColumn id="161" name="Colonne161" headerRowDxfId="2769" dataDxfId="2768"/>
    <tableColumn id="162" name="Colonne162" headerRowDxfId="2767" dataDxfId="2766"/>
    <tableColumn id="163" name="Colonne163" headerRowDxfId="2765" dataDxfId="2764"/>
    <tableColumn id="164" name="Colonne164" headerRowDxfId="2763" dataDxfId="2762"/>
    <tableColumn id="165" name="Colonne165" headerRowDxfId="2761" dataDxfId="2760"/>
    <tableColumn id="166" name="Colonne166" headerRowDxfId="2759" dataDxfId="2758"/>
    <tableColumn id="167" name="Colonne167" headerRowDxfId="2757" dataDxfId="2756"/>
    <tableColumn id="168" name="Colonne168" headerRowDxfId="2755" dataDxfId="2754"/>
    <tableColumn id="169" name="Colonne169" headerRowDxfId="2753" dataDxfId="2752"/>
    <tableColumn id="170" name="Colonne170" headerRowDxfId="2751" dataDxfId="2750"/>
    <tableColumn id="171" name="Colonne171" headerRowDxfId="2749" dataDxfId="2748"/>
    <tableColumn id="172" name="Colonne172" headerRowDxfId="2747" dataDxfId="2746"/>
    <tableColumn id="173" name="Colonne173" headerRowDxfId="2745" dataDxfId="2744"/>
    <tableColumn id="174" name="Colonne174" headerRowDxfId="2743" dataDxfId="2742"/>
    <tableColumn id="175" name="Colonne175" headerRowDxfId="2741" dataDxfId="2740"/>
    <tableColumn id="176" name="Colonne176" headerRowDxfId="2739" dataDxfId="2738"/>
    <tableColumn id="177" name="Colonne177" headerRowDxfId="2737" dataDxfId="2736"/>
    <tableColumn id="178" name="Colonne178" headerRowDxfId="2735" dataDxfId="2734"/>
    <tableColumn id="179" name="Colonne179" headerRowDxfId="2733" dataDxfId="2732"/>
    <tableColumn id="180" name="Colonne180" headerRowDxfId="2731" dataDxfId="2730"/>
    <tableColumn id="181" name="Colonne181" headerRowDxfId="2729" dataDxfId="2728"/>
    <tableColumn id="182" name="Colonne182" headerRowDxfId="2727" dataDxfId="2726"/>
    <tableColumn id="183" name="Colonne183" headerRowDxfId="2725" dataDxfId="2724"/>
    <tableColumn id="184" name="Colonne184" headerRowDxfId="2723" dataDxfId="2722"/>
    <tableColumn id="185" name="Colonne185" headerRowDxfId="2721" dataDxfId="2720"/>
    <tableColumn id="186" name="Colonne186" headerRowDxfId="2719" dataDxfId="2718"/>
    <tableColumn id="187" name="Colonne187" headerRowDxfId="2717" dataDxfId="2716"/>
    <tableColumn id="188" name="Colonne188" headerRowDxfId="2715" dataDxfId="2714"/>
    <tableColumn id="189" name="Colonne189" headerRowDxfId="2713" dataDxfId="2712"/>
    <tableColumn id="190" name="Colonne190" headerRowDxfId="2711" dataDxfId="2710"/>
    <tableColumn id="191" name="Colonne191" headerRowDxfId="2709" dataDxfId="2708"/>
    <tableColumn id="192" name="Colonne192" headerRowDxfId="2707" dataDxfId="2706"/>
    <tableColumn id="193" name="Colonne193" headerRowDxfId="2705" dataDxfId="2704"/>
    <tableColumn id="194" name="Colonne194" headerRowDxfId="2703" dataDxfId="2702"/>
    <tableColumn id="195" name="Colonne195" headerRowDxfId="2701" dataDxfId="2700"/>
    <tableColumn id="196" name="Colonne196" headerRowDxfId="2699" dataDxfId="2698"/>
    <tableColumn id="197" name="Colonne197" headerRowDxfId="2697" dataDxfId="2696"/>
    <tableColumn id="198" name="Colonne198" headerRowDxfId="2695" dataDxfId="2694"/>
    <tableColumn id="199" name="Colonne199" headerRowDxfId="2693" dataDxfId="2692"/>
    <tableColumn id="200" name="Colonne200" headerRowDxfId="2691" dataDxfId="2690"/>
    <tableColumn id="201" name="Colonne201" headerRowDxfId="2689" dataDxfId="2688"/>
    <tableColumn id="202" name="Colonne202" headerRowDxfId="2687" dataDxfId="2686"/>
    <tableColumn id="203" name="Colonne203" headerRowDxfId="2685" dataDxfId="2684"/>
    <tableColumn id="204" name="Colonne204" headerRowDxfId="2683" dataDxfId="2682"/>
    <tableColumn id="205" name="Colonne205" headerRowDxfId="2681" dataDxfId="2680"/>
    <tableColumn id="206" name="Colonne206" headerRowDxfId="2679" dataDxfId="2678"/>
    <tableColumn id="207" name="Colonne207" headerRowDxfId="2677" dataDxfId="2676"/>
    <tableColumn id="208" name="Colonne208" headerRowDxfId="2675" dataDxfId="2674"/>
    <tableColumn id="209" name="Colonne209" headerRowDxfId="2673" dataDxfId="2672"/>
    <tableColumn id="210" name="Colonne210" headerRowDxfId="2671" dataDxfId="2670"/>
    <tableColumn id="211" name="Colonne211" headerRowDxfId="2669" dataDxfId="2668"/>
    <tableColumn id="212" name="Colonne212" headerRowDxfId="2667" dataDxfId="2666"/>
    <tableColumn id="213" name="Colonne213" headerRowDxfId="2665" dataDxfId="2664"/>
    <tableColumn id="214" name="Colonne214" headerRowDxfId="2663" dataDxfId="2662"/>
    <tableColumn id="215" name="Colonne215" headerRowDxfId="2661" dataDxfId="2660"/>
    <tableColumn id="216" name="Colonne216" headerRowDxfId="2659" dataDxfId="2658"/>
    <tableColumn id="217" name="Colonne217" headerRowDxfId="2657" dataDxfId="2656"/>
    <tableColumn id="218" name="Colonne218" headerRowDxfId="2655" dataDxfId="2654"/>
    <tableColumn id="219" name="Colonne219" headerRowDxfId="2653" dataDxfId="2652"/>
    <tableColumn id="220" name="Colonne220" headerRowDxfId="2651" dataDxfId="2650"/>
    <tableColumn id="221" name="Colonne221" headerRowDxfId="2649" dataDxfId="2648"/>
    <tableColumn id="222" name="Colonne222" headerRowDxfId="2647" dataDxfId="2646"/>
    <tableColumn id="223" name="Colonne223" headerRowDxfId="2645" dataDxfId="2644"/>
    <tableColumn id="224" name="Colonne224" headerRowDxfId="2643" dataDxfId="2642"/>
    <tableColumn id="225" name="Colonne225" headerRowDxfId="2641" dataDxfId="2640"/>
    <tableColumn id="226" name="Colonne226" headerRowDxfId="2639" dataDxfId="2638"/>
    <tableColumn id="227" name="Colonne227" headerRowDxfId="2637" dataDxfId="2636"/>
    <tableColumn id="228" name="Colonne228" headerRowDxfId="2635" dataDxfId="2634"/>
    <tableColumn id="229" name="Colonne229" headerRowDxfId="2633" dataDxfId="2632"/>
    <tableColumn id="230" name="Colonne230" headerRowDxfId="2631" dataDxfId="2630"/>
    <tableColumn id="231" name="Colonne231" headerRowDxfId="2629" dataDxfId="2628"/>
    <tableColumn id="232" name="Colonne232" headerRowDxfId="2627" dataDxfId="2626"/>
    <tableColumn id="233" name="Colonne233" headerRowDxfId="2625" dataDxfId="2624"/>
    <tableColumn id="234" name="Colonne234" headerRowDxfId="2623" dataDxfId="2622"/>
    <tableColumn id="235" name="Colonne235" headerRowDxfId="2621" dataDxfId="2620"/>
    <tableColumn id="236" name="Colonne236" headerRowDxfId="2619" dataDxfId="2618"/>
    <tableColumn id="237" name="Colonne237" headerRowDxfId="2617" dataDxfId="2616"/>
    <tableColumn id="238" name="Colonne238" headerRowDxfId="2615" dataDxfId="2614"/>
    <tableColumn id="239" name="Colonne239" headerRowDxfId="2613" dataDxfId="2612"/>
    <tableColumn id="240" name="Colonne240" headerRowDxfId="2611" dataDxfId="2610"/>
    <tableColumn id="241" name="Colonne241" headerRowDxfId="2609" dataDxfId="2608"/>
    <tableColumn id="242" name="Colonne242" headerRowDxfId="2607" dataDxfId="2606"/>
    <tableColumn id="243" name="Colonne243" headerRowDxfId="2605" dataDxfId="2604"/>
    <tableColumn id="244" name="Colonne244" headerRowDxfId="2603" dataDxfId="2602"/>
    <tableColumn id="245" name="Colonne245" headerRowDxfId="2601" dataDxfId="2600"/>
    <tableColumn id="246" name="Colonne246" headerRowDxfId="2599" dataDxfId="2598"/>
    <tableColumn id="247" name="Colonne247" headerRowDxfId="2597" dataDxfId="2596"/>
    <tableColumn id="248" name="Colonne248" headerRowDxfId="2595" dataDxfId="2594"/>
    <tableColumn id="249" name="Colonne249" headerRowDxfId="2593" dataDxfId="2592"/>
    <tableColumn id="250" name="Colonne250" headerRowDxfId="2591" dataDxfId="2590"/>
    <tableColumn id="251" name="Colonne251" headerRowDxfId="2589" dataDxfId="2588"/>
    <tableColumn id="252" name="Colonne252" headerRowDxfId="2587" dataDxfId="2586"/>
    <tableColumn id="253" name="Colonne253" headerRowDxfId="2585" dataDxfId="2584"/>
    <tableColumn id="254" name="Colonne254" headerRowDxfId="2583" dataDxfId="2582"/>
    <tableColumn id="255" name="Colonne255" headerRowDxfId="2581" dataDxfId="2580"/>
    <tableColumn id="256" name="Colonne256" headerRowDxfId="2579" dataDxfId="2578"/>
    <tableColumn id="257" name="Colonne257" headerRowDxfId="2577" dataDxfId="2576"/>
    <tableColumn id="258" name="Colonne258" headerRowDxfId="2575" dataDxfId="2574"/>
    <tableColumn id="259" name="Colonne259" headerRowDxfId="2573" dataDxfId="2572"/>
    <tableColumn id="260" name="Colonne260" headerRowDxfId="2571" dataDxfId="2570"/>
    <tableColumn id="261" name="Colonne261" headerRowDxfId="2569" dataDxfId="2568"/>
    <tableColumn id="262" name="Colonne262" headerRowDxfId="2567" dataDxfId="2566"/>
    <tableColumn id="263" name="Colonne263" headerRowDxfId="2565" dataDxfId="2564"/>
    <tableColumn id="264" name="Colonne264" headerRowDxfId="2563" dataDxfId="2562"/>
    <tableColumn id="265" name="Colonne265" headerRowDxfId="2561" dataDxfId="2560"/>
    <tableColumn id="266" name="Colonne266" headerRowDxfId="2559" dataDxfId="2558"/>
    <tableColumn id="267" name="Colonne267" headerRowDxfId="2557" dataDxfId="2556"/>
    <tableColumn id="268" name="Colonne268" headerRowDxfId="2555" dataDxfId="2554"/>
    <tableColumn id="269" name="Colonne269" headerRowDxfId="2553" dataDxfId="2552"/>
    <tableColumn id="270" name="Colonne270" headerRowDxfId="2551" dataDxfId="2550"/>
    <tableColumn id="271" name="Colonne271" headerRowDxfId="2549" dataDxfId="2548"/>
    <tableColumn id="272" name="Colonne272" headerRowDxfId="2547" dataDxfId="2546"/>
    <tableColumn id="273" name="Colonne273" headerRowDxfId="2545" dataDxfId="2544"/>
    <tableColumn id="274" name="Colonne274" headerRowDxfId="2543" dataDxfId="2542"/>
    <tableColumn id="275" name="Colonne275" headerRowDxfId="2541" dataDxfId="2540"/>
    <tableColumn id="276" name="Colonne276" headerRowDxfId="2539" dataDxfId="2538"/>
    <tableColumn id="277" name="Colonne277" headerRowDxfId="2537" dataDxfId="2536"/>
    <tableColumn id="278" name="Colonne278" headerRowDxfId="2535" dataDxfId="2534"/>
    <tableColumn id="279" name="Colonne279" headerRowDxfId="2533" dataDxfId="2532"/>
    <tableColumn id="280" name="Colonne280" headerRowDxfId="2531" dataDxfId="2530"/>
    <tableColumn id="281" name="Colonne281" headerRowDxfId="2529" dataDxfId="2528"/>
    <tableColumn id="282" name="Colonne282" headerRowDxfId="2527" dataDxfId="2526"/>
    <tableColumn id="283" name="Colonne283" headerRowDxfId="2525" dataDxfId="2524"/>
    <tableColumn id="284" name="Colonne284" headerRowDxfId="2523" dataDxfId="2522"/>
    <tableColumn id="285" name="Colonne285" headerRowDxfId="2521" dataDxfId="2520"/>
    <tableColumn id="286" name="Colonne286" headerRowDxfId="2519" dataDxfId="2518"/>
    <tableColumn id="287" name="Colonne287" headerRowDxfId="2517" dataDxfId="2516"/>
    <tableColumn id="288" name="Colonne288" headerRowDxfId="2515" dataDxfId="2514"/>
    <tableColumn id="289" name="Colonne289" headerRowDxfId="2513" dataDxfId="2512"/>
    <tableColumn id="290" name="Colonne290" headerRowDxfId="2511" dataDxfId="2510"/>
    <tableColumn id="291" name="Colonne291" headerRowDxfId="2509" dataDxfId="2508"/>
    <tableColumn id="292" name="Colonne292" headerRowDxfId="2507" dataDxfId="2506"/>
    <tableColumn id="293" name="Colonne293" headerRowDxfId="2505" dataDxfId="2504"/>
    <tableColumn id="294" name="Colonne294" headerRowDxfId="2503" dataDxfId="2502"/>
    <tableColumn id="295" name="Colonne295" headerRowDxfId="2501" dataDxfId="2500"/>
    <tableColumn id="296" name="Colonne296" headerRowDxfId="2499" dataDxfId="2498"/>
    <tableColumn id="297" name="Colonne297" headerRowDxfId="2497" dataDxfId="2496"/>
    <tableColumn id="298" name="Colonne298" headerRowDxfId="2495" dataDxfId="2494"/>
    <tableColumn id="299" name="Colonne299" headerRowDxfId="2493" dataDxfId="2492"/>
    <tableColumn id="300" name="Colonne300" headerRowDxfId="2491" dataDxfId="2490"/>
    <tableColumn id="301" name="Colonne301" headerRowDxfId="2489" dataDxfId="2488"/>
    <tableColumn id="302" name="Colonne302" headerRowDxfId="2487" dataDxfId="2486"/>
    <tableColumn id="303" name="Colonne303" headerRowDxfId="2485" dataDxfId="2484"/>
    <tableColumn id="304" name="Colonne304" headerRowDxfId="2483" dataDxfId="2482"/>
    <tableColumn id="305" name="Colonne305" headerRowDxfId="2481" dataDxfId="2480"/>
    <tableColumn id="306" name="Colonne306" headerRowDxfId="2479" dataDxfId="2478"/>
    <tableColumn id="307" name="Colonne307" headerRowDxfId="2477" dataDxfId="2476"/>
    <tableColumn id="308" name="Colonne308" headerRowDxfId="2475" dataDxfId="2474"/>
    <tableColumn id="309" name="Colonne309" headerRowDxfId="2473" dataDxfId="2472"/>
    <tableColumn id="310" name="Colonne310" headerRowDxfId="2471" dataDxfId="2470"/>
    <tableColumn id="311" name="Colonne311" headerRowDxfId="2469" dataDxfId="2468"/>
    <tableColumn id="312" name="Colonne312" headerRowDxfId="2467" dataDxfId="2466"/>
    <tableColumn id="313" name="Colonne313" headerRowDxfId="2465" dataDxfId="2464"/>
    <tableColumn id="314" name="Colonne314" headerRowDxfId="2463" dataDxfId="2462"/>
    <tableColumn id="315" name="Colonne315" headerRowDxfId="2461" dataDxfId="2460"/>
    <tableColumn id="316" name="Colonne316" headerRowDxfId="2459" dataDxfId="2458"/>
    <tableColumn id="317" name="Colonne317" headerRowDxfId="2457" dataDxfId="2456"/>
    <tableColumn id="318" name="Colonne318" headerRowDxfId="2455" dataDxfId="2454"/>
    <tableColumn id="319" name="Colonne319" headerRowDxfId="2453" dataDxfId="2452"/>
    <tableColumn id="320" name="Colonne320" headerRowDxfId="2451" dataDxfId="2450"/>
    <tableColumn id="321" name="Colonne321" headerRowDxfId="2449" dataDxfId="2448"/>
    <tableColumn id="322" name="Colonne322" headerRowDxfId="2447" dataDxfId="2446"/>
    <tableColumn id="323" name="Colonne323" headerRowDxfId="2445" dataDxfId="2444"/>
    <tableColumn id="324" name="Colonne324" headerRowDxfId="2443" dataDxfId="2442"/>
    <tableColumn id="325" name="Colonne325" headerRowDxfId="2441" dataDxfId="2440"/>
    <tableColumn id="326" name="Colonne326" headerRowDxfId="2439" dataDxfId="2438"/>
    <tableColumn id="327" name="Colonne327" headerRowDxfId="2437" dataDxfId="2436"/>
    <tableColumn id="328" name="Colonne328" headerRowDxfId="2435" dataDxfId="2434"/>
    <tableColumn id="329" name="Colonne329" headerRowDxfId="2433" dataDxfId="2432"/>
    <tableColumn id="330" name="Colonne330" headerRowDxfId="2431" dataDxfId="2430"/>
    <tableColumn id="331" name="Colonne331" headerRowDxfId="2429" dataDxfId="2428"/>
    <tableColumn id="332" name="Colonne332" headerRowDxfId="2427" dataDxfId="2426"/>
    <tableColumn id="333" name="Colonne333" headerRowDxfId="2425" dataDxfId="2424"/>
    <tableColumn id="334" name="Colonne334" headerRowDxfId="2423" dataDxfId="2422"/>
    <tableColumn id="335" name="Colonne335" headerRowDxfId="2421" dataDxfId="2420"/>
    <tableColumn id="336" name="Colonne336" headerRowDxfId="2419" dataDxfId="2418"/>
    <tableColumn id="337" name="Colonne337" headerRowDxfId="2417" dataDxfId="2416"/>
    <tableColumn id="338" name="Colonne338" headerRowDxfId="2415" dataDxfId="2414"/>
    <tableColumn id="339" name="Colonne339" headerRowDxfId="2413" dataDxfId="2412"/>
    <tableColumn id="340" name="Colonne340" headerRowDxfId="2411" dataDxfId="2410"/>
    <tableColumn id="341" name="Colonne341" headerRowDxfId="2409" dataDxfId="2408"/>
    <tableColumn id="342" name="Colonne342" headerRowDxfId="2407" dataDxfId="2406"/>
    <tableColumn id="343" name="Colonne343" headerRowDxfId="2405" dataDxfId="2404"/>
    <tableColumn id="344" name="Colonne344" headerRowDxfId="2403" dataDxfId="2402"/>
    <tableColumn id="345" name="Colonne345" headerRowDxfId="2401" dataDxfId="2400"/>
    <tableColumn id="346" name="Colonne346" headerRowDxfId="2399" dataDxfId="2398"/>
    <tableColumn id="347" name="Colonne347" headerRowDxfId="2397" dataDxfId="2396"/>
    <tableColumn id="348" name="Colonne348" headerRowDxfId="2395" dataDxfId="2394"/>
    <tableColumn id="349" name="Colonne349" headerRowDxfId="2393" dataDxfId="2392"/>
    <tableColumn id="350" name="Colonne350" headerRowDxfId="2391" dataDxfId="2390"/>
    <tableColumn id="351" name="Colonne351" headerRowDxfId="2389" dataDxfId="2388"/>
    <tableColumn id="352" name="Colonne352" headerRowDxfId="2387" dataDxfId="2386"/>
    <tableColumn id="353" name="Colonne353" headerRowDxfId="2385" dataDxfId="2384"/>
    <tableColumn id="354" name="Colonne354" headerRowDxfId="2383" dataDxfId="2382"/>
    <tableColumn id="355" name="Colonne355" headerRowDxfId="2381" dataDxfId="2380"/>
    <tableColumn id="356" name="Colonne356" headerRowDxfId="2379" dataDxfId="2378"/>
    <tableColumn id="357" name="Colonne357" headerRowDxfId="2377" dataDxfId="2376"/>
    <tableColumn id="358" name="Colonne358" headerRowDxfId="2375" dataDxfId="2374"/>
    <tableColumn id="359" name="Colonne359" headerRowDxfId="2373" dataDxfId="2372"/>
    <tableColumn id="360" name="Colonne360" headerRowDxfId="2371" dataDxfId="2370"/>
    <tableColumn id="361" name="Colonne361" headerRowDxfId="2369" dataDxfId="2368"/>
  </tableColumns>
  <tableStyleInfo name="TableStyleLight8" showFirstColumn="0" showLastColumn="0" showRowStripes="1" showColumnStripes="0"/>
</table>
</file>

<file path=xl/tables/table2.xml><?xml version="1.0" encoding="utf-8"?>
<table xmlns="http://schemas.openxmlformats.org/spreadsheetml/2006/main" id="195" name="Tableau62196" displayName="Tableau62196" ref="A2:ND6" headerRowCount="0" totalsRowShown="0" headerRowDxfId="2359" dataDxfId="2358" tableBorderDxfId="2357" totalsRowBorderDxfId="2356">
  <tableColumns count="368">
    <tableColumn id="1" name="Colonne1" dataDxfId="2355"/>
    <tableColumn id="2" name="Colonne2" dataDxfId="2354"/>
    <tableColumn id="3" name="Colonne3" dataDxfId="2353"/>
    <tableColumn id="4" name="Colonne4" dataDxfId="2352"/>
    <tableColumn id="5" name="Colonne5" dataDxfId="2351"/>
    <tableColumn id="6" name="Colonne6" dataDxfId="2350"/>
    <tableColumn id="7" name="Colonne7" dataDxfId="2349"/>
    <tableColumn id="8" name="Colonne8" dataDxfId="2348"/>
    <tableColumn id="9" name="Colonne9" dataDxfId="2347"/>
    <tableColumn id="10" name="Colonne10" dataDxfId="2346"/>
    <tableColumn id="11" name="Colonne11" dataDxfId="2345"/>
    <tableColumn id="12" name="Colonne12" dataDxfId="2344"/>
    <tableColumn id="13" name="Colonne13" dataDxfId="2343"/>
    <tableColumn id="14" name="Colonne14" dataDxfId="2342"/>
    <tableColumn id="15" name="Colonne15" dataDxfId="2341"/>
    <tableColumn id="16" name="Colonne16" dataDxfId="2340"/>
    <tableColumn id="17" name="Colonne17" headerRowDxfId="2339" dataDxfId="2338"/>
    <tableColumn id="18" name="Colonne18" headerRowDxfId="2337" dataDxfId="2336"/>
    <tableColumn id="19" name="Colonne19" headerRowDxfId="2335" dataDxfId="2334"/>
    <tableColumn id="20" name="Colonne20" headerRowDxfId="2333" dataDxfId="2332"/>
    <tableColumn id="21" name="Colonne21" headerRowDxfId="2331" dataDxfId="2330"/>
    <tableColumn id="22" name="Colonne22" headerRowDxfId="2329" dataDxfId="2328"/>
    <tableColumn id="23" name="Colonne23" headerRowDxfId="2327" dataDxfId="2326"/>
    <tableColumn id="24" name="Colonne24" headerRowDxfId="2325" dataDxfId="2324"/>
    <tableColumn id="25" name="Colonne25" headerRowDxfId="2323" dataDxfId="2322"/>
    <tableColumn id="26" name="Colonne26" headerRowDxfId="2321" dataDxfId="2320"/>
    <tableColumn id="27" name="Colonne27" headerRowDxfId="2319" dataDxfId="2318"/>
    <tableColumn id="28" name="Colonne28" headerRowDxfId="2317" dataDxfId="2316"/>
    <tableColumn id="29" name="Colonne29" headerRowDxfId="2315" dataDxfId="2314"/>
    <tableColumn id="30" name="Colonne30" headerRowDxfId="2313" dataDxfId="2312"/>
    <tableColumn id="31" name="Colonne31" headerRowDxfId="2311" dataDxfId="2310"/>
    <tableColumn id="32" name="Colonne32" headerRowDxfId="2309" dataDxfId="2308"/>
    <tableColumn id="33" name="Colonne33" headerRowDxfId="2307" dataDxfId="2306"/>
    <tableColumn id="34" name="Colonne34" headerRowDxfId="2305" dataDxfId="2304"/>
    <tableColumn id="35" name="Colonne35" headerRowDxfId="2303" dataDxfId="2302"/>
    <tableColumn id="36" name="Colonne36" headerRowDxfId="2301" dataDxfId="2300"/>
    <tableColumn id="37" name="Colonne37" headerRowDxfId="2299" dataDxfId="2298"/>
    <tableColumn id="38" name="Colonne38" headerRowDxfId="2297" dataDxfId="2296"/>
    <tableColumn id="39" name="Colonne39" headerRowDxfId="2295" dataDxfId="2294"/>
    <tableColumn id="40" name="Colonne40" headerRowDxfId="2293" dataDxfId="2292"/>
    <tableColumn id="41" name="Colonne41" headerRowDxfId="2291" dataDxfId="2290"/>
    <tableColumn id="42" name="Colonne42" headerRowDxfId="2289" dataDxfId="2288"/>
    <tableColumn id="43" name="Colonne43" headerRowDxfId="2287" dataDxfId="2286"/>
    <tableColumn id="44" name="Colonne44" headerRowDxfId="2285" dataDxfId="2284"/>
    <tableColumn id="45" name="Colonne45" headerRowDxfId="2283" dataDxfId="2282"/>
    <tableColumn id="46" name="Colonne46" headerRowDxfId="2281" dataDxfId="2280"/>
    <tableColumn id="47" name="Colonne47" headerRowDxfId="2279" dataDxfId="2278"/>
    <tableColumn id="48" name="Colonne48" headerRowDxfId="2277" dataDxfId="2276"/>
    <tableColumn id="49" name="Colonne49" headerRowDxfId="2275" dataDxfId="2274"/>
    <tableColumn id="50" name="Colonne50" headerRowDxfId="2273" dataDxfId="2272"/>
    <tableColumn id="51" name="Colonne51" headerRowDxfId="2271" dataDxfId="2270"/>
    <tableColumn id="52" name="Colonne52" headerRowDxfId="2269" dataDxfId="2268"/>
    <tableColumn id="53" name="Colonne53" headerRowDxfId="2267" dataDxfId="2266"/>
    <tableColumn id="54" name="Colonne54" headerRowDxfId="2265" dataDxfId="2264"/>
    <tableColumn id="55" name="Colonne55" headerRowDxfId="2263" dataDxfId="2262"/>
    <tableColumn id="56" name="Colonne56" headerRowDxfId="2261" dataDxfId="2260"/>
    <tableColumn id="57" name="Colonne57" headerRowDxfId="2259" dataDxfId="2258"/>
    <tableColumn id="58" name="Colonne58" headerRowDxfId="2257" dataDxfId="2256"/>
    <tableColumn id="59" name="Colonne59" headerRowDxfId="2255" dataDxfId="2254"/>
    <tableColumn id="60" name="Colonne60" headerRowDxfId="2253" dataDxfId="2252"/>
    <tableColumn id="61" name="Colonne61" headerRowDxfId="2251" dataDxfId="2250"/>
    <tableColumn id="62" name="Colonne62" headerRowDxfId="2249" dataDxfId="2248"/>
    <tableColumn id="63" name="Colonne63" headerRowDxfId="2247" dataDxfId="2246"/>
    <tableColumn id="64" name="Colonne64" headerRowDxfId="2245" dataDxfId="2244"/>
    <tableColumn id="65" name="Colonne65" headerRowDxfId="2243" dataDxfId="2242"/>
    <tableColumn id="66" name="Colonne66" headerRowDxfId="2241" dataDxfId="2240"/>
    <tableColumn id="67" name="Colonne67" headerRowDxfId="2239" dataDxfId="2238"/>
    <tableColumn id="68" name="Colonne68" headerRowDxfId="2237" dataDxfId="2236"/>
    <tableColumn id="69" name="Colonne69" headerRowDxfId="2235" dataDxfId="2234"/>
    <tableColumn id="70" name="Colonne70" headerRowDxfId="2233" dataDxfId="2232"/>
    <tableColumn id="71" name="Colonne71" headerRowDxfId="2231" dataDxfId="2230"/>
    <tableColumn id="72" name="Colonne72" headerRowDxfId="2229" dataDxfId="2228"/>
    <tableColumn id="73" name="Colonne73" headerRowDxfId="2227" dataDxfId="2226"/>
    <tableColumn id="74" name="Colonne74" headerRowDxfId="2225" dataDxfId="2224"/>
    <tableColumn id="75" name="Colonne75" headerRowDxfId="2223" dataDxfId="2222"/>
    <tableColumn id="76" name="Colonne76" headerRowDxfId="2221" dataDxfId="2220"/>
    <tableColumn id="77" name="Colonne77" headerRowDxfId="2219" dataDxfId="2218"/>
    <tableColumn id="78" name="Colonne78" headerRowDxfId="2217" dataDxfId="2216"/>
    <tableColumn id="79" name="Colonne79" headerRowDxfId="2215" dataDxfId="2214"/>
    <tableColumn id="80" name="Colonne80" headerRowDxfId="2213" dataDxfId="2212"/>
    <tableColumn id="81" name="Colonne81" headerRowDxfId="2211" dataDxfId="2210"/>
    <tableColumn id="82" name="Colonne82" headerRowDxfId="2209" dataDxfId="2208"/>
    <tableColumn id="83" name="Colonne83" headerRowDxfId="2207" dataDxfId="2206"/>
    <tableColumn id="84" name="Colonne84" headerRowDxfId="2205" dataDxfId="2204"/>
    <tableColumn id="85" name="Colonne85" headerRowDxfId="2203" dataDxfId="2202"/>
    <tableColumn id="86" name="Colonne86" headerRowDxfId="2201" dataDxfId="2200"/>
    <tableColumn id="87" name="Colonne87" headerRowDxfId="2199" dataDxfId="2198"/>
    <tableColumn id="88" name="Colonne88" headerRowDxfId="2197" dataDxfId="2196"/>
    <tableColumn id="89" name="Colonne89" headerRowDxfId="2195" dataDxfId="2194"/>
    <tableColumn id="90" name="Colonne90" headerRowDxfId="2193" dataDxfId="2192"/>
    <tableColumn id="91" name="Colonne91" headerRowDxfId="2191" dataDxfId="2190"/>
    <tableColumn id="92" name="Colonne92" headerRowDxfId="2189" dataDxfId="2188"/>
    <tableColumn id="93" name="Colonne93" headerRowDxfId="2187" dataDxfId="2186"/>
    <tableColumn id="94" name="Colonne94" headerRowDxfId="2185" dataDxfId="2184"/>
    <tableColumn id="95" name="Colonne95" headerRowDxfId="2183" dataDxfId="2182"/>
    <tableColumn id="96" name="Colonne96" headerRowDxfId="2181" dataDxfId="2180"/>
    <tableColumn id="97" name="Colonne97" headerRowDxfId="2179" dataDxfId="2178"/>
    <tableColumn id="98" name="Colonne98" headerRowDxfId="2177" dataDxfId="2176"/>
    <tableColumn id="99" name="Colonne99" headerRowDxfId="2175" dataDxfId="2174"/>
    <tableColumn id="100" name="Colonne100" headerRowDxfId="2173" dataDxfId="2172"/>
    <tableColumn id="101" name="Colonne101" headerRowDxfId="2171" dataDxfId="2170"/>
    <tableColumn id="102" name="Colonne102" headerRowDxfId="2169" dataDxfId="2168"/>
    <tableColumn id="103" name="Colonne103" headerRowDxfId="2167" dataDxfId="2166"/>
    <tableColumn id="104" name="Colonne104" headerRowDxfId="2165" dataDxfId="2164"/>
    <tableColumn id="105" name="Colonne105" headerRowDxfId="2163" dataDxfId="2162"/>
    <tableColumn id="106" name="Colonne106" headerRowDxfId="2161" dataDxfId="2160"/>
    <tableColumn id="107" name="Colonne107" headerRowDxfId="2159" dataDxfId="2158"/>
    <tableColumn id="108" name="Colonne108" headerRowDxfId="2157" dataDxfId="2156"/>
    <tableColumn id="109" name="Colonne109" headerRowDxfId="2155" dataDxfId="2154"/>
    <tableColumn id="110" name="Colonne110" headerRowDxfId="2153" dataDxfId="2152"/>
    <tableColumn id="111" name="Colonne111" headerRowDxfId="2151" dataDxfId="2150"/>
    <tableColumn id="112" name="Colonne112" headerRowDxfId="2149" dataDxfId="2148"/>
    <tableColumn id="363" name="Colonne363" headerRowDxfId="2147" dataDxfId="2146"/>
    <tableColumn id="368" name="Colonne368" headerRowDxfId="2145" dataDxfId="2144"/>
    <tableColumn id="369" name="Colonne369" headerRowDxfId="2143" dataDxfId="2142"/>
    <tableColumn id="370" name="Colonne370" headerRowDxfId="2141" dataDxfId="2140"/>
    <tableColumn id="371" name="Colonne371" headerRowDxfId="2139" dataDxfId="2138"/>
    <tableColumn id="372" name="Colonne372" headerRowDxfId="2137" dataDxfId="2136"/>
    <tableColumn id="113" name="Colonne113" headerRowDxfId="2135" dataDxfId="2134"/>
    <tableColumn id="114" name="Colonne114" headerRowDxfId="2133" dataDxfId="2132"/>
    <tableColumn id="115" name="Colonne115" headerRowDxfId="2131" dataDxfId="2130"/>
    <tableColumn id="116" name="Colonne116" headerRowDxfId="2129" dataDxfId="2128"/>
    <tableColumn id="373" name="Colonne373" headerRowDxfId="2127" dataDxfId="2126"/>
    <tableColumn id="117" name="Colonne117" headerRowDxfId="2125" dataDxfId="2124"/>
    <tableColumn id="118" name="Colonne118" headerRowDxfId="2123" dataDxfId="2122"/>
    <tableColumn id="119" name="Colonne119" headerRowDxfId="2121" dataDxfId="2120"/>
    <tableColumn id="120" name="Colonne120" headerRowDxfId="2119" dataDxfId="2118"/>
    <tableColumn id="121" name="Colonne121" headerRowDxfId="2117" dataDxfId="2116"/>
    <tableColumn id="122" name="Colonne122" headerRowDxfId="2115" dataDxfId="2114"/>
    <tableColumn id="123" name="Colonne123" headerRowDxfId="2113" dataDxfId="2112"/>
    <tableColumn id="124" name="Colonne124" headerRowDxfId="2111" dataDxfId="2110"/>
    <tableColumn id="125" name="Colonne125" headerRowDxfId="2109" dataDxfId="2108"/>
    <tableColumn id="126" name="Colonne126" headerRowDxfId="2107" dataDxfId="2106"/>
    <tableColumn id="127" name="Colonne127" headerRowDxfId="2105" dataDxfId="2104"/>
    <tableColumn id="128" name="Colonne128" headerRowDxfId="2103" dataDxfId="2102"/>
    <tableColumn id="129" name="Colonne129" headerRowDxfId="2101" dataDxfId="2100"/>
    <tableColumn id="130" name="Colonne130" headerRowDxfId="2099" dataDxfId="2098"/>
    <tableColumn id="131" name="Colonne131" headerRowDxfId="2097" dataDxfId="2096"/>
    <tableColumn id="132" name="Colonne132" headerRowDxfId="2095" dataDxfId="2094"/>
    <tableColumn id="133" name="Colonne133" headerRowDxfId="2093" dataDxfId="2092"/>
    <tableColumn id="134" name="Colonne134" headerRowDxfId="2091" dataDxfId="2090"/>
    <tableColumn id="135" name="Colonne135" headerRowDxfId="2089" dataDxfId="2088"/>
    <tableColumn id="136" name="Colonne136" headerRowDxfId="2087" dataDxfId="2086"/>
    <tableColumn id="137" name="Colonne137" headerRowDxfId="2085" dataDxfId="2084"/>
    <tableColumn id="138" name="Colonne138" headerRowDxfId="2083" dataDxfId="2082"/>
    <tableColumn id="139" name="Colonne139" headerRowDxfId="2081" dataDxfId="2080"/>
    <tableColumn id="140" name="Colonne140" headerRowDxfId="2079" dataDxfId="2078"/>
    <tableColumn id="141" name="Colonne141" headerRowDxfId="2077" dataDxfId="2076"/>
    <tableColumn id="142" name="Colonne142" headerRowDxfId="2075" dataDxfId="2074"/>
    <tableColumn id="143" name="Colonne143" headerRowDxfId="2073" dataDxfId="2072"/>
    <tableColumn id="144" name="Colonne144" headerRowDxfId="2071" dataDxfId="2070"/>
    <tableColumn id="145" name="Colonne145" headerRowDxfId="2069" dataDxfId="2068"/>
    <tableColumn id="146" name="Colonne146" headerRowDxfId="2067" dataDxfId="2066"/>
    <tableColumn id="147" name="Colonne147" headerRowDxfId="2065" dataDxfId="2064"/>
    <tableColumn id="148" name="Colonne148" headerRowDxfId="2063" dataDxfId="2062"/>
    <tableColumn id="149" name="Colonne149" headerRowDxfId="2061" dataDxfId="2060"/>
    <tableColumn id="150" name="Colonne150" headerRowDxfId="2059" dataDxfId="2058"/>
    <tableColumn id="151" name="Colonne151" headerRowDxfId="2057" dataDxfId="2056"/>
    <tableColumn id="152" name="Colonne152" headerRowDxfId="2055" dataDxfId="2054"/>
    <tableColumn id="153" name="Colonne153" headerRowDxfId="2053" dataDxfId="2052"/>
    <tableColumn id="154" name="Colonne154" headerRowDxfId="2051" dataDxfId="2050"/>
    <tableColumn id="155" name="Colonne155" headerRowDxfId="2049" dataDxfId="2048"/>
    <tableColumn id="156" name="Colonne156" headerRowDxfId="2047" dataDxfId="2046"/>
    <tableColumn id="157" name="Colonne157" headerRowDxfId="2045" dataDxfId="2044"/>
    <tableColumn id="158" name="Colonne158" headerRowDxfId="2043" dataDxfId="2042"/>
    <tableColumn id="159" name="Colonne159" headerRowDxfId="2041" dataDxfId="2040"/>
    <tableColumn id="160" name="Colonne160" headerRowDxfId="2039" dataDxfId="2038"/>
    <tableColumn id="161" name="Colonne161" headerRowDxfId="2037" dataDxfId="2036"/>
    <tableColumn id="162" name="Colonne162" headerRowDxfId="2035" dataDxfId="2034"/>
    <tableColumn id="163" name="Colonne163" headerRowDxfId="2033" dataDxfId="2032"/>
    <tableColumn id="164" name="Colonne164" headerRowDxfId="2031" dataDxfId="2030"/>
    <tableColumn id="165" name="Colonne165" headerRowDxfId="2029" dataDxfId="2028"/>
    <tableColumn id="166" name="Colonne166" headerRowDxfId="2027" dataDxfId="2026"/>
    <tableColumn id="167" name="Colonne167" headerRowDxfId="2025" dataDxfId="2024"/>
    <tableColumn id="168" name="Colonne168" headerRowDxfId="2023" dataDxfId="2022"/>
    <tableColumn id="169" name="Colonne169" headerRowDxfId="2021" dataDxfId="2020"/>
    <tableColumn id="170" name="Colonne170" headerRowDxfId="2019" dataDxfId="2018"/>
    <tableColumn id="171" name="Colonne171" headerRowDxfId="2017" dataDxfId="2016"/>
    <tableColumn id="172" name="Colonne172" headerRowDxfId="2015" dataDxfId="2014"/>
    <tableColumn id="173" name="Colonne173" headerRowDxfId="2013" dataDxfId="2012"/>
    <tableColumn id="174" name="Colonne174" headerRowDxfId="2011" dataDxfId="2010"/>
    <tableColumn id="175" name="Colonne175" headerRowDxfId="2009" dataDxfId="2008"/>
    <tableColumn id="176" name="Colonne176" headerRowDxfId="2007" dataDxfId="2006"/>
    <tableColumn id="177" name="Colonne177" headerRowDxfId="2005" dataDxfId="2004"/>
    <tableColumn id="178" name="Colonne178" headerRowDxfId="2003" dataDxfId="2002"/>
    <tableColumn id="179" name="Colonne179" headerRowDxfId="2001" dataDxfId="2000"/>
    <tableColumn id="180" name="Colonne180" headerRowDxfId="1999" dataDxfId="1998"/>
    <tableColumn id="181" name="Colonne181" headerRowDxfId="1997" dataDxfId="1996"/>
    <tableColumn id="182" name="Colonne182" headerRowDxfId="1995" dataDxfId="1994"/>
    <tableColumn id="183" name="Colonne183" headerRowDxfId="1993" dataDxfId="1992"/>
    <tableColumn id="184" name="Colonne184" headerRowDxfId="1991" dataDxfId="1990"/>
    <tableColumn id="185" name="Colonne185" headerRowDxfId="1989" dataDxfId="1988"/>
    <tableColumn id="186" name="Colonne186" headerRowDxfId="1987" dataDxfId="1986"/>
    <tableColumn id="187" name="Colonne187" headerRowDxfId="1985" dataDxfId="1984"/>
    <tableColumn id="188" name="Colonne188" headerRowDxfId="1983" dataDxfId="1982"/>
    <tableColumn id="189" name="Colonne189" headerRowDxfId="1981" dataDxfId="1980"/>
    <tableColumn id="190" name="Colonne190" headerRowDxfId="1979" dataDxfId="1978"/>
    <tableColumn id="191" name="Colonne191" headerRowDxfId="1977" dataDxfId="1976"/>
    <tableColumn id="192" name="Colonne192" headerRowDxfId="1975" dataDxfId="1974"/>
    <tableColumn id="193" name="Colonne193" headerRowDxfId="1973" dataDxfId="1972"/>
    <tableColumn id="194" name="Colonne194" headerRowDxfId="1971" dataDxfId="1970"/>
    <tableColumn id="195" name="Colonne195" headerRowDxfId="1969" dataDxfId="1968"/>
    <tableColumn id="196" name="Colonne196" headerRowDxfId="1967" dataDxfId="1966"/>
    <tableColumn id="197" name="Colonne197" headerRowDxfId="1965" dataDxfId="1964"/>
    <tableColumn id="198" name="Colonne198" headerRowDxfId="1963" dataDxfId="1962"/>
    <tableColumn id="199" name="Colonne199" headerRowDxfId="1961" dataDxfId="1960"/>
    <tableColumn id="200" name="Colonne200" headerRowDxfId="1959" dataDxfId="1958"/>
    <tableColumn id="201" name="Colonne201" headerRowDxfId="1957" dataDxfId="1956"/>
    <tableColumn id="202" name="Colonne202" headerRowDxfId="1955" dataDxfId="1954"/>
    <tableColumn id="203" name="Colonne203" headerRowDxfId="1953" dataDxfId="1952"/>
    <tableColumn id="204" name="Colonne204" headerRowDxfId="1951" dataDxfId="1950"/>
    <tableColumn id="205" name="Colonne205" headerRowDxfId="1949" dataDxfId="1948"/>
    <tableColumn id="206" name="Colonne206" headerRowDxfId="1947" dataDxfId="1946"/>
    <tableColumn id="207" name="Colonne207" headerRowDxfId="1945" dataDxfId="1944"/>
    <tableColumn id="208" name="Colonne208" headerRowDxfId="1943" dataDxfId="1942"/>
    <tableColumn id="209" name="Colonne209" headerRowDxfId="1941" dataDxfId="1940"/>
    <tableColumn id="210" name="Colonne210" headerRowDxfId="1939" dataDxfId="1938"/>
    <tableColumn id="211" name="Colonne211" headerRowDxfId="1937" dataDxfId="1936"/>
    <tableColumn id="212" name="Colonne212" headerRowDxfId="1935" dataDxfId="1934"/>
    <tableColumn id="213" name="Colonne213" headerRowDxfId="1933" dataDxfId="1932"/>
    <tableColumn id="214" name="Colonne214" headerRowDxfId="1931" dataDxfId="1930"/>
    <tableColumn id="215" name="Colonne215" headerRowDxfId="1929" dataDxfId="1928"/>
    <tableColumn id="216" name="Colonne216" headerRowDxfId="1927" dataDxfId="1926"/>
    <tableColumn id="217" name="Colonne217" headerRowDxfId="1925" dataDxfId="1924"/>
    <tableColumn id="218" name="Colonne218" headerRowDxfId="1923" dataDxfId="1922"/>
    <tableColumn id="219" name="Colonne219" headerRowDxfId="1921" dataDxfId="1920"/>
    <tableColumn id="220" name="Colonne220" headerRowDxfId="1919" dataDxfId="1918"/>
    <tableColumn id="221" name="Colonne221" headerRowDxfId="1917" dataDxfId="1916"/>
    <tableColumn id="222" name="Colonne222" headerRowDxfId="1915" dataDxfId="1914"/>
    <tableColumn id="223" name="Colonne223" headerRowDxfId="1913" dataDxfId="1912"/>
    <tableColumn id="224" name="Colonne224" headerRowDxfId="1911" dataDxfId="1910"/>
    <tableColumn id="225" name="Colonne225" headerRowDxfId="1909" dataDxfId="1908"/>
    <tableColumn id="226" name="Colonne226" headerRowDxfId="1907" dataDxfId="1906"/>
    <tableColumn id="227" name="Colonne227" headerRowDxfId="1905" dataDxfId="1904"/>
    <tableColumn id="228" name="Colonne228" headerRowDxfId="1903" dataDxfId="1902"/>
    <tableColumn id="229" name="Colonne229" headerRowDxfId="1901" dataDxfId="1900"/>
    <tableColumn id="230" name="Colonne230" headerRowDxfId="1899" dataDxfId="1898"/>
    <tableColumn id="231" name="Colonne231" headerRowDxfId="1897" dataDxfId="1896"/>
    <tableColumn id="232" name="Colonne232" headerRowDxfId="1895" dataDxfId="1894"/>
    <tableColumn id="233" name="Colonne233" headerRowDxfId="1893" dataDxfId="1892"/>
    <tableColumn id="234" name="Colonne234" headerRowDxfId="1891" dataDxfId="1890"/>
    <tableColumn id="235" name="Colonne235" headerRowDxfId="1889" dataDxfId="1888"/>
    <tableColumn id="236" name="Colonne236" headerRowDxfId="1887" dataDxfId="1886"/>
    <tableColumn id="237" name="Colonne237" headerRowDxfId="1885" dataDxfId="1884"/>
    <tableColumn id="238" name="Colonne238" headerRowDxfId="1883" dataDxfId="1882"/>
    <tableColumn id="239" name="Colonne239" headerRowDxfId="1881" dataDxfId="1880"/>
    <tableColumn id="240" name="Colonne240" headerRowDxfId="1879" dataDxfId="1878"/>
    <tableColumn id="241" name="Colonne241" headerRowDxfId="1877" dataDxfId="1876"/>
    <tableColumn id="242" name="Colonne242" headerRowDxfId="1875" dataDxfId="1874"/>
    <tableColumn id="243" name="Colonne243" headerRowDxfId="1873" dataDxfId="1872"/>
    <tableColumn id="244" name="Colonne244" headerRowDxfId="1871" dataDxfId="1870"/>
    <tableColumn id="245" name="Colonne245" headerRowDxfId="1869" dataDxfId="1868"/>
    <tableColumn id="246" name="Colonne246" headerRowDxfId="1867" dataDxfId="1866"/>
    <tableColumn id="247" name="Colonne247" headerRowDxfId="1865" dataDxfId="1864"/>
    <tableColumn id="248" name="Colonne248" headerRowDxfId="1863" dataDxfId="1862"/>
    <tableColumn id="249" name="Colonne249" headerRowDxfId="1861" dataDxfId="1860"/>
    <tableColumn id="250" name="Colonne250" headerRowDxfId="1859" dataDxfId="1858"/>
    <tableColumn id="251" name="Colonne251" headerRowDxfId="1857" dataDxfId="1856"/>
    <tableColumn id="252" name="Colonne252" headerRowDxfId="1855" dataDxfId="1854"/>
    <tableColumn id="253" name="Colonne253" headerRowDxfId="1853" dataDxfId="1852"/>
    <tableColumn id="254" name="Colonne254" headerRowDxfId="1851" dataDxfId="1850"/>
    <tableColumn id="255" name="Colonne255" headerRowDxfId="1849" dataDxfId="1848"/>
    <tableColumn id="256" name="Colonne256" headerRowDxfId="1847" dataDxfId="1846"/>
    <tableColumn id="257" name="Colonne257" headerRowDxfId="1845" dataDxfId="1844"/>
    <tableColumn id="258" name="Colonne258" headerRowDxfId="1843" dataDxfId="1842"/>
    <tableColumn id="259" name="Colonne259" headerRowDxfId="1841" dataDxfId="1840"/>
    <tableColumn id="260" name="Colonne260" headerRowDxfId="1839" dataDxfId="1838"/>
    <tableColumn id="261" name="Colonne261" headerRowDxfId="1837" dataDxfId="1836"/>
    <tableColumn id="262" name="Colonne262" headerRowDxfId="1835" dataDxfId="1834"/>
    <tableColumn id="263" name="Colonne263" headerRowDxfId="1833" dataDxfId="1832"/>
    <tableColumn id="264" name="Colonne264" headerRowDxfId="1831" dataDxfId="1830"/>
    <tableColumn id="265" name="Colonne265" headerRowDxfId="1829" dataDxfId="1828"/>
    <tableColumn id="266" name="Colonne266" headerRowDxfId="1827" dataDxfId="1826"/>
    <tableColumn id="267" name="Colonne267" headerRowDxfId="1825" dataDxfId="1824"/>
    <tableColumn id="268" name="Colonne268" headerRowDxfId="1823" dataDxfId="1822"/>
    <tableColumn id="269" name="Colonne269" headerRowDxfId="1821" dataDxfId="1820"/>
    <tableColumn id="270" name="Colonne270" headerRowDxfId="1819" dataDxfId="1818"/>
    <tableColumn id="271" name="Colonne271" headerRowDxfId="1817" dataDxfId="1816"/>
    <tableColumn id="272" name="Colonne272" headerRowDxfId="1815" dataDxfId="1814"/>
    <tableColumn id="273" name="Colonne273" headerRowDxfId="1813" dataDxfId="1812"/>
    <tableColumn id="274" name="Colonne274" headerRowDxfId="1811" dataDxfId="1810"/>
    <tableColumn id="275" name="Colonne275" headerRowDxfId="1809" dataDxfId="1808"/>
    <tableColumn id="276" name="Colonne276" headerRowDxfId="1807" dataDxfId="1806"/>
    <tableColumn id="277" name="Colonne277" headerRowDxfId="1805" dataDxfId="1804"/>
    <tableColumn id="278" name="Colonne278" headerRowDxfId="1803" dataDxfId="1802"/>
    <tableColumn id="279" name="Colonne279" headerRowDxfId="1801" dataDxfId="1800"/>
    <tableColumn id="280" name="Colonne280" headerRowDxfId="1799" dataDxfId="1798"/>
    <tableColumn id="281" name="Colonne281" headerRowDxfId="1797" dataDxfId="1796"/>
    <tableColumn id="282" name="Colonne282" headerRowDxfId="1795" dataDxfId="1794"/>
    <tableColumn id="283" name="Colonne283" headerRowDxfId="1793" dataDxfId="1792"/>
    <tableColumn id="284" name="Colonne284" headerRowDxfId="1791" dataDxfId="1790"/>
    <tableColumn id="285" name="Colonne285" headerRowDxfId="1789" dataDxfId="1788"/>
    <tableColumn id="286" name="Colonne286" headerRowDxfId="1787" dataDxfId="1786"/>
    <tableColumn id="287" name="Colonne287" headerRowDxfId="1785" dataDxfId="1784"/>
    <tableColumn id="288" name="Colonne288" headerRowDxfId="1783" dataDxfId="1782"/>
    <tableColumn id="289" name="Colonne289" headerRowDxfId="1781" dataDxfId="1780"/>
    <tableColumn id="290" name="Colonne290" headerRowDxfId="1779" dataDxfId="1778"/>
    <tableColumn id="291" name="Colonne291" headerRowDxfId="1777" dataDxfId="1776"/>
    <tableColumn id="292" name="Colonne292" headerRowDxfId="1775" dataDxfId="1774"/>
    <tableColumn id="293" name="Colonne293" headerRowDxfId="1773" dataDxfId="1772"/>
    <tableColumn id="294" name="Colonne294" headerRowDxfId="1771" dataDxfId="1770"/>
    <tableColumn id="295" name="Colonne295" headerRowDxfId="1769" dataDxfId="1768"/>
    <tableColumn id="296" name="Colonne296" headerRowDxfId="1767" dataDxfId="1766"/>
    <tableColumn id="297" name="Colonne297" headerRowDxfId="1765" dataDxfId="1764"/>
    <tableColumn id="298" name="Colonne298" headerRowDxfId="1763" dataDxfId="1762"/>
    <tableColumn id="299" name="Colonne299" headerRowDxfId="1761" dataDxfId="1760"/>
    <tableColumn id="300" name="Colonne300" headerRowDxfId="1759" dataDxfId="1758"/>
    <tableColumn id="301" name="Colonne301" headerRowDxfId="1757" dataDxfId="1756"/>
    <tableColumn id="302" name="Colonne302" headerRowDxfId="1755" dataDxfId="1754"/>
    <tableColumn id="303" name="Colonne303" headerRowDxfId="1753" dataDxfId="1752"/>
    <tableColumn id="304" name="Colonne304" headerRowDxfId="1751" dataDxfId="1750"/>
    <tableColumn id="305" name="Colonne305" headerRowDxfId="1749" dataDxfId="1748"/>
    <tableColumn id="306" name="Colonne306" headerRowDxfId="1747" dataDxfId="1746"/>
    <tableColumn id="307" name="Colonne307" headerRowDxfId="1745" dataDxfId="1744"/>
    <tableColumn id="308" name="Colonne308" headerRowDxfId="1743" dataDxfId="1742"/>
    <tableColumn id="309" name="Colonne309" headerRowDxfId="1741" dataDxfId="1740"/>
    <tableColumn id="310" name="Colonne310" headerRowDxfId="1739" dataDxfId="1738"/>
    <tableColumn id="311" name="Colonne311" headerRowDxfId="1737" dataDxfId="1736"/>
    <tableColumn id="312" name="Colonne312" headerRowDxfId="1735" dataDxfId="1734"/>
    <tableColumn id="313" name="Colonne313" headerRowDxfId="1733" dataDxfId="1732"/>
    <tableColumn id="314" name="Colonne314" headerRowDxfId="1731" dataDxfId="1730"/>
    <tableColumn id="315" name="Colonne315" headerRowDxfId="1729" dataDxfId="1728"/>
    <tableColumn id="316" name="Colonne316" headerRowDxfId="1727" dataDxfId="1726"/>
    <tableColumn id="317" name="Colonne317" headerRowDxfId="1725" dataDxfId="1724"/>
    <tableColumn id="318" name="Colonne318" headerRowDxfId="1723" dataDxfId="1722"/>
    <tableColumn id="319" name="Colonne319" headerRowDxfId="1721" dataDxfId="1720"/>
    <tableColumn id="320" name="Colonne320" headerRowDxfId="1719" dataDxfId="1718"/>
    <tableColumn id="321" name="Colonne321" headerRowDxfId="1717" dataDxfId="1716"/>
    <tableColumn id="322" name="Colonne322" headerRowDxfId="1715" dataDxfId="1714"/>
    <tableColumn id="323" name="Colonne323" headerRowDxfId="1713" dataDxfId="1712"/>
    <tableColumn id="324" name="Colonne324" headerRowDxfId="1711" dataDxfId="1710"/>
    <tableColumn id="325" name="Colonne325" headerRowDxfId="1709" dataDxfId="1708"/>
    <tableColumn id="326" name="Colonne326" headerRowDxfId="1707" dataDxfId="1706"/>
    <tableColumn id="327" name="Colonne327" headerRowDxfId="1705" dataDxfId="1704"/>
    <tableColumn id="328" name="Colonne328" headerRowDxfId="1703" dataDxfId="1702"/>
    <tableColumn id="329" name="Colonne329" headerRowDxfId="1701" dataDxfId="1700"/>
    <tableColumn id="330" name="Colonne330" headerRowDxfId="1699" dataDxfId="1698"/>
    <tableColumn id="331" name="Colonne331" headerRowDxfId="1697" dataDxfId="1696"/>
    <tableColumn id="332" name="Colonne332" headerRowDxfId="1695" dataDxfId="1694"/>
    <tableColumn id="333" name="Colonne333" headerRowDxfId="1693" dataDxfId="1692"/>
    <tableColumn id="334" name="Colonne334" headerRowDxfId="1691" dataDxfId="1690"/>
    <tableColumn id="335" name="Colonne335" headerRowDxfId="1689" dataDxfId="1688"/>
    <tableColumn id="336" name="Colonne336" headerRowDxfId="1687" dataDxfId="1686"/>
    <tableColumn id="337" name="Colonne337" headerRowDxfId="1685" dataDxfId="1684"/>
    <tableColumn id="338" name="Colonne338" headerRowDxfId="1683" dataDxfId="1682"/>
    <tableColumn id="339" name="Colonne339" headerRowDxfId="1681" dataDxfId="1680"/>
    <tableColumn id="340" name="Colonne340" headerRowDxfId="1679" dataDxfId="1678"/>
    <tableColumn id="341" name="Colonne341" headerRowDxfId="1677" dataDxfId="1676"/>
    <tableColumn id="342" name="Colonne342" headerRowDxfId="1675" dataDxfId="1674"/>
    <tableColumn id="343" name="Colonne343" headerRowDxfId="1673" dataDxfId="1672"/>
    <tableColumn id="344" name="Colonne344" headerRowDxfId="1671" dataDxfId="1670"/>
    <tableColumn id="345" name="Colonne345" headerRowDxfId="1669" dataDxfId="1668"/>
    <tableColumn id="346" name="Colonne346" headerRowDxfId="1667" dataDxfId="1666"/>
    <tableColumn id="347" name="Colonne347" headerRowDxfId="1665" dataDxfId="1664"/>
    <tableColumn id="348" name="Colonne348" headerRowDxfId="1663" dataDxfId="1662"/>
    <tableColumn id="349" name="Colonne349" headerRowDxfId="1661" dataDxfId="1660"/>
    <tableColumn id="350" name="Colonne350" headerRowDxfId="1659" dataDxfId="1658"/>
    <tableColumn id="351" name="Colonne351" headerRowDxfId="1657" dataDxfId="1656"/>
    <tableColumn id="352" name="Colonne352" headerRowDxfId="1655" dataDxfId="1654"/>
    <tableColumn id="353" name="Colonne353" headerRowDxfId="1653" dataDxfId="1652"/>
    <tableColumn id="354" name="Colonne354" headerRowDxfId="1651" dataDxfId="1650"/>
    <tableColumn id="355" name="Colonne355" headerRowDxfId="1649" dataDxfId="1648"/>
    <tableColumn id="356" name="Colonne356" headerRowDxfId="1647" dataDxfId="1646"/>
    <tableColumn id="357" name="Colonne357" headerRowDxfId="1645" dataDxfId="1644"/>
    <tableColumn id="358" name="Colonne358" headerRowDxfId="1643" dataDxfId="1642"/>
    <tableColumn id="359" name="Colonne359" headerRowDxfId="1641" dataDxfId="1640"/>
    <tableColumn id="360" name="Colonne360" headerRowDxfId="1639" dataDxfId="1638"/>
    <tableColumn id="361" name="Colonne361" headerRowDxfId="1637" dataDxfId="1636"/>
  </tableColumns>
  <tableStyleInfo name="TableStyleLight8" showFirstColumn="0" showLastColumn="0" showRowStripes="1" showColumnStripes="0"/>
</table>
</file>

<file path=xl/tables/table3.xml><?xml version="1.0" encoding="utf-8"?>
<table xmlns="http://schemas.openxmlformats.org/spreadsheetml/2006/main" id="188" name="Tableau62189" displayName="Tableau62189" ref="A2:ND6" headerRowCount="0" totalsRowShown="0" headerRowDxfId="1627" dataDxfId="1626" tableBorderDxfId="1625" totalsRowBorderDxfId="1624">
  <tableColumns count="368">
    <tableColumn id="1" name="Colonne1" dataDxfId="1623"/>
    <tableColumn id="2" name="Colonne2" dataDxfId="1622"/>
    <tableColumn id="3" name="Colonne3" dataDxfId="1621"/>
    <tableColumn id="4" name="Colonne4" dataDxfId="1620"/>
    <tableColumn id="5" name="Colonne5" dataDxfId="1619"/>
    <tableColumn id="6" name="Colonne6" dataDxfId="1618"/>
    <tableColumn id="7" name="Colonne7" dataDxfId="1617"/>
    <tableColumn id="8" name="Colonne8" dataDxfId="1616"/>
    <tableColumn id="9" name="Colonne9" dataDxfId="1615"/>
    <tableColumn id="10" name="Colonne10" dataDxfId="1614"/>
    <tableColumn id="11" name="Colonne11" dataDxfId="1613"/>
    <tableColumn id="12" name="Colonne12" dataDxfId="1612"/>
    <tableColumn id="13" name="Colonne13" dataDxfId="1611"/>
    <tableColumn id="14" name="Colonne14" dataDxfId="1610"/>
    <tableColumn id="15" name="Colonne15" dataDxfId="1609"/>
    <tableColumn id="16" name="Colonne16" dataDxfId="1608"/>
    <tableColumn id="17" name="Colonne17" headerRowDxfId="1607" dataDxfId="1606"/>
    <tableColumn id="18" name="Colonne18" headerRowDxfId="1605" dataDxfId="1604"/>
    <tableColumn id="19" name="Colonne19" headerRowDxfId="1603" dataDxfId="1602"/>
    <tableColumn id="20" name="Colonne20" headerRowDxfId="1601" dataDxfId="1600"/>
    <tableColumn id="21" name="Colonne21" headerRowDxfId="1599" dataDxfId="1598"/>
    <tableColumn id="22" name="Colonne22" headerRowDxfId="1597" dataDxfId="1596"/>
    <tableColumn id="23" name="Colonne23" headerRowDxfId="1595" dataDxfId="1594"/>
    <tableColumn id="24" name="Colonne24" headerRowDxfId="1593" dataDxfId="1592"/>
    <tableColumn id="25" name="Colonne25" headerRowDxfId="1591" dataDxfId="1590"/>
    <tableColumn id="26" name="Colonne26" headerRowDxfId="1589" dataDxfId="1588"/>
    <tableColumn id="27" name="Colonne27" headerRowDxfId="1587" dataDxfId="1586"/>
    <tableColumn id="28" name="Colonne28" headerRowDxfId="1585" dataDxfId="1584"/>
    <tableColumn id="29" name="Colonne29" headerRowDxfId="1583" dataDxfId="1582"/>
    <tableColumn id="30" name="Colonne30" headerRowDxfId="1581" dataDxfId="1580"/>
    <tableColumn id="31" name="Colonne31" headerRowDxfId="1579" dataDxfId="1578"/>
    <tableColumn id="32" name="Colonne32" headerRowDxfId="1577" dataDxfId="1576"/>
    <tableColumn id="33" name="Colonne33" headerRowDxfId="1575" dataDxfId="1574"/>
    <tableColumn id="34" name="Colonne34" headerRowDxfId="1573" dataDxfId="1572"/>
    <tableColumn id="35" name="Colonne35" headerRowDxfId="1571" dataDxfId="1570"/>
    <tableColumn id="36" name="Colonne36" headerRowDxfId="1569" dataDxfId="1568"/>
    <tableColumn id="37" name="Colonne37" headerRowDxfId="1567" dataDxfId="1566"/>
    <tableColumn id="38" name="Colonne38" headerRowDxfId="1565" dataDxfId="1564"/>
    <tableColumn id="39" name="Colonne39" headerRowDxfId="1563" dataDxfId="1562"/>
    <tableColumn id="40" name="Colonne40" headerRowDxfId="1561" dataDxfId="1560"/>
    <tableColumn id="41" name="Colonne41" headerRowDxfId="1559" dataDxfId="1558"/>
    <tableColumn id="42" name="Colonne42" headerRowDxfId="1557" dataDxfId="1556"/>
    <tableColumn id="43" name="Colonne43" headerRowDxfId="1555" dataDxfId="1554"/>
    <tableColumn id="44" name="Colonne44" headerRowDxfId="1553" dataDxfId="1552"/>
    <tableColumn id="45" name="Colonne45" headerRowDxfId="1551" dataDxfId="1550"/>
    <tableColumn id="46" name="Colonne46" headerRowDxfId="1549" dataDxfId="1548"/>
    <tableColumn id="47" name="Colonne47" headerRowDxfId="1547" dataDxfId="1546"/>
    <tableColumn id="48" name="Colonne48" headerRowDxfId="1545" dataDxfId="1544"/>
    <tableColumn id="49" name="Colonne49" headerRowDxfId="1543" dataDxfId="1542"/>
    <tableColumn id="50" name="Colonne50" headerRowDxfId="1541" dataDxfId="1540"/>
    <tableColumn id="51" name="Colonne51" headerRowDxfId="1539" dataDxfId="1538"/>
    <tableColumn id="52" name="Colonne52" headerRowDxfId="1537" dataDxfId="1536"/>
    <tableColumn id="53" name="Colonne53" headerRowDxfId="1535" dataDxfId="1534"/>
    <tableColumn id="54" name="Colonne54" headerRowDxfId="1533" dataDxfId="1532"/>
    <tableColumn id="55" name="Colonne55" headerRowDxfId="1531" dataDxfId="1530"/>
    <tableColumn id="56" name="Colonne56" headerRowDxfId="1529" dataDxfId="1528"/>
    <tableColumn id="57" name="Colonne57" headerRowDxfId="1527" dataDxfId="1526"/>
    <tableColumn id="58" name="Colonne58" headerRowDxfId="1525" dataDxfId="1524"/>
    <tableColumn id="59" name="Colonne59" headerRowDxfId="1523" dataDxfId="1522"/>
    <tableColumn id="60" name="Colonne60" headerRowDxfId="1521" dataDxfId="1520"/>
    <tableColumn id="61" name="Colonne61" headerRowDxfId="1519" dataDxfId="1518"/>
    <tableColumn id="62" name="Colonne62" headerRowDxfId="1517" dataDxfId="1516"/>
    <tableColumn id="63" name="Colonne63" headerRowDxfId="1515" dataDxfId="1514"/>
    <tableColumn id="64" name="Colonne64" headerRowDxfId="1513" dataDxfId="1512"/>
    <tableColumn id="65" name="Colonne65" headerRowDxfId="1511" dataDxfId="1510"/>
    <tableColumn id="66" name="Colonne66" headerRowDxfId="1509" dataDxfId="1508"/>
    <tableColumn id="67" name="Colonne67" headerRowDxfId="1507" dataDxfId="1506"/>
    <tableColumn id="68" name="Colonne68" headerRowDxfId="1505" dataDxfId="1504"/>
    <tableColumn id="69" name="Colonne69" headerRowDxfId="1503" dataDxfId="1502"/>
    <tableColumn id="70" name="Colonne70" headerRowDxfId="1501" dataDxfId="1500"/>
    <tableColumn id="71" name="Colonne71" headerRowDxfId="1499" dataDxfId="1498"/>
    <tableColumn id="72" name="Colonne72" headerRowDxfId="1497" dataDxfId="1496"/>
    <tableColumn id="73" name="Colonne73" headerRowDxfId="1495" dataDxfId="1494"/>
    <tableColumn id="74" name="Colonne74" headerRowDxfId="1493" dataDxfId="1492"/>
    <tableColumn id="75" name="Colonne75" headerRowDxfId="1491" dataDxfId="1490"/>
    <tableColumn id="76" name="Colonne76" headerRowDxfId="1489" dataDxfId="1488"/>
    <tableColumn id="77" name="Colonne77" headerRowDxfId="1487" dataDxfId="1486"/>
    <tableColumn id="78" name="Colonne78" headerRowDxfId="1485" dataDxfId="1484"/>
    <tableColumn id="79" name="Colonne79" headerRowDxfId="1483" dataDxfId="1482"/>
    <tableColumn id="80" name="Colonne80" headerRowDxfId="1481" dataDxfId="1480"/>
    <tableColumn id="81" name="Colonne81" headerRowDxfId="1479" dataDxfId="1478"/>
    <tableColumn id="82" name="Colonne82" headerRowDxfId="1477" dataDxfId="1476"/>
    <tableColumn id="83" name="Colonne83" headerRowDxfId="1475" dataDxfId="1474"/>
    <tableColumn id="84" name="Colonne84" headerRowDxfId="1473" dataDxfId="1472"/>
    <tableColumn id="85" name="Colonne85" headerRowDxfId="1471" dataDxfId="1470"/>
    <tableColumn id="86" name="Colonne86" headerRowDxfId="1469" dataDxfId="1468"/>
    <tableColumn id="87" name="Colonne87" headerRowDxfId="1467" dataDxfId="1466"/>
    <tableColumn id="88" name="Colonne88" headerRowDxfId="1465" dataDxfId="1464"/>
    <tableColumn id="89" name="Colonne89" headerRowDxfId="1463" dataDxfId="1462"/>
    <tableColumn id="90" name="Colonne90" headerRowDxfId="1461" dataDxfId="1460"/>
    <tableColumn id="91" name="Colonne91" headerRowDxfId="1459" dataDxfId="1458"/>
    <tableColumn id="92" name="Colonne92" headerRowDxfId="1457" dataDxfId="1456"/>
    <tableColumn id="93" name="Colonne93" headerRowDxfId="1455" dataDxfId="1454"/>
    <tableColumn id="94" name="Colonne94" headerRowDxfId="1453" dataDxfId="1452"/>
    <tableColumn id="95" name="Colonne95" headerRowDxfId="1451" dataDxfId="1450"/>
    <tableColumn id="96" name="Colonne96" headerRowDxfId="1449" dataDxfId="1448"/>
    <tableColumn id="97" name="Colonne97" headerRowDxfId="1447" dataDxfId="1446"/>
    <tableColumn id="98" name="Colonne98" headerRowDxfId="1445" dataDxfId="1444"/>
    <tableColumn id="99" name="Colonne99" headerRowDxfId="1443" dataDxfId="1442"/>
    <tableColumn id="100" name="Colonne100" headerRowDxfId="1441" dataDxfId="1440"/>
    <tableColumn id="101" name="Colonne101" headerRowDxfId="1439" dataDxfId="1438"/>
    <tableColumn id="102" name="Colonne102" headerRowDxfId="1437" dataDxfId="1436"/>
    <tableColumn id="103" name="Colonne103" headerRowDxfId="1435" dataDxfId="1434"/>
    <tableColumn id="104" name="Colonne104" headerRowDxfId="1433" dataDxfId="1432"/>
    <tableColumn id="105" name="Colonne105" headerRowDxfId="1431" dataDxfId="1430"/>
    <tableColumn id="106" name="Colonne106" headerRowDxfId="1429" dataDxfId="1428"/>
    <tableColumn id="107" name="Colonne107" headerRowDxfId="1427" dataDxfId="1426"/>
    <tableColumn id="108" name="Colonne108" headerRowDxfId="1425" dataDxfId="1424"/>
    <tableColumn id="109" name="Colonne109" headerRowDxfId="1423" dataDxfId="1422"/>
    <tableColumn id="110" name="Colonne110" headerRowDxfId="1421" dataDxfId="1420"/>
    <tableColumn id="111" name="Colonne111" headerRowDxfId="1419" dataDxfId="1418"/>
    <tableColumn id="112" name="Colonne112" headerRowDxfId="1417" dataDxfId="1416"/>
    <tableColumn id="363" name="Colonne363" headerRowDxfId="1415" dataDxfId="1414"/>
    <tableColumn id="368" name="Colonne368" headerRowDxfId="1413" dataDxfId="1412"/>
    <tableColumn id="369" name="Colonne369" headerRowDxfId="1411" dataDxfId="1410"/>
    <tableColumn id="370" name="Colonne370" headerRowDxfId="1409" dataDxfId="1408"/>
    <tableColumn id="371" name="Colonne371" headerRowDxfId="1407" dataDxfId="1406"/>
    <tableColumn id="372" name="Colonne372" headerRowDxfId="1405" dataDxfId="1404"/>
    <tableColumn id="113" name="Colonne113" headerRowDxfId="1403" dataDxfId="1402"/>
    <tableColumn id="114" name="Colonne114" headerRowDxfId="1401" dataDxfId="1400"/>
    <tableColumn id="115" name="Colonne115" headerRowDxfId="1399" dataDxfId="1398"/>
    <tableColumn id="116" name="Colonne116" headerRowDxfId="1397" dataDxfId="1396"/>
    <tableColumn id="373" name="Colonne373" headerRowDxfId="1395" dataDxfId="1394"/>
    <tableColumn id="117" name="Colonne117" headerRowDxfId="1393" dataDxfId="1392"/>
    <tableColumn id="118" name="Colonne118" headerRowDxfId="1391" dataDxfId="1390"/>
    <tableColumn id="119" name="Colonne119" headerRowDxfId="1389" dataDxfId="1388"/>
    <tableColumn id="120" name="Colonne120" headerRowDxfId="1387" dataDxfId="1386"/>
    <tableColumn id="121" name="Colonne121" headerRowDxfId="1385" dataDxfId="1384"/>
    <tableColumn id="122" name="Colonne122" headerRowDxfId="1383" dataDxfId="1382"/>
    <tableColumn id="123" name="Colonne123" headerRowDxfId="1381" dataDxfId="1380"/>
    <tableColumn id="124" name="Colonne124" headerRowDxfId="1379" dataDxfId="1378"/>
    <tableColumn id="125" name="Colonne125" headerRowDxfId="1377" dataDxfId="1376"/>
    <tableColumn id="126" name="Colonne126" headerRowDxfId="1375" dataDxfId="1374"/>
    <tableColumn id="127" name="Colonne127" headerRowDxfId="1373" dataDxfId="1372"/>
    <tableColumn id="128" name="Colonne128" headerRowDxfId="1371" dataDxfId="1370"/>
    <tableColumn id="129" name="Colonne129" headerRowDxfId="1369" dataDxfId="1368"/>
    <tableColumn id="130" name="Colonne130" headerRowDxfId="1367" dataDxfId="1366"/>
    <tableColumn id="131" name="Colonne131" headerRowDxfId="1365" dataDxfId="1364"/>
    <tableColumn id="132" name="Colonne132" headerRowDxfId="1363" dataDxfId="1362"/>
    <tableColumn id="133" name="Colonne133" headerRowDxfId="1361" dataDxfId="1360"/>
    <tableColumn id="134" name="Colonne134" headerRowDxfId="1359" dataDxfId="1358"/>
    <tableColumn id="135" name="Colonne135" headerRowDxfId="1357" dataDxfId="1356"/>
    <tableColumn id="136" name="Colonne136" headerRowDxfId="1355" dataDxfId="1354"/>
    <tableColumn id="137" name="Colonne137" headerRowDxfId="1353" dataDxfId="1352"/>
    <tableColumn id="138" name="Colonne138" headerRowDxfId="1351" dataDxfId="1350"/>
    <tableColumn id="139" name="Colonne139" headerRowDxfId="1349" dataDxfId="1348"/>
    <tableColumn id="140" name="Colonne140" headerRowDxfId="1347" dataDxfId="1346"/>
    <tableColumn id="141" name="Colonne141" headerRowDxfId="1345" dataDxfId="1344"/>
    <tableColumn id="142" name="Colonne142" headerRowDxfId="1343" dataDxfId="1342"/>
    <tableColumn id="143" name="Colonne143" headerRowDxfId="1341" dataDxfId="1340"/>
    <tableColumn id="144" name="Colonne144" headerRowDxfId="1339" dataDxfId="1338"/>
    <tableColumn id="145" name="Colonne145" headerRowDxfId="1337" dataDxfId="1336"/>
    <tableColumn id="146" name="Colonne146" headerRowDxfId="1335" dataDxfId="1334"/>
    <tableColumn id="147" name="Colonne147" headerRowDxfId="1333" dataDxfId="1332"/>
    <tableColumn id="148" name="Colonne148" headerRowDxfId="1331" dataDxfId="1330"/>
    <tableColumn id="149" name="Colonne149" headerRowDxfId="1329" dataDxfId="1328"/>
    <tableColumn id="150" name="Colonne150" headerRowDxfId="1327" dataDxfId="1326"/>
    <tableColumn id="151" name="Colonne151" headerRowDxfId="1325" dataDxfId="1324"/>
    <tableColumn id="152" name="Colonne152" headerRowDxfId="1323" dataDxfId="1322"/>
    <tableColumn id="153" name="Colonne153" headerRowDxfId="1321" dataDxfId="1320"/>
    <tableColumn id="154" name="Colonne154" headerRowDxfId="1319" dataDxfId="1318"/>
    <tableColumn id="155" name="Colonne155" headerRowDxfId="1317" dataDxfId="1316"/>
    <tableColumn id="156" name="Colonne156" headerRowDxfId="1315" dataDxfId="1314"/>
    <tableColumn id="157" name="Colonne157" headerRowDxfId="1313" dataDxfId="1312"/>
    <tableColumn id="158" name="Colonne158" headerRowDxfId="1311" dataDxfId="1310"/>
    <tableColumn id="159" name="Colonne159" headerRowDxfId="1309" dataDxfId="1308"/>
    <tableColumn id="160" name="Colonne160" headerRowDxfId="1307" dataDxfId="1306"/>
    <tableColumn id="161" name="Colonne161" headerRowDxfId="1305" dataDxfId="1304"/>
    <tableColumn id="162" name="Colonne162" headerRowDxfId="1303" dataDxfId="1302"/>
    <tableColumn id="163" name="Colonne163" headerRowDxfId="1301" dataDxfId="1300"/>
    <tableColumn id="164" name="Colonne164" headerRowDxfId="1299" dataDxfId="1298"/>
    <tableColumn id="165" name="Colonne165" headerRowDxfId="1297" dataDxfId="1296"/>
    <tableColumn id="166" name="Colonne166" headerRowDxfId="1295" dataDxfId="1294"/>
    <tableColumn id="167" name="Colonne167" headerRowDxfId="1293" dataDxfId="1292"/>
    <tableColumn id="168" name="Colonne168" headerRowDxfId="1291" dataDxfId="1290"/>
    <tableColumn id="169" name="Colonne169" headerRowDxfId="1289" dataDxfId="1288"/>
    <tableColumn id="170" name="Colonne170" headerRowDxfId="1287" dataDxfId="1286"/>
    <tableColumn id="171" name="Colonne171" headerRowDxfId="1285" dataDxfId="1284"/>
    <tableColumn id="172" name="Colonne172" headerRowDxfId="1283" dataDxfId="1282"/>
    <tableColumn id="173" name="Colonne173" headerRowDxfId="1281" dataDxfId="1280"/>
    <tableColumn id="174" name="Colonne174" headerRowDxfId="1279" dataDxfId="1278"/>
    <tableColumn id="175" name="Colonne175" headerRowDxfId="1277" dataDxfId="1276"/>
    <tableColumn id="176" name="Colonne176" headerRowDxfId="1275" dataDxfId="1274"/>
    <tableColumn id="177" name="Colonne177" headerRowDxfId="1273" dataDxfId="1272"/>
    <tableColumn id="178" name="Colonne178" headerRowDxfId="1271" dataDxfId="1270"/>
    <tableColumn id="179" name="Colonne179" headerRowDxfId="1269" dataDxfId="1268"/>
    <tableColumn id="180" name="Colonne180" headerRowDxfId="1267" dataDxfId="1266"/>
    <tableColumn id="181" name="Colonne181" headerRowDxfId="1265" dataDxfId="1264"/>
    <tableColumn id="182" name="Colonne182" headerRowDxfId="1263" dataDxfId="1262"/>
    <tableColumn id="183" name="Colonne183" headerRowDxfId="1261" dataDxfId="1260"/>
    <tableColumn id="184" name="Colonne184" headerRowDxfId="1259" dataDxfId="1258"/>
    <tableColumn id="185" name="Colonne185" headerRowDxfId="1257" dataDxfId="1256"/>
    <tableColumn id="186" name="Colonne186" headerRowDxfId="1255" dataDxfId="1254"/>
    <tableColumn id="187" name="Colonne187" headerRowDxfId="1253" dataDxfId="1252"/>
    <tableColumn id="188" name="Colonne188" headerRowDxfId="1251" dataDxfId="1250"/>
    <tableColumn id="189" name="Colonne189" headerRowDxfId="1249" dataDxfId="1248"/>
    <tableColumn id="190" name="Colonne190" headerRowDxfId="1247" dataDxfId="1246"/>
    <tableColumn id="191" name="Colonne191" headerRowDxfId="1245" dataDxfId="1244"/>
    <tableColumn id="192" name="Colonne192" headerRowDxfId="1243" dataDxfId="1242"/>
    <tableColumn id="193" name="Colonne193" headerRowDxfId="1241" dataDxfId="1240"/>
    <tableColumn id="194" name="Colonne194" headerRowDxfId="1239" dataDxfId="1238"/>
    <tableColumn id="195" name="Colonne195" headerRowDxfId="1237" dataDxfId="1236"/>
    <tableColumn id="196" name="Colonne196" headerRowDxfId="1235" dataDxfId="1234"/>
    <tableColumn id="197" name="Colonne197" headerRowDxfId="1233" dataDxfId="1232"/>
    <tableColumn id="198" name="Colonne198" headerRowDxfId="1231" dataDxfId="1230"/>
    <tableColumn id="199" name="Colonne199" headerRowDxfId="1229" dataDxfId="1228"/>
    <tableColumn id="200" name="Colonne200" headerRowDxfId="1227" dataDxfId="1226"/>
    <tableColumn id="201" name="Colonne201" headerRowDxfId="1225" dataDxfId="1224"/>
    <tableColumn id="202" name="Colonne202" headerRowDxfId="1223" dataDxfId="1222"/>
    <tableColumn id="203" name="Colonne203" headerRowDxfId="1221" dataDxfId="1220"/>
    <tableColumn id="204" name="Colonne204" headerRowDxfId="1219" dataDxfId="1218"/>
    <tableColumn id="205" name="Colonne205" headerRowDxfId="1217" dataDxfId="1216"/>
    <tableColumn id="206" name="Colonne206" headerRowDxfId="1215" dataDxfId="1214"/>
    <tableColumn id="207" name="Colonne207" headerRowDxfId="1213" dataDxfId="1212"/>
    <tableColumn id="208" name="Colonne208" headerRowDxfId="1211" dataDxfId="1210"/>
    <tableColumn id="209" name="Colonne209" headerRowDxfId="1209" dataDxfId="1208"/>
    <tableColumn id="210" name="Colonne210" headerRowDxfId="1207" dataDxfId="1206"/>
    <tableColumn id="211" name="Colonne211" headerRowDxfId="1205" dataDxfId="1204"/>
    <tableColumn id="212" name="Colonne212" headerRowDxfId="1203" dataDxfId="1202"/>
    <tableColumn id="213" name="Colonne213" headerRowDxfId="1201" dataDxfId="1200"/>
    <tableColumn id="214" name="Colonne214" headerRowDxfId="1199" dataDxfId="1198"/>
    <tableColumn id="215" name="Colonne215" headerRowDxfId="1197" dataDxfId="1196"/>
    <tableColumn id="216" name="Colonne216" headerRowDxfId="1195" dataDxfId="1194"/>
    <tableColumn id="217" name="Colonne217" headerRowDxfId="1193" dataDxfId="1192"/>
    <tableColumn id="218" name="Colonne218" headerRowDxfId="1191" dataDxfId="1190"/>
    <tableColumn id="219" name="Colonne219" headerRowDxfId="1189" dataDxfId="1188"/>
    <tableColumn id="220" name="Colonne220" headerRowDxfId="1187" dataDxfId="1186"/>
    <tableColumn id="221" name="Colonne221" headerRowDxfId="1185" dataDxfId="1184"/>
    <tableColumn id="222" name="Colonne222" headerRowDxfId="1183" dataDxfId="1182"/>
    <tableColumn id="223" name="Colonne223" headerRowDxfId="1181" dataDxfId="1180"/>
    <tableColumn id="224" name="Colonne224" headerRowDxfId="1179" dataDxfId="1178"/>
    <tableColumn id="225" name="Colonne225" headerRowDxfId="1177" dataDxfId="1176"/>
    <tableColumn id="226" name="Colonne226" headerRowDxfId="1175" dataDxfId="1174"/>
    <tableColumn id="227" name="Colonne227" headerRowDxfId="1173" dataDxfId="1172"/>
    <tableColumn id="228" name="Colonne228" headerRowDxfId="1171" dataDxfId="1170"/>
    <tableColumn id="229" name="Colonne229" headerRowDxfId="1169" dataDxfId="1168"/>
    <tableColumn id="230" name="Colonne230" headerRowDxfId="1167" dataDxfId="1166"/>
    <tableColumn id="231" name="Colonne231" headerRowDxfId="1165" dataDxfId="1164"/>
    <tableColumn id="232" name="Colonne232" headerRowDxfId="1163" dataDxfId="1162"/>
    <tableColumn id="233" name="Colonne233" headerRowDxfId="1161" dataDxfId="1160"/>
    <tableColumn id="234" name="Colonne234" headerRowDxfId="1159" dataDxfId="1158"/>
    <tableColumn id="235" name="Colonne235" headerRowDxfId="1157" dataDxfId="1156"/>
    <tableColumn id="236" name="Colonne236" headerRowDxfId="1155" dataDxfId="1154"/>
    <tableColumn id="237" name="Colonne237" headerRowDxfId="1153" dataDxfId="1152"/>
    <tableColumn id="238" name="Colonne238" headerRowDxfId="1151" dataDxfId="1150"/>
    <tableColumn id="239" name="Colonne239" headerRowDxfId="1149" dataDxfId="1148"/>
    <tableColumn id="240" name="Colonne240" headerRowDxfId="1147" dataDxfId="1146"/>
    <tableColumn id="241" name="Colonne241" headerRowDxfId="1145" dataDxfId="1144"/>
    <tableColumn id="242" name="Colonne242" headerRowDxfId="1143" dataDxfId="1142"/>
    <tableColumn id="243" name="Colonne243" headerRowDxfId="1141" dataDxfId="1140"/>
    <tableColumn id="244" name="Colonne244" headerRowDxfId="1139" dataDxfId="1138"/>
    <tableColumn id="245" name="Colonne245" headerRowDxfId="1137" dataDxfId="1136"/>
    <tableColumn id="246" name="Colonne246" headerRowDxfId="1135" dataDxfId="1134"/>
    <tableColumn id="247" name="Colonne247" headerRowDxfId="1133" dataDxfId="1132"/>
    <tableColumn id="248" name="Colonne248" headerRowDxfId="1131" dataDxfId="1130"/>
    <tableColumn id="249" name="Colonne249" headerRowDxfId="1129" dataDxfId="1128"/>
    <tableColumn id="250" name="Colonne250" headerRowDxfId="1127" dataDxfId="1126"/>
    <tableColumn id="251" name="Colonne251" headerRowDxfId="1125" dataDxfId="1124"/>
    <tableColumn id="252" name="Colonne252" headerRowDxfId="1123" dataDxfId="1122"/>
    <tableColumn id="253" name="Colonne253" headerRowDxfId="1121" dataDxfId="1120"/>
    <tableColumn id="254" name="Colonne254" headerRowDxfId="1119" dataDxfId="1118"/>
    <tableColumn id="255" name="Colonne255" headerRowDxfId="1117" dataDxfId="1116"/>
    <tableColumn id="256" name="Colonne256" headerRowDxfId="1115" dataDxfId="1114"/>
    <tableColumn id="257" name="Colonne257" headerRowDxfId="1113" dataDxfId="1112"/>
    <tableColumn id="258" name="Colonne258" headerRowDxfId="1111" dataDxfId="1110"/>
    <tableColumn id="259" name="Colonne259" headerRowDxfId="1109" dataDxfId="1108"/>
    <tableColumn id="260" name="Colonne260" headerRowDxfId="1107" dataDxfId="1106"/>
    <tableColumn id="261" name="Colonne261" headerRowDxfId="1105" dataDxfId="1104"/>
    <tableColumn id="262" name="Colonne262" headerRowDxfId="1103" dataDxfId="1102"/>
    <tableColumn id="263" name="Colonne263" headerRowDxfId="1101" dataDxfId="1100"/>
    <tableColumn id="264" name="Colonne264" headerRowDxfId="1099" dataDxfId="1098"/>
    <tableColumn id="265" name="Colonne265" headerRowDxfId="1097" dataDxfId="1096"/>
    <tableColumn id="266" name="Colonne266" headerRowDxfId="1095" dataDxfId="1094"/>
    <tableColumn id="267" name="Colonne267" headerRowDxfId="1093" dataDxfId="1092"/>
    <tableColumn id="268" name="Colonne268" headerRowDxfId="1091" dataDxfId="1090"/>
    <tableColumn id="269" name="Colonne269" headerRowDxfId="1089" dataDxfId="1088"/>
    <tableColumn id="270" name="Colonne270" headerRowDxfId="1087" dataDxfId="1086"/>
    <tableColumn id="271" name="Colonne271" headerRowDxfId="1085" dataDxfId="1084"/>
    <tableColumn id="272" name="Colonne272" headerRowDxfId="1083" dataDxfId="1082"/>
    <tableColumn id="273" name="Colonne273" headerRowDxfId="1081" dataDxfId="1080"/>
    <tableColumn id="274" name="Colonne274" headerRowDxfId="1079" dataDxfId="1078"/>
    <tableColumn id="275" name="Colonne275" headerRowDxfId="1077" dataDxfId="1076"/>
    <tableColumn id="276" name="Colonne276" headerRowDxfId="1075" dataDxfId="1074"/>
    <tableColumn id="277" name="Colonne277" headerRowDxfId="1073" dataDxfId="1072"/>
    <tableColumn id="278" name="Colonne278" headerRowDxfId="1071" dataDxfId="1070"/>
    <tableColumn id="279" name="Colonne279" headerRowDxfId="1069" dataDxfId="1068"/>
    <tableColumn id="280" name="Colonne280" headerRowDxfId="1067" dataDxfId="1066"/>
    <tableColumn id="281" name="Colonne281" headerRowDxfId="1065" dataDxfId="1064"/>
    <tableColumn id="282" name="Colonne282" headerRowDxfId="1063" dataDxfId="1062"/>
    <tableColumn id="283" name="Colonne283" headerRowDxfId="1061" dataDxfId="1060"/>
    <tableColumn id="284" name="Colonne284" headerRowDxfId="1059" dataDxfId="1058"/>
    <tableColumn id="285" name="Colonne285" headerRowDxfId="1057" dataDxfId="1056"/>
    <tableColumn id="286" name="Colonne286" headerRowDxfId="1055" dataDxfId="1054"/>
    <tableColumn id="287" name="Colonne287" headerRowDxfId="1053" dataDxfId="1052"/>
    <tableColumn id="288" name="Colonne288" headerRowDxfId="1051" dataDxfId="1050"/>
    <tableColumn id="289" name="Colonne289" headerRowDxfId="1049" dataDxfId="1048"/>
    <tableColumn id="290" name="Colonne290" headerRowDxfId="1047" dataDxfId="1046"/>
    <tableColumn id="291" name="Colonne291" headerRowDxfId="1045" dataDxfId="1044"/>
    <tableColumn id="292" name="Colonne292" headerRowDxfId="1043" dataDxfId="1042"/>
    <tableColumn id="293" name="Colonne293" headerRowDxfId="1041" dataDxfId="1040"/>
    <tableColumn id="294" name="Colonne294" headerRowDxfId="1039" dataDxfId="1038"/>
    <tableColumn id="295" name="Colonne295" headerRowDxfId="1037" dataDxfId="1036"/>
    <tableColumn id="296" name="Colonne296" headerRowDxfId="1035" dataDxfId="1034"/>
    <tableColumn id="297" name="Colonne297" headerRowDxfId="1033" dataDxfId="1032"/>
    <tableColumn id="298" name="Colonne298" headerRowDxfId="1031" dataDxfId="1030"/>
    <tableColumn id="299" name="Colonne299" headerRowDxfId="1029" dataDxfId="1028"/>
    <tableColumn id="300" name="Colonne300" headerRowDxfId="1027" dataDxfId="1026"/>
    <tableColumn id="301" name="Colonne301" headerRowDxfId="1025" dataDxfId="1024"/>
    <tableColumn id="302" name="Colonne302" headerRowDxfId="1023" dataDxfId="1022"/>
    <tableColumn id="303" name="Colonne303" headerRowDxfId="1021" dataDxfId="1020"/>
    <tableColumn id="304" name="Colonne304" headerRowDxfId="1019" dataDxfId="1018"/>
    <tableColumn id="305" name="Colonne305" headerRowDxfId="1017" dataDxfId="1016"/>
    <tableColumn id="306" name="Colonne306" headerRowDxfId="1015" dataDxfId="1014"/>
    <tableColumn id="307" name="Colonne307" headerRowDxfId="1013" dataDxfId="1012"/>
    <tableColumn id="308" name="Colonne308" headerRowDxfId="1011" dataDxfId="1010"/>
    <tableColumn id="309" name="Colonne309" headerRowDxfId="1009" dataDxfId="1008"/>
    <tableColumn id="310" name="Colonne310" headerRowDxfId="1007" dataDxfId="1006"/>
    <tableColumn id="311" name="Colonne311" headerRowDxfId="1005" dataDxfId="1004"/>
    <tableColumn id="312" name="Colonne312" headerRowDxfId="1003" dataDxfId="1002"/>
    <tableColumn id="313" name="Colonne313" headerRowDxfId="1001" dataDxfId="1000"/>
    <tableColumn id="314" name="Colonne314" headerRowDxfId="999" dataDxfId="998"/>
    <tableColumn id="315" name="Colonne315" headerRowDxfId="997" dataDxfId="996"/>
    <tableColumn id="316" name="Colonne316" headerRowDxfId="995" dataDxfId="994"/>
    <tableColumn id="317" name="Colonne317" headerRowDxfId="993" dataDxfId="992"/>
    <tableColumn id="318" name="Colonne318" headerRowDxfId="991" dataDxfId="990"/>
    <tableColumn id="319" name="Colonne319" headerRowDxfId="989" dataDxfId="988"/>
    <tableColumn id="320" name="Colonne320" headerRowDxfId="987" dataDxfId="986"/>
    <tableColumn id="321" name="Colonne321" headerRowDxfId="985" dataDxfId="984"/>
    <tableColumn id="322" name="Colonne322" headerRowDxfId="983" dataDxfId="982"/>
    <tableColumn id="323" name="Colonne323" headerRowDxfId="981" dataDxfId="980"/>
    <tableColumn id="324" name="Colonne324" headerRowDxfId="979" dataDxfId="978"/>
    <tableColumn id="325" name="Colonne325" headerRowDxfId="977" dataDxfId="976"/>
    <tableColumn id="326" name="Colonne326" headerRowDxfId="975" dataDxfId="974"/>
    <tableColumn id="327" name="Colonne327" headerRowDxfId="973" dataDxfId="972"/>
    <tableColumn id="328" name="Colonne328" headerRowDxfId="971" dataDxfId="970"/>
    <tableColumn id="329" name="Colonne329" headerRowDxfId="969" dataDxfId="968"/>
    <tableColumn id="330" name="Colonne330" headerRowDxfId="967" dataDxfId="966"/>
    <tableColumn id="331" name="Colonne331" headerRowDxfId="965" dataDxfId="964"/>
    <tableColumn id="332" name="Colonne332" headerRowDxfId="963" dataDxfId="962"/>
    <tableColumn id="333" name="Colonne333" headerRowDxfId="961" dataDxfId="960"/>
    <tableColumn id="334" name="Colonne334" headerRowDxfId="959" dataDxfId="958"/>
    <tableColumn id="335" name="Colonne335" headerRowDxfId="957" dataDxfId="956"/>
    <tableColumn id="336" name="Colonne336" headerRowDxfId="955" dataDxfId="954"/>
    <tableColumn id="337" name="Colonne337" headerRowDxfId="953" dataDxfId="952"/>
    <tableColumn id="338" name="Colonne338" headerRowDxfId="951" dataDxfId="950"/>
    <tableColumn id="339" name="Colonne339" headerRowDxfId="949" dataDxfId="948"/>
    <tableColumn id="340" name="Colonne340" headerRowDxfId="947" dataDxfId="946"/>
    <tableColumn id="341" name="Colonne341" headerRowDxfId="945" dataDxfId="944"/>
    <tableColumn id="342" name="Colonne342" headerRowDxfId="943" dataDxfId="942"/>
    <tableColumn id="343" name="Colonne343" headerRowDxfId="941" dataDxfId="940"/>
    <tableColumn id="344" name="Colonne344" headerRowDxfId="939" dataDxfId="938"/>
    <tableColumn id="345" name="Colonne345" headerRowDxfId="937" dataDxfId="936"/>
    <tableColumn id="346" name="Colonne346" headerRowDxfId="935" dataDxfId="934"/>
    <tableColumn id="347" name="Colonne347" headerRowDxfId="933" dataDxfId="932"/>
    <tableColumn id="348" name="Colonne348" headerRowDxfId="931" dataDxfId="930"/>
    <tableColumn id="349" name="Colonne349" headerRowDxfId="929" dataDxfId="928"/>
    <tableColumn id="350" name="Colonne350" headerRowDxfId="927" dataDxfId="926"/>
    <tableColumn id="351" name="Colonne351" headerRowDxfId="925" dataDxfId="924"/>
    <tableColumn id="352" name="Colonne352" headerRowDxfId="923" dataDxfId="922"/>
    <tableColumn id="353" name="Colonne353" headerRowDxfId="921" dataDxfId="920"/>
    <tableColumn id="354" name="Colonne354" headerRowDxfId="919" dataDxfId="918"/>
    <tableColumn id="355" name="Colonne355" headerRowDxfId="917" dataDxfId="916"/>
    <tableColumn id="356" name="Colonne356" headerRowDxfId="915" dataDxfId="914"/>
    <tableColumn id="357" name="Colonne357" headerRowDxfId="913" dataDxfId="912"/>
    <tableColumn id="358" name="Colonne358" headerRowDxfId="911" dataDxfId="910"/>
    <tableColumn id="359" name="Colonne359" headerRowDxfId="909" dataDxfId="908"/>
    <tableColumn id="360" name="Colonne360" headerRowDxfId="907" dataDxfId="906"/>
    <tableColumn id="361" name="Colonne361" headerRowDxfId="905" dataDxfId="904"/>
  </tableColumns>
  <tableStyleInfo name="TableStyleLight8" showFirstColumn="0" showLastColumn="0" showRowStripes="1" showColumnStripes="0"/>
</table>
</file>

<file path=xl/tables/table4.xml><?xml version="1.0" encoding="utf-8"?>
<table xmlns="http://schemas.openxmlformats.org/spreadsheetml/2006/main" id="181" name="Tableau62182" displayName="Tableau62182" ref="A2:ND6" headerRowCount="0" totalsRowShown="0" headerRowDxfId="895" dataDxfId="894" tableBorderDxfId="893" totalsRowBorderDxfId="892">
  <tableColumns count="368">
    <tableColumn id="1" name="Colonne1" dataDxfId="891"/>
    <tableColumn id="2" name="Colonne2" dataDxfId="890"/>
    <tableColumn id="3" name="Colonne3" dataDxfId="889"/>
    <tableColumn id="4" name="Colonne4" dataDxfId="888"/>
    <tableColumn id="5" name="Colonne5" dataDxfId="887"/>
    <tableColumn id="6" name="Colonne6" dataDxfId="886"/>
    <tableColumn id="7" name="Colonne7" dataDxfId="885"/>
    <tableColumn id="8" name="Colonne8" dataDxfId="884"/>
    <tableColumn id="9" name="Colonne9" dataDxfId="883"/>
    <tableColumn id="10" name="Colonne10" dataDxfId="882"/>
    <tableColumn id="11" name="Colonne11" dataDxfId="881"/>
    <tableColumn id="12" name="Colonne12" dataDxfId="880"/>
    <tableColumn id="13" name="Colonne13" dataDxfId="879"/>
    <tableColumn id="14" name="Colonne14" dataDxfId="878"/>
    <tableColumn id="15" name="Colonne15" dataDxfId="877"/>
    <tableColumn id="16" name="Colonne16" dataDxfId="876"/>
    <tableColumn id="17" name="Colonne17" headerRowDxfId="875" dataDxfId="874"/>
    <tableColumn id="18" name="Colonne18" headerRowDxfId="873" dataDxfId="872"/>
    <tableColumn id="19" name="Colonne19" headerRowDxfId="871" dataDxfId="870"/>
    <tableColumn id="20" name="Colonne20" headerRowDxfId="869" dataDxfId="868"/>
    <tableColumn id="21" name="Colonne21" headerRowDxfId="867" dataDxfId="866"/>
    <tableColumn id="22" name="Colonne22" headerRowDxfId="865" dataDxfId="864"/>
    <tableColumn id="23" name="Colonne23" headerRowDxfId="863" dataDxfId="862"/>
    <tableColumn id="24" name="Colonne24" headerRowDxfId="861" dataDxfId="860"/>
    <tableColumn id="25" name="Colonne25" headerRowDxfId="859" dataDxfId="858"/>
    <tableColumn id="26" name="Colonne26" headerRowDxfId="857" dataDxfId="856"/>
    <tableColumn id="27" name="Colonne27" headerRowDxfId="855" dataDxfId="854"/>
    <tableColumn id="28" name="Colonne28" headerRowDxfId="853" dataDxfId="852"/>
    <tableColumn id="29" name="Colonne29" headerRowDxfId="851" dataDxfId="850"/>
    <tableColumn id="30" name="Colonne30" headerRowDxfId="849" dataDxfId="848"/>
    <tableColumn id="31" name="Colonne31" headerRowDxfId="847" dataDxfId="846"/>
    <tableColumn id="32" name="Colonne32" headerRowDxfId="845" dataDxfId="844"/>
    <tableColumn id="33" name="Colonne33" headerRowDxfId="843" dataDxfId="842"/>
    <tableColumn id="34" name="Colonne34" headerRowDxfId="841" dataDxfId="840"/>
    <tableColumn id="35" name="Colonne35" headerRowDxfId="839" dataDxfId="838"/>
    <tableColumn id="36" name="Colonne36" headerRowDxfId="837" dataDxfId="836"/>
    <tableColumn id="37" name="Colonne37" headerRowDxfId="835" dataDxfId="834"/>
    <tableColumn id="38" name="Colonne38" headerRowDxfId="833" dataDxfId="832"/>
    <tableColumn id="39" name="Colonne39" headerRowDxfId="831" dataDxfId="830"/>
    <tableColumn id="40" name="Colonne40" headerRowDxfId="829" dataDxfId="828"/>
    <tableColumn id="41" name="Colonne41" headerRowDxfId="827" dataDxfId="826"/>
    <tableColumn id="42" name="Colonne42" headerRowDxfId="825" dataDxfId="824"/>
    <tableColumn id="43" name="Colonne43" headerRowDxfId="823" dataDxfId="822"/>
    <tableColumn id="44" name="Colonne44" headerRowDxfId="821" dataDxfId="820"/>
    <tableColumn id="45" name="Colonne45" headerRowDxfId="819" dataDxfId="818"/>
    <tableColumn id="46" name="Colonne46" headerRowDxfId="817" dataDxfId="816"/>
    <tableColumn id="47" name="Colonne47" headerRowDxfId="815" dataDxfId="814"/>
    <tableColumn id="48" name="Colonne48" headerRowDxfId="813" dataDxfId="812"/>
    <tableColumn id="49" name="Colonne49" headerRowDxfId="811" dataDxfId="810"/>
    <tableColumn id="50" name="Colonne50" headerRowDxfId="809" dataDxfId="808"/>
    <tableColumn id="51" name="Colonne51" headerRowDxfId="807" dataDxfId="806"/>
    <tableColumn id="52" name="Colonne52" headerRowDxfId="805" dataDxfId="804"/>
    <tableColumn id="53" name="Colonne53" headerRowDxfId="803" dataDxfId="802"/>
    <tableColumn id="54" name="Colonne54" headerRowDxfId="801" dataDxfId="800"/>
    <tableColumn id="55" name="Colonne55" headerRowDxfId="799" dataDxfId="798"/>
    <tableColumn id="56" name="Colonne56" headerRowDxfId="797" dataDxfId="796"/>
    <tableColumn id="57" name="Colonne57" headerRowDxfId="795" dataDxfId="794"/>
    <tableColumn id="58" name="Colonne58" headerRowDxfId="793" dataDxfId="792"/>
    <tableColumn id="59" name="Colonne59" headerRowDxfId="791" dataDxfId="790"/>
    <tableColumn id="60" name="Colonne60" headerRowDxfId="789" dataDxfId="788"/>
    <tableColumn id="61" name="Colonne61" headerRowDxfId="787" dataDxfId="786"/>
    <tableColumn id="62" name="Colonne62" headerRowDxfId="785" dataDxfId="784"/>
    <tableColumn id="63" name="Colonne63" headerRowDxfId="783" dataDxfId="782"/>
    <tableColumn id="64" name="Colonne64" headerRowDxfId="781" dataDxfId="780"/>
    <tableColumn id="65" name="Colonne65" headerRowDxfId="779" dataDxfId="778"/>
    <tableColumn id="66" name="Colonne66" headerRowDxfId="777" dataDxfId="776"/>
    <tableColumn id="67" name="Colonne67" headerRowDxfId="775" dataDxfId="774"/>
    <tableColumn id="68" name="Colonne68" headerRowDxfId="773" dataDxfId="772"/>
    <tableColumn id="69" name="Colonne69" headerRowDxfId="771" dataDxfId="770"/>
    <tableColumn id="70" name="Colonne70" headerRowDxfId="769" dataDxfId="768"/>
    <tableColumn id="71" name="Colonne71" headerRowDxfId="767" dataDxfId="766"/>
    <tableColumn id="72" name="Colonne72" headerRowDxfId="765" dataDxfId="764"/>
    <tableColumn id="73" name="Colonne73" headerRowDxfId="763" dataDxfId="762"/>
    <tableColumn id="74" name="Colonne74" headerRowDxfId="761" dataDxfId="760"/>
    <tableColumn id="75" name="Colonne75" headerRowDxfId="759" dataDxfId="758"/>
    <tableColumn id="76" name="Colonne76" headerRowDxfId="757" dataDxfId="756"/>
    <tableColumn id="77" name="Colonne77" headerRowDxfId="755" dataDxfId="754"/>
    <tableColumn id="78" name="Colonne78" headerRowDxfId="753" dataDxfId="752"/>
    <tableColumn id="79" name="Colonne79" headerRowDxfId="751" dataDxfId="750"/>
    <tableColumn id="80" name="Colonne80" headerRowDxfId="749" dataDxfId="748"/>
    <tableColumn id="81" name="Colonne81" headerRowDxfId="747" dataDxfId="746"/>
    <tableColumn id="82" name="Colonne82" headerRowDxfId="745" dataDxfId="744"/>
    <tableColumn id="83" name="Colonne83" headerRowDxfId="743" dataDxfId="742"/>
    <tableColumn id="84" name="Colonne84" headerRowDxfId="741" dataDxfId="740"/>
    <tableColumn id="85" name="Colonne85" headerRowDxfId="739" dataDxfId="738"/>
    <tableColumn id="86" name="Colonne86" headerRowDxfId="737" dataDxfId="736"/>
    <tableColumn id="87" name="Colonne87" headerRowDxfId="735" dataDxfId="734"/>
    <tableColumn id="88" name="Colonne88" headerRowDxfId="733" dataDxfId="732"/>
    <tableColumn id="89" name="Colonne89" headerRowDxfId="731" dataDxfId="730"/>
    <tableColumn id="90" name="Colonne90" headerRowDxfId="729" dataDxfId="728"/>
    <tableColumn id="91" name="Colonne91" headerRowDxfId="727" dataDxfId="726"/>
    <tableColumn id="92" name="Colonne92" headerRowDxfId="725" dataDxfId="724"/>
    <tableColumn id="93" name="Colonne93" headerRowDxfId="723" dataDxfId="722"/>
    <tableColumn id="94" name="Colonne94" headerRowDxfId="721" dataDxfId="720"/>
    <tableColumn id="95" name="Colonne95" headerRowDxfId="719" dataDxfId="718"/>
    <tableColumn id="96" name="Colonne96" headerRowDxfId="717" dataDxfId="716"/>
    <tableColumn id="97" name="Colonne97" headerRowDxfId="715" dataDxfId="714"/>
    <tableColumn id="98" name="Colonne98" headerRowDxfId="713" dataDxfId="712"/>
    <tableColumn id="99" name="Colonne99" headerRowDxfId="711" dataDxfId="710"/>
    <tableColumn id="100" name="Colonne100" headerRowDxfId="709" dataDxfId="708"/>
    <tableColumn id="101" name="Colonne101" headerRowDxfId="707" dataDxfId="706"/>
    <tableColumn id="102" name="Colonne102" headerRowDxfId="705" dataDxfId="704"/>
    <tableColumn id="103" name="Colonne103" headerRowDxfId="703" dataDxfId="702"/>
    <tableColumn id="104" name="Colonne104" headerRowDxfId="701" dataDxfId="700"/>
    <tableColumn id="105" name="Colonne105" headerRowDxfId="699" dataDxfId="698"/>
    <tableColumn id="106" name="Colonne106" headerRowDxfId="697" dataDxfId="696"/>
    <tableColumn id="107" name="Colonne107" headerRowDxfId="695" dataDxfId="694"/>
    <tableColumn id="108" name="Colonne108" headerRowDxfId="693" dataDxfId="692"/>
    <tableColumn id="109" name="Colonne109" headerRowDxfId="691" dataDxfId="690"/>
    <tableColumn id="110" name="Colonne110" headerRowDxfId="689" dataDxfId="688"/>
    <tableColumn id="111" name="Colonne111" headerRowDxfId="687" dataDxfId="686"/>
    <tableColumn id="112" name="Colonne112" headerRowDxfId="685" dataDxfId="684"/>
    <tableColumn id="363" name="Colonne363" headerRowDxfId="683" dataDxfId="682"/>
    <tableColumn id="368" name="Colonne368" headerRowDxfId="681" dataDxfId="680"/>
    <tableColumn id="369" name="Colonne369" headerRowDxfId="679" dataDxfId="678"/>
    <tableColumn id="370" name="Colonne370" headerRowDxfId="677" dataDxfId="676"/>
    <tableColumn id="371" name="Colonne371" headerRowDxfId="675" dataDxfId="674"/>
    <tableColumn id="372" name="Colonne372" headerRowDxfId="673" dataDxfId="672"/>
    <tableColumn id="113" name="Colonne113" headerRowDxfId="671" dataDxfId="670"/>
    <tableColumn id="114" name="Colonne114" headerRowDxfId="669" dataDxfId="668"/>
    <tableColumn id="115" name="Colonne115" headerRowDxfId="667" dataDxfId="666"/>
    <tableColumn id="116" name="Colonne116" headerRowDxfId="665" dataDxfId="664"/>
    <tableColumn id="373" name="Colonne373" headerRowDxfId="663" dataDxfId="662"/>
    <tableColumn id="117" name="Colonne117" headerRowDxfId="661" dataDxfId="660"/>
    <tableColumn id="118" name="Colonne118" headerRowDxfId="659" dataDxfId="658"/>
    <tableColumn id="119" name="Colonne119" headerRowDxfId="657" dataDxfId="656"/>
    <tableColumn id="120" name="Colonne120" headerRowDxfId="655" dataDxfId="654"/>
    <tableColumn id="121" name="Colonne121" headerRowDxfId="653" dataDxfId="652"/>
    <tableColumn id="122" name="Colonne122" headerRowDxfId="651" dataDxfId="650"/>
    <tableColumn id="123" name="Colonne123" headerRowDxfId="649" dataDxfId="648"/>
    <tableColumn id="124" name="Colonne124" headerRowDxfId="647" dataDxfId="646"/>
    <tableColumn id="125" name="Colonne125" headerRowDxfId="645" dataDxfId="644"/>
    <tableColumn id="126" name="Colonne126" headerRowDxfId="643" dataDxfId="642"/>
    <tableColumn id="127" name="Colonne127" headerRowDxfId="641" dataDxfId="640"/>
    <tableColumn id="128" name="Colonne128" headerRowDxfId="639" dataDxfId="638"/>
    <tableColumn id="129" name="Colonne129" headerRowDxfId="637" dataDxfId="636"/>
    <tableColumn id="130" name="Colonne130" headerRowDxfId="635" dataDxfId="634"/>
    <tableColumn id="131" name="Colonne131" headerRowDxfId="633" dataDxfId="632"/>
    <tableColumn id="132" name="Colonne132" headerRowDxfId="631" dataDxfId="630"/>
    <tableColumn id="133" name="Colonne133" headerRowDxfId="629" dataDxfId="628"/>
    <tableColumn id="134" name="Colonne134" headerRowDxfId="627" dataDxfId="626"/>
    <tableColumn id="135" name="Colonne135" headerRowDxfId="625" dataDxfId="624"/>
    <tableColumn id="136" name="Colonne136" headerRowDxfId="623" dataDxfId="622"/>
    <tableColumn id="137" name="Colonne137" headerRowDxfId="621" dataDxfId="620"/>
    <tableColumn id="138" name="Colonne138" headerRowDxfId="619" dataDxfId="618"/>
    <tableColumn id="139" name="Colonne139" headerRowDxfId="617" dataDxfId="616"/>
    <tableColumn id="140" name="Colonne140" headerRowDxfId="615" dataDxfId="614"/>
    <tableColumn id="141" name="Colonne141" headerRowDxfId="613" dataDxfId="612"/>
    <tableColumn id="142" name="Colonne142" headerRowDxfId="611" dataDxfId="610"/>
    <tableColumn id="143" name="Colonne143" headerRowDxfId="609" dataDxfId="608"/>
    <tableColumn id="144" name="Colonne144" headerRowDxfId="607" dataDxfId="606"/>
    <tableColumn id="145" name="Colonne145" headerRowDxfId="605" dataDxfId="604"/>
    <tableColumn id="146" name="Colonne146" headerRowDxfId="603" dataDxfId="602"/>
    <tableColumn id="147" name="Colonne147" headerRowDxfId="601" dataDxfId="600"/>
    <tableColumn id="148" name="Colonne148" headerRowDxfId="599" dataDxfId="598"/>
    <tableColumn id="149" name="Colonne149" headerRowDxfId="597" dataDxfId="596"/>
    <tableColumn id="150" name="Colonne150" headerRowDxfId="595" dataDxfId="594"/>
    <tableColumn id="151" name="Colonne151" headerRowDxfId="593" dataDxfId="592"/>
    <tableColumn id="152" name="Colonne152" headerRowDxfId="591" dataDxfId="590"/>
    <tableColumn id="153" name="Colonne153" headerRowDxfId="589" dataDxfId="588"/>
    <tableColumn id="154" name="Colonne154" headerRowDxfId="587" dataDxfId="586"/>
    <tableColumn id="155" name="Colonne155" headerRowDxfId="585" dataDxfId="584"/>
    <tableColumn id="156" name="Colonne156" headerRowDxfId="583" dataDxfId="582"/>
    <tableColumn id="157" name="Colonne157" headerRowDxfId="581" dataDxfId="580"/>
    <tableColumn id="158" name="Colonne158" headerRowDxfId="579" dataDxfId="578"/>
    <tableColumn id="159" name="Colonne159" headerRowDxfId="577" dataDxfId="576"/>
    <tableColumn id="160" name="Colonne160" headerRowDxfId="575" dataDxfId="574"/>
    <tableColumn id="161" name="Colonne161" headerRowDxfId="573" dataDxfId="572"/>
    <tableColumn id="162" name="Colonne162" headerRowDxfId="571" dataDxfId="570"/>
    <tableColumn id="163" name="Colonne163" headerRowDxfId="569" dataDxfId="568"/>
    <tableColumn id="164" name="Colonne164" headerRowDxfId="567" dataDxfId="566"/>
    <tableColumn id="165" name="Colonne165" headerRowDxfId="565" dataDxfId="564"/>
    <tableColumn id="166" name="Colonne166" headerRowDxfId="563" dataDxfId="562"/>
    <tableColumn id="167" name="Colonne167" headerRowDxfId="561" dataDxfId="560"/>
    <tableColumn id="168" name="Colonne168" headerRowDxfId="559" dataDxfId="558"/>
    <tableColumn id="169" name="Colonne169" headerRowDxfId="557" dataDxfId="556"/>
    <tableColumn id="170" name="Colonne170" headerRowDxfId="555" dataDxfId="554"/>
    <tableColumn id="171" name="Colonne171" headerRowDxfId="553" dataDxfId="552"/>
    <tableColumn id="172" name="Colonne172" headerRowDxfId="551" dataDxfId="550"/>
    <tableColumn id="173" name="Colonne173" headerRowDxfId="549" dataDxfId="548"/>
    <tableColumn id="174" name="Colonne174" headerRowDxfId="547" dataDxfId="546"/>
    <tableColumn id="175" name="Colonne175" headerRowDxfId="545" dataDxfId="544"/>
    <tableColumn id="176" name="Colonne176" headerRowDxfId="543" dataDxfId="542"/>
    <tableColumn id="177" name="Colonne177" headerRowDxfId="541" dataDxfId="540"/>
    <tableColumn id="178" name="Colonne178" headerRowDxfId="539" dataDxfId="538"/>
    <tableColumn id="179" name="Colonne179" headerRowDxfId="537" dataDxfId="536"/>
    <tableColumn id="180" name="Colonne180" headerRowDxfId="535" dataDxfId="534"/>
    <tableColumn id="181" name="Colonne181" headerRowDxfId="533" dataDxfId="532"/>
    <tableColumn id="182" name="Colonne182" headerRowDxfId="531" dataDxfId="530"/>
    <tableColumn id="183" name="Colonne183" headerRowDxfId="529" dataDxfId="528"/>
    <tableColumn id="184" name="Colonne184" headerRowDxfId="527" dataDxfId="526"/>
    <tableColumn id="185" name="Colonne185" headerRowDxfId="525" dataDxfId="524"/>
    <tableColumn id="186" name="Colonne186" headerRowDxfId="523" dataDxfId="522"/>
    <tableColumn id="187" name="Colonne187" headerRowDxfId="521" dataDxfId="520"/>
    <tableColumn id="188" name="Colonne188" headerRowDxfId="519" dataDxfId="518"/>
    <tableColumn id="189" name="Colonne189" headerRowDxfId="517" dataDxfId="516"/>
    <tableColumn id="190" name="Colonne190" headerRowDxfId="515" dataDxfId="514"/>
    <tableColumn id="191" name="Colonne191" headerRowDxfId="513" dataDxfId="512"/>
    <tableColumn id="192" name="Colonne192" headerRowDxfId="511" dataDxfId="510"/>
    <tableColumn id="193" name="Colonne193" headerRowDxfId="509" dataDxfId="508"/>
    <tableColumn id="194" name="Colonne194" headerRowDxfId="507" dataDxfId="506"/>
    <tableColumn id="195" name="Colonne195" headerRowDxfId="505" dataDxfId="504"/>
    <tableColumn id="196" name="Colonne196" headerRowDxfId="503" dataDxfId="502"/>
    <tableColumn id="197" name="Colonne197" headerRowDxfId="501" dataDxfId="500"/>
    <tableColumn id="198" name="Colonne198" headerRowDxfId="499" dataDxfId="498"/>
    <tableColumn id="199" name="Colonne199" headerRowDxfId="497" dataDxfId="496"/>
    <tableColumn id="200" name="Colonne200" headerRowDxfId="495" dataDxfId="494"/>
    <tableColumn id="201" name="Colonne201" headerRowDxfId="493" dataDxfId="492"/>
    <tableColumn id="202" name="Colonne202" headerRowDxfId="491" dataDxfId="490"/>
    <tableColumn id="203" name="Colonne203" headerRowDxfId="489" dataDxfId="488"/>
    <tableColumn id="204" name="Colonne204" headerRowDxfId="487" dataDxfId="486"/>
    <tableColumn id="205" name="Colonne205" headerRowDxfId="485" dataDxfId="484"/>
    <tableColumn id="206" name="Colonne206" headerRowDxfId="483" dataDxfId="482"/>
    <tableColumn id="207" name="Colonne207" headerRowDxfId="481" dataDxfId="480"/>
    <tableColumn id="208" name="Colonne208" headerRowDxfId="479" dataDxfId="478"/>
    <tableColumn id="209" name="Colonne209" headerRowDxfId="477" dataDxfId="476"/>
    <tableColumn id="210" name="Colonne210" headerRowDxfId="475" dataDxfId="474"/>
    <tableColumn id="211" name="Colonne211" headerRowDxfId="473" dataDxfId="472"/>
    <tableColumn id="212" name="Colonne212" headerRowDxfId="471" dataDxfId="470"/>
    <tableColumn id="213" name="Colonne213" headerRowDxfId="469" dataDxfId="468"/>
    <tableColumn id="214" name="Colonne214" headerRowDxfId="467" dataDxfId="466"/>
    <tableColumn id="215" name="Colonne215" headerRowDxfId="465" dataDxfId="464"/>
    <tableColumn id="216" name="Colonne216" headerRowDxfId="463" dataDxfId="462"/>
    <tableColumn id="217" name="Colonne217" headerRowDxfId="461" dataDxfId="460"/>
    <tableColumn id="218" name="Colonne218" headerRowDxfId="459" dataDxfId="458"/>
    <tableColumn id="219" name="Colonne219" headerRowDxfId="457" dataDxfId="456"/>
    <tableColumn id="220" name="Colonne220" headerRowDxfId="455" dataDxfId="454"/>
    <tableColumn id="221" name="Colonne221" headerRowDxfId="453" dataDxfId="452"/>
    <tableColumn id="222" name="Colonne222" headerRowDxfId="451" dataDxfId="450"/>
    <tableColumn id="223" name="Colonne223" headerRowDxfId="449" dataDxfId="448"/>
    <tableColumn id="224" name="Colonne224" headerRowDxfId="447" dataDxfId="446"/>
    <tableColumn id="225" name="Colonne225" headerRowDxfId="445" dataDxfId="444"/>
    <tableColumn id="226" name="Colonne226" headerRowDxfId="443" dataDxfId="442"/>
    <tableColumn id="227" name="Colonne227" headerRowDxfId="441" dataDxfId="440"/>
    <tableColumn id="228" name="Colonne228" headerRowDxfId="439" dataDxfId="438"/>
    <tableColumn id="229" name="Colonne229" headerRowDxfId="437" dataDxfId="436"/>
    <tableColumn id="230" name="Colonne230" headerRowDxfId="435" dataDxfId="434"/>
    <tableColumn id="231" name="Colonne231" headerRowDxfId="433" dataDxfId="432"/>
    <tableColumn id="232" name="Colonne232" headerRowDxfId="431" dataDxfId="430"/>
    <tableColumn id="233" name="Colonne233" headerRowDxfId="429" dataDxfId="428"/>
    <tableColumn id="234" name="Colonne234" headerRowDxfId="427" dataDxfId="426"/>
    <tableColumn id="235" name="Colonne235" headerRowDxfId="425" dataDxfId="424"/>
    <tableColumn id="236" name="Colonne236" headerRowDxfId="423" dataDxfId="422"/>
    <tableColumn id="237" name="Colonne237" headerRowDxfId="421" dataDxfId="420"/>
    <tableColumn id="238" name="Colonne238" headerRowDxfId="419" dataDxfId="418"/>
    <tableColumn id="239" name="Colonne239" headerRowDxfId="417" dataDxfId="416"/>
    <tableColumn id="240" name="Colonne240" headerRowDxfId="415" dataDxfId="414"/>
    <tableColumn id="241" name="Colonne241" headerRowDxfId="413" dataDxfId="412"/>
    <tableColumn id="242" name="Colonne242" headerRowDxfId="411" dataDxfId="410"/>
    <tableColumn id="243" name="Colonne243" headerRowDxfId="409" dataDxfId="408"/>
    <tableColumn id="244" name="Colonne244" headerRowDxfId="407" dataDxfId="406"/>
    <tableColumn id="245" name="Colonne245" headerRowDxfId="405" dataDxfId="404"/>
    <tableColumn id="246" name="Colonne246" headerRowDxfId="403" dataDxfId="402"/>
    <tableColumn id="247" name="Colonne247" headerRowDxfId="401" dataDxfId="400"/>
    <tableColumn id="248" name="Colonne248" headerRowDxfId="399" dataDxfId="398"/>
    <tableColumn id="249" name="Colonne249" headerRowDxfId="397" dataDxfId="396"/>
    <tableColumn id="250" name="Colonne250" headerRowDxfId="395" dataDxfId="394"/>
    <tableColumn id="251" name="Colonne251" headerRowDxfId="393" dataDxfId="392"/>
    <tableColumn id="252" name="Colonne252" headerRowDxfId="391" dataDxfId="390"/>
    <tableColumn id="253" name="Colonne253" headerRowDxfId="389" dataDxfId="388"/>
    <tableColumn id="254" name="Colonne254" headerRowDxfId="387" dataDxfId="386"/>
    <tableColumn id="255" name="Colonne255" headerRowDxfId="385" dataDxfId="384"/>
    <tableColumn id="256" name="Colonne256" headerRowDxfId="383" dataDxfId="382"/>
    <tableColumn id="257" name="Colonne257" headerRowDxfId="381" dataDxfId="380"/>
    <tableColumn id="258" name="Colonne258" headerRowDxfId="379" dataDxfId="378"/>
    <tableColumn id="259" name="Colonne259" headerRowDxfId="377" dataDxfId="376"/>
    <tableColumn id="260" name="Colonne260" headerRowDxfId="375" dataDxfId="374"/>
    <tableColumn id="261" name="Colonne261" headerRowDxfId="373" dataDxfId="372"/>
    <tableColumn id="262" name="Colonne262" headerRowDxfId="371" dataDxfId="370"/>
    <tableColumn id="263" name="Colonne263" headerRowDxfId="369" dataDxfId="368"/>
    <tableColumn id="264" name="Colonne264" headerRowDxfId="367" dataDxfId="366"/>
    <tableColumn id="265" name="Colonne265" headerRowDxfId="365" dataDxfId="364"/>
    <tableColumn id="266" name="Colonne266" headerRowDxfId="363" dataDxfId="362"/>
    <tableColumn id="267" name="Colonne267" headerRowDxfId="361" dataDxfId="360"/>
    <tableColumn id="268" name="Colonne268" headerRowDxfId="359" dataDxfId="358"/>
    <tableColumn id="269" name="Colonne269" headerRowDxfId="357" dataDxfId="356"/>
    <tableColumn id="270" name="Colonne270" headerRowDxfId="355" dataDxfId="354"/>
    <tableColumn id="271" name="Colonne271" headerRowDxfId="353" dataDxfId="352"/>
    <tableColumn id="272" name="Colonne272" headerRowDxfId="351" dataDxfId="350"/>
    <tableColumn id="273" name="Colonne273" headerRowDxfId="349" dataDxfId="348"/>
    <tableColumn id="274" name="Colonne274" headerRowDxfId="347" dataDxfId="346"/>
    <tableColumn id="275" name="Colonne275" headerRowDxfId="345" dataDxfId="344"/>
    <tableColumn id="276" name="Colonne276" headerRowDxfId="343" dataDxfId="342"/>
    <tableColumn id="277" name="Colonne277" headerRowDxfId="341" dataDxfId="340"/>
    <tableColumn id="278" name="Colonne278" headerRowDxfId="339" dataDxfId="338"/>
    <tableColumn id="279" name="Colonne279" headerRowDxfId="337" dataDxfId="336"/>
    <tableColumn id="280" name="Colonne280" headerRowDxfId="335" dataDxfId="334"/>
    <tableColumn id="281" name="Colonne281" headerRowDxfId="333" dataDxfId="332"/>
    <tableColumn id="282" name="Colonne282" headerRowDxfId="331" dataDxfId="330"/>
    <tableColumn id="283" name="Colonne283" headerRowDxfId="329" dataDxfId="328"/>
    <tableColumn id="284" name="Colonne284" headerRowDxfId="327" dataDxfId="326"/>
    <tableColumn id="285" name="Colonne285" headerRowDxfId="325" dataDxfId="324"/>
    <tableColumn id="286" name="Colonne286" headerRowDxfId="323" dataDxfId="322"/>
    <tableColumn id="287" name="Colonne287" headerRowDxfId="321" dataDxfId="320"/>
    <tableColumn id="288" name="Colonne288" headerRowDxfId="319" dataDxfId="318"/>
    <tableColumn id="289" name="Colonne289" headerRowDxfId="317" dataDxfId="316"/>
    <tableColumn id="290" name="Colonne290" headerRowDxfId="315" dataDxfId="314"/>
    <tableColumn id="291" name="Colonne291" headerRowDxfId="313" dataDxfId="312"/>
    <tableColumn id="292" name="Colonne292" headerRowDxfId="311" dataDxfId="310"/>
    <tableColumn id="293" name="Colonne293" headerRowDxfId="309" dataDxfId="308"/>
    <tableColumn id="294" name="Colonne294" headerRowDxfId="307" dataDxfId="306"/>
    <tableColumn id="295" name="Colonne295" headerRowDxfId="305" dataDxfId="304"/>
    <tableColumn id="296" name="Colonne296" headerRowDxfId="303" dataDxfId="302"/>
    <tableColumn id="297" name="Colonne297" headerRowDxfId="301" dataDxfId="300"/>
    <tableColumn id="298" name="Colonne298" headerRowDxfId="299" dataDxfId="298"/>
    <tableColumn id="299" name="Colonne299" headerRowDxfId="297" dataDxfId="296"/>
    <tableColumn id="300" name="Colonne300" headerRowDxfId="295" dataDxfId="294"/>
    <tableColumn id="301" name="Colonne301" headerRowDxfId="293" dataDxfId="292"/>
    <tableColumn id="302" name="Colonne302" headerRowDxfId="291" dataDxfId="290"/>
    <tableColumn id="303" name="Colonne303" headerRowDxfId="289" dataDxfId="288"/>
    <tableColumn id="304" name="Colonne304" headerRowDxfId="287" dataDxfId="286"/>
    <tableColumn id="305" name="Colonne305" headerRowDxfId="285" dataDxfId="284"/>
    <tableColumn id="306" name="Colonne306" headerRowDxfId="283" dataDxfId="282"/>
    <tableColumn id="307" name="Colonne307" headerRowDxfId="281" dataDxfId="280"/>
    <tableColumn id="308" name="Colonne308" headerRowDxfId="279" dataDxfId="278"/>
    <tableColumn id="309" name="Colonne309" headerRowDxfId="277" dataDxfId="276"/>
    <tableColumn id="310" name="Colonne310" headerRowDxfId="275" dataDxfId="274"/>
    <tableColumn id="311" name="Colonne311" headerRowDxfId="273" dataDxfId="272"/>
    <tableColumn id="312" name="Colonne312" headerRowDxfId="271" dataDxfId="270"/>
    <tableColumn id="313" name="Colonne313" headerRowDxfId="269" dataDxfId="268"/>
    <tableColumn id="314" name="Colonne314" headerRowDxfId="267" dataDxfId="266"/>
    <tableColumn id="315" name="Colonne315" headerRowDxfId="265" dataDxfId="264"/>
    <tableColumn id="316" name="Colonne316" headerRowDxfId="263" dataDxfId="262"/>
    <tableColumn id="317" name="Colonne317" headerRowDxfId="261" dataDxfId="260"/>
    <tableColumn id="318" name="Colonne318" headerRowDxfId="259" dataDxfId="258"/>
    <tableColumn id="319" name="Colonne319" headerRowDxfId="257" dataDxfId="256"/>
    <tableColumn id="320" name="Colonne320" headerRowDxfId="255" dataDxfId="254"/>
    <tableColumn id="321" name="Colonne321" headerRowDxfId="253" dataDxfId="252"/>
    <tableColumn id="322" name="Colonne322" headerRowDxfId="251" dataDxfId="250"/>
    <tableColumn id="323" name="Colonne323" headerRowDxfId="249" dataDxfId="248"/>
    <tableColumn id="324" name="Colonne324" headerRowDxfId="247" dataDxfId="246"/>
    <tableColumn id="325" name="Colonne325" headerRowDxfId="245" dataDxfId="244"/>
    <tableColumn id="326" name="Colonne326" headerRowDxfId="243" dataDxfId="242"/>
    <tableColumn id="327" name="Colonne327" headerRowDxfId="241" dataDxfId="240"/>
    <tableColumn id="328" name="Colonne328" headerRowDxfId="239" dataDxfId="238"/>
    <tableColumn id="329" name="Colonne329" headerRowDxfId="237" dataDxfId="236"/>
    <tableColumn id="330" name="Colonne330" headerRowDxfId="235" dataDxfId="234"/>
    <tableColumn id="331" name="Colonne331" headerRowDxfId="233" dataDxfId="232"/>
    <tableColumn id="332" name="Colonne332" headerRowDxfId="231" dataDxfId="230"/>
    <tableColumn id="333" name="Colonne333" headerRowDxfId="229" dataDxfId="228"/>
    <tableColumn id="334" name="Colonne334" headerRowDxfId="227" dataDxfId="226"/>
    <tableColumn id="335" name="Colonne335" headerRowDxfId="225" dataDxfId="224"/>
    <tableColumn id="336" name="Colonne336" headerRowDxfId="223" dataDxfId="222"/>
    <tableColumn id="337" name="Colonne337" headerRowDxfId="221" dataDxfId="220"/>
    <tableColumn id="338" name="Colonne338" headerRowDxfId="219" dataDxfId="218"/>
    <tableColumn id="339" name="Colonne339" headerRowDxfId="217" dataDxfId="216"/>
    <tableColumn id="340" name="Colonne340" headerRowDxfId="215" dataDxfId="214"/>
    <tableColumn id="341" name="Colonne341" headerRowDxfId="213" dataDxfId="212"/>
    <tableColumn id="342" name="Colonne342" headerRowDxfId="211" dataDxfId="210"/>
    <tableColumn id="343" name="Colonne343" headerRowDxfId="209" dataDxfId="208"/>
    <tableColumn id="344" name="Colonne344" headerRowDxfId="207" dataDxfId="206"/>
    <tableColumn id="345" name="Colonne345" headerRowDxfId="205" dataDxfId="204"/>
    <tableColumn id="346" name="Colonne346" headerRowDxfId="203" dataDxfId="202"/>
    <tableColumn id="347" name="Colonne347" headerRowDxfId="201" dataDxfId="200"/>
    <tableColumn id="348" name="Colonne348" headerRowDxfId="199" dataDxfId="198"/>
    <tableColumn id="349" name="Colonne349" headerRowDxfId="197" dataDxfId="196"/>
    <tableColumn id="350" name="Colonne350" headerRowDxfId="195" dataDxfId="194"/>
    <tableColumn id="351" name="Colonne351" headerRowDxfId="193" dataDxfId="192"/>
    <tableColumn id="352" name="Colonne352" headerRowDxfId="191" dataDxfId="190"/>
    <tableColumn id="353" name="Colonne353" headerRowDxfId="189" dataDxfId="188"/>
    <tableColumn id="354" name="Colonne354" headerRowDxfId="187" dataDxfId="186"/>
    <tableColumn id="355" name="Colonne355" headerRowDxfId="185" dataDxfId="184"/>
    <tableColumn id="356" name="Colonne356" headerRowDxfId="183" dataDxfId="182"/>
    <tableColumn id="357" name="Colonne357" headerRowDxfId="181" dataDxfId="180"/>
    <tableColumn id="358" name="Colonne358" headerRowDxfId="179" dataDxfId="178"/>
    <tableColumn id="359" name="Colonne359" headerRowDxfId="177" dataDxfId="176"/>
    <tableColumn id="360" name="Colonne360" headerRowDxfId="175" dataDxfId="174"/>
    <tableColumn id="361" name="Colonne361" headerRowDxfId="173" dataDxfId="172"/>
  </tableColumns>
  <tableStyleInfo name="TableStyleLight8" showFirstColumn="0" showLastColumn="0" showRowStripes="1" showColumnStripes="0"/>
</table>
</file>

<file path=xl/tables/table5.xml><?xml version="1.0" encoding="utf-8"?>
<table xmlns="http://schemas.openxmlformats.org/spreadsheetml/2006/main" id="106" name="Tableau33293541475359657177838995101107" displayName="Tableau33293541475359657177838995101107" ref="C4:H11" headerRowCount="0" totalsRowShown="0" headerRowDxfId="171" tableBorderDxfId="170">
  <tableColumns count="6">
    <tableColumn id="1" name="Colonne1" dataDxfId="169"/>
    <tableColumn id="2" name="Colonne2" headerRowDxfId="168" dataDxfId="167"/>
    <tableColumn id="3" name="Colonne3" headerRowDxfId="166" dataDxfId="165"/>
    <tableColumn id="4" name="Colonne4" headerRowDxfId="164" dataDxfId="163"/>
    <tableColumn id="5" name="Colonne5" headerRowDxfId="162" dataDxfId="161"/>
    <tableColumn id="6" name="Colonne6" headerRowDxfId="160" dataDxfId="159"/>
  </tableColumns>
  <tableStyleInfo name="TableStyleLight1" showFirstColumn="0" showLastColumn="0" showRowStripes="1" showColumnStripes="0"/>
</table>
</file>

<file path=xl/tables/table6.xml><?xml version="1.0" encoding="utf-8"?>
<table xmlns="http://schemas.openxmlformats.org/spreadsheetml/2006/main" id="107" name="Tableau116303642485460667278849096102108" displayName="Tableau116303642485460667278849096102108" ref="A4" headerRowCount="0" totalsRowShown="0" headerRowDxfId="158" dataDxfId="157" tableBorderDxfId="156">
  <tableColumns count="1">
    <tableColumn id="1" name="Colonne1" dataDxfId="155"/>
  </tableColumns>
  <tableStyleInfo name="TableStyleDark2" showFirstColumn="0" showLastColumn="0" showRowStripes="1" showColumnStripes="0"/>
</table>
</file>

<file path=xl/tables/table7.xml><?xml version="1.0" encoding="utf-8"?>
<table xmlns="http://schemas.openxmlformats.org/spreadsheetml/2006/main" id="108" name="Tableau48313743495561677379859197103109" displayName="Tableau48313743495561677379859197103109" ref="K8:N11" headerRowCount="0" totalsRowShown="0" headerRowDxfId="154" headerRowBorderDxfId="153" tableBorderDxfId="152" totalsRowBorderDxfId="151">
  <tableColumns count="4">
    <tableColumn id="1" name="Colonne1" headerRowDxfId="150" dataDxfId="149"/>
    <tableColumn id="2" name="Colonne2" headerRowDxfId="148" dataDxfId="147"/>
    <tableColumn id="3" name="Colonne3" headerRowDxfId="146" dataDxfId="145"/>
    <tableColumn id="4" name="Colonne4" headerRowDxfId="144" dataDxfId="143"/>
  </tableColumns>
  <tableStyleInfo name="TableStyleDark3" showFirstColumn="0" showLastColumn="0" showRowStripes="1" showColumnStripes="0"/>
</table>
</file>

<file path=xl/tables/table8.xml><?xml version="1.0" encoding="utf-8"?>
<table xmlns="http://schemas.openxmlformats.org/spreadsheetml/2006/main" id="109" name="Tableau911323844505662687480869298104110" displayName="Tableau911323844505662687480869298104110" ref="A16" headerRowCount="0" totalsRowShown="0" headerRowDxfId="142" dataDxfId="140" headerRowBorderDxfId="141" tableBorderDxfId="139" totalsRowBorderDxfId="138">
  <tableColumns count="1">
    <tableColumn id="1" name="Colonne1" headerRowDxfId="137" dataDxfId="136"/>
  </tableColumns>
  <tableStyleInfo name="TableStyleLight2" showFirstColumn="0" showLastColumn="0" showRowStripes="1" showColumnStripes="0"/>
</table>
</file>

<file path=xl/tables/table9.xml><?xml version="1.0" encoding="utf-8"?>
<table xmlns="http://schemas.openxmlformats.org/spreadsheetml/2006/main" id="110" name="Tableau813333945515763697581879399105111" displayName="Tableau813333945515763697581879399105111" ref="A23" headerRowCount="0" totalsRowShown="0" headerRowDxfId="135" dataDxfId="134">
  <tableColumns count="1">
    <tableColumn id="1" name="Colonne1" dataDxfId="133"/>
  </tableColumns>
  <tableStyleInfo name="TableStyleDark2" showFirstColumn="0" showLastColumn="0" showRowStripes="1" showColumnStripes="0"/>
</table>
</file>

<file path=xl/tables/table10.xml><?xml version="1.0" encoding="utf-8"?>
<table xmlns="http://schemas.openxmlformats.org/spreadsheetml/2006/main" id="111" name="Tableau15143440465258647076828894100106112" displayName="Tableau15143440465258647076828894100106112" ref="A31" headerRowCount="0" totalsRowShown="0" headerRowDxfId="132" dataDxfId="131">
  <tableColumns count="1">
    <tableColumn id="1" name="Colonne1" headerRowDxfId="130" dataDxfId="129"/>
  </tableColumns>
  <tableStyleInfo name="TableStyleDark2" showFirstColumn="0" showLastColumn="0" showRowStripes="1" showColumnStripes="0"/>
</table>
</file>

<file path=xl/tables/table11.xml><?xml version="1.0" encoding="utf-8"?>
<table xmlns="http://schemas.openxmlformats.org/spreadsheetml/2006/main" id="203" name="Tableau33293541475359657177838995101107204" displayName="Tableau33293541475359657177838995101107204" ref="C4:H11" headerRowCount="0" totalsRowShown="0" headerRowDxfId="128" tableBorderDxfId="127">
  <tableColumns count="6">
    <tableColumn id="1" name="Colonne1" dataDxfId="126"/>
    <tableColumn id="2" name="Colonne2" headerRowDxfId="125" dataDxfId="124"/>
    <tableColumn id="3" name="Colonne3" headerRowDxfId="123" dataDxfId="122"/>
    <tableColumn id="4" name="Colonne4" headerRowDxfId="121" dataDxfId="120"/>
    <tableColumn id="5" name="Colonne5" headerRowDxfId="119" dataDxfId="118"/>
    <tableColumn id="6" name="Colonne6" headerRowDxfId="117" dataDxfId="116"/>
  </tableColumns>
  <tableStyleInfo name="TableStyleLight1" showFirstColumn="0" showLastColumn="0" showRowStripes="1" showColumnStripes="0"/>
</table>
</file>

<file path=xl/tables/table12.xml><?xml version="1.0" encoding="utf-8"?>
<table xmlns="http://schemas.openxmlformats.org/spreadsheetml/2006/main" id="204" name="Tableau116303642485460667278849096102108205" displayName="Tableau116303642485460667278849096102108205" ref="A4" headerRowCount="0" totalsRowShown="0" headerRowDxfId="115" dataDxfId="114" tableBorderDxfId="113">
  <tableColumns count="1">
    <tableColumn id="1" name="Colonne1" dataDxfId="112">
      <calculatedColumnFormula>Tableau116303642485460667278849096102108[[#All],[Colonne1]]</calculatedColumnFormula>
    </tableColumn>
  </tableColumns>
  <tableStyleInfo name="TableStyleDark2" showFirstColumn="0" showLastColumn="0" showRowStripes="1" showColumnStripes="0"/>
</table>
</file>

<file path=xl/tables/table13.xml><?xml version="1.0" encoding="utf-8"?>
<table xmlns="http://schemas.openxmlformats.org/spreadsheetml/2006/main" id="205" name="Tableau48313743495561677379859197103109206" displayName="Tableau48313743495561677379859197103109206" ref="K8:N11" headerRowCount="0" totalsRowShown="0" headerRowDxfId="111" headerRowBorderDxfId="110" tableBorderDxfId="109" totalsRowBorderDxfId="108">
  <tableColumns count="4">
    <tableColumn id="1" name="Colonne1" headerRowDxfId="107" dataDxfId="106"/>
    <tableColumn id="2" name="Colonne2" headerRowDxfId="105" dataDxfId="104"/>
    <tableColumn id="3" name="Colonne3" headerRowDxfId="103" dataDxfId="102"/>
    <tableColumn id="4" name="Colonne4" headerRowDxfId="101" dataDxfId="100"/>
  </tableColumns>
  <tableStyleInfo name="TableStyleDark3" showFirstColumn="0" showLastColumn="0" showRowStripes="1" showColumnStripes="0"/>
</table>
</file>

<file path=xl/tables/table14.xml><?xml version="1.0" encoding="utf-8"?>
<table xmlns="http://schemas.openxmlformats.org/spreadsheetml/2006/main" id="206" name="Tableau911323844505662687480869298104110207" displayName="Tableau911323844505662687480869298104110207" ref="A16" headerRowCount="0" totalsRowShown="0" headerRowDxfId="99" dataDxfId="97" headerRowBorderDxfId="98" tableBorderDxfId="96" totalsRowBorderDxfId="95">
  <tableColumns count="1">
    <tableColumn id="1" name="Colonne1" headerRowDxfId="94" dataDxfId="93">
      <calculatedColumnFormula>Tableau911323844505662687480869298104110[[#All],[Colonne1]]</calculatedColumnFormula>
    </tableColumn>
  </tableColumns>
  <tableStyleInfo name="TableStyleLight2" showFirstColumn="0" showLastColumn="0" showRowStripes="1" showColumnStripes="0"/>
</table>
</file>

<file path=xl/tables/table15.xml><?xml version="1.0" encoding="utf-8"?>
<table xmlns="http://schemas.openxmlformats.org/spreadsheetml/2006/main" id="207" name="Tableau813333945515763697581879399105111208" displayName="Tableau813333945515763697581879399105111208" ref="A23" headerRowCount="0" totalsRowShown="0" headerRowDxfId="92" dataDxfId="91">
  <tableColumns count="1">
    <tableColumn id="1" name="Colonne1" dataDxfId="90">
      <calculatedColumnFormula>Tableau813333945515763697581879399105111[[#All],[Colonne1]]</calculatedColumnFormula>
    </tableColumn>
  </tableColumns>
  <tableStyleInfo name="TableStyleDark2" showFirstColumn="0" showLastColumn="0" showRowStripes="1" showColumnStripes="0"/>
</table>
</file>

<file path=xl/tables/table16.xml><?xml version="1.0" encoding="utf-8"?>
<table xmlns="http://schemas.openxmlformats.org/spreadsheetml/2006/main" id="208" name="Tableau15143440465258647076828894100106112209" displayName="Tableau15143440465258647076828894100106112209" ref="A31" headerRowCount="0" totalsRowShown="0" headerRowDxfId="89" dataDxfId="88">
  <tableColumns count="1">
    <tableColumn id="1" name="Colonne1" headerRowDxfId="87" dataDxfId="86">
      <calculatedColumnFormula>Tableau15143440465258647076828894100106112[[#All],[Colonne1]]</calculatedColumnFormula>
    </tableColumn>
  </tableColumns>
  <tableStyleInfo name="TableStyleDark2" showFirstColumn="0" showLastColumn="0" showRowStripes="1" showColumnStripes="0"/>
</table>
</file>

<file path=xl/tables/table17.xml><?xml version="1.0" encoding="utf-8"?>
<table xmlns="http://schemas.openxmlformats.org/spreadsheetml/2006/main" id="209" name="Tableau33293541475359657177838995101107204210" displayName="Tableau33293541475359657177838995101107204210" ref="C4:H11" headerRowCount="0" totalsRowShown="0" headerRowDxfId="85" tableBorderDxfId="84">
  <tableColumns count="6">
    <tableColumn id="1" name="Colonne1" dataDxfId="83"/>
    <tableColumn id="2" name="Colonne2" headerRowDxfId="82" dataDxfId="81"/>
    <tableColumn id="3" name="Colonne3" headerRowDxfId="80" dataDxfId="79"/>
    <tableColumn id="4" name="Colonne4" headerRowDxfId="78" dataDxfId="77"/>
    <tableColumn id="5" name="Colonne5" headerRowDxfId="76" dataDxfId="75"/>
    <tableColumn id="6" name="Colonne6" headerRowDxfId="74" dataDxfId="73"/>
  </tableColumns>
  <tableStyleInfo name="TableStyleLight1" showFirstColumn="0" showLastColumn="0" showRowStripes="1" showColumnStripes="0"/>
</table>
</file>

<file path=xl/tables/table18.xml><?xml version="1.0" encoding="utf-8"?>
<table xmlns="http://schemas.openxmlformats.org/spreadsheetml/2006/main" id="210" name="Tableau116303642485460667278849096102108205211" displayName="Tableau116303642485460667278849096102108205211" ref="A4" headerRowCount="0" totalsRowShown="0" headerRowDxfId="72" dataDxfId="71" tableBorderDxfId="70">
  <tableColumns count="1">
    <tableColumn id="1" name="Colonne1" dataDxfId="69">
      <calculatedColumnFormula>Tableau116303642485460667278849096102108[[#All],[Colonne1]]</calculatedColumnFormula>
    </tableColumn>
  </tableColumns>
  <tableStyleInfo name="TableStyleDark2" showFirstColumn="0" showLastColumn="0" showRowStripes="1" showColumnStripes="0"/>
</table>
</file>

<file path=xl/tables/table19.xml><?xml version="1.0" encoding="utf-8"?>
<table xmlns="http://schemas.openxmlformats.org/spreadsheetml/2006/main" id="211" name="Tableau48313743495561677379859197103109206212" displayName="Tableau48313743495561677379859197103109206212" ref="K8:N11" headerRowCount="0" totalsRowShown="0" headerRowDxfId="68" headerRowBorderDxfId="67" tableBorderDxfId="66" totalsRowBorderDxfId="65">
  <tableColumns count="4">
    <tableColumn id="1" name="Colonne1" headerRowDxfId="64" dataDxfId="63"/>
    <tableColumn id="2" name="Colonne2" headerRowDxfId="62" dataDxfId="61"/>
    <tableColumn id="3" name="Colonne3" headerRowDxfId="60" dataDxfId="59"/>
    <tableColumn id="4" name="Colonne4" headerRowDxfId="58" dataDxfId="57"/>
  </tableColumns>
  <tableStyleInfo name="TableStyleDark3" showFirstColumn="0" showLastColumn="0" showRowStripes="1" showColumnStripes="0"/>
</table>
</file>

<file path=xl/tables/table20.xml><?xml version="1.0" encoding="utf-8"?>
<table xmlns="http://schemas.openxmlformats.org/spreadsheetml/2006/main" id="212" name="Tableau911323844505662687480869298104110207213" displayName="Tableau911323844505662687480869298104110207213" ref="A16" headerRowCount="0" totalsRowShown="0" headerRowDxfId="56" dataDxfId="54" headerRowBorderDxfId="55" tableBorderDxfId="53" totalsRowBorderDxfId="52">
  <tableColumns count="1">
    <tableColumn id="1" name="Colonne1" headerRowDxfId="51" dataDxfId="50">
      <calculatedColumnFormula>Tableau911323844505662687480869298104110[[#All],[Colonne1]]</calculatedColumnFormula>
    </tableColumn>
  </tableColumns>
  <tableStyleInfo name="TableStyleLight2" showFirstColumn="0" showLastColumn="0" showRowStripes="1" showColumnStripes="0"/>
</table>
</file>

<file path=xl/tables/table21.xml><?xml version="1.0" encoding="utf-8"?>
<table xmlns="http://schemas.openxmlformats.org/spreadsheetml/2006/main" id="213" name="Tableau813333945515763697581879399105111208214" displayName="Tableau813333945515763697581879399105111208214" ref="A23" headerRowCount="0" totalsRowShown="0" headerRowDxfId="49" dataDxfId="48">
  <tableColumns count="1">
    <tableColumn id="1" name="Colonne1" dataDxfId="47">
      <calculatedColumnFormula>Tableau813333945515763697581879399105111[[#All],[Colonne1]]</calculatedColumnFormula>
    </tableColumn>
  </tableColumns>
  <tableStyleInfo name="TableStyleDark2" showFirstColumn="0" showLastColumn="0" showRowStripes="1" showColumnStripes="0"/>
</table>
</file>

<file path=xl/tables/table22.xml><?xml version="1.0" encoding="utf-8"?>
<table xmlns="http://schemas.openxmlformats.org/spreadsheetml/2006/main" id="214" name="Tableau15143440465258647076828894100106112209215" displayName="Tableau15143440465258647076828894100106112209215" ref="A31" headerRowCount="0" totalsRowShown="0" headerRowDxfId="46" dataDxfId="45">
  <tableColumns count="1">
    <tableColumn id="1" name="Colonne1" headerRowDxfId="44" dataDxfId="43">
      <calculatedColumnFormula>Tableau15143440465258647076828894100106112[[#All],[Colonne1]]</calculatedColumnFormula>
    </tableColumn>
  </tableColumns>
  <tableStyleInfo name="TableStyleDark2" showFirstColumn="0" showLastColumn="0" showRowStripes="1" showColumnStripes="0"/>
</table>
</file>

<file path=xl/tables/table23.xml><?xml version="1.0" encoding="utf-8"?>
<table xmlns="http://schemas.openxmlformats.org/spreadsheetml/2006/main" id="215" name="Tableau33293541475359657177838995101107204210216" displayName="Tableau33293541475359657177838995101107204210216" ref="C4:H11" headerRowCount="0" totalsRowShown="0" headerRowDxfId="42" tableBorderDxfId="41">
  <tableColumns count="6">
    <tableColumn id="1" name="Colonne1" dataDxfId="40"/>
    <tableColumn id="2" name="Colonne2" headerRowDxfId="39" dataDxfId="38"/>
    <tableColumn id="3" name="Colonne3" headerRowDxfId="37" dataDxfId="36"/>
    <tableColumn id="4" name="Colonne4" headerRowDxfId="35" dataDxfId="34"/>
    <tableColumn id="5" name="Colonne5" headerRowDxfId="33" dataDxfId="32"/>
    <tableColumn id="6" name="Colonne6" headerRowDxfId="31" dataDxfId="30"/>
  </tableColumns>
  <tableStyleInfo name="TableStyleLight1" showFirstColumn="0" showLastColumn="0" showRowStripes="1" showColumnStripes="0"/>
</table>
</file>

<file path=xl/tables/table24.xml><?xml version="1.0" encoding="utf-8"?>
<table xmlns="http://schemas.openxmlformats.org/spreadsheetml/2006/main" id="216" name="Tableau116303642485460667278849096102108205211217" displayName="Tableau116303642485460667278849096102108205211217" ref="A4" headerRowCount="0" totalsRowShown="0" headerRowDxfId="29" dataDxfId="28" tableBorderDxfId="27">
  <tableColumns count="1">
    <tableColumn id="1" name="Colonne1" dataDxfId="26">
      <calculatedColumnFormula>Tableau116303642485460667278849096102108[[#All],[Colonne1]]</calculatedColumnFormula>
    </tableColumn>
  </tableColumns>
  <tableStyleInfo name="TableStyleDark2" showFirstColumn="0" showLastColumn="0" showRowStripes="1" showColumnStripes="0"/>
</table>
</file>

<file path=xl/tables/table25.xml><?xml version="1.0" encoding="utf-8"?>
<table xmlns="http://schemas.openxmlformats.org/spreadsheetml/2006/main" id="217" name="Tableau48313743495561677379859197103109206212218" displayName="Tableau48313743495561677379859197103109206212218" ref="K8:N11" headerRowCount="0" totalsRowShown="0" headerRowDxfId="25" headerRowBorderDxfId="24" tableBorderDxfId="23" totalsRowBorderDxfId="22">
  <tableColumns count="4">
    <tableColumn id="1" name="Colonne1" headerRowDxfId="21" dataDxfId="20"/>
    <tableColumn id="2" name="Colonne2" headerRowDxfId="19" dataDxfId="18"/>
    <tableColumn id="3" name="Colonne3" headerRowDxfId="17" dataDxfId="16"/>
    <tableColumn id="4" name="Colonne4" headerRowDxfId="15" dataDxfId="14"/>
  </tableColumns>
  <tableStyleInfo name="TableStyleDark3" showFirstColumn="0" showLastColumn="0" showRowStripes="1" showColumnStripes="0"/>
</table>
</file>

<file path=xl/tables/table26.xml><?xml version="1.0" encoding="utf-8"?>
<table xmlns="http://schemas.openxmlformats.org/spreadsheetml/2006/main" id="218" name="Tableau911323844505662687480869298104110207213219" displayName="Tableau911323844505662687480869298104110207213219" ref="A16" headerRowCount="0" totalsRowShown="0" headerRowDxfId="13" dataDxfId="11" headerRowBorderDxfId="12" tableBorderDxfId="10" totalsRowBorderDxfId="9">
  <tableColumns count="1">
    <tableColumn id="1" name="Colonne1" headerRowDxfId="8" dataDxfId="7">
      <calculatedColumnFormula>Tableau911323844505662687480869298104110[[#All],[Colonne1]]</calculatedColumnFormula>
    </tableColumn>
  </tableColumns>
  <tableStyleInfo name="TableStyleLight2" showFirstColumn="0" showLastColumn="0" showRowStripes="1" showColumnStripes="0"/>
</table>
</file>

<file path=xl/tables/table27.xml><?xml version="1.0" encoding="utf-8"?>
<table xmlns="http://schemas.openxmlformats.org/spreadsheetml/2006/main" id="219" name="Tableau813333945515763697581879399105111208214220" displayName="Tableau813333945515763697581879399105111208214220" ref="A23" headerRowCount="0" totalsRowShown="0" headerRowDxfId="6" dataDxfId="5">
  <tableColumns count="1">
    <tableColumn id="1" name="Colonne1" dataDxfId="4">
      <calculatedColumnFormula>Tableau813333945515763697581879399105111[[#All],[Colonne1]]</calculatedColumnFormula>
    </tableColumn>
  </tableColumns>
  <tableStyleInfo name="TableStyleDark2" showFirstColumn="0" showLastColumn="0" showRowStripes="1" showColumnStripes="0"/>
</table>
</file>

<file path=xl/tables/table28.xml><?xml version="1.0" encoding="utf-8"?>
<table xmlns="http://schemas.openxmlformats.org/spreadsheetml/2006/main" id="220" name="Tableau15143440465258647076828894100106112209215221" displayName="Tableau15143440465258647076828894100106112209215221" ref="A31" headerRowCount="0" totalsRowShown="0" headerRowDxfId="3" dataDxfId="2">
  <tableColumns count="1">
    <tableColumn id="1" name="Colonne1" headerRowDxfId="1" dataDxfId="0">
      <calculatedColumnFormula>Tableau15143440465258647076828894100106112[[#All],[Colonne1]]</calculatedColumnFormula>
    </tableColumn>
  </tableColumns>
  <tableStyleInfo name="TableStyleDark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table" Target="../tables/table6.xml"/><Relationship Id="rId1" Type="http://schemas.openxmlformats.org/officeDocument/2006/relationships/table" Target="../tables/table5.xml"/><Relationship Id="rId6" Type="http://schemas.openxmlformats.org/officeDocument/2006/relationships/table" Target="../tables/table10.xml"/><Relationship Id="rId5" Type="http://schemas.openxmlformats.org/officeDocument/2006/relationships/table" Target="../tables/table9.xml"/><Relationship Id="rId4" Type="http://schemas.openxmlformats.org/officeDocument/2006/relationships/table" Target="../tables/table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table" Target="../tables/table12.xml"/><Relationship Id="rId1" Type="http://schemas.openxmlformats.org/officeDocument/2006/relationships/table" Target="../tables/table11.xml"/><Relationship Id="rId6" Type="http://schemas.openxmlformats.org/officeDocument/2006/relationships/table" Target="../tables/table16.xml"/><Relationship Id="rId5" Type="http://schemas.openxmlformats.org/officeDocument/2006/relationships/table" Target="../tables/table15.xml"/><Relationship Id="rId4" Type="http://schemas.openxmlformats.org/officeDocument/2006/relationships/table" Target="../tables/table14.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table" Target="../tables/table18.xml"/><Relationship Id="rId1" Type="http://schemas.openxmlformats.org/officeDocument/2006/relationships/table" Target="../tables/table17.xml"/><Relationship Id="rId6" Type="http://schemas.openxmlformats.org/officeDocument/2006/relationships/table" Target="../tables/table22.xml"/><Relationship Id="rId5" Type="http://schemas.openxmlformats.org/officeDocument/2006/relationships/table" Target="../tables/table21.xml"/><Relationship Id="rId4" Type="http://schemas.openxmlformats.org/officeDocument/2006/relationships/table" Target="../tables/table20.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25.xml"/><Relationship Id="rId2" Type="http://schemas.openxmlformats.org/officeDocument/2006/relationships/table" Target="../tables/table24.xml"/><Relationship Id="rId1" Type="http://schemas.openxmlformats.org/officeDocument/2006/relationships/table" Target="../tables/table23.xml"/><Relationship Id="rId6" Type="http://schemas.openxmlformats.org/officeDocument/2006/relationships/table" Target="../tables/table28.xml"/><Relationship Id="rId5" Type="http://schemas.openxmlformats.org/officeDocument/2006/relationships/table" Target="../tables/table27.xml"/><Relationship Id="rId4" Type="http://schemas.openxmlformats.org/officeDocument/2006/relationships/table" Target="../tables/table26.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Q82"/>
  <sheetViews>
    <sheetView showGridLines="0" workbookViewId="0">
      <selection activeCell="J2" sqref="J2"/>
    </sheetView>
  </sheetViews>
  <sheetFormatPr baseColWidth="10" defaultRowHeight="14.5" x14ac:dyDescent="0.35"/>
  <sheetData>
    <row r="1" spans="1:17" x14ac:dyDescent="0.35">
      <c r="A1" s="124" t="s">
        <v>55</v>
      </c>
      <c r="B1" s="11" t="e">
        <f>Calcul_jours_fériés!B11</f>
        <v>#REF!</v>
      </c>
      <c r="H1" s="121" t="s">
        <v>54</v>
      </c>
      <c r="I1" s="1" t="s">
        <v>52</v>
      </c>
      <c r="J1" s="1" t="s">
        <v>53</v>
      </c>
    </row>
    <row r="2" spans="1:17" x14ac:dyDescent="0.35">
      <c r="A2" s="124"/>
      <c r="B2" s="11" t="e">
        <f>Calcul_jours_fériés!B12</f>
        <v>#REF!</v>
      </c>
      <c r="H2" s="122"/>
      <c r="I2" s="1"/>
      <c r="J2" s="11" t="e">
        <f>DATE(#REF!,1,1)-MOD(DATE(#REF!,1,1)+6,7)+7-(WEEKDAY(DATE(#REF!,1,1))=1)*7</f>
        <v>#REF!</v>
      </c>
      <c r="N2" s="9"/>
    </row>
    <row r="3" spans="1:17" ht="15" customHeight="1" x14ac:dyDescent="0.35">
      <c r="A3" s="124"/>
      <c r="B3" s="11" t="e">
        <f>Calcul_jours_fériés!B13</f>
        <v>#REF!</v>
      </c>
      <c r="H3" s="122"/>
      <c r="I3" s="11" t="e">
        <f>DATE(#REF!,1,1)-MOD(DATE(#REF!,1,1)+7,7)+7-(WEEKDAY(DATE(#REF!,1,1))=7)*7</f>
        <v>#REF!</v>
      </c>
      <c r="J3" s="11" t="e">
        <f>J2+7</f>
        <v>#REF!</v>
      </c>
      <c r="N3" s="9"/>
    </row>
    <row r="4" spans="1:17" x14ac:dyDescent="0.35">
      <c r="A4" s="124"/>
      <c r="B4" s="11" t="e">
        <f>Calcul_jours_fériés!B14</f>
        <v>#REF!</v>
      </c>
      <c r="H4" s="122"/>
      <c r="I4" s="11" t="e">
        <f>I3+7</f>
        <v>#REF!</v>
      </c>
      <c r="J4" s="11" t="e">
        <f>J3+7</f>
        <v>#REF!</v>
      </c>
      <c r="N4" s="9"/>
      <c r="P4" s="21"/>
    </row>
    <row r="5" spans="1:17" x14ac:dyDescent="0.35">
      <c r="A5" s="124"/>
      <c r="B5" s="11" t="e">
        <f>Calcul_jours_fériés!B15</f>
        <v>#REF!</v>
      </c>
      <c r="H5" s="122"/>
      <c r="I5" s="11" t="e">
        <f>I4+7</f>
        <v>#REF!</v>
      </c>
      <c r="J5" s="11" t="e">
        <f t="shared" ref="J5:J54" si="0">J4+7</f>
        <v>#REF!</v>
      </c>
      <c r="N5" s="9"/>
      <c r="P5" s="21"/>
    </row>
    <row r="6" spans="1:17" x14ac:dyDescent="0.35">
      <c r="A6" s="124"/>
      <c r="B6" s="11" t="e">
        <f>Calcul_jours_fériés!B16</f>
        <v>#REF!</v>
      </c>
      <c r="H6" s="122"/>
      <c r="I6" s="11" t="e">
        <f>I5+7</f>
        <v>#REF!</v>
      </c>
      <c r="J6" s="11" t="e">
        <f t="shared" si="0"/>
        <v>#REF!</v>
      </c>
      <c r="N6" s="9"/>
    </row>
    <row r="7" spans="1:17" x14ac:dyDescent="0.35">
      <c r="A7" s="124"/>
      <c r="B7" s="11" t="e">
        <f>Calcul_jours_fériés!B17</f>
        <v>#REF!</v>
      </c>
      <c r="H7" s="122"/>
      <c r="I7" s="11" t="e">
        <f t="shared" ref="I7:I21" si="1">I6+7</f>
        <v>#REF!</v>
      </c>
      <c r="J7" s="11" t="e">
        <f t="shared" si="0"/>
        <v>#REF!</v>
      </c>
      <c r="M7" s="9"/>
    </row>
    <row r="8" spans="1:17" x14ac:dyDescent="0.35">
      <c r="A8" s="124"/>
      <c r="B8" s="11" t="e">
        <f>Calcul_jours_fériés!B18</f>
        <v>#REF!</v>
      </c>
      <c r="H8" s="122"/>
      <c r="I8" s="11" t="e">
        <f t="shared" si="1"/>
        <v>#REF!</v>
      </c>
      <c r="J8" s="11" t="e">
        <f t="shared" si="0"/>
        <v>#REF!</v>
      </c>
      <c r="M8" s="9"/>
      <c r="N8" s="9"/>
    </row>
    <row r="9" spans="1:17" x14ac:dyDescent="0.35">
      <c r="A9" s="124"/>
      <c r="B9" s="11" t="e">
        <f>Calcul_jours_fériés!B19</f>
        <v>#REF!</v>
      </c>
      <c r="H9" s="122"/>
      <c r="I9" s="11" t="e">
        <f t="shared" si="1"/>
        <v>#REF!</v>
      </c>
      <c r="J9" s="11" t="e">
        <f t="shared" si="0"/>
        <v>#REF!</v>
      </c>
      <c r="M9" s="9"/>
      <c r="N9" s="9"/>
    </row>
    <row r="10" spans="1:17" x14ac:dyDescent="0.35">
      <c r="A10" s="124"/>
      <c r="B10" s="11" t="e">
        <f>Calcul_jours_fériés!B20</f>
        <v>#REF!</v>
      </c>
      <c r="H10" s="122"/>
      <c r="I10" s="11" t="e">
        <f t="shared" si="1"/>
        <v>#REF!</v>
      </c>
      <c r="J10" s="11" t="e">
        <f t="shared" si="0"/>
        <v>#REF!</v>
      </c>
      <c r="M10" s="9"/>
    </row>
    <row r="11" spans="1:17" x14ac:dyDescent="0.35">
      <c r="A11" s="125"/>
      <c r="B11" s="11" t="e">
        <f>Calcul_jours_fériés!B21</f>
        <v>#REF!</v>
      </c>
      <c r="H11" s="122"/>
      <c r="I11" s="11" t="e">
        <f t="shared" si="1"/>
        <v>#REF!</v>
      </c>
      <c r="J11" s="11" t="e">
        <f t="shared" si="0"/>
        <v>#REF!</v>
      </c>
    </row>
    <row r="12" spans="1:17" x14ac:dyDescent="0.35">
      <c r="H12" s="122"/>
      <c r="I12" s="11" t="e">
        <f t="shared" si="1"/>
        <v>#REF!</v>
      </c>
      <c r="J12" s="11" t="e">
        <f t="shared" si="0"/>
        <v>#REF!</v>
      </c>
    </row>
    <row r="13" spans="1:17" x14ac:dyDescent="0.35">
      <c r="A13" s="118" t="s">
        <v>50</v>
      </c>
      <c r="B13" s="39" t="s">
        <v>38</v>
      </c>
      <c r="H13" s="122"/>
      <c r="I13" s="11" t="e">
        <f t="shared" si="1"/>
        <v>#REF!</v>
      </c>
      <c r="J13" s="11" t="e">
        <f t="shared" si="0"/>
        <v>#REF!</v>
      </c>
    </row>
    <row r="14" spans="1:17" x14ac:dyDescent="0.35">
      <c r="A14" s="119"/>
      <c r="B14" s="22" t="s">
        <v>39</v>
      </c>
      <c r="H14" s="122"/>
      <c r="I14" s="11" t="e">
        <f t="shared" si="1"/>
        <v>#REF!</v>
      </c>
      <c r="J14" s="11" t="e">
        <f t="shared" si="0"/>
        <v>#REF!</v>
      </c>
      <c r="P14" s="9"/>
      <c r="Q14" s="9"/>
    </row>
    <row r="15" spans="1:17" x14ac:dyDescent="0.35">
      <c r="A15" s="119"/>
      <c r="B15" s="22" t="s">
        <v>40</v>
      </c>
      <c r="H15" s="122"/>
      <c r="I15" s="11" t="e">
        <f t="shared" si="1"/>
        <v>#REF!</v>
      </c>
      <c r="J15" s="11" t="e">
        <f t="shared" si="0"/>
        <v>#REF!</v>
      </c>
      <c r="P15" s="9"/>
    </row>
    <row r="16" spans="1:17" x14ac:dyDescent="0.35">
      <c r="A16" s="119"/>
      <c r="B16" s="22" t="s">
        <v>41</v>
      </c>
      <c r="H16" s="122"/>
      <c r="I16" s="11" t="e">
        <f t="shared" si="1"/>
        <v>#REF!</v>
      </c>
      <c r="J16" s="11" t="e">
        <f t="shared" si="0"/>
        <v>#REF!</v>
      </c>
    </row>
    <row r="17" spans="1:10" x14ac:dyDescent="0.35">
      <c r="A17" s="119"/>
      <c r="B17" s="22" t="s">
        <v>42</v>
      </c>
      <c r="H17" s="122"/>
      <c r="I17" s="11" t="e">
        <f t="shared" si="1"/>
        <v>#REF!</v>
      </c>
      <c r="J17" s="11" t="e">
        <f t="shared" si="0"/>
        <v>#REF!</v>
      </c>
    </row>
    <row r="18" spans="1:10" x14ac:dyDescent="0.35">
      <c r="A18" s="119"/>
      <c r="B18" s="22" t="s">
        <v>43</v>
      </c>
      <c r="H18" s="122"/>
      <c r="I18" s="11" t="e">
        <f t="shared" si="1"/>
        <v>#REF!</v>
      </c>
      <c r="J18" s="11" t="e">
        <f t="shared" si="0"/>
        <v>#REF!</v>
      </c>
    </row>
    <row r="19" spans="1:10" x14ac:dyDescent="0.35">
      <c r="A19" s="119"/>
      <c r="B19" s="22" t="s">
        <v>44</v>
      </c>
      <c r="H19" s="122"/>
      <c r="I19" s="11" t="e">
        <f t="shared" si="1"/>
        <v>#REF!</v>
      </c>
      <c r="J19" s="11" t="e">
        <f t="shared" si="0"/>
        <v>#REF!</v>
      </c>
    </row>
    <row r="20" spans="1:10" x14ac:dyDescent="0.35">
      <c r="A20" s="119"/>
      <c r="B20" s="22" t="s">
        <v>45</v>
      </c>
      <c r="H20" s="122"/>
      <c r="I20" s="11" t="e">
        <f t="shared" si="1"/>
        <v>#REF!</v>
      </c>
      <c r="J20" s="11" t="e">
        <f t="shared" si="0"/>
        <v>#REF!</v>
      </c>
    </row>
    <row r="21" spans="1:10" x14ac:dyDescent="0.35">
      <c r="A21" s="119"/>
      <c r="B21" s="22" t="s">
        <v>46</v>
      </c>
      <c r="H21" s="122"/>
      <c r="I21" s="11" t="e">
        <f t="shared" si="1"/>
        <v>#REF!</v>
      </c>
      <c r="J21" s="11" t="e">
        <f t="shared" si="0"/>
        <v>#REF!</v>
      </c>
    </row>
    <row r="22" spans="1:10" x14ac:dyDescent="0.35">
      <c r="A22" s="119"/>
      <c r="B22" s="22" t="s">
        <v>47</v>
      </c>
      <c r="H22" s="122"/>
      <c r="I22" s="11" t="e">
        <f>I21+7</f>
        <v>#REF!</v>
      </c>
      <c r="J22" s="11" t="e">
        <f t="shared" si="0"/>
        <v>#REF!</v>
      </c>
    </row>
    <row r="23" spans="1:10" x14ac:dyDescent="0.35">
      <c r="A23" s="119"/>
      <c r="B23" s="22" t="s">
        <v>48</v>
      </c>
      <c r="H23" s="122"/>
      <c r="I23" s="11" t="e">
        <f>I22+7</f>
        <v>#REF!</v>
      </c>
      <c r="J23" s="11" t="e">
        <f t="shared" si="0"/>
        <v>#REF!</v>
      </c>
    </row>
    <row r="24" spans="1:10" x14ac:dyDescent="0.35">
      <c r="A24" s="120"/>
      <c r="B24" s="22" t="s">
        <v>49</v>
      </c>
      <c r="H24" s="122"/>
      <c r="I24" s="11" t="e">
        <f>I23+7</f>
        <v>#REF!</v>
      </c>
      <c r="J24" s="11" t="e">
        <f t="shared" si="0"/>
        <v>#REF!</v>
      </c>
    </row>
    <row r="25" spans="1:10" x14ac:dyDescent="0.35">
      <c r="H25" s="122"/>
      <c r="I25" s="11" t="e">
        <f t="shared" ref="I25:I31" si="2">I24+7</f>
        <v>#REF!</v>
      </c>
      <c r="J25" s="11" t="e">
        <f t="shared" si="0"/>
        <v>#REF!</v>
      </c>
    </row>
    <row r="26" spans="1:10" x14ac:dyDescent="0.35">
      <c r="A26" s="121" t="s">
        <v>51</v>
      </c>
      <c r="B26" s="1">
        <v>1</v>
      </c>
      <c r="H26" s="122"/>
      <c r="I26" s="11" t="e">
        <f t="shared" si="2"/>
        <v>#REF!</v>
      </c>
      <c r="J26" s="11" t="e">
        <f t="shared" si="0"/>
        <v>#REF!</v>
      </c>
    </row>
    <row r="27" spans="1:10" x14ac:dyDescent="0.35">
      <c r="A27" s="122"/>
      <c r="B27" s="1">
        <v>2</v>
      </c>
      <c r="H27" s="122"/>
      <c r="I27" s="11" t="e">
        <f t="shared" si="2"/>
        <v>#REF!</v>
      </c>
      <c r="J27" s="11" t="e">
        <f t="shared" si="0"/>
        <v>#REF!</v>
      </c>
    </row>
    <row r="28" spans="1:10" x14ac:dyDescent="0.35">
      <c r="A28" s="122"/>
      <c r="B28" s="1">
        <v>3</v>
      </c>
      <c r="H28" s="122"/>
      <c r="I28" s="11" t="e">
        <f t="shared" si="2"/>
        <v>#REF!</v>
      </c>
      <c r="J28" s="11" t="e">
        <f t="shared" si="0"/>
        <v>#REF!</v>
      </c>
    </row>
    <row r="29" spans="1:10" x14ac:dyDescent="0.35">
      <c r="A29" s="122"/>
      <c r="B29" s="1">
        <v>4</v>
      </c>
      <c r="H29" s="122"/>
      <c r="I29" s="11" t="e">
        <f t="shared" si="2"/>
        <v>#REF!</v>
      </c>
      <c r="J29" s="11" t="e">
        <f t="shared" si="0"/>
        <v>#REF!</v>
      </c>
    </row>
    <row r="30" spans="1:10" x14ac:dyDescent="0.35">
      <c r="A30" s="122"/>
      <c r="B30" s="1">
        <v>5</v>
      </c>
      <c r="H30" s="122"/>
      <c r="I30" s="11" t="e">
        <f t="shared" si="2"/>
        <v>#REF!</v>
      </c>
      <c r="J30" s="11" t="e">
        <f t="shared" si="0"/>
        <v>#REF!</v>
      </c>
    </row>
    <row r="31" spans="1:10" x14ac:dyDescent="0.35">
      <c r="A31" s="122"/>
      <c r="B31" s="1">
        <v>6</v>
      </c>
      <c r="H31" s="122"/>
      <c r="I31" s="11" t="e">
        <f t="shared" si="2"/>
        <v>#REF!</v>
      </c>
      <c r="J31" s="11" t="e">
        <f t="shared" si="0"/>
        <v>#REF!</v>
      </c>
    </row>
    <row r="32" spans="1:10" x14ac:dyDescent="0.35">
      <c r="A32" s="122"/>
      <c r="B32" s="1">
        <v>7</v>
      </c>
      <c r="H32" s="122"/>
      <c r="I32" s="11" t="e">
        <f>I31+7</f>
        <v>#REF!</v>
      </c>
      <c r="J32" s="11" t="e">
        <f t="shared" si="0"/>
        <v>#REF!</v>
      </c>
    </row>
    <row r="33" spans="1:10" x14ac:dyDescent="0.35">
      <c r="A33" s="122"/>
      <c r="B33" s="1">
        <v>8</v>
      </c>
      <c r="H33" s="122"/>
      <c r="I33" s="11" t="e">
        <f>I32+7</f>
        <v>#REF!</v>
      </c>
      <c r="J33" s="11" t="e">
        <f t="shared" si="0"/>
        <v>#REF!</v>
      </c>
    </row>
    <row r="34" spans="1:10" x14ac:dyDescent="0.35">
      <c r="A34" s="122"/>
      <c r="B34" s="1">
        <v>9</v>
      </c>
      <c r="H34" s="122"/>
      <c r="I34" s="11" t="e">
        <f>I33+7</f>
        <v>#REF!</v>
      </c>
      <c r="J34" s="11" t="e">
        <f t="shared" si="0"/>
        <v>#REF!</v>
      </c>
    </row>
    <row r="35" spans="1:10" x14ac:dyDescent="0.35">
      <c r="A35" s="122"/>
      <c r="B35" s="1">
        <v>10</v>
      </c>
      <c r="H35" s="122"/>
      <c r="I35" s="11" t="e">
        <f>I34+7</f>
        <v>#REF!</v>
      </c>
      <c r="J35" s="11" t="e">
        <f t="shared" si="0"/>
        <v>#REF!</v>
      </c>
    </row>
    <row r="36" spans="1:10" x14ac:dyDescent="0.35">
      <c r="A36" s="122"/>
      <c r="B36" s="1">
        <v>11</v>
      </c>
      <c r="H36" s="122"/>
      <c r="I36" s="11" t="e">
        <f t="shared" ref="I36:I44" si="3">I35+7</f>
        <v>#REF!</v>
      </c>
      <c r="J36" s="11" t="e">
        <f t="shared" si="0"/>
        <v>#REF!</v>
      </c>
    </row>
    <row r="37" spans="1:10" x14ac:dyDescent="0.35">
      <c r="A37" s="122"/>
      <c r="B37" s="1">
        <v>12</v>
      </c>
      <c r="H37" s="122"/>
      <c r="I37" s="11" t="e">
        <f t="shared" si="3"/>
        <v>#REF!</v>
      </c>
      <c r="J37" s="11" t="e">
        <f t="shared" si="0"/>
        <v>#REF!</v>
      </c>
    </row>
    <row r="38" spans="1:10" x14ac:dyDescent="0.35">
      <c r="A38" s="122"/>
      <c r="B38" s="1">
        <v>13</v>
      </c>
      <c r="H38" s="122"/>
      <c r="I38" s="11" t="e">
        <f t="shared" si="3"/>
        <v>#REF!</v>
      </c>
      <c r="J38" s="11" t="e">
        <f t="shared" si="0"/>
        <v>#REF!</v>
      </c>
    </row>
    <row r="39" spans="1:10" x14ac:dyDescent="0.35">
      <c r="A39" s="122"/>
      <c r="B39" s="1">
        <v>14</v>
      </c>
      <c r="H39" s="122"/>
      <c r="I39" s="11" t="e">
        <f t="shared" si="3"/>
        <v>#REF!</v>
      </c>
      <c r="J39" s="11" t="e">
        <f t="shared" si="0"/>
        <v>#REF!</v>
      </c>
    </row>
    <row r="40" spans="1:10" x14ac:dyDescent="0.35">
      <c r="A40" s="122"/>
      <c r="B40" s="1">
        <v>15</v>
      </c>
      <c r="H40" s="122"/>
      <c r="I40" s="11" t="e">
        <f t="shared" si="3"/>
        <v>#REF!</v>
      </c>
      <c r="J40" s="11" t="e">
        <f t="shared" si="0"/>
        <v>#REF!</v>
      </c>
    </row>
    <row r="41" spans="1:10" x14ac:dyDescent="0.35">
      <c r="A41" s="122"/>
      <c r="B41" s="1">
        <v>16</v>
      </c>
      <c r="H41" s="122"/>
      <c r="I41" s="11" t="e">
        <f t="shared" si="3"/>
        <v>#REF!</v>
      </c>
      <c r="J41" s="11" t="e">
        <f t="shared" si="0"/>
        <v>#REF!</v>
      </c>
    </row>
    <row r="42" spans="1:10" x14ac:dyDescent="0.35">
      <c r="A42" s="122"/>
      <c r="B42" s="1">
        <v>17</v>
      </c>
      <c r="H42" s="122"/>
      <c r="I42" s="11" t="e">
        <f t="shared" si="3"/>
        <v>#REF!</v>
      </c>
      <c r="J42" s="11" t="e">
        <f t="shared" si="0"/>
        <v>#REF!</v>
      </c>
    </row>
    <row r="43" spans="1:10" x14ac:dyDescent="0.35">
      <c r="A43" s="122"/>
      <c r="B43" s="1">
        <v>18</v>
      </c>
      <c r="H43" s="122"/>
      <c r="I43" s="11" t="e">
        <f t="shared" si="3"/>
        <v>#REF!</v>
      </c>
      <c r="J43" s="11" t="e">
        <f t="shared" si="0"/>
        <v>#REF!</v>
      </c>
    </row>
    <row r="44" spans="1:10" x14ac:dyDescent="0.35">
      <c r="A44" s="122"/>
      <c r="B44" s="1">
        <v>19</v>
      </c>
      <c r="H44" s="122"/>
      <c r="I44" s="11" t="e">
        <f t="shared" si="3"/>
        <v>#REF!</v>
      </c>
      <c r="J44" s="11" t="e">
        <f t="shared" si="0"/>
        <v>#REF!</v>
      </c>
    </row>
    <row r="45" spans="1:10" x14ac:dyDescent="0.35">
      <c r="A45" s="122"/>
      <c r="B45" s="1">
        <v>20</v>
      </c>
      <c r="H45" s="122"/>
      <c r="I45" s="11" t="e">
        <f>I44+7</f>
        <v>#REF!</v>
      </c>
      <c r="J45" s="11" t="e">
        <f t="shared" si="0"/>
        <v>#REF!</v>
      </c>
    </row>
    <row r="46" spans="1:10" x14ac:dyDescent="0.35">
      <c r="A46" s="122"/>
      <c r="B46" s="1">
        <v>21</v>
      </c>
      <c r="H46" s="122"/>
      <c r="I46" s="11" t="e">
        <f>I45+7</f>
        <v>#REF!</v>
      </c>
      <c r="J46" s="11" t="e">
        <f t="shared" si="0"/>
        <v>#REF!</v>
      </c>
    </row>
    <row r="47" spans="1:10" x14ac:dyDescent="0.35">
      <c r="A47" s="122"/>
      <c r="B47" s="1">
        <v>22</v>
      </c>
      <c r="H47" s="122"/>
      <c r="I47" s="11" t="e">
        <f>I46+7</f>
        <v>#REF!</v>
      </c>
      <c r="J47" s="11" t="e">
        <f t="shared" si="0"/>
        <v>#REF!</v>
      </c>
    </row>
    <row r="48" spans="1:10" x14ac:dyDescent="0.35">
      <c r="A48" s="122"/>
      <c r="B48" s="1">
        <v>23</v>
      </c>
      <c r="H48" s="122"/>
      <c r="I48" s="11" t="e">
        <f t="shared" ref="I48:I54" si="4">I47+7</f>
        <v>#REF!</v>
      </c>
      <c r="J48" s="11" t="e">
        <f t="shared" si="0"/>
        <v>#REF!</v>
      </c>
    </row>
    <row r="49" spans="1:10" x14ac:dyDescent="0.35">
      <c r="A49" s="122"/>
      <c r="B49" s="1">
        <v>24</v>
      </c>
      <c r="H49" s="122"/>
      <c r="I49" s="11" t="e">
        <f t="shared" si="4"/>
        <v>#REF!</v>
      </c>
      <c r="J49" s="11" t="e">
        <f t="shared" si="0"/>
        <v>#REF!</v>
      </c>
    </row>
    <row r="50" spans="1:10" x14ac:dyDescent="0.35">
      <c r="A50" s="122"/>
      <c r="B50" s="1">
        <v>25</v>
      </c>
      <c r="H50" s="122"/>
      <c r="I50" s="11" t="e">
        <f t="shared" si="4"/>
        <v>#REF!</v>
      </c>
      <c r="J50" s="11" t="e">
        <f t="shared" si="0"/>
        <v>#REF!</v>
      </c>
    </row>
    <row r="51" spans="1:10" x14ac:dyDescent="0.35">
      <c r="A51" s="122"/>
      <c r="B51" s="1">
        <v>26</v>
      </c>
      <c r="H51" s="122"/>
      <c r="I51" s="11" t="e">
        <f t="shared" si="4"/>
        <v>#REF!</v>
      </c>
      <c r="J51" s="11" t="e">
        <f t="shared" si="0"/>
        <v>#REF!</v>
      </c>
    </row>
    <row r="52" spans="1:10" x14ac:dyDescent="0.35">
      <c r="A52" s="122"/>
      <c r="B52" s="1">
        <v>27</v>
      </c>
      <c r="H52" s="122"/>
      <c r="I52" s="11" t="e">
        <f t="shared" si="4"/>
        <v>#REF!</v>
      </c>
      <c r="J52" s="11" t="e">
        <f t="shared" si="0"/>
        <v>#REF!</v>
      </c>
    </row>
    <row r="53" spans="1:10" x14ac:dyDescent="0.35">
      <c r="A53" s="122"/>
      <c r="B53" s="1">
        <v>28</v>
      </c>
      <c r="H53" s="122"/>
      <c r="I53" s="11" t="e">
        <f t="shared" si="4"/>
        <v>#REF!</v>
      </c>
      <c r="J53" s="11" t="e">
        <f t="shared" si="0"/>
        <v>#REF!</v>
      </c>
    </row>
    <row r="54" spans="1:10" x14ac:dyDescent="0.35">
      <c r="A54" s="122"/>
      <c r="B54" s="1">
        <v>29</v>
      </c>
      <c r="H54" s="123"/>
      <c r="I54" s="11" t="e">
        <f t="shared" si="4"/>
        <v>#REF!</v>
      </c>
      <c r="J54" s="11" t="e">
        <f t="shared" si="0"/>
        <v>#REF!</v>
      </c>
    </row>
    <row r="55" spans="1:10" x14ac:dyDescent="0.35">
      <c r="A55" s="122"/>
      <c r="B55" s="1">
        <v>30</v>
      </c>
    </row>
    <row r="56" spans="1:10" x14ac:dyDescent="0.35">
      <c r="A56" s="122"/>
      <c r="B56" s="1">
        <v>31</v>
      </c>
    </row>
    <row r="57" spans="1:10" x14ac:dyDescent="0.35">
      <c r="A57" s="122"/>
      <c r="B57" s="1">
        <v>32</v>
      </c>
    </row>
    <row r="58" spans="1:10" x14ac:dyDescent="0.35">
      <c r="A58" s="122"/>
      <c r="B58" s="1">
        <v>33</v>
      </c>
    </row>
    <row r="59" spans="1:10" x14ac:dyDescent="0.35">
      <c r="A59" s="122"/>
      <c r="B59" s="1">
        <v>34</v>
      </c>
    </row>
    <row r="60" spans="1:10" x14ac:dyDescent="0.35">
      <c r="A60" s="122"/>
      <c r="B60" s="1">
        <v>35</v>
      </c>
    </row>
    <row r="61" spans="1:10" x14ac:dyDescent="0.35">
      <c r="A61" s="122"/>
      <c r="B61" s="1">
        <v>36</v>
      </c>
    </row>
    <row r="62" spans="1:10" x14ac:dyDescent="0.35">
      <c r="A62" s="122"/>
      <c r="B62" s="1">
        <v>37</v>
      </c>
    </row>
    <row r="63" spans="1:10" x14ac:dyDescent="0.35">
      <c r="A63" s="122"/>
      <c r="B63" s="1">
        <v>38</v>
      </c>
    </row>
    <row r="64" spans="1:10" x14ac:dyDescent="0.35">
      <c r="A64" s="122"/>
      <c r="B64" s="1">
        <v>39</v>
      </c>
    </row>
    <row r="65" spans="1:2" x14ac:dyDescent="0.35">
      <c r="A65" s="122"/>
      <c r="B65" s="1">
        <v>40</v>
      </c>
    </row>
    <row r="66" spans="1:2" x14ac:dyDescent="0.35">
      <c r="A66" s="122"/>
      <c r="B66" s="1">
        <v>41</v>
      </c>
    </row>
    <row r="67" spans="1:2" x14ac:dyDescent="0.35">
      <c r="A67" s="122"/>
      <c r="B67" s="1">
        <v>42</v>
      </c>
    </row>
    <row r="68" spans="1:2" x14ac:dyDescent="0.35">
      <c r="A68" s="122"/>
      <c r="B68" s="1">
        <v>43</v>
      </c>
    </row>
    <row r="69" spans="1:2" x14ac:dyDescent="0.35">
      <c r="A69" s="122"/>
      <c r="B69" s="1">
        <v>44</v>
      </c>
    </row>
    <row r="70" spans="1:2" x14ac:dyDescent="0.35">
      <c r="A70" s="122"/>
      <c r="B70" s="1">
        <v>45</v>
      </c>
    </row>
    <row r="71" spans="1:2" x14ac:dyDescent="0.35">
      <c r="A71" s="122"/>
      <c r="B71" s="1">
        <v>46</v>
      </c>
    </row>
    <row r="72" spans="1:2" x14ac:dyDescent="0.35">
      <c r="A72" s="122"/>
      <c r="B72" s="1">
        <v>47</v>
      </c>
    </row>
    <row r="73" spans="1:2" x14ac:dyDescent="0.35">
      <c r="A73" s="122"/>
      <c r="B73" s="1">
        <v>48</v>
      </c>
    </row>
    <row r="74" spans="1:2" x14ac:dyDescent="0.35">
      <c r="A74" s="122"/>
      <c r="B74" s="1">
        <v>49</v>
      </c>
    </row>
    <row r="75" spans="1:2" x14ac:dyDescent="0.35">
      <c r="A75" s="122"/>
      <c r="B75" s="1">
        <v>50</v>
      </c>
    </row>
    <row r="76" spans="1:2" x14ac:dyDescent="0.35">
      <c r="A76" s="122"/>
      <c r="B76" s="1">
        <v>51</v>
      </c>
    </row>
    <row r="77" spans="1:2" x14ac:dyDescent="0.35">
      <c r="A77" s="123"/>
      <c r="B77" s="1">
        <v>52</v>
      </c>
    </row>
    <row r="79" spans="1:2" x14ac:dyDescent="0.35">
      <c r="A79" s="126" t="s">
        <v>63</v>
      </c>
      <c r="B79" s="1">
        <v>1</v>
      </c>
    </row>
    <row r="80" spans="1:2" x14ac:dyDescent="0.35">
      <c r="A80" s="126"/>
      <c r="B80" s="1">
        <v>2</v>
      </c>
    </row>
    <row r="81" spans="1:2" x14ac:dyDescent="0.35">
      <c r="A81" s="126"/>
      <c r="B81" s="1">
        <v>3</v>
      </c>
    </row>
    <row r="82" spans="1:2" x14ac:dyDescent="0.35">
      <c r="A82" s="126"/>
      <c r="B82" s="1">
        <v>4</v>
      </c>
    </row>
  </sheetData>
  <mergeCells count="5">
    <mergeCell ref="A13:A24"/>
    <mergeCell ref="A26:A77"/>
    <mergeCell ref="H1:H54"/>
    <mergeCell ref="A1:A11"/>
    <mergeCell ref="A79:A8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F27"/>
  <sheetViews>
    <sheetView workbookViewId="0">
      <selection activeCell="B10" sqref="B10"/>
    </sheetView>
  </sheetViews>
  <sheetFormatPr baseColWidth="10" defaultRowHeight="14.5" x14ac:dyDescent="0.35"/>
  <cols>
    <col min="1" max="32" width="19.453125" customWidth="1"/>
  </cols>
  <sheetData>
    <row r="1" spans="1:32" ht="18.5" x14ac:dyDescent="0.45">
      <c r="A1" s="12"/>
    </row>
    <row r="3" spans="1:32" x14ac:dyDescent="0.35">
      <c r="A3" s="13" t="s">
        <v>35</v>
      </c>
      <c r="B3" s="13" t="s">
        <v>36</v>
      </c>
      <c r="C3" s="13"/>
      <c r="D3" s="13"/>
      <c r="E3" s="13" t="s">
        <v>19</v>
      </c>
      <c r="F3" s="10"/>
      <c r="G3" s="10"/>
      <c r="H3" s="10"/>
      <c r="I3" s="10"/>
    </row>
    <row r="4" spans="1:32" x14ac:dyDescent="0.35">
      <c r="A4" s="9" t="e">
        <f>DATE(#REF!,1,1)</f>
        <v>#REF!</v>
      </c>
      <c r="B4" s="9" t="e">
        <f>DATE(#REF!,12,31)</f>
        <v>#REF!</v>
      </c>
      <c r="E4" t="e">
        <f>NETWORKDAYS(A4,B4)</f>
        <v>#REF!</v>
      </c>
      <c r="F4" s="14" t="s">
        <v>20</v>
      </c>
    </row>
    <row r="5" spans="1:32" x14ac:dyDescent="0.35">
      <c r="F5" s="15" t="s">
        <v>21</v>
      </c>
    </row>
    <row r="7" spans="1:32" x14ac:dyDescent="0.35">
      <c r="A7" s="16"/>
    </row>
    <row r="8" spans="1:32" x14ac:dyDescent="0.35">
      <c r="A8" s="17"/>
    </row>
    <row r="10" spans="1:32" x14ac:dyDescent="0.35">
      <c r="A10" s="18"/>
      <c r="B10" s="19" t="e">
        <f>YEAR(A4)</f>
        <v>#REF!</v>
      </c>
      <c r="C10" s="19" t="e">
        <f>B10+1</f>
        <v>#REF!</v>
      </c>
      <c r="D10" s="19" t="e">
        <f t="shared" ref="D10:AF10" si="0">C10+1</f>
        <v>#REF!</v>
      </c>
      <c r="E10" s="19" t="e">
        <f t="shared" si="0"/>
        <v>#REF!</v>
      </c>
      <c r="F10" s="19" t="e">
        <f t="shared" si="0"/>
        <v>#REF!</v>
      </c>
      <c r="G10" s="19" t="e">
        <f t="shared" si="0"/>
        <v>#REF!</v>
      </c>
      <c r="H10" s="19" t="e">
        <f t="shared" si="0"/>
        <v>#REF!</v>
      </c>
      <c r="I10" s="19" t="e">
        <f t="shared" si="0"/>
        <v>#REF!</v>
      </c>
      <c r="J10" s="19" t="e">
        <f t="shared" si="0"/>
        <v>#REF!</v>
      </c>
      <c r="K10" s="19" t="e">
        <f t="shared" si="0"/>
        <v>#REF!</v>
      </c>
      <c r="L10" s="19" t="e">
        <f t="shared" si="0"/>
        <v>#REF!</v>
      </c>
      <c r="M10" s="19" t="e">
        <f t="shared" si="0"/>
        <v>#REF!</v>
      </c>
      <c r="N10" s="19" t="e">
        <f t="shared" si="0"/>
        <v>#REF!</v>
      </c>
      <c r="O10" s="19" t="e">
        <f t="shared" si="0"/>
        <v>#REF!</v>
      </c>
      <c r="P10" s="19" t="e">
        <f t="shared" si="0"/>
        <v>#REF!</v>
      </c>
      <c r="Q10" s="19" t="e">
        <f t="shared" si="0"/>
        <v>#REF!</v>
      </c>
      <c r="R10" s="19" t="e">
        <f t="shared" si="0"/>
        <v>#REF!</v>
      </c>
      <c r="S10" s="19" t="e">
        <f t="shared" si="0"/>
        <v>#REF!</v>
      </c>
      <c r="T10" s="19" t="e">
        <f t="shared" si="0"/>
        <v>#REF!</v>
      </c>
      <c r="U10" s="19" t="e">
        <f t="shared" si="0"/>
        <v>#REF!</v>
      </c>
      <c r="V10" s="19" t="e">
        <f t="shared" si="0"/>
        <v>#REF!</v>
      </c>
      <c r="W10" s="19" t="e">
        <f t="shared" si="0"/>
        <v>#REF!</v>
      </c>
      <c r="X10" s="19" t="e">
        <f t="shared" si="0"/>
        <v>#REF!</v>
      </c>
      <c r="Y10" s="19" t="e">
        <f t="shared" si="0"/>
        <v>#REF!</v>
      </c>
      <c r="Z10" s="19" t="e">
        <f t="shared" si="0"/>
        <v>#REF!</v>
      </c>
      <c r="AA10" s="19" t="e">
        <f t="shared" si="0"/>
        <v>#REF!</v>
      </c>
      <c r="AB10" s="19" t="e">
        <f t="shared" si="0"/>
        <v>#REF!</v>
      </c>
      <c r="AC10" s="19" t="e">
        <f t="shared" si="0"/>
        <v>#REF!</v>
      </c>
      <c r="AD10" s="19" t="e">
        <f t="shared" si="0"/>
        <v>#REF!</v>
      </c>
      <c r="AE10" s="19" t="e">
        <f>AD10+1</f>
        <v>#REF!</v>
      </c>
      <c r="AF10" s="19" t="e">
        <f t="shared" si="0"/>
        <v>#REF!</v>
      </c>
    </row>
    <row r="11" spans="1:32" x14ac:dyDescent="0.35">
      <c r="A11" t="s">
        <v>22</v>
      </c>
      <c r="B11" s="9" t="e">
        <f>DATE(B10,1,1)</f>
        <v>#REF!</v>
      </c>
      <c r="C11" s="9" t="e">
        <f t="shared" ref="C11:AF11" si="1">DATE(C10,1,1)</f>
        <v>#REF!</v>
      </c>
      <c r="D11" s="9" t="e">
        <f t="shared" si="1"/>
        <v>#REF!</v>
      </c>
      <c r="E11" s="9" t="e">
        <f t="shared" si="1"/>
        <v>#REF!</v>
      </c>
      <c r="F11" s="9" t="e">
        <f t="shared" si="1"/>
        <v>#REF!</v>
      </c>
      <c r="G11" s="9" t="e">
        <f t="shared" si="1"/>
        <v>#REF!</v>
      </c>
      <c r="H11" s="9" t="e">
        <f t="shared" si="1"/>
        <v>#REF!</v>
      </c>
      <c r="I11" s="9" t="e">
        <f t="shared" si="1"/>
        <v>#REF!</v>
      </c>
      <c r="J11" s="9" t="e">
        <f t="shared" si="1"/>
        <v>#REF!</v>
      </c>
      <c r="K11" s="9" t="e">
        <f t="shared" si="1"/>
        <v>#REF!</v>
      </c>
      <c r="L11" s="9" t="e">
        <f t="shared" si="1"/>
        <v>#REF!</v>
      </c>
      <c r="M11" s="9" t="e">
        <f t="shared" si="1"/>
        <v>#REF!</v>
      </c>
      <c r="N11" s="9" t="e">
        <f t="shared" si="1"/>
        <v>#REF!</v>
      </c>
      <c r="O11" s="9" t="e">
        <f t="shared" si="1"/>
        <v>#REF!</v>
      </c>
      <c r="P11" s="9" t="e">
        <f t="shared" si="1"/>
        <v>#REF!</v>
      </c>
      <c r="Q11" s="9" t="e">
        <f t="shared" si="1"/>
        <v>#REF!</v>
      </c>
      <c r="R11" s="9" t="e">
        <f t="shared" si="1"/>
        <v>#REF!</v>
      </c>
      <c r="S11" s="9" t="e">
        <f t="shared" si="1"/>
        <v>#REF!</v>
      </c>
      <c r="T11" s="9" t="e">
        <f t="shared" si="1"/>
        <v>#REF!</v>
      </c>
      <c r="U11" s="9" t="e">
        <f t="shared" si="1"/>
        <v>#REF!</v>
      </c>
      <c r="V11" s="9" t="e">
        <f t="shared" si="1"/>
        <v>#REF!</v>
      </c>
      <c r="W11" s="9" t="e">
        <f t="shared" si="1"/>
        <v>#REF!</v>
      </c>
      <c r="X11" s="9" t="e">
        <f t="shared" si="1"/>
        <v>#REF!</v>
      </c>
      <c r="Y11" s="9" t="e">
        <f t="shared" si="1"/>
        <v>#REF!</v>
      </c>
      <c r="Z11" s="9" t="e">
        <f t="shared" si="1"/>
        <v>#REF!</v>
      </c>
      <c r="AA11" s="9" t="e">
        <f t="shared" si="1"/>
        <v>#REF!</v>
      </c>
      <c r="AB11" s="9" t="e">
        <f t="shared" si="1"/>
        <v>#REF!</v>
      </c>
      <c r="AC11" s="9" t="e">
        <f t="shared" si="1"/>
        <v>#REF!</v>
      </c>
      <c r="AD11" s="9" t="e">
        <f t="shared" si="1"/>
        <v>#REF!</v>
      </c>
      <c r="AE11" s="9" t="e">
        <f t="shared" si="1"/>
        <v>#REF!</v>
      </c>
      <c r="AF11" s="9" t="e">
        <f t="shared" si="1"/>
        <v>#REF!</v>
      </c>
    </row>
    <row r="12" spans="1:32" x14ac:dyDescent="0.35">
      <c r="A12" t="s">
        <v>23</v>
      </c>
      <c r="B12" s="9" t="e">
        <f t="shared" ref="B12:AF12" si="2">B22+1</f>
        <v>#REF!</v>
      </c>
      <c r="C12" s="9" t="e">
        <f t="shared" si="2"/>
        <v>#REF!</v>
      </c>
      <c r="D12" s="9" t="e">
        <f t="shared" si="2"/>
        <v>#REF!</v>
      </c>
      <c r="E12" s="9" t="e">
        <f t="shared" si="2"/>
        <v>#REF!</v>
      </c>
      <c r="F12" s="9" t="e">
        <f t="shared" si="2"/>
        <v>#REF!</v>
      </c>
      <c r="G12" s="9" t="e">
        <f t="shared" si="2"/>
        <v>#REF!</v>
      </c>
      <c r="H12" s="9" t="e">
        <f t="shared" si="2"/>
        <v>#REF!</v>
      </c>
      <c r="I12" s="9" t="e">
        <f t="shared" si="2"/>
        <v>#REF!</v>
      </c>
      <c r="J12" s="9" t="e">
        <f t="shared" si="2"/>
        <v>#REF!</v>
      </c>
      <c r="K12" s="9" t="e">
        <f t="shared" si="2"/>
        <v>#REF!</v>
      </c>
      <c r="L12" s="9" t="e">
        <f t="shared" si="2"/>
        <v>#REF!</v>
      </c>
      <c r="M12" s="9" t="e">
        <f t="shared" si="2"/>
        <v>#REF!</v>
      </c>
      <c r="N12" s="9" t="e">
        <f t="shared" si="2"/>
        <v>#REF!</v>
      </c>
      <c r="O12" s="9" t="e">
        <f t="shared" si="2"/>
        <v>#REF!</v>
      </c>
      <c r="P12" s="9" t="e">
        <f t="shared" si="2"/>
        <v>#REF!</v>
      </c>
      <c r="Q12" s="9" t="e">
        <f t="shared" si="2"/>
        <v>#REF!</v>
      </c>
      <c r="R12" s="9" t="e">
        <f t="shared" si="2"/>
        <v>#REF!</v>
      </c>
      <c r="S12" s="9" t="e">
        <f t="shared" si="2"/>
        <v>#REF!</v>
      </c>
      <c r="T12" s="9" t="e">
        <f t="shared" si="2"/>
        <v>#REF!</v>
      </c>
      <c r="U12" s="9" t="e">
        <f t="shared" si="2"/>
        <v>#REF!</v>
      </c>
      <c r="V12" s="9" t="e">
        <f t="shared" si="2"/>
        <v>#REF!</v>
      </c>
      <c r="W12" s="9" t="e">
        <f t="shared" si="2"/>
        <v>#REF!</v>
      </c>
      <c r="X12" s="9" t="e">
        <f t="shared" si="2"/>
        <v>#REF!</v>
      </c>
      <c r="Y12" s="9" t="e">
        <f t="shared" si="2"/>
        <v>#REF!</v>
      </c>
      <c r="Z12" s="9" t="e">
        <f t="shared" si="2"/>
        <v>#REF!</v>
      </c>
      <c r="AA12" s="9" t="e">
        <f t="shared" si="2"/>
        <v>#REF!</v>
      </c>
      <c r="AB12" s="9" t="e">
        <f t="shared" si="2"/>
        <v>#REF!</v>
      </c>
      <c r="AC12" s="9" t="e">
        <f t="shared" si="2"/>
        <v>#REF!</v>
      </c>
      <c r="AD12" s="9" t="e">
        <f t="shared" si="2"/>
        <v>#REF!</v>
      </c>
      <c r="AE12" s="9" t="e">
        <f t="shared" si="2"/>
        <v>#REF!</v>
      </c>
      <c r="AF12" s="9" t="e">
        <f t="shared" si="2"/>
        <v>#REF!</v>
      </c>
    </row>
    <row r="13" spans="1:32" x14ac:dyDescent="0.35">
      <c r="A13" t="s">
        <v>24</v>
      </c>
      <c r="B13" s="9" t="e">
        <f>DATE(B10,5,1)</f>
        <v>#REF!</v>
      </c>
      <c r="C13" s="9" t="e">
        <f t="shared" ref="C13:AF13" si="3">DATE(C10,5,1)</f>
        <v>#REF!</v>
      </c>
      <c r="D13" s="9" t="e">
        <f t="shared" si="3"/>
        <v>#REF!</v>
      </c>
      <c r="E13" s="9" t="e">
        <f t="shared" si="3"/>
        <v>#REF!</v>
      </c>
      <c r="F13" s="9" t="e">
        <f t="shared" si="3"/>
        <v>#REF!</v>
      </c>
      <c r="G13" s="9" t="e">
        <f t="shared" si="3"/>
        <v>#REF!</v>
      </c>
      <c r="H13" s="9" t="e">
        <f t="shared" si="3"/>
        <v>#REF!</v>
      </c>
      <c r="I13" s="9" t="e">
        <f t="shared" si="3"/>
        <v>#REF!</v>
      </c>
      <c r="J13" s="9" t="e">
        <f t="shared" si="3"/>
        <v>#REF!</v>
      </c>
      <c r="K13" s="9" t="e">
        <f t="shared" si="3"/>
        <v>#REF!</v>
      </c>
      <c r="L13" s="9" t="e">
        <f t="shared" si="3"/>
        <v>#REF!</v>
      </c>
      <c r="M13" s="9" t="e">
        <f t="shared" si="3"/>
        <v>#REF!</v>
      </c>
      <c r="N13" s="9" t="e">
        <f t="shared" si="3"/>
        <v>#REF!</v>
      </c>
      <c r="O13" s="9" t="e">
        <f t="shared" si="3"/>
        <v>#REF!</v>
      </c>
      <c r="P13" s="9" t="e">
        <f t="shared" si="3"/>
        <v>#REF!</v>
      </c>
      <c r="Q13" s="9" t="e">
        <f t="shared" si="3"/>
        <v>#REF!</v>
      </c>
      <c r="R13" s="9" t="e">
        <f t="shared" si="3"/>
        <v>#REF!</v>
      </c>
      <c r="S13" s="9" t="e">
        <f t="shared" si="3"/>
        <v>#REF!</v>
      </c>
      <c r="T13" s="9" t="e">
        <f t="shared" si="3"/>
        <v>#REF!</v>
      </c>
      <c r="U13" s="9" t="e">
        <f t="shared" si="3"/>
        <v>#REF!</v>
      </c>
      <c r="V13" s="9" t="e">
        <f t="shared" si="3"/>
        <v>#REF!</v>
      </c>
      <c r="W13" s="9" t="e">
        <f t="shared" si="3"/>
        <v>#REF!</v>
      </c>
      <c r="X13" s="9" t="e">
        <f t="shared" si="3"/>
        <v>#REF!</v>
      </c>
      <c r="Y13" s="9" t="e">
        <f t="shared" si="3"/>
        <v>#REF!</v>
      </c>
      <c r="Z13" s="9" t="e">
        <f t="shared" si="3"/>
        <v>#REF!</v>
      </c>
      <c r="AA13" s="9" t="e">
        <f t="shared" si="3"/>
        <v>#REF!</v>
      </c>
      <c r="AB13" s="9" t="e">
        <f t="shared" si="3"/>
        <v>#REF!</v>
      </c>
      <c r="AC13" s="9" t="e">
        <f t="shared" si="3"/>
        <v>#REF!</v>
      </c>
      <c r="AD13" s="9" t="e">
        <f t="shared" si="3"/>
        <v>#REF!</v>
      </c>
      <c r="AE13" s="9" t="e">
        <f t="shared" si="3"/>
        <v>#REF!</v>
      </c>
      <c r="AF13" s="9" t="e">
        <f t="shared" si="3"/>
        <v>#REF!</v>
      </c>
    </row>
    <row r="14" spans="1:32" x14ac:dyDescent="0.35">
      <c r="A14" t="s">
        <v>25</v>
      </c>
      <c r="B14" s="9" t="e">
        <f>DATE(B10,5,8)</f>
        <v>#REF!</v>
      </c>
      <c r="C14" s="9" t="e">
        <f t="shared" ref="C14:AF14" si="4">DATE(C10,5,8)</f>
        <v>#REF!</v>
      </c>
      <c r="D14" s="9" t="e">
        <f t="shared" si="4"/>
        <v>#REF!</v>
      </c>
      <c r="E14" s="9" t="e">
        <f t="shared" si="4"/>
        <v>#REF!</v>
      </c>
      <c r="F14" s="9" t="e">
        <f t="shared" si="4"/>
        <v>#REF!</v>
      </c>
      <c r="G14" s="9" t="e">
        <f t="shared" si="4"/>
        <v>#REF!</v>
      </c>
      <c r="H14" s="9" t="e">
        <f t="shared" si="4"/>
        <v>#REF!</v>
      </c>
      <c r="I14" s="9" t="e">
        <f t="shared" si="4"/>
        <v>#REF!</v>
      </c>
      <c r="J14" s="9" t="e">
        <f t="shared" si="4"/>
        <v>#REF!</v>
      </c>
      <c r="K14" s="9" t="e">
        <f t="shared" si="4"/>
        <v>#REF!</v>
      </c>
      <c r="L14" s="9" t="e">
        <f t="shared" si="4"/>
        <v>#REF!</v>
      </c>
      <c r="M14" s="9" t="e">
        <f t="shared" si="4"/>
        <v>#REF!</v>
      </c>
      <c r="N14" s="9" t="e">
        <f t="shared" si="4"/>
        <v>#REF!</v>
      </c>
      <c r="O14" s="9" t="e">
        <f t="shared" si="4"/>
        <v>#REF!</v>
      </c>
      <c r="P14" s="9" t="e">
        <f t="shared" si="4"/>
        <v>#REF!</v>
      </c>
      <c r="Q14" s="9" t="e">
        <f t="shared" si="4"/>
        <v>#REF!</v>
      </c>
      <c r="R14" s="9" t="e">
        <f t="shared" si="4"/>
        <v>#REF!</v>
      </c>
      <c r="S14" s="9" t="e">
        <f t="shared" si="4"/>
        <v>#REF!</v>
      </c>
      <c r="T14" s="9" t="e">
        <f t="shared" si="4"/>
        <v>#REF!</v>
      </c>
      <c r="U14" s="9" t="e">
        <f t="shared" si="4"/>
        <v>#REF!</v>
      </c>
      <c r="V14" s="9" t="e">
        <f t="shared" si="4"/>
        <v>#REF!</v>
      </c>
      <c r="W14" s="9" t="e">
        <f t="shared" si="4"/>
        <v>#REF!</v>
      </c>
      <c r="X14" s="9" t="e">
        <f t="shared" si="4"/>
        <v>#REF!</v>
      </c>
      <c r="Y14" s="9" t="e">
        <f t="shared" si="4"/>
        <v>#REF!</v>
      </c>
      <c r="Z14" s="9" t="e">
        <f t="shared" si="4"/>
        <v>#REF!</v>
      </c>
      <c r="AA14" s="9" t="e">
        <f t="shared" si="4"/>
        <v>#REF!</v>
      </c>
      <c r="AB14" s="9" t="e">
        <f t="shared" si="4"/>
        <v>#REF!</v>
      </c>
      <c r="AC14" s="9" t="e">
        <f t="shared" si="4"/>
        <v>#REF!</v>
      </c>
      <c r="AD14" s="9" t="e">
        <f t="shared" si="4"/>
        <v>#REF!</v>
      </c>
      <c r="AE14" s="9" t="e">
        <f t="shared" si="4"/>
        <v>#REF!</v>
      </c>
      <c r="AF14" s="9" t="e">
        <f t="shared" si="4"/>
        <v>#REF!</v>
      </c>
    </row>
    <row r="15" spans="1:32" x14ac:dyDescent="0.35">
      <c r="A15" t="s">
        <v>26</v>
      </c>
      <c r="B15" s="9" t="e">
        <f t="shared" ref="B15:AF15" si="5">B22+39</f>
        <v>#REF!</v>
      </c>
      <c r="C15" s="9" t="e">
        <f t="shared" si="5"/>
        <v>#REF!</v>
      </c>
      <c r="D15" s="9" t="e">
        <f t="shared" si="5"/>
        <v>#REF!</v>
      </c>
      <c r="E15" s="9" t="e">
        <f t="shared" si="5"/>
        <v>#REF!</v>
      </c>
      <c r="F15" s="9" t="e">
        <f t="shared" si="5"/>
        <v>#REF!</v>
      </c>
      <c r="G15" s="9" t="e">
        <f t="shared" si="5"/>
        <v>#REF!</v>
      </c>
      <c r="H15" s="9" t="e">
        <f t="shared" si="5"/>
        <v>#REF!</v>
      </c>
      <c r="I15" s="9" t="e">
        <f t="shared" si="5"/>
        <v>#REF!</v>
      </c>
      <c r="J15" s="9" t="e">
        <f t="shared" si="5"/>
        <v>#REF!</v>
      </c>
      <c r="K15" s="9" t="e">
        <f t="shared" si="5"/>
        <v>#REF!</v>
      </c>
      <c r="L15" s="9" t="e">
        <f t="shared" si="5"/>
        <v>#REF!</v>
      </c>
      <c r="M15" s="9" t="e">
        <f t="shared" si="5"/>
        <v>#REF!</v>
      </c>
      <c r="N15" s="9" t="e">
        <f t="shared" si="5"/>
        <v>#REF!</v>
      </c>
      <c r="O15" s="9" t="e">
        <f t="shared" si="5"/>
        <v>#REF!</v>
      </c>
      <c r="P15" s="9" t="e">
        <f t="shared" si="5"/>
        <v>#REF!</v>
      </c>
      <c r="Q15" s="9" t="e">
        <f t="shared" si="5"/>
        <v>#REF!</v>
      </c>
      <c r="R15" s="9" t="e">
        <f t="shared" si="5"/>
        <v>#REF!</v>
      </c>
      <c r="S15" s="9" t="e">
        <f t="shared" si="5"/>
        <v>#REF!</v>
      </c>
      <c r="T15" s="9" t="e">
        <f t="shared" si="5"/>
        <v>#REF!</v>
      </c>
      <c r="U15" s="9" t="e">
        <f t="shared" si="5"/>
        <v>#REF!</v>
      </c>
      <c r="V15" s="9" t="e">
        <f t="shared" si="5"/>
        <v>#REF!</v>
      </c>
      <c r="W15" s="9" t="e">
        <f t="shared" si="5"/>
        <v>#REF!</v>
      </c>
      <c r="X15" s="9" t="e">
        <f t="shared" si="5"/>
        <v>#REF!</v>
      </c>
      <c r="Y15" s="9" t="e">
        <f t="shared" si="5"/>
        <v>#REF!</v>
      </c>
      <c r="Z15" s="9" t="e">
        <f t="shared" si="5"/>
        <v>#REF!</v>
      </c>
      <c r="AA15" s="9" t="e">
        <f t="shared" si="5"/>
        <v>#REF!</v>
      </c>
      <c r="AB15" s="9" t="e">
        <f t="shared" si="5"/>
        <v>#REF!</v>
      </c>
      <c r="AC15" s="9" t="e">
        <f t="shared" si="5"/>
        <v>#REF!</v>
      </c>
      <c r="AD15" s="9" t="e">
        <f t="shared" si="5"/>
        <v>#REF!</v>
      </c>
      <c r="AE15" s="9" t="e">
        <f t="shared" si="5"/>
        <v>#REF!</v>
      </c>
      <c r="AF15" s="9" t="e">
        <f t="shared" si="5"/>
        <v>#REF!</v>
      </c>
    </row>
    <row r="16" spans="1:32" x14ac:dyDescent="0.35">
      <c r="A16" t="s">
        <v>27</v>
      </c>
      <c r="B16" s="9" t="e">
        <f t="shared" ref="B16:AF16" si="6">B22+50</f>
        <v>#REF!</v>
      </c>
      <c r="C16" s="9" t="e">
        <f t="shared" si="6"/>
        <v>#REF!</v>
      </c>
      <c r="D16" s="9" t="e">
        <f t="shared" si="6"/>
        <v>#REF!</v>
      </c>
      <c r="E16" s="9" t="e">
        <f t="shared" si="6"/>
        <v>#REF!</v>
      </c>
      <c r="F16" s="9" t="e">
        <f t="shared" si="6"/>
        <v>#REF!</v>
      </c>
      <c r="G16" s="9" t="e">
        <f t="shared" si="6"/>
        <v>#REF!</v>
      </c>
      <c r="H16" s="9" t="e">
        <f t="shared" si="6"/>
        <v>#REF!</v>
      </c>
      <c r="I16" s="9" t="e">
        <f t="shared" si="6"/>
        <v>#REF!</v>
      </c>
      <c r="J16" s="9" t="e">
        <f t="shared" si="6"/>
        <v>#REF!</v>
      </c>
      <c r="K16" s="9" t="e">
        <f t="shared" si="6"/>
        <v>#REF!</v>
      </c>
      <c r="L16" s="9" t="e">
        <f t="shared" si="6"/>
        <v>#REF!</v>
      </c>
      <c r="M16" s="9" t="e">
        <f t="shared" si="6"/>
        <v>#REF!</v>
      </c>
      <c r="N16" s="9" t="e">
        <f t="shared" si="6"/>
        <v>#REF!</v>
      </c>
      <c r="O16" s="9" t="e">
        <f t="shared" si="6"/>
        <v>#REF!</v>
      </c>
      <c r="P16" s="9" t="e">
        <f t="shared" si="6"/>
        <v>#REF!</v>
      </c>
      <c r="Q16" s="9" t="e">
        <f t="shared" si="6"/>
        <v>#REF!</v>
      </c>
      <c r="R16" s="9" t="e">
        <f t="shared" si="6"/>
        <v>#REF!</v>
      </c>
      <c r="S16" s="9" t="e">
        <f t="shared" si="6"/>
        <v>#REF!</v>
      </c>
      <c r="T16" s="9" t="e">
        <f t="shared" si="6"/>
        <v>#REF!</v>
      </c>
      <c r="U16" s="9" t="e">
        <f t="shared" si="6"/>
        <v>#REF!</v>
      </c>
      <c r="V16" s="9" t="e">
        <f t="shared" si="6"/>
        <v>#REF!</v>
      </c>
      <c r="W16" s="9" t="e">
        <f t="shared" si="6"/>
        <v>#REF!</v>
      </c>
      <c r="X16" s="9" t="e">
        <f t="shared" si="6"/>
        <v>#REF!</v>
      </c>
      <c r="Y16" s="9" t="e">
        <f t="shared" si="6"/>
        <v>#REF!</v>
      </c>
      <c r="Z16" s="9" t="e">
        <f t="shared" si="6"/>
        <v>#REF!</v>
      </c>
      <c r="AA16" s="9" t="e">
        <f t="shared" si="6"/>
        <v>#REF!</v>
      </c>
      <c r="AB16" s="9" t="e">
        <f t="shared" si="6"/>
        <v>#REF!</v>
      </c>
      <c r="AC16" s="9" t="e">
        <f t="shared" si="6"/>
        <v>#REF!</v>
      </c>
      <c r="AD16" s="9" t="e">
        <f t="shared" si="6"/>
        <v>#REF!</v>
      </c>
      <c r="AE16" s="9" t="e">
        <f t="shared" si="6"/>
        <v>#REF!</v>
      </c>
      <c r="AF16" s="9" t="e">
        <f t="shared" si="6"/>
        <v>#REF!</v>
      </c>
    </row>
    <row r="17" spans="1:32" x14ac:dyDescent="0.35">
      <c r="A17" t="s">
        <v>28</v>
      </c>
      <c r="B17" s="9" t="e">
        <f>DATE(B10,7,14)</f>
        <v>#REF!</v>
      </c>
      <c r="C17" s="9" t="e">
        <f t="shared" ref="C17:AF17" si="7">DATE(C10,7,14)</f>
        <v>#REF!</v>
      </c>
      <c r="D17" s="9" t="e">
        <f t="shared" si="7"/>
        <v>#REF!</v>
      </c>
      <c r="E17" s="9" t="e">
        <f t="shared" si="7"/>
        <v>#REF!</v>
      </c>
      <c r="F17" s="9" t="e">
        <f t="shared" si="7"/>
        <v>#REF!</v>
      </c>
      <c r="G17" s="9" t="e">
        <f t="shared" si="7"/>
        <v>#REF!</v>
      </c>
      <c r="H17" s="9" t="e">
        <f t="shared" si="7"/>
        <v>#REF!</v>
      </c>
      <c r="I17" s="9" t="e">
        <f t="shared" si="7"/>
        <v>#REF!</v>
      </c>
      <c r="J17" s="9" t="e">
        <f t="shared" si="7"/>
        <v>#REF!</v>
      </c>
      <c r="K17" s="9" t="e">
        <f t="shared" si="7"/>
        <v>#REF!</v>
      </c>
      <c r="L17" s="9" t="e">
        <f t="shared" si="7"/>
        <v>#REF!</v>
      </c>
      <c r="M17" s="9" t="e">
        <f t="shared" si="7"/>
        <v>#REF!</v>
      </c>
      <c r="N17" s="9" t="e">
        <f t="shared" si="7"/>
        <v>#REF!</v>
      </c>
      <c r="O17" s="9" t="e">
        <f t="shared" si="7"/>
        <v>#REF!</v>
      </c>
      <c r="P17" s="9" t="e">
        <f t="shared" si="7"/>
        <v>#REF!</v>
      </c>
      <c r="Q17" s="9" t="e">
        <f t="shared" si="7"/>
        <v>#REF!</v>
      </c>
      <c r="R17" s="9" t="e">
        <f t="shared" si="7"/>
        <v>#REF!</v>
      </c>
      <c r="S17" s="9" t="e">
        <f t="shared" si="7"/>
        <v>#REF!</v>
      </c>
      <c r="T17" s="9" t="e">
        <f t="shared" si="7"/>
        <v>#REF!</v>
      </c>
      <c r="U17" s="9" t="e">
        <f t="shared" si="7"/>
        <v>#REF!</v>
      </c>
      <c r="V17" s="9" t="e">
        <f t="shared" si="7"/>
        <v>#REF!</v>
      </c>
      <c r="W17" s="9" t="e">
        <f t="shared" si="7"/>
        <v>#REF!</v>
      </c>
      <c r="X17" s="9" t="e">
        <f t="shared" si="7"/>
        <v>#REF!</v>
      </c>
      <c r="Y17" s="9" t="e">
        <f t="shared" si="7"/>
        <v>#REF!</v>
      </c>
      <c r="Z17" s="9" t="e">
        <f t="shared" si="7"/>
        <v>#REF!</v>
      </c>
      <c r="AA17" s="9" t="e">
        <f t="shared" si="7"/>
        <v>#REF!</v>
      </c>
      <c r="AB17" s="9" t="e">
        <f t="shared" si="7"/>
        <v>#REF!</v>
      </c>
      <c r="AC17" s="9" t="e">
        <f t="shared" si="7"/>
        <v>#REF!</v>
      </c>
      <c r="AD17" s="9" t="e">
        <f t="shared" si="7"/>
        <v>#REF!</v>
      </c>
      <c r="AE17" s="9" t="e">
        <f t="shared" si="7"/>
        <v>#REF!</v>
      </c>
      <c r="AF17" s="9" t="e">
        <f t="shared" si="7"/>
        <v>#REF!</v>
      </c>
    </row>
    <row r="18" spans="1:32" x14ac:dyDescent="0.35">
      <c r="A18" t="s">
        <v>29</v>
      </c>
      <c r="B18" s="9" t="e">
        <f>DATE(B10,8,15)</f>
        <v>#REF!</v>
      </c>
      <c r="C18" s="9" t="e">
        <f t="shared" ref="C18:AF18" si="8">DATE(C10,8,15)</f>
        <v>#REF!</v>
      </c>
      <c r="D18" s="9" t="e">
        <f t="shared" si="8"/>
        <v>#REF!</v>
      </c>
      <c r="E18" s="9" t="e">
        <f t="shared" si="8"/>
        <v>#REF!</v>
      </c>
      <c r="F18" s="9" t="e">
        <f t="shared" si="8"/>
        <v>#REF!</v>
      </c>
      <c r="G18" s="9" t="e">
        <f t="shared" si="8"/>
        <v>#REF!</v>
      </c>
      <c r="H18" s="9" t="e">
        <f t="shared" si="8"/>
        <v>#REF!</v>
      </c>
      <c r="I18" s="9" t="e">
        <f t="shared" si="8"/>
        <v>#REF!</v>
      </c>
      <c r="J18" s="9" t="e">
        <f t="shared" si="8"/>
        <v>#REF!</v>
      </c>
      <c r="K18" s="9" t="e">
        <f t="shared" si="8"/>
        <v>#REF!</v>
      </c>
      <c r="L18" s="9" t="e">
        <f t="shared" si="8"/>
        <v>#REF!</v>
      </c>
      <c r="M18" s="9" t="e">
        <f t="shared" si="8"/>
        <v>#REF!</v>
      </c>
      <c r="N18" s="9" t="e">
        <f t="shared" si="8"/>
        <v>#REF!</v>
      </c>
      <c r="O18" s="9" t="e">
        <f t="shared" si="8"/>
        <v>#REF!</v>
      </c>
      <c r="P18" s="9" t="e">
        <f t="shared" si="8"/>
        <v>#REF!</v>
      </c>
      <c r="Q18" s="9" t="e">
        <f t="shared" si="8"/>
        <v>#REF!</v>
      </c>
      <c r="R18" s="9" t="e">
        <f t="shared" si="8"/>
        <v>#REF!</v>
      </c>
      <c r="S18" s="9" t="e">
        <f t="shared" si="8"/>
        <v>#REF!</v>
      </c>
      <c r="T18" s="9" t="e">
        <f t="shared" si="8"/>
        <v>#REF!</v>
      </c>
      <c r="U18" s="9" t="e">
        <f t="shared" si="8"/>
        <v>#REF!</v>
      </c>
      <c r="V18" s="9" t="e">
        <f t="shared" si="8"/>
        <v>#REF!</v>
      </c>
      <c r="W18" s="9" t="e">
        <f t="shared" si="8"/>
        <v>#REF!</v>
      </c>
      <c r="X18" s="9" t="e">
        <f t="shared" si="8"/>
        <v>#REF!</v>
      </c>
      <c r="Y18" s="9" t="e">
        <f t="shared" si="8"/>
        <v>#REF!</v>
      </c>
      <c r="Z18" s="9" t="e">
        <f t="shared" si="8"/>
        <v>#REF!</v>
      </c>
      <c r="AA18" s="9" t="e">
        <f t="shared" si="8"/>
        <v>#REF!</v>
      </c>
      <c r="AB18" s="9" t="e">
        <f t="shared" si="8"/>
        <v>#REF!</v>
      </c>
      <c r="AC18" s="9" t="e">
        <f t="shared" si="8"/>
        <v>#REF!</v>
      </c>
      <c r="AD18" s="9" t="e">
        <f t="shared" si="8"/>
        <v>#REF!</v>
      </c>
      <c r="AE18" s="9" t="e">
        <f t="shared" si="8"/>
        <v>#REF!</v>
      </c>
      <c r="AF18" s="9" t="e">
        <f t="shared" si="8"/>
        <v>#REF!</v>
      </c>
    </row>
    <row r="19" spans="1:32" x14ac:dyDescent="0.35">
      <c r="A19" t="s">
        <v>30</v>
      </c>
      <c r="B19" s="9" t="e">
        <f>DATE(B10,11,1)</f>
        <v>#REF!</v>
      </c>
      <c r="C19" s="9" t="e">
        <f t="shared" ref="C19:AF19" si="9">DATE(C10,11,1)</f>
        <v>#REF!</v>
      </c>
      <c r="D19" s="9" t="e">
        <f t="shared" si="9"/>
        <v>#REF!</v>
      </c>
      <c r="E19" s="9" t="e">
        <f t="shared" si="9"/>
        <v>#REF!</v>
      </c>
      <c r="F19" s="9" t="e">
        <f t="shared" si="9"/>
        <v>#REF!</v>
      </c>
      <c r="G19" s="9" t="e">
        <f t="shared" si="9"/>
        <v>#REF!</v>
      </c>
      <c r="H19" s="9" t="e">
        <f t="shared" si="9"/>
        <v>#REF!</v>
      </c>
      <c r="I19" s="9" t="e">
        <f t="shared" si="9"/>
        <v>#REF!</v>
      </c>
      <c r="J19" s="9" t="e">
        <f t="shared" si="9"/>
        <v>#REF!</v>
      </c>
      <c r="K19" s="9" t="e">
        <f t="shared" si="9"/>
        <v>#REF!</v>
      </c>
      <c r="L19" s="9" t="e">
        <f t="shared" si="9"/>
        <v>#REF!</v>
      </c>
      <c r="M19" s="9" t="e">
        <f t="shared" si="9"/>
        <v>#REF!</v>
      </c>
      <c r="N19" s="9" t="e">
        <f t="shared" si="9"/>
        <v>#REF!</v>
      </c>
      <c r="O19" s="9" t="e">
        <f t="shared" si="9"/>
        <v>#REF!</v>
      </c>
      <c r="P19" s="9" t="e">
        <f t="shared" si="9"/>
        <v>#REF!</v>
      </c>
      <c r="Q19" s="9" t="e">
        <f t="shared" si="9"/>
        <v>#REF!</v>
      </c>
      <c r="R19" s="9" t="e">
        <f t="shared" si="9"/>
        <v>#REF!</v>
      </c>
      <c r="S19" s="9" t="e">
        <f t="shared" si="9"/>
        <v>#REF!</v>
      </c>
      <c r="T19" s="9" t="e">
        <f t="shared" si="9"/>
        <v>#REF!</v>
      </c>
      <c r="U19" s="9" t="e">
        <f t="shared" si="9"/>
        <v>#REF!</v>
      </c>
      <c r="V19" s="9" t="e">
        <f t="shared" si="9"/>
        <v>#REF!</v>
      </c>
      <c r="W19" s="9" t="e">
        <f t="shared" si="9"/>
        <v>#REF!</v>
      </c>
      <c r="X19" s="9" t="e">
        <f t="shared" si="9"/>
        <v>#REF!</v>
      </c>
      <c r="Y19" s="9" t="e">
        <f t="shared" si="9"/>
        <v>#REF!</v>
      </c>
      <c r="Z19" s="9" t="e">
        <f t="shared" si="9"/>
        <v>#REF!</v>
      </c>
      <c r="AA19" s="9" t="e">
        <f t="shared" si="9"/>
        <v>#REF!</v>
      </c>
      <c r="AB19" s="9" t="e">
        <f t="shared" si="9"/>
        <v>#REF!</v>
      </c>
      <c r="AC19" s="9" t="e">
        <f t="shared" si="9"/>
        <v>#REF!</v>
      </c>
      <c r="AD19" s="9" t="e">
        <f t="shared" si="9"/>
        <v>#REF!</v>
      </c>
      <c r="AE19" s="9" t="e">
        <f t="shared" si="9"/>
        <v>#REF!</v>
      </c>
      <c r="AF19" s="9" t="e">
        <f t="shared" si="9"/>
        <v>#REF!</v>
      </c>
    </row>
    <row r="20" spans="1:32" x14ac:dyDescent="0.35">
      <c r="A20" t="s">
        <v>31</v>
      </c>
      <c r="B20" s="9" t="e">
        <f>DATE(B10,11,11)</f>
        <v>#REF!</v>
      </c>
      <c r="C20" s="9" t="e">
        <f t="shared" ref="C20:AF20" si="10">DATE(C10,11,11)</f>
        <v>#REF!</v>
      </c>
      <c r="D20" s="9" t="e">
        <f t="shared" si="10"/>
        <v>#REF!</v>
      </c>
      <c r="E20" s="9" t="e">
        <f t="shared" si="10"/>
        <v>#REF!</v>
      </c>
      <c r="F20" s="9" t="e">
        <f t="shared" si="10"/>
        <v>#REF!</v>
      </c>
      <c r="G20" s="9" t="e">
        <f t="shared" si="10"/>
        <v>#REF!</v>
      </c>
      <c r="H20" s="9" t="e">
        <f t="shared" si="10"/>
        <v>#REF!</v>
      </c>
      <c r="I20" s="9" t="e">
        <f t="shared" si="10"/>
        <v>#REF!</v>
      </c>
      <c r="J20" s="9" t="e">
        <f t="shared" si="10"/>
        <v>#REF!</v>
      </c>
      <c r="K20" s="9" t="e">
        <f t="shared" si="10"/>
        <v>#REF!</v>
      </c>
      <c r="L20" s="9" t="e">
        <f t="shared" si="10"/>
        <v>#REF!</v>
      </c>
      <c r="M20" s="9" t="e">
        <f t="shared" si="10"/>
        <v>#REF!</v>
      </c>
      <c r="N20" s="9" t="e">
        <f t="shared" si="10"/>
        <v>#REF!</v>
      </c>
      <c r="O20" s="9" t="e">
        <f t="shared" si="10"/>
        <v>#REF!</v>
      </c>
      <c r="P20" s="9" t="e">
        <f t="shared" si="10"/>
        <v>#REF!</v>
      </c>
      <c r="Q20" s="9" t="e">
        <f t="shared" si="10"/>
        <v>#REF!</v>
      </c>
      <c r="R20" s="9" t="e">
        <f t="shared" si="10"/>
        <v>#REF!</v>
      </c>
      <c r="S20" s="9" t="e">
        <f t="shared" si="10"/>
        <v>#REF!</v>
      </c>
      <c r="T20" s="9" t="e">
        <f t="shared" si="10"/>
        <v>#REF!</v>
      </c>
      <c r="U20" s="9" t="e">
        <f t="shared" si="10"/>
        <v>#REF!</v>
      </c>
      <c r="V20" s="9" t="e">
        <f t="shared" si="10"/>
        <v>#REF!</v>
      </c>
      <c r="W20" s="9" t="e">
        <f t="shared" si="10"/>
        <v>#REF!</v>
      </c>
      <c r="X20" s="9" t="e">
        <f t="shared" si="10"/>
        <v>#REF!</v>
      </c>
      <c r="Y20" s="9" t="e">
        <f t="shared" si="10"/>
        <v>#REF!</v>
      </c>
      <c r="Z20" s="9" t="e">
        <f t="shared" si="10"/>
        <v>#REF!</v>
      </c>
      <c r="AA20" s="9" t="e">
        <f t="shared" si="10"/>
        <v>#REF!</v>
      </c>
      <c r="AB20" s="9" t="e">
        <f t="shared" si="10"/>
        <v>#REF!</v>
      </c>
      <c r="AC20" s="9" t="e">
        <f t="shared" si="10"/>
        <v>#REF!</v>
      </c>
      <c r="AD20" s="9" t="e">
        <f t="shared" si="10"/>
        <v>#REF!</v>
      </c>
      <c r="AE20" s="9" t="e">
        <f t="shared" si="10"/>
        <v>#REF!</v>
      </c>
      <c r="AF20" s="9" t="e">
        <f t="shared" si="10"/>
        <v>#REF!</v>
      </c>
    </row>
    <row r="21" spans="1:32" x14ac:dyDescent="0.35">
      <c r="A21" t="s">
        <v>32</v>
      </c>
      <c r="B21" s="9" t="e">
        <f>DATE(B10,12,25)</f>
        <v>#REF!</v>
      </c>
      <c r="C21" s="9" t="e">
        <f t="shared" ref="C21:AF21" si="11">DATE(C10,12,25)</f>
        <v>#REF!</v>
      </c>
      <c r="D21" s="9" t="e">
        <f t="shared" si="11"/>
        <v>#REF!</v>
      </c>
      <c r="E21" s="9" t="e">
        <f t="shared" si="11"/>
        <v>#REF!</v>
      </c>
      <c r="F21" s="9" t="e">
        <f t="shared" si="11"/>
        <v>#REF!</v>
      </c>
      <c r="G21" s="9" t="e">
        <f t="shared" si="11"/>
        <v>#REF!</v>
      </c>
      <c r="H21" s="9" t="e">
        <f t="shared" si="11"/>
        <v>#REF!</v>
      </c>
      <c r="I21" s="9" t="e">
        <f t="shared" si="11"/>
        <v>#REF!</v>
      </c>
      <c r="J21" s="9" t="e">
        <f t="shared" si="11"/>
        <v>#REF!</v>
      </c>
      <c r="K21" s="9" t="e">
        <f t="shared" si="11"/>
        <v>#REF!</v>
      </c>
      <c r="L21" s="9" t="e">
        <f t="shared" si="11"/>
        <v>#REF!</v>
      </c>
      <c r="M21" s="9" t="e">
        <f t="shared" si="11"/>
        <v>#REF!</v>
      </c>
      <c r="N21" s="9" t="e">
        <f t="shared" si="11"/>
        <v>#REF!</v>
      </c>
      <c r="O21" s="9" t="e">
        <f t="shared" si="11"/>
        <v>#REF!</v>
      </c>
      <c r="P21" s="9" t="e">
        <f t="shared" si="11"/>
        <v>#REF!</v>
      </c>
      <c r="Q21" s="9" t="e">
        <f t="shared" si="11"/>
        <v>#REF!</v>
      </c>
      <c r="R21" s="9" t="e">
        <f t="shared" si="11"/>
        <v>#REF!</v>
      </c>
      <c r="S21" s="9" t="e">
        <f t="shared" si="11"/>
        <v>#REF!</v>
      </c>
      <c r="T21" s="9" t="e">
        <f t="shared" si="11"/>
        <v>#REF!</v>
      </c>
      <c r="U21" s="9" t="e">
        <f t="shared" si="11"/>
        <v>#REF!</v>
      </c>
      <c r="V21" s="9" t="e">
        <f t="shared" si="11"/>
        <v>#REF!</v>
      </c>
      <c r="W21" s="9" t="e">
        <f t="shared" si="11"/>
        <v>#REF!</v>
      </c>
      <c r="X21" s="9" t="e">
        <f t="shared" si="11"/>
        <v>#REF!</v>
      </c>
      <c r="Y21" s="9" t="e">
        <f t="shared" si="11"/>
        <v>#REF!</v>
      </c>
      <c r="Z21" s="9" t="e">
        <f t="shared" si="11"/>
        <v>#REF!</v>
      </c>
      <c r="AA21" s="9" t="e">
        <f t="shared" si="11"/>
        <v>#REF!</v>
      </c>
      <c r="AB21" s="9" t="e">
        <f t="shared" si="11"/>
        <v>#REF!</v>
      </c>
      <c r="AC21" s="9" t="e">
        <f t="shared" si="11"/>
        <v>#REF!</v>
      </c>
      <c r="AD21" s="9" t="e">
        <f t="shared" si="11"/>
        <v>#REF!</v>
      </c>
      <c r="AE21" s="9" t="e">
        <f t="shared" si="11"/>
        <v>#REF!</v>
      </c>
      <c r="AF21" s="9" t="e">
        <f t="shared" si="11"/>
        <v>#REF!</v>
      </c>
    </row>
    <row r="22" spans="1:32" x14ac:dyDescent="0.35">
      <c r="A22" t="s">
        <v>33</v>
      </c>
      <c r="B22" s="9" t="e">
        <f t="shared" ref="B22:AF22" si="12">DATE(B10,IF((25-MOD((11*MOD(B10-1900,19)+4-INT((7*MOD(B10-1900,19)+1)/19)),29)-MOD(B10-1900+INT((B10-1900)/4)+31-MOD((11*MOD(B10-1900,19)+4-INT((7*MOD(B10-1900,19)+1)/19)),29),7))&gt;0,4,3),IF((25-MOD((11*MOD(B10-1900,19)+4-INT((7*MOD(B10-1900,19)+1)/19)),29)-MOD(B10-1900+INT((B10-1900)/4)+31-MOD((11*MOD(B10-1900,19)+4-INT((7*MOD(B10-1900,19)+1)/19)),29),7))&gt;0,(25-MOD((11*MOD(B10-1900,19)+4-INT((7*MOD(B10-1900,19)+1)/19)),29)-MOD(B10-1900+INT((B10-1900)/4)+31-MOD((11*MOD(B10-1900,19)+4-INT((7*MOD(B10-1900,19)+1)/19)),29),7)),31+(25-MOD((11*MOD(B10-1900,19)+4-INT((7*MOD(B10-1900,19)+1)/19)),29)-MOD(B10-1900+INT((B10-1900)/4)+31-MOD((11*MOD(B10-1900,19)+4-INT((7*MOD(B10-1900,19)+1)/19)),29),7))))</f>
        <v>#REF!</v>
      </c>
      <c r="C22" s="9" t="e">
        <f t="shared" si="12"/>
        <v>#REF!</v>
      </c>
      <c r="D22" s="9" t="e">
        <f t="shared" si="12"/>
        <v>#REF!</v>
      </c>
      <c r="E22" s="9" t="e">
        <f t="shared" si="12"/>
        <v>#REF!</v>
      </c>
      <c r="F22" s="9" t="e">
        <f t="shared" si="12"/>
        <v>#REF!</v>
      </c>
      <c r="G22" s="9" t="e">
        <f t="shared" si="12"/>
        <v>#REF!</v>
      </c>
      <c r="H22" s="9" t="e">
        <f t="shared" si="12"/>
        <v>#REF!</v>
      </c>
      <c r="I22" s="9" t="e">
        <f t="shared" si="12"/>
        <v>#REF!</v>
      </c>
      <c r="J22" s="9" t="e">
        <f t="shared" si="12"/>
        <v>#REF!</v>
      </c>
      <c r="K22" s="9" t="e">
        <f t="shared" si="12"/>
        <v>#REF!</v>
      </c>
      <c r="L22" s="9" t="e">
        <f t="shared" si="12"/>
        <v>#REF!</v>
      </c>
      <c r="M22" s="9" t="e">
        <f t="shared" si="12"/>
        <v>#REF!</v>
      </c>
      <c r="N22" s="9" t="e">
        <f t="shared" si="12"/>
        <v>#REF!</v>
      </c>
      <c r="O22" s="9" t="e">
        <f t="shared" si="12"/>
        <v>#REF!</v>
      </c>
      <c r="P22" s="9" t="e">
        <f t="shared" si="12"/>
        <v>#REF!</v>
      </c>
      <c r="Q22" s="9" t="e">
        <f t="shared" si="12"/>
        <v>#REF!</v>
      </c>
      <c r="R22" s="9" t="e">
        <f t="shared" si="12"/>
        <v>#REF!</v>
      </c>
      <c r="S22" s="9" t="e">
        <f t="shared" si="12"/>
        <v>#REF!</v>
      </c>
      <c r="T22" s="9" t="e">
        <f t="shared" si="12"/>
        <v>#REF!</v>
      </c>
      <c r="U22" s="9" t="e">
        <f t="shared" si="12"/>
        <v>#REF!</v>
      </c>
      <c r="V22" s="9" t="e">
        <f t="shared" si="12"/>
        <v>#REF!</v>
      </c>
      <c r="W22" s="9" t="e">
        <f t="shared" si="12"/>
        <v>#REF!</v>
      </c>
      <c r="X22" s="9" t="e">
        <f t="shared" si="12"/>
        <v>#REF!</v>
      </c>
      <c r="Y22" s="9" t="e">
        <f t="shared" si="12"/>
        <v>#REF!</v>
      </c>
      <c r="Z22" s="9" t="e">
        <f t="shared" si="12"/>
        <v>#REF!</v>
      </c>
      <c r="AA22" s="9" t="e">
        <f t="shared" si="12"/>
        <v>#REF!</v>
      </c>
      <c r="AB22" s="9" t="e">
        <f t="shared" si="12"/>
        <v>#REF!</v>
      </c>
      <c r="AC22" s="9" t="e">
        <f t="shared" si="12"/>
        <v>#REF!</v>
      </c>
      <c r="AD22" s="9" t="e">
        <f t="shared" si="12"/>
        <v>#REF!</v>
      </c>
      <c r="AE22" s="9" t="e">
        <f t="shared" si="12"/>
        <v>#REF!</v>
      </c>
      <c r="AF22" s="9" t="e">
        <f t="shared" si="12"/>
        <v>#REF!</v>
      </c>
    </row>
    <row r="23" spans="1:32" x14ac:dyDescent="0.35">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x14ac:dyDescent="0.35">
      <c r="A24" s="20" t="s">
        <v>34</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x14ac:dyDescent="0.35">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7" spans="1:32" x14ac:dyDescent="0.35">
      <c r="E27" s="21"/>
    </row>
  </sheetData>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68"/>
  <sheetViews>
    <sheetView showGridLines="0" topLeftCell="A40" workbookViewId="0">
      <selection activeCell="C68" sqref="C68:E68"/>
    </sheetView>
  </sheetViews>
  <sheetFormatPr baseColWidth="10" defaultRowHeight="14.5" x14ac:dyDescent="0.35"/>
  <cols>
    <col min="5" max="5" width="17.81640625" customWidth="1"/>
  </cols>
  <sheetData>
    <row r="2" spans="1:12" ht="41.25" customHeight="1" x14ac:dyDescent="1">
      <c r="A2" s="130" t="s">
        <v>68</v>
      </c>
      <c r="B2" s="131"/>
      <c r="C2" s="131"/>
      <c r="D2" s="131"/>
      <c r="E2" s="131"/>
      <c r="F2" s="131"/>
      <c r="G2" s="131"/>
      <c r="H2" s="131"/>
      <c r="I2" s="132"/>
      <c r="J2" s="91"/>
      <c r="K2" s="95" t="s">
        <v>107</v>
      </c>
      <c r="L2" s="96">
        <v>2017</v>
      </c>
    </row>
    <row r="4" spans="1:12" x14ac:dyDescent="0.35">
      <c r="A4" s="133" t="s">
        <v>96</v>
      </c>
      <c r="B4" s="133"/>
      <c r="C4" s="17" t="s">
        <v>67</v>
      </c>
      <c r="F4" s="129" t="s">
        <v>101</v>
      </c>
      <c r="G4" s="129"/>
      <c r="H4" s="93" t="s">
        <v>67</v>
      </c>
    </row>
    <row r="5" spans="1:12" x14ac:dyDescent="0.35">
      <c r="A5" s="133"/>
      <c r="B5" s="133"/>
      <c r="F5" s="129"/>
      <c r="G5" s="129"/>
      <c r="H5" s="94"/>
    </row>
    <row r="6" spans="1:12" x14ac:dyDescent="0.35">
      <c r="A6" s="133"/>
      <c r="B6" s="133"/>
      <c r="C6" s="17" t="s">
        <v>70</v>
      </c>
      <c r="F6" s="129"/>
      <c r="G6" s="129"/>
      <c r="H6" s="93" t="s">
        <v>70</v>
      </c>
    </row>
    <row r="7" spans="1:12" x14ac:dyDescent="0.35">
      <c r="A7" s="133"/>
      <c r="B7" s="133"/>
      <c r="F7" s="129"/>
      <c r="G7" s="129"/>
      <c r="H7" s="94"/>
    </row>
    <row r="8" spans="1:12" x14ac:dyDescent="0.35">
      <c r="A8" s="133"/>
      <c r="B8" s="133"/>
      <c r="C8" s="17" t="s">
        <v>69</v>
      </c>
      <c r="F8" s="129"/>
      <c r="G8" s="129"/>
      <c r="H8" s="93" t="s">
        <v>69</v>
      </c>
    </row>
    <row r="9" spans="1:12" x14ac:dyDescent="0.35">
      <c r="A9" s="133"/>
      <c r="B9" s="133"/>
      <c r="F9" s="129"/>
      <c r="G9" s="129"/>
      <c r="H9" s="94"/>
    </row>
    <row r="10" spans="1:12" x14ac:dyDescent="0.35">
      <c r="A10" s="133"/>
      <c r="B10" s="133"/>
      <c r="C10" s="17" t="s">
        <v>71</v>
      </c>
      <c r="F10" s="129"/>
      <c r="G10" s="129"/>
      <c r="H10" s="93" t="s">
        <v>71</v>
      </c>
    </row>
    <row r="11" spans="1:12" x14ac:dyDescent="0.35">
      <c r="A11" s="133"/>
      <c r="B11" s="133"/>
      <c r="F11" s="129"/>
      <c r="G11" s="129"/>
      <c r="H11" s="94"/>
    </row>
    <row r="12" spans="1:12" x14ac:dyDescent="0.35">
      <c r="A12" s="133"/>
      <c r="B12" s="133"/>
      <c r="C12" s="17" t="s">
        <v>72</v>
      </c>
      <c r="F12" s="129"/>
      <c r="G12" s="129"/>
      <c r="H12" s="93" t="s">
        <v>72</v>
      </c>
    </row>
    <row r="13" spans="1:12" x14ac:dyDescent="0.35">
      <c r="A13" s="133"/>
      <c r="B13" s="133"/>
      <c r="F13" s="129"/>
      <c r="G13" s="129"/>
      <c r="H13" s="94"/>
    </row>
    <row r="14" spans="1:12" x14ac:dyDescent="0.35">
      <c r="A14" s="133"/>
      <c r="B14" s="133"/>
      <c r="C14" s="17" t="s">
        <v>73</v>
      </c>
      <c r="F14" s="129"/>
      <c r="G14" s="129"/>
      <c r="H14" s="93" t="s">
        <v>73</v>
      </c>
    </row>
    <row r="15" spans="1:12" x14ac:dyDescent="0.35">
      <c r="A15" s="133"/>
      <c r="B15" s="133"/>
      <c r="F15" s="129"/>
      <c r="G15" s="129"/>
      <c r="H15" s="94"/>
    </row>
    <row r="16" spans="1:12" x14ac:dyDescent="0.35">
      <c r="A16" s="133"/>
      <c r="B16" s="133"/>
      <c r="C16" s="17" t="s">
        <v>74</v>
      </c>
      <c r="F16" s="129"/>
      <c r="G16" s="129"/>
      <c r="H16" s="93" t="s">
        <v>74</v>
      </c>
    </row>
    <row r="17" spans="1:8" x14ac:dyDescent="0.35">
      <c r="H17" s="94"/>
    </row>
    <row r="18" spans="1:8" ht="30" customHeight="1" x14ac:dyDescent="0.35">
      <c r="A18" s="134" t="s">
        <v>100</v>
      </c>
      <c r="B18" s="134"/>
      <c r="C18" s="17" t="s">
        <v>75</v>
      </c>
      <c r="F18" s="135" t="s">
        <v>102</v>
      </c>
      <c r="G18" s="135"/>
      <c r="H18" s="93" t="s">
        <v>75</v>
      </c>
    </row>
    <row r="19" spans="1:8" x14ac:dyDescent="0.35">
      <c r="H19" s="94"/>
    </row>
    <row r="20" spans="1:8" ht="15" customHeight="1" x14ac:dyDescent="0.35">
      <c r="A20" s="133" t="s">
        <v>99</v>
      </c>
      <c r="B20" s="133"/>
      <c r="C20" s="17" t="s">
        <v>76</v>
      </c>
      <c r="F20" s="129" t="s">
        <v>103</v>
      </c>
      <c r="G20" s="129"/>
      <c r="H20" s="93" t="s">
        <v>76</v>
      </c>
    </row>
    <row r="21" spans="1:8" x14ac:dyDescent="0.35">
      <c r="A21" s="133"/>
      <c r="B21" s="133"/>
      <c r="F21" s="129"/>
      <c r="G21" s="129"/>
      <c r="H21" s="94"/>
    </row>
    <row r="22" spans="1:8" x14ac:dyDescent="0.35">
      <c r="A22" s="133"/>
      <c r="B22" s="133"/>
      <c r="C22" s="17" t="s">
        <v>77</v>
      </c>
      <c r="F22" s="129"/>
      <c r="G22" s="129"/>
      <c r="H22" s="93" t="s">
        <v>77</v>
      </c>
    </row>
    <row r="23" spans="1:8" x14ac:dyDescent="0.35">
      <c r="A23" s="133"/>
      <c r="B23" s="133"/>
      <c r="F23" s="129"/>
      <c r="G23" s="129"/>
      <c r="H23" s="94"/>
    </row>
    <row r="24" spans="1:8" x14ac:dyDescent="0.35">
      <c r="A24" s="133"/>
      <c r="B24" s="133"/>
      <c r="C24" s="17" t="s">
        <v>78</v>
      </c>
      <c r="F24" s="129"/>
      <c r="G24" s="129"/>
      <c r="H24" s="93" t="s">
        <v>78</v>
      </c>
    </row>
    <row r="25" spans="1:8" x14ac:dyDescent="0.35">
      <c r="A25" s="133"/>
      <c r="B25" s="133"/>
      <c r="F25" s="129"/>
      <c r="G25" s="129"/>
      <c r="H25" s="94"/>
    </row>
    <row r="26" spans="1:8" x14ac:dyDescent="0.35">
      <c r="A26" s="133"/>
      <c r="B26" s="133"/>
      <c r="C26" s="17" t="s">
        <v>79</v>
      </c>
      <c r="F26" s="129"/>
      <c r="G26" s="129"/>
      <c r="H26" s="93" t="s">
        <v>79</v>
      </c>
    </row>
    <row r="27" spans="1:8" x14ac:dyDescent="0.35">
      <c r="A27" s="133"/>
      <c r="B27" s="133"/>
      <c r="F27" s="129"/>
      <c r="G27" s="129"/>
      <c r="H27" s="94"/>
    </row>
    <row r="28" spans="1:8" x14ac:dyDescent="0.35">
      <c r="A28" s="133"/>
      <c r="B28" s="133"/>
      <c r="C28" s="17" t="s">
        <v>80</v>
      </c>
      <c r="F28" s="129"/>
      <c r="G28" s="129"/>
      <c r="H28" s="93" t="s">
        <v>80</v>
      </c>
    </row>
    <row r="29" spans="1:8" x14ac:dyDescent="0.35">
      <c r="H29" s="94"/>
    </row>
    <row r="30" spans="1:8" ht="15" customHeight="1" x14ac:dyDescent="0.35">
      <c r="A30" s="133" t="s">
        <v>98</v>
      </c>
      <c r="B30" s="133"/>
      <c r="C30" s="17" t="s">
        <v>81</v>
      </c>
      <c r="F30" s="129" t="s">
        <v>104</v>
      </c>
      <c r="G30" s="129"/>
      <c r="H30" s="93" t="s">
        <v>81</v>
      </c>
    </row>
    <row r="31" spans="1:8" x14ac:dyDescent="0.35">
      <c r="A31" s="133"/>
      <c r="B31" s="133"/>
      <c r="F31" s="129"/>
      <c r="G31" s="129"/>
      <c r="H31" s="94"/>
    </row>
    <row r="32" spans="1:8" x14ac:dyDescent="0.35">
      <c r="A32" s="133"/>
      <c r="B32" s="133"/>
      <c r="C32" s="17" t="s">
        <v>82</v>
      </c>
      <c r="F32" s="129"/>
      <c r="G32" s="129"/>
      <c r="H32" s="93" t="s">
        <v>82</v>
      </c>
    </row>
    <row r="33" spans="1:8" x14ac:dyDescent="0.35">
      <c r="A33" s="133"/>
      <c r="B33" s="133"/>
      <c r="F33" s="129"/>
      <c r="G33" s="129"/>
      <c r="H33" s="94"/>
    </row>
    <row r="34" spans="1:8" x14ac:dyDescent="0.35">
      <c r="A34" s="133"/>
      <c r="B34" s="133"/>
      <c r="C34" s="17" t="s">
        <v>83</v>
      </c>
      <c r="F34" s="129"/>
      <c r="G34" s="129"/>
      <c r="H34" s="93" t="s">
        <v>83</v>
      </c>
    </row>
    <row r="35" spans="1:8" x14ac:dyDescent="0.35">
      <c r="A35" s="133"/>
      <c r="B35" s="133"/>
      <c r="F35" s="129"/>
      <c r="G35" s="129"/>
      <c r="H35" s="94"/>
    </row>
    <row r="36" spans="1:8" x14ac:dyDescent="0.35">
      <c r="A36" s="133"/>
      <c r="B36" s="133"/>
      <c r="C36" s="17" t="s">
        <v>84</v>
      </c>
      <c r="F36" s="129"/>
      <c r="G36" s="129"/>
      <c r="H36" s="93" t="s">
        <v>84</v>
      </c>
    </row>
    <row r="37" spans="1:8" x14ac:dyDescent="0.35">
      <c r="A37" s="133"/>
      <c r="B37" s="133"/>
      <c r="F37" s="129"/>
      <c r="G37" s="129"/>
      <c r="H37" s="94"/>
    </row>
    <row r="38" spans="1:8" x14ac:dyDescent="0.35">
      <c r="A38" s="133"/>
      <c r="B38" s="133"/>
      <c r="C38" s="17" t="s">
        <v>85</v>
      </c>
      <c r="F38" s="129"/>
      <c r="G38" s="129"/>
      <c r="H38" s="93" t="s">
        <v>85</v>
      </c>
    </row>
    <row r="39" spans="1:8" x14ac:dyDescent="0.35">
      <c r="A39" s="133"/>
      <c r="B39" s="133"/>
      <c r="F39" s="129"/>
      <c r="G39" s="129"/>
      <c r="H39" s="94"/>
    </row>
    <row r="40" spans="1:8" x14ac:dyDescent="0.35">
      <c r="A40" s="133"/>
      <c r="B40" s="133"/>
      <c r="C40" s="17" t="s">
        <v>86</v>
      </c>
      <c r="F40" s="129"/>
      <c r="G40" s="129"/>
      <c r="H40" s="93" t="s">
        <v>86</v>
      </c>
    </row>
    <row r="41" spans="1:8" x14ac:dyDescent="0.35">
      <c r="A41" s="133"/>
      <c r="B41" s="133"/>
      <c r="F41" s="129"/>
      <c r="G41" s="129"/>
      <c r="H41" s="94"/>
    </row>
    <row r="42" spans="1:8" x14ac:dyDescent="0.35">
      <c r="A42" s="133"/>
      <c r="B42" s="133"/>
      <c r="C42" s="17" t="s">
        <v>87</v>
      </c>
      <c r="F42" s="129"/>
      <c r="G42" s="129"/>
      <c r="H42" s="93" t="s">
        <v>87</v>
      </c>
    </row>
    <row r="43" spans="1:8" x14ac:dyDescent="0.35">
      <c r="A43" s="133"/>
      <c r="B43" s="133"/>
      <c r="F43" s="129"/>
      <c r="G43" s="129"/>
      <c r="H43" s="94"/>
    </row>
    <row r="44" spans="1:8" x14ac:dyDescent="0.35">
      <c r="A44" s="133"/>
      <c r="B44" s="133"/>
      <c r="C44" s="17" t="s">
        <v>88</v>
      </c>
      <c r="F44" s="129"/>
      <c r="G44" s="129"/>
      <c r="H44" s="93" t="s">
        <v>88</v>
      </c>
    </row>
    <row r="45" spans="1:8" x14ac:dyDescent="0.35">
      <c r="A45" s="133"/>
      <c r="B45" s="133"/>
      <c r="F45" s="129"/>
      <c r="G45" s="129"/>
      <c r="H45" s="94"/>
    </row>
    <row r="46" spans="1:8" x14ac:dyDescent="0.35">
      <c r="A46" s="133"/>
      <c r="B46" s="133"/>
      <c r="C46" s="17" t="s">
        <v>89</v>
      </c>
      <c r="F46" s="129"/>
      <c r="G46" s="129"/>
      <c r="H46" s="93" t="s">
        <v>89</v>
      </c>
    </row>
    <row r="47" spans="1:8" x14ac:dyDescent="0.35">
      <c r="A47" s="133"/>
      <c r="B47" s="133"/>
      <c r="F47" s="129"/>
      <c r="G47" s="129"/>
      <c r="H47" s="94"/>
    </row>
    <row r="48" spans="1:8" x14ac:dyDescent="0.35">
      <c r="A48" s="133"/>
      <c r="B48" s="133"/>
      <c r="C48" s="17" t="s">
        <v>90</v>
      </c>
      <c r="F48" s="129"/>
      <c r="G48" s="129"/>
      <c r="H48" s="93" t="s">
        <v>90</v>
      </c>
    </row>
    <row r="49" spans="1:8" x14ac:dyDescent="0.35">
      <c r="H49" s="94"/>
    </row>
    <row r="50" spans="1:8" x14ac:dyDescent="0.35">
      <c r="A50" s="134" t="s">
        <v>97</v>
      </c>
      <c r="B50" s="134"/>
      <c r="C50" s="17" t="s">
        <v>91</v>
      </c>
      <c r="F50" s="129" t="s">
        <v>105</v>
      </c>
      <c r="G50" s="129"/>
      <c r="H50" s="93" t="s">
        <v>91</v>
      </c>
    </row>
    <row r="51" spans="1:8" x14ac:dyDescent="0.35">
      <c r="A51" s="134"/>
      <c r="B51" s="134"/>
      <c r="F51" s="129"/>
      <c r="G51" s="129"/>
      <c r="H51" s="94"/>
    </row>
    <row r="52" spans="1:8" x14ac:dyDescent="0.35">
      <c r="A52" s="134"/>
      <c r="B52" s="134"/>
      <c r="C52" s="17" t="s">
        <v>92</v>
      </c>
      <c r="F52" s="129"/>
      <c r="G52" s="129"/>
      <c r="H52" s="93" t="s">
        <v>92</v>
      </c>
    </row>
    <row r="53" spans="1:8" x14ac:dyDescent="0.35">
      <c r="A53" s="134"/>
      <c r="B53" s="134"/>
      <c r="F53" s="129"/>
      <c r="G53" s="129"/>
      <c r="H53" s="94"/>
    </row>
    <row r="54" spans="1:8" x14ac:dyDescent="0.35">
      <c r="A54" s="134"/>
      <c r="B54" s="134"/>
      <c r="C54" s="17" t="s">
        <v>93</v>
      </c>
      <c r="F54" s="129"/>
      <c r="G54" s="129"/>
      <c r="H54" s="93" t="s">
        <v>93</v>
      </c>
    </row>
    <row r="55" spans="1:8" x14ac:dyDescent="0.35">
      <c r="A55" s="134"/>
      <c r="B55" s="134"/>
      <c r="F55" s="129"/>
      <c r="G55" s="129"/>
      <c r="H55" s="94"/>
    </row>
    <row r="56" spans="1:8" x14ac:dyDescent="0.35">
      <c r="A56" s="134"/>
      <c r="B56" s="134"/>
      <c r="C56" s="17" t="s">
        <v>94</v>
      </c>
      <c r="F56" s="129"/>
      <c r="G56" s="129"/>
      <c r="H56" s="93" t="s">
        <v>94</v>
      </c>
    </row>
    <row r="57" spans="1:8" x14ac:dyDescent="0.35">
      <c r="A57" s="134"/>
      <c r="B57" s="134"/>
      <c r="F57" s="129"/>
      <c r="G57" s="129"/>
      <c r="H57" s="94"/>
    </row>
    <row r="58" spans="1:8" x14ac:dyDescent="0.35">
      <c r="A58" s="134"/>
      <c r="B58" s="134"/>
      <c r="C58" s="17" t="s">
        <v>95</v>
      </c>
      <c r="F58" s="129"/>
      <c r="G58" s="129"/>
      <c r="H58" s="93" t="s">
        <v>95</v>
      </c>
    </row>
    <row r="62" spans="1:8" ht="15" customHeight="1" x14ac:dyDescent="0.35">
      <c r="C62" s="128" t="s">
        <v>130</v>
      </c>
      <c r="D62" s="128"/>
      <c r="E62" s="128"/>
    </row>
    <row r="64" spans="1:8" x14ac:dyDescent="0.35">
      <c r="C64" s="127" t="s">
        <v>127</v>
      </c>
      <c r="D64" s="127"/>
      <c r="E64" s="127"/>
    </row>
    <row r="66" spans="3:5" x14ac:dyDescent="0.35">
      <c r="C66" s="128" t="s">
        <v>128</v>
      </c>
      <c r="D66" s="128"/>
      <c r="E66" s="128"/>
    </row>
    <row r="68" spans="3:5" x14ac:dyDescent="0.35">
      <c r="C68" s="128" t="s">
        <v>129</v>
      </c>
      <c r="D68" s="128"/>
      <c r="E68" s="128"/>
    </row>
  </sheetData>
  <mergeCells count="15">
    <mergeCell ref="A2:I2"/>
    <mergeCell ref="A4:B16"/>
    <mergeCell ref="A20:B28"/>
    <mergeCell ref="A30:B48"/>
    <mergeCell ref="A50:B58"/>
    <mergeCell ref="A18:B18"/>
    <mergeCell ref="F4:G16"/>
    <mergeCell ref="F18:G18"/>
    <mergeCell ref="F20:G28"/>
    <mergeCell ref="F30:G48"/>
    <mergeCell ref="C64:E64"/>
    <mergeCell ref="C66:E66"/>
    <mergeCell ref="C68:E68"/>
    <mergeCell ref="C62:E62"/>
    <mergeCell ref="F50:G58"/>
  </mergeCells>
  <hyperlinks>
    <hyperlink ref="C4" location="HLV_Inter!C4" display="HLV Inter"/>
    <hyperlink ref="C6" location="SOMMAIRE!C6" display="Proactif"/>
    <hyperlink ref="C8" location="Sherlock!C8" display="Sherlock"/>
    <hyperlink ref="C10" location="Cockpit!C10" display="Cockpit"/>
    <hyperlink ref="C12" location="ESDI!C12" display="ESDI"/>
    <hyperlink ref="C14" location="Escalade_Import!C14" display="Escalade Import"/>
    <hyperlink ref="C16" location="Escalade_Export!C16" display="Escalade Export"/>
    <hyperlink ref="C18" location="Disjoint_Import!C18" display="Disjoint Import"/>
    <hyperlink ref="C20" location="Injection!C20" display="Injection"/>
    <hyperlink ref="C22" location="eParcel!C22" display="eParcel"/>
    <hyperlink ref="C24" location="'A&amp;E'!C24" display="A&amp;E"/>
    <hyperlink ref="C26" location="EMS!C26" display="EMS"/>
    <hyperlink ref="C28" location="KPG!C28" display="KPG"/>
    <hyperlink ref="C30" location="DistriEcom!C30" display="Distribution et eCommerce"/>
    <hyperlink ref="C32" location="Auto_Logi!C32" display="Automotive &amp; Logistique"/>
    <hyperlink ref="C34" location="Banque!C34" display="Banque"/>
    <hyperlink ref="C36" location="Electro!C36" display="Electronique"/>
    <hyperlink ref="C38" location="Grands_Comptes!C38" display="Grands Comptes"/>
    <hyperlink ref="C40" location="Industrie!C40" display="Industrie"/>
    <hyperlink ref="C42" location="Sante!C42" display="Santé"/>
    <hyperlink ref="C44" location="Major!C44" display="Major"/>
    <hyperlink ref="C46" location="DOM!C46" display="DOM"/>
    <hyperlink ref="C48" location="'Fret DOM'!C48" display="Fret DOM"/>
    <hyperlink ref="C50" location="IDF!C50" display="IDF"/>
    <hyperlink ref="C52" location="'Nord Est'!C52" display="Nord Est"/>
    <hyperlink ref="C54" location="Ouest!C54" display="Ouest"/>
    <hyperlink ref="C56" location="'Sud Est'!C56" display="Est"/>
    <hyperlink ref="C58" location="'Sud Ouest'!C58" display="Sud ouest"/>
    <hyperlink ref="H4" location="STAT_HLV_Inter!H4" display="HLV Inter"/>
    <hyperlink ref="H6" location="STAT_Proactif!H6" display="Proactif"/>
    <hyperlink ref="H8" location="STAT_Sherlock!H8" display="Sherlock"/>
    <hyperlink ref="H10" location="STAT_Cockpit!H10" display="Cockpit"/>
    <hyperlink ref="H12" location="STAT_ESDI!H12" display="ESDI"/>
    <hyperlink ref="H16" location="STAT_Escalade_Export!H16" display="Escalade Export"/>
    <hyperlink ref="H18" location="STAT_Disjoint_Import!H18" display="Disjoint Import"/>
    <hyperlink ref="H20" location="STAT_Injection!H20" display="Injection"/>
    <hyperlink ref="H22" location="STAT_eparcel!H22" display="eParcel"/>
    <hyperlink ref="H24" location="'STAT_A&amp;E'!H24" display="A&amp;E"/>
    <hyperlink ref="H26" location="STAT_EMS!H26" display="EMS"/>
    <hyperlink ref="H28" location="STAT_KPG!H28" display="KPG"/>
    <hyperlink ref="H30" location="STAT_Distri_Ecom!H30" display="Distribution et eCommerce"/>
    <hyperlink ref="H32" location="STAT_Auto_Logi!H32" display="Automotive &amp; Logistique"/>
    <hyperlink ref="H34" location="STAT_Banque!H34" display="Banque"/>
    <hyperlink ref="H36" location="STAT_Electro!H36" display="Electronique"/>
    <hyperlink ref="H38" location="STAT_Grands_Comptes!H38" display="Grands Comptes"/>
    <hyperlink ref="H40" location="STAT_Industrie!H40" display="Industrie"/>
    <hyperlink ref="H42" location="STAT_Santé!H42" display="Santé"/>
    <hyperlink ref="H44" location="STAT_Major!H44" display="Major"/>
    <hyperlink ref="H46" location="STAT_DOM!H46" display="DOM"/>
    <hyperlink ref="H48" location="STAT_FDOM!C48" display="Fret DOM"/>
    <hyperlink ref="H50" location="STAT_IDF!H50" display="IDF"/>
    <hyperlink ref="H52" location="STAT_NE!H52" display="Nord Est"/>
    <hyperlink ref="H54" location="STAT_O!H54" display="Ouest"/>
    <hyperlink ref="H56" location="STAT_SE!H56" display="Sud Est"/>
    <hyperlink ref="H58" location="STAT_SO!H58" display="Sud ouest"/>
    <hyperlink ref="H14" location="STAT_Escalade_Import!H14" display="Escalade Import"/>
    <hyperlink ref="C64:E64" location="GLOBAL_Régions!A1" display="STATISTIQUES GLOBALES REGIONS"/>
    <hyperlink ref="C66:E66" location="GLOBAL_Grands_Comptes!A1" display="STATISTIQUES GLOBALES GRANDS COMPTES"/>
    <hyperlink ref="C68:E68" location="GLOBAL_Import!A1" display="STATISTIQUES GLOBALES IMPORT"/>
    <hyperlink ref="C62:E62" location="GLOBAL_Equipe_Support!A1" display="STATISTIQUES GLOABALES EQUIPE SUPPORT"/>
  </hyperlinks>
  <pageMargins left="0.7" right="0.7" top="0.75" bottom="0.75" header="0.3" footer="0.3"/>
  <pageSetup paperSize="9" orientation="portrait" horizontalDpi="4294967295" verticalDpi="4294967295"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9">
    <tabColor theme="8"/>
  </sheetPr>
  <dimension ref="A1:ND56"/>
  <sheetViews>
    <sheetView showGridLines="0" showZeros="0" workbookViewId="0">
      <pane xSplit="3" ySplit="7" topLeftCell="D23" activePane="bottomRight" state="frozen"/>
      <selection activeCell="FS61" sqref="FS61"/>
      <selection pane="topRight" activeCell="FS61" sqref="FS61"/>
      <selection pane="bottomLeft" activeCell="FS61" sqref="FS61"/>
      <selection pane="bottomRight" activeCell="E40" sqref="E40:I40"/>
    </sheetView>
  </sheetViews>
  <sheetFormatPr baseColWidth="10" defaultColWidth="11.453125" defaultRowHeight="14.5" x14ac:dyDescent="0.35"/>
  <cols>
    <col min="1" max="1" width="27" style="48" customWidth="1"/>
    <col min="2" max="2" width="11.54296875" style="48" hidden="1" customWidth="1"/>
    <col min="3" max="3" width="6.7265625" style="48" hidden="1" customWidth="1"/>
    <col min="4" max="9" width="11.54296875" style="48" customWidth="1"/>
    <col min="10" max="16" width="12.54296875" style="48" customWidth="1"/>
    <col min="17" max="16384" width="11.453125" style="48"/>
  </cols>
  <sheetData>
    <row r="1" spans="1:368" hidden="1" x14ac:dyDescent="0.35">
      <c r="A1" s="99">
        <f>SOMMAIRE!$L$2</f>
        <v>2017</v>
      </c>
    </row>
    <row r="2" spans="1:368" x14ac:dyDescent="0.35">
      <c r="A2" s="49" t="s">
        <v>5</v>
      </c>
      <c r="B2" s="50"/>
      <c r="C2" s="50"/>
      <c r="D2" s="50" t="str">
        <f>TEXT(D4,"mmmm")</f>
        <v>janvier</v>
      </c>
      <c r="E2" s="50" t="str">
        <f>TEXT(E4,"mmmm")</f>
        <v>janvier</v>
      </c>
      <c r="F2" s="50" t="str">
        <f t="shared" ref="F2:BQ2" si="0">TEXT(F4,"mmmm")</f>
        <v>janvier</v>
      </c>
      <c r="G2" s="50" t="str">
        <f t="shared" si="0"/>
        <v>janvier</v>
      </c>
      <c r="H2" s="50" t="str">
        <f t="shared" si="0"/>
        <v>janvier</v>
      </c>
      <c r="I2" s="50" t="str">
        <f t="shared" si="0"/>
        <v>janvier</v>
      </c>
      <c r="J2" s="50" t="str">
        <f t="shared" si="0"/>
        <v>janvier</v>
      </c>
      <c r="K2" s="50" t="str">
        <f t="shared" si="0"/>
        <v>janvier</v>
      </c>
      <c r="L2" s="50" t="str">
        <f t="shared" si="0"/>
        <v>janvier</v>
      </c>
      <c r="M2" s="50" t="str">
        <f t="shared" si="0"/>
        <v>janvier</v>
      </c>
      <c r="N2" s="50" t="str">
        <f t="shared" si="0"/>
        <v>janvier</v>
      </c>
      <c r="O2" s="50" t="str">
        <f t="shared" si="0"/>
        <v>janvier</v>
      </c>
      <c r="P2" s="50" t="str">
        <f t="shared" si="0"/>
        <v>janvier</v>
      </c>
      <c r="Q2" s="50" t="str">
        <f t="shared" si="0"/>
        <v>janvier</v>
      </c>
      <c r="R2" s="50" t="str">
        <f t="shared" si="0"/>
        <v>janvier</v>
      </c>
      <c r="S2" s="50" t="str">
        <f t="shared" si="0"/>
        <v>janvier</v>
      </c>
      <c r="T2" s="50" t="str">
        <f t="shared" si="0"/>
        <v>janvier</v>
      </c>
      <c r="U2" s="50" t="str">
        <f t="shared" si="0"/>
        <v>janvier</v>
      </c>
      <c r="V2" s="50" t="str">
        <f t="shared" si="0"/>
        <v>janvier</v>
      </c>
      <c r="W2" s="50" t="str">
        <f t="shared" si="0"/>
        <v>janvier</v>
      </c>
      <c r="X2" s="50" t="str">
        <f t="shared" si="0"/>
        <v>janvier</v>
      </c>
      <c r="Y2" s="50" t="str">
        <f t="shared" si="0"/>
        <v>janvier</v>
      </c>
      <c r="Z2" s="50" t="str">
        <f t="shared" si="0"/>
        <v>janvier</v>
      </c>
      <c r="AA2" s="50" t="str">
        <f t="shared" si="0"/>
        <v>janvier</v>
      </c>
      <c r="AB2" s="50" t="str">
        <f t="shared" si="0"/>
        <v>janvier</v>
      </c>
      <c r="AC2" s="50" t="str">
        <f t="shared" si="0"/>
        <v>janvier</v>
      </c>
      <c r="AD2" s="50" t="str">
        <f t="shared" si="0"/>
        <v>janvier</v>
      </c>
      <c r="AE2" s="50" t="str">
        <f t="shared" si="0"/>
        <v>janvier</v>
      </c>
      <c r="AF2" s="50" t="str">
        <f t="shared" si="0"/>
        <v>janvier</v>
      </c>
      <c r="AG2" s="50" t="str">
        <f t="shared" si="0"/>
        <v>janvier</v>
      </c>
      <c r="AH2" s="50" t="str">
        <f t="shared" si="0"/>
        <v>janvier</v>
      </c>
      <c r="AI2" s="50" t="str">
        <f t="shared" si="0"/>
        <v>février</v>
      </c>
      <c r="AJ2" s="50" t="str">
        <f t="shared" si="0"/>
        <v>février</v>
      </c>
      <c r="AK2" s="50" t="str">
        <f t="shared" si="0"/>
        <v>février</v>
      </c>
      <c r="AL2" s="50" t="str">
        <f t="shared" si="0"/>
        <v>février</v>
      </c>
      <c r="AM2" s="50" t="str">
        <f t="shared" si="0"/>
        <v>février</v>
      </c>
      <c r="AN2" s="50" t="str">
        <f t="shared" si="0"/>
        <v>février</v>
      </c>
      <c r="AO2" s="50" t="str">
        <f t="shared" si="0"/>
        <v>février</v>
      </c>
      <c r="AP2" s="50" t="str">
        <f t="shared" si="0"/>
        <v>février</v>
      </c>
      <c r="AQ2" s="50" t="str">
        <f t="shared" si="0"/>
        <v>février</v>
      </c>
      <c r="AR2" s="50" t="str">
        <f t="shared" si="0"/>
        <v>février</v>
      </c>
      <c r="AS2" s="50" t="str">
        <f t="shared" si="0"/>
        <v>février</v>
      </c>
      <c r="AT2" s="50" t="str">
        <f t="shared" si="0"/>
        <v>février</v>
      </c>
      <c r="AU2" s="50" t="str">
        <f t="shared" si="0"/>
        <v>février</v>
      </c>
      <c r="AV2" s="50" t="str">
        <f t="shared" si="0"/>
        <v>février</v>
      </c>
      <c r="AW2" s="50" t="str">
        <f t="shared" si="0"/>
        <v>février</v>
      </c>
      <c r="AX2" s="50" t="str">
        <f t="shared" si="0"/>
        <v>février</v>
      </c>
      <c r="AY2" s="50" t="str">
        <f t="shared" si="0"/>
        <v>février</v>
      </c>
      <c r="AZ2" s="50" t="str">
        <f t="shared" si="0"/>
        <v>février</v>
      </c>
      <c r="BA2" s="50" t="str">
        <f t="shared" si="0"/>
        <v>février</v>
      </c>
      <c r="BB2" s="50" t="str">
        <f t="shared" si="0"/>
        <v>février</v>
      </c>
      <c r="BC2" s="50" t="str">
        <f t="shared" si="0"/>
        <v>février</v>
      </c>
      <c r="BD2" s="50" t="str">
        <f t="shared" si="0"/>
        <v>février</v>
      </c>
      <c r="BE2" s="50" t="str">
        <f t="shared" si="0"/>
        <v>février</v>
      </c>
      <c r="BF2" s="50" t="str">
        <f t="shared" si="0"/>
        <v>février</v>
      </c>
      <c r="BG2" s="50" t="str">
        <f t="shared" si="0"/>
        <v>février</v>
      </c>
      <c r="BH2" s="50" t="str">
        <f t="shared" si="0"/>
        <v>février</v>
      </c>
      <c r="BI2" s="50" t="str">
        <f t="shared" si="0"/>
        <v>février</v>
      </c>
      <c r="BJ2" s="50" t="str">
        <f t="shared" si="0"/>
        <v>février</v>
      </c>
      <c r="BK2" s="50" t="str">
        <f t="shared" si="0"/>
        <v>mars</v>
      </c>
      <c r="BL2" s="50" t="str">
        <f t="shared" si="0"/>
        <v>mars</v>
      </c>
      <c r="BM2" s="50" t="str">
        <f t="shared" si="0"/>
        <v>mars</v>
      </c>
      <c r="BN2" s="50" t="str">
        <f t="shared" si="0"/>
        <v>mars</v>
      </c>
      <c r="BO2" s="50" t="str">
        <f t="shared" si="0"/>
        <v>mars</v>
      </c>
      <c r="BP2" s="50" t="str">
        <f t="shared" si="0"/>
        <v>mars</v>
      </c>
      <c r="BQ2" s="50" t="str">
        <f t="shared" si="0"/>
        <v>mars</v>
      </c>
      <c r="BR2" s="50" t="str">
        <f t="shared" ref="BR2:EC2" si="1">TEXT(BR4,"mmmm")</f>
        <v>mars</v>
      </c>
      <c r="BS2" s="50" t="str">
        <f t="shared" si="1"/>
        <v>mars</v>
      </c>
      <c r="BT2" s="50" t="str">
        <f t="shared" si="1"/>
        <v>mars</v>
      </c>
      <c r="BU2" s="50" t="str">
        <f t="shared" si="1"/>
        <v>mars</v>
      </c>
      <c r="BV2" s="50" t="str">
        <f t="shared" si="1"/>
        <v>mars</v>
      </c>
      <c r="BW2" s="50" t="str">
        <f t="shared" si="1"/>
        <v>mars</v>
      </c>
      <c r="BX2" s="50" t="str">
        <f t="shared" si="1"/>
        <v>mars</v>
      </c>
      <c r="BY2" s="50" t="str">
        <f t="shared" si="1"/>
        <v>mars</v>
      </c>
      <c r="BZ2" s="50" t="str">
        <f t="shared" si="1"/>
        <v>mars</v>
      </c>
      <c r="CA2" s="50" t="str">
        <f t="shared" si="1"/>
        <v>mars</v>
      </c>
      <c r="CB2" s="50" t="str">
        <f t="shared" si="1"/>
        <v>mars</v>
      </c>
      <c r="CC2" s="50" t="str">
        <f t="shared" si="1"/>
        <v>mars</v>
      </c>
      <c r="CD2" s="50" t="str">
        <f t="shared" si="1"/>
        <v>mars</v>
      </c>
      <c r="CE2" s="50" t="str">
        <f t="shared" si="1"/>
        <v>mars</v>
      </c>
      <c r="CF2" s="50" t="str">
        <f t="shared" si="1"/>
        <v>mars</v>
      </c>
      <c r="CG2" s="50" t="str">
        <f t="shared" si="1"/>
        <v>mars</v>
      </c>
      <c r="CH2" s="50" t="str">
        <f t="shared" si="1"/>
        <v>mars</v>
      </c>
      <c r="CI2" s="50" t="str">
        <f t="shared" si="1"/>
        <v>mars</v>
      </c>
      <c r="CJ2" s="50" t="str">
        <f t="shared" si="1"/>
        <v>mars</v>
      </c>
      <c r="CK2" s="50" t="str">
        <f t="shared" si="1"/>
        <v>mars</v>
      </c>
      <c r="CL2" s="50" t="str">
        <f t="shared" si="1"/>
        <v>mars</v>
      </c>
      <c r="CM2" s="50" t="str">
        <f t="shared" si="1"/>
        <v>mars</v>
      </c>
      <c r="CN2" s="50" t="str">
        <f t="shared" si="1"/>
        <v>mars</v>
      </c>
      <c r="CO2" s="50" t="str">
        <f t="shared" si="1"/>
        <v>mars</v>
      </c>
      <c r="CP2" s="50" t="str">
        <f t="shared" si="1"/>
        <v>avril</v>
      </c>
      <c r="CQ2" s="50" t="str">
        <f t="shared" si="1"/>
        <v>avril</v>
      </c>
      <c r="CR2" s="50" t="str">
        <f t="shared" si="1"/>
        <v>avril</v>
      </c>
      <c r="CS2" s="50" t="str">
        <f t="shared" si="1"/>
        <v>avril</v>
      </c>
      <c r="CT2" s="50" t="str">
        <f t="shared" si="1"/>
        <v>avril</v>
      </c>
      <c r="CU2" s="50" t="str">
        <f t="shared" si="1"/>
        <v>avril</v>
      </c>
      <c r="CV2" s="50" t="str">
        <f t="shared" si="1"/>
        <v>avril</v>
      </c>
      <c r="CW2" s="50" t="str">
        <f t="shared" si="1"/>
        <v>avril</v>
      </c>
      <c r="CX2" s="50" t="str">
        <f t="shared" si="1"/>
        <v>avril</v>
      </c>
      <c r="CY2" s="50" t="str">
        <f t="shared" si="1"/>
        <v>avril</v>
      </c>
      <c r="CZ2" s="50" t="str">
        <f t="shared" si="1"/>
        <v>avril</v>
      </c>
      <c r="DA2" s="50" t="str">
        <f t="shared" si="1"/>
        <v>avril</v>
      </c>
      <c r="DB2" s="50" t="str">
        <f t="shared" si="1"/>
        <v>avril</v>
      </c>
      <c r="DC2" s="50" t="str">
        <f t="shared" si="1"/>
        <v>avril</v>
      </c>
      <c r="DD2" s="50" t="str">
        <f t="shared" si="1"/>
        <v>avril</v>
      </c>
      <c r="DE2" s="50" t="str">
        <f t="shared" si="1"/>
        <v>avril</v>
      </c>
      <c r="DF2" s="50" t="str">
        <f t="shared" si="1"/>
        <v>avril</v>
      </c>
      <c r="DG2" s="50" t="str">
        <f t="shared" si="1"/>
        <v>avril</v>
      </c>
      <c r="DH2" s="50" t="str">
        <f t="shared" si="1"/>
        <v>avril</v>
      </c>
      <c r="DI2" s="50" t="str">
        <f t="shared" si="1"/>
        <v>avril</v>
      </c>
      <c r="DJ2" s="50" t="str">
        <f t="shared" si="1"/>
        <v>avril</v>
      </c>
      <c r="DK2" s="50" t="str">
        <f t="shared" si="1"/>
        <v>avril</v>
      </c>
      <c r="DL2" s="50" t="str">
        <f t="shared" si="1"/>
        <v>avril</v>
      </c>
      <c r="DM2" s="50" t="str">
        <f t="shared" si="1"/>
        <v>avril</v>
      </c>
      <c r="DN2" s="50" t="str">
        <f t="shared" si="1"/>
        <v>avril</v>
      </c>
      <c r="DO2" s="50" t="str">
        <f t="shared" si="1"/>
        <v>avril</v>
      </c>
      <c r="DP2" s="50" t="str">
        <f t="shared" si="1"/>
        <v>avril</v>
      </c>
      <c r="DQ2" s="50" t="str">
        <f t="shared" si="1"/>
        <v>avril</v>
      </c>
      <c r="DR2" s="50" t="str">
        <f t="shared" si="1"/>
        <v>avril</v>
      </c>
      <c r="DS2" s="50" t="str">
        <f t="shared" si="1"/>
        <v>avril</v>
      </c>
      <c r="DT2" s="50" t="str">
        <f t="shared" si="1"/>
        <v>mai</v>
      </c>
      <c r="DU2" s="50" t="str">
        <f t="shared" si="1"/>
        <v>mai</v>
      </c>
      <c r="DV2" s="50" t="str">
        <f t="shared" si="1"/>
        <v>mai</v>
      </c>
      <c r="DW2" s="50" t="str">
        <f t="shared" si="1"/>
        <v>mai</v>
      </c>
      <c r="DX2" s="50" t="str">
        <f t="shared" si="1"/>
        <v>mai</v>
      </c>
      <c r="DY2" s="50" t="str">
        <f t="shared" si="1"/>
        <v>mai</v>
      </c>
      <c r="DZ2" s="50" t="str">
        <f t="shared" si="1"/>
        <v>mai</v>
      </c>
      <c r="EA2" s="50" t="str">
        <f t="shared" si="1"/>
        <v>mai</v>
      </c>
      <c r="EB2" s="50" t="str">
        <f t="shared" si="1"/>
        <v>mai</v>
      </c>
      <c r="EC2" s="50" t="str">
        <f t="shared" si="1"/>
        <v>mai</v>
      </c>
      <c r="ED2" s="50" t="str">
        <f t="shared" ref="ED2:GO2" si="2">TEXT(ED4,"mmmm")</f>
        <v>mai</v>
      </c>
      <c r="EE2" s="50" t="str">
        <f t="shared" si="2"/>
        <v>mai</v>
      </c>
      <c r="EF2" s="50" t="str">
        <f t="shared" si="2"/>
        <v>mai</v>
      </c>
      <c r="EG2" s="50" t="str">
        <f t="shared" si="2"/>
        <v>mai</v>
      </c>
      <c r="EH2" s="50" t="str">
        <f t="shared" si="2"/>
        <v>mai</v>
      </c>
      <c r="EI2" s="50" t="str">
        <f t="shared" si="2"/>
        <v>mai</v>
      </c>
      <c r="EJ2" s="50" t="str">
        <f t="shared" si="2"/>
        <v>mai</v>
      </c>
      <c r="EK2" s="50" t="str">
        <f t="shared" si="2"/>
        <v>mai</v>
      </c>
      <c r="EL2" s="50" t="str">
        <f t="shared" si="2"/>
        <v>mai</v>
      </c>
      <c r="EM2" s="50" t="str">
        <f t="shared" si="2"/>
        <v>mai</v>
      </c>
      <c r="EN2" s="50" t="str">
        <f t="shared" si="2"/>
        <v>mai</v>
      </c>
      <c r="EO2" s="50" t="str">
        <f t="shared" si="2"/>
        <v>mai</v>
      </c>
      <c r="EP2" s="50" t="str">
        <f t="shared" si="2"/>
        <v>mai</v>
      </c>
      <c r="EQ2" s="50" t="str">
        <f t="shared" si="2"/>
        <v>mai</v>
      </c>
      <c r="ER2" s="50" t="str">
        <f t="shared" si="2"/>
        <v>mai</v>
      </c>
      <c r="ES2" s="50" t="str">
        <f t="shared" si="2"/>
        <v>mai</v>
      </c>
      <c r="ET2" s="50" t="str">
        <f t="shared" si="2"/>
        <v>mai</v>
      </c>
      <c r="EU2" s="50" t="str">
        <f t="shared" si="2"/>
        <v>mai</v>
      </c>
      <c r="EV2" s="50" t="str">
        <f t="shared" si="2"/>
        <v>mai</v>
      </c>
      <c r="EW2" s="50" t="str">
        <f t="shared" si="2"/>
        <v>mai</v>
      </c>
      <c r="EX2" s="50" t="str">
        <f t="shared" si="2"/>
        <v>mai</v>
      </c>
      <c r="EY2" s="50" t="str">
        <f t="shared" si="2"/>
        <v>juin</v>
      </c>
      <c r="EZ2" s="50" t="str">
        <f t="shared" si="2"/>
        <v>juin</v>
      </c>
      <c r="FA2" s="50" t="str">
        <f t="shared" si="2"/>
        <v>juin</v>
      </c>
      <c r="FB2" s="50" t="str">
        <f t="shared" si="2"/>
        <v>juin</v>
      </c>
      <c r="FC2" s="50" t="str">
        <f t="shared" si="2"/>
        <v>juin</v>
      </c>
      <c r="FD2" s="50" t="str">
        <f t="shared" si="2"/>
        <v>juin</v>
      </c>
      <c r="FE2" s="50" t="str">
        <f t="shared" si="2"/>
        <v>juin</v>
      </c>
      <c r="FF2" s="50" t="str">
        <f t="shared" si="2"/>
        <v>juin</v>
      </c>
      <c r="FG2" s="50" t="str">
        <f t="shared" si="2"/>
        <v>juin</v>
      </c>
      <c r="FH2" s="50" t="str">
        <f t="shared" si="2"/>
        <v>juin</v>
      </c>
      <c r="FI2" s="50" t="str">
        <f t="shared" si="2"/>
        <v>juin</v>
      </c>
      <c r="FJ2" s="50" t="str">
        <f t="shared" si="2"/>
        <v>juin</v>
      </c>
      <c r="FK2" s="50" t="str">
        <f t="shared" si="2"/>
        <v>juin</v>
      </c>
      <c r="FL2" s="50" t="str">
        <f t="shared" si="2"/>
        <v>juin</v>
      </c>
      <c r="FM2" s="50" t="str">
        <f t="shared" si="2"/>
        <v>juin</v>
      </c>
      <c r="FN2" s="50" t="str">
        <f t="shared" si="2"/>
        <v>juin</v>
      </c>
      <c r="FO2" s="50" t="str">
        <f t="shared" si="2"/>
        <v>juin</v>
      </c>
      <c r="FP2" s="50" t="str">
        <f t="shared" si="2"/>
        <v>juin</v>
      </c>
      <c r="FQ2" s="50" t="str">
        <f t="shared" si="2"/>
        <v>juin</v>
      </c>
      <c r="FR2" s="50" t="str">
        <f t="shared" si="2"/>
        <v>juin</v>
      </c>
      <c r="FS2" s="50" t="str">
        <f t="shared" si="2"/>
        <v>juin</v>
      </c>
      <c r="FT2" s="50" t="str">
        <f t="shared" si="2"/>
        <v>juin</v>
      </c>
      <c r="FU2" s="50" t="str">
        <f t="shared" si="2"/>
        <v>juin</v>
      </c>
      <c r="FV2" s="50" t="str">
        <f t="shared" si="2"/>
        <v>juin</v>
      </c>
      <c r="FW2" s="50" t="str">
        <f t="shared" si="2"/>
        <v>juin</v>
      </c>
      <c r="FX2" s="50" t="str">
        <f t="shared" si="2"/>
        <v>juin</v>
      </c>
      <c r="FY2" s="50" t="str">
        <f t="shared" si="2"/>
        <v>juin</v>
      </c>
      <c r="FZ2" s="50" t="str">
        <f t="shared" si="2"/>
        <v>juin</v>
      </c>
      <c r="GA2" s="50" t="str">
        <f t="shared" si="2"/>
        <v>juin</v>
      </c>
      <c r="GB2" s="50" t="str">
        <f t="shared" si="2"/>
        <v>juin</v>
      </c>
      <c r="GC2" s="50" t="str">
        <f t="shared" si="2"/>
        <v>juillet</v>
      </c>
      <c r="GD2" s="50" t="str">
        <f t="shared" si="2"/>
        <v>juillet</v>
      </c>
      <c r="GE2" s="50" t="str">
        <f t="shared" si="2"/>
        <v>juillet</v>
      </c>
      <c r="GF2" s="50" t="str">
        <f t="shared" si="2"/>
        <v>juillet</v>
      </c>
      <c r="GG2" s="50" t="str">
        <f t="shared" si="2"/>
        <v>juillet</v>
      </c>
      <c r="GH2" s="50" t="str">
        <f t="shared" si="2"/>
        <v>juillet</v>
      </c>
      <c r="GI2" s="50" t="str">
        <f t="shared" si="2"/>
        <v>juillet</v>
      </c>
      <c r="GJ2" s="50" t="str">
        <f t="shared" si="2"/>
        <v>juillet</v>
      </c>
      <c r="GK2" s="50" t="str">
        <f t="shared" si="2"/>
        <v>juillet</v>
      </c>
      <c r="GL2" s="50" t="str">
        <f t="shared" si="2"/>
        <v>juillet</v>
      </c>
      <c r="GM2" s="50" t="str">
        <f t="shared" si="2"/>
        <v>juillet</v>
      </c>
      <c r="GN2" s="50" t="str">
        <f t="shared" si="2"/>
        <v>juillet</v>
      </c>
      <c r="GO2" s="50" t="str">
        <f t="shared" si="2"/>
        <v>juillet</v>
      </c>
      <c r="GP2" s="50" t="str">
        <f t="shared" ref="GP2:JA2" si="3">TEXT(GP4,"mmmm")</f>
        <v>juillet</v>
      </c>
      <c r="GQ2" s="50" t="str">
        <f t="shared" si="3"/>
        <v>juillet</v>
      </c>
      <c r="GR2" s="50" t="str">
        <f t="shared" si="3"/>
        <v>juillet</v>
      </c>
      <c r="GS2" s="50" t="str">
        <f t="shared" si="3"/>
        <v>juillet</v>
      </c>
      <c r="GT2" s="50" t="str">
        <f t="shared" si="3"/>
        <v>juillet</v>
      </c>
      <c r="GU2" s="50" t="str">
        <f t="shared" si="3"/>
        <v>juillet</v>
      </c>
      <c r="GV2" s="50" t="str">
        <f t="shared" si="3"/>
        <v>juillet</v>
      </c>
      <c r="GW2" s="50" t="str">
        <f t="shared" si="3"/>
        <v>juillet</v>
      </c>
      <c r="GX2" s="50" t="str">
        <f t="shared" si="3"/>
        <v>juillet</v>
      </c>
      <c r="GY2" s="50" t="str">
        <f t="shared" si="3"/>
        <v>juillet</v>
      </c>
      <c r="GZ2" s="50" t="str">
        <f t="shared" si="3"/>
        <v>juillet</v>
      </c>
      <c r="HA2" s="50" t="str">
        <f t="shared" si="3"/>
        <v>juillet</v>
      </c>
      <c r="HB2" s="50" t="str">
        <f t="shared" si="3"/>
        <v>juillet</v>
      </c>
      <c r="HC2" s="50" t="str">
        <f t="shared" si="3"/>
        <v>juillet</v>
      </c>
      <c r="HD2" s="50" t="str">
        <f t="shared" si="3"/>
        <v>juillet</v>
      </c>
      <c r="HE2" s="50" t="str">
        <f t="shared" si="3"/>
        <v>juillet</v>
      </c>
      <c r="HF2" s="50" t="str">
        <f t="shared" si="3"/>
        <v>juillet</v>
      </c>
      <c r="HG2" s="50" t="str">
        <f t="shared" si="3"/>
        <v>juillet</v>
      </c>
      <c r="HH2" s="50" t="str">
        <f t="shared" si="3"/>
        <v>août</v>
      </c>
      <c r="HI2" s="50" t="str">
        <f t="shared" si="3"/>
        <v>août</v>
      </c>
      <c r="HJ2" s="50" t="str">
        <f t="shared" si="3"/>
        <v>août</v>
      </c>
      <c r="HK2" s="50" t="str">
        <f t="shared" si="3"/>
        <v>août</v>
      </c>
      <c r="HL2" s="50" t="str">
        <f t="shared" si="3"/>
        <v>août</v>
      </c>
      <c r="HM2" s="50" t="str">
        <f t="shared" si="3"/>
        <v>août</v>
      </c>
      <c r="HN2" s="50" t="str">
        <f t="shared" si="3"/>
        <v>août</v>
      </c>
      <c r="HO2" s="50" t="str">
        <f t="shared" si="3"/>
        <v>août</v>
      </c>
      <c r="HP2" s="50" t="str">
        <f t="shared" si="3"/>
        <v>août</v>
      </c>
      <c r="HQ2" s="50" t="str">
        <f t="shared" si="3"/>
        <v>août</v>
      </c>
      <c r="HR2" s="50" t="str">
        <f t="shared" si="3"/>
        <v>août</v>
      </c>
      <c r="HS2" s="50" t="str">
        <f t="shared" si="3"/>
        <v>août</v>
      </c>
      <c r="HT2" s="50" t="str">
        <f t="shared" si="3"/>
        <v>août</v>
      </c>
      <c r="HU2" s="50" t="str">
        <f t="shared" si="3"/>
        <v>août</v>
      </c>
      <c r="HV2" s="50" t="str">
        <f t="shared" si="3"/>
        <v>août</v>
      </c>
      <c r="HW2" s="50" t="str">
        <f t="shared" si="3"/>
        <v>août</v>
      </c>
      <c r="HX2" s="50" t="str">
        <f t="shared" si="3"/>
        <v>août</v>
      </c>
      <c r="HY2" s="50" t="str">
        <f t="shared" si="3"/>
        <v>août</v>
      </c>
      <c r="HZ2" s="50" t="str">
        <f t="shared" si="3"/>
        <v>août</v>
      </c>
      <c r="IA2" s="50" t="str">
        <f t="shared" si="3"/>
        <v>août</v>
      </c>
      <c r="IB2" s="50" t="str">
        <f t="shared" si="3"/>
        <v>août</v>
      </c>
      <c r="IC2" s="50" t="str">
        <f t="shared" si="3"/>
        <v>août</v>
      </c>
      <c r="ID2" s="50" t="str">
        <f t="shared" si="3"/>
        <v>août</v>
      </c>
      <c r="IE2" s="50" t="str">
        <f t="shared" si="3"/>
        <v>août</v>
      </c>
      <c r="IF2" s="50" t="str">
        <f t="shared" si="3"/>
        <v>août</v>
      </c>
      <c r="IG2" s="50" t="str">
        <f t="shared" si="3"/>
        <v>août</v>
      </c>
      <c r="IH2" s="50" t="str">
        <f t="shared" si="3"/>
        <v>août</v>
      </c>
      <c r="II2" s="50" t="str">
        <f t="shared" si="3"/>
        <v>août</v>
      </c>
      <c r="IJ2" s="50" t="str">
        <f t="shared" si="3"/>
        <v>août</v>
      </c>
      <c r="IK2" s="50" t="str">
        <f t="shared" si="3"/>
        <v>août</v>
      </c>
      <c r="IL2" s="50" t="str">
        <f t="shared" si="3"/>
        <v>août</v>
      </c>
      <c r="IM2" s="50" t="str">
        <f t="shared" si="3"/>
        <v>septembre</v>
      </c>
      <c r="IN2" s="50" t="str">
        <f t="shared" si="3"/>
        <v>septembre</v>
      </c>
      <c r="IO2" s="50" t="str">
        <f t="shared" si="3"/>
        <v>septembre</v>
      </c>
      <c r="IP2" s="50" t="str">
        <f t="shared" si="3"/>
        <v>septembre</v>
      </c>
      <c r="IQ2" s="50" t="str">
        <f t="shared" si="3"/>
        <v>septembre</v>
      </c>
      <c r="IR2" s="50" t="str">
        <f t="shared" si="3"/>
        <v>septembre</v>
      </c>
      <c r="IS2" s="50" t="str">
        <f t="shared" si="3"/>
        <v>septembre</v>
      </c>
      <c r="IT2" s="50" t="str">
        <f t="shared" si="3"/>
        <v>septembre</v>
      </c>
      <c r="IU2" s="50" t="str">
        <f t="shared" si="3"/>
        <v>septembre</v>
      </c>
      <c r="IV2" s="50" t="str">
        <f t="shared" si="3"/>
        <v>septembre</v>
      </c>
      <c r="IW2" s="50" t="str">
        <f t="shared" si="3"/>
        <v>septembre</v>
      </c>
      <c r="IX2" s="50" t="str">
        <f t="shared" si="3"/>
        <v>septembre</v>
      </c>
      <c r="IY2" s="50" t="str">
        <f t="shared" si="3"/>
        <v>septembre</v>
      </c>
      <c r="IZ2" s="50" t="str">
        <f t="shared" si="3"/>
        <v>septembre</v>
      </c>
      <c r="JA2" s="50" t="str">
        <f t="shared" si="3"/>
        <v>septembre</v>
      </c>
      <c r="JB2" s="50" t="str">
        <f t="shared" ref="JB2:LM2" si="4">TEXT(JB4,"mmmm")</f>
        <v>septembre</v>
      </c>
      <c r="JC2" s="50" t="str">
        <f t="shared" si="4"/>
        <v>septembre</v>
      </c>
      <c r="JD2" s="50" t="str">
        <f t="shared" si="4"/>
        <v>septembre</v>
      </c>
      <c r="JE2" s="50" t="str">
        <f t="shared" si="4"/>
        <v>septembre</v>
      </c>
      <c r="JF2" s="50" t="str">
        <f t="shared" si="4"/>
        <v>septembre</v>
      </c>
      <c r="JG2" s="50" t="str">
        <f t="shared" si="4"/>
        <v>septembre</v>
      </c>
      <c r="JH2" s="50" t="str">
        <f t="shared" si="4"/>
        <v>septembre</v>
      </c>
      <c r="JI2" s="50" t="str">
        <f t="shared" si="4"/>
        <v>septembre</v>
      </c>
      <c r="JJ2" s="50" t="str">
        <f t="shared" si="4"/>
        <v>septembre</v>
      </c>
      <c r="JK2" s="50" t="str">
        <f t="shared" si="4"/>
        <v>septembre</v>
      </c>
      <c r="JL2" s="50" t="str">
        <f t="shared" si="4"/>
        <v>septembre</v>
      </c>
      <c r="JM2" s="50" t="str">
        <f t="shared" si="4"/>
        <v>septembre</v>
      </c>
      <c r="JN2" s="50" t="str">
        <f t="shared" si="4"/>
        <v>septembre</v>
      </c>
      <c r="JO2" s="50" t="str">
        <f t="shared" si="4"/>
        <v>septembre</v>
      </c>
      <c r="JP2" s="50" t="str">
        <f t="shared" si="4"/>
        <v>septembre</v>
      </c>
      <c r="JQ2" s="50" t="str">
        <f t="shared" si="4"/>
        <v>octobre</v>
      </c>
      <c r="JR2" s="50" t="str">
        <f t="shared" si="4"/>
        <v>octobre</v>
      </c>
      <c r="JS2" s="50" t="str">
        <f t="shared" si="4"/>
        <v>octobre</v>
      </c>
      <c r="JT2" s="50" t="str">
        <f t="shared" si="4"/>
        <v>octobre</v>
      </c>
      <c r="JU2" s="50" t="str">
        <f t="shared" si="4"/>
        <v>octobre</v>
      </c>
      <c r="JV2" s="50" t="str">
        <f t="shared" si="4"/>
        <v>octobre</v>
      </c>
      <c r="JW2" s="50" t="str">
        <f t="shared" si="4"/>
        <v>octobre</v>
      </c>
      <c r="JX2" s="50" t="str">
        <f t="shared" si="4"/>
        <v>octobre</v>
      </c>
      <c r="JY2" s="50" t="str">
        <f t="shared" si="4"/>
        <v>octobre</v>
      </c>
      <c r="JZ2" s="50" t="str">
        <f t="shared" si="4"/>
        <v>octobre</v>
      </c>
      <c r="KA2" s="50" t="str">
        <f t="shared" si="4"/>
        <v>octobre</v>
      </c>
      <c r="KB2" s="50" t="str">
        <f t="shared" si="4"/>
        <v>octobre</v>
      </c>
      <c r="KC2" s="50" t="str">
        <f t="shared" si="4"/>
        <v>octobre</v>
      </c>
      <c r="KD2" s="50" t="str">
        <f t="shared" si="4"/>
        <v>octobre</v>
      </c>
      <c r="KE2" s="50" t="str">
        <f t="shared" si="4"/>
        <v>octobre</v>
      </c>
      <c r="KF2" s="50" t="str">
        <f t="shared" si="4"/>
        <v>octobre</v>
      </c>
      <c r="KG2" s="50" t="str">
        <f t="shared" si="4"/>
        <v>octobre</v>
      </c>
      <c r="KH2" s="50" t="str">
        <f t="shared" si="4"/>
        <v>octobre</v>
      </c>
      <c r="KI2" s="50" t="str">
        <f t="shared" si="4"/>
        <v>octobre</v>
      </c>
      <c r="KJ2" s="50" t="str">
        <f t="shared" si="4"/>
        <v>octobre</v>
      </c>
      <c r="KK2" s="50" t="str">
        <f t="shared" si="4"/>
        <v>octobre</v>
      </c>
      <c r="KL2" s="50" t="str">
        <f t="shared" si="4"/>
        <v>octobre</v>
      </c>
      <c r="KM2" s="50" t="str">
        <f t="shared" si="4"/>
        <v>octobre</v>
      </c>
      <c r="KN2" s="50" t="str">
        <f t="shared" si="4"/>
        <v>octobre</v>
      </c>
      <c r="KO2" s="50" t="str">
        <f t="shared" si="4"/>
        <v>octobre</v>
      </c>
      <c r="KP2" s="50" t="str">
        <f t="shared" si="4"/>
        <v>octobre</v>
      </c>
      <c r="KQ2" s="50" t="str">
        <f t="shared" si="4"/>
        <v>octobre</v>
      </c>
      <c r="KR2" s="50" t="str">
        <f t="shared" si="4"/>
        <v>octobre</v>
      </c>
      <c r="KS2" s="50" t="str">
        <f t="shared" si="4"/>
        <v>octobre</v>
      </c>
      <c r="KT2" s="50" t="str">
        <f t="shared" si="4"/>
        <v>octobre</v>
      </c>
      <c r="KU2" s="50" t="str">
        <f t="shared" si="4"/>
        <v>octobre</v>
      </c>
      <c r="KV2" s="50" t="str">
        <f t="shared" si="4"/>
        <v>novembre</v>
      </c>
      <c r="KW2" s="50" t="str">
        <f t="shared" si="4"/>
        <v>novembre</v>
      </c>
      <c r="KX2" s="50" t="str">
        <f t="shared" si="4"/>
        <v>novembre</v>
      </c>
      <c r="KY2" s="50" t="str">
        <f t="shared" si="4"/>
        <v>novembre</v>
      </c>
      <c r="KZ2" s="50" t="str">
        <f t="shared" si="4"/>
        <v>novembre</v>
      </c>
      <c r="LA2" s="50" t="str">
        <f t="shared" si="4"/>
        <v>novembre</v>
      </c>
      <c r="LB2" s="50" t="str">
        <f t="shared" si="4"/>
        <v>novembre</v>
      </c>
      <c r="LC2" s="50" t="str">
        <f t="shared" si="4"/>
        <v>novembre</v>
      </c>
      <c r="LD2" s="50" t="str">
        <f t="shared" si="4"/>
        <v>novembre</v>
      </c>
      <c r="LE2" s="50" t="str">
        <f t="shared" si="4"/>
        <v>novembre</v>
      </c>
      <c r="LF2" s="50" t="str">
        <f t="shared" si="4"/>
        <v>novembre</v>
      </c>
      <c r="LG2" s="50" t="str">
        <f t="shared" si="4"/>
        <v>novembre</v>
      </c>
      <c r="LH2" s="50" t="str">
        <f t="shared" si="4"/>
        <v>novembre</v>
      </c>
      <c r="LI2" s="50" t="str">
        <f t="shared" si="4"/>
        <v>novembre</v>
      </c>
      <c r="LJ2" s="50" t="str">
        <f t="shared" si="4"/>
        <v>novembre</v>
      </c>
      <c r="LK2" s="50" t="str">
        <f t="shared" si="4"/>
        <v>novembre</v>
      </c>
      <c r="LL2" s="50" t="str">
        <f t="shared" si="4"/>
        <v>novembre</v>
      </c>
      <c r="LM2" s="50" t="str">
        <f t="shared" si="4"/>
        <v>novembre</v>
      </c>
      <c r="LN2" s="50" t="str">
        <f t="shared" ref="LN2:ND2" si="5">TEXT(LN4,"mmmm")</f>
        <v>novembre</v>
      </c>
      <c r="LO2" s="50" t="str">
        <f t="shared" si="5"/>
        <v>novembre</v>
      </c>
      <c r="LP2" s="50" t="str">
        <f t="shared" si="5"/>
        <v>novembre</v>
      </c>
      <c r="LQ2" s="50" t="str">
        <f t="shared" si="5"/>
        <v>novembre</v>
      </c>
      <c r="LR2" s="50" t="str">
        <f t="shared" si="5"/>
        <v>novembre</v>
      </c>
      <c r="LS2" s="50" t="str">
        <f t="shared" si="5"/>
        <v>novembre</v>
      </c>
      <c r="LT2" s="50" t="str">
        <f t="shared" si="5"/>
        <v>novembre</v>
      </c>
      <c r="LU2" s="50" t="str">
        <f t="shared" si="5"/>
        <v>novembre</v>
      </c>
      <c r="LV2" s="50" t="str">
        <f t="shared" si="5"/>
        <v>novembre</v>
      </c>
      <c r="LW2" s="50" t="str">
        <f t="shared" si="5"/>
        <v>novembre</v>
      </c>
      <c r="LX2" s="50" t="str">
        <f t="shared" si="5"/>
        <v>novembre</v>
      </c>
      <c r="LY2" s="50" t="str">
        <f t="shared" si="5"/>
        <v>novembre</v>
      </c>
      <c r="LZ2" s="50" t="str">
        <f t="shared" si="5"/>
        <v>décembre</v>
      </c>
      <c r="MA2" s="50" t="str">
        <f t="shared" si="5"/>
        <v>décembre</v>
      </c>
      <c r="MB2" s="50" t="str">
        <f t="shared" si="5"/>
        <v>décembre</v>
      </c>
      <c r="MC2" s="50" t="str">
        <f t="shared" si="5"/>
        <v>décembre</v>
      </c>
      <c r="MD2" s="50" t="str">
        <f t="shared" si="5"/>
        <v>décembre</v>
      </c>
      <c r="ME2" s="50" t="str">
        <f t="shared" si="5"/>
        <v>décembre</v>
      </c>
      <c r="MF2" s="50" t="str">
        <f t="shared" si="5"/>
        <v>décembre</v>
      </c>
      <c r="MG2" s="50" t="str">
        <f t="shared" si="5"/>
        <v>décembre</v>
      </c>
      <c r="MH2" s="50" t="str">
        <f t="shared" si="5"/>
        <v>décembre</v>
      </c>
      <c r="MI2" s="50" t="str">
        <f t="shared" si="5"/>
        <v>décembre</v>
      </c>
      <c r="MJ2" s="50" t="str">
        <f t="shared" si="5"/>
        <v>décembre</v>
      </c>
      <c r="MK2" s="50" t="str">
        <f t="shared" si="5"/>
        <v>décembre</v>
      </c>
      <c r="ML2" s="50" t="str">
        <f t="shared" si="5"/>
        <v>décembre</v>
      </c>
      <c r="MM2" s="50" t="str">
        <f t="shared" si="5"/>
        <v>décembre</v>
      </c>
      <c r="MN2" s="50" t="str">
        <f t="shared" si="5"/>
        <v>décembre</v>
      </c>
      <c r="MO2" s="50" t="str">
        <f t="shared" si="5"/>
        <v>décembre</v>
      </c>
      <c r="MP2" s="50" t="str">
        <f t="shared" si="5"/>
        <v>décembre</v>
      </c>
      <c r="MQ2" s="50" t="str">
        <f t="shared" si="5"/>
        <v>décembre</v>
      </c>
      <c r="MR2" s="50" t="str">
        <f t="shared" si="5"/>
        <v>décembre</v>
      </c>
      <c r="MS2" s="50" t="str">
        <f t="shared" si="5"/>
        <v>décembre</v>
      </c>
      <c r="MT2" s="50" t="str">
        <f t="shared" si="5"/>
        <v>décembre</v>
      </c>
      <c r="MU2" s="50" t="str">
        <f t="shared" si="5"/>
        <v>décembre</v>
      </c>
      <c r="MV2" s="50" t="str">
        <f t="shared" si="5"/>
        <v>décembre</v>
      </c>
      <c r="MW2" s="50" t="str">
        <f t="shared" si="5"/>
        <v>décembre</v>
      </c>
      <c r="MX2" s="50" t="str">
        <f t="shared" si="5"/>
        <v>décembre</v>
      </c>
      <c r="MY2" s="50" t="str">
        <f t="shared" si="5"/>
        <v>décembre</v>
      </c>
      <c r="MZ2" s="50" t="str">
        <f t="shared" si="5"/>
        <v>décembre</v>
      </c>
      <c r="NA2" s="50" t="str">
        <f t="shared" si="5"/>
        <v>décembre</v>
      </c>
      <c r="NB2" s="50" t="str">
        <f t="shared" si="5"/>
        <v>décembre</v>
      </c>
      <c r="NC2" s="50" t="str">
        <f t="shared" si="5"/>
        <v>décembre</v>
      </c>
      <c r="ND2" s="50" t="str">
        <f t="shared" si="5"/>
        <v>décembre</v>
      </c>
    </row>
    <row r="3" spans="1:368" x14ac:dyDescent="0.35">
      <c r="A3" s="51" t="s">
        <v>6</v>
      </c>
      <c r="B3" s="52"/>
      <c r="C3" s="52"/>
      <c r="D3" s="52">
        <f>_xlfn.ISOWEEKNUM(D4)</f>
        <v>52</v>
      </c>
      <c r="E3" s="52">
        <f t="shared" ref="E3:BP3" si="6">_xlfn.ISOWEEKNUM(E4)</f>
        <v>1</v>
      </c>
      <c r="F3" s="52">
        <f t="shared" si="6"/>
        <v>1</v>
      </c>
      <c r="G3" s="52">
        <f t="shared" si="6"/>
        <v>1</v>
      </c>
      <c r="H3" s="52">
        <f t="shared" si="6"/>
        <v>1</v>
      </c>
      <c r="I3" s="52">
        <f t="shared" si="6"/>
        <v>1</v>
      </c>
      <c r="J3" s="52">
        <f t="shared" si="6"/>
        <v>1</v>
      </c>
      <c r="K3" s="52">
        <f t="shared" si="6"/>
        <v>1</v>
      </c>
      <c r="L3" s="52">
        <f t="shared" si="6"/>
        <v>2</v>
      </c>
      <c r="M3" s="52">
        <f t="shared" si="6"/>
        <v>2</v>
      </c>
      <c r="N3" s="52">
        <f t="shared" si="6"/>
        <v>2</v>
      </c>
      <c r="O3" s="52">
        <f t="shared" si="6"/>
        <v>2</v>
      </c>
      <c r="P3" s="52">
        <f t="shared" si="6"/>
        <v>2</v>
      </c>
      <c r="Q3" s="52">
        <f t="shared" si="6"/>
        <v>2</v>
      </c>
      <c r="R3" s="52">
        <f t="shared" si="6"/>
        <v>2</v>
      </c>
      <c r="S3" s="52">
        <f t="shared" si="6"/>
        <v>3</v>
      </c>
      <c r="T3" s="52">
        <f t="shared" si="6"/>
        <v>3</v>
      </c>
      <c r="U3" s="52">
        <f t="shared" si="6"/>
        <v>3</v>
      </c>
      <c r="V3" s="52">
        <f t="shared" si="6"/>
        <v>3</v>
      </c>
      <c r="W3" s="52">
        <f t="shared" si="6"/>
        <v>3</v>
      </c>
      <c r="X3" s="52">
        <f t="shared" si="6"/>
        <v>3</v>
      </c>
      <c r="Y3" s="52">
        <f t="shared" si="6"/>
        <v>3</v>
      </c>
      <c r="Z3" s="52">
        <f t="shared" si="6"/>
        <v>4</v>
      </c>
      <c r="AA3" s="52">
        <f t="shared" si="6"/>
        <v>4</v>
      </c>
      <c r="AB3" s="52">
        <f t="shared" si="6"/>
        <v>4</v>
      </c>
      <c r="AC3" s="52">
        <f t="shared" si="6"/>
        <v>4</v>
      </c>
      <c r="AD3" s="52">
        <f t="shared" si="6"/>
        <v>4</v>
      </c>
      <c r="AE3" s="52">
        <f t="shared" si="6"/>
        <v>4</v>
      </c>
      <c r="AF3" s="52">
        <f t="shared" si="6"/>
        <v>4</v>
      </c>
      <c r="AG3" s="52">
        <f t="shared" si="6"/>
        <v>5</v>
      </c>
      <c r="AH3" s="52">
        <f t="shared" si="6"/>
        <v>5</v>
      </c>
      <c r="AI3" s="52">
        <f t="shared" si="6"/>
        <v>5</v>
      </c>
      <c r="AJ3" s="52">
        <f t="shared" si="6"/>
        <v>5</v>
      </c>
      <c r="AK3" s="52">
        <f t="shared" si="6"/>
        <v>5</v>
      </c>
      <c r="AL3" s="52">
        <f t="shared" si="6"/>
        <v>5</v>
      </c>
      <c r="AM3" s="52">
        <f t="shared" si="6"/>
        <v>5</v>
      </c>
      <c r="AN3" s="52">
        <f t="shared" si="6"/>
        <v>6</v>
      </c>
      <c r="AO3" s="52">
        <f t="shared" si="6"/>
        <v>6</v>
      </c>
      <c r="AP3" s="52">
        <f t="shared" si="6"/>
        <v>6</v>
      </c>
      <c r="AQ3" s="52">
        <f t="shared" si="6"/>
        <v>6</v>
      </c>
      <c r="AR3" s="52">
        <f t="shared" si="6"/>
        <v>6</v>
      </c>
      <c r="AS3" s="52">
        <f t="shared" si="6"/>
        <v>6</v>
      </c>
      <c r="AT3" s="52">
        <f t="shared" si="6"/>
        <v>6</v>
      </c>
      <c r="AU3" s="52">
        <f t="shared" si="6"/>
        <v>7</v>
      </c>
      <c r="AV3" s="52">
        <f t="shared" si="6"/>
        <v>7</v>
      </c>
      <c r="AW3" s="52">
        <f t="shared" si="6"/>
        <v>7</v>
      </c>
      <c r="AX3" s="52">
        <f t="shared" si="6"/>
        <v>7</v>
      </c>
      <c r="AY3" s="52">
        <f t="shared" si="6"/>
        <v>7</v>
      </c>
      <c r="AZ3" s="52">
        <f t="shared" si="6"/>
        <v>7</v>
      </c>
      <c r="BA3" s="52">
        <f t="shared" si="6"/>
        <v>7</v>
      </c>
      <c r="BB3" s="52">
        <f t="shared" si="6"/>
        <v>8</v>
      </c>
      <c r="BC3" s="52">
        <f t="shared" si="6"/>
        <v>8</v>
      </c>
      <c r="BD3" s="52">
        <f t="shared" si="6"/>
        <v>8</v>
      </c>
      <c r="BE3" s="52">
        <f t="shared" si="6"/>
        <v>8</v>
      </c>
      <c r="BF3" s="52">
        <f t="shared" si="6"/>
        <v>8</v>
      </c>
      <c r="BG3" s="52">
        <f t="shared" si="6"/>
        <v>8</v>
      </c>
      <c r="BH3" s="52">
        <f t="shared" si="6"/>
        <v>8</v>
      </c>
      <c r="BI3" s="52">
        <f t="shared" si="6"/>
        <v>9</v>
      </c>
      <c r="BJ3" s="52">
        <f t="shared" si="6"/>
        <v>9</v>
      </c>
      <c r="BK3" s="52">
        <f t="shared" si="6"/>
        <v>9</v>
      </c>
      <c r="BL3" s="52">
        <f t="shared" si="6"/>
        <v>9</v>
      </c>
      <c r="BM3" s="52">
        <f t="shared" si="6"/>
        <v>9</v>
      </c>
      <c r="BN3" s="52">
        <f t="shared" si="6"/>
        <v>9</v>
      </c>
      <c r="BO3" s="52">
        <f t="shared" si="6"/>
        <v>9</v>
      </c>
      <c r="BP3" s="52">
        <f t="shared" si="6"/>
        <v>10</v>
      </c>
      <c r="BQ3" s="52">
        <f t="shared" ref="BQ3:EB3" si="7">_xlfn.ISOWEEKNUM(BQ4)</f>
        <v>10</v>
      </c>
      <c r="BR3" s="52">
        <f t="shared" si="7"/>
        <v>10</v>
      </c>
      <c r="BS3" s="52">
        <f t="shared" si="7"/>
        <v>10</v>
      </c>
      <c r="BT3" s="52">
        <f t="shared" si="7"/>
        <v>10</v>
      </c>
      <c r="BU3" s="52">
        <f t="shared" si="7"/>
        <v>10</v>
      </c>
      <c r="BV3" s="52">
        <f t="shared" si="7"/>
        <v>10</v>
      </c>
      <c r="BW3" s="52">
        <f t="shared" si="7"/>
        <v>11</v>
      </c>
      <c r="BX3" s="52">
        <f t="shared" si="7"/>
        <v>11</v>
      </c>
      <c r="BY3" s="52">
        <f t="shared" si="7"/>
        <v>11</v>
      </c>
      <c r="BZ3" s="52">
        <f t="shared" si="7"/>
        <v>11</v>
      </c>
      <c r="CA3" s="52">
        <f t="shared" si="7"/>
        <v>11</v>
      </c>
      <c r="CB3" s="52">
        <f t="shared" si="7"/>
        <v>11</v>
      </c>
      <c r="CC3" s="52">
        <f t="shared" si="7"/>
        <v>11</v>
      </c>
      <c r="CD3" s="52">
        <f t="shared" si="7"/>
        <v>12</v>
      </c>
      <c r="CE3" s="52">
        <f t="shared" si="7"/>
        <v>12</v>
      </c>
      <c r="CF3" s="52">
        <f t="shared" si="7"/>
        <v>12</v>
      </c>
      <c r="CG3" s="52">
        <f t="shared" si="7"/>
        <v>12</v>
      </c>
      <c r="CH3" s="52">
        <f t="shared" si="7"/>
        <v>12</v>
      </c>
      <c r="CI3" s="52">
        <f t="shared" si="7"/>
        <v>12</v>
      </c>
      <c r="CJ3" s="52">
        <f t="shared" si="7"/>
        <v>12</v>
      </c>
      <c r="CK3" s="52">
        <f t="shared" si="7"/>
        <v>13</v>
      </c>
      <c r="CL3" s="52">
        <f t="shared" si="7"/>
        <v>13</v>
      </c>
      <c r="CM3" s="52">
        <f t="shared" si="7"/>
        <v>13</v>
      </c>
      <c r="CN3" s="52">
        <f t="shared" si="7"/>
        <v>13</v>
      </c>
      <c r="CO3" s="52">
        <f t="shared" si="7"/>
        <v>13</v>
      </c>
      <c r="CP3" s="52">
        <f t="shared" si="7"/>
        <v>13</v>
      </c>
      <c r="CQ3" s="52">
        <f t="shared" si="7"/>
        <v>13</v>
      </c>
      <c r="CR3" s="52">
        <f t="shared" si="7"/>
        <v>14</v>
      </c>
      <c r="CS3" s="52">
        <f t="shared" si="7"/>
        <v>14</v>
      </c>
      <c r="CT3" s="52">
        <f t="shared" si="7"/>
        <v>14</v>
      </c>
      <c r="CU3" s="52">
        <f t="shared" si="7"/>
        <v>14</v>
      </c>
      <c r="CV3" s="52">
        <f t="shared" si="7"/>
        <v>14</v>
      </c>
      <c r="CW3" s="52">
        <f t="shared" si="7"/>
        <v>14</v>
      </c>
      <c r="CX3" s="52">
        <f t="shared" si="7"/>
        <v>14</v>
      </c>
      <c r="CY3" s="52">
        <f t="shared" si="7"/>
        <v>15</v>
      </c>
      <c r="CZ3" s="52">
        <f t="shared" si="7"/>
        <v>15</v>
      </c>
      <c r="DA3" s="52">
        <f t="shared" si="7"/>
        <v>15</v>
      </c>
      <c r="DB3" s="52">
        <f t="shared" si="7"/>
        <v>15</v>
      </c>
      <c r="DC3" s="52">
        <f t="shared" si="7"/>
        <v>15</v>
      </c>
      <c r="DD3" s="52">
        <f t="shared" si="7"/>
        <v>15</v>
      </c>
      <c r="DE3" s="52">
        <f t="shared" si="7"/>
        <v>15</v>
      </c>
      <c r="DF3" s="52">
        <f t="shared" si="7"/>
        <v>16</v>
      </c>
      <c r="DG3" s="52">
        <f t="shared" si="7"/>
        <v>16</v>
      </c>
      <c r="DH3" s="52">
        <f t="shared" si="7"/>
        <v>16</v>
      </c>
      <c r="DI3" s="52">
        <f t="shared" si="7"/>
        <v>16</v>
      </c>
      <c r="DJ3" s="52">
        <f t="shared" si="7"/>
        <v>16</v>
      </c>
      <c r="DK3" s="52">
        <f t="shared" si="7"/>
        <v>16</v>
      </c>
      <c r="DL3" s="52">
        <f t="shared" si="7"/>
        <v>16</v>
      </c>
      <c r="DM3" s="52">
        <f t="shared" si="7"/>
        <v>17</v>
      </c>
      <c r="DN3" s="52">
        <f t="shared" si="7"/>
        <v>17</v>
      </c>
      <c r="DO3" s="52">
        <f t="shared" si="7"/>
        <v>17</v>
      </c>
      <c r="DP3" s="52">
        <f t="shared" si="7"/>
        <v>17</v>
      </c>
      <c r="DQ3" s="52">
        <f t="shared" si="7"/>
        <v>17</v>
      </c>
      <c r="DR3" s="52">
        <f t="shared" si="7"/>
        <v>17</v>
      </c>
      <c r="DS3" s="52">
        <f t="shared" si="7"/>
        <v>17</v>
      </c>
      <c r="DT3" s="52">
        <f t="shared" si="7"/>
        <v>18</v>
      </c>
      <c r="DU3" s="52">
        <f t="shared" si="7"/>
        <v>18</v>
      </c>
      <c r="DV3" s="52">
        <f t="shared" si="7"/>
        <v>18</v>
      </c>
      <c r="DW3" s="52">
        <f t="shared" si="7"/>
        <v>18</v>
      </c>
      <c r="DX3" s="52">
        <f t="shared" si="7"/>
        <v>18</v>
      </c>
      <c r="DY3" s="52">
        <f t="shared" si="7"/>
        <v>18</v>
      </c>
      <c r="DZ3" s="52">
        <f t="shared" si="7"/>
        <v>18</v>
      </c>
      <c r="EA3" s="52">
        <f t="shared" si="7"/>
        <v>19</v>
      </c>
      <c r="EB3" s="52">
        <f t="shared" si="7"/>
        <v>19</v>
      </c>
      <c r="EC3" s="52">
        <f t="shared" ref="EC3:GN3" si="8">_xlfn.ISOWEEKNUM(EC4)</f>
        <v>19</v>
      </c>
      <c r="ED3" s="52">
        <f t="shared" si="8"/>
        <v>19</v>
      </c>
      <c r="EE3" s="52">
        <f t="shared" si="8"/>
        <v>19</v>
      </c>
      <c r="EF3" s="52">
        <f t="shared" si="8"/>
        <v>19</v>
      </c>
      <c r="EG3" s="52">
        <f t="shared" si="8"/>
        <v>19</v>
      </c>
      <c r="EH3" s="52">
        <f t="shared" si="8"/>
        <v>20</v>
      </c>
      <c r="EI3" s="52">
        <f t="shared" si="8"/>
        <v>20</v>
      </c>
      <c r="EJ3" s="52">
        <f t="shared" si="8"/>
        <v>20</v>
      </c>
      <c r="EK3" s="52">
        <f t="shared" si="8"/>
        <v>20</v>
      </c>
      <c r="EL3" s="52">
        <f t="shared" si="8"/>
        <v>20</v>
      </c>
      <c r="EM3" s="52">
        <f t="shared" si="8"/>
        <v>20</v>
      </c>
      <c r="EN3" s="52">
        <f t="shared" si="8"/>
        <v>20</v>
      </c>
      <c r="EO3" s="52">
        <f t="shared" si="8"/>
        <v>21</v>
      </c>
      <c r="EP3" s="52">
        <f t="shared" si="8"/>
        <v>21</v>
      </c>
      <c r="EQ3" s="52">
        <f t="shared" si="8"/>
        <v>21</v>
      </c>
      <c r="ER3" s="52">
        <f t="shared" si="8"/>
        <v>21</v>
      </c>
      <c r="ES3" s="52">
        <f t="shared" si="8"/>
        <v>21</v>
      </c>
      <c r="ET3" s="52">
        <f t="shared" si="8"/>
        <v>21</v>
      </c>
      <c r="EU3" s="52">
        <f t="shared" si="8"/>
        <v>21</v>
      </c>
      <c r="EV3" s="52">
        <f t="shared" si="8"/>
        <v>22</v>
      </c>
      <c r="EW3" s="52">
        <f t="shared" si="8"/>
        <v>22</v>
      </c>
      <c r="EX3" s="52">
        <f t="shared" si="8"/>
        <v>22</v>
      </c>
      <c r="EY3" s="52">
        <f t="shared" si="8"/>
        <v>22</v>
      </c>
      <c r="EZ3" s="52">
        <f t="shared" si="8"/>
        <v>22</v>
      </c>
      <c r="FA3" s="52">
        <f t="shared" si="8"/>
        <v>22</v>
      </c>
      <c r="FB3" s="52">
        <f t="shared" si="8"/>
        <v>22</v>
      </c>
      <c r="FC3" s="52">
        <f t="shared" si="8"/>
        <v>23</v>
      </c>
      <c r="FD3" s="52">
        <f t="shared" si="8"/>
        <v>23</v>
      </c>
      <c r="FE3" s="52">
        <f t="shared" si="8"/>
        <v>23</v>
      </c>
      <c r="FF3" s="52">
        <f t="shared" si="8"/>
        <v>23</v>
      </c>
      <c r="FG3" s="52">
        <f t="shared" si="8"/>
        <v>23</v>
      </c>
      <c r="FH3" s="52">
        <f t="shared" si="8"/>
        <v>23</v>
      </c>
      <c r="FI3" s="52">
        <f t="shared" si="8"/>
        <v>23</v>
      </c>
      <c r="FJ3" s="52">
        <f t="shared" si="8"/>
        <v>24</v>
      </c>
      <c r="FK3" s="52">
        <f t="shared" si="8"/>
        <v>24</v>
      </c>
      <c r="FL3" s="52">
        <f t="shared" si="8"/>
        <v>24</v>
      </c>
      <c r="FM3" s="52">
        <f t="shared" si="8"/>
        <v>24</v>
      </c>
      <c r="FN3" s="52">
        <f t="shared" si="8"/>
        <v>24</v>
      </c>
      <c r="FO3" s="52">
        <f t="shared" si="8"/>
        <v>24</v>
      </c>
      <c r="FP3" s="52">
        <f t="shared" si="8"/>
        <v>24</v>
      </c>
      <c r="FQ3" s="52">
        <f t="shared" si="8"/>
        <v>25</v>
      </c>
      <c r="FR3" s="52">
        <f t="shared" si="8"/>
        <v>25</v>
      </c>
      <c r="FS3" s="52">
        <f t="shared" si="8"/>
        <v>25</v>
      </c>
      <c r="FT3" s="52">
        <f t="shared" si="8"/>
        <v>25</v>
      </c>
      <c r="FU3" s="52">
        <f t="shared" si="8"/>
        <v>25</v>
      </c>
      <c r="FV3" s="52">
        <f t="shared" si="8"/>
        <v>25</v>
      </c>
      <c r="FW3" s="52">
        <f t="shared" si="8"/>
        <v>25</v>
      </c>
      <c r="FX3" s="52">
        <f t="shared" si="8"/>
        <v>26</v>
      </c>
      <c r="FY3" s="52">
        <f t="shared" si="8"/>
        <v>26</v>
      </c>
      <c r="FZ3" s="52">
        <f t="shared" si="8"/>
        <v>26</v>
      </c>
      <c r="GA3" s="52">
        <f t="shared" si="8"/>
        <v>26</v>
      </c>
      <c r="GB3" s="52">
        <f t="shared" si="8"/>
        <v>26</v>
      </c>
      <c r="GC3" s="52">
        <f t="shared" si="8"/>
        <v>26</v>
      </c>
      <c r="GD3" s="52">
        <f t="shared" si="8"/>
        <v>26</v>
      </c>
      <c r="GE3" s="52">
        <f t="shared" si="8"/>
        <v>27</v>
      </c>
      <c r="GF3" s="52">
        <f t="shared" si="8"/>
        <v>27</v>
      </c>
      <c r="GG3" s="52">
        <f t="shared" si="8"/>
        <v>27</v>
      </c>
      <c r="GH3" s="52">
        <f t="shared" si="8"/>
        <v>27</v>
      </c>
      <c r="GI3" s="52">
        <f t="shared" si="8"/>
        <v>27</v>
      </c>
      <c r="GJ3" s="52">
        <f t="shared" si="8"/>
        <v>27</v>
      </c>
      <c r="GK3" s="52">
        <f t="shared" si="8"/>
        <v>27</v>
      </c>
      <c r="GL3" s="52">
        <f t="shared" si="8"/>
        <v>28</v>
      </c>
      <c r="GM3" s="52">
        <f t="shared" si="8"/>
        <v>28</v>
      </c>
      <c r="GN3" s="52">
        <f t="shared" si="8"/>
        <v>28</v>
      </c>
      <c r="GO3" s="52">
        <f t="shared" ref="GO3:IZ3" si="9">_xlfn.ISOWEEKNUM(GO4)</f>
        <v>28</v>
      </c>
      <c r="GP3" s="52">
        <f t="shared" si="9"/>
        <v>28</v>
      </c>
      <c r="GQ3" s="52">
        <f t="shared" si="9"/>
        <v>28</v>
      </c>
      <c r="GR3" s="52">
        <f t="shared" si="9"/>
        <v>28</v>
      </c>
      <c r="GS3" s="52">
        <f t="shared" si="9"/>
        <v>29</v>
      </c>
      <c r="GT3" s="52">
        <f t="shared" si="9"/>
        <v>29</v>
      </c>
      <c r="GU3" s="52">
        <f t="shared" si="9"/>
        <v>29</v>
      </c>
      <c r="GV3" s="52">
        <f t="shared" si="9"/>
        <v>29</v>
      </c>
      <c r="GW3" s="52">
        <f t="shared" si="9"/>
        <v>29</v>
      </c>
      <c r="GX3" s="52">
        <f t="shared" si="9"/>
        <v>29</v>
      </c>
      <c r="GY3" s="52">
        <f t="shared" si="9"/>
        <v>29</v>
      </c>
      <c r="GZ3" s="52">
        <f t="shared" si="9"/>
        <v>30</v>
      </c>
      <c r="HA3" s="52">
        <f t="shared" si="9"/>
        <v>30</v>
      </c>
      <c r="HB3" s="52">
        <f t="shared" si="9"/>
        <v>30</v>
      </c>
      <c r="HC3" s="52">
        <f t="shared" si="9"/>
        <v>30</v>
      </c>
      <c r="HD3" s="52">
        <f t="shared" si="9"/>
        <v>30</v>
      </c>
      <c r="HE3" s="52">
        <f t="shared" si="9"/>
        <v>30</v>
      </c>
      <c r="HF3" s="52">
        <f t="shared" si="9"/>
        <v>30</v>
      </c>
      <c r="HG3" s="52">
        <f t="shared" si="9"/>
        <v>31</v>
      </c>
      <c r="HH3" s="52">
        <f t="shared" si="9"/>
        <v>31</v>
      </c>
      <c r="HI3" s="52">
        <f t="shared" si="9"/>
        <v>31</v>
      </c>
      <c r="HJ3" s="52">
        <f t="shared" si="9"/>
        <v>31</v>
      </c>
      <c r="HK3" s="52">
        <f t="shared" si="9"/>
        <v>31</v>
      </c>
      <c r="HL3" s="52">
        <f t="shared" si="9"/>
        <v>31</v>
      </c>
      <c r="HM3" s="52">
        <f t="shared" si="9"/>
        <v>31</v>
      </c>
      <c r="HN3" s="52">
        <f t="shared" si="9"/>
        <v>32</v>
      </c>
      <c r="HO3" s="52">
        <f t="shared" si="9"/>
        <v>32</v>
      </c>
      <c r="HP3" s="52">
        <f t="shared" si="9"/>
        <v>32</v>
      </c>
      <c r="HQ3" s="52">
        <f t="shared" si="9"/>
        <v>32</v>
      </c>
      <c r="HR3" s="52">
        <f t="shared" si="9"/>
        <v>32</v>
      </c>
      <c r="HS3" s="52">
        <f t="shared" si="9"/>
        <v>32</v>
      </c>
      <c r="HT3" s="52">
        <f t="shared" si="9"/>
        <v>32</v>
      </c>
      <c r="HU3" s="52">
        <f t="shared" si="9"/>
        <v>33</v>
      </c>
      <c r="HV3" s="52">
        <f t="shared" si="9"/>
        <v>33</v>
      </c>
      <c r="HW3" s="52">
        <f t="shared" si="9"/>
        <v>33</v>
      </c>
      <c r="HX3" s="52">
        <f t="shared" si="9"/>
        <v>33</v>
      </c>
      <c r="HY3" s="52">
        <f t="shared" si="9"/>
        <v>33</v>
      </c>
      <c r="HZ3" s="52">
        <f t="shared" si="9"/>
        <v>33</v>
      </c>
      <c r="IA3" s="52">
        <f t="shared" si="9"/>
        <v>33</v>
      </c>
      <c r="IB3" s="52">
        <f t="shared" si="9"/>
        <v>34</v>
      </c>
      <c r="IC3" s="52">
        <f t="shared" si="9"/>
        <v>34</v>
      </c>
      <c r="ID3" s="52">
        <f t="shared" si="9"/>
        <v>34</v>
      </c>
      <c r="IE3" s="52">
        <f t="shared" si="9"/>
        <v>34</v>
      </c>
      <c r="IF3" s="52">
        <f t="shared" si="9"/>
        <v>34</v>
      </c>
      <c r="IG3" s="52">
        <f t="shared" si="9"/>
        <v>34</v>
      </c>
      <c r="IH3" s="52">
        <f t="shared" si="9"/>
        <v>34</v>
      </c>
      <c r="II3" s="52">
        <f t="shared" si="9"/>
        <v>35</v>
      </c>
      <c r="IJ3" s="52">
        <f t="shared" si="9"/>
        <v>35</v>
      </c>
      <c r="IK3" s="52">
        <f t="shared" si="9"/>
        <v>35</v>
      </c>
      <c r="IL3" s="52">
        <f t="shared" si="9"/>
        <v>35</v>
      </c>
      <c r="IM3" s="52">
        <f t="shared" si="9"/>
        <v>35</v>
      </c>
      <c r="IN3" s="52">
        <f t="shared" si="9"/>
        <v>35</v>
      </c>
      <c r="IO3" s="52">
        <f t="shared" si="9"/>
        <v>35</v>
      </c>
      <c r="IP3" s="52">
        <f t="shared" si="9"/>
        <v>36</v>
      </c>
      <c r="IQ3" s="52">
        <f t="shared" si="9"/>
        <v>36</v>
      </c>
      <c r="IR3" s="52">
        <f t="shared" si="9"/>
        <v>36</v>
      </c>
      <c r="IS3" s="52">
        <f t="shared" si="9"/>
        <v>36</v>
      </c>
      <c r="IT3" s="52">
        <f t="shared" si="9"/>
        <v>36</v>
      </c>
      <c r="IU3" s="52">
        <f t="shared" si="9"/>
        <v>36</v>
      </c>
      <c r="IV3" s="52">
        <f t="shared" si="9"/>
        <v>36</v>
      </c>
      <c r="IW3" s="52">
        <f t="shared" si="9"/>
        <v>37</v>
      </c>
      <c r="IX3" s="52">
        <f t="shared" si="9"/>
        <v>37</v>
      </c>
      <c r="IY3" s="52">
        <f t="shared" si="9"/>
        <v>37</v>
      </c>
      <c r="IZ3" s="52">
        <f t="shared" si="9"/>
        <v>37</v>
      </c>
      <c r="JA3" s="52">
        <f t="shared" ref="JA3:LL3" si="10">_xlfn.ISOWEEKNUM(JA4)</f>
        <v>37</v>
      </c>
      <c r="JB3" s="52">
        <f t="shared" si="10"/>
        <v>37</v>
      </c>
      <c r="JC3" s="52">
        <f t="shared" si="10"/>
        <v>37</v>
      </c>
      <c r="JD3" s="52">
        <f t="shared" si="10"/>
        <v>38</v>
      </c>
      <c r="JE3" s="52">
        <f t="shared" si="10"/>
        <v>38</v>
      </c>
      <c r="JF3" s="52">
        <f t="shared" si="10"/>
        <v>38</v>
      </c>
      <c r="JG3" s="52">
        <f t="shared" si="10"/>
        <v>38</v>
      </c>
      <c r="JH3" s="52">
        <f t="shared" si="10"/>
        <v>38</v>
      </c>
      <c r="JI3" s="52">
        <f t="shared" si="10"/>
        <v>38</v>
      </c>
      <c r="JJ3" s="52">
        <f t="shared" si="10"/>
        <v>38</v>
      </c>
      <c r="JK3" s="52">
        <f t="shared" si="10"/>
        <v>39</v>
      </c>
      <c r="JL3" s="52">
        <f t="shared" si="10"/>
        <v>39</v>
      </c>
      <c r="JM3" s="52">
        <f t="shared" si="10"/>
        <v>39</v>
      </c>
      <c r="JN3" s="52">
        <f t="shared" si="10"/>
        <v>39</v>
      </c>
      <c r="JO3" s="52">
        <f t="shared" si="10"/>
        <v>39</v>
      </c>
      <c r="JP3" s="52">
        <f t="shared" si="10"/>
        <v>39</v>
      </c>
      <c r="JQ3" s="52">
        <f t="shared" si="10"/>
        <v>39</v>
      </c>
      <c r="JR3" s="52">
        <f t="shared" si="10"/>
        <v>40</v>
      </c>
      <c r="JS3" s="52">
        <f t="shared" si="10"/>
        <v>40</v>
      </c>
      <c r="JT3" s="52">
        <f t="shared" si="10"/>
        <v>40</v>
      </c>
      <c r="JU3" s="52">
        <f t="shared" si="10"/>
        <v>40</v>
      </c>
      <c r="JV3" s="52">
        <f t="shared" si="10"/>
        <v>40</v>
      </c>
      <c r="JW3" s="52">
        <f t="shared" si="10"/>
        <v>40</v>
      </c>
      <c r="JX3" s="52">
        <f t="shared" si="10"/>
        <v>40</v>
      </c>
      <c r="JY3" s="52">
        <f t="shared" si="10"/>
        <v>41</v>
      </c>
      <c r="JZ3" s="52">
        <f t="shared" si="10"/>
        <v>41</v>
      </c>
      <c r="KA3" s="52">
        <f t="shared" si="10"/>
        <v>41</v>
      </c>
      <c r="KB3" s="52">
        <f t="shared" si="10"/>
        <v>41</v>
      </c>
      <c r="KC3" s="52">
        <f t="shared" si="10"/>
        <v>41</v>
      </c>
      <c r="KD3" s="52">
        <f t="shared" si="10"/>
        <v>41</v>
      </c>
      <c r="KE3" s="52">
        <f t="shared" si="10"/>
        <v>41</v>
      </c>
      <c r="KF3" s="52">
        <f t="shared" si="10"/>
        <v>42</v>
      </c>
      <c r="KG3" s="52">
        <f t="shared" si="10"/>
        <v>42</v>
      </c>
      <c r="KH3" s="52">
        <f t="shared" si="10"/>
        <v>42</v>
      </c>
      <c r="KI3" s="52">
        <f t="shared" si="10"/>
        <v>42</v>
      </c>
      <c r="KJ3" s="52">
        <f t="shared" si="10"/>
        <v>42</v>
      </c>
      <c r="KK3" s="52">
        <f t="shared" si="10"/>
        <v>42</v>
      </c>
      <c r="KL3" s="52">
        <f t="shared" si="10"/>
        <v>42</v>
      </c>
      <c r="KM3" s="52">
        <f t="shared" si="10"/>
        <v>43</v>
      </c>
      <c r="KN3" s="52">
        <f t="shared" si="10"/>
        <v>43</v>
      </c>
      <c r="KO3" s="52">
        <f t="shared" si="10"/>
        <v>43</v>
      </c>
      <c r="KP3" s="52">
        <f t="shared" si="10"/>
        <v>43</v>
      </c>
      <c r="KQ3" s="52">
        <f t="shared" si="10"/>
        <v>43</v>
      </c>
      <c r="KR3" s="52">
        <f t="shared" si="10"/>
        <v>43</v>
      </c>
      <c r="KS3" s="52">
        <f t="shared" si="10"/>
        <v>43</v>
      </c>
      <c r="KT3" s="52">
        <f t="shared" si="10"/>
        <v>44</v>
      </c>
      <c r="KU3" s="52">
        <f t="shared" si="10"/>
        <v>44</v>
      </c>
      <c r="KV3" s="52">
        <f t="shared" si="10"/>
        <v>44</v>
      </c>
      <c r="KW3" s="52">
        <f t="shared" si="10"/>
        <v>44</v>
      </c>
      <c r="KX3" s="52">
        <f t="shared" si="10"/>
        <v>44</v>
      </c>
      <c r="KY3" s="52">
        <f t="shared" si="10"/>
        <v>44</v>
      </c>
      <c r="KZ3" s="52">
        <f t="shared" si="10"/>
        <v>44</v>
      </c>
      <c r="LA3" s="52">
        <f t="shared" si="10"/>
        <v>45</v>
      </c>
      <c r="LB3" s="52">
        <f t="shared" si="10"/>
        <v>45</v>
      </c>
      <c r="LC3" s="52">
        <f t="shared" si="10"/>
        <v>45</v>
      </c>
      <c r="LD3" s="52">
        <f t="shared" si="10"/>
        <v>45</v>
      </c>
      <c r="LE3" s="52">
        <f t="shared" si="10"/>
        <v>45</v>
      </c>
      <c r="LF3" s="52">
        <f t="shared" si="10"/>
        <v>45</v>
      </c>
      <c r="LG3" s="52">
        <f t="shared" si="10"/>
        <v>45</v>
      </c>
      <c r="LH3" s="52">
        <f t="shared" si="10"/>
        <v>46</v>
      </c>
      <c r="LI3" s="52">
        <f t="shared" si="10"/>
        <v>46</v>
      </c>
      <c r="LJ3" s="52">
        <f t="shared" si="10"/>
        <v>46</v>
      </c>
      <c r="LK3" s="52">
        <f t="shared" si="10"/>
        <v>46</v>
      </c>
      <c r="LL3" s="52">
        <f t="shared" si="10"/>
        <v>46</v>
      </c>
      <c r="LM3" s="52">
        <f t="shared" ref="LM3:ND3" si="11">_xlfn.ISOWEEKNUM(LM4)</f>
        <v>46</v>
      </c>
      <c r="LN3" s="52">
        <f t="shared" si="11"/>
        <v>46</v>
      </c>
      <c r="LO3" s="52">
        <f t="shared" si="11"/>
        <v>47</v>
      </c>
      <c r="LP3" s="52">
        <f t="shared" si="11"/>
        <v>47</v>
      </c>
      <c r="LQ3" s="52">
        <f t="shared" si="11"/>
        <v>47</v>
      </c>
      <c r="LR3" s="52">
        <f t="shared" si="11"/>
        <v>47</v>
      </c>
      <c r="LS3" s="52">
        <f t="shared" si="11"/>
        <v>47</v>
      </c>
      <c r="LT3" s="52">
        <f t="shared" si="11"/>
        <v>47</v>
      </c>
      <c r="LU3" s="52">
        <f t="shared" si="11"/>
        <v>47</v>
      </c>
      <c r="LV3" s="52">
        <f t="shared" si="11"/>
        <v>48</v>
      </c>
      <c r="LW3" s="52">
        <f t="shared" si="11"/>
        <v>48</v>
      </c>
      <c r="LX3" s="52">
        <f t="shared" si="11"/>
        <v>48</v>
      </c>
      <c r="LY3" s="52">
        <f t="shared" si="11"/>
        <v>48</v>
      </c>
      <c r="LZ3" s="52">
        <f t="shared" si="11"/>
        <v>48</v>
      </c>
      <c r="MA3" s="52">
        <f t="shared" si="11"/>
        <v>48</v>
      </c>
      <c r="MB3" s="52">
        <f t="shared" si="11"/>
        <v>48</v>
      </c>
      <c r="MC3" s="52">
        <f t="shared" si="11"/>
        <v>49</v>
      </c>
      <c r="MD3" s="52">
        <f t="shared" si="11"/>
        <v>49</v>
      </c>
      <c r="ME3" s="52">
        <f t="shared" si="11"/>
        <v>49</v>
      </c>
      <c r="MF3" s="52">
        <f t="shared" si="11"/>
        <v>49</v>
      </c>
      <c r="MG3" s="52">
        <f t="shared" si="11"/>
        <v>49</v>
      </c>
      <c r="MH3" s="52">
        <f t="shared" si="11"/>
        <v>49</v>
      </c>
      <c r="MI3" s="52">
        <f t="shared" si="11"/>
        <v>49</v>
      </c>
      <c r="MJ3" s="52">
        <f t="shared" si="11"/>
        <v>50</v>
      </c>
      <c r="MK3" s="52">
        <f t="shared" si="11"/>
        <v>50</v>
      </c>
      <c r="ML3" s="52">
        <f t="shared" si="11"/>
        <v>50</v>
      </c>
      <c r="MM3" s="52">
        <f t="shared" si="11"/>
        <v>50</v>
      </c>
      <c r="MN3" s="52">
        <f t="shared" si="11"/>
        <v>50</v>
      </c>
      <c r="MO3" s="52">
        <f t="shared" si="11"/>
        <v>50</v>
      </c>
      <c r="MP3" s="52">
        <f t="shared" si="11"/>
        <v>50</v>
      </c>
      <c r="MQ3" s="52">
        <f t="shared" si="11"/>
        <v>51</v>
      </c>
      <c r="MR3" s="52">
        <f t="shared" si="11"/>
        <v>51</v>
      </c>
      <c r="MS3" s="52">
        <f t="shared" si="11"/>
        <v>51</v>
      </c>
      <c r="MT3" s="52">
        <f t="shared" si="11"/>
        <v>51</v>
      </c>
      <c r="MU3" s="52">
        <f t="shared" si="11"/>
        <v>51</v>
      </c>
      <c r="MV3" s="52">
        <f t="shared" si="11"/>
        <v>51</v>
      </c>
      <c r="MW3" s="52">
        <f t="shared" si="11"/>
        <v>51</v>
      </c>
      <c r="MX3" s="52">
        <f t="shared" si="11"/>
        <v>52</v>
      </c>
      <c r="MY3" s="52">
        <f t="shared" si="11"/>
        <v>52</v>
      </c>
      <c r="MZ3" s="52">
        <f t="shared" si="11"/>
        <v>52</v>
      </c>
      <c r="NA3" s="52">
        <f t="shared" si="11"/>
        <v>52</v>
      </c>
      <c r="NB3" s="52">
        <f t="shared" si="11"/>
        <v>52</v>
      </c>
      <c r="NC3" s="52">
        <f t="shared" si="11"/>
        <v>52</v>
      </c>
      <c r="ND3" s="52">
        <f t="shared" si="11"/>
        <v>52</v>
      </c>
    </row>
    <row r="4" spans="1:368" x14ac:dyDescent="0.35">
      <c r="A4" s="51" t="s">
        <v>7</v>
      </c>
      <c r="B4" s="52"/>
      <c r="C4" s="52"/>
      <c r="D4" s="53">
        <f>DATE($A$1,1,1)</f>
        <v>42736</v>
      </c>
      <c r="E4" s="53">
        <f t="shared" ref="E4:BP4" si="12">D4+1</f>
        <v>42737</v>
      </c>
      <c r="F4" s="53">
        <f t="shared" si="12"/>
        <v>42738</v>
      </c>
      <c r="G4" s="53">
        <f t="shared" si="12"/>
        <v>42739</v>
      </c>
      <c r="H4" s="53">
        <f t="shared" si="12"/>
        <v>42740</v>
      </c>
      <c r="I4" s="53">
        <f t="shared" si="12"/>
        <v>42741</v>
      </c>
      <c r="J4" s="53">
        <f t="shared" si="12"/>
        <v>42742</v>
      </c>
      <c r="K4" s="53">
        <f t="shared" si="12"/>
        <v>42743</v>
      </c>
      <c r="L4" s="53">
        <f t="shared" si="12"/>
        <v>42744</v>
      </c>
      <c r="M4" s="53">
        <f t="shared" si="12"/>
        <v>42745</v>
      </c>
      <c r="N4" s="53">
        <f t="shared" si="12"/>
        <v>42746</v>
      </c>
      <c r="O4" s="53">
        <f t="shared" si="12"/>
        <v>42747</v>
      </c>
      <c r="P4" s="53">
        <f t="shared" si="12"/>
        <v>42748</v>
      </c>
      <c r="Q4" s="53">
        <f t="shared" si="12"/>
        <v>42749</v>
      </c>
      <c r="R4" s="53">
        <f t="shared" si="12"/>
        <v>42750</v>
      </c>
      <c r="S4" s="53">
        <f t="shared" si="12"/>
        <v>42751</v>
      </c>
      <c r="T4" s="53">
        <f t="shared" si="12"/>
        <v>42752</v>
      </c>
      <c r="U4" s="53">
        <f t="shared" si="12"/>
        <v>42753</v>
      </c>
      <c r="V4" s="53">
        <f t="shared" si="12"/>
        <v>42754</v>
      </c>
      <c r="W4" s="53">
        <f t="shared" si="12"/>
        <v>42755</v>
      </c>
      <c r="X4" s="53">
        <f t="shared" si="12"/>
        <v>42756</v>
      </c>
      <c r="Y4" s="53">
        <f t="shared" si="12"/>
        <v>42757</v>
      </c>
      <c r="Z4" s="53">
        <f t="shared" si="12"/>
        <v>42758</v>
      </c>
      <c r="AA4" s="53">
        <f t="shared" si="12"/>
        <v>42759</v>
      </c>
      <c r="AB4" s="53">
        <f t="shared" si="12"/>
        <v>42760</v>
      </c>
      <c r="AC4" s="53">
        <f t="shared" si="12"/>
        <v>42761</v>
      </c>
      <c r="AD4" s="53">
        <f t="shared" si="12"/>
        <v>42762</v>
      </c>
      <c r="AE4" s="53">
        <f t="shared" si="12"/>
        <v>42763</v>
      </c>
      <c r="AF4" s="53">
        <f t="shared" si="12"/>
        <v>42764</v>
      </c>
      <c r="AG4" s="53">
        <f t="shared" si="12"/>
        <v>42765</v>
      </c>
      <c r="AH4" s="53">
        <f t="shared" si="12"/>
        <v>42766</v>
      </c>
      <c r="AI4" s="53">
        <f t="shared" si="12"/>
        <v>42767</v>
      </c>
      <c r="AJ4" s="53">
        <f t="shared" si="12"/>
        <v>42768</v>
      </c>
      <c r="AK4" s="53">
        <f t="shared" si="12"/>
        <v>42769</v>
      </c>
      <c r="AL4" s="53">
        <f t="shared" si="12"/>
        <v>42770</v>
      </c>
      <c r="AM4" s="53">
        <f t="shared" si="12"/>
        <v>42771</v>
      </c>
      <c r="AN4" s="53">
        <f t="shared" si="12"/>
        <v>42772</v>
      </c>
      <c r="AO4" s="53">
        <f t="shared" si="12"/>
        <v>42773</v>
      </c>
      <c r="AP4" s="53">
        <f t="shared" si="12"/>
        <v>42774</v>
      </c>
      <c r="AQ4" s="53">
        <f t="shared" si="12"/>
        <v>42775</v>
      </c>
      <c r="AR4" s="53">
        <f t="shared" si="12"/>
        <v>42776</v>
      </c>
      <c r="AS4" s="53">
        <f t="shared" si="12"/>
        <v>42777</v>
      </c>
      <c r="AT4" s="53">
        <f t="shared" si="12"/>
        <v>42778</v>
      </c>
      <c r="AU4" s="53">
        <f t="shared" si="12"/>
        <v>42779</v>
      </c>
      <c r="AV4" s="53">
        <f t="shared" si="12"/>
        <v>42780</v>
      </c>
      <c r="AW4" s="53">
        <f t="shared" si="12"/>
        <v>42781</v>
      </c>
      <c r="AX4" s="53">
        <f t="shared" si="12"/>
        <v>42782</v>
      </c>
      <c r="AY4" s="53">
        <f t="shared" si="12"/>
        <v>42783</v>
      </c>
      <c r="AZ4" s="53">
        <f t="shared" si="12"/>
        <v>42784</v>
      </c>
      <c r="BA4" s="53">
        <f t="shared" si="12"/>
        <v>42785</v>
      </c>
      <c r="BB4" s="53">
        <f t="shared" si="12"/>
        <v>42786</v>
      </c>
      <c r="BC4" s="53">
        <f t="shared" si="12"/>
        <v>42787</v>
      </c>
      <c r="BD4" s="53">
        <f t="shared" si="12"/>
        <v>42788</v>
      </c>
      <c r="BE4" s="53">
        <f t="shared" si="12"/>
        <v>42789</v>
      </c>
      <c r="BF4" s="53">
        <f t="shared" si="12"/>
        <v>42790</v>
      </c>
      <c r="BG4" s="53">
        <f t="shared" si="12"/>
        <v>42791</v>
      </c>
      <c r="BH4" s="53">
        <f t="shared" si="12"/>
        <v>42792</v>
      </c>
      <c r="BI4" s="53">
        <f t="shared" si="12"/>
        <v>42793</v>
      </c>
      <c r="BJ4" s="53">
        <f t="shared" si="12"/>
        <v>42794</v>
      </c>
      <c r="BK4" s="53">
        <f t="shared" si="12"/>
        <v>42795</v>
      </c>
      <c r="BL4" s="53">
        <f t="shared" si="12"/>
        <v>42796</v>
      </c>
      <c r="BM4" s="53">
        <f t="shared" si="12"/>
        <v>42797</v>
      </c>
      <c r="BN4" s="53">
        <f t="shared" si="12"/>
        <v>42798</v>
      </c>
      <c r="BO4" s="53">
        <f t="shared" si="12"/>
        <v>42799</v>
      </c>
      <c r="BP4" s="53">
        <f t="shared" si="12"/>
        <v>42800</v>
      </c>
      <c r="BQ4" s="53">
        <f t="shared" ref="BQ4:EB4" si="13">BP4+1</f>
        <v>42801</v>
      </c>
      <c r="BR4" s="53">
        <f t="shared" si="13"/>
        <v>42802</v>
      </c>
      <c r="BS4" s="53">
        <f t="shared" si="13"/>
        <v>42803</v>
      </c>
      <c r="BT4" s="53">
        <f t="shared" si="13"/>
        <v>42804</v>
      </c>
      <c r="BU4" s="53">
        <f t="shared" si="13"/>
        <v>42805</v>
      </c>
      <c r="BV4" s="53">
        <f t="shared" si="13"/>
        <v>42806</v>
      </c>
      <c r="BW4" s="53">
        <f t="shared" si="13"/>
        <v>42807</v>
      </c>
      <c r="BX4" s="53">
        <f t="shared" si="13"/>
        <v>42808</v>
      </c>
      <c r="BY4" s="53">
        <f t="shared" si="13"/>
        <v>42809</v>
      </c>
      <c r="BZ4" s="53">
        <f t="shared" si="13"/>
        <v>42810</v>
      </c>
      <c r="CA4" s="53">
        <f t="shared" si="13"/>
        <v>42811</v>
      </c>
      <c r="CB4" s="53">
        <f t="shared" si="13"/>
        <v>42812</v>
      </c>
      <c r="CC4" s="53">
        <f t="shared" si="13"/>
        <v>42813</v>
      </c>
      <c r="CD4" s="53">
        <f t="shared" si="13"/>
        <v>42814</v>
      </c>
      <c r="CE4" s="53">
        <f t="shared" si="13"/>
        <v>42815</v>
      </c>
      <c r="CF4" s="53">
        <f t="shared" si="13"/>
        <v>42816</v>
      </c>
      <c r="CG4" s="53">
        <f t="shared" si="13"/>
        <v>42817</v>
      </c>
      <c r="CH4" s="53">
        <f t="shared" si="13"/>
        <v>42818</v>
      </c>
      <c r="CI4" s="53">
        <f t="shared" si="13"/>
        <v>42819</v>
      </c>
      <c r="CJ4" s="53">
        <f t="shared" si="13"/>
        <v>42820</v>
      </c>
      <c r="CK4" s="53">
        <f t="shared" si="13"/>
        <v>42821</v>
      </c>
      <c r="CL4" s="53">
        <f t="shared" si="13"/>
        <v>42822</v>
      </c>
      <c r="CM4" s="53">
        <f t="shared" si="13"/>
        <v>42823</v>
      </c>
      <c r="CN4" s="53">
        <f t="shared" si="13"/>
        <v>42824</v>
      </c>
      <c r="CO4" s="53">
        <f t="shared" si="13"/>
        <v>42825</v>
      </c>
      <c r="CP4" s="53">
        <f t="shared" si="13"/>
        <v>42826</v>
      </c>
      <c r="CQ4" s="53">
        <f t="shared" si="13"/>
        <v>42827</v>
      </c>
      <c r="CR4" s="53">
        <f t="shared" si="13"/>
        <v>42828</v>
      </c>
      <c r="CS4" s="53">
        <f t="shared" si="13"/>
        <v>42829</v>
      </c>
      <c r="CT4" s="53">
        <f t="shared" si="13"/>
        <v>42830</v>
      </c>
      <c r="CU4" s="53">
        <f t="shared" si="13"/>
        <v>42831</v>
      </c>
      <c r="CV4" s="53">
        <f t="shared" si="13"/>
        <v>42832</v>
      </c>
      <c r="CW4" s="53">
        <f t="shared" si="13"/>
        <v>42833</v>
      </c>
      <c r="CX4" s="53">
        <f t="shared" si="13"/>
        <v>42834</v>
      </c>
      <c r="CY4" s="53">
        <f t="shared" si="13"/>
        <v>42835</v>
      </c>
      <c r="CZ4" s="53">
        <f t="shared" si="13"/>
        <v>42836</v>
      </c>
      <c r="DA4" s="53">
        <f t="shared" si="13"/>
        <v>42837</v>
      </c>
      <c r="DB4" s="53">
        <f t="shared" si="13"/>
        <v>42838</v>
      </c>
      <c r="DC4" s="53">
        <f t="shared" si="13"/>
        <v>42839</v>
      </c>
      <c r="DD4" s="53">
        <f t="shared" si="13"/>
        <v>42840</v>
      </c>
      <c r="DE4" s="53">
        <f t="shared" si="13"/>
        <v>42841</v>
      </c>
      <c r="DF4" s="53">
        <f t="shared" si="13"/>
        <v>42842</v>
      </c>
      <c r="DG4" s="53">
        <f t="shared" si="13"/>
        <v>42843</v>
      </c>
      <c r="DH4" s="53">
        <f t="shared" si="13"/>
        <v>42844</v>
      </c>
      <c r="DI4" s="53">
        <f t="shared" si="13"/>
        <v>42845</v>
      </c>
      <c r="DJ4" s="53">
        <f t="shared" si="13"/>
        <v>42846</v>
      </c>
      <c r="DK4" s="53">
        <f t="shared" si="13"/>
        <v>42847</v>
      </c>
      <c r="DL4" s="53">
        <f t="shared" si="13"/>
        <v>42848</v>
      </c>
      <c r="DM4" s="53">
        <f t="shared" si="13"/>
        <v>42849</v>
      </c>
      <c r="DN4" s="53">
        <f t="shared" si="13"/>
        <v>42850</v>
      </c>
      <c r="DO4" s="53">
        <f t="shared" si="13"/>
        <v>42851</v>
      </c>
      <c r="DP4" s="53">
        <f t="shared" si="13"/>
        <v>42852</v>
      </c>
      <c r="DQ4" s="53">
        <f t="shared" si="13"/>
        <v>42853</v>
      </c>
      <c r="DR4" s="53">
        <f t="shared" si="13"/>
        <v>42854</v>
      </c>
      <c r="DS4" s="53">
        <f t="shared" si="13"/>
        <v>42855</v>
      </c>
      <c r="DT4" s="53">
        <f t="shared" si="13"/>
        <v>42856</v>
      </c>
      <c r="DU4" s="53">
        <f t="shared" si="13"/>
        <v>42857</v>
      </c>
      <c r="DV4" s="53">
        <f t="shared" si="13"/>
        <v>42858</v>
      </c>
      <c r="DW4" s="53">
        <f t="shared" si="13"/>
        <v>42859</v>
      </c>
      <c r="DX4" s="53">
        <f t="shared" si="13"/>
        <v>42860</v>
      </c>
      <c r="DY4" s="53">
        <f t="shared" si="13"/>
        <v>42861</v>
      </c>
      <c r="DZ4" s="53">
        <f t="shared" si="13"/>
        <v>42862</v>
      </c>
      <c r="EA4" s="53">
        <f t="shared" si="13"/>
        <v>42863</v>
      </c>
      <c r="EB4" s="53">
        <f t="shared" si="13"/>
        <v>42864</v>
      </c>
      <c r="EC4" s="53">
        <f t="shared" ref="EC4:GN4" si="14">EB4+1</f>
        <v>42865</v>
      </c>
      <c r="ED4" s="53">
        <f t="shared" si="14"/>
        <v>42866</v>
      </c>
      <c r="EE4" s="53">
        <f t="shared" si="14"/>
        <v>42867</v>
      </c>
      <c r="EF4" s="53">
        <f t="shared" si="14"/>
        <v>42868</v>
      </c>
      <c r="EG4" s="53">
        <f t="shared" si="14"/>
        <v>42869</v>
      </c>
      <c r="EH4" s="53">
        <f t="shared" si="14"/>
        <v>42870</v>
      </c>
      <c r="EI4" s="53">
        <f t="shared" si="14"/>
        <v>42871</v>
      </c>
      <c r="EJ4" s="53">
        <f t="shared" si="14"/>
        <v>42872</v>
      </c>
      <c r="EK4" s="53">
        <f t="shared" si="14"/>
        <v>42873</v>
      </c>
      <c r="EL4" s="53">
        <f t="shared" si="14"/>
        <v>42874</v>
      </c>
      <c r="EM4" s="53">
        <f t="shared" si="14"/>
        <v>42875</v>
      </c>
      <c r="EN4" s="53">
        <f t="shared" si="14"/>
        <v>42876</v>
      </c>
      <c r="EO4" s="53">
        <f t="shared" si="14"/>
        <v>42877</v>
      </c>
      <c r="EP4" s="53">
        <f t="shared" si="14"/>
        <v>42878</v>
      </c>
      <c r="EQ4" s="53">
        <f t="shared" si="14"/>
        <v>42879</v>
      </c>
      <c r="ER4" s="53">
        <f t="shared" si="14"/>
        <v>42880</v>
      </c>
      <c r="ES4" s="53">
        <f t="shared" si="14"/>
        <v>42881</v>
      </c>
      <c r="ET4" s="53">
        <f t="shared" si="14"/>
        <v>42882</v>
      </c>
      <c r="EU4" s="53">
        <f t="shared" si="14"/>
        <v>42883</v>
      </c>
      <c r="EV4" s="53">
        <f t="shared" si="14"/>
        <v>42884</v>
      </c>
      <c r="EW4" s="53">
        <f t="shared" si="14"/>
        <v>42885</v>
      </c>
      <c r="EX4" s="53">
        <f t="shared" si="14"/>
        <v>42886</v>
      </c>
      <c r="EY4" s="53">
        <f t="shared" si="14"/>
        <v>42887</v>
      </c>
      <c r="EZ4" s="53">
        <f t="shared" si="14"/>
        <v>42888</v>
      </c>
      <c r="FA4" s="53">
        <f t="shared" si="14"/>
        <v>42889</v>
      </c>
      <c r="FB4" s="53">
        <f t="shared" si="14"/>
        <v>42890</v>
      </c>
      <c r="FC4" s="53">
        <f t="shared" si="14"/>
        <v>42891</v>
      </c>
      <c r="FD4" s="53">
        <f t="shared" si="14"/>
        <v>42892</v>
      </c>
      <c r="FE4" s="53">
        <f t="shared" si="14"/>
        <v>42893</v>
      </c>
      <c r="FF4" s="53">
        <f t="shared" si="14"/>
        <v>42894</v>
      </c>
      <c r="FG4" s="53">
        <f t="shared" si="14"/>
        <v>42895</v>
      </c>
      <c r="FH4" s="53">
        <f t="shared" si="14"/>
        <v>42896</v>
      </c>
      <c r="FI4" s="53">
        <f t="shared" si="14"/>
        <v>42897</v>
      </c>
      <c r="FJ4" s="53">
        <f t="shared" si="14"/>
        <v>42898</v>
      </c>
      <c r="FK4" s="53">
        <f t="shared" si="14"/>
        <v>42899</v>
      </c>
      <c r="FL4" s="53">
        <f t="shared" si="14"/>
        <v>42900</v>
      </c>
      <c r="FM4" s="53">
        <f t="shared" si="14"/>
        <v>42901</v>
      </c>
      <c r="FN4" s="53">
        <f t="shared" si="14"/>
        <v>42902</v>
      </c>
      <c r="FO4" s="53">
        <f t="shared" si="14"/>
        <v>42903</v>
      </c>
      <c r="FP4" s="53">
        <f t="shared" si="14"/>
        <v>42904</v>
      </c>
      <c r="FQ4" s="53">
        <f t="shared" si="14"/>
        <v>42905</v>
      </c>
      <c r="FR4" s="53">
        <f t="shared" si="14"/>
        <v>42906</v>
      </c>
      <c r="FS4" s="53">
        <f t="shared" si="14"/>
        <v>42907</v>
      </c>
      <c r="FT4" s="53">
        <f t="shared" si="14"/>
        <v>42908</v>
      </c>
      <c r="FU4" s="53">
        <f t="shared" si="14"/>
        <v>42909</v>
      </c>
      <c r="FV4" s="53">
        <f t="shared" si="14"/>
        <v>42910</v>
      </c>
      <c r="FW4" s="53">
        <f t="shared" si="14"/>
        <v>42911</v>
      </c>
      <c r="FX4" s="53">
        <f t="shared" si="14"/>
        <v>42912</v>
      </c>
      <c r="FY4" s="53">
        <f t="shared" si="14"/>
        <v>42913</v>
      </c>
      <c r="FZ4" s="53">
        <f t="shared" si="14"/>
        <v>42914</v>
      </c>
      <c r="GA4" s="53">
        <f t="shared" si="14"/>
        <v>42915</v>
      </c>
      <c r="GB4" s="53">
        <f t="shared" si="14"/>
        <v>42916</v>
      </c>
      <c r="GC4" s="53">
        <f t="shared" si="14"/>
        <v>42917</v>
      </c>
      <c r="GD4" s="53">
        <f t="shared" si="14"/>
        <v>42918</v>
      </c>
      <c r="GE4" s="53">
        <f t="shared" si="14"/>
        <v>42919</v>
      </c>
      <c r="GF4" s="53">
        <f t="shared" si="14"/>
        <v>42920</v>
      </c>
      <c r="GG4" s="53">
        <f t="shared" si="14"/>
        <v>42921</v>
      </c>
      <c r="GH4" s="53">
        <f t="shared" si="14"/>
        <v>42922</v>
      </c>
      <c r="GI4" s="53">
        <f t="shared" si="14"/>
        <v>42923</v>
      </c>
      <c r="GJ4" s="53">
        <f t="shared" si="14"/>
        <v>42924</v>
      </c>
      <c r="GK4" s="53">
        <f t="shared" si="14"/>
        <v>42925</v>
      </c>
      <c r="GL4" s="53">
        <f t="shared" si="14"/>
        <v>42926</v>
      </c>
      <c r="GM4" s="53">
        <f t="shared" si="14"/>
        <v>42927</v>
      </c>
      <c r="GN4" s="53">
        <f t="shared" si="14"/>
        <v>42928</v>
      </c>
      <c r="GO4" s="53">
        <f t="shared" ref="GO4:IZ4" si="15">GN4+1</f>
        <v>42929</v>
      </c>
      <c r="GP4" s="53">
        <f t="shared" si="15"/>
        <v>42930</v>
      </c>
      <c r="GQ4" s="53">
        <f t="shared" si="15"/>
        <v>42931</v>
      </c>
      <c r="GR4" s="53">
        <f t="shared" si="15"/>
        <v>42932</v>
      </c>
      <c r="GS4" s="53">
        <f t="shared" si="15"/>
        <v>42933</v>
      </c>
      <c r="GT4" s="53">
        <f t="shared" si="15"/>
        <v>42934</v>
      </c>
      <c r="GU4" s="53">
        <f t="shared" si="15"/>
        <v>42935</v>
      </c>
      <c r="GV4" s="53">
        <f t="shared" si="15"/>
        <v>42936</v>
      </c>
      <c r="GW4" s="53">
        <f t="shared" si="15"/>
        <v>42937</v>
      </c>
      <c r="GX4" s="53">
        <f t="shared" si="15"/>
        <v>42938</v>
      </c>
      <c r="GY4" s="53">
        <f t="shared" si="15"/>
        <v>42939</v>
      </c>
      <c r="GZ4" s="53">
        <f t="shared" si="15"/>
        <v>42940</v>
      </c>
      <c r="HA4" s="53">
        <f t="shared" si="15"/>
        <v>42941</v>
      </c>
      <c r="HB4" s="53">
        <f t="shared" si="15"/>
        <v>42942</v>
      </c>
      <c r="HC4" s="53">
        <f t="shared" si="15"/>
        <v>42943</v>
      </c>
      <c r="HD4" s="53">
        <f t="shared" si="15"/>
        <v>42944</v>
      </c>
      <c r="HE4" s="53">
        <f t="shared" si="15"/>
        <v>42945</v>
      </c>
      <c r="HF4" s="53">
        <f t="shared" si="15"/>
        <v>42946</v>
      </c>
      <c r="HG4" s="53">
        <f t="shared" si="15"/>
        <v>42947</v>
      </c>
      <c r="HH4" s="53">
        <f t="shared" si="15"/>
        <v>42948</v>
      </c>
      <c r="HI4" s="53">
        <f t="shared" si="15"/>
        <v>42949</v>
      </c>
      <c r="HJ4" s="53">
        <f t="shared" si="15"/>
        <v>42950</v>
      </c>
      <c r="HK4" s="53">
        <f t="shared" si="15"/>
        <v>42951</v>
      </c>
      <c r="HL4" s="53">
        <f t="shared" si="15"/>
        <v>42952</v>
      </c>
      <c r="HM4" s="53">
        <f t="shared" si="15"/>
        <v>42953</v>
      </c>
      <c r="HN4" s="53">
        <f t="shared" si="15"/>
        <v>42954</v>
      </c>
      <c r="HO4" s="53">
        <f t="shared" si="15"/>
        <v>42955</v>
      </c>
      <c r="HP4" s="53">
        <f t="shared" si="15"/>
        <v>42956</v>
      </c>
      <c r="HQ4" s="53">
        <f t="shared" si="15"/>
        <v>42957</v>
      </c>
      <c r="HR4" s="53">
        <f t="shared" si="15"/>
        <v>42958</v>
      </c>
      <c r="HS4" s="53">
        <f t="shared" si="15"/>
        <v>42959</v>
      </c>
      <c r="HT4" s="53">
        <f t="shared" si="15"/>
        <v>42960</v>
      </c>
      <c r="HU4" s="53">
        <f t="shared" si="15"/>
        <v>42961</v>
      </c>
      <c r="HV4" s="53">
        <f t="shared" si="15"/>
        <v>42962</v>
      </c>
      <c r="HW4" s="53">
        <f t="shared" si="15"/>
        <v>42963</v>
      </c>
      <c r="HX4" s="53">
        <f t="shared" si="15"/>
        <v>42964</v>
      </c>
      <c r="HY4" s="53">
        <f t="shared" si="15"/>
        <v>42965</v>
      </c>
      <c r="HZ4" s="53">
        <f t="shared" si="15"/>
        <v>42966</v>
      </c>
      <c r="IA4" s="53">
        <f t="shared" si="15"/>
        <v>42967</v>
      </c>
      <c r="IB4" s="53">
        <f t="shared" si="15"/>
        <v>42968</v>
      </c>
      <c r="IC4" s="53">
        <f t="shared" si="15"/>
        <v>42969</v>
      </c>
      <c r="ID4" s="53">
        <f t="shared" si="15"/>
        <v>42970</v>
      </c>
      <c r="IE4" s="53">
        <f t="shared" si="15"/>
        <v>42971</v>
      </c>
      <c r="IF4" s="53">
        <f t="shared" si="15"/>
        <v>42972</v>
      </c>
      <c r="IG4" s="53">
        <f t="shared" si="15"/>
        <v>42973</v>
      </c>
      <c r="IH4" s="53">
        <f t="shared" si="15"/>
        <v>42974</v>
      </c>
      <c r="II4" s="53">
        <f t="shared" si="15"/>
        <v>42975</v>
      </c>
      <c r="IJ4" s="53">
        <f t="shared" si="15"/>
        <v>42976</v>
      </c>
      <c r="IK4" s="53">
        <f t="shared" si="15"/>
        <v>42977</v>
      </c>
      <c r="IL4" s="53">
        <f t="shared" si="15"/>
        <v>42978</v>
      </c>
      <c r="IM4" s="53">
        <f t="shared" si="15"/>
        <v>42979</v>
      </c>
      <c r="IN4" s="53">
        <f t="shared" si="15"/>
        <v>42980</v>
      </c>
      <c r="IO4" s="53">
        <f t="shared" si="15"/>
        <v>42981</v>
      </c>
      <c r="IP4" s="53">
        <f t="shared" si="15"/>
        <v>42982</v>
      </c>
      <c r="IQ4" s="53">
        <f t="shared" si="15"/>
        <v>42983</v>
      </c>
      <c r="IR4" s="53">
        <f t="shared" si="15"/>
        <v>42984</v>
      </c>
      <c r="IS4" s="53">
        <f t="shared" si="15"/>
        <v>42985</v>
      </c>
      <c r="IT4" s="53">
        <f t="shared" si="15"/>
        <v>42986</v>
      </c>
      <c r="IU4" s="53">
        <f t="shared" si="15"/>
        <v>42987</v>
      </c>
      <c r="IV4" s="53">
        <f t="shared" si="15"/>
        <v>42988</v>
      </c>
      <c r="IW4" s="53">
        <f t="shared" si="15"/>
        <v>42989</v>
      </c>
      <c r="IX4" s="53">
        <f t="shared" si="15"/>
        <v>42990</v>
      </c>
      <c r="IY4" s="53">
        <f t="shared" si="15"/>
        <v>42991</v>
      </c>
      <c r="IZ4" s="53">
        <f t="shared" si="15"/>
        <v>42992</v>
      </c>
      <c r="JA4" s="53">
        <f t="shared" ref="JA4:LL4" si="16">IZ4+1</f>
        <v>42993</v>
      </c>
      <c r="JB4" s="53">
        <f t="shared" si="16"/>
        <v>42994</v>
      </c>
      <c r="JC4" s="53">
        <f t="shared" si="16"/>
        <v>42995</v>
      </c>
      <c r="JD4" s="53">
        <f t="shared" si="16"/>
        <v>42996</v>
      </c>
      <c r="JE4" s="53">
        <f t="shared" si="16"/>
        <v>42997</v>
      </c>
      <c r="JF4" s="53">
        <f t="shared" si="16"/>
        <v>42998</v>
      </c>
      <c r="JG4" s="53">
        <f t="shared" si="16"/>
        <v>42999</v>
      </c>
      <c r="JH4" s="53">
        <f t="shared" si="16"/>
        <v>43000</v>
      </c>
      <c r="JI4" s="53">
        <f t="shared" si="16"/>
        <v>43001</v>
      </c>
      <c r="JJ4" s="53">
        <f t="shared" si="16"/>
        <v>43002</v>
      </c>
      <c r="JK4" s="53">
        <f t="shared" si="16"/>
        <v>43003</v>
      </c>
      <c r="JL4" s="53">
        <f t="shared" si="16"/>
        <v>43004</v>
      </c>
      <c r="JM4" s="53">
        <f t="shared" si="16"/>
        <v>43005</v>
      </c>
      <c r="JN4" s="53">
        <f t="shared" si="16"/>
        <v>43006</v>
      </c>
      <c r="JO4" s="53">
        <f t="shared" si="16"/>
        <v>43007</v>
      </c>
      <c r="JP4" s="53">
        <f t="shared" si="16"/>
        <v>43008</v>
      </c>
      <c r="JQ4" s="53">
        <f t="shared" si="16"/>
        <v>43009</v>
      </c>
      <c r="JR4" s="53">
        <f t="shared" si="16"/>
        <v>43010</v>
      </c>
      <c r="JS4" s="53">
        <f t="shared" si="16"/>
        <v>43011</v>
      </c>
      <c r="JT4" s="53">
        <f t="shared" si="16"/>
        <v>43012</v>
      </c>
      <c r="JU4" s="53">
        <f t="shared" si="16"/>
        <v>43013</v>
      </c>
      <c r="JV4" s="53">
        <f t="shared" si="16"/>
        <v>43014</v>
      </c>
      <c r="JW4" s="53">
        <f t="shared" si="16"/>
        <v>43015</v>
      </c>
      <c r="JX4" s="53">
        <f t="shared" si="16"/>
        <v>43016</v>
      </c>
      <c r="JY4" s="53">
        <f t="shared" si="16"/>
        <v>43017</v>
      </c>
      <c r="JZ4" s="53">
        <f t="shared" si="16"/>
        <v>43018</v>
      </c>
      <c r="KA4" s="53">
        <f t="shared" si="16"/>
        <v>43019</v>
      </c>
      <c r="KB4" s="53">
        <f t="shared" si="16"/>
        <v>43020</v>
      </c>
      <c r="KC4" s="53">
        <f t="shared" si="16"/>
        <v>43021</v>
      </c>
      <c r="KD4" s="53">
        <f t="shared" si="16"/>
        <v>43022</v>
      </c>
      <c r="KE4" s="53">
        <f t="shared" si="16"/>
        <v>43023</v>
      </c>
      <c r="KF4" s="53">
        <f t="shared" si="16"/>
        <v>43024</v>
      </c>
      <c r="KG4" s="53">
        <f t="shared" si="16"/>
        <v>43025</v>
      </c>
      <c r="KH4" s="53">
        <f t="shared" si="16"/>
        <v>43026</v>
      </c>
      <c r="KI4" s="53">
        <f t="shared" si="16"/>
        <v>43027</v>
      </c>
      <c r="KJ4" s="53">
        <f t="shared" si="16"/>
        <v>43028</v>
      </c>
      <c r="KK4" s="53">
        <f t="shared" si="16"/>
        <v>43029</v>
      </c>
      <c r="KL4" s="53">
        <f t="shared" si="16"/>
        <v>43030</v>
      </c>
      <c r="KM4" s="53">
        <f t="shared" si="16"/>
        <v>43031</v>
      </c>
      <c r="KN4" s="53">
        <f t="shared" si="16"/>
        <v>43032</v>
      </c>
      <c r="KO4" s="53">
        <f t="shared" si="16"/>
        <v>43033</v>
      </c>
      <c r="KP4" s="53">
        <f t="shared" si="16"/>
        <v>43034</v>
      </c>
      <c r="KQ4" s="53">
        <f t="shared" si="16"/>
        <v>43035</v>
      </c>
      <c r="KR4" s="53">
        <f t="shared" si="16"/>
        <v>43036</v>
      </c>
      <c r="KS4" s="53">
        <f t="shared" si="16"/>
        <v>43037</v>
      </c>
      <c r="KT4" s="53">
        <f t="shared" si="16"/>
        <v>43038</v>
      </c>
      <c r="KU4" s="53">
        <f t="shared" si="16"/>
        <v>43039</v>
      </c>
      <c r="KV4" s="53">
        <f t="shared" si="16"/>
        <v>43040</v>
      </c>
      <c r="KW4" s="53">
        <f t="shared" si="16"/>
        <v>43041</v>
      </c>
      <c r="KX4" s="53">
        <f t="shared" si="16"/>
        <v>43042</v>
      </c>
      <c r="KY4" s="53">
        <f t="shared" si="16"/>
        <v>43043</v>
      </c>
      <c r="KZ4" s="53">
        <f t="shared" si="16"/>
        <v>43044</v>
      </c>
      <c r="LA4" s="53">
        <f t="shared" si="16"/>
        <v>43045</v>
      </c>
      <c r="LB4" s="53">
        <f t="shared" si="16"/>
        <v>43046</v>
      </c>
      <c r="LC4" s="53">
        <f t="shared" si="16"/>
        <v>43047</v>
      </c>
      <c r="LD4" s="53">
        <f t="shared" si="16"/>
        <v>43048</v>
      </c>
      <c r="LE4" s="53">
        <f t="shared" si="16"/>
        <v>43049</v>
      </c>
      <c r="LF4" s="53">
        <f t="shared" si="16"/>
        <v>43050</v>
      </c>
      <c r="LG4" s="53">
        <f t="shared" si="16"/>
        <v>43051</v>
      </c>
      <c r="LH4" s="53">
        <f t="shared" si="16"/>
        <v>43052</v>
      </c>
      <c r="LI4" s="53">
        <f t="shared" si="16"/>
        <v>43053</v>
      </c>
      <c r="LJ4" s="53">
        <f t="shared" si="16"/>
        <v>43054</v>
      </c>
      <c r="LK4" s="53">
        <f t="shared" si="16"/>
        <v>43055</v>
      </c>
      <c r="LL4" s="53">
        <f t="shared" si="16"/>
        <v>43056</v>
      </c>
      <c r="LM4" s="53">
        <f t="shared" ref="LM4:ND4" si="17">LL4+1</f>
        <v>43057</v>
      </c>
      <c r="LN4" s="53">
        <f t="shared" si="17"/>
        <v>43058</v>
      </c>
      <c r="LO4" s="53">
        <f t="shared" si="17"/>
        <v>43059</v>
      </c>
      <c r="LP4" s="53">
        <f t="shared" si="17"/>
        <v>43060</v>
      </c>
      <c r="LQ4" s="53">
        <f t="shared" si="17"/>
        <v>43061</v>
      </c>
      <c r="LR4" s="53">
        <f t="shared" si="17"/>
        <v>43062</v>
      </c>
      <c r="LS4" s="53">
        <f t="shared" si="17"/>
        <v>43063</v>
      </c>
      <c r="LT4" s="53">
        <f t="shared" si="17"/>
        <v>43064</v>
      </c>
      <c r="LU4" s="53">
        <f t="shared" si="17"/>
        <v>43065</v>
      </c>
      <c r="LV4" s="53">
        <f t="shared" si="17"/>
        <v>43066</v>
      </c>
      <c r="LW4" s="53">
        <f t="shared" si="17"/>
        <v>43067</v>
      </c>
      <c r="LX4" s="53">
        <f t="shared" si="17"/>
        <v>43068</v>
      </c>
      <c r="LY4" s="53">
        <f t="shared" si="17"/>
        <v>43069</v>
      </c>
      <c r="LZ4" s="53">
        <f t="shared" si="17"/>
        <v>43070</v>
      </c>
      <c r="MA4" s="53">
        <f t="shared" si="17"/>
        <v>43071</v>
      </c>
      <c r="MB4" s="53">
        <f t="shared" si="17"/>
        <v>43072</v>
      </c>
      <c r="MC4" s="53">
        <f t="shared" si="17"/>
        <v>43073</v>
      </c>
      <c r="MD4" s="53">
        <f t="shared" si="17"/>
        <v>43074</v>
      </c>
      <c r="ME4" s="53">
        <f t="shared" si="17"/>
        <v>43075</v>
      </c>
      <c r="MF4" s="53">
        <f t="shared" si="17"/>
        <v>43076</v>
      </c>
      <c r="MG4" s="53">
        <f t="shared" si="17"/>
        <v>43077</v>
      </c>
      <c r="MH4" s="53">
        <f t="shared" si="17"/>
        <v>43078</v>
      </c>
      <c r="MI4" s="53">
        <f t="shared" si="17"/>
        <v>43079</v>
      </c>
      <c r="MJ4" s="53">
        <f t="shared" si="17"/>
        <v>43080</v>
      </c>
      <c r="MK4" s="53">
        <f t="shared" si="17"/>
        <v>43081</v>
      </c>
      <c r="ML4" s="53">
        <f t="shared" si="17"/>
        <v>43082</v>
      </c>
      <c r="MM4" s="53">
        <f t="shared" si="17"/>
        <v>43083</v>
      </c>
      <c r="MN4" s="53">
        <f t="shared" si="17"/>
        <v>43084</v>
      </c>
      <c r="MO4" s="53">
        <f t="shared" si="17"/>
        <v>43085</v>
      </c>
      <c r="MP4" s="53">
        <f t="shared" si="17"/>
        <v>43086</v>
      </c>
      <c r="MQ4" s="53">
        <f t="shared" si="17"/>
        <v>43087</v>
      </c>
      <c r="MR4" s="53">
        <f t="shared" si="17"/>
        <v>43088</v>
      </c>
      <c r="MS4" s="53">
        <f t="shared" si="17"/>
        <v>43089</v>
      </c>
      <c r="MT4" s="53">
        <f t="shared" si="17"/>
        <v>43090</v>
      </c>
      <c r="MU4" s="53">
        <f t="shared" si="17"/>
        <v>43091</v>
      </c>
      <c r="MV4" s="53">
        <f t="shared" si="17"/>
        <v>43092</v>
      </c>
      <c r="MW4" s="53">
        <f t="shared" si="17"/>
        <v>43093</v>
      </c>
      <c r="MX4" s="53">
        <f t="shared" si="17"/>
        <v>43094</v>
      </c>
      <c r="MY4" s="53">
        <f t="shared" si="17"/>
        <v>43095</v>
      </c>
      <c r="MZ4" s="53">
        <f t="shared" si="17"/>
        <v>43096</v>
      </c>
      <c r="NA4" s="53">
        <f t="shared" si="17"/>
        <v>43097</v>
      </c>
      <c r="NB4" s="53">
        <f t="shared" si="17"/>
        <v>43098</v>
      </c>
      <c r="NC4" s="53">
        <f t="shared" si="17"/>
        <v>43099</v>
      </c>
      <c r="ND4" s="53">
        <f t="shared" si="17"/>
        <v>43100</v>
      </c>
    </row>
    <row r="5" spans="1:368" x14ac:dyDescent="0.35">
      <c r="A5" s="51" t="s">
        <v>37</v>
      </c>
      <c r="B5" s="52"/>
      <c r="C5" s="52"/>
      <c r="D5" s="52">
        <f>ROUNDUP(MONTH(D4)/3,0)</f>
        <v>1</v>
      </c>
      <c r="E5" s="52">
        <f>ROUNDUP(MONTH(E4)/3,0)</f>
        <v>1</v>
      </c>
      <c r="F5" s="52">
        <f t="shared" ref="F5:BQ5" si="18">ROUNDUP(MONTH(F4)/3,0)</f>
        <v>1</v>
      </c>
      <c r="G5" s="52">
        <f t="shared" si="18"/>
        <v>1</v>
      </c>
      <c r="H5" s="52">
        <f t="shared" si="18"/>
        <v>1</v>
      </c>
      <c r="I5" s="52">
        <f t="shared" si="18"/>
        <v>1</v>
      </c>
      <c r="J5" s="52">
        <f t="shared" si="18"/>
        <v>1</v>
      </c>
      <c r="K5" s="52">
        <f t="shared" si="18"/>
        <v>1</v>
      </c>
      <c r="L5" s="52">
        <f t="shared" si="18"/>
        <v>1</v>
      </c>
      <c r="M5" s="52">
        <f t="shared" si="18"/>
        <v>1</v>
      </c>
      <c r="N5" s="52">
        <f t="shared" si="18"/>
        <v>1</v>
      </c>
      <c r="O5" s="52">
        <f t="shared" si="18"/>
        <v>1</v>
      </c>
      <c r="P5" s="52">
        <f t="shared" si="18"/>
        <v>1</v>
      </c>
      <c r="Q5" s="52">
        <f t="shared" si="18"/>
        <v>1</v>
      </c>
      <c r="R5" s="52">
        <f t="shared" si="18"/>
        <v>1</v>
      </c>
      <c r="S5" s="52">
        <f t="shared" si="18"/>
        <v>1</v>
      </c>
      <c r="T5" s="52">
        <f t="shared" si="18"/>
        <v>1</v>
      </c>
      <c r="U5" s="52">
        <f t="shared" si="18"/>
        <v>1</v>
      </c>
      <c r="V5" s="52">
        <f t="shared" si="18"/>
        <v>1</v>
      </c>
      <c r="W5" s="52">
        <f t="shared" si="18"/>
        <v>1</v>
      </c>
      <c r="X5" s="52">
        <f t="shared" si="18"/>
        <v>1</v>
      </c>
      <c r="Y5" s="52">
        <f t="shared" si="18"/>
        <v>1</v>
      </c>
      <c r="Z5" s="52">
        <f t="shared" si="18"/>
        <v>1</v>
      </c>
      <c r="AA5" s="52">
        <f t="shared" si="18"/>
        <v>1</v>
      </c>
      <c r="AB5" s="52">
        <f t="shared" si="18"/>
        <v>1</v>
      </c>
      <c r="AC5" s="52">
        <f t="shared" si="18"/>
        <v>1</v>
      </c>
      <c r="AD5" s="52">
        <f t="shared" si="18"/>
        <v>1</v>
      </c>
      <c r="AE5" s="52">
        <f t="shared" si="18"/>
        <v>1</v>
      </c>
      <c r="AF5" s="52">
        <f t="shared" si="18"/>
        <v>1</v>
      </c>
      <c r="AG5" s="52">
        <f t="shared" si="18"/>
        <v>1</v>
      </c>
      <c r="AH5" s="52">
        <f t="shared" si="18"/>
        <v>1</v>
      </c>
      <c r="AI5" s="52">
        <f t="shared" si="18"/>
        <v>1</v>
      </c>
      <c r="AJ5" s="52">
        <f t="shared" si="18"/>
        <v>1</v>
      </c>
      <c r="AK5" s="52">
        <f t="shared" si="18"/>
        <v>1</v>
      </c>
      <c r="AL5" s="52">
        <f t="shared" si="18"/>
        <v>1</v>
      </c>
      <c r="AM5" s="52">
        <f t="shared" si="18"/>
        <v>1</v>
      </c>
      <c r="AN5" s="52">
        <f t="shared" si="18"/>
        <v>1</v>
      </c>
      <c r="AO5" s="52">
        <f t="shared" si="18"/>
        <v>1</v>
      </c>
      <c r="AP5" s="52">
        <f t="shared" si="18"/>
        <v>1</v>
      </c>
      <c r="AQ5" s="52">
        <f t="shared" si="18"/>
        <v>1</v>
      </c>
      <c r="AR5" s="52">
        <f t="shared" si="18"/>
        <v>1</v>
      </c>
      <c r="AS5" s="52">
        <f t="shared" si="18"/>
        <v>1</v>
      </c>
      <c r="AT5" s="52">
        <f t="shared" si="18"/>
        <v>1</v>
      </c>
      <c r="AU5" s="52">
        <f t="shared" si="18"/>
        <v>1</v>
      </c>
      <c r="AV5" s="52">
        <f t="shared" si="18"/>
        <v>1</v>
      </c>
      <c r="AW5" s="52">
        <f t="shared" si="18"/>
        <v>1</v>
      </c>
      <c r="AX5" s="52">
        <f t="shared" si="18"/>
        <v>1</v>
      </c>
      <c r="AY5" s="52">
        <f t="shared" si="18"/>
        <v>1</v>
      </c>
      <c r="AZ5" s="52">
        <f t="shared" si="18"/>
        <v>1</v>
      </c>
      <c r="BA5" s="52">
        <f t="shared" si="18"/>
        <v>1</v>
      </c>
      <c r="BB5" s="52">
        <f t="shared" si="18"/>
        <v>1</v>
      </c>
      <c r="BC5" s="52">
        <f t="shared" si="18"/>
        <v>1</v>
      </c>
      <c r="BD5" s="52">
        <f t="shared" si="18"/>
        <v>1</v>
      </c>
      <c r="BE5" s="52">
        <f t="shared" si="18"/>
        <v>1</v>
      </c>
      <c r="BF5" s="52">
        <f t="shared" si="18"/>
        <v>1</v>
      </c>
      <c r="BG5" s="52">
        <f t="shared" si="18"/>
        <v>1</v>
      </c>
      <c r="BH5" s="52">
        <f t="shared" si="18"/>
        <v>1</v>
      </c>
      <c r="BI5" s="52">
        <f t="shared" si="18"/>
        <v>1</v>
      </c>
      <c r="BJ5" s="52">
        <f t="shared" si="18"/>
        <v>1</v>
      </c>
      <c r="BK5" s="52">
        <f t="shared" si="18"/>
        <v>1</v>
      </c>
      <c r="BL5" s="52">
        <f t="shared" si="18"/>
        <v>1</v>
      </c>
      <c r="BM5" s="52">
        <f t="shared" si="18"/>
        <v>1</v>
      </c>
      <c r="BN5" s="52">
        <f t="shared" si="18"/>
        <v>1</v>
      </c>
      <c r="BO5" s="52">
        <f t="shared" si="18"/>
        <v>1</v>
      </c>
      <c r="BP5" s="52">
        <f t="shared" si="18"/>
        <v>1</v>
      </c>
      <c r="BQ5" s="52">
        <f t="shared" si="18"/>
        <v>1</v>
      </c>
      <c r="BR5" s="52">
        <f t="shared" ref="BR5:EC5" si="19">ROUNDUP(MONTH(BR4)/3,0)</f>
        <v>1</v>
      </c>
      <c r="BS5" s="52">
        <f t="shared" si="19"/>
        <v>1</v>
      </c>
      <c r="BT5" s="52">
        <f t="shared" si="19"/>
        <v>1</v>
      </c>
      <c r="BU5" s="52">
        <f t="shared" si="19"/>
        <v>1</v>
      </c>
      <c r="BV5" s="52">
        <f t="shared" si="19"/>
        <v>1</v>
      </c>
      <c r="BW5" s="52">
        <f t="shared" si="19"/>
        <v>1</v>
      </c>
      <c r="BX5" s="52">
        <f t="shared" si="19"/>
        <v>1</v>
      </c>
      <c r="BY5" s="52">
        <f t="shared" si="19"/>
        <v>1</v>
      </c>
      <c r="BZ5" s="52">
        <f t="shared" si="19"/>
        <v>1</v>
      </c>
      <c r="CA5" s="52">
        <f t="shared" si="19"/>
        <v>1</v>
      </c>
      <c r="CB5" s="52">
        <f t="shared" si="19"/>
        <v>1</v>
      </c>
      <c r="CC5" s="52">
        <f t="shared" si="19"/>
        <v>1</v>
      </c>
      <c r="CD5" s="52">
        <f t="shared" si="19"/>
        <v>1</v>
      </c>
      <c r="CE5" s="52">
        <f t="shared" si="19"/>
        <v>1</v>
      </c>
      <c r="CF5" s="52">
        <f t="shared" si="19"/>
        <v>1</v>
      </c>
      <c r="CG5" s="52">
        <f t="shared" si="19"/>
        <v>1</v>
      </c>
      <c r="CH5" s="52">
        <f t="shared" si="19"/>
        <v>1</v>
      </c>
      <c r="CI5" s="52">
        <f t="shared" si="19"/>
        <v>1</v>
      </c>
      <c r="CJ5" s="52">
        <f t="shared" si="19"/>
        <v>1</v>
      </c>
      <c r="CK5" s="52">
        <f t="shared" si="19"/>
        <v>1</v>
      </c>
      <c r="CL5" s="52">
        <f t="shared" si="19"/>
        <v>1</v>
      </c>
      <c r="CM5" s="52">
        <f t="shared" si="19"/>
        <v>1</v>
      </c>
      <c r="CN5" s="52">
        <f t="shared" si="19"/>
        <v>1</v>
      </c>
      <c r="CO5" s="52">
        <f t="shared" si="19"/>
        <v>1</v>
      </c>
      <c r="CP5" s="52">
        <f t="shared" si="19"/>
        <v>2</v>
      </c>
      <c r="CQ5" s="52">
        <f t="shared" si="19"/>
        <v>2</v>
      </c>
      <c r="CR5" s="52">
        <f t="shared" si="19"/>
        <v>2</v>
      </c>
      <c r="CS5" s="52">
        <f t="shared" si="19"/>
        <v>2</v>
      </c>
      <c r="CT5" s="52">
        <f t="shared" si="19"/>
        <v>2</v>
      </c>
      <c r="CU5" s="52">
        <f t="shared" si="19"/>
        <v>2</v>
      </c>
      <c r="CV5" s="52">
        <f t="shared" si="19"/>
        <v>2</v>
      </c>
      <c r="CW5" s="52">
        <f t="shared" si="19"/>
        <v>2</v>
      </c>
      <c r="CX5" s="52">
        <f t="shared" si="19"/>
        <v>2</v>
      </c>
      <c r="CY5" s="52">
        <f t="shared" si="19"/>
        <v>2</v>
      </c>
      <c r="CZ5" s="52">
        <f t="shared" si="19"/>
        <v>2</v>
      </c>
      <c r="DA5" s="52">
        <f t="shared" si="19"/>
        <v>2</v>
      </c>
      <c r="DB5" s="52">
        <f t="shared" si="19"/>
        <v>2</v>
      </c>
      <c r="DC5" s="52">
        <f t="shared" si="19"/>
        <v>2</v>
      </c>
      <c r="DD5" s="52">
        <f t="shared" si="19"/>
        <v>2</v>
      </c>
      <c r="DE5" s="52">
        <f t="shared" si="19"/>
        <v>2</v>
      </c>
      <c r="DF5" s="52">
        <f t="shared" si="19"/>
        <v>2</v>
      </c>
      <c r="DG5" s="52">
        <f t="shared" si="19"/>
        <v>2</v>
      </c>
      <c r="DH5" s="52">
        <f t="shared" si="19"/>
        <v>2</v>
      </c>
      <c r="DI5" s="52">
        <f t="shared" si="19"/>
        <v>2</v>
      </c>
      <c r="DJ5" s="52">
        <f t="shared" si="19"/>
        <v>2</v>
      </c>
      <c r="DK5" s="52">
        <f t="shared" si="19"/>
        <v>2</v>
      </c>
      <c r="DL5" s="52">
        <f t="shared" si="19"/>
        <v>2</v>
      </c>
      <c r="DM5" s="52">
        <f t="shared" si="19"/>
        <v>2</v>
      </c>
      <c r="DN5" s="52">
        <f t="shared" si="19"/>
        <v>2</v>
      </c>
      <c r="DO5" s="52">
        <f t="shared" si="19"/>
        <v>2</v>
      </c>
      <c r="DP5" s="52">
        <f t="shared" si="19"/>
        <v>2</v>
      </c>
      <c r="DQ5" s="52">
        <f t="shared" si="19"/>
        <v>2</v>
      </c>
      <c r="DR5" s="52">
        <f t="shared" si="19"/>
        <v>2</v>
      </c>
      <c r="DS5" s="52">
        <f t="shared" si="19"/>
        <v>2</v>
      </c>
      <c r="DT5" s="52">
        <f t="shared" si="19"/>
        <v>2</v>
      </c>
      <c r="DU5" s="52">
        <f t="shared" si="19"/>
        <v>2</v>
      </c>
      <c r="DV5" s="52">
        <f t="shared" si="19"/>
        <v>2</v>
      </c>
      <c r="DW5" s="52">
        <f t="shared" si="19"/>
        <v>2</v>
      </c>
      <c r="DX5" s="52">
        <f t="shared" si="19"/>
        <v>2</v>
      </c>
      <c r="DY5" s="52">
        <f t="shared" si="19"/>
        <v>2</v>
      </c>
      <c r="DZ5" s="52">
        <f t="shared" si="19"/>
        <v>2</v>
      </c>
      <c r="EA5" s="52">
        <f t="shared" si="19"/>
        <v>2</v>
      </c>
      <c r="EB5" s="52">
        <f t="shared" si="19"/>
        <v>2</v>
      </c>
      <c r="EC5" s="52">
        <f t="shared" si="19"/>
        <v>2</v>
      </c>
      <c r="ED5" s="52">
        <f t="shared" ref="ED5:GO5" si="20">ROUNDUP(MONTH(ED4)/3,0)</f>
        <v>2</v>
      </c>
      <c r="EE5" s="52">
        <f t="shared" si="20"/>
        <v>2</v>
      </c>
      <c r="EF5" s="52">
        <f t="shared" si="20"/>
        <v>2</v>
      </c>
      <c r="EG5" s="52">
        <f t="shared" si="20"/>
        <v>2</v>
      </c>
      <c r="EH5" s="52">
        <f t="shared" si="20"/>
        <v>2</v>
      </c>
      <c r="EI5" s="52">
        <f t="shared" si="20"/>
        <v>2</v>
      </c>
      <c r="EJ5" s="52">
        <f t="shared" si="20"/>
        <v>2</v>
      </c>
      <c r="EK5" s="52">
        <f t="shared" si="20"/>
        <v>2</v>
      </c>
      <c r="EL5" s="52">
        <f t="shared" si="20"/>
        <v>2</v>
      </c>
      <c r="EM5" s="52">
        <f t="shared" si="20"/>
        <v>2</v>
      </c>
      <c r="EN5" s="52">
        <f t="shared" si="20"/>
        <v>2</v>
      </c>
      <c r="EO5" s="52">
        <f t="shared" si="20"/>
        <v>2</v>
      </c>
      <c r="EP5" s="52">
        <f t="shared" si="20"/>
        <v>2</v>
      </c>
      <c r="EQ5" s="52">
        <f t="shared" si="20"/>
        <v>2</v>
      </c>
      <c r="ER5" s="52">
        <f t="shared" si="20"/>
        <v>2</v>
      </c>
      <c r="ES5" s="52">
        <f t="shared" si="20"/>
        <v>2</v>
      </c>
      <c r="ET5" s="52">
        <f t="shared" si="20"/>
        <v>2</v>
      </c>
      <c r="EU5" s="52">
        <f t="shared" si="20"/>
        <v>2</v>
      </c>
      <c r="EV5" s="52">
        <f t="shared" si="20"/>
        <v>2</v>
      </c>
      <c r="EW5" s="52">
        <f t="shared" si="20"/>
        <v>2</v>
      </c>
      <c r="EX5" s="52">
        <f t="shared" si="20"/>
        <v>2</v>
      </c>
      <c r="EY5" s="52">
        <f t="shared" si="20"/>
        <v>2</v>
      </c>
      <c r="EZ5" s="52">
        <f t="shared" si="20"/>
        <v>2</v>
      </c>
      <c r="FA5" s="52">
        <f t="shared" si="20"/>
        <v>2</v>
      </c>
      <c r="FB5" s="52">
        <f t="shared" si="20"/>
        <v>2</v>
      </c>
      <c r="FC5" s="52">
        <f t="shared" si="20"/>
        <v>2</v>
      </c>
      <c r="FD5" s="52">
        <f t="shared" si="20"/>
        <v>2</v>
      </c>
      <c r="FE5" s="52">
        <f t="shared" si="20"/>
        <v>2</v>
      </c>
      <c r="FF5" s="52">
        <f t="shared" si="20"/>
        <v>2</v>
      </c>
      <c r="FG5" s="52">
        <f t="shared" si="20"/>
        <v>2</v>
      </c>
      <c r="FH5" s="52">
        <f t="shared" si="20"/>
        <v>2</v>
      </c>
      <c r="FI5" s="52">
        <f t="shared" si="20"/>
        <v>2</v>
      </c>
      <c r="FJ5" s="52">
        <f t="shared" si="20"/>
        <v>2</v>
      </c>
      <c r="FK5" s="52">
        <f t="shared" si="20"/>
        <v>2</v>
      </c>
      <c r="FL5" s="52">
        <f t="shared" si="20"/>
        <v>2</v>
      </c>
      <c r="FM5" s="52">
        <f t="shared" si="20"/>
        <v>2</v>
      </c>
      <c r="FN5" s="52">
        <f t="shared" si="20"/>
        <v>2</v>
      </c>
      <c r="FO5" s="52">
        <f t="shared" si="20"/>
        <v>2</v>
      </c>
      <c r="FP5" s="52">
        <f t="shared" si="20"/>
        <v>2</v>
      </c>
      <c r="FQ5" s="52">
        <f t="shared" si="20"/>
        <v>2</v>
      </c>
      <c r="FR5" s="52">
        <f t="shared" si="20"/>
        <v>2</v>
      </c>
      <c r="FS5" s="52">
        <f t="shared" si="20"/>
        <v>2</v>
      </c>
      <c r="FT5" s="52">
        <f t="shared" si="20"/>
        <v>2</v>
      </c>
      <c r="FU5" s="52">
        <f t="shared" si="20"/>
        <v>2</v>
      </c>
      <c r="FV5" s="52">
        <f t="shared" si="20"/>
        <v>2</v>
      </c>
      <c r="FW5" s="52">
        <f t="shared" si="20"/>
        <v>2</v>
      </c>
      <c r="FX5" s="52">
        <f t="shared" si="20"/>
        <v>2</v>
      </c>
      <c r="FY5" s="52">
        <f t="shared" si="20"/>
        <v>2</v>
      </c>
      <c r="FZ5" s="52">
        <f t="shared" si="20"/>
        <v>2</v>
      </c>
      <c r="GA5" s="52">
        <f t="shared" si="20"/>
        <v>2</v>
      </c>
      <c r="GB5" s="52">
        <f t="shared" si="20"/>
        <v>2</v>
      </c>
      <c r="GC5" s="52">
        <f t="shared" si="20"/>
        <v>3</v>
      </c>
      <c r="GD5" s="52">
        <f t="shared" si="20"/>
        <v>3</v>
      </c>
      <c r="GE5" s="52">
        <f t="shared" si="20"/>
        <v>3</v>
      </c>
      <c r="GF5" s="52">
        <f t="shared" si="20"/>
        <v>3</v>
      </c>
      <c r="GG5" s="52">
        <f t="shared" si="20"/>
        <v>3</v>
      </c>
      <c r="GH5" s="52">
        <f t="shared" si="20"/>
        <v>3</v>
      </c>
      <c r="GI5" s="52">
        <f t="shared" si="20"/>
        <v>3</v>
      </c>
      <c r="GJ5" s="52">
        <f t="shared" si="20"/>
        <v>3</v>
      </c>
      <c r="GK5" s="52">
        <f t="shared" si="20"/>
        <v>3</v>
      </c>
      <c r="GL5" s="52">
        <f t="shared" si="20"/>
        <v>3</v>
      </c>
      <c r="GM5" s="52">
        <f t="shared" si="20"/>
        <v>3</v>
      </c>
      <c r="GN5" s="52">
        <f t="shared" si="20"/>
        <v>3</v>
      </c>
      <c r="GO5" s="52">
        <f t="shared" si="20"/>
        <v>3</v>
      </c>
      <c r="GP5" s="52">
        <f t="shared" ref="GP5:JA5" si="21">ROUNDUP(MONTH(GP4)/3,0)</f>
        <v>3</v>
      </c>
      <c r="GQ5" s="52">
        <f t="shared" si="21"/>
        <v>3</v>
      </c>
      <c r="GR5" s="52">
        <f t="shared" si="21"/>
        <v>3</v>
      </c>
      <c r="GS5" s="52">
        <f t="shared" si="21"/>
        <v>3</v>
      </c>
      <c r="GT5" s="52">
        <f t="shared" si="21"/>
        <v>3</v>
      </c>
      <c r="GU5" s="52">
        <f t="shared" si="21"/>
        <v>3</v>
      </c>
      <c r="GV5" s="52">
        <f t="shared" si="21"/>
        <v>3</v>
      </c>
      <c r="GW5" s="52">
        <f t="shared" si="21"/>
        <v>3</v>
      </c>
      <c r="GX5" s="52">
        <f t="shared" si="21"/>
        <v>3</v>
      </c>
      <c r="GY5" s="52">
        <f t="shared" si="21"/>
        <v>3</v>
      </c>
      <c r="GZ5" s="52">
        <f t="shared" si="21"/>
        <v>3</v>
      </c>
      <c r="HA5" s="52">
        <f t="shared" si="21"/>
        <v>3</v>
      </c>
      <c r="HB5" s="52">
        <f t="shared" si="21"/>
        <v>3</v>
      </c>
      <c r="HC5" s="52">
        <f t="shared" si="21"/>
        <v>3</v>
      </c>
      <c r="HD5" s="52">
        <f t="shared" si="21"/>
        <v>3</v>
      </c>
      <c r="HE5" s="52">
        <f t="shared" si="21"/>
        <v>3</v>
      </c>
      <c r="HF5" s="52">
        <f t="shared" si="21"/>
        <v>3</v>
      </c>
      <c r="HG5" s="52">
        <f t="shared" si="21"/>
        <v>3</v>
      </c>
      <c r="HH5" s="52">
        <f t="shared" si="21"/>
        <v>3</v>
      </c>
      <c r="HI5" s="52">
        <f t="shared" si="21"/>
        <v>3</v>
      </c>
      <c r="HJ5" s="52">
        <f t="shared" si="21"/>
        <v>3</v>
      </c>
      <c r="HK5" s="52">
        <f t="shared" si="21"/>
        <v>3</v>
      </c>
      <c r="HL5" s="52">
        <f t="shared" si="21"/>
        <v>3</v>
      </c>
      <c r="HM5" s="52">
        <f t="shared" si="21"/>
        <v>3</v>
      </c>
      <c r="HN5" s="52">
        <f t="shared" si="21"/>
        <v>3</v>
      </c>
      <c r="HO5" s="52">
        <f t="shared" si="21"/>
        <v>3</v>
      </c>
      <c r="HP5" s="52">
        <f t="shared" si="21"/>
        <v>3</v>
      </c>
      <c r="HQ5" s="52">
        <f t="shared" si="21"/>
        <v>3</v>
      </c>
      <c r="HR5" s="52">
        <f t="shared" si="21"/>
        <v>3</v>
      </c>
      <c r="HS5" s="52">
        <f t="shared" si="21"/>
        <v>3</v>
      </c>
      <c r="HT5" s="52">
        <f t="shared" si="21"/>
        <v>3</v>
      </c>
      <c r="HU5" s="52">
        <f t="shared" si="21"/>
        <v>3</v>
      </c>
      <c r="HV5" s="52">
        <f t="shared" si="21"/>
        <v>3</v>
      </c>
      <c r="HW5" s="52">
        <f t="shared" si="21"/>
        <v>3</v>
      </c>
      <c r="HX5" s="52">
        <f t="shared" si="21"/>
        <v>3</v>
      </c>
      <c r="HY5" s="52">
        <f t="shared" si="21"/>
        <v>3</v>
      </c>
      <c r="HZ5" s="52">
        <f t="shared" si="21"/>
        <v>3</v>
      </c>
      <c r="IA5" s="52">
        <f t="shared" si="21"/>
        <v>3</v>
      </c>
      <c r="IB5" s="52">
        <f t="shared" si="21"/>
        <v>3</v>
      </c>
      <c r="IC5" s="52">
        <f t="shared" si="21"/>
        <v>3</v>
      </c>
      <c r="ID5" s="52">
        <f t="shared" si="21"/>
        <v>3</v>
      </c>
      <c r="IE5" s="52">
        <f t="shared" si="21"/>
        <v>3</v>
      </c>
      <c r="IF5" s="52">
        <f t="shared" si="21"/>
        <v>3</v>
      </c>
      <c r="IG5" s="52">
        <f t="shared" si="21"/>
        <v>3</v>
      </c>
      <c r="IH5" s="52">
        <f t="shared" si="21"/>
        <v>3</v>
      </c>
      <c r="II5" s="52">
        <f t="shared" si="21"/>
        <v>3</v>
      </c>
      <c r="IJ5" s="52">
        <f t="shared" si="21"/>
        <v>3</v>
      </c>
      <c r="IK5" s="52">
        <f t="shared" si="21"/>
        <v>3</v>
      </c>
      <c r="IL5" s="52">
        <f t="shared" si="21"/>
        <v>3</v>
      </c>
      <c r="IM5" s="52">
        <f t="shared" si="21"/>
        <v>3</v>
      </c>
      <c r="IN5" s="52">
        <f t="shared" si="21"/>
        <v>3</v>
      </c>
      <c r="IO5" s="52">
        <f t="shared" si="21"/>
        <v>3</v>
      </c>
      <c r="IP5" s="52">
        <f t="shared" si="21"/>
        <v>3</v>
      </c>
      <c r="IQ5" s="52">
        <f t="shared" si="21"/>
        <v>3</v>
      </c>
      <c r="IR5" s="52">
        <f t="shared" si="21"/>
        <v>3</v>
      </c>
      <c r="IS5" s="52">
        <f t="shared" si="21"/>
        <v>3</v>
      </c>
      <c r="IT5" s="52">
        <f t="shared" si="21"/>
        <v>3</v>
      </c>
      <c r="IU5" s="52">
        <f t="shared" si="21"/>
        <v>3</v>
      </c>
      <c r="IV5" s="52">
        <f t="shared" si="21"/>
        <v>3</v>
      </c>
      <c r="IW5" s="52">
        <f t="shared" si="21"/>
        <v>3</v>
      </c>
      <c r="IX5" s="52">
        <f t="shared" si="21"/>
        <v>3</v>
      </c>
      <c r="IY5" s="52">
        <f t="shared" si="21"/>
        <v>3</v>
      </c>
      <c r="IZ5" s="52">
        <f t="shared" si="21"/>
        <v>3</v>
      </c>
      <c r="JA5" s="52">
        <f t="shared" si="21"/>
        <v>3</v>
      </c>
      <c r="JB5" s="52">
        <f t="shared" ref="JB5:LM5" si="22">ROUNDUP(MONTH(JB4)/3,0)</f>
        <v>3</v>
      </c>
      <c r="JC5" s="52">
        <f t="shared" si="22"/>
        <v>3</v>
      </c>
      <c r="JD5" s="52">
        <f t="shared" si="22"/>
        <v>3</v>
      </c>
      <c r="JE5" s="52">
        <f t="shared" si="22"/>
        <v>3</v>
      </c>
      <c r="JF5" s="52">
        <f t="shared" si="22"/>
        <v>3</v>
      </c>
      <c r="JG5" s="52">
        <f t="shared" si="22"/>
        <v>3</v>
      </c>
      <c r="JH5" s="52">
        <f t="shared" si="22"/>
        <v>3</v>
      </c>
      <c r="JI5" s="52">
        <f t="shared" si="22"/>
        <v>3</v>
      </c>
      <c r="JJ5" s="52">
        <f t="shared" si="22"/>
        <v>3</v>
      </c>
      <c r="JK5" s="52">
        <f t="shared" si="22"/>
        <v>3</v>
      </c>
      <c r="JL5" s="52">
        <f t="shared" si="22"/>
        <v>3</v>
      </c>
      <c r="JM5" s="52">
        <f t="shared" si="22"/>
        <v>3</v>
      </c>
      <c r="JN5" s="52">
        <f t="shared" si="22"/>
        <v>3</v>
      </c>
      <c r="JO5" s="52">
        <f t="shared" si="22"/>
        <v>3</v>
      </c>
      <c r="JP5" s="52">
        <f t="shared" si="22"/>
        <v>3</v>
      </c>
      <c r="JQ5" s="52">
        <f t="shared" si="22"/>
        <v>4</v>
      </c>
      <c r="JR5" s="52">
        <f t="shared" si="22"/>
        <v>4</v>
      </c>
      <c r="JS5" s="52">
        <f t="shared" si="22"/>
        <v>4</v>
      </c>
      <c r="JT5" s="52">
        <f t="shared" si="22"/>
        <v>4</v>
      </c>
      <c r="JU5" s="52">
        <f t="shared" si="22"/>
        <v>4</v>
      </c>
      <c r="JV5" s="52">
        <f t="shared" si="22"/>
        <v>4</v>
      </c>
      <c r="JW5" s="52">
        <f t="shared" si="22"/>
        <v>4</v>
      </c>
      <c r="JX5" s="52">
        <f t="shared" si="22"/>
        <v>4</v>
      </c>
      <c r="JY5" s="52">
        <f t="shared" si="22"/>
        <v>4</v>
      </c>
      <c r="JZ5" s="52">
        <f t="shared" si="22"/>
        <v>4</v>
      </c>
      <c r="KA5" s="52">
        <f t="shared" si="22"/>
        <v>4</v>
      </c>
      <c r="KB5" s="52">
        <f t="shared" si="22"/>
        <v>4</v>
      </c>
      <c r="KC5" s="52">
        <f t="shared" si="22"/>
        <v>4</v>
      </c>
      <c r="KD5" s="52">
        <f t="shared" si="22"/>
        <v>4</v>
      </c>
      <c r="KE5" s="52">
        <f t="shared" si="22"/>
        <v>4</v>
      </c>
      <c r="KF5" s="52">
        <f t="shared" si="22"/>
        <v>4</v>
      </c>
      <c r="KG5" s="52">
        <f t="shared" si="22"/>
        <v>4</v>
      </c>
      <c r="KH5" s="52">
        <f t="shared" si="22"/>
        <v>4</v>
      </c>
      <c r="KI5" s="52">
        <f t="shared" si="22"/>
        <v>4</v>
      </c>
      <c r="KJ5" s="52">
        <f t="shared" si="22"/>
        <v>4</v>
      </c>
      <c r="KK5" s="52">
        <f t="shared" si="22"/>
        <v>4</v>
      </c>
      <c r="KL5" s="52">
        <f t="shared" si="22"/>
        <v>4</v>
      </c>
      <c r="KM5" s="52">
        <f t="shared" si="22"/>
        <v>4</v>
      </c>
      <c r="KN5" s="52">
        <f t="shared" si="22"/>
        <v>4</v>
      </c>
      <c r="KO5" s="52">
        <f t="shared" si="22"/>
        <v>4</v>
      </c>
      <c r="KP5" s="52">
        <f t="shared" si="22"/>
        <v>4</v>
      </c>
      <c r="KQ5" s="52">
        <f t="shared" si="22"/>
        <v>4</v>
      </c>
      <c r="KR5" s="52">
        <f t="shared" si="22"/>
        <v>4</v>
      </c>
      <c r="KS5" s="52">
        <f t="shared" si="22"/>
        <v>4</v>
      </c>
      <c r="KT5" s="52">
        <f t="shared" si="22"/>
        <v>4</v>
      </c>
      <c r="KU5" s="52">
        <f t="shared" si="22"/>
        <v>4</v>
      </c>
      <c r="KV5" s="52">
        <f t="shared" si="22"/>
        <v>4</v>
      </c>
      <c r="KW5" s="52">
        <f t="shared" si="22"/>
        <v>4</v>
      </c>
      <c r="KX5" s="52">
        <f t="shared" si="22"/>
        <v>4</v>
      </c>
      <c r="KY5" s="52">
        <f t="shared" si="22"/>
        <v>4</v>
      </c>
      <c r="KZ5" s="52">
        <f t="shared" si="22"/>
        <v>4</v>
      </c>
      <c r="LA5" s="52">
        <f t="shared" si="22"/>
        <v>4</v>
      </c>
      <c r="LB5" s="52">
        <f t="shared" si="22"/>
        <v>4</v>
      </c>
      <c r="LC5" s="52">
        <f t="shared" si="22"/>
        <v>4</v>
      </c>
      <c r="LD5" s="52">
        <f t="shared" si="22"/>
        <v>4</v>
      </c>
      <c r="LE5" s="52">
        <f t="shared" si="22"/>
        <v>4</v>
      </c>
      <c r="LF5" s="52">
        <f t="shared" si="22"/>
        <v>4</v>
      </c>
      <c r="LG5" s="52">
        <f t="shared" si="22"/>
        <v>4</v>
      </c>
      <c r="LH5" s="52">
        <f t="shared" si="22"/>
        <v>4</v>
      </c>
      <c r="LI5" s="52">
        <f t="shared" si="22"/>
        <v>4</v>
      </c>
      <c r="LJ5" s="52">
        <f t="shared" si="22"/>
        <v>4</v>
      </c>
      <c r="LK5" s="52">
        <f t="shared" si="22"/>
        <v>4</v>
      </c>
      <c r="LL5" s="52">
        <f t="shared" si="22"/>
        <v>4</v>
      </c>
      <c r="LM5" s="52">
        <f t="shared" si="22"/>
        <v>4</v>
      </c>
      <c r="LN5" s="52">
        <f t="shared" ref="LN5:ND5" si="23">ROUNDUP(MONTH(LN4)/3,0)</f>
        <v>4</v>
      </c>
      <c r="LO5" s="52">
        <f t="shared" si="23"/>
        <v>4</v>
      </c>
      <c r="LP5" s="52">
        <f t="shared" si="23"/>
        <v>4</v>
      </c>
      <c r="LQ5" s="52">
        <f t="shared" si="23"/>
        <v>4</v>
      </c>
      <c r="LR5" s="52">
        <f t="shared" si="23"/>
        <v>4</v>
      </c>
      <c r="LS5" s="52">
        <f t="shared" si="23"/>
        <v>4</v>
      </c>
      <c r="LT5" s="52">
        <f t="shared" si="23"/>
        <v>4</v>
      </c>
      <c r="LU5" s="52">
        <f t="shared" si="23"/>
        <v>4</v>
      </c>
      <c r="LV5" s="52">
        <f t="shared" si="23"/>
        <v>4</v>
      </c>
      <c r="LW5" s="52">
        <f t="shared" si="23"/>
        <v>4</v>
      </c>
      <c r="LX5" s="52">
        <f t="shared" si="23"/>
        <v>4</v>
      </c>
      <c r="LY5" s="52">
        <f t="shared" si="23"/>
        <v>4</v>
      </c>
      <c r="LZ5" s="52">
        <f t="shared" si="23"/>
        <v>4</v>
      </c>
      <c r="MA5" s="52">
        <f t="shared" si="23"/>
        <v>4</v>
      </c>
      <c r="MB5" s="52">
        <f t="shared" si="23"/>
        <v>4</v>
      </c>
      <c r="MC5" s="52">
        <f t="shared" si="23"/>
        <v>4</v>
      </c>
      <c r="MD5" s="52">
        <f t="shared" si="23"/>
        <v>4</v>
      </c>
      <c r="ME5" s="52">
        <f t="shared" si="23"/>
        <v>4</v>
      </c>
      <c r="MF5" s="52">
        <f t="shared" si="23"/>
        <v>4</v>
      </c>
      <c r="MG5" s="52">
        <f t="shared" si="23"/>
        <v>4</v>
      </c>
      <c r="MH5" s="52">
        <f t="shared" si="23"/>
        <v>4</v>
      </c>
      <c r="MI5" s="52">
        <f t="shared" si="23"/>
        <v>4</v>
      </c>
      <c r="MJ5" s="52">
        <f t="shared" si="23"/>
        <v>4</v>
      </c>
      <c r="MK5" s="52">
        <f t="shared" si="23"/>
        <v>4</v>
      </c>
      <c r="ML5" s="52">
        <f t="shared" si="23"/>
        <v>4</v>
      </c>
      <c r="MM5" s="52">
        <f t="shared" si="23"/>
        <v>4</v>
      </c>
      <c r="MN5" s="52">
        <f t="shared" si="23"/>
        <v>4</v>
      </c>
      <c r="MO5" s="52">
        <f t="shared" si="23"/>
        <v>4</v>
      </c>
      <c r="MP5" s="52">
        <f t="shared" si="23"/>
        <v>4</v>
      </c>
      <c r="MQ5" s="52">
        <f t="shared" si="23"/>
        <v>4</v>
      </c>
      <c r="MR5" s="52">
        <f t="shared" si="23"/>
        <v>4</v>
      </c>
      <c r="MS5" s="52">
        <f t="shared" si="23"/>
        <v>4</v>
      </c>
      <c r="MT5" s="52">
        <f t="shared" si="23"/>
        <v>4</v>
      </c>
      <c r="MU5" s="52">
        <f t="shared" si="23"/>
        <v>4</v>
      </c>
      <c r="MV5" s="52">
        <f t="shared" si="23"/>
        <v>4</v>
      </c>
      <c r="MW5" s="52">
        <f t="shared" si="23"/>
        <v>4</v>
      </c>
      <c r="MX5" s="52">
        <f t="shared" si="23"/>
        <v>4</v>
      </c>
      <c r="MY5" s="52">
        <f t="shared" si="23"/>
        <v>4</v>
      </c>
      <c r="MZ5" s="52">
        <f t="shared" si="23"/>
        <v>4</v>
      </c>
      <c r="NA5" s="52">
        <f t="shared" si="23"/>
        <v>4</v>
      </c>
      <c r="NB5" s="52">
        <f t="shared" si="23"/>
        <v>4</v>
      </c>
      <c r="NC5" s="52">
        <f t="shared" si="23"/>
        <v>4</v>
      </c>
      <c r="ND5" s="52">
        <f t="shared" si="23"/>
        <v>4</v>
      </c>
    </row>
    <row r="6" spans="1:368" x14ac:dyDescent="0.35">
      <c r="A6" s="54" t="s">
        <v>56</v>
      </c>
      <c r="B6" s="55"/>
      <c r="C6" s="55"/>
      <c r="D6" s="55">
        <f t="shared" ref="D6:BO6" si="24">IF(COUNTIF(Week_end,D4)&gt;0,0,IF(COUNTIF(Jours_fériés,D4)&gt;0,0,1))</f>
        <v>1</v>
      </c>
      <c r="E6" s="55">
        <f t="shared" si="24"/>
        <v>1</v>
      </c>
      <c r="F6" s="55">
        <f t="shared" si="24"/>
        <v>1</v>
      </c>
      <c r="G6" s="55">
        <f t="shared" si="24"/>
        <v>1</v>
      </c>
      <c r="H6" s="55">
        <f t="shared" si="24"/>
        <v>1</v>
      </c>
      <c r="I6" s="55">
        <f t="shared" si="24"/>
        <v>1</v>
      </c>
      <c r="J6" s="55">
        <f t="shared" si="24"/>
        <v>1</v>
      </c>
      <c r="K6" s="55">
        <f t="shared" si="24"/>
        <v>1</v>
      </c>
      <c r="L6" s="55">
        <f t="shared" si="24"/>
        <v>1</v>
      </c>
      <c r="M6" s="55">
        <f t="shared" si="24"/>
        <v>1</v>
      </c>
      <c r="N6" s="55">
        <f t="shared" si="24"/>
        <v>1</v>
      </c>
      <c r="O6" s="55">
        <f t="shared" si="24"/>
        <v>1</v>
      </c>
      <c r="P6" s="55">
        <f t="shared" si="24"/>
        <v>1</v>
      </c>
      <c r="Q6" s="55">
        <f t="shared" si="24"/>
        <v>1</v>
      </c>
      <c r="R6" s="55">
        <f t="shared" si="24"/>
        <v>1</v>
      </c>
      <c r="S6" s="55">
        <f t="shared" si="24"/>
        <v>1</v>
      </c>
      <c r="T6" s="55">
        <f t="shared" si="24"/>
        <v>1</v>
      </c>
      <c r="U6" s="55">
        <f t="shared" si="24"/>
        <v>1</v>
      </c>
      <c r="V6" s="55">
        <f t="shared" si="24"/>
        <v>1</v>
      </c>
      <c r="W6" s="55">
        <f t="shared" si="24"/>
        <v>1</v>
      </c>
      <c r="X6" s="55">
        <f t="shared" si="24"/>
        <v>1</v>
      </c>
      <c r="Y6" s="55">
        <f t="shared" si="24"/>
        <v>1</v>
      </c>
      <c r="Z6" s="55">
        <f t="shared" si="24"/>
        <v>1</v>
      </c>
      <c r="AA6" s="55">
        <f t="shared" si="24"/>
        <v>1</v>
      </c>
      <c r="AB6" s="55">
        <f t="shared" si="24"/>
        <v>1</v>
      </c>
      <c r="AC6" s="55">
        <f t="shared" si="24"/>
        <v>1</v>
      </c>
      <c r="AD6" s="55">
        <f t="shared" si="24"/>
        <v>1</v>
      </c>
      <c r="AE6" s="55">
        <f t="shared" si="24"/>
        <v>1</v>
      </c>
      <c r="AF6" s="55">
        <f t="shared" si="24"/>
        <v>1</v>
      </c>
      <c r="AG6" s="55">
        <f t="shared" si="24"/>
        <v>1</v>
      </c>
      <c r="AH6" s="55">
        <f t="shared" si="24"/>
        <v>1</v>
      </c>
      <c r="AI6" s="55">
        <f t="shared" si="24"/>
        <v>1</v>
      </c>
      <c r="AJ6" s="55">
        <f t="shared" si="24"/>
        <v>1</v>
      </c>
      <c r="AK6" s="55">
        <f t="shared" si="24"/>
        <v>1</v>
      </c>
      <c r="AL6" s="55">
        <f t="shared" si="24"/>
        <v>1</v>
      </c>
      <c r="AM6" s="55">
        <f t="shared" si="24"/>
        <v>1</v>
      </c>
      <c r="AN6" s="55">
        <f t="shared" si="24"/>
        <v>1</v>
      </c>
      <c r="AO6" s="55">
        <f t="shared" si="24"/>
        <v>1</v>
      </c>
      <c r="AP6" s="55">
        <f t="shared" si="24"/>
        <v>1</v>
      </c>
      <c r="AQ6" s="55">
        <f t="shared" si="24"/>
        <v>1</v>
      </c>
      <c r="AR6" s="55">
        <f t="shared" si="24"/>
        <v>1</v>
      </c>
      <c r="AS6" s="55">
        <f t="shared" si="24"/>
        <v>1</v>
      </c>
      <c r="AT6" s="55">
        <f t="shared" si="24"/>
        <v>1</v>
      </c>
      <c r="AU6" s="55">
        <f t="shared" si="24"/>
        <v>1</v>
      </c>
      <c r="AV6" s="55">
        <f t="shared" si="24"/>
        <v>1</v>
      </c>
      <c r="AW6" s="55">
        <f t="shared" si="24"/>
        <v>1</v>
      </c>
      <c r="AX6" s="55">
        <f t="shared" si="24"/>
        <v>1</v>
      </c>
      <c r="AY6" s="55">
        <f t="shared" si="24"/>
        <v>1</v>
      </c>
      <c r="AZ6" s="55">
        <f t="shared" si="24"/>
        <v>1</v>
      </c>
      <c r="BA6" s="55">
        <f t="shared" si="24"/>
        <v>1</v>
      </c>
      <c r="BB6" s="55">
        <f t="shared" si="24"/>
        <v>1</v>
      </c>
      <c r="BC6" s="55">
        <f t="shared" si="24"/>
        <v>1</v>
      </c>
      <c r="BD6" s="55">
        <f t="shared" si="24"/>
        <v>1</v>
      </c>
      <c r="BE6" s="55">
        <f t="shared" si="24"/>
        <v>1</v>
      </c>
      <c r="BF6" s="55">
        <f t="shared" si="24"/>
        <v>1</v>
      </c>
      <c r="BG6" s="55">
        <f t="shared" si="24"/>
        <v>1</v>
      </c>
      <c r="BH6" s="55">
        <f t="shared" si="24"/>
        <v>1</v>
      </c>
      <c r="BI6" s="55">
        <f t="shared" si="24"/>
        <v>1</v>
      </c>
      <c r="BJ6" s="55">
        <f t="shared" si="24"/>
        <v>1</v>
      </c>
      <c r="BK6" s="55">
        <f t="shared" si="24"/>
        <v>1</v>
      </c>
      <c r="BL6" s="55">
        <f t="shared" si="24"/>
        <v>1</v>
      </c>
      <c r="BM6" s="55">
        <f t="shared" si="24"/>
        <v>1</v>
      </c>
      <c r="BN6" s="55">
        <f t="shared" si="24"/>
        <v>1</v>
      </c>
      <c r="BO6" s="55">
        <f t="shared" si="24"/>
        <v>1</v>
      </c>
      <c r="BP6" s="55">
        <f t="shared" ref="BP6:EA6" si="25">IF(COUNTIF(Week_end,BP4)&gt;0,0,IF(COUNTIF(Jours_fériés,BP4)&gt;0,0,1))</f>
        <v>1</v>
      </c>
      <c r="BQ6" s="55">
        <f t="shared" si="25"/>
        <v>1</v>
      </c>
      <c r="BR6" s="55">
        <f t="shared" si="25"/>
        <v>1</v>
      </c>
      <c r="BS6" s="55">
        <f t="shared" si="25"/>
        <v>1</v>
      </c>
      <c r="BT6" s="55">
        <f t="shared" si="25"/>
        <v>1</v>
      </c>
      <c r="BU6" s="55">
        <f t="shared" si="25"/>
        <v>1</v>
      </c>
      <c r="BV6" s="55">
        <f t="shared" si="25"/>
        <v>1</v>
      </c>
      <c r="BW6" s="55">
        <f t="shared" si="25"/>
        <v>1</v>
      </c>
      <c r="BX6" s="55">
        <f t="shared" si="25"/>
        <v>1</v>
      </c>
      <c r="BY6" s="55">
        <f t="shared" si="25"/>
        <v>1</v>
      </c>
      <c r="BZ6" s="55">
        <f t="shared" si="25"/>
        <v>1</v>
      </c>
      <c r="CA6" s="55">
        <f t="shared" si="25"/>
        <v>1</v>
      </c>
      <c r="CB6" s="55">
        <f t="shared" si="25"/>
        <v>1</v>
      </c>
      <c r="CC6" s="55">
        <f t="shared" si="25"/>
        <v>1</v>
      </c>
      <c r="CD6" s="55">
        <f t="shared" si="25"/>
        <v>1</v>
      </c>
      <c r="CE6" s="55">
        <f t="shared" si="25"/>
        <v>1</v>
      </c>
      <c r="CF6" s="55">
        <f t="shared" si="25"/>
        <v>1</v>
      </c>
      <c r="CG6" s="55">
        <f t="shared" si="25"/>
        <v>1</v>
      </c>
      <c r="CH6" s="55">
        <f t="shared" si="25"/>
        <v>1</v>
      </c>
      <c r="CI6" s="55">
        <f t="shared" si="25"/>
        <v>1</v>
      </c>
      <c r="CJ6" s="55">
        <f t="shared" si="25"/>
        <v>1</v>
      </c>
      <c r="CK6" s="55">
        <f t="shared" si="25"/>
        <v>1</v>
      </c>
      <c r="CL6" s="55">
        <f t="shared" si="25"/>
        <v>1</v>
      </c>
      <c r="CM6" s="55">
        <f t="shared" si="25"/>
        <v>1</v>
      </c>
      <c r="CN6" s="55">
        <f t="shared" si="25"/>
        <v>1</v>
      </c>
      <c r="CO6" s="55">
        <f t="shared" si="25"/>
        <v>1</v>
      </c>
      <c r="CP6" s="55">
        <f t="shared" si="25"/>
        <v>1</v>
      </c>
      <c r="CQ6" s="55">
        <f t="shared" si="25"/>
        <v>1</v>
      </c>
      <c r="CR6" s="55">
        <f t="shared" si="25"/>
        <v>1</v>
      </c>
      <c r="CS6" s="55">
        <f t="shared" si="25"/>
        <v>1</v>
      </c>
      <c r="CT6" s="55">
        <f t="shared" si="25"/>
        <v>1</v>
      </c>
      <c r="CU6" s="55">
        <f t="shared" si="25"/>
        <v>1</v>
      </c>
      <c r="CV6" s="55">
        <f t="shared" si="25"/>
        <v>1</v>
      </c>
      <c r="CW6" s="55">
        <f t="shared" si="25"/>
        <v>1</v>
      </c>
      <c r="CX6" s="55">
        <f t="shared" si="25"/>
        <v>1</v>
      </c>
      <c r="CY6" s="55">
        <f t="shared" si="25"/>
        <v>1</v>
      </c>
      <c r="CZ6" s="55">
        <f t="shared" si="25"/>
        <v>1</v>
      </c>
      <c r="DA6" s="55">
        <f t="shared" si="25"/>
        <v>1</v>
      </c>
      <c r="DB6" s="55">
        <f t="shared" si="25"/>
        <v>1</v>
      </c>
      <c r="DC6" s="55">
        <f t="shared" si="25"/>
        <v>1</v>
      </c>
      <c r="DD6" s="55">
        <f t="shared" si="25"/>
        <v>1</v>
      </c>
      <c r="DE6" s="55">
        <f t="shared" si="25"/>
        <v>1</v>
      </c>
      <c r="DF6" s="55">
        <f t="shared" si="25"/>
        <v>1</v>
      </c>
      <c r="DG6" s="55">
        <f t="shared" si="25"/>
        <v>1</v>
      </c>
      <c r="DH6" s="55">
        <f t="shared" si="25"/>
        <v>1</v>
      </c>
      <c r="DI6" s="55">
        <f t="shared" si="25"/>
        <v>1</v>
      </c>
      <c r="DJ6" s="55">
        <f t="shared" si="25"/>
        <v>1</v>
      </c>
      <c r="DK6" s="55">
        <f t="shared" si="25"/>
        <v>1</v>
      </c>
      <c r="DL6" s="55">
        <f t="shared" si="25"/>
        <v>1</v>
      </c>
      <c r="DM6" s="55">
        <f t="shared" si="25"/>
        <v>1</v>
      </c>
      <c r="DN6" s="55">
        <f t="shared" si="25"/>
        <v>1</v>
      </c>
      <c r="DO6" s="55">
        <f t="shared" si="25"/>
        <v>1</v>
      </c>
      <c r="DP6" s="55">
        <f t="shared" si="25"/>
        <v>1</v>
      </c>
      <c r="DQ6" s="55">
        <f t="shared" si="25"/>
        <v>1</v>
      </c>
      <c r="DR6" s="55">
        <f t="shared" si="25"/>
        <v>1</v>
      </c>
      <c r="DS6" s="55">
        <f t="shared" si="25"/>
        <v>1</v>
      </c>
      <c r="DT6" s="55">
        <f t="shared" si="25"/>
        <v>1</v>
      </c>
      <c r="DU6" s="55">
        <f t="shared" si="25"/>
        <v>1</v>
      </c>
      <c r="DV6" s="55">
        <f t="shared" si="25"/>
        <v>1</v>
      </c>
      <c r="DW6" s="55">
        <f t="shared" si="25"/>
        <v>1</v>
      </c>
      <c r="DX6" s="55">
        <f t="shared" si="25"/>
        <v>1</v>
      </c>
      <c r="DY6" s="55">
        <f t="shared" si="25"/>
        <v>1</v>
      </c>
      <c r="DZ6" s="55">
        <f t="shared" si="25"/>
        <v>1</v>
      </c>
      <c r="EA6" s="55">
        <f t="shared" si="25"/>
        <v>1</v>
      </c>
      <c r="EB6" s="55">
        <f t="shared" ref="EB6:GM6" si="26">IF(COUNTIF(Week_end,EB4)&gt;0,0,IF(COUNTIF(Jours_fériés,EB4)&gt;0,0,1))</f>
        <v>1</v>
      </c>
      <c r="EC6" s="55">
        <f t="shared" si="26"/>
        <v>1</v>
      </c>
      <c r="ED6" s="55">
        <f t="shared" si="26"/>
        <v>1</v>
      </c>
      <c r="EE6" s="55">
        <f t="shared" si="26"/>
        <v>1</v>
      </c>
      <c r="EF6" s="55">
        <f t="shared" si="26"/>
        <v>1</v>
      </c>
      <c r="EG6" s="55">
        <f t="shared" si="26"/>
        <v>1</v>
      </c>
      <c r="EH6" s="55">
        <f t="shared" si="26"/>
        <v>1</v>
      </c>
      <c r="EI6" s="55">
        <f t="shared" si="26"/>
        <v>1</v>
      </c>
      <c r="EJ6" s="55">
        <f t="shared" si="26"/>
        <v>1</v>
      </c>
      <c r="EK6" s="55">
        <f t="shared" si="26"/>
        <v>1</v>
      </c>
      <c r="EL6" s="55">
        <f t="shared" si="26"/>
        <v>1</v>
      </c>
      <c r="EM6" s="55">
        <f t="shared" si="26"/>
        <v>1</v>
      </c>
      <c r="EN6" s="55">
        <f t="shared" si="26"/>
        <v>1</v>
      </c>
      <c r="EO6" s="55">
        <f t="shared" si="26"/>
        <v>1</v>
      </c>
      <c r="EP6" s="55">
        <f t="shared" si="26"/>
        <v>1</v>
      </c>
      <c r="EQ6" s="55">
        <f t="shared" si="26"/>
        <v>1</v>
      </c>
      <c r="ER6" s="55">
        <f t="shared" si="26"/>
        <v>1</v>
      </c>
      <c r="ES6" s="55">
        <f t="shared" si="26"/>
        <v>1</v>
      </c>
      <c r="ET6" s="55">
        <f t="shared" si="26"/>
        <v>1</v>
      </c>
      <c r="EU6" s="55">
        <f t="shared" si="26"/>
        <v>1</v>
      </c>
      <c r="EV6" s="55">
        <f t="shared" si="26"/>
        <v>1</v>
      </c>
      <c r="EW6" s="55">
        <f t="shared" si="26"/>
        <v>1</v>
      </c>
      <c r="EX6" s="55">
        <f t="shared" si="26"/>
        <v>1</v>
      </c>
      <c r="EY6" s="55">
        <f t="shared" si="26"/>
        <v>1</v>
      </c>
      <c r="EZ6" s="55">
        <f t="shared" si="26"/>
        <v>1</v>
      </c>
      <c r="FA6" s="55">
        <f t="shared" si="26"/>
        <v>1</v>
      </c>
      <c r="FB6" s="55">
        <f t="shared" si="26"/>
        <v>1</v>
      </c>
      <c r="FC6" s="55">
        <f t="shared" si="26"/>
        <v>1</v>
      </c>
      <c r="FD6" s="55">
        <f t="shared" si="26"/>
        <v>1</v>
      </c>
      <c r="FE6" s="55">
        <f t="shared" si="26"/>
        <v>1</v>
      </c>
      <c r="FF6" s="55">
        <f t="shared" si="26"/>
        <v>1</v>
      </c>
      <c r="FG6" s="55">
        <f t="shared" si="26"/>
        <v>1</v>
      </c>
      <c r="FH6" s="55">
        <f t="shared" si="26"/>
        <v>1</v>
      </c>
      <c r="FI6" s="55">
        <f t="shared" si="26"/>
        <v>1</v>
      </c>
      <c r="FJ6" s="55">
        <f t="shared" si="26"/>
        <v>1</v>
      </c>
      <c r="FK6" s="55">
        <f t="shared" si="26"/>
        <v>1</v>
      </c>
      <c r="FL6" s="55">
        <f t="shared" si="26"/>
        <v>1</v>
      </c>
      <c r="FM6" s="55">
        <f t="shared" si="26"/>
        <v>1</v>
      </c>
      <c r="FN6" s="55">
        <f t="shared" si="26"/>
        <v>1</v>
      </c>
      <c r="FO6" s="55">
        <f t="shared" si="26"/>
        <v>1</v>
      </c>
      <c r="FP6" s="55">
        <f t="shared" si="26"/>
        <v>1</v>
      </c>
      <c r="FQ6" s="55">
        <f t="shared" si="26"/>
        <v>1</v>
      </c>
      <c r="FR6" s="55">
        <f t="shared" si="26"/>
        <v>1</v>
      </c>
      <c r="FS6" s="55">
        <f t="shared" si="26"/>
        <v>1</v>
      </c>
      <c r="FT6" s="55">
        <f t="shared" si="26"/>
        <v>1</v>
      </c>
      <c r="FU6" s="55">
        <f t="shared" si="26"/>
        <v>1</v>
      </c>
      <c r="FV6" s="55">
        <f t="shared" si="26"/>
        <v>1</v>
      </c>
      <c r="FW6" s="55">
        <f t="shared" si="26"/>
        <v>1</v>
      </c>
      <c r="FX6" s="55">
        <f t="shared" si="26"/>
        <v>1</v>
      </c>
      <c r="FY6" s="55">
        <f t="shared" si="26"/>
        <v>1</v>
      </c>
      <c r="FZ6" s="55">
        <f t="shared" si="26"/>
        <v>1</v>
      </c>
      <c r="GA6" s="55">
        <f t="shared" si="26"/>
        <v>1</v>
      </c>
      <c r="GB6" s="55">
        <f t="shared" si="26"/>
        <v>1</v>
      </c>
      <c r="GC6" s="55">
        <f t="shared" si="26"/>
        <v>1</v>
      </c>
      <c r="GD6" s="55">
        <f t="shared" si="26"/>
        <v>1</v>
      </c>
      <c r="GE6" s="55">
        <f t="shared" si="26"/>
        <v>1</v>
      </c>
      <c r="GF6" s="55">
        <f t="shared" si="26"/>
        <v>1</v>
      </c>
      <c r="GG6" s="55">
        <f t="shared" si="26"/>
        <v>1</v>
      </c>
      <c r="GH6" s="55">
        <f t="shared" si="26"/>
        <v>1</v>
      </c>
      <c r="GI6" s="55">
        <f t="shared" si="26"/>
        <v>1</v>
      </c>
      <c r="GJ6" s="55">
        <f t="shared" si="26"/>
        <v>1</v>
      </c>
      <c r="GK6" s="55">
        <f t="shared" si="26"/>
        <v>1</v>
      </c>
      <c r="GL6" s="55">
        <f t="shared" si="26"/>
        <v>1</v>
      </c>
      <c r="GM6" s="55">
        <f t="shared" si="26"/>
        <v>1</v>
      </c>
      <c r="GN6" s="55">
        <f t="shared" ref="GN6:IY6" si="27">IF(COUNTIF(Week_end,GN4)&gt;0,0,IF(COUNTIF(Jours_fériés,GN4)&gt;0,0,1))</f>
        <v>1</v>
      </c>
      <c r="GO6" s="55">
        <f t="shared" si="27"/>
        <v>1</v>
      </c>
      <c r="GP6" s="55">
        <f t="shared" si="27"/>
        <v>1</v>
      </c>
      <c r="GQ6" s="55">
        <f t="shared" si="27"/>
        <v>1</v>
      </c>
      <c r="GR6" s="55">
        <f t="shared" si="27"/>
        <v>1</v>
      </c>
      <c r="GS6" s="55">
        <f t="shared" si="27"/>
        <v>1</v>
      </c>
      <c r="GT6" s="55">
        <f t="shared" si="27"/>
        <v>1</v>
      </c>
      <c r="GU6" s="55">
        <f t="shared" si="27"/>
        <v>1</v>
      </c>
      <c r="GV6" s="55">
        <f t="shared" si="27"/>
        <v>1</v>
      </c>
      <c r="GW6" s="55">
        <f t="shared" si="27"/>
        <v>1</v>
      </c>
      <c r="GX6" s="55">
        <f t="shared" si="27"/>
        <v>1</v>
      </c>
      <c r="GY6" s="55">
        <f t="shared" si="27"/>
        <v>1</v>
      </c>
      <c r="GZ6" s="55">
        <f t="shared" si="27"/>
        <v>1</v>
      </c>
      <c r="HA6" s="55">
        <f t="shared" si="27"/>
        <v>1</v>
      </c>
      <c r="HB6" s="55">
        <f t="shared" si="27"/>
        <v>1</v>
      </c>
      <c r="HC6" s="55">
        <f t="shared" si="27"/>
        <v>1</v>
      </c>
      <c r="HD6" s="55">
        <f t="shared" si="27"/>
        <v>1</v>
      </c>
      <c r="HE6" s="55">
        <f t="shared" si="27"/>
        <v>1</v>
      </c>
      <c r="HF6" s="55">
        <f t="shared" si="27"/>
        <v>1</v>
      </c>
      <c r="HG6" s="55">
        <f t="shared" si="27"/>
        <v>1</v>
      </c>
      <c r="HH6" s="55">
        <f t="shared" si="27"/>
        <v>1</v>
      </c>
      <c r="HI6" s="55">
        <f t="shared" si="27"/>
        <v>1</v>
      </c>
      <c r="HJ6" s="55">
        <f t="shared" si="27"/>
        <v>1</v>
      </c>
      <c r="HK6" s="55">
        <f t="shared" si="27"/>
        <v>1</v>
      </c>
      <c r="HL6" s="55">
        <f t="shared" si="27"/>
        <v>1</v>
      </c>
      <c r="HM6" s="55">
        <f t="shared" si="27"/>
        <v>1</v>
      </c>
      <c r="HN6" s="55">
        <f t="shared" si="27"/>
        <v>1</v>
      </c>
      <c r="HO6" s="55">
        <f t="shared" si="27"/>
        <v>1</v>
      </c>
      <c r="HP6" s="55">
        <f t="shared" si="27"/>
        <v>1</v>
      </c>
      <c r="HQ6" s="55">
        <f t="shared" si="27"/>
        <v>1</v>
      </c>
      <c r="HR6" s="55">
        <f t="shared" si="27"/>
        <v>1</v>
      </c>
      <c r="HS6" s="55">
        <f t="shared" si="27"/>
        <v>1</v>
      </c>
      <c r="HT6" s="55">
        <f t="shared" si="27"/>
        <v>1</v>
      </c>
      <c r="HU6" s="55">
        <f t="shared" si="27"/>
        <v>1</v>
      </c>
      <c r="HV6" s="55">
        <f t="shared" si="27"/>
        <v>1</v>
      </c>
      <c r="HW6" s="55">
        <f t="shared" si="27"/>
        <v>1</v>
      </c>
      <c r="HX6" s="55">
        <f t="shared" si="27"/>
        <v>1</v>
      </c>
      <c r="HY6" s="55">
        <f t="shared" si="27"/>
        <v>1</v>
      </c>
      <c r="HZ6" s="55">
        <f t="shared" si="27"/>
        <v>1</v>
      </c>
      <c r="IA6" s="55">
        <f t="shared" si="27"/>
        <v>1</v>
      </c>
      <c r="IB6" s="55">
        <f t="shared" si="27"/>
        <v>1</v>
      </c>
      <c r="IC6" s="55">
        <f t="shared" si="27"/>
        <v>1</v>
      </c>
      <c r="ID6" s="55">
        <f t="shared" si="27"/>
        <v>1</v>
      </c>
      <c r="IE6" s="55">
        <f t="shared" si="27"/>
        <v>1</v>
      </c>
      <c r="IF6" s="55">
        <f t="shared" si="27"/>
        <v>1</v>
      </c>
      <c r="IG6" s="55">
        <f t="shared" si="27"/>
        <v>1</v>
      </c>
      <c r="IH6" s="55">
        <f t="shared" si="27"/>
        <v>1</v>
      </c>
      <c r="II6" s="55">
        <f t="shared" si="27"/>
        <v>1</v>
      </c>
      <c r="IJ6" s="55">
        <f t="shared" si="27"/>
        <v>1</v>
      </c>
      <c r="IK6" s="55">
        <f t="shared" si="27"/>
        <v>1</v>
      </c>
      <c r="IL6" s="55">
        <f t="shared" si="27"/>
        <v>1</v>
      </c>
      <c r="IM6" s="55">
        <f t="shared" si="27"/>
        <v>1</v>
      </c>
      <c r="IN6" s="55">
        <f t="shared" si="27"/>
        <v>1</v>
      </c>
      <c r="IO6" s="55">
        <f t="shared" si="27"/>
        <v>1</v>
      </c>
      <c r="IP6" s="55">
        <f t="shared" si="27"/>
        <v>1</v>
      </c>
      <c r="IQ6" s="55">
        <f t="shared" si="27"/>
        <v>1</v>
      </c>
      <c r="IR6" s="55">
        <f t="shared" si="27"/>
        <v>1</v>
      </c>
      <c r="IS6" s="55">
        <f t="shared" si="27"/>
        <v>1</v>
      </c>
      <c r="IT6" s="55">
        <f t="shared" si="27"/>
        <v>1</v>
      </c>
      <c r="IU6" s="55">
        <f t="shared" si="27"/>
        <v>1</v>
      </c>
      <c r="IV6" s="55">
        <f t="shared" si="27"/>
        <v>1</v>
      </c>
      <c r="IW6" s="55">
        <f t="shared" si="27"/>
        <v>1</v>
      </c>
      <c r="IX6" s="55">
        <f t="shared" si="27"/>
        <v>1</v>
      </c>
      <c r="IY6" s="55">
        <f t="shared" si="27"/>
        <v>1</v>
      </c>
      <c r="IZ6" s="55">
        <f t="shared" ref="IZ6:LK6" si="28">IF(COUNTIF(Week_end,IZ4)&gt;0,0,IF(COUNTIF(Jours_fériés,IZ4)&gt;0,0,1))</f>
        <v>1</v>
      </c>
      <c r="JA6" s="55">
        <f t="shared" si="28"/>
        <v>1</v>
      </c>
      <c r="JB6" s="55">
        <f t="shared" si="28"/>
        <v>1</v>
      </c>
      <c r="JC6" s="55">
        <f t="shared" si="28"/>
        <v>1</v>
      </c>
      <c r="JD6" s="55">
        <f t="shared" si="28"/>
        <v>1</v>
      </c>
      <c r="JE6" s="55">
        <f t="shared" si="28"/>
        <v>1</v>
      </c>
      <c r="JF6" s="55">
        <f t="shared" si="28"/>
        <v>1</v>
      </c>
      <c r="JG6" s="55">
        <f t="shared" si="28"/>
        <v>1</v>
      </c>
      <c r="JH6" s="55">
        <f t="shared" si="28"/>
        <v>1</v>
      </c>
      <c r="JI6" s="55">
        <f t="shared" si="28"/>
        <v>1</v>
      </c>
      <c r="JJ6" s="55">
        <f t="shared" si="28"/>
        <v>1</v>
      </c>
      <c r="JK6" s="55">
        <f t="shared" si="28"/>
        <v>1</v>
      </c>
      <c r="JL6" s="55">
        <f t="shared" si="28"/>
        <v>1</v>
      </c>
      <c r="JM6" s="55">
        <f t="shared" si="28"/>
        <v>1</v>
      </c>
      <c r="JN6" s="55">
        <f t="shared" si="28"/>
        <v>1</v>
      </c>
      <c r="JO6" s="55">
        <f t="shared" si="28"/>
        <v>1</v>
      </c>
      <c r="JP6" s="55">
        <f t="shared" si="28"/>
        <v>1</v>
      </c>
      <c r="JQ6" s="55">
        <f t="shared" si="28"/>
        <v>1</v>
      </c>
      <c r="JR6" s="55">
        <f t="shared" si="28"/>
        <v>1</v>
      </c>
      <c r="JS6" s="55">
        <f t="shared" si="28"/>
        <v>1</v>
      </c>
      <c r="JT6" s="55">
        <f t="shared" si="28"/>
        <v>1</v>
      </c>
      <c r="JU6" s="55">
        <f t="shared" si="28"/>
        <v>1</v>
      </c>
      <c r="JV6" s="55">
        <f t="shared" si="28"/>
        <v>1</v>
      </c>
      <c r="JW6" s="55">
        <f t="shared" si="28"/>
        <v>1</v>
      </c>
      <c r="JX6" s="55">
        <f t="shared" si="28"/>
        <v>1</v>
      </c>
      <c r="JY6" s="55">
        <f t="shared" si="28"/>
        <v>1</v>
      </c>
      <c r="JZ6" s="55">
        <f t="shared" si="28"/>
        <v>1</v>
      </c>
      <c r="KA6" s="55">
        <f t="shared" si="28"/>
        <v>1</v>
      </c>
      <c r="KB6" s="55">
        <f t="shared" si="28"/>
        <v>1</v>
      </c>
      <c r="KC6" s="55">
        <f t="shared" si="28"/>
        <v>1</v>
      </c>
      <c r="KD6" s="55">
        <f t="shared" si="28"/>
        <v>1</v>
      </c>
      <c r="KE6" s="55">
        <f t="shared" si="28"/>
        <v>1</v>
      </c>
      <c r="KF6" s="55">
        <f t="shared" si="28"/>
        <v>1</v>
      </c>
      <c r="KG6" s="55">
        <f t="shared" si="28"/>
        <v>1</v>
      </c>
      <c r="KH6" s="55">
        <f t="shared" si="28"/>
        <v>1</v>
      </c>
      <c r="KI6" s="55">
        <f t="shared" si="28"/>
        <v>1</v>
      </c>
      <c r="KJ6" s="55">
        <f t="shared" si="28"/>
        <v>1</v>
      </c>
      <c r="KK6" s="55">
        <f t="shared" si="28"/>
        <v>1</v>
      </c>
      <c r="KL6" s="55">
        <f t="shared" si="28"/>
        <v>1</v>
      </c>
      <c r="KM6" s="55">
        <f t="shared" si="28"/>
        <v>1</v>
      </c>
      <c r="KN6" s="55">
        <f t="shared" si="28"/>
        <v>1</v>
      </c>
      <c r="KO6" s="55">
        <f t="shared" si="28"/>
        <v>1</v>
      </c>
      <c r="KP6" s="55">
        <f t="shared" si="28"/>
        <v>1</v>
      </c>
      <c r="KQ6" s="55">
        <f t="shared" si="28"/>
        <v>1</v>
      </c>
      <c r="KR6" s="55">
        <f t="shared" si="28"/>
        <v>1</v>
      </c>
      <c r="KS6" s="55">
        <f t="shared" si="28"/>
        <v>1</v>
      </c>
      <c r="KT6" s="55">
        <f t="shared" si="28"/>
        <v>1</v>
      </c>
      <c r="KU6" s="55">
        <f t="shared" si="28"/>
        <v>1</v>
      </c>
      <c r="KV6" s="55">
        <f t="shared" si="28"/>
        <v>1</v>
      </c>
      <c r="KW6" s="55">
        <f t="shared" si="28"/>
        <v>1</v>
      </c>
      <c r="KX6" s="55">
        <f t="shared" si="28"/>
        <v>1</v>
      </c>
      <c r="KY6" s="55">
        <f t="shared" si="28"/>
        <v>1</v>
      </c>
      <c r="KZ6" s="55">
        <f t="shared" si="28"/>
        <v>1</v>
      </c>
      <c r="LA6" s="55">
        <f t="shared" si="28"/>
        <v>1</v>
      </c>
      <c r="LB6" s="55">
        <f t="shared" si="28"/>
        <v>1</v>
      </c>
      <c r="LC6" s="55">
        <f t="shared" si="28"/>
        <v>1</v>
      </c>
      <c r="LD6" s="55">
        <f t="shared" si="28"/>
        <v>1</v>
      </c>
      <c r="LE6" s="55">
        <f t="shared" si="28"/>
        <v>1</v>
      </c>
      <c r="LF6" s="55">
        <f t="shared" si="28"/>
        <v>1</v>
      </c>
      <c r="LG6" s="55">
        <f t="shared" si="28"/>
        <v>1</v>
      </c>
      <c r="LH6" s="55">
        <f t="shared" si="28"/>
        <v>1</v>
      </c>
      <c r="LI6" s="55">
        <f t="shared" si="28"/>
        <v>1</v>
      </c>
      <c r="LJ6" s="55">
        <f t="shared" si="28"/>
        <v>1</v>
      </c>
      <c r="LK6" s="55">
        <f t="shared" si="28"/>
        <v>1</v>
      </c>
      <c r="LL6" s="55">
        <f t="shared" ref="LL6:ND6" si="29">IF(COUNTIF(Week_end,LL4)&gt;0,0,IF(COUNTIF(Jours_fériés,LL4)&gt;0,0,1))</f>
        <v>1</v>
      </c>
      <c r="LM6" s="55">
        <f t="shared" si="29"/>
        <v>1</v>
      </c>
      <c r="LN6" s="55">
        <f t="shared" si="29"/>
        <v>1</v>
      </c>
      <c r="LO6" s="55">
        <f t="shared" si="29"/>
        <v>1</v>
      </c>
      <c r="LP6" s="55">
        <f t="shared" si="29"/>
        <v>1</v>
      </c>
      <c r="LQ6" s="55">
        <f t="shared" si="29"/>
        <v>1</v>
      </c>
      <c r="LR6" s="55">
        <f t="shared" si="29"/>
        <v>1</v>
      </c>
      <c r="LS6" s="55">
        <f t="shared" si="29"/>
        <v>1</v>
      </c>
      <c r="LT6" s="55">
        <f t="shared" si="29"/>
        <v>1</v>
      </c>
      <c r="LU6" s="55">
        <f t="shared" si="29"/>
        <v>1</v>
      </c>
      <c r="LV6" s="55">
        <f t="shared" si="29"/>
        <v>1</v>
      </c>
      <c r="LW6" s="55">
        <f t="shared" si="29"/>
        <v>1</v>
      </c>
      <c r="LX6" s="55">
        <f t="shared" si="29"/>
        <v>1</v>
      </c>
      <c r="LY6" s="55">
        <f t="shared" si="29"/>
        <v>1</v>
      </c>
      <c r="LZ6" s="55">
        <f t="shared" si="29"/>
        <v>1</v>
      </c>
      <c r="MA6" s="55">
        <f t="shared" si="29"/>
        <v>1</v>
      </c>
      <c r="MB6" s="55">
        <f t="shared" si="29"/>
        <v>1</v>
      </c>
      <c r="MC6" s="55">
        <f t="shared" si="29"/>
        <v>1</v>
      </c>
      <c r="MD6" s="55">
        <f t="shared" si="29"/>
        <v>1</v>
      </c>
      <c r="ME6" s="55">
        <f t="shared" si="29"/>
        <v>1</v>
      </c>
      <c r="MF6" s="55">
        <f t="shared" si="29"/>
        <v>1</v>
      </c>
      <c r="MG6" s="55">
        <f t="shared" si="29"/>
        <v>1</v>
      </c>
      <c r="MH6" s="55">
        <f t="shared" si="29"/>
        <v>1</v>
      </c>
      <c r="MI6" s="55">
        <f t="shared" si="29"/>
        <v>1</v>
      </c>
      <c r="MJ6" s="55">
        <f t="shared" si="29"/>
        <v>1</v>
      </c>
      <c r="MK6" s="55">
        <f t="shared" si="29"/>
        <v>1</v>
      </c>
      <c r="ML6" s="55">
        <f t="shared" si="29"/>
        <v>1</v>
      </c>
      <c r="MM6" s="55">
        <f t="shared" si="29"/>
        <v>1</v>
      </c>
      <c r="MN6" s="55">
        <f t="shared" si="29"/>
        <v>1</v>
      </c>
      <c r="MO6" s="55">
        <f t="shared" si="29"/>
        <v>1</v>
      </c>
      <c r="MP6" s="55">
        <f t="shared" si="29"/>
        <v>1</v>
      </c>
      <c r="MQ6" s="55">
        <f t="shared" si="29"/>
        <v>1</v>
      </c>
      <c r="MR6" s="55">
        <f t="shared" si="29"/>
        <v>1</v>
      </c>
      <c r="MS6" s="55">
        <f t="shared" si="29"/>
        <v>1</v>
      </c>
      <c r="MT6" s="55">
        <f t="shared" si="29"/>
        <v>1</v>
      </c>
      <c r="MU6" s="55">
        <f t="shared" si="29"/>
        <v>1</v>
      </c>
      <c r="MV6" s="55">
        <f t="shared" si="29"/>
        <v>1</v>
      </c>
      <c r="MW6" s="55">
        <f t="shared" si="29"/>
        <v>1</v>
      </c>
      <c r="MX6" s="55">
        <f t="shared" si="29"/>
        <v>1</v>
      </c>
      <c r="MY6" s="55">
        <f t="shared" si="29"/>
        <v>1</v>
      </c>
      <c r="MZ6" s="55">
        <f t="shared" si="29"/>
        <v>1</v>
      </c>
      <c r="NA6" s="55">
        <f t="shared" si="29"/>
        <v>1</v>
      </c>
      <c r="NB6" s="55">
        <f t="shared" si="29"/>
        <v>1</v>
      </c>
      <c r="NC6" s="55">
        <f t="shared" si="29"/>
        <v>1</v>
      </c>
      <c r="ND6" s="55">
        <f t="shared" si="29"/>
        <v>1</v>
      </c>
    </row>
    <row r="7" spans="1:368" x14ac:dyDescent="0.35">
      <c r="A7" s="48" t="s">
        <v>8</v>
      </c>
      <c r="F7" s="56"/>
    </row>
    <row r="8" spans="1:368" x14ac:dyDescent="0.35">
      <c r="J8" s="56"/>
    </row>
    <row r="9" spans="1:368" s="58" customFormat="1" x14ac:dyDescent="0.35">
      <c r="A9" s="57" t="s">
        <v>18</v>
      </c>
    </row>
    <row r="10" spans="1:368" s="58" customFormat="1" x14ac:dyDescent="0.35">
      <c r="A10" s="57" t="s">
        <v>0</v>
      </c>
      <c r="E10" s="58">
        <v>100</v>
      </c>
      <c r="F10" s="58">
        <v>80</v>
      </c>
      <c r="G10" s="58">
        <v>70</v>
      </c>
      <c r="H10" s="58">
        <v>70</v>
      </c>
      <c r="ID10" s="59"/>
      <c r="IE10" s="59"/>
      <c r="IF10" s="59"/>
    </row>
    <row r="11" spans="1:368" s="58" customFormat="1" x14ac:dyDescent="0.35">
      <c r="A11" s="57" t="s">
        <v>15</v>
      </c>
      <c r="F11" s="58">
        <v>50</v>
      </c>
      <c r="G11" s="58">
        <v>40</v>
      </c>
      <c r="H11" s="58">
        <v>30</v>
      </c>
      <c r="GE11" s="90"/>
      <c r="GF11" s="90"/>
      <c r="GG11" s="90"/>
      <c r="GH11" s="90"/>
      <c r="GI11" s="90"/>
      <c r="HG11" s="60"/>
      <c r="HH11" s="60"/>
      <c r="HI11" s="60"/>
      <c r="HJ11" s="60"/>
      <c r="HK11" s="60"/>
      <c r="HN11" s="60"/>
      <c r="HO11" s="60"/>
      <c r="HP11" s="60"/>
      <c r="HQ11" s="60"/>
      <c r="HR11" s="60"/>
      <c r="IB11" s="60"/>
      <c r="IC11" s="60"/>
      <c r="ID11" s="60"/>
      <c r="IE11" s="60"/>
      <c r="IF11" s="60"/>
    </row>
    <row r="12" spans="1:368" s="58" customFormat="1" x14ac:dyDescent="0.35">
      <c r="A12" s="57" t="s">
        <v>16</v>
      </c>
      <c r="G12" s="58">
        <v>40</v>
      </c>
      <c r="H12" s="58">
        <v>25</v>
      </c>
      <c r="I12" s="58">
        <v>15</v>
      </c>
      <c r="ID12" s="60"/>
      <c r="IE12" s="60"/>
      <c r="IF12" s="60"/>
    </row>
    <row r="13" spans="1:368" s="58" customFormat="1" x14ac:dyDescent="0.35">
      <c r="A13" s="57" t="s">
        <v>17</v>
      </c>
      <c r="ID13" s="60"/>
      <c r="IE13" s="60"/>
      <c r="IF13" s="60"/>
    </row>
    <row r="14" spans="1:368" s="58" customFormat="1" x14ac:dyDescent="0.35">
      <c r="A14" s="57" t="s">
        <v>57</v>
      </c>
    </row>
    <row r="15" spans="1:368" s="58" customFormat="1" x14ac:dyDescent="0.35">
      <c r="A15" s="61" t="s">
        <v>58</v>
      </c>
      <c r="D15" s="62">
        <f>SUM(D10:D13)</f>
        <v>0</v>
      </c>
      <c r="E15" s="62">
        <f>SUM(E10:E14)</f>
        <v>100</v>
      </c>
      <c r="F15" s="62">
        <f>SUM(F10:F14)</f>
        <v>130</v>
      </c>
      <c r="G15" s="62">
        <f t="shared" ref="G15:BR15" si="30">SUM(G10:G13)</f>
        <v>150</v>
      </c>
      <c r="H15" s="62">
        <f t="shared" si="30"/>
        <v>125</v>
      </c>
      <c r="I15" s="62">
        <f t="shared" si="30"/>
        <v>15</v>
      </c>
      <c r="J15" s="62">
        <f t="shared" si="30"/>
        <v>0</v>
      </c>
      <c r="K15" s="62">
        <f>SUM(K10:K14)</f>
        <v>0</v>
      </c>
      <c r="L15" s="62">
        <f t="shared" si="30"/>
        <v>0</v>
      </c>
      <c r="M15" s="62">
        <f t="shared" si="30"/>
        <v>0</v>
      </c>
      <c r="N15" s="62">
        <f t="shared" si="30"/>
        <v>0</v>
      </c>
      <c r="O15" s="62">
        <f t="shared" si="30"/>
        <v>0</v>
      </c>
      <c r="P15" s="62">
        <f t="shared" si="30"/>
        <v>0</v>
      </c>
      <c r="Q15" s="62">
        <f>SUM(Q10:Q14)</f>
        <v>0</v>
      </c>
      <c r="R15" s="62">
        <f t="shared" si="30"/>
        <v>0</v>
      </c>
      <c r="S15" s="62">
        <f t="shared" si="30"/>
        <v>0</v>
      </c>
      <c r="T15" s="62">
        <f>SUM(T10:T14)</f>
        <v>0</v>
      </c>
      <c r="U15" s="62">
        <f t="shared" si="30"/>
        <v>0</v>
      </c>
      <c r="V15" s="62">
        <f t="shared" si="30"/>
        <v>0</v>
      </c>
      <c r="W15" s="62">
        <f t="shared" si="30"/>
        <v>0</v>
      </c>
      <c r="X15" s="62">
        <f t="shared" si="30"/>
        <v>0</v>
      </c>
      <c r="Y15" s="62">
        <f t="shared" si="30"/>
        <v>0</v>
      </c>
      <c r="Z15" s="62">
        <f>SUM(Z10:Z14)</f>
        <v>0</v>
      </c>
      <c r="AA15" s="62">
        <f t="shared" si="30"/>
        <v>0</v>
      </c>
      <c r="AB15" s="62">
        <f t="shared" si="30"/>
        <v>0</v>
      </c>
      <c r="AC15" s="62">
        <f t="shared" si="30"/>
        <v>0</v>
      </c>
      <c r="AD15" s="62">
        <f t="shared" si="30"/>
        <v>0</v>
      </c>
      <c r="AE15" s="62">
        <f t="shared" si="30"/>
        <v>0</v>
      </c>
      <c r="AF15" s="62">
        <f>SUM(AF10:AF14)</f>
        <v>0</v>
      </c>
      <c r="AG15" s="62">
        <f t="shared" si="30"/>
        <v>0</v>
      </c>
      <c r="AH15" s="62">
        <f t="shared" si="30"/>
        <v>0</v>
      </c>
      <c r="AI15" s="62">
        <f>SUM(AI10:AI14)</f>
        <v>0</v>
      </c>
      <c r="AJ15" s="62">
        <f t="shared" si="30"/>
        <v>0</v>
      </c>
      <c r="AK15" s="62">
        <f t="shared" si="30"/>
        <v>0</v>
      </c>
      <c r="AL15" s="62">
        <f t="shared" si="30"/>
        <v>0</v>
      </c>
      <c r="AM15" s="62">
        <f t="shared" si="30"/>
        <v>0</v>
      </c>
      <c r="AN15" s="62">
        <f t="shared" si="30"/>
        <v>0</v>
      </c>
      <c r="AO15" s="62">
        <f>SUM(AO10:AO14)</f>
        <v>0</v>
      </c>
      <c r="AP15" s="62">
        <f t="shared" si="30"/>
        <v>0</v>
      </c>
      <c r="AQ15" s="62">
        <f t="shared" si="30"/>
        <v>0</v>
      </c>
      <c r="AR15" s="62">
        <f t="shared" si="30"/>
        <v>0</v>
      </c>
      <c r="AS15" s="62">
        <f t="shared" si="30"/>
        <v>0</v>
      </c>
      <c r="AT15" s="62">
        <f t="shared" si="30"/>
        <v>0</v>
      </c>
      <c r="AU15" s="62">
        <f>SUM(AU10:AU14)</f>
        <v>0</v>
      </c>
      <c r="AV15" s="62">
        <f t="shared" si="30"/>
        <v>0</v>
      </c>
      <c r="AW15" s="62">
        <f t="shared" si="30"/>
        <v>0</v>
      </c>
      <c r="AX15" s="62">
        <f>SUM(AX10:AX14)</f>
        <v>0</v>
      </c>
      <c r="AY15" s="62">
        <f t="shared" si="30"/>
        <v>0</v>
      </c>
      <c r="AZ15" s="62">
        <f t="shared" si="30"/>
        <v>0</v>
      </c>
      <c r="BA15" s="62">
        <f t="shared" si="30"/>
        <v>0</v>
      </c>
      <c r="BB15" s="62">
        <f t="shared" si="30"/>
        <v>0</v>
      </c>
      <c r="BC15" s="62">
        <f t="shared" si="30"/>
        <v>0</v>
      </c>
      <c r="BD15" s="62">
        <f>SUM(BD10:BD14)</f>
        <v>0</v>
      </c>
      <c r="BE15" s="62">
        <f t="shared" si="30"/>
        <v>0</v>
      </c>
      <c r="BF15" s="62">
        <f t="shared" si="30"/>
        <v>0</v>
      </c>
      <c r="BG15" s="62">
        <f t="shared" si="30"/>
        <v>0</v>
      </c>
      <c r="BH15" s="62">
        <f t="shared" si="30"/>
        <v>0</v>
      </c>
      <c r="BI15" s="62">
        <f t="shared" si="30"/>
        <v>0</v>
      </c>
      <c r="BJ15" s="62">
        <f>SUM(BJ10:BJ14)</f>
        <v>0</v>
      </c>
      <c r="BK15" s="62">
        <f t="shared" si="30"/>
        <v>0</v>
      </c>
      <c r="BL15" s="62">
        <f t="shared" si="30"/>
        <v>0</v>
      </c>
      <c r="BM15" s="62">
        <f>SUM(BM10:BM14)</f>
        <v>0</v>
      </c>
      <c r="BN15" s="62">
        <f t="shared" si="30"/>
        <v>0</v>
      </c>
      <c r="BO15" s="62">
        <f t="shared" si="30"/>
        <v>0</v>
      </c>
      <c r="BP15" s="62">
        <f t="shared" si="30"/>
        <v>0</v>
      </c>
      <c r="BQ15" s="62">
        <f t="shared" si="30"/>
        <v>0</v>
      </c>
      <c r="BR15" s="62">
        <f t="shared" si="30"/>
        <v>0</v>
      </c>
      <c r="BS15" s="62">
        <f>SUM(BS10:BS14)</f>
        <v>0</v>
      </c>
      <c r="BT15" s="62">
        <f t="shared" ref="BT15:EE15" si="31">SUM(BT10:BT13)</f>
        <v>0</v>
      </c>
      <c r="BU15" s="62">
        <f t="shared" si="31"/>
        <v>0</v>
      </c>
      <c r="BV15" s="62">
        <f t="shared" si="31"/>
        <v>0</v>
      </c>
      <c r="BW15" s="62">
        <f t="shared" si="31"/>
        <v>0</v>
      </c>
      <c r="BX15" s="62">
        <f t="shared" si="31"/>
        <v>0</v>
      </c>
      <c r="BY15" s="62">
        <f>SUM(BY10:BY14)</f>
        <v>0</v>
      </c>
      <c r="BZ15" s="62">
        <f t="shared" si="31"/>
        <v>0</v>
      </c>
      <c r="CA15" s="62">
        <f t="shared" si="31"/>
        <v>0</v>
      </c>
      <c r="CB15" s="62">
        <f>SUM(CB10:CB14)</f>
        <v>0</v>
      </c>
      <c r="CC15" s="62">
        <f t="shared" si="31"/>
        <v>0</v>
      </c>
      <c r="CD15" s="62">
        <f t="shared" si="31"/>
        <v>0</v>
      </c>
      <c r="CE15" s="62">
        <f t="shared" si="31"/>
        <v>0</v>
      </c>
      <c r="CF15" s="62">
        <f t="shared" si="31"/>
        <v>0</v>
      </c>
      <c r="CG15" s="62">
        <f t="shared" si="31"/>
        <v>0</v>
      </c>
      <c r="CH15" s="62">
        <f>SUM(CH10:CH14)</f>
        <v>0</v>
      </c>
      <c r="CI15" s="62">
        <f t="shared" si="31"/>
        <v>0</v>
      </c>
      <c r="CJ15" s="62">
        <f t="shared" si="31"/>
        <v>0</v>
      </c>
      <c r="CK15" s="62">
        <f t="shared" si="31"/>
        <v>0</v>
      </c>
      <c r="CL15" s="62">
        <f t="shared" si="31"/>
        <v>0</v>
      </c>
      <c r="CM15" s="62">
        <f t="shared" si="31"/>
        <v>0</v>
      </c>
      <c r="CN15" s="62">
        <f>SUM(CN10:CN14)</f>
        <v>0</v>
      </c>
      <c r="CO15" s="62">
        <f t="shared" si="31"/>
        <v>0</v>
      </c>
      <c r="CP15" s="62">
        <f t="shared" si="31"/>
        <v>0</v>
      </c>
      <c r="CQ15" s="62">
        <f>SUM(CQ10:CQ14)</f>
        <v>0</v>
      </c>
      <c r="CR15" s="62">
        <f t="shared" si="31"/>
        <v>0</v>
      </c>
      <c r="CS15" s="62">
        <f t="shared" si="31"/>
        <v>0</v>
      </c>
      <c r="CT15" s="62">
        <f t="shared" si="31"/>
        <v>0</v>
      </c>
      <c r="CU15" s="62">
        <f t="shared" si="31"/>
        <v>0</v>
      </c>
      <c r="CV15" s="62">
        <f t="shared" si="31"/>
        <v>0</v>
      </c>
      <c r="CW15" s="62">
        <f>SUM(CW10:CW14)</f>
        <v>0</v>
      </c>
      <c r="CX15" s="62">
        <f t="shared" si="31"/>
        <v>0</v>
      </c>
      <c r="CY15" s="62">
        <f t="shared" si="31"/>
        <v>0</v>
      </c>
      <c r="CZ15" s="62">
        <f t="shared" si="31"/>
        <v>0</v>
      </c>
      <c r="DA15" s="62">
        <f t="shared" si="31"/>
        <v>0</v>
      </c>
      <c r="DB15" s="62">
        <f t="shared" si="31"/>
        <v>0</v>
      </c>
      <c r="DC15" s="62">
        <f>SUM(DC10:DC14)</f>
        <v>0</v>
      </c>
      <c r="DD15" s="62">
        <f t="shared" si="31"/>
        <v>0</v>
      </c>
      <c r="DE15" s="62">
        <f t="shared" si="31"/>
        <v>0</v>
      </c>
      <c r="DF15" s="62">
        <f>SUM(DF10:DF14)</f>
        <v>0</v>
      </c>
      <c r="DG15" s="62">
        <f t="shared" si="31"/>
        <v>0</v>
      </c>
      <c r="DH15" s="62">
        <f t="shared" si="31"/>
        <v>0</v>
      </c>
      <c r="DI15" s="62">
        <f t="shared" si="31"/>
        <v>0</v>
      </c>
      <c r="DJ15" s="62">
        <f t="shared" si="31"/>
        <v>0</v>
      </c>
      <c r="DK15" s="62">
        <f t="shared" si="31"/>
        <v>0</v>
      </c>
      <c r="DL15" s="62">
        <f>SUM(DL10:DL14)</f>
        <v>0</v>
      </c>
      <c r="DM15" s="62">
        <f t="shared" si="31"/>
        <v>0</v>
      </c>
      <c r="DN15" s="62">
        <f t="shared" si="31"/>
        <v>0</v>
      </c>
      <c r="DO15" s="62">
        <f t="shared" si="31"/>
        <v>0</v>
      </c>
      <c r="DP15" s="62">
        <f t="shared" si="31"/>
        <v>0</v>
      </c>
      <c r="DQ15" s="62">
        <f t="shared" si="31"/>
        <v>0</v>
      </c>
      <c r="DR15" s="62">
        <f>SUM(DR10:DR14)</f>
        <v>0</v>
      </c>
      <c r="DS15" s="62">
        <f t="shared" si="31"/>
        <v>0</v>
      </c>
      <c r="DT15" s="62">
        <f t="shared" si="31"/>
        <v>0</v>
      </c>
      <c r="DU15" s="62">
        <f>SUM(DU10:DU14)</f>
        <v>0</v>
      </c>
      <c r="DV15" s="62">
        <f t="shared" si="31"/>
        <v>0</v>
      </c>
      <c r="DW15" s="62">
        <f t="shared" si="31"/>
        <v>0</v>
      </c>
      <c r="DX15" s="62">
        <f t="shared" si="31"/>
        <v>0</v>
      </c>
      <c r="DY15" s="62">
        <f t="shared" si="31"/>
        <v>0</v>
      </c>
      <c r="DZ15" s="62">
        <f t="shared" si="31"/>
        <v>0</v>
      </c>
      <c r="EA15" s="62">
        <f>SUM(EA10:EA14)</f>
        <v>0</v>
      </c>
      <c r="EB15" s="62">
        <f t="shared" si="31"/>
        <v>0</v>
      </c>
      <c r="EC15" s="62">
        <f t="shared" si="31"/>
        <v>0</v>
      </c>
      <c r="ED15" s="62">
        <f t="shared" si="31"/>
        <v>0</v>
      </c>
      <c r="EE15" s="62">
        <f t="shared" si="31"/>
        <v>0</v>
      </c>
      <c r="EF15" s="62">
        <f t="shared" ref="EF15:GN15" si="32">SUM(EF10:EF13)</f>
        <v>0</v>
      </c>
      <c r="EG15" s="62">
        <f>SUM(EG10:EG14)</f>
        <v>0</v>
      </c>
      <c r="EH15" s="62">
        <f t="shared" si="32"/>
        <v>0</v>
      </c>
      <c r="EI15" s="62">
        <f t="shared" si="32"/>
        <v>0</v>
      </c>
      <c r="EJ15" s="62">
        <f>SUM(EJ10:EJ14)</f>
        <v>0</v>
      </c>
      <c r="EK15" s="62">
        <f t="shared" si="32"/>
        <v>0</v>
      </c>
      <c r="EL15" s="62">
        <f t="shared" si="32"/>
        <v>0</v>
      </c>
      <c r="EM15" s="62">
        <f t="shared" si="32"/>
        <v>0</v>
      </c>
      <c r="EN15" s="62">
        <f t="shared" si="32"/>
        <v>0</v>
      </c>
      <c r="EO15" s="62">
        <f t="shared" si="32"/>
        <v>0</v>
      </c>
      <c r="EP15" s="62">
        <f>SUM(EP10:EP14)</f>
        <v>0</v>
      </c>
      <c r="EQ15" s="62">
        <f t="shared" si="32"/>
        <v>0</v>
      </c>
      <c r="ER15" s="62">
        <f t="shared" si="32"/>
        <v>0</v>
      </c>
      <c r="ES15" s="62">
        <f t="shared" si="32"/>
        <v>0</v>
      </c>
      <c r="ET15" s="62">
        <f t="shared" si="32"/>
        <v>0</v>
      </c>
      <c r="EU15" s="62">
        <f t="shared" si="32"/>
        <v>0</v>
      </c>
      <c r="EV15" s="62">
        <f>SUM(EV10:EV14)</f>
        <v>0</v>
      </c>
      <c r="EW15" s="62">
        <f t="shared" si="32"/>
        <v>0</v>
      </c>
      <c r="EX15" s="62">
        <f t="shared" si="32"/>
        <v>0</v>
      </c>
      <c r="EY15" s="62">
        <f>SUM(EY10:EY14)</f>
        <v>0</v>
      </c>
      <c r="EZ15" s="62">
        <f t="shared" si="32"/>
        <v>0</v>
      </c>
      <c r="FA15" s="62">
        <f t="shared" si="32"/>
        <v>0</v>
      </c>
      <c r="FB15" s="62">
        <f t="shared" si="32"/>
        <v>0</v>
      </c>
      <c r="FC15" s="62">
        <f t="shared" si="32"/>
        <v>0</v>
      </c>
      <c r="FD15" s="62">
        <f t="shared" si="32"/>
        <v>0</v>
      </c>
      <c r="FE15" s="62">
        <f>SUM(FE10:FE14)</f>
        <v>0</v>
      </c>
      <c r="FF15" s="62">
        <f t="shared" si="32"/>
        <v>0</v>
      </c>
      <c r="FG15" s="62">
        <f t="shared" si="32"/>
        <v>0</v>
      </c>
      <c r="FH15" s="62">
        <f t="shared" si="32"/>
        <v>0</v>
      </c>
      <c r="FI15" s="62">
        <f t="shared" si="32"/>
        <v>0</v>
      </c>
      <c r="FJ15" s="62">
        <f t="shared" si="32"/>
        <v>0</v>
      </c>
      <c r="FK15" s="62">
        <f>SUM(FK10:FK14)</f>
        <v>0</v>
      </c>
      <c r="FL15" s="62">
        <f t="shared" si="32"/>
        <v>0</v>
      </c>
      <c r="FM15" s="62">
        <f t="shared" si="32"/>
        <v>0</v>
      </c>
      <c r="FN15" s="62">
        <f>SUM(FN10:FN14)</f>
        <v>0</v>
      </c>
      <c r="FO15" s="62">
        <f t="shared" si="32"/>
        <v>0</v>
      </c>
      <c r="FP15" s="62">
        <f t="shared" si="32"/>
        <v>0</v>
      </c>
      <c r="FQ15" s="62">
        <f t="shared" si="32"/>
        <v>0</v>
      </c>
      <c r="FR15" s="62">
        <f t="shared" si="32"/>
        <v>0</v>
      </c>
      <c r="FS15" s="62">
        <f t="shared" si="32"/>
        <v>0</v>
      </c>
      <c r="FT15" s="62">
        <f>SUM(FT10:FT14)</f>
        <v>0</v>
      </c>
      <c r="FU15" s="62">
        <f t="shared" si="32"/>
        <v>0</v>
      </c>
      <c r="FV15" s="62">
        <f t="shared" si="32"/>
        <v>0</v>
      </c>
      <c r="FW15" s="62">
        <f t="shared" si="32"/>
        <v>0</v>
      </c>
      <c r="FX15" s="62">
        <f t="shared" si="32"/>
        <v>0</v>
      </c>
      <c r="FY15" s="62">
        <f t="shared" si="32"/>
        <v>0</v>
      </c>
      <c r="FZ15" s="62">
        <f>SUM(FZ10:FZ14)</f>
        <v>0</v>
      </c>
      <c r="GA15" s="62">
        <f t="shared" si="32"/>
        <v>0</v>
      </c>
      <c r="GB15" s="62">
        <f t="shared" si="32"/>
        <v>0</v>
      </c>
      <c r="GC15" s="62">
        <f>SUM(GC10:GC14)</f>
        <v>0</v>
      </c>
      <c r="GD15" s="62">
        <f t="shared" si="32"/>
        <v>0</v>
      </c>
      <c r="GE15" s="62">
        <f t="shared" si="32"/>
        <v>0</v>
      </c>
      <c r="GF15" s="62">
        <f t="shared" si="32"/>
        <v>0</v>
      </c>
      <c r="GG15" s="62">
        <f t="shared" si="32"/>
        <v>0</v>
      </c>
      <c r="GH15" s="62">
        <f t="shared" si="32"/>
        <v>0</v>
      </c>
      <c r="GI15" s="62">
        <f>SUM(GI10:GI14)</f>
        <v>0</v>
      </c>
      <c r="GJ15" s="62">
        <f t="shared" si="32"/>
        <v>0</v>
      </c>
      <c r="GK15" s="62">
        <f t="shared" si="32"/>
        <v>0</v>
      </c>
      <c r="GL15" s="62">
        <f t="shared" si="32"/>
        <v>0</v>
      </c>
      <c r="GM15" s="62">
        <f t="shared" si="32"/>
        <v>0</v>
      </c>
      <c r="GN15" s="62">
        <f t="shared" si="32"/>
        <v>0</v>
      </c>
      <c r="GO15" s="62">
        <f>SUM(GO10:GO14)</f>
        <v>0</v>
      </c>
      <c r="GP15" s="62">
        <f t="shared" ref="GP15:JA15" si="33">SUM(GP10:GP13)</f>
        <v>0</v>
      </c>
      <c r="GQ15" s="62">
        <f t="shared" si="33"/>
        <v>0</v>
      </c>
      <c r="GR15" s="62">
        <f>SUM(GR10:GR14)</f>
        <v>0</v>
      </c>
      <c r="GS15" s="62">
        <f t="shared" si="33"/>
        <v>0</v>
      </c>
      <c r="GT15" s="62">
        <f t="shared" si="33"/>
        <v>0</v>
      </c>
      <c r="GU15" s="62">
        <f t="shared" si="33"/>
        <v>0</v>
      </c>
      <c r="GV15" s="62">
        <f t="shared" si="33"/>
        <v>0</v>
      </c>
      <c r="GW15" s="62">
        <f t="shared" si="33"/>
        <v>0</v>
      </c>
      <c r="GX15" s="62">
        <f>SUM(GX10:GX14)</f>
        <v>0</v>
      </c>
      <c r="GY15" s="62">
        <f t="shared" si="33"/>
        <v>0</v>
      </c>
      <c r="GZ15" s="62">
        <f t="shared" si="33"/>
        <v>0</v>
      </c>
      <c r="HA15" s="62">
        <f t="shared" si="33"/>
        <v>0</v>
      </c>
      <c r="HB15" s="62">
        <f t="shared" si="33"/>
        <v>0</v>
      </c>
      <c r="HC15" s="62">
        <f t="shared" si="33"/>
        <v>0</v>
      </c>
      <c r="HD15" s="62">
        <f>SUM(HD10:HD14)</f>
        <v>0</v>
      </c>
      <c r="HE15" s="62">
        <f t="shared" si="33"/>
        <v>0</v>
      </c>
      <c r="HF15" s="62">
        <f t="shared" si="33"/>
        <v>0</v>
      </c>
      <c r="HG15" s="62">
        <f>SUM(HG10:HG14)</f>
        <v>0</v>
      </c>
      <c r="HH15" s="62">
        <f t="shared" si="33"/>
        <v>0</v>
      </c>
      <c r="HI15" s="62">
        <f t="shared" si="33"/>
        <v>0</v>
      </c>
      <c r="HJ15" s="62">
        <f t="shared" si="33"/>
        <v>0</v>
      </c>
      <c r="HK15" s="62">
        <f t="shared" si="33"/>
        <v>0</v>
      </c>
      <c r="HL15" s="62">
        <f t="shared" si="33"/>
        <v>0</v>
      </c>
      <c r="HM15" s="62">
        <f>SUM(HM10:HM14)</f>
        <v>0</v>
      </c>
      <c r="HN15" s="62">
        <f t="shared" si="33"/>
        <v>0</v>
      </c>
      <c r="HO15" s="62">
        <f t="shared" si="33"/>
        <v>0</v>
      </c>
      <c r="HP15" s="62">
        <f t="shared" si="33"/>
        <v>0</v>
      </c>
      <c r="HQ15" s="62">
        <f t="shared" si="33"/>
        <v>0</v>
      </c>
      <c r="HR15" s="62">
        <f t="shared" si="33"/>
        <v>0</v>
      </c>
      <c r="HS15" s="62">
        <f>SUM(HS10:HS14)</f>
        <v>0</v>
      </c>
      <c r="HT15" s="62">
        <f t="shared" si="33"/>
        <v>0</v>
      </c>
      <c r="HU15" s="62">
        <f t="shared" si="33"/>
        <v>0</v>
      </c>
      <c r="HV15" s="62">
        <f>SUM(HV10:HV14)</f>
        <v>0</v>
      </c>
      <c r="HW15" s="62">
        <f t="shared" si="33"/>
        <v>0</v>
      </c>
      <c r="HX15" s="62">
        <f t="shared" si="33"/>
        <v>0</v>
      </c>
      <c r="HY15" s="62">
        <f t="shared" si="33"/>
        <v>0</v>
      </c>
      <c r="HZ15" s="62">
        <f t="shared" si="33"/>
        <v>0</v>
      </c>
      <c r="IA15" s="62">
        <f t="shared" si="33"/>
        <v>0</v>
      </c>
      <c r="IB15" s="62">
        <f>SUM(IB10:IB14)</f>
        <v>0</v>
      </c>
      <c r="IC15" s="62">
        <f t="shared" si="33"/>
        <v>0</v>
      </c>
      <c r="ID15" s="62">
        <f t="shared" si="33"/>
        <v>0</v>
      </c>
      <c r="IE15" s="62">
        <f t="shared" si="33"/>
        <v>0</v>
      </c>
      <c r="IF15" s="62">
        <f t="shared" si="33"/>
        <v>0</v>
      </c>
      <c r="IG15" s="62">
        <f t="shared" si="33"/>
        <v>0</v>
      </c>
      <c r="IH15" s="62">
        <f>SUM(IH10:IH14)</f>
        <v>0</v>
      </c>
      <c r="II15" s="62">
        <f t="shared" si="33"/>
        <v>0</v>
      </c>
      <c r="IJ15" s="62">
        <f t="shared" si="33"/>
        <v>0</v>
      </c>
      <c r="IK15" s="62">
        <f>SUM(IK10:IK14)</f>
        <v>0</v>
      </c>
      <c r="IL15" s="62">
        <f t="shared" si="33"/>
        <v>0</v>
      </c>
      <c r="IM15" s="62">
        <f t="shared" si="33"/>
        <v>0</v>
      </c>
      <c r="IN15" s="62">
        <f t="shared" si="33"/>
        <v>0</v>
      </c>
      <c r="IO15" s="62">
        <f t="shared" si="33"/>
        <v>0</v>
      </c>
      <c r="IP15" s="62">
        <f t="shared" si="33"/>
        <v>0</v>
      </c>
      <c r="IQ15" s="62">
        <f>SUM(IQ10:IQ14)</f>
        <v>0</v>
      </c>
      <c r="IR15" s="62">
        <f t="shared" si="33"/>
        <v>0</v>
      </c>
      <c r="IS15" s="62">
        <f t="shared" si="33"/>
        <v>0</v>
      </c>
      <c r="IT15" s="62">
        <f t="shared" si="33"/>
        <v>0</v>
      </c>
      <c r="IU15" s="62">
        <f t="shared" si="33"/>
        <v>0</v>
      </c>
      <c r="IV15" s="62">
        <f t="shared" si="33"/>
        <v>0</v>
      </c>
      <c r="IW15" s="62">
        <f>SUM(IW10:IW14)</f>
        <v>0</v>
      </c>
      <c r="IX15" s="62">
        <f t="shared" si="33"/>
        <v>0</v>
      </c>
      <c r="IY15" s="62">
        <f t="shared" si="33"/>
        <v>0</v>
      </c>
      <c r="IZ15" s="62">
        <f>SUM(IZ10:IZ14)</f>
        <v>0</v>
      </c>
      <c r="JA15" s="62">
        <f t="shared" si="33"/>
        <v>0</v>
      </c>
      <c r="JB15" s="62">
        <f t="shared" ref="JB15:LM15" si="34">SUM(JB10:JB13)</f>
        <v>0</v>
      </c>
      <c r="JC15" s="62">
        <f t="shared" si="34"/>
        <v>0</v>
      </c>
      <c r="JD15" s="62">
        <f t="shared" si="34"/>
        <v>0</v>
      </c>
      <c r="JE15" s="62">
        <f t="shared" si="34"/>
        <v>0</v>
      </c>
      <c r="JF15" s="62">
        <f>SUM(JF10:JF14)</f>
        <v>0</v>
      </c>
      <c r="JG15" s="62">
        <f t="shared" si="34"/>
        <v>0</v>
      </c>
      <c r="JH15" s="62">
        <f t="shared" si="34"/>
        <v>0</v>
      </c>
      <c r="JI15" s="62">
        <f t="shared" si="34"/>
        <v>0</v>
      </c>
      <c r="JJ15" s="62">
        <f t="shared" si="34"/>
        <v>0</v>
      </c>
      <c r="JK15" s="62">
        <f t="shared" si="34"/>
        <v>0</v>
      </c>
      <c r="JL15" s="62">
        <f>SUM(JL10:JL14)</f>
        <v>0</v>
      </c>
      <c r="JM15" s="62">
        <f t="shared" si="34"/>
        <v>0</v>
      </c>
      <c r="JN15" s="62">
        <f t="shared" si="34"/>
        <v>0</v>
      </c>
      <c r="JO15" s="62">
        <f>SUM(JO10:JO14)</f>
        <v>0</v>
      </c>
      <c r="JP15" s="62">
        <f t="shared" si="34"/>
        <v>0</v>
      </c>
      <c r="JQ15" s="62">
        <f t="shared" si="34"/>
        <v>0</v>
      </c>
      <c r="JR15" s="62">
        <f t="shared" si="34"/>
        <v>0</v>
      </c>
      <c r="JS15" s="62">
        <f t="shared" si="34"/>
        <v>0</v>
      </c>
      <c r="JT15" s="62">
        <f t="shared" si="34"/>
        <v>0</v>
      </c>
      <c r="JU15" s="62">
        <f>SUM(JU10:JU14)</f>
        <v>0</v>
      </c>
      <c r="JV15" s="62">
        <f t="shared" si="34"/>
        <v>0</v>
      </c>
      <c r="JW15" s="62">
        <f t="shared" si="34"/>
        <v>0</v>
      </c>
      <c r="JX15" s="62">
        <f t="shared" si="34"/>
        <v>0</v>
      </c>
      <c r="JY15" s="62">
        <f t="shared" si="34"/>
        <v>0</v>
      </c>
      <c r="JZ15" s="62">
        <f t="shared" si="34"/>
        <v>0</v>
      </c>
      <c r="KA15" s="62">
        <f>SUM(KA10:KA14)</f>
        <v>0</v>
      </c>
      <c r="KB15" s="62">
        <f t="shared" si="34"/>
        <v>0</v>
      </c>
      <c r="KC15" s="62">
        <f t="shared" si="34"/>
        <v>0</v>
      </c>
      <c r="KD15" s="62">
        <f>SUM(KD10:KD14)</f>
        <v>0</v>
      </c>
      <c r="KE15" s="62">
        <f t="shared" si="34"/>
        <v>0</v>
      </c>
      <c r="KF15" s="62">
        <f t="shared" si="34"/>
        <v>0</v>
      </c>
      <c r="KG15" s="62">
        <f t="shared" si="34"/>
        <v>0</v>
      </c>
      <c r="KH15" s="62">
        <f t="shared" si="34"/>
        <v>0</v>
      </c>
      <c r="KI15" s="62">
        <f t="shared" si="34"/>
        <v>0</v>
      </c>
      <c r="KJ15" s="62">
        <f>SUM(KJ10:KJ14)</f>
        <v>0</v>
      </c>
      <c r="KK15" s="62">
        <f t="shared" si="34"/>
        <v>0</v>
      </c>
      <c r="KL15" s="62">
        <f t="shared" si="34"/>
        <v>0</v>
      </c>
      <c r="KM15" s="62">
        <f t="shared" si="34"/>
        <v>0</v>
      </c>
      <c r="KN15" s="62">
        <f t="shared" si="34"/>
        <v>0</v>
      </c>
      <c r="KO15" s="62">
        <f t="shared" si="34"/>
        <v>0</v>
      </c>
      <c r="KP15" s="62">
        <f>SUM(KP10:KP14)</f>
        <v>0</v>
      </c>
      <c r="KQ15" s="62">
        <f t="shared" si="34"/>
        <v>0</v>
      </c>
      <c r="KR15" s="62">
        <f t="shared" si="34"/>
        <v>0</v>
      </c>
      <c r="KS15" s="62">
        <f>SUM(KS10:KS14)</f>
        <v>0</v>
      </c>
      <c r="KT15" s="62">
        <f t="shared" si="34"/>
        <v>0</v>
      </c>
      <c r="KU15" s="62">
        <f t="shared" si="34"/>
        <v>0</v>
      </c>
      <c r="KV15" s="62">
        <f t="shared" si="34"/>
        <v>0</v>
      </c>
      <c r="KW15" s="62">
        <f t="shared" si="34"/>
        <v>0</v>
      </c>
      <c r="KX15" s="62">
        <f t="shared" si="34"/>
        <v>0</v>
      </c>
      <c r="KY15" s="62">
        <f>SUM(KY10:KY14)</f>
        <v>0</v>
      </c>
      <c r="KZ15" s="62">
        <f t="shared" si="34"/>
        <v>0</v>
      </c>
      <c r="LA15" s="62">
        <f t="shared" si="34"/>
        <v>0</v>
      </c>
      <c r="LB15" s="62">
        <f t="shared" si="34"/>
        <v>0</v>
      </c>
      <c r="LC15" s="62">
        <f t="shared" si="34"/>
        <v>0</v>
      </c>
      <c r="LD15" s="62">
        <f t="shared" si="34"/>
        <v>0</v>
      </c>
      <c r="LE15" s="62">
        <f>SUM(LE10:LE14)</f>
        <v>0</v>
      </c>
      <c r="LF15" s="62">
        <f t="shared" si="34"/>
        <v>0</v>
      </c>
      <c r="LG15" s="62">
        <f t="shared" si="34"/>
        <v>0</v>
      </c>
      <c r="LH15" s="62">
        <f>SUM(LH10:LH14)</f>
        <v>0</v>
      </c>
      <c r="LI15" s="62">
        <f t="shared" si="34"/>
        <v>0</v>
      </c>
      <c r="LJ15" s="62">
        <f t="shared" si="34"/>
        <v>0</v>
      </c>
      <c r="LK15" s="62">
        <f t="shared" si="34"/>
        <v>0</v>
      </c>
      <c r="LL15" s="62">
        <f t="shared" si="34"/>
        <v>0</v>
      </c>
      <c r="LM15" s="62">
        <f t="shared" si="34"/>
        <v>0</v>
      </c>
      <c r="LN15" s="62">
        <f>SUM(LN10:LN14)</f>
        <v>0</v>
      </c>
      <c r="LO15" s="62">
        <f t="shared" ref="LO15:ND15" si="35">SUM(LO10:LO13)</f>
        <v>0</v>
      </c>
      <c r="LP15" s="62">
        <f t="shared" si="35"/>
        <v>0</v>
      </c>
      <c r="LQ15" s="62">
        <f t="shared" si="35"/>
        <v>0</v>
      </c>
      <c r="LR15" s="62">
        <f t="shared" si="35"/>
        <v>0</v>
      </c>
      <c r="LS15" s="62">
        <f t="shared" si="35"/>
        <v>0</v>
      </c>
      <c r="LT15" s="62">
        <f>SUM(LT10:LT14)</f>
        <v>0</v>
      </c>
      <c r="LU15" s="62">
        <f t="shared" si="35"/>
        <v>0</v>
      </c>
      <c r="LV15" s="62">
        <f t="shared" si="35"/>
        <v>0</v>
      </c>
      <c r="LW15" s="62">
        <f>SUM(LW10:LW14)</f>
        <v>0</v>
      </c>
      <c r="LX15" s="62">
        <f t="shared" si="35"/>
        <v>0</v>
      </c>
      <c r="LY15" s="62">
        <f t="shared" si="35"/>
        <v>0</v>
      </c>
      <c r="LZ15" s="62">
        <f t="shared" si="35"/>
        <v>0</v>
      </c>
      <c r="MA15" s="62">
        <f t="shared" si="35"/>
        <v>0</v>
      </c>
      <c r="MB15" s="62">
        <f t="shared" si="35"/>
        <v>0</v>
      </c>
      <c r="MC15" s="62">
        <f>SUM(MC10:MC14)</f>
        <v>0</v>
      </c>
      <c r="MD15" s="62">
        <f t="shared" si="35"/>
        <v>0</v>
      </c>
      <c r="ME15" s="62">
        <f t="shared" si="35"/>
        <v>0</v>
      </c>
      <c r="MF15" s="62">
        <f t="shared" si="35"/>
        <v>0</v>
      </c>
      <c r="MG15" s="62">
        <f t="shared" si="35"/>
        <v>0</v>
      </c>
      <c r="MH15" s="62">
        <f t="shared" si="35"/>
        <v>0</v>
      </c>
      <c r="MI15" s="62">
        <f>SUM(MI10:MI14)</f>
        <v>0</v>
      </c>
      <c r="MJ15" s="62">
        <f t="shared" si="35"/>
        <v>0</v>
      </c>
      <c r="MK15" s="62">
        <f t="shared" si="35"/>
        <v>0</v>
      </c>
      <c r="ML15" s="62">
        <f>SUM(ML10:ML14)</f>
        <v>0</v>
      </c>
      <c r="MM15" s="62">
        <f t="shared" si="35"/>
        <v>0</v>
      </c>
      <c r="MN15" s="62">
        <f t="shared" si="35"/>
        <v>0</v>
      </c>
      <c r="MO15" s="62">
        <f t="shared" si="35"/>
        <v>0</v>
      </c>
      <c r="MP15" s="62">
        <f t="shared" si="35"/>
        <v>0</v>
      </c>
      <c r="MQ15" s="62">
        <f t="shared" si="35"/>
        <v>0</v>
      </c>
      <c r="MR15" s="62">
        <f>SUM(MR10:MR14)</f>
        <v>0</v>
      </c>
      <c r="MS15" s="62">
        <f t="shared" si="35"/>
        <v>0</v>
      </c>
      <c r="MT15" s="62">
        <f t="shared" si="35"/>
        <v>0</v>
      </c>
      <c r="MU15" s="62">
        <f t="shared" si="35"/>
        <v>0</v>
      </c>
      <c r="MV15" s="62">
        <f t="shared" si="35"/>
        <v>0</v>
      </c>
      <c r="MW15" s="62">
        <f t="shared" si="35"/>
        <v>0</v>
      </c>
      <c r="MX15" s="62">
        <f>SUM(MX10:MX14)</f>
        <v>0</v>
      </c>
      <c r="MY15" s="62">
        <f t="shared" si="35"/>
        <v>0</v>
      </c>
      <c r="MZ15" s="62">
        <f t="shared" si="35"/>
        <v>0</v>
      </c>
      <c r="NA15" s="62">
        <f>SUM(NA10:NA14)</f>
        <v>0</v>
      </c>
      <c r="NB15" s="62">
        <f t="shared" si="35"/>
        <v>0</v>
      </c>
      <c r="NC15" s="62">
        <f t="shared" si="35"/>
        <v>0</v>
      </c>
      <c r="ND15" s="62">
        <f t="shared" si="35"/>
        <v>0</v>
      </c>
    </row>
    <row r="16" spans="1:368" s="58" customFormat="1" x14ac:dyDescent="0.35">
      <c r="A16" s="61" t="s">
        <v>59</v>
      </c>
      <c r="C16" s="64"/>
      <c r="D16" s="62">
        <f>SUM(D17:D19)</f>
        <v>0</v>
      </c>
      <c r="E16" s="62">
        <f>E17+E23</f>
        <v>50</v>
      </c>
      <c r="F16" s="62">
        <f t="shared" ref="F16:BQ16" si="36">F17+F23</f>
        <v>50</v>
      </c>
      <c r="G16" s="62">
        <f t="shared" si="36"/>
        <v>95</v>
      </c>
      <c r="H16" s="62">
        <f t="shared" si="36"/>
        <v>110</v>
      </c>
      <c r="I16" s="62">
        <f t="shared" si="36"/>
        <v>15</v>
      </c>
      <c r="J16" s="62">
        <f t="shared" si="36"/>
        <v>0</v>
      </c>
      <c r="K16" s="62">
        <f t="shared" si="36"/>
        <v>0</v>
      </c>
      <c r="L16" s="62">
        <f t="shared" si="36"/>
        <v>0</v>
      </c>
      <c r="M16" s="62">
        <f t="shared" si="36"/>
        <v>0</v>
      </c>
      <c r="N16" s="62">
        <f t="shared" si="36"/>
        <v>0</v>
      </c>
      <c r="O16" s="62">
        <f t="shared" si="36"/>
        <v>0</v>
      </c>
      <c r="P16" s="62">
        <f t="shared" si="36"/>
        <v>0</v>
      </c>
      <c r="Q16" s="62">
        <f t="shared" si="36"/>
        <v>0</v>
      </c>
      <c r="R16" s="62">
        <f t="shared" si="36"/>
        <v>0</v>
      </c>
      <c r="S16" s="62">
        <f t="shared" si="36"/>
        <v>0</v>
      </c>
      <c r="T16" s="62">
        <f t="shared" si="36"/>
        <v>0</v>
      </c>
      <c r="U16" s="62">
        <f t="shared" si="36"/>
        <v>0</v>
      </c>
      <c r="V16" s="62">
        <f t="shared" si="36"/>
        <v>0</v>
      </c>
      <c r="W16" s="62">
        <f t="shared" si="36"/>
        <v>0</v>
      </c>
      <c r="X16" s="62">
        <f t="shared" si="36"/>
        <v>0</v>
      </c>
      <c r="Y16" s="62">
        <f t="shared" si="36"/>
        <v>0</v>
      </c>
      <c r="Z16" s="62">
        <f t="shared" si="36"/>
        <v>0</v>
      </c>
      <c r="AA16" s="62">
        <f t="shared" si="36"/>
        <v>0</v>
      </c>
      <c r="AB16" s="62">
        <f t="shared" si="36"/>
        <v>0</v>
      </c>
      <c r="AC16" s="62">
        <f t="shared" si="36"/>
        <v>0</v>
      </c>
      <c r="AD16" s="62">
        <f t="shared" si="36"/>
        <v>0</v>
      </c>
      <c r="AE16" s="62">
        <f t="shared" si="36"/>
        <v>0</v>
      </c>
      <c r="AF16" s="62">
        <f t="shared" si="36"/>
        <v>0</v>
      </c>
      <c r="AG16" s="62">
        <f t="shared" si="36"/>
        <v>0</v>
      </c>
      <c r="AH16" s="62">
        <f t="shared" si="36"/>
        <v>0</v>
      </c>
      <c r="AI16" s="62">
        <f t="shared" si="36"/>
        <v>0</v>
      </c>
      <c r="AJ16" s="62">
        <f t="shared" si="36"/>
        <v>0</v>
      </c>
      <c r="AK16" s="62">
        <f t="shared" si="36"/>
        <v>0</v>
      </c>
      <c r="AL16" s="62">
        <f t="shared" si="36"/>
        <v>0</v>
      </c>
      <c r="AM16" s="62">
        <f t="shared" si="36"/>
        <v>0</v>
      </c>
      <c r="AN16" s="62">
        <f t="shared" si="36"/>
        <v>0</v>
      </c>
      <c r="AO16" s="62">
        <f t="shared" si="36"/>
        <v>0</v>
      </c>
      <c r="AP16" s="62">
        <f t="shared" si="36"/>
        <v>0</v>
      </c>
      <c r="AQ16" s="62">
        <f t="shared" si="36"/>
        <v>0</v>
      </c>
      <c r="AR16" s="62">
        <f t="shared" si="36"/>
        <v>0</v>
      </c>
      <c r="AS16" s="62">
        <f t="shared" si="36"/>
        <v>0</v>
      </c>
      <c r="AT16" s="62">
        <f t="shared" si="36"/>
        <v>0</v>
      </c>
      <c r="AU16" s="62">
        <f t="shared" si="36"/>
        <v>0</v>
      </c>
      <c r="AV16" s="62">
        <f t="shared" si="36"/>
        <v>0</v>
      </c>
      <c r="AW16" s="62">
        <f t="shared" si="36"/>
        <v>0</v>
      </c>
      <c r="AX16" s="62">
        <f t="shared" si="36"/>
        <v>0</v>
      </c>
      <c r="AY16" s="62">
        <f t="shared" si="36"/>
        <v>0</v>
      </c>
      <c r="AZ16" s="62">
        <f t="shared" si="36"/>
        <v>0</v>
      </c>
      <c r="BA16" s="62">
        <f t="shared" si="36"/>
        <v>0</v>
      </c>
      <c r="BB16" s="62">
        <f t="shared" si="36"/>
        <v>0</v>
      </c>
      <c r="BC16" s="62">
        <f t="shared" si="36"/>
        <v>0</v>
      </c>
      <c r="BD16" s="62">
        <f t="shared" si="36"/>
        <v>0</v>
      </c>
      <c r="BE16" s="62">
        <f t="shared" si="36"/>
        <v>0</v>
      </c>
      <c r="BF16" s="62">
        <f t="shared" si="36"/>
        <v>0</v>
      </c>
      <c r="BG16" s="62">
        <f t="shared" si="36"/>
        <v>0</v>
      </c>
      <c r="BH16" s="62">
        <f t="shared" si="36"/>
        <v>0</v>
      </c>
      <c r="BI16" s="62">
        <f t="shared" si="36"/>
        <v>0</v>
      </c>
      <c r="BJ16" s="62">
        <f t="shared" si="36"/>
        <v>0</v>
      </c>
      <c r="BK16" s="62">
        <f t="shared" si="36"/>
        <v>0</v>
      </c>
      <c r="BL16" s="62">
        <f t="shared" si="36"/>
        <v>0</v>
      </c>
      <c r="BM16" s="62">
        <f t="shared" si="36"/>
        <v>0</v>
      </c>
      <c r="BN16" s="62">
        <f t="shared" si="36"/>
        <v>0</v>
      </c>
      <c r="BO16" s="62">
        <f t="shared" si="36"/>
        <v>0</v>
      </c>
      <c r="BP16" s="62">
        <f t="shared" si="36"/>
        <v>0</v>
      </c>
      <c r="BQ16" s="62">
        <f t="shared" si="36"/>
        <v>0</v>
      </c>
      <c r="BR16" s="62">
        <f t="shared" ref="BR16:EC16" si="37">BR17+BR23</f>
        <v>0</v>
      </c>
      <c r="BS16" s="62">
        <f t="shared" si="37"/>
        <v>0</v>
      </c>
      <c r="BT16" s="62">
        <f t="shared" si="37"/>
        <v>0</v>
      </c>
      <c r="BU16" s="62">
        <f t="shared" si="37"/>
        <v>0</v>
      </c>
      <c r="BV16" s="62">
        <f t="shared" si="37"/>
        <v>0</v>
      </c>
      <c r="BW16" s="62">
        <f t="shared" si="37"/>
        <v>0</v>
      </c>
      <c r="BX16" s="62">
        <f t="shared" si="37"/>
        <v>0</v>
      </c>
      <c r="BY16" s="62">
        <f t="shared" si="37"/>
        <v>0</v>
      </c>
      <c r="BZ16" s="62">
        <f t="shared" si="37"/>
        <v>0</v>
      </c>
      <c r="CA16" s="62">
        <f t="shared" si="37"/>
        <v>0</v>
      </c>
      <c r="CB16" s="62">
        <f t="shared" si="37"/>
        <v>0</v>
      </c>
      <c r="CC16" s="62">
        <f t="shared" si="37"/>
        <v>0</v>
      </c>
      <c r="CD16" s="62">
        <f t="shared" si="37"/>
        <v>0</v>
      </c>
      <c r="CE16" s="62">
        <f t="shared" si="37"/>
        <v>0</v>
      </c>
      <c r="CF16" s="62">
        <f t="shared" si="37"/>
        <v>0</v>
      </c>
      <c r="CG16" s="62">
        <f t="shared" si="37"/>
        <v>0</v>
      </c>
      <c r="CH16" s="62">
        <f t="shared" si="37"/>
        <v>0</v>
      </c>
      <c r="CI16" s="62">
        <f t="shared" si="37"/>
        <v>0</v>
      </c>
      <c r="CJ16" s="62">
        <f t="shared" si="37"/>
        <v>0</v>
      </c>
      <c r="CK16" s="62">
        <f t="shared" si="37"/>
        <v>0</v>
      </c>
      <c r="CL16" s="62">
        <f t="shared" si="37"/>
        <v>0</v>
      </c>
      <c r="CM16" s="62">
        <f t="shared" si="37"/>
        <v>0</v>
      </c>
      <c r="CN16" s="62">
        <f t="shared" si="37"/>
        <v>0</v>
      </c>
      <c r="CO16" s="62">
        <f t="shared" si="37"/>
        <v>0</v>
      </c>
      <c r="CP16" s="62">
        <f t="shared" si="37"/>
        <v>0</v>
      </c>
      <c r="CQ16" s="62">
        <f t="shared" si="37"/>
        <v>0</v>
      </c>
      <c r="CR16" s="62">
        <f t="shared" si="37"/>
        <v>0</v>
      </c>
      <c r="CS16" s="62">
        <f t="shared" si="37"/>
        <v>0</v>
      </c>
      <c r="CT16" s="62">
        <f t="shared" si="37"/>
        <v>0</v>
      </c>
      <c r="CU16" s="62">
        <f t="shared" si="37"/>
        <v>0</v>
      </c>
      <c r="CV16" s="62">
        <f t="shared" si="37"/>
        <v>0</v>
      </c>
      <c r="CW16" s="62">
        <f t="shared" si="37"/>
        <v>0</v>
      </c>
      <c r="CX16" s="62">
        <f t="shared" si="37"/>
        <v>0</v>
      </c>
      <c r="CY16" s="62">
        <f t="shared" si="37"/>
        <v>0</v>
      </c>
      <c r="CZ16" s="62">
        <f t="shared" si="37"/>
        <v>0</v>
      </c>
      <c r="DA16" s="62">
        <f t="shared" si="37"/>
        <v>0</v>
      </c>
      <c r="DB16" s="62">
        <f t="shared" si="37"/>
        <v>0</v>
      </c>
      <c r="DC16" s="62">
        <f t="shared" si="37"/>
        <v>0</v>
      </c>
      <c r="DD16" s="62">
        <f t="shared" si="37"/>
        <v>0</v>
      </c>
      <c r="DE16" s="62">
        <f t="shared" si="37"/>
        <v>0</v>
      </c>
      <c r="DF16" s="62">
        <f t="shared" si="37"/>
        <v>0</v>
      </c>
      <c r="DG16" s="62">
        <f t="shared" si="37"/>
        <v>0</v>
      </c>
      <c r="DH16" s="62">
        <f t="shared" si="37"/>
        <v>0</v>
      </c>
      <c r="DI16" s="62">
        <f t="shared" si="37"/>
        <v>0</v>
      </c>
      <c r="DJ16" s="62">
        <f t="shared" si="37"/>
        <v>0</v>
      </c>
      <c r="DK16" s="62">
        <f t="shared" si="37"/>
        <v>0</v>
      </c>
      <c r="DL16" s="62">
        <f t="shared" si="37"/>
        <v>0</v>
      </c>
      <c r="DM16" s="62">
        <f t="shared" si="37"/>
        <v>0</v>
      </c>
      <c r="DN16" s="62">
        <f t="shared" si="37"/>
        <v>0</v>
      </c>
      <c r="DO16" s="62">
        <f t="shared" si="37"/>
        <v>0</v>
      </c>
      <c r="DP16" s="62">
        <f t="shared" si="37"/>
        <v>0</v>
      </c>
      <c r="DQ16" s="62">
        <f t="shared" si="37"/>
        <v>0</v>
      </c>
      <c r="DR16" s="62">
        <f t="shared" si="37"/>
        <v>0</v>
      </c>
      <c r="DS16" s="62">
        <f t="shared" si="37"/>
        <v>0</v>
      </c>
      <c r="DT16" s="62">
        <f t="shared" si="37"/>
        <v>0</v>
      </c>
      <c r="DU16" s="62">
        <f t="shared" si="37"/>
        <v>0</v>
      </c>
      <c r="DV16" s="62">
        <f t="shared" si="37"/>
        <v>0</v>
      </c>
      <c r="DW16" s="62">
        <f t="shared" si="37"/>
        <v>0</v>
      </c>
      <c r="DX16" s="62">
        <f t="shared" si="37"/>
        <v>0</v>
      </c>
      <c r="DY16" s="62">
        <f t="shared" si="37"/>
        <v>0</v>
      </c>
      <c r="DZ16" s="62">
        <f t="shared" si="37"/>
        <v>0</v>
      </c>
      <c r="EA16" s="62">
        <f t="shared" si="37"/>
        <v>0</v>
      </c>
      <c r="EB16" s="62">
        <f t="shared" si="37"/>
        <v>0</v>
      </c>
      <c r="EC16" s="62">
        <f t="shared" si="37"/>
        <v>0</v>
      </c>
      <c r="ED16" s="62">
        <f t="shared" ref="ED16:GO16" si="38">ED17+ED23</f>
        <v>0</v>
      </c>
      <c r="EE16" s="62">
        <f t="shared" si="38"/>
        <v>0</v>
      </c>
      <c r="EF16" s="62">
        <f t="shared" si="38"/>
        <v>0</v>
      </c>
      <c r="EG16" s="62">
        <f t="shared" si="38"/>
        <v>0</v>
      </c>
      <c r="EH16" s="62">
        <f t="shared" si="38"/>
        <v>0</v>
      </c>
      <c r="EI16" s="62">
        <f t="shared" si="38"/>
        <v>0</v>
      </c>
      <c r="EJ16" s="62">
        <f t="shared" si="38"/>
        <v>0</v>
      </c>
      <c r="EK16" s="62">
        <f t="shared" si="38"/>
        <v>0</v>
      </c>
      <c r="EL16" s="62">
        <f t="shared" si="38"/>
        <v>0</v>
      </c>
      <c r="EM16" s="62">
        <f t="shared" si="38"/>
        <v>0</v>
      </c>
      <c r="EN16" s="62">
        <f t="shared" si="38"/>
        <v>0</v>
      </c>
      <c r="EO16" s="62">
        <f t="shared" si="38"/>
        <v>0</v>
      </c>
      <c r="EP16" s="62">
        <f t="shared" si="38"/>
        <v>0</v>
      </c>
      <c r="EQ16" s="62">
        <f t="shared" si="38"/>
        <v>0</v>
      </c>
      <c r="ER16" s="62">
        <f t="shared" si="38"/>
        <v>0</v>
      </c>
      <c r="ES16" s="62">
        <f t="shared" si="38"/>
        <v>0</v>
      </c>
      <c r="ET16" s="62">
        <f t="shared" si="38"/>
        <v>0</v>
      </c>
      <c r="EU16" s="62">
        <f t="shared" si="38"/>
        <v>0</v>
      </c>
      <c r="EV16" s="62">
        <f t="shared" si="38"/>
        <v>0</v>
      </c>
      <c r="EW16" s="62">
        <f t="shared" si="38"/>
        <v>0</v>
      </c>
      <c r="EX16" s="62">
        <f t="shared" si="38"/>
        <v>0</v>
      </c>
      <c r="EY16" s="62">
        <f t="shared" si="38"/>
        <v>0</v>
      </c>
      <c r="EZ16" s="62">
        <f t="shared" si="38"/>
        <v>0</v>
      </c>
      <c r="FA16" s="62">
        <f t="shared" si="38"/>
        <v>0</v>
      </c>
      <c r="FB16" s="62">
        <f t="shared" si="38"/>
        <v>0</v>
      </c>
      <c r="FC16" s="62">
        <f t="shared" si="38"/>
        <v>0</v>
      </c>
      <c r="FD16" s="62">
        <f t="shared" si="38"/>
        <v>0</v>
      </c>
      <c r="FE16" s="62">
        <f t="shared" si="38"/>
        <v>0</v>
      </c>
      <c r="FF16" s="62">
        <f t="shared" si="38"/>
        <v>0</v>
      </c>
      <c r="FG16" s="62">
        <f t="shared" si="38"/>
        <v>0</v>
      </c>
      <c r="FH16" s="62">
        <f t="shared" si="38"/>
        <v>0</v>
      </c>
      <c r="FI16" s="62">
        <f t="shared" si="38"/>
        <v>0</v>
      </c>
      <c r="FJ16" s="62">
        <f t="shared" si="38"/>
        <v>0</v>
      </c>
      <c r="FK16" s="62">
        <f t="shared" si="38"/>
        <v>0</v>
      </c>
      <c r="FL16" s="62">
        <f t="shared" si="38"/>
        <v>0</v>
      </c>
      <c r="FM16" s="62">
        <f t="shared" si="38"/>
        <v>0</v>
      </c>
      <c r="FN16" s="62">
        <f t="shared" si="38"/>
        <v>0</v>
      </c>
      <c r="FO16" s="62">
        <f t="shared" si="38"/>
        <v>0</v>
      </c>
      <c r="FP16" s="62">
        <f t="shared" si="38"/>
        <v>0</v>
      </c>
      <c r="FQ16" s="62">
        <f t="shared" si="38"/>
        <v>0</v>
      </c>
      <c r="FR16" s="62">
        <f t="shared" si="38"/>
        <v>0</v>
      </c>
      <c r="FS16" s="62">
        <f t="shared" si="38"/>
        <v>0</v>
      </c>
      <c r="FT16" s="62">
        <f t="shared" si="38"/>
        <v>0</v>
      </c>
      <c r="FU16" s="62">
        <f t="shared" si="38"/>
        <v>0</v>
      </c>
      <c r="FV16" s="62">
        <f t="shared" si="38"/>
        <v>0</v>
      </c>
      <c r="FW16" s="62">
        <f t="shared" si="38"/>
        <v>0</v>
      </c>
      <c r="FX16" s="62">
        <f t="shared" si="38"/>
        <v>0</v>
      </c>
      <c r="FY16" s="62">
        <f t="shared" si="38"/>
        <v>0</v>
      </c>
      <c r="FZ16" s="62">
        <f t="shared" si="38"/>
        <v>0</v>
      </c>
      <c r="GA16" s="62">
        <f t="shared" si="38"/>
        <v>0</v>
      </c>
      <c r="GB16" s="62">
        <f t="shared" si="38"/>
        <v>0</v>
      </c>
      <c r="GC16" s="62">
        <f t="shared" si="38"/>
        <v>0</v>
      </c>
      <c r="GD16" s="62">
        <f t="shared" si="38"/>
        <v>0</v>
      </c>
      <c r="GE16" s="62">
        <f t="shared" si="38"/>
        <v>0</v>
      </c>
      <c r="GF16" s="62">
        <f t="shared" si="38"/>
        <v>0</v>
      </c>
      <c r="GG16" s="62">
        <f t="shared" si="38"/>
        <v>0</v>
      </c>
      <c r="GH16" s="62">
        <f t="shared" si="38"/>
        <v>0</v>
      </c>
      <c r="GI16" s="62">
        <f t="shared" si="38"/>
        <v>0</v>
      </c>
      <c r="GJ16" s="62">
        <f t="shared" si="38"/>
        <v>0</v>
      </c>
      <c r="GK16" s="62">
        <f t="shared" si="38"/>
        <v>0</v>
      </c>
      <c r="GL16" s="62">
        <f t="shared" si="38"/>
        <v>0</v>
      </c>
      <c r="GM16" s="62">
        <f t="shared" si="38"/>
        <v>0</v>
      </c>
      <c r="GN16" s="62">
        <f t="shared" si="38"/>
        <v>0</v>
      </c>
      <c r="GO16" s="62">
        <f t="shared" si="38"/>
        <v>0</v>
      </c>
      <c r="GP16" s="62">
        <f t="shared" ref="GP16:JA16" si="39">GP17+GP23</f>
        <v>0</v>
      </c>
      <c r="GQ16" s="62">
        <f t="shared" si="39"/>
        <v>0</v>
      </c>
      <c r="GR16" s="62">
        <f t="shared" si="39"/>
        <v>0</v>
      </c>
      <c r="GS16" s="62">
        <f t="shared" si="39"/>
        <v>0</v>
      </c>
      <c r="GT16" s="62">
        <f t="shared" si="39"/>
        <v>0</v>
      </c>
      <c r="GU16" s="62">
        <f t="shared" si="39"/>
        <v>0</v>
      </c>
      <c r="GV16" s="62">
        <f t="shared" si="39"/>
        <v>0</v>
      </c>
      <c r="GW16" s="62">
        <f t="shared" si="39"/>
        <v>0</v>
      </c>
      <c r="GX16" s="62">
        <f t="shared" si="39"/>
        <v>0</v>
      </c>
      <c r="GY16" s="62">
        <f t="shared" si="39"/>
        <v>0</v>
      </c>
      <c r="GZ16" s="62">
        <f t="shared" si="39"/>
        <v>0</v>
      </c>
      <c r="HA16" s="62">
        <f t="shared" si="39"/>
        <v>0</v>
      </c>
      <c r="HB16" s="62">
        <f t="shared" si="39"/>
        <v>0</v>
      </c>
      <c r="HC16" s="62">
        <f t="shared" si="39"/>
        <v>0</v>
      </c>
      <c r="HD16" s="62">
        <f t="shared" si="39"/>
        <v>0</v>
      </c>
      <c r="HE16" s="62">
        <f t="shared" si="39"/>
        <v>0</v>
      </c>
      <c r="HF16" s="62">
        <f t="shared" si="39"/>
        <v>0</v>
      </c>
      <c r="HG16" s="62">
        <f t="shared" si="39"/>
        <v>0</v>
      </c>
      <c r="HH16" s="62">
        <f t="shared" si="39"/>
        <v>0</v>
      </c>
      <c r="HI16" s="62">
        <f t="shared" si="39"/>
        <v>0</v>
      </c>
      <c r="HJ16" s="62">
        <f t="shared" si="39"/>
        <v>0</v>
      </c>
      <c r="HK16" s="62">
        <f t="shared" si="39"/>
        <v>0</v>
      </c>
      <c r="HL16" s="62">
        <f t="shared" si="39"/>
        <v>0</v>
      </c>
      <c r="HM16" s="62">
        <f t="shared" si="39"/>
        <v>0</v>
      </c>
      <c r="HN16" s="62">
        <f t="shared" si="39"/>
        <v>0</v>
      </c>
      <c r="HO16" s="62">
        <f t="shared" si="39"/>
        <v>0</v>
      </c>
      <c r="HP16" s="62">
        <f t="shared" si="39"/>
        <v>0</v>
      </c>
      <c r="HQ16" s="62">
        <f t="shared" si="39"/>
        <v>0</v>
      </c>
      <c r="HR16" s="62">
        <f t="shared" si="39"/>
        <v>0</v>
      </c>
      <c r="HS16" s="62">
        <f t="shared" si="39"/>
        <v>0</v>
      </c>
      <c r="HT16" s="62">
        <f t="shared" si="39"/>
        <v>0</v>
      </c>
      <c r="HU16" s="62">
        <f t="shared" si="39"/>
        <v>0</v>
      </c>
      <c r="HV16" s="62">
        <f t="shared" si="39"/>
        <v>0</v>
      </c>
      <c r="HW16" s="62">
        <f t="shared" si="39"/>
        <v>0</v>
      </c>
      <c r="HX16" s="62">
        <f t="shared" si="39"/>
        <v>0</v>
      </c>
      <c r="HY16" s="62">
        <f t="shared" si="39"/>
        <v>0</v>
      </c>
      <c r="HZ16" s="62">
        <f t="shared" si="39"/>
        <v>0</v>
      </c>
      <c r="IA16" s="62">
        <f t="shared" si="39"/>
        <v>0</v>
      </c>
      <c r="IB16" s="62">
        <f t="shared" si="39"/>
        <v>0</v>
      </c>
      <c r="IC16" s="62">
        <f t="shared" si="39"/>
        <v>0</v>
      </c>
      <c r="ID16" s="62">
        <f t="shared" si="39"/>
        <v>0</v>
      </c>
      <c r="IE16" s="62">
        <f t="shared" si="39"/>
        <v>0</v>
      </c>
      <c r="IF16" s="62">
        <f t="shared" si="39"/>
        <v>0</v>
      </c>
      <c r="IG16" s="62">
        <f t="shared" si="39"/>
        <v>0</v>
      </c>
      <c r="IH16" s="62">
        <f t="shared" si="39"/>
        <v>0</v>
      </c>
      <c r="II16" s="62">
        <f t="shared" si="39"/>
        <v>0</v>
      </c>
      <c r="IJ16" s="62">
        <f t="shared" si="39"/>
        <v>0</v>
      </c>
      <c r="IK16" s="62">
        <f t="shared" si="39"/>
        <v>0</v>
      </c>
      <c r="IL16" s="62">
        <f t="shared" si="39"/>
        <v>0</v>
      </c>
      <c r="IM16" s="62">
        <f t="shared" si="39"/>
        <v>0</v>
      </c>
      <c r="IN16" s="62">
        <f t="shared" si="39"/>
        <v>0</v>
      </c>
      <c r="IO16" s="62">
        <f t="shared" si="39"/>
        <v>0</v>
      </c>
      <c r="IP16" s="62">
        <f t="shared" si="39"/>
        <v>0</v>
      </c>
      <c r="IQ16" s="62">
        <f t="shared" si="39"/>
        <v>0</v>
      </c>
      <c r="IR16" s="62">
        <f t="shared" si="39"/>
        <v>0</v>
      </c>
      <c r="IS16" s="62">
        <f t="shared" si="39"/>
        <v>0</v>
      </c>
      <c r="IT16" s="62">
        <f t="shared" si="39"/>
        <v>0</v>
      </c>
      <c r="IU16" s="62">
        <f t="shared" si="39"/>
        <v>0</v>
      </c>
      <c r="IV16" s="62">
        <f t="shared" si="39"/>
        <v>0</v>
      </c>
      <c r="IW16" s="62">
        <f t="shared" si="39"/>
        <v>0</v>
      </c>
      <c r="IX16" s="62">
        <f t="shared" si="39"/>
        <v>0</v>
      </c>
      <c r="IY16" s="62">
        <f t="shared" si="39"/>
        <v>0</v>
      </c>
      <c r="IZ16" s="62">
        <f t="shared" si="39"/>
        <v>0</v>
      </c>
      <c r="JA16" s="62">
        <f t="shared" si="39"/>
        <v>0</v>
      </c>
      <c r="JB16" s="62">
        <f t="shared" ref="JB16:LM16" si="40">JB17+JB23</f>
        <v>0</v>
      </c>
      <c r="JC16" s="62">
        <f t="shared" si="40"/>
        <v>0</v>
      </c>
      <c r="JD16" s="62">
        <f t="shared" si="40"/>
        <v>0</v>
      </c>
      <c r="JE16" s="62">
        <f t="shared" si="40"/>
        <v>0</v>
      </c>
      <c r="JF16" s="62">
        <f t="shared" si="40"/>
        <v>0</v>
      </c>
      <c r="JG16" s="62">
        <f t="shared" si="40"/>
        <v>0</v>
      </c>
      <c r="JH16" s="62">
        <f t="shared" si="40"/>
        <v>0</v>
      </c>
      <c r="JI16" s="62">
        <f t="shared" si="40"/>
        <v>0</v>
      </c>
      <c r="JJ16" s="62">
        <f t="shared" si="40"/>
        <v>0</v>
      </c>
      <c r="JK16" s="62">
        <f t="shared" si="40"/>
        <v>0</v>
      </c>
      <c r="JL16" s="62">
        <f t="shared" si="40"/>
        <v>0</v>
      </c>
      <c r="JM16" s="62">
        <f t="shared" si="40"/>
        <v>0</v>
      </c>
      <c r="JN16" s="62">
        <f t="shared" si="40"/>
        <v>0</v>
      </c>
      <c r="JO16" s="62">
        <f t="shared" si="40"/>
        <v>0</v>
      </c>
      <c r="JP16" s="62">
        <f t="shared" si="40"/>
        <v>0</v>
      </c>
      <c r="JQ16" s="62">
        <f t="shared" si="40"/>
        <v>0</v>
      </c>
      <c r="JR16" s="62">
        <f t="shared" si="40"/>
        <v>0</v>
      </c>
      <c r="JS16" s="62">
        <f t="shared" si="40"/>
        <v>0</v>
      </c>
      <c r="JT16" s="62">
        <f t="shared" si="40"/>
        <v>0</v>
      </c>
      <c r="JU16" s="62">
        <f t="shared" si="40"/>
        <v>0</v>
      </c>
      <c r="JV16" s="62">
        <f t="shared" si="40"/>
        <v>0</v>
      </c>
      <c r="JW16" s="62">
        <f t="shared" si="40"/>
        <v>0</v>
      </c>
      <c r="JX16" s="62">
        <f t="shared" si="40"/>
        <v>0</v>
      </c>
      <c r="JY16" s="62">
        <f t="shared" si="40"/>
        <v>0</v>
      </c>
      <c r="JZ16" s="62">
        <f t="shared" si="40"/>
        <v>0</v>
      </c>
      <c r="KA16" s="62">
        <f t="shared" si="40"/>
        <v>0</v>
      </c>
      <c r="KB16" s="62">
        <f t="shared" si="40"/>
        <v>0</v>
      </c>
      <c r="KC16" s="62">
        <f t="shared" si="40"/>
        <v>0</v>
      </c>
      <c r="KD16" s="62">
        <f t="shared" si="40"/>
        <v>0</v>
      </c>
      <c r="KE16" s="62">
        <f t="shared" si="40"/>
        <v>0</v>
      </c>
      <c r="KF16" s="62">
        <f t="shared" si="40"/>
        <v>0</v>
      </c>
      <c r="KG16" s="62">
        <f t="shared" si="40"/>
        <v>0</v>
      </c>
      <c r="KH16" s="62">
        <f t="shared" si="40"/>
        <v>0</v>
      </c>
      <c r="KI16" s="62">
        <f t="shared" si="40"/>
        <v>0</v>
      </c>
      <c r="KJ16" s="62">
        <f t="shared" si="40"/>
        <v>0</v>
      </c>
      <c r="KK16" s="62">
        <f t="shared" si="40"/>
        <v>0</v>
      </c>
      <c r="KL16" s="62">
        <f t="shared" si="40"/>
        <v>0</v>
      </c>
      <c r="KM16" s="62">
        <f t="shared" si="40"/>
        <v>0</v>
      </c>
      <c r="KN16" s="62">
        <f t="shared" si="40"/>
        <v>0</v>
      </c>
      <c r="KO16" s="62">
        <f t="shared" si="40"/>
        <v>0</v>
      </c>
      <c r="KP16" s="62">
        <f t="shared" si="40"/>
        <v>0</v>
      </c>
      <c r="KQ16" s="62">
        <f t="shared" si="40"/>
        <v>0</v>
      </c>
      <c r="KR16" s="62">
        <f t="shared" si="40"/>
        <v>0</v>
      </c>
      <c r="KS16" s="62">
        <f t="shared" si="40"/>
        <v>0</v>
      </c>
      <c r="KT16" s="62">
        <f t="shared" si="40"/>
        <v>0</v>
      </c>
      <c r="KU16" s="62">
        <f t="shared" si="40"/>
        <v>0</v>
      </c>
      <c r="KV16" s="62">
        <f t="shared" si="40"/>
        <v>0</v>
      </c>
      <c r="KW16" s="62">
        <f t="shared" si="40"/>
        <v>0</v>
      </c>
      <c r="KX16" s="62">
        <f t="shared" si="40"/>
        <v>0</v>
      </c>
      <c r="KY16" s="62">
        <f t="shared" si="40"/>
        <v>0</v>
      </c>
      <c r="KZ16" s="62">
        <f t="shared" si="40"/>
        <v>0</v>
      </c>
      <c r="LA16" s="62">
        <f t="shared" si="40"/>
        <v>0</v>
      </c>
      <c r="LB16" s="62">
        <f t="shared" si="40"/>
        <v>0</v>
      </c>
      <c r="LC16" s="62">
        <f t="shared" si="40"/>
        <v>0</v>
      </c>
      <c r="LD16" s="62">
        <f t="shared" si="40"/>
        <v>0</v>
      </c>
      <c r="LE16" s="62">
        <f t="shared" si="40"/>
        <v>0</v>
      </c>
      <c r="LF16" s="62">
        <f t="shared" si="40"/>
        <v>0</v>
      </c>
      <c r="LG16" s="62">
        <f t="shared" si="40"/>
        <v>0</v>
      </c>
      <c r="LH16" s="62">
        <f t="shared" si="40"/>
        <v>0</v>
      </c>
      <c r="LI16" s="62">
        <f t="shared" si="40"/>
        <v>0</v>
      </c>
      <c r="LJ16" s="62">
        <f t="shared" si="40"/>
        <v>0</v>
      </c>
      <c r="LK16" s="62">
        <f t="shared" si="40"/>
        <v>0</v>
      </c>
      <c r="LL16" s="62">
        <f t="shared" si="40"/>
        <v>0</v>
      </c>
      <c r="LM16" s="62">
        <f t="shared" si="40"/>
        <v>0</v>
      </c>
      <c r="LN16" s="62">
        <f t="shared" ref="LN16:ND16" si="41">LN17+LN23</f>
        <v>0</v>
      </c>
      <c r="LO16" s="62">
        <f t="shared" si="41"/>
        <v>0</v>
      </c>
      <c r="LP16" s="62">
        <f t="shared" si="41"/>
        <v>0</v>
      </c>
      <c r="LQ16" s="62">
        <f t="shared" si="41"/>
        <v>0</v>
      </c>
      <c r="LR16" s="62">
        <f t="shared" si="41"/>
        <v>0</v>
      </c>
      <c r="LS16" s="62">
        <f t="shared" si="41"/>
        <v>0</v>
      </c>
      <c r="LT16" s="62">
        <f t="shared" si="41"/>
        <v>0</v>
      </c>
      <c r="LU16" s="62">
        <f t="shared" si="41"/>
        <v>0</v>
      </c>
      <c r="LV16" s="62">
        <f t="shared" si="41"/>
        <v>0</v>
      </c>
      <c r="LW16" s="62">
        <f t="shared" si="41"/>
        <v>0</v>
      </c>
      <c r="LX16" s="62">
        <f t="shared" si="41"/>
        <v>0</v>
      </c>
      <c r="LY16" s="62">
        <f t="shared" si="41"/>
        <v>0</v>
      </c>
      <c r="LZ16" s="62">
        <f t="shared" si="41"/>
        <v>0</v>
      </c>
      <c r="MA16" s="62">
        <f t="shared" si="41"/>
        <v>0</v>
      </c>
      <c r="MB16" s="62">
        <f t="shared" si="41"/>
        <v>0</v>
      </c>
      <c r="MC16" s="62">
        <f t="shared" si="41"/>
        <v>0</v>
      </c>
      <c r="MD16" s="62">
        <f t="shared" si="41"/>
        <v>0</v>
      </c>
      <c r="ME16" s="62">
        <f t="shared" si="41"/>
        <v>0</v>
      </c>
      <c r="MF16" s="62">
        <f t="shared" si="41"/>
        <v>0</v>
      </c>
      <c r="MG16" s="62">
        <f t="shared" si="41"/>
        <v>0</v>
      </c>
      <c r="MH16" s="62">
        <f t="shared" si="41"/>
        <v>0</v>
      </c>
      <c r="MI16" s="62">
        <f t="shared" si="41"/>
        <v>0</v>
      </c>
      <c r="MJ16" s="62">
        <f t="shared" si="41"/>
        <v>0</v>
      </c>
      <c r="MK16" s="62">
        <f t="shared" si="41"/>
        <v>0</v>
      </c>
      <c r="ML16" s="62">
        <f t="shared" si="41"/>
        <v>0</v>
      </c>
      <c r="MM16" s="62">
        <f t="shared" si="41"/>
        <v>0</v>
      </c>
      <c r="MN16" s="62">
        <f t="shared" si="41"/>
        <v>0</v>
      </c>
      <c r="MO16" s="62">
        <f t="shared" si="41"/>
        <v>0</v>
      </c>
      <c r="MP16" s="62">
        <f t="shared" si="41"/>
        <v>0</v>
      </c>
      <c r="MQ16" s="62">
        <f t="shared" si="41"/>
        <v>0</v>
      </c>
      <c r="MR16" s="62">
        <f t="shared" si="41"/>
        <v>0</v>
      </c>
      <c r="MS16" s="62">
        <f t="shared" si="41"/>
        <v>0</v>
      </c>
      <c r="MT16" s="62">
        <f t="shared" si="41"/>
        <v>0</v>
      </c>
      <c r="MU16" s="62">
        <f t="shared" si="41"/>
        <v>0</v>
      </c>
      <c r="MV16" s="62">
        <f t="shared" si="41"/>
        <v>0</v>
      </c>
      <c r="MW16" s="62">
        <f t="shared" si="41"/>
        <v>0</v>
      </c>
      <c r="MX16" s="62">
        <f t="shared" si="41"/>
        <v>0</v>
      </c>
      <c r="MY16" s="62">
        <f t="shared" si="41"/>
        <v>0</v>
      </c>
      <c r="MZ16" s="62">
        <f t="shared" si="41"/>
        <v>0</v>
      </c>
      <c r="NA16" s="62">
        <f t="shared" si="41"/>
        <v>0</v>
      </c>
      <c r="NB16" s="62" t="e">
        <f t="shared" si="41"/>
        <v>#N/A</v>
      </c>
      <c r="NC16" s="62">
        <f t="shared" si="41"/>
        <v>0</v>
      </c>
      <c r="ND16" s="62" t="e">
        <f t="shared" si="41"/>
        <v>#N/A</v>
      </c>
    </row>
    <row r="17" spans="1:368" s="58" customFormat="1" x14ac:dyDescent="0.35">
      <c r="A17" s="65" t="s">
        <v>0</v>
      </c>
      <c r="D17" s="62"/>
      <c r="E17" s="63">
        <f>IF(WEEKDAY(E4,2)=5,(E10-HLOOKUP(E4+3,Journalier_HLV_Inter,8,FALSE)),IF(AND(WEEKDAY(E4,2)=1,COUNTIF(Jours_fériés,AND(E4+1,IE+2))),E10-HLOOKUP(E4+3,Journalier_HLV_Inter,8,FALSE),IF(AND(WEEKDAY(E4,2)=1,COUNTIF(Jours_fériés,E4+1)),E10-HLOOKUP(E4+2,Journalier_HLV_Inter,8,FALSE),IF(AND(WEEKDAY(E4,2)=2,COUNTIF(Jours_fériés,AND(E4+1,E4+2))),E10-HLOOKUP(E4+3,Journalier_HLV_Inter,8,FALSE),IF(AND(WEEKDAY(E4,2)=2,COUNTIF(Jours_fériés,E4+1)),E10-HLOOKUP(E4+2,Journalier_HLV_Inter,8,FALSE),IF(AND(WEEKDAY(E4,2)=3,COUNTIF(Jours_fériés,AND(E4+1,E4+2))),E10-HLOOKUP(E4+5,Journalier_HLV_Inter,8,FALSE),IF(AND(WEEKDAY(E4,2)=3,COUNTIF(Jours_fériés,E4+1)),E10-HLOOKUP(E4+2,Journalier_HLV_Inter,8,FALSE),IF(AND(WEEKDAY(E4,2)=4,COUNTIF(Jours_fériés,E4+1)),E10-HLOOKUP(E4+4,Journalier_HLV_Inter,8,FALSE),IF(AND(WEEKDAY(E4,2)=4,COUNTIF(Jours_fériés,AND(E4+1,E4+4))),E10-HLOOKUP(E4+5,Journalier_HLV_Inter,8,FALSE),IF(AND(WEEKDAY(E4,2)=5,COUNTIF(Jours_fériés,E4+3)),E10-HLOOKUP(E4+4,Journalier_HLV_Inter,8,FALSE),IF(COUNTIF(Week_end,E4),0,IF(COUNTIF(Jours_fériés,E4),0,E10-HLOOKUP(E4+1,Journalier_HLV_Inter,8,FALSE)))))))))))))</f>
        <v>50</v>
      </c>
      <c r="F17" s="63">
        <f>IF(WEEKDAY(F4,2)=5,(F10-HLOOKUP(F4+3,Journalier_HLV_Inter,8,FALSE)),IF(AND(WEEKDAY(F4,2)=1,COUNTIF(Jours_fériés,AND(F4+1,IE+2))),F10-HLOOKUP(F4+3,Journalier_HLV_Inter,8,FALSE),IF(AND(WEEKDAY(F4,2)=1,COUNTIF(Jours_fériés,F4+1)),F10-HLOOKUP(F4+2,Journalier_HLV_Inter,8,FALSE),IF(AND(WEEKDAY(F4,2)=2,COUNTIF(Jours_fériés,AND(F4+1,F4+2))),F10-HLOOKUP(F4+3,Journalier_HLV_Inter,8,FALSE),IF(AND(WEEKDAY(F4,2)=2,COUNTIF(Jours_fériés,F4+1)),F10-HLOOKUP(F4+2,Journalier_HLV_Inter,8,FALSE),IF(AND(WEEKDAY(F4,2)=3,COUNTIF(Jours_fériés,AND(F4+1,F4+2))),F10-HLOOKUP(F4+5,Journalier_HLV_Inter,8,FALSE),IF(AND(WEEKDAY(F4,2)=3,COUNTIF(Jours_fériés,F4+1)),F10-HLOOKUP(F4+2,Journalier_HLV_Inter,8,FALSE),IF(AND(WEEKDAY(F4,2)=4,COUNTIF(Jours_fériés,F4+1)),F10-HLOOKUP(F4+4,Journalier_HLV_Inter,8,FALSE),IF(AND(WEEKDAY(F4,2)=4,COUNTIF(Jours_fériés,AND(F4+1,F4+4))),F10-HLOOKUP(F4+5,Journalier_HLV_Inter,8,FALSE),IF(AND(WEEKDAY(F4,2)=5,COUNTIF(Jours_fériés,F4+3)),F10-HLOOKUP(F4+4,Journalier_HLV_Inter,8,FALSE),IF(COUNTIF(Week_end,F4),0,IF(COUNTIF(Jours_fériés,F4),0,F10-HLOOKUP(F4+1,Journalier_HLV_Inter,8,FALSE)))))))))))))</f>
        <v>40</v>
      </c>
      <c r="G17" s="63">
        <f>IF(WEEKDAY(G4,2)=5,(G10-HLOOKUP(G4+3,Journalier_HLV_Inter,8,FALSE)),IF(AND(WEEKDAY(G4,2)=1,COUNTIF(Jours_fériés,AND(G4+1,IE+2))),G10-HLOOKUP(G4+3,Journalier_HLV_Inter,8,FALSE),IF(AND(WEEKDAY(G4,2)=1,COUNTIF(Jours_fériés,G4+1)),G10-HLOOKUP(G4+2,Journalier_HLV_Inter,8,FALSE),IF(AND(WEEKDAY(G4,2)=2,COUNTIF(Jours_fériés,AND(G4+1,G4+2))),G10-HLOOKUP(G4+3,Journalier_HLV_Inter,8,FALSE),IF(AND(WEEKDAY(G4,2)=2,COUNTIF(Jours_fériés,G4+1)),G10-HLOOKUP(G4+2,Journalier_HLV_Inter,8,FALSE),IF(AND(WEEKDAY(G4,2)=3,COUNTIF(Jours_fériés,AND(G4+1,G4+2))),G10-HLOOKUP(G4+5,Journalier_HLV_Inter,8,FALSE),IF(AND(WEEKDAY(G4,2)=3,COUNTIF(Jours_fériés,G4+1)),G10-HLOOKUP(G4+2,Journalier_HLV_Inter,8,FALSE),IF(AND(WEEKDAY(G4,2)=4,COUNTIF(Jours_fériés,G4+1)),G10-HLOOKUP(G4+4,Journalier_HLV_Inter,8,FALSE),IF(AND(WEEKDAY(G4,2)=4,COUNTIF(Jours_fériés,AND(G4+1,G4+4))),G10-HLOOKUP(G4+5,Journalier_HLV_Inter,8,FALSE),IF(AND(WEEKDAY(G4,2)=5,COUNTIF(Jours_fériés,G4+3)),G10-HLOOKUP(G4+4,Journalier_HLV_Inter,8,FALSE),IF(COUNTIF(Week_end,G4),0,IF(COUNTIF(Jours_fériés,G4),0,G10-HLOOKUP(G4+1,Journalier_HLV_Inter,8,FALSE)))))))))))))</f>
        <v>40</v>
      </c>
      <c r="H17" s="63">
        <f>IF(WEEKDAY(H4,2)=5,(H10-HLOOKUP(H4+3,Journalier_HLV_Inter,8,FALSE)),IF(AND(WEEKDAY(H4,2)=1,COUNTIF(Jours_fériés,AND(H4+1,IE+2))),H10-HLOOKUP(H4+3,Journalier_HLV_Inter,8,FALSE),IF(AND(WEEKDAY(H4,2)=1,COUNTIF(Jours_fériés,H4+1)),H10-HLOOKUP(H4+2,Journalier_HLV_Inter,8,FALSE),IF(AND(WEEKDAY(H4,2)=2,COUNTIF(Jours_fériés,AND(H4+1,H4+2))),H10-HLOOKUP(H4+3,Journalier_HLV_Inter,8,FALSE),IF(AND(WEEKDAY(H4,2)=2,COUNTIF(Jours_fériés,H4+1)),H10-HLOOKUP(H4+2,Journalier_HLV_Inter,8,FALSE),IF(AND(WEEKDAY(H4,2)=3,COUNTIF(Jours_fériés,AND(H4+1,H4+2))),H10-HLOOKUP(H4+5,Journalier_HLV_Inter,8,FALSE),IF(AND(WEEKDAY(H4,2)=3,COUNTIF(Jours_fériés,H4+1)),H10-HLOOKUP(H4+2,Journalier_HLV_Inter,8,FALSE),IF(AND(WEEKDAY(H4,2)=4,COUNTIF(Jours_fériés,H4+1)),H10-HLOOKUP(H4+4,Journalier_HLV_Inter,8,FALSE),IF(AND(WEEKDAY(H4,2)=4,COUNTIF(Jours_fériés,AND(H4+1,H4+4))),H10-HLOOKUP(H4+5,Journalier_HLV_Inter,8,FALSE),IF(AND(WEEKDAY(H4,2)=5,COUNTIF(Jours_fériés,H4+3)),H10-HLOOKUP(H4+4,Journalier_HLV_Inter,8,FALSE),IF(COUNTIF(Week_end,H4),0,IF(COUNTIF(Jours_fériés,H4),0,H10-HLOOKUP(H4+1,Journalier_HLV_Inter,8,FALSE)))))))))))))</f>
        <v>70</v>
      </c>
      <c r="I17" s="63">
        <f>IF(WEEKDAY(I4,2)=5,(I10-HLOOKUP(I4+3,Journalier_HLV_Inter,8,FALSE)),IF(AND(WEEKDAY(I4,2)=1,COUNTIF(Jours_fériés,AND(I4+1,IE+2))),I10-HLOOKUP(I4+3,Journalier_HLV_Inter,8,FALSE),IF(AND(WEEKDAY(I4,2)=1,COUNTIF(Jours_fériés,I4+1)),I10-HLOOKUP(I4+2,Journalier_HLV_Inter,8,FALSE),IF(AND(WEEKDAY(I4,2)=2,COUNTIF(Jours_fériés,AND(I4+1,I4+2))),I10-HLOOKUP(I4+3,Journalier_HLV_Inter,8,FALSE),IF(AND(WEEKDAY(I4,2)=2,COUNTIF(Jours_fériés,I4+1)),I10-HLOOKUP(I4+2,Journalier_HLV_Inter,8,FALSE),IF(AND(WEEKDAY(I4,2)=3,COUNTIF(Jours_fériés,AND(I4+1,I4+2))),I10-HLOOKUP(I4+5,Journalier_HLV_Inter,8,FALSE),IF(AND(WEEKDAY(I4,2)=3,COUNTIF(Jours_fériés,I4+1)),I10-HLOOKUP(I4+2,Journalier_HLV_Inter,8,FALSE),IF(AND(WEEKDAY(I4,2)=4,COUNTIF(Jours_fériés,I4+1)),I10-HLOOKUP(I4+4,Journalier_HLV_Inter,8,FALSE),IF(AND(WEEKDAY(I4,2)=4,COUNTIF(Jours_fériés,AND(I4+1,I4+4))),I10-HLOOKUP(I4+5,Journalier_HLV_Inter,8,FALSE),IF(AND(WEEKDAY(I4,2)=5,COUNTIF(Jours_fériés,I4+3)),I10-HLOOKUP(I4+4,Journalier_HLV_Inter,8,FALSE),IF(COUNTIF(Week_end,I4),0,IF(COUNTIF(Jours_fériés,I4),0,I10-HLOOKUP(I4+1,Journalier_HLV_Inter,8,FALSE)))))))))))))</f>
        <v>0</v>
      </c>
      <c r="J17" s="63">
        <f>IF(WEEKDAY(J4,2)=5,(J10-HLOOKUP(J4+3,Journalier_HLV_Inter,8,FALSE)),IF(AND(WEEKDAY(J4,2)=1,COUNTIF(Jours_fériés,AND(J4+1,IE+2))),J10-HLOOKUP(J4+3,Journalier_HLV_Inter,8,FALSE),IF(AND(WEEKDAY(J4,2)=1,COUNTIF(Jours_fériés,J4+1)),J10-HLOOKUP(J4+2,Journalier_HLV_Inter,8,FALSE),IF(AND(WEEKDAY(J4,2)=2,COUNTIF(Jours_fériés,AND(J4+1,J4+2))),J10-HLOOKUP(J4+3,Journalier_HLV_Inter,8,FALSE),IF(AND(WEEKDAY(J4,2)=2,COUNTIF(Jours_fériés,J4+1)),J10-HLOOKUP(J4+2,Journalier_HLV_Inter,8,FALSE),IF(AND(WEEKDAY(J4,2)=3,COUNTIF(Jours_fériés,AND(J4+1,J4+2))),J10-HLOOKUP(J4+5,Journalier_HLV_Inter,8,FALSE),IF(AND(WEEKDAY(J4,2)=3,COUNTIF(Jours_fériés,J4+1)),J10-HLOOKUP(J4+2,Journalier_HLV_Inter,8,FALSE),IF(AND(WEEKDAY(J4,2)=4,COUNTIF(Jours_fériés,J4+1)),J10-HLOOKUP(J4+4,Journalier_HLV_Inter,8,FALSE),IF(AND(WEEKDAY(J4,2)=4,COUNTIF(Jours_fériés,AND(J4+1,J4+4))),J10-HLOOKUP(J4+5,Journalier_HLV_Inter,8,FALSE),IF(AND(WEEKDAY(J4,2)=5,COUNTIF(Jours_fériés,J4+3)),J10-HLOOKUP(J4+4,Journalier_HLV_Inter,8,FALSE),IF(COUNTIF(Week_end,J4),0,IF(COUNTIF(Jours_fériés,J4),0,J10-HLOOKUP(J4+1,Journalier_HLV_Inter,8,FALSE)))))))))))))</f>
        <v>0</v>
      </c>
      <c r="K17" s="63">
        <f>IF(WEEKDAY(K4,2)=5,(K10-HLOOKUP(K4+3,Journalier_HLV_Inter,8,FALSE)),IF(AND(WEEKDAY(K4,2)=1,COUNTIF(Jours_fériés,AND(K4+1,IE+2))),K10-HLOOKUP(K4+3,Journalier_HLV_Inter,8,FALSE),IF(AND(WEEKDAY(K4,2)=1,COUNTIF(Jours_fériés,K4+1)),K10-HLOOKUP(K4+2,Journalier_HLV_Inter,8,FALSE),IF(AND(WEEKDAY(K4,2)=2,COUNTIF(Jours_fériés,AND(K4+1,K4+2))),K10-HLOOKUP(K4+3,Journalier_HLV_Inter,8,FALSE),IF(AND(WEEKDAY(K4,2)=2,COUNTIF(Jours_fériés,K4+1)),K10-HLOOKUP(K4+2,Journalier_HLV_Inter,8,FALSE),IF(AND(WEEKDAY(K4,2)=3,COUNTIF(Jours_fériés,AND(K4+1,K4+2))),K10-HLOOKUP(K4+5,Journalier_HLV_Inter,8,FALSE),IF(AND(WEEKDAY(K4,2)=3,COUNTIF(Jours_fériés,K4+1)),K10-HLOOKUP(K4+2,Journalier_HLV_Inter,8,FALSE),IF(AND(WEEKDAY(K4,2)=4,COUNTIF(Jours_fériés,K4+1)),K10-HLOOKUP(K4+4,Journalier_HLV_Inter,8,FALSE),IF(AND(WEEKDAY(K4,2)=4,COUNTIF(Jours_fériés,AND(K4+1,K4+4))),K10-HLOOKUP(K4+5,Journalier_HLV_Inter,8,FALSE),IF(AND(WEEKDAY(K4,2)=5,COUNTIF(Jours_fériés,K4+3)),K10-HLOOKUP(K4+4,Journalier_HLV_Inter,8,FALSE),IF(COUNTIF(Week_end,K4),0,IF(COUNTIF(Jours_fériés,K4),0,K10-HLOOKUP(K4+1,Journalier_HLV_Inter,8,FALSE)))))))))))))</f>
        <v>0</v>
      </c>
      <c r="L17" s="63">
        <f>IF(WEEKDAY(L4,2)=5,(L10-HLOOKUP(L4+3,Journalier_HLV_Inter,8,FALSE)),IF(AND(WEEKDAY(L4,2)=1,COUNTIF(Jours_fériés,AND(L4+1,IE+2))),L10-HLOOKUP(L4+3,Journalier_HLV_Inter,8,FALSE),IF(AND(WEEKDAY(L4,2)=1,COUNTIF(Jours_fériés,L4+1)),L10-HLOOKUP(L4+2,Journalier_HLV_Inter,8,FALSE),IF(AND(WEEKDAY(L4,2)=2,COUNTIF(Jours_fériés,AND(L4+1,L4+2))),L10-HLOOKUP(L4+3,Journalier_HLV_Inter,8,FALSE),IF(AND(WEEKDAY(L4,2)=2,COUNTIF(Jours_fériés,L4+1)),L10-HLOOKUP(L4+2,Journalier_HLV_Inter,8,FALSE),IF(AND(WEEKDAY(L4,2)=3,COUNTIF(Jours_fériés,AND(L4+1,L4+2))),L10-HLOOKUP(L4+5,Journalier_HLV_Inter,8,FALSE),IF(AND(WEEKDAY(L4,2)=3,COUNTIF(Jours_fériés,L4+1)),L10-HLOOKUP(L4+2,Journalier_HLV_Inter,8,FALSE),IF(AND(WEEKDAY(L4,2)=4,COUNTIF(Jours_fériés,L4+1)),L10-HLOOKUP(L4+4,Journalier_HLV_Inter,8,FALSE),IF(AND(WEEKDAY(L4,2)=4,COUNTIF(Jours_fériés,AND(L4+1,L4+4))),L10-HLOOKUP(L4+5,Journalier_HLV_Inter,8,FALSE),IF(AND(WEEKDAY(L4,2)=5,COUNTIF(Jours_fériés,L4+3)),L10-HLOOKUP(L4+4,Journalier_HLV_Inter,8,FALSE),IF(COUNTIF(Week_end,L4),0,IF(COUNTIF(Jours_fériés,L4),0,L10-HLOOKUP(L4+1,Journalier_HLV_Inter,8,FALSE)))))))))))))</f>
        <v>0</v>
      </c>
      <c r="M17" s="63">
        <f>IF(WEEKDAY(M4,2)=5,(M10-HLOOKUP(M4+3,Journalier_HLV_Inter,8,FALSE)),IF(AND(WEEKDAY(M4,2)=1,COUNTIF(Jours_fériés,AND(M4+1,IE+2))),M10-HLOOKUP(M4+3,Journalier_HLV_Inter,8,FALSE),IF(AND(WEEKDAY(M4,2)=1,COUNTIF(Jours_fériés,M4+1)),M10-HLOOKUP(M4+2,Journalier_HLV_Inter,8,FALSE),IF(AND(WEEKDAY(M4,2)=2,COUNTIF(Jours_fériés,AND(M4+1,M4+2))),M10-HLOOKUP(M4+3,Journalier_HLV_Inter,8,FALSE),IF(AND(WEEKDAY(M4,2)=2,COUNTIF(Jours_fériés,M4+1)),M10-HLOOKUP(M4+2,Journalier_HLV_Inter,8,FALSE),IF(AND(WEEKDAY(M4,2)=3,COUNTIF(Jours_fériés,AND(M4+1,M4+2))),M10-HLOOKUP(M4+5,Journalier_HLV_Inter,8,FALSE),IF(AND(WEEKDAY(M4,2)=3,COUNTIF(Jours_fériés,M4+1)),M10-HLOOKUP(M4+2,Journalier_HLV_Inter,8,FALSE),IF(AND(WEEKDAY(M4,2)=4,COUNTIF(Jours_fériés,M4+1)),M10-HLOOKUP(M4+4,Journalier_HLV_Inter,8,FALSE),IF(AND(WEEKDAY(M4,2)=4,COUNTIF(Jours_fériés,AND(M4+1,M4+4))),M10-HLOOKUP(M4+5,Journalier_HLV_Inter,8,FALSE),IF(AND(WEEKDAY(M4,2)=5,COUNTIF(Jours_fériés,M4+3)),M10-HLOOKUP(M4+4,Journalier_HLV_Inter,8,FALSE),IF(COUNTIF(Week_end,M4),0,IF(COUNTIF(Jours_fériés,M4),0,M10-HLOOKUP(M4+1,Journalier_HLV_Inter,8,FALSE)))))))))))))</f>
        <v>0</v>
      </c>
      <c r="N17" s="63">
        <f>IF(WEEKDAY(N4,2)=5,(N10-HLOOKUP(N4+3,Journalier_HLV_Inter,8,FALSE)),IF(AND(WEEKDAY(N4,2)=1,COUNTIF(Jours_fériés,AND(N4+1,IE+2))),N10-HLOOKUP(N4+3,Journalier_HLV_Inter,8,FALSE),IF(AND(WEEKDAY(N4,2)=1,COUNTIF(Jours_fériés,N4+1)),N10-HLOOKUP(N4+2,Journalier_HLV_Inter,8,FALSE),IF(AND(WEEKDAY(N4,2)=2,COUNTIF(Jours_fériés,AND(N4+1,N4+2))),N10-HLOOKUP(N4+3,Journalier_HLV_Inter,8,FALSE),IF(AND(WEEKDAY(N4,2)=2,COUNTIF(Jours_fériés,N4+1)),N10-HLOOKUP(N4+2,Journalier_HLV_Inter,8,FALSE),IF(AND(WEEKDAY(N4,2)=3,COUNTIF(Jours_fériés,AND(N4+1,N4+2))),N10-HLOOKUP(N4+5,Journalier_HLV_Inter,8,FALSE),IF(AND(WEEKDAY(N4,2)=3,COUNTIF(Jours_fériés,N4+1)),N10-HLOOKUP(N4+2,Journalier_HLV_Inter,8,FALSE),IF(AND(WEEKDAY(N4,2)=4,COUNTIF(Jours_fériés,N4+1)),N10-HLOOKUP(N4+4,Journalier_HLV_Inter,8,FALSE),IF(AND(WEEKDAY(N4,2)=4,COUNTIF(Jours_fériés,AND(N4+1,N4+4))),N10-HLOOKUP(N4+5,Journalier_HLV_Inter,8,FALSE),IF(AND(WEEKDAY(N4,2)=5,COUNTIF(Jours_fériés,N4+3)),N10-HLOOKUP(N4+4,Journalier_HLV_Inter,8,FALSE),IF(COUNTIF(Week_end,N4),0,IF(COUNTIF(Jours_fériés,N4),0,N10-HLOOKUP(N4+1,Journalier_HLV_Inter,8,FALSE)))))))))))))</f>
        <v>0</v>
      </c>
      <c r="O17" s="63">
        <f>IF(WEEKDAY(O4,2)=5,(O10-HLOOKUP(O4+3,Journalier_HLV_Inter,8,FALSE)),IF(AND(WEEKDAY(O4,2)=1,COUNTIF(Jours_fériés,AND(O4+1,IE+2))),O10-HLOOKUP(O4+3,Journalier_HLV_Inter,8,FALSE),IF(AND(WEEKDAY(O4,2)=1,COUNTIF(Jours_fériés,O4+1)),O10-HLOOKUP(O4+2,Journalier_HLV_Inter,8,FALSE),IF(AND(WEEKDAY(O4,2)=2,COUNTIF(Jours_fériés,AND(O4+1,O4+2))),O10-HLOOKUP(O4+3,Journalier_HLV_Inter,8,FALSE),IF(AND(WEEKDAY(O4,2)=2,COUNTIF(Jours_fériés,O4+1)),O10-HLOOKUP(O4+2,Journalier_HLV_Inter,8,FALSE),IF(AND(WEEKDAY(O4,2)=3,COUNTIF(Jours_fériés,AND(O4+1,O4+2))),O10-HLOOKUP(O4+5,Journalier_HLV_Inter,8,FALSE),IF(AND(WEEKDAY(O4,2)=3,COUNTIF(Jours_fériés,O4+1)),O10-HLOOKUP(O4+2,Journalier_HLV_Inter,8,FALSE),IF(AND(WEEKDAY(O4,2)=4,COUNTIF(Jours_fériés,O4+1)),O10-HLOOKUP(O4+4,Journalier_HLV_Inter,8,FALSE),IF(AND(WEEKDAY(O4,2)=4,COUNTIF(Jours_fériés,AND(O4+1,O4+4))),O10-HLOOKUP(O4+5,Journalier_HLV_Inter,8,FALSE),IF(AND(WEEKDAY(O4,2)=5,COUNTIF(Jours_fériés,O4+3)),O10-HLOOKUP(O4+4,Journalier_HLV_Inter,8,FALSE),IF(COUNTIF(Week_end,O4),0,IF(COUNTIF(Jours_fériés,O4),0,O10-HLOOKUP(O4+1,Journalier_HLV_Inter,8,FALSE)))))))))))))</f>
        <v>0</v>
      </c>
      <c r="P17" s="63">
        <f>IF(WEEKDAY(P4,2)=5,(P10-HLOOKUP(P4+3,Journalier_HLV_Inter,8,FALSE)),IF(AND(WEEKDAY(P4,2)=1,COUNTIF(Jours_fériés,AND(P4+1,IE+2))),P10-HLOOKUP(P4+3,Journalier_HLV_Inter,8,FALSE),IF(AND(WEEKDAY(P4,2)=1,COUNTIF(Jours_fériés,P4+1)),P10-HLOOKUP(P4+2,Journalier_HLV_Inter,8,FALSE),IF(AND(WEEKDAY(P4,2)=2,COUNTIF(Jours_fériés,AND(P4+1,P4+2))),P10-HLOOKUP(P4+3,Journalier_HLV_Inter,8,FALSE),IF(AND(WEEKDAY(P4,2)=2,COUNTIF(Jours_fériés,P4+1)),P10-HLOOKUP(P4+2,Journalier_HLV_Inter,8,FALSE),IF(AND(WEEKDAY(P4,2)=3,COUNTIF(Jours_fériés,AND(P4+1,P4+2))),P10-HLOOKUP(P4+5,Journalier_HLV_Inter,8,FALSE),IF(AND(WEEKDAY(P4,2)=3,COUNTIF(Jours_fériés,P4+1)),P10-HLOOKUP(P4+2,Journalier_HLV_Inter,8,FALSE),IF(AND(WEEKDAY(P4,2)=4,COUNTIF(Jours_fériés,P4+1)),P10-HLOOKUP(P4+4,Journalier_HLV_Inter,8,FALSE),IF(AND(WEEKDAY(P4,2)=4,COUNTIF(Jours_fériés,AND(P4+1,P4+4))),P10-HLOOKUP(P4+5,Journalier_HLV_Inter,8,FALSE),IF(AND(WEEKDAY(P4,2)=5,COUNTIF(Jours_fériés,P4+3)),P10-HLOOKUP(P4+4,Journalier_HLV_Inter,8,FALSE),IF(COUNTIF(Week_end,P4),0,IF(COUNTIF(Jours_fériés,P4),0,P10-HLOOKUP(P4+1,Journalier_HLV_Inter,8,FALSE)))))))))))))</f>
        <v>0</v>
      </c>
      <c r="Q17" s="63">
        <f>IF(WEEKDAY(Q4,2)=5,(Q10-HLOOKUP(Q4+3,Journalier_HLV_Inter,8,FALSE)),IF(AND(WEEKDAY(Q4,2)=1,COUNTIF(Jours_fériés,AND(Q4+1,IE+2))),Q10-HLOOKUP(Q4+3,Journalier_HLV_Inter,8,FALSE),IF(AND(WEEKDAY(Q4,2)=1,COUNTIF(Jours_fériés,Q4+1)),Q10-HLOOKUP(Q4+2,Journalier_HLV_Inter,8,FALSE),IF(AND(WEEKDAY(Q4,2)=2,COUNTIF(Jours_fériés,AND(Q4+1,Q4+2))),Q10-HLOOKUP(Q4+3,Journalier_HLV_Inter,8,FALSE),IF(AND(WEEKDAY(Q4,2)=2,COUNTIF(Jours_fériés,Q4+1)),Q10-HLOOKUP(Q4+2,Journalier_HLV_Inter,8,FALSE),IF(AND(WEEKDAY(Q4,2)=3,COUNTIF(Jours_fériés,AND(Q4+1,Q4+2))),Q10-HLOOKUP(Q4+5,Journalier_HLV_Inter,8,FALSE),IF(AND(WEEKDAY(Q4,2)=3,COUNTIF(Jours_fériés,Q4+1)),Q10-HLOOKUP(Q4+2,Journalier_HLV_Inter,8,FALSE),IF(AND(WEEKDAY(Q4,2)=4,COUNTIF(Jours_fériés,Q4+1)),Q10-HLOOKUP(Q4+4,Journalier_HLV_Inter,8,FALSE),IF(AND(WEEKDAY(Q4,2)=4,COUNTIF(Jours_fériés,AND(Q4+1,Q4+4))),Q10-HLOOKUP(Q4+5,Journalier_HLV_Inter,8,FALSE),IF(AND(WEEKDAY(Q4,2)=5,COUNTIF(Jours_fériés,Q4+3)),Q10-HLOOKUP(Q4+4,Journalier_HLV_Inter,8,FALSE),IF(COUNTIF(Week_end,Q4),0,IF(COUNTIF(Jours_fériés,Q4),0,Q10-HLOOKUP(Q4+1,Journalier_HLV_Inter,8,FALSE)))))))))))))</f>
        <v>0</v>
      </c>
      <c r="R17" s="63">
        <f>IF(WEEKDAY(R4,2)=5,(R10-HLOOKUP(R4+3,Journalier_HLV_Inter,8,FALSE)),IF(AND(WEEKDAY(R4,2)=1,COUNTIF(Jours_fériés,AND(R4+1,IE+2))),R10-HLOOKUP(R4+3,Journalier_HLV_Inter,8,FALSE),IF(AND(WEEKDAY(R4,2)=1,COUNTIF(Jours_fériés,R4+1)),R10-HLOOKUP(R4+2,Journalier_HLV_Inter,8,FALSE),IF(AND(WEEKDAY(R4,2)=2,COUNTIF(Jours_fériés,AND(R4+1,R4+2))),R10-HLOOKUP(R4+3,Journalier_HLV_Inter,8,FALSE),IF(AND(WEEKDAY(R4,2)=2,COUNTIF(Jours_fériés,R4+1)),R10-HLOOKUP(R4+2,Journalier_HLV_Inter,8,FALSE),IF(AND(WEEKDAY(R4,2)=3,COUNTIF(Jours_fériés,AND(R4+1,R4+2))),R10-HLOOKUP(R4+5,Journalier_HLV_Inter,8,FALSE),IF(AND(WEEKDAY(R4,2)=3,COUNTIF(Jours_fériés,R4+1)),R10-HLOOKUP(R4+2,Journalier_HLV_Inter,8,FALSE),IF(AND(WEEKDAY(R4,2)=4,COUNTIF(Jours_fériés,R4+1)),R10-HLOOKUP(R4+4,Journalier_HLV_Inter,8,FALSE),IF(AND(WEEKDAY(R4,2)=4,COUNTIF(Jours_fériés,AND(R4+1,R4+4))),R10-HLOOKUP(R4+5,Journalier_HLV_Inter,8,FALSE),IF(AND(WEEKDAY(R4,2)=5,COUNTIF(Jours_fériés,R4+3)),R10-HLOOKUP(R4+4,Journalier_HLV_Inter,8,FALSE),IF(COUNTIF(Week_end,R4),0,IF(COUNTIF(Jours_fériés,R4),0,R10-HLOOKUP(R4+1,Journalier_HLV_Inter,8,FALSE)))))))))))))</f>
        <v>0</v>
      </c>
      <c r="S17" s="63">
        <f>IF(WEEKDAY(S4,2)=5,(S10-HLOOKUP(S4+3,Journalier_HLV_Inter,8,FALSE)),IF(AND(WEEKDAY(S4,2)=1,COUNTIF(Jours_fériés,AND(S4+1,IE+2))),S10-HLOOKUP(S4+3,Journalier_HLV_Inter,8,FALSE),IF(AND(WEEKDAY(S4,2)=1,COUNTIF(Jours_fériés,S4+1)),S10-HLOOKUP(S4+2,Journalier_HLV_Inter,8,FALSE),IF(AND(WEEKDAY(S4,2)=2,COUNTIF(Jours_fériés,AND(S4+1,S4+2))),S10-HLOOKUP(S4+3,Journalier_HLV_Inter,8,FALSE),IF(AND(WEEKDAY(S4,2)=2,COUNTIF(Jours_fériés,S4+1)),S10-HLOOKUP(S4+2,Journalier_HLV_Inter,8,FALSE),IF(AND(WEEKDAY(S4,2)=3,COUNTIF(Jours_fériés,AND(S4+1,S4+2))),S10-HLOOKUP(S4+5,Journalier_HLV_Inter,8,FALSE),IF(AND(WEEKDAY(S4,2)=3,COUNTIF(Jours_fériés,S4+1)),S10-HLOOKUP(S4+2,Journalier_HLV_Inter,8,FALSE),IF(AND(WEEKDAY(S4,2)=4,COUNTIF(Jours_fériés,S4+1)),S10-HLOOKUP(S4+4,Journalier_HLV_Inter,8,FALSE),IF(AND(WEEKDAY(S4,2)=4,COUNTIF(Jours_fériés,AND(S4+1,S4+4))),S10-HLOOKUP(S4+5,Journalier_HLV_Inter,8,FALSE),IF(AND(WEEKDAY(S4,2)=5,COUNTIF(Jours_fériés,S4+3)),S10-HLOOKUP(S4+4,Journalier_HLV_Inter,8,FALSE),IF(COUNTIF(Week_end,S4),0,IF(COUNTIF(Jours_fériés,S4),0,S10-HLOOKUP(S4+1,Journalier_HLV_Inter,8,FALSE)))))))))))))</f>
        <v>0</v>
      </c>
      <c r="T17" s="63">
        <f>IF(WEEKDAY(T4,2)=5,(T10-HLOOKUP(T4+3,Journalier_HLV_Inter,8,FALSE)),IF(AND(WEEKDAY(T4,2)=1,COUNTIF(Jours_fériés,AND(T4+1,IE+2))),T10-HLOOKUP(T4+3,Journalier_HLV_Inter,8,FALSE),IF(AND(WEEKDAY(T4,2)=1,COUNTIF(Jours_fériés,T4+1)),T10-HLOOKUP(T4+2,Journalier_HLV_Inter,8,FALSE),IF(AND(WEEKDAY(T4,2)=2,COUNTIF(Jours_fériés,AND(T4+1,T4+2))),T10-HLOOKUP(T4+3,Journalier_HLV_Inter,8,FALSE),IF(AND(WEEKDAY(T4,2)=2,COUNTIF(Jours_fériés,T4+1)),T10-HLOOKUP(T4+2,Journalier_HLV_Inter,8,FALSE),IF(AND(WEEKDAY(T4,2)=3,COUNTIF(Jours_fériés,AND(T4+1,T4+2))),T10-HLOOKUP(T4+5,Journalier_HLV_Inter,8,FALSE),IF(AND(WEEKDAY(T4,2)=3,COUNTIF(Jours_fériés,T4+1)),T10-HLOOKUP(T4+2,Journalier_HLV_Inter,8,FALSE),IF(AND(WEEKDAY(T4,2)=4,COUNTIF(Jours_fériés,T4+1)),T10-HLOOKUP(T4+4,Journalier_HLV_Inter,8,FALSE),IF(AND(WEEKDAY(T4,2)=4,COUNTIF(Jours_fériés,AND(T4+1,T4+4))),T10-HLOOKUP(T4+5,Journalier_HLV_Inter,8,FALSE),IF(AND(WEEKDAY(T4,2)=5,COUNTIF(Jours_fériés,T4+3)),T10-HLOOKUP(T4+4,Journalier_HLV_Inter,8,FALSE),IF(COUNTIF(Week_end,T4),0,IF(COUNTIF(Jours_fériés,T4),0,T10-HLOOKUP(T4+1,Journalier_HLV_Inter,8,FALSE)))))))))))))</f>
        <v>0</v>
      </c>
      <c r="U17" s="63">
        <f>IF(WEEKDAY(U4,2)=5,(U10-HLOOKUP(U4+3,Journalier_HLV_Inter,8,FALSE)),IF(AND(WEEKDAY(U4,2)=1,COUNTIF(Jours_fériés,AND(U4+1,IE+2))),U10-HLOOKUP(U4+3,Journalier_HLV_Inter,8,FALSE),IF(AND(WEEKDAY(U4,2)=1,COUNTIF(Jours_fériés,U4+1)),U10-HLOOKUP(U4+2,Journalier_HLV_Inter,8,FALSE),IF(AND(WEEKDAY(U4,2)=2,COUNTIF(Jours_fériés,AND(U4+1,U4+2))),U10-HLOOKUP(U4+3,Journalier_HLV_Inter,8,FALSE),IF(AND(WEEKDAY(U4,2)=2,COUNTIF(Jours_fériés,U4+1)),U10-HLOOKUP(U4+2,Journalier_HLV_Inter,8,FALSE),IF(AND(WEEKDAY(U4,2)=3,COUNTIF(Jours_fériés,AND(U4+1,U4+2))),U10-HLOOKUP(U4+5,Journalier_HLV_Inter,8,FALSE),IF(AND(WEEKDAY(U4,2)=3,COUNTIF(Jours_fériés,U4+1)),U10-HLOOKUP(U4+2,Journalier_HLV_Inter,8,FALSE),IF(AND(WEEKDAY(U4,2)=4,COUNTIF(Jours_fériés,U4+1)),U10-HLOOKUP(U4+4,Journalier_HLV_Inter,8,FALSE),IF(AND(WEEKDAY(U4,2)=4,COUNTIF(Jours_fériés,AND(U4+1,U4+4))),U10-HLOOKUP(U4+5,Journalier_HLV_Inter,8,FALSE),IF(AND(WEEKDAY(U4,2)=5,COUNTIF(Jours_fériés,U4+3)),U10-HLOOKUP(U4+4,Journalier_HLV_Inter,8,FALSE),IF(COUNTIF(Week_end,U4),0,IF(COUNTIF(Jours_fériés,U4),0,U10-HLOOKUP(U4+1,Journalier_HLV_Inter,8,FALSE)))))))))))))</f>
        <v>0</v>
      </c>
      <c r="V17" s="63">
        <f>IF(WEEKDAY(V4,2)=5,(V10-HLOOKUP(V4+3,Journalier_HLV_Inter,8,FALSE)),IF(AND(WEEKDAY(V4,2)=1,COUNTIF(Jours_fériés,AND(V4+1,IE+2))),V10-HLOOKUP(V4+3,Journalier_HLV_Inter,8,FALSE),IF(AND(WEEKDAY(V4,2)=1,COUNTIF(Jours_fériés,V4+1)),V10-HLOOKUP(V4+2,Journalier_HLV_Inter,8,FALSE),IF(AND(WEEKDAY(V4,2)=2,COUNTIF(Jours_fériés,AND(V4+1,V4+2))),V10-HLOOKUP(V4+3,Journalier_HLV_Inter,8,FALSE),IF(AND(WEEKDAY(V4,2)=2,COUNTIF(Jours_fériés,V4+1)),V10-HLOOKUP(V4+2,Journalier_HLV_Inter,8,FALSE),IF(AND(WEEKDAY(V4,2)=3,COUNTIF(Jours_fériés,AND(V4+1,V4+2))),V10-HLOOKUP(V4+5,Journalier_HLV_Inter,8,FALSE),IF(AND(WEEKDAY(V4,2)=3,COUNTIF(Jours_fériés,V4+1)),V10-HLOOKUP(V4+2,Journalier_HLV_Inter,8,FALSE),IF(AND(WEEKDAY(V4,2)=4,COUNTIF(Jours_fériés,V4+1)),V10-HLOOKUP(V4+4,Journalier_HLV_Inter,8,FALSE),IF(AND(WEEKDAY(V4,2)=4,COUNTIF(Jours_fériés,AND(V4+1,V4+4))),V10-HLOOKUP(V4+5,Journalier_HLV_Inter,8,FALSE),IF(AND(WEEKDAY(V4,2)=5,COUNTIF(Jours_fériés,V4+3)),V10-HLOOKUP(V4+4,Journalier_HLV_Inter,8,FALSE),IF(COUNTIF(Week_end,V4),0,IF(COUNTIF(Jours_fériés,V4),0,V10-HLOOKUP(V4+1,Journalier_HLV_Inter,8,FALSE)))))))))))))</f>
        <v>0</v>
      </c>
      <c r="W17" s="63">
        <f>IF(WEEKDAY(W4,2)=5,(W10-HLOOKUP(W4+3,Journalier_HLV_Inter,8,FALSE)),IF(AND(WEEKDAY(W4,2)=1,COUNTIF(Jours_fériés,AND(W4+1,IE+2))),W10-HLOOKUP(W4+3,Journalier_HLV_Inter,8,FALSE),IF(AND(WEEKDAY(W4,2)=1,COUNTIF(Jours_fériés,W4+1)),W10-HLOOKUP(W4+2,Journalier_HLV_Inter,8,FALSE),IF(AND(WEEKDAY(W4,2)=2,COUNTIF(Jours_fériés,AND(W4+1,W4+2))),W10-HLOOKUP(W4+3,Journalier_HLV_Inter,8,FALSE),IF(AND(WEEKDAY(W4,2)=2,COUNTIF(Jours_fériés,W4+1)),W10-HLOOKUP(W4+2,Journalier_HLV_Inter,8,FALSE),IF(AND(WEEKDAY(W4,2)=3,COUNTIF(Jours_fériés,AND(W4+1,W4+2))),W10-HLOOKUP(W4+5,Journalier_HLV_Inter,8,FALSE),IF(AND(WEEKDAY(W4,2)=3,COUNTIF(Jours_fériés,W4+1)),W10-HLOOKUP(W4+2,Journalier_HLV_Inter,8,FALSE),IF(AND(WEEKDAY(W4,2)=4,COUNTIF(Jours_fériés,W4+1)),W10-HLOOKUP(W4+4,Journalier_HLV_Inter,8,FALSE),IF(AND(WEEKDAY(W4,2)=4,COUNTIF(Jours_fériés,AND(W4+1,W4+4))),W10-HLOOKUP(W4+5,Journalier_HLV_Inter,8,FALSE),IF(AND(WEEKDAY(W4,2)=5,COUNTIF(Jours_fériés,W4+3)),W10-HLOOKUP(W4+4,Journalier_HLV_Inter,8,FALSE),IF(COUNTIF(Week_end,W4),0,IF(COUNTIF(Jours_fériés,W4),0,W10-HLOOKUP(W4+1,Journalier_HLV_Inter,8,FALSE)))))))))))))</f>
        <v>0</v>
      </c>
      <c r="X17" s="63">
        <f>IF(WEEKDAY(X4,2)=5,(X10-HLOOKUP(X4+3,Journalier_HLV_Inter,8,FALSE)),IF(AND(WEEKDAY(X4,2)=1,COUNTIF(Jours_fériés,AND(X4+1,IE+2))),X10-HLOOKUP(X4+3,Journalier_HLV_Inter,8,FALSE),IF(AND(WEEKDAY(X4,2)=1,COUNTIF(Jours_fériés,X4+1)),X10-HLOOKUP(X4+2,Journalier_HLV_Inter,8,FALSE),IF(AND(WEEKDAY(X4,2)=2,COUNTIF(Jours_fériés,AND(X4+1,X4+2))),X10-HLOOKUP(X4+3,Journalier_HLV_Inter,8,FALSE),IF(AND(WEEKDAY(X4,2)=2,COUNTIF(Jours_fériés,X4+1)),X10-HLOOKUP(X4+2,Journalier_HLV_Inter,8,FALSE),IF(AND(WEEKDAY(X4,2)=3,COUNTIF(Jours_fériés,AND(X4+1,X4+2))),X10-HLOOKUP(X4+5,Journalier_HLV_Inter,8,FALSE),IF(AND(WEEKDAY(X4,2)=3,COUNTIF(Jours_fériés,X4+1)),X10-HLOOKUP(X4+2,Journalier_HLV_Inter,8,FALSE),IF(AND(WEEKDAY(X4,2)=4,COUNTIF(Jours_fériés,X4+1)),X10-HLOOKUP(X4+4,Journalier_HLV_Inter,8,FALSE),IF(AND(WEEKDAY(X4,2)=4,COUNTIF(Jours_fériés,AND(X4+1,X4+4))),X10-HLOOKUP(X4+5,Journalier_HLV_Inter,8,FALSE),IF(AND(WEEKDAY(X4,2)=5,COUNTIF(Jours_fériés,X4+3)),X10-HLOOKUP(X4+4,Journalier_HLV_Inter,8,FALSE),IF(COUNTIF(Week_end,X4),0,IF(COUNTIF(Jours_fériés,X4),0,X10-HLOOKUP(X4+1,Journalier_HLV_Inter,8,FALSE)))))))))))))</f>
        <v>0</v>
      </c>
      <c r="Y17" s="63">
        <f>IF(WEEKDAY(Y4,2)=5,(Y10-HLOOKUP(Y4+3,Journalier_HLV_Inter,8,FALSE)),IF(AND(WEEKDAY(Y4,2)=1,COUNTIF(Jours_fériés,AND(Y4+1,IE+2))),Y10-HLOOKUP(Y4+3,Journalier_HLV_Inter,8,FALSE),IF(AND(WEEKDAY(Y4,2)=1,COUNTIF(Jours_fériés,Y4+1)),Y10-HLOOKUP(Y4+2,Journalier_HLV_Inter,8,FALSE),IF(AND(WEEKDAY(Y4,2)=2,COUNTIF(Jours_fériés,AND(Y4+1,Y4+2))),Y10-HLOOKUP(Y4+3,Journalier_HLV_Inter,8,FALSE),IF(AND(WEEKDAY(Y4,2)=2,COUNTIF(Jours_fériés,Y4+1)),Y10-HLOOKUP(Y4+2,Journalier_HLV_Inter,8,FALSE),IF(AND(WEEKDAY(Y4,2)=3,COUNTIF(Jours_fériés,AND(Y4+1,Y4+2))),Y10-HLOOKUP(Y4+5,Journalier_HLV_Inter,8,FALSE),IF(AND(WEEKDAY(Y4,2)=3,COUNTIF(Jours_fériés,Y4+1)),Y10-HLOOKUP(Y4+2,Journalier_HLV_Inter,8,FALSE),IF(AND(WEEKDAY(Y4,2)=4,COUNTIF(Jours_fériés,Y4+1)),Y10-HLOOKUP(Y4+4,Journalier_HLV_Inter,8,FALSE),IF(AND(WEEKDAY(Y4,2)=4,COUNTIF(Jours_fériés,AND(Y4+1,Y4+4))),Y10-HLOOKUP(Y4+5,Journalier_HLV_Inter,8,FALSE),IF(AND(WEEKDAY(Y4,2)=5,COUNTIF(Jours_fériés,Y4+3)),Y10-HLOOKUP(Y4+4,Journalier_HLV_Inter,8,FALSE),IF(COUNTIF(Week_end,Y4),0,IF(COUNTIF(Jours_fériés,Y4),0,Y10-HLOOKUP(Y4+1,Journalier_HLV_Inter,8,FALSE)))))))))))))</f>
        <v>0</v>
      </c>
      <c r="Z17" s="63">
        <f>IF(WEEKDAY(Z4,2)=5,(Z10-HLOOKUP(Z4+3,Journalier_HLV_Inter,8,FALSE)),IF(AND(WEEKDAY(Z4,2)=1,COUNTIF(Jours_fériés,AND(Z4+1,IE+2))),Z10-HLOOKUP(Z4+3,Journalier_HLV_Inter,8,FALSE),IF(AND(WEEKDAY(Z4,2)=1,COUNTIF(Jours_fériés,Z4+1)),Z10-HLOOKUP(Z4+2,Journalier_HLV_Inter,8,FALSE),IF(AND(WEEKDAY(Z4,2)=2,COUNTIF(Jours_fériés,AND(Z4+1,Z4+2))),Z10-HLOOKUP(Z4+3,Journalier_HLV_Inter,8,FALSE),IF(AND(WEEKDAY(Z4,2)=2,COUNTIF(Jours_fériés,Z4+1)),Z10-HLOOKUP(Z4+2,Journalier_HLV_Inter,8,FALSE),IF(AND(WEEKDAY(Z4,2)=3,COUNTIF(Jours_fériés,AND(Z4+1,Z4+2))),Z10-HLOOKUP(Z4+5,Journalier_HLV_Inter,8,FALSE),IF(AND(WEEKDAY(Z4,2)=3,COUNTIF(Jours_fériés,Z4+1)),Z10-HLOOKUP(Z4+2,Journalier_HLV_Inter,8,FALSE),IF(AND(WEEKDAY(Z4,2)=4,COUNTIF(Jours_fériés,Z4+1)),Z10-HLOOKUP(Z4+4,Journalier_HLV_Inter,8,FALSE),IF(AND(WEEKDAY(Z4,2)=4,COUNTIF(Jours_fériés,AND(Z4+1,Z4+4))),Z10-HLOOKUP(Z4+5,Journalier_HLV_Inter,8,FALSE),IF(AND(WEEKDAY(Z4,2)=5,COUNTIF(Jours_fériés,Z4+3)),Z10-HLOOKUP(Z4+4,Journalier_HLV_Inter,8,FALSE),IF(COUNTIF(Week_end,Z4),0,IF(COUNTIF(Jours_fériés,Z4),0,Z10-HLOOKUP(Z4+1,Journalier_HLV_Inter,8,FALSE)))))))))))))</f>
        <v>0</v>
      </c>
      <c r="AA17" s="63">
        <f>IF(WEEKDAY(AA4,2)=5,(AA10-HLOOKUP(AA4+3,Journalier_HLV_Inter,8,FALSE)),IF(AND(WEEKDAY(AA4,2)=1,COUNTIF(Jours_fériés,AND(AA4+1,IE+2))),AA10-HLOOKUP(AA4+3,Journalier_HLV_Inter,8,FALSE),IF(AND(WEEKDAY(AA4,2)=1,COUNTIF(Jours_fériés,AA4+1)),AA10-HLOOKUP(AA4+2,Journalier_HLV_Inter,8,FALSE),IF(AND(WEEKDAY(AA4,2)=2,COUNTIF(Jours_fériés,AND(AA4+1,AA4+2))),AA10-HLOOKUP(AA4+3,Journalier_HLV_Inter,8,FALSE),IF(AND(WEEKDAY(AA4,2)=2,COUNTIF(Jours_fériés,AA4+1)),AA10-HLOOKUP(AA4+2,Journalier_HLV_Inter,8,FALSE),IF(AND(WEEKDAY(AA4,2)=3,COUNTIF(Jours_fériés,AND(AA4+1,AA4+2))),AA10-HLOOKUP(AA4+5,Journalier_HLV_Inter,8,FALSE),IF(AND(WEEKDAY(AA4,2)=3,COUNTIF(Jours_fériés,AA4+1)),AA10-HLOOKUP(AA4+2,Journalier_HLV_Inter,8,FALSE),IF(AND(WEEKDAY(AA4,2)=4,COUNTIF(Jours_fériés,AA4+1)),AA10-HLOOKUP(AA4+4,Journalier_HLV_Inter,8,FALSE),IF(AND(WEEKDAY(AA4,2)=4,COUNTIF(Jours_fériés,AND(AA4+1,AA4+4))),AA10-HLOOKUP(AA4+5,Journalier_HLV_Inter,8,FALSE),IF(AND(WEEKDAY(AA4,2)=5,COUNTIF(Jours_fériés,AA4+3)),AA10-HLOOKUP(AA4+4,Journalier_HLV_Inter,8,FALSE),IF(COUNTIF(Week_end,AA4),0,IF(COUNTIF(Jours_fériés,AA4),0,AA10-HLOOKUP(AA4+1,Journalier_HLV_Inter,8,FALSE)))))))))))))</f>
        <v>0</v>
      </c>
      <c r="AB17" s="63">
        <f>IF(WEEKDAY(AB4,2)=5,(AB10-HLOOKUP(AB4+3,Journalier_HLV_Inter,8,FALSE)),IF(AND(WEEKDAY(AB4,2)=1,COUNTIF(Jours_fériés,AND(AB4+1,IE+2))),AB10-HLOOKUP(AB4+3,Journalier_HLV_Inter,8,FALSE),IF(AND(WEEKDAY(AB4,2)=1,COUNTIF(Jours_fériés,AB4+1)),AB10-HLOOKUP(AB4+2,Journalier_HLV_Inter,8,FALSE),IF(AND(WEEKDAY(AB4,2)=2,COUNTIF(Jours_fériés,AND(AB4+1,AB4+2))),AB10-HLOOKUP(AB4+3,Journalier_HLV_Inter,8,FALSE),IF(AND(WEEKDAY(AB4,2)=2,COUNTIF(Jours_fériés,AB4+1)),AB10-HLOOKUP(AB4+2,Journalier_HLV_Inter,8,FALSE),IF(AND(WEEKDAY(AB4,2)=3,COUNTIF(Jours_fériés,AND(AB4+1,AB4+2))),AB10-HLOOKUP(AB4+5,Journalier_HLV_Inter,8,FALSE),IF(AND(WEEKDAY(AB4,2)=3,COUNTIF(Jours_fériés,AB4+1)),AB10-HLOOKUP(AB4+2,Journalier_HLV_Inter,8,FALSE),IF(AND(WEEKDAY(AB4,2)=4,COUNTIF(Jours_fériés,AB4+1)),AB10-HLOOKUP(AB4+4,Journalier_HLV_Inter,8,FALSE),IF(AND(WEEKDAY(AB4,2)=4,COUNTIF(Jours_fériés,AND(AB4+1,AB4+4))),AB10-HLOOKUP(AB4+5,Journalier_HLV_Inter,8,FALSE),IF(AND(WEEKDAY(AB4,2)=5,COUNTIF(Jours_fériés,AB4+3)),AB10-HLOOKUP(AB4+4,Journalier_HLV_Inter,8,FALSE),IF(COUNTIF(Week_end,AB4),0,IF(COUNTIF(Jours_fériés,AB4),0,AB10-HLOOKUP(AB4+1,Journalier_HLV_Inter,8,FALSE)))))))))))))</f>
        <v>0</v>
      </c>
      <c r="AC17" s="63">
        <f>IF(WEEKDAY(AC4,2)=5,(AC10-HLOOKUP(AC4+3,Journalier_HLV_Inter,8,FALSE)),IF(AND(WEEKDAY(AC4,2)=1,COUNTIF(Jours_fériés,AND(AC4+1,IE+2))),AC10-HLOOKUP(AC4+3,Journalier_HLV_Inter,8,FALSE),IF(AND(WEEKDAY(AC4,2)=1,COUNTIF(Jours_fériés,AC4+1)),AC10-HLOOKUP(AC4+2,Journalier_HLV_Inter,8,FALSE),IF(AND(WEEKDAY(AC4,2)=2,COUNTIF(Jours_fériés,AND(AC4+1,AC4+2))),AC10-HLOOKUP(AC4+3,Journalier_HLV_Inter,8,FALSE),IF(AND(WEEKDAY(AC4,2)=2,COUNTIF(Jours_fériés,AC4+1)),AC10-HLOOKUP(AC4+2,Journalier_HLV_Inter,8,FALSE),IF(AND(WEEKDAY(AC4,2)=3,COUNTIF(Jours_fériés,AND(AC4+1,AC4+2))),AC10-HLOOKUP(AC4+5,Journalier_HLV_Inter,8,FALSE),IF(AND(WEEKDAY(AC4,2)=3,COUNTIF(Jours_fériés,AC4+1)),AC10-HLOOKUP(AC4+2,Journalier_HLV_Inter,8,FALSE),IF(AND(WEEKDAY(AC4,2)=4,COUNTIF(Jours_fériés,AC4+1)),AC10-HLOOKUP(AC4+4,Journalier_HLV_Inter,8,FALSE),IF(AND(WEEKDAY(AC4,2)=4,COUNTIF(Jours_fériés,AND(AC4+1,AC4+4))),AC10-HLOOKUP(AC4+5,Journalier_HLV_Inter,8,FALSE),IF(AND(WEEKDAY(AC4,2)=5,COUNTIF(Jours_fériés,AC4+3)),AC10-HLOOKUP(AC4+4,Journalier_HLV_Inter,8,FALSE),IF(COUNTIF(Week_end,AC4),0,IF(COUNTIF(Jours_fériés,AC4),0,AC10-HLOOKUP(AC4+1,Journalier_HLV_Inter,8,FALSE)))))))))))))</f>
        <v>0</v>
      </c>
      <c r="AD17" s="63">
        <f>IF(WEEKDAY(AD4,2)=5,(AD10-HLOOKUP(AD4+3,Journalier_HLV_Inter,8,FALSE)),IF(AND(WEEKDAY(AD4,2)=1,COUNTIF(Jours_fériés,AND(AD4+1,IE+2))),AD10-HLOOKUP(AD4+3,Journalier_HLV_Inter,8,FALSE),IF(AND(WEEKDAY(AD4,2)=1,COUNTIF(Jours_fériés,AD4+1)),AD10-HLOOKUP(AD4+2,Journalier_HLV_Inter,8,FALSE),IF(AND(WEEKDAY(AD4,2)=2,COUNTIF(Jours_fériés,AND(AD4+1,AD4+2))),AD10-HLOOKUP(AD4+3,Journalier_HLV_Inter,8,FALSE),IF(AND(WEEKDAY(AD4,2)=2,COUNTIF(Jours_fériés,AD4+1)),AD10-HLOOKUP(AD4+2,Journalier_HLV_Inter,8,FALSE),IF(AND(WEEKDAY(AD4,2)=3,COUNTIF(Jours_fériés,AND(AD4+1,AD4+2))),AD10-HLOOKUP(AD4+5,Journalier_HLV_Inter,8,FALSE),IF(AND(WEEKDAY(AD4,2)=3,COUNTIF(Jours_fériés,AD4+1)),AD10-HLOOKUP(AD4+2,Journalier_HLV_Inter,8,FALSE),IF(AND(WEEKDAY(AD4,2)=4,COUNTIF(Jours_fériés,AD4+1)),AD10-HLOOKUP(AD4+4,Journalier_HLV_Inter,8,FALSE),IF(AND(WEEKDAY(AD4,2)=4,COUNTIF(Jours_fériés,AND(AD4+1,AD4+4))),AD10-HLOOKUP(AD4+5,Journalier_HLV_Inter,8,FALSE),IF(AND(WEEKDAY(AD4,2)=5,COUNTIF(Jours_fériés,AD4+3)),AD10-HLOOKUP(AD4+4,Journalier_HLV_Inter,8,FALSE),IF(COUNTIF(Week_end,AD4),0,IF(COUNTIF(Jours_fériés,AD4),0,AD10-HLOOKUP(AD4+1,Journalier_HLV_Inter,8,FALSE)))))))))))))</f>
        <v>0</v>
      </c>
      <c r="AE17" s="63">
        <f>IF(WEEKDAY(AE4,2)=5,(AE10-HLOOKUP(AE4+3,Journalier_HLV_Inter,8,FALSE)),IF(AND(WEEKDAY(AE4,2)=1,COUNTIF(Jours_fériés,AND(AE4+1,IE+2))),AE10-HLOOKUP(AE4+3,Journalier_HLV_Inter,8,FALSE),IF(AND(WEEKDAY(AE4,2)=1,COUNTIF(Jours_fériés,AE4+1)),AE10-HLOOKUP(AE4+2,Journalier_HLV_Inter,8,FALSE),IF(AND(WEEKDAY(AE4,2)=2,COUNTIF(Jours_fériés,AND(AE4+1,AE4+2))),AE10-HLOOKUP(AE4+3,Journalier_HLV_Inter,8,FALSE),IF(AND(WEEKDAY(AE4,2)=2,COUNTIF(Jours_fériés,AE4+1)),AE10-HLOOKUP(AE4+2,Journalier_HLV_Inter,8,FALSE),IF(AND(WEEKDAY(AE4,2)=3,COUNTIF(Jours_fériés,AND(AE4+1,AE4+2))),AE10-HLOOKUP(AE4+5,Journalier_HLV_Inter,8,FALSE),IF(AND(WEEKDAY(AE4,2)=3,COUNTIF(Jours_fériés,AE4+1)),AE10-HLOOKUP(AE4+2,Journalier_HLV_Inter,8,FALSE),IF(AND(WEEKDAY(AE4,2)=4,COUNTIF(Jours_fériés,AE4+1)),AE10-HLOOKUP(AE4+4,Journalier_HLV_Inter,8,FALSE),IF(AND(WEEKDAY(AE4,2)=4,COUNTIF(Jours_fériés,AND(AE4+1,AE4+4))),AE10-HLOOKUP(AE4+5,Journalier_HLV_Inter,8,FALSE),IF(AND(WEEKDAY(AE4,2)=5,COUNTIF(Jours_fériés,AE4+3)),AE10-HLOOKUP(AE4+4,Journalier_HLV_Inter,8,FALSE),IF(COUNTIF(Week_end,AE4),0,IF(COUNTIF(Jours_fériés,AE4),0,AE10-HLOOKUP(AE4+1,Journalier_HLV_Inter,8,FALSE)))))))))))))</f>
        <v>0</v>
      </c>
      <c r="AF17" s="63">
        <f>IF(WEEKDAY(AF4,2)=5,(AF10-HLOOKUP(AF4+3,Journalier_HLV_Inter,8,FALSE)),IF(AND(WEEKDAY(AF4,2)=1,COUNTIF(Jours_fériés,AND(AF4+1,IE+2))),AF10-HLOOKUP(AF4+3,Journalier_HLV_Inter,8,FALSE),IF(AND(WEEKDAY(AF4,2)=1,COUNTIF(Jours_fériés,AF4+1)),AF10-HLOOKUP(AF4+2,Journalier_HLV_Inter,8,FALSE),IF(AND(WEEKDAY(AF4,2)=2,COUNTIF(Jours_fériés,AND(AF4+1,AF4+2))),AF10-HLOOKUP(AF4+3,Journalier_HLV_Inter,8,FALSE),IF(AND(WEEKDAY(AF4,2)=2,COUNTIF(Jours_fériés,AF4+1)),AF10-HLOOKUP(AF4+2,Journalier_HLV_Inter,8,FALSE),IF(AND(WEEKDAY(AF4,2)=3,COUNTIF(Jours_fériés,AND(AF4+1,AF4+2))),AF10-HLOOKUP(AF4+5,Journalier_HLV_Inter,8,FALSE),IF(AND(WEEKDAY(AF4,2)=3,COUNTIF(Jours_fériés,AF4+1)),AF10-HLOOKUP(AF4+2,Journalier_HLV_Inter,8,FALSE),IF(AND(WEEKDAY(AF4,2)=4,COUNTIF(Jours_fériés,AF4+1)),AF10-HLOOKUP(AF4+4,Journalier_HLV_Inter,8,FALSE),IF(AND(WEEKDAY(AF4,2)=4,COUNTIF(Jours_fériés,AND(AF4+1,AF4+4))),AF10-HLOOKUP(AF4+5,Journalier_HLV_Inter,8,FALSE),IF(AND(WEEKDAY(AF4,2)=5,COUNTIF(Jours_fériés,AF4+3)),AF10-HLOOKUP(AF4+4,Journalier_HLV_Inter,8,FALSE),IF(COUNTIF(Week_end,AF4),0,IF(COUNTIF(Jours_fériés,AF4),0,AF10-HLOOKUP(AF4+1,Journalier_HLV_Inter,8,FALSE)))))))))))))</f>
        <v>0</v>
      </c>
      <c r="AG17" s="63">
        <f>IF(WEEKDAY(AG4,2)=5,(AG10-HLOOKUP(AG4+3,Journalier_HLV_Inter,8,FALSE)),IF(AND(WEEKDAY(AG4,2)=1,COUNTIF(Jours_fériés,AND(AG4+1,IE+2))),AG10-HLOOKUP(AG4+3,Journalier_HLV_Inter,8,FALSE),IF(AND(WEEKDAY(AG4,2)=1,COUNTIF(Jours_fériés,AG4+1)),AG10-HLOOKUP(AG4+2,Journalier_HLV_Inter,8,FALSE),IF(AND(WEEKDAY(AG4,2)=2,COUNTIF(Jours_fériés,AND(AG4+1,AG4+2))),AG10-HLOOKUP(AG4+3,Journalier_HLV_Inter,8,FALSE),IF(AND(WEEKDAY(AG4,2)=2,COUNTIF(Jours_fériés,AG4+1)),AG10-HLOOKUP(AG4+2,Journalier_HLV_Inter,8,FALSE),IF(AND(WEEKDAY(AG4,2)=3,COUNTIF(Jours_fériés,AND(AG4+1,AG4+2))),AG10-HLOOKUP(AG4+5,Journalier_HLV_Inter,8,FALSE),IF(AND(WEEKDAY(AG4,2)=3,COUNTIF(Jours_fériés,AG4+1)),AG10-HLOOKUP(AG4+2,Journalier_HLV_Inter,8,FALSE),IF(AND(WEEKDAY(AG4,2)=4,COUNTIF(Jours_fériés,AG4+1)),AG10-HLOOKUP(AG4+4,Journalier_HLV_Inter,8,FALSE),IF(AND(WEEKDAY(AG4,2)=4,COUNTIF(Jours_fériés,AND(AG4+1,AG4+4))),AG10-HLOOKUP(AG4+5,Journalier_HLV_Inter,8,FALSE),IF(AND(WEEKDAY(AG4,2)=5,COUNTIF(Jours_fériés,AG4+3)),AG10-HLOOKUP(AG4+4,Journalier_HLV_Inter,8,FALSE),IF(COUNTIF(Week_end,AG4),0,IF(COUNTIF(Jours_fériés,AG4),0,AG10-HLOOKUP(AG4+1,Journalier_HLV_Inter,8,FALSE)))))))))))))</f>
        <v>0</v>
      </c>
      <c r="AH17" s="63">
        <f>IF(WEEKDAY(AH4,2)=5,(AH10-HLOOKUP(AH4+3,Journalier_HLV_Inter,8,FALSE)),IF(AND(WEEKDAY(AH4,2)=1,COUNTIF(Jours_fériés,AND(AH4+1,IE+2))),AH10-HLOOKUP(AH4+3,Journalier_HLV_Inter,8,FALSE),IF(AND(WEEKDAY(AH4,2)=1,COUNTIF(Jours_fériés,AH4+1)),AH10-HLOOKUP(AH4+2,Journalier_HLV_Inter,8,FALSE),IF(AND(WEEKDAY(AH4,2)=2,COUNTIF(Jours_fériés,AND(AH4+1,AH4+2))),AH10-HLOOKUP(AH4+3,Journalier_HLV_Inter,8,FALSE),IF(AND(WEEKDAY(AH4,2)=2,COUNTIF(Jours_fériés,AH4+1)),AH10-HLOOKUP(AH4+2,Journalier_HLV_Inter,8,FALSE),IF(AND(WEEKDAY(AH4,2)=3,COUNTIF(Jours_fériés,AND(AH4+1,AH4+2))),AH10-HLOOKUP(AH4+5,Journalier_HLV_Inter,8,FALSE),IF(AND(WEEKDAY(AH4,2)=3,COUNTIF(Jours_fériés,AH4+1)),AH10-HLOOKUP(AH4+2,Journalier_HLV_Inter,8,FALSE),IF(AND(WEEKDAY(AH4,2)=4,COUNTIF(Jours_fériés,AH4+1)),AH10-HLOOKUP(AH4+4,Journalier_HLV_Inter,8,FALSE),IF(AND(WEEKDAY(AH4,2)=4,COUNTIF(Jours_fériés,AND(AH4+1,AH4+4))),AH10-HLOOKUP(AH4+5,Journalier_HLV_Inter,8,FALSE),IF(AND(WEEKDAY(AH4,2)=5,COUNTIF(Jours_fériés,AH4+3)),AH10-HLOOKUP(AH4+4,Journalier_HLV_Inter,8,FALSE),IF(COUNTIF(Week_end,AH4),0,IF(COUNTIF(Jours_fériés,AH4),0,AH10-HLOOKUP(AH4+1,Journalier_HLV_Inter,8,FALSE)))))))))))))</f>
        <v>0</v>
      </c>
      <c r="AI17" s="63">
        <f>IF(WEEKDAY(AI4,2)=5,(AI10-HLOOKUP(AI4+3,Journalier_HLV_Inter,8,FALSE)),IF(AND(WEEKDAY(AI4,2)=1,COUNTIF(Jours_fériés,AND(AI4+1,IE+2))),AI10-HLOOKUP(AI4+3,Journalier_HLV_Inter,8,FALSE),IF(AND(WEEKDAY(AI4,2)=1,COUNTIF(Jours_fériés,AI4+1)),AI10-HLOOKUP(AI4+2,Journalier_HLV_Inter,8,FALSE),IF(AND(WEEKDAY(AI4,2)=2,COUNTIF(Jours_fériés,AND(AI4+1,AI4+2))),AI10-HLOOKUP(AI4+3,Journalier_HLV_Inter,8,FALSE),IF(AND(WEEKDAY(AI4,2)=2,COUNTIF(Jours_fériés,AI4+1)),AI10-HLOOKUP(AI4+2,Journalier_HLV_Inter,8,FALSE),IF(AND(WEEKDAY(AI4,2)=3,COUNTIF(Jours_fériés,AND(AI4+1,AI4+2))),AI10-HLOOKUP(AI4+5,Journalier_HLV_Inter,8,FALSE),IF(AND(WEEKDAY(AI4,2)=3,COUNTIF(Jours_fériés,AI4+1)),AI10-HLOOKUP(AI4+2,Journalier_HLV_Inter,8,FALSE),IF(AND(WEEKDAY(AI4,2)=4,COUNTIF(Jours_fériés,AI4+1)),AI10-HLOOKUP(AI4+4,Journalier_HLV_Inter,8,FALSE),IF(AND(WEEKDAY(AI4,2)=4,COUNTIF(Jours_fériés,AND(AI4+1,AI4+4))),AI10-HLOOKUP(AI4+5,Journalier_HLV_Inter,8,FALSE),IF(AND(WEEKDAY(AI4,2)=5,COUNTIF(Jours_fériés,AI4+3)),AI10-HLOOKUP(AI4+4,Journalier_HLV_Inter,8,FALSE),IF(COUNTIF(Week_end,AI4),0,IF(COUNTIF(Jours_fériés,AI4),0,AI10-HLOOKUP(AI4+1,Journalier_HLV_Inter,8,FALSE)))))))))))))</f>
        <v>0</v>
      </c>
      <c r="AJ17" s="63">
        <f>IF(WEEKDAY(AJ4,2)=5,(AJ10-HLOOKUP(AJ4+3,Journalier_HLV_Inter,8,FALSE)),IF(AND(WEEKDAY(AJ4,2)=1,COUNTIF(Jours_fériés,AND(AJ4+1,IE+2))),AJ10-HLOOKUP(AJ4+3,Journalier_HLV_Inter,8,FALSE),IF(AND(WEEKDAY(AJ4,2)=1,COUNTIF(Jours_fériés,AJ4+1)),AJ10-HLOOKUP(AJ4+2,Journalier_HLV_Inter,8,FALSE),IF(AND(WEEKDAY(AJ4,2)=2,COUNTIF(Jours_fériés,AND(AJ4+1,AJ4+2))),AJ10-HLOOKUP(AJ4+3,Journalier_HLV_Inter,8,FALSE),IF(AND(WEEKDAY(AJ4,2)=2,COUNTIF(Jours_fériés,AJ4+1)),AJ10-HLOOKUP(AJ4+2,Journalier_HLV_Inter,8,FALSE),IF(AND(WEEKDAY(AJ4,2)=3,COUNTIF(Jours_fériés,AND(AJ4+1,AJ4+2))),AJ10-HLOOKUP(AJ4+5,Journalier_HLV_Inter,8,FALSE),IF(AND(WEEKDAY(AJ4,2)=3,COUNTIF(Jours_fériés,AJ4+1)),AJ10-HLOOKUP(AJ4+2,Journalier_HLV_Inter,8,FALSE),IF(AND(WEEKDAY(AJ4,2)=4,COUNTIF(Jours_fériés,AJ4+1)),AJ10-HLOOKUP(AJ4+4,Journalier_HLV_Inter,8,FALSE),IF(AND(WEEKDAY(AJ4,2)=4,COUNTIF(Jours_fériés,AND(AJ4+1,AJ4+4))),AJ10-HLOOKUP(AJ4+5,Journalier_HLV_Inter,8,FALSE),IF(AND(WEEKDAY(AJ4,2)=5,COUNTIF(Jours_fériés,AJ4+3)),AJ10-HLOOKUP(AJ4+4,Journalier_HLV_Inter,8,FALSE),IF(COUNTIF(Week_end,AJ4),0,IF(COUNTIF(Jours_fériés,AJ4),0,AJ10-HLOOKUP(AJ4+1,Journalier_HLV_Inter,8,FALSE)))))))))))))</f>
        <v>0</v>
      </c>
      <c r="AK17" s="63">
        <f>IF(WEEKDAY(AK4,2)=5,(AK10-HLOOKUP(AK4+3,Journalier_HLV_Inter,8,FALSE)),IF(AND(WEEKDAY(AK4,2)=1,COUNTIF(Jours_fériés,AND(AK4+1,IE+2))),AK10-HLOOKUP(AK4+3,Journalier_HLV_Inter,8,FALSE),IF(AND(WEEKDAY(AK4,2)=1,COUNTIF(Jours_fériés,AK4+1)),AK10-HLOOKUP(AK4+2,Journalier_HLV_Inter,8,FALSE),IF(AND(WEEKDAY(AK4,2)=2,COUNTIF(Jours_fériés,AND(AK4+1,AK4+2))),AK10-HLOOKUP(AK4+3,Journalier_HLV_Inter,8,FALSE),IF(AND(WEEKDAY(AK4,2)=2,COUNTIF(Jours_fériés,AK4+1)),AK10-HLOOKUP(AK4+2,Journalier_HLV_Inter,8,FALSE),IF(AND(WEEKDAY(AK4,2)=3,COUNTIF(Jours_fériés,AND(AK4+1,AK4+2))),AK10-HLOOKUP(AK4+5,Journalier_HLV_Inter,8,FALSE),IF(AND(WEEKDAY(AK4,2)=3,COUNTIF(Jours_fériés,AK4+1)),AK10-HLOOKUP(AK4+2,Journalier_HLV_Inter,8,FALSE),IF(AND(WEEKDAY(AK4,2)=4,COUNTIF(Jours_fériés,AK4+1)),AK10-HLOOKUP(AK4+4,Journalier_HLV_Inter,8,FALSE),IF(AND(WEEKDAY(AK4,2)=4,COUNTIF(Jours_fériés,AND(AK4+1,AK4+4))),AK10-HLOOKUP(AK4+5,Journalier_HLV_Inter,8,FALSE),IF(AND(WEEKDAY(AK4,2)=5,COUNTIF(Jours_fériés,AK4+3)),AK10-HLOOKUP(AK4+4,Journalier_HLV_Inter,8,FALSE),IF(COUNTIF(Week_end,AK4),0,IF(COUNTIF(Jours_fériés,AK4),0,AK10-HLOOKUP(AK4+1,Journalier_HLV_Inter,8,FALSE)))))))))))))</f>
        <v>0</v>
      </c>
      <c r="AL17" s="63">
        <f>IF(WEEKDAY(AL4,2)=5,(AL10-HLOOKUP(AL4+3,Journalier_HLV_Inter,8,FALSE)),IF(AND(WEEKDAY(AL4,2)=1,COUNTIF(Jours_fériés,AND(AL4+1,IE+2))),AL10-HLOOKUP(AL4+3,Journalier_HLV_Inter,8,FALSE),IF(AND(WEEKDAY(AL4,2)=1,COUNTIF(Jours_fériés,AL4+1)),AL10-HLOOKUP(AL4+2,Journalier_HLV_Inter,8,FALSE),IF(AND(WEEKDAY(AL4,2)=2,COUNTIF(Jours_fériés,AND(AL4+1,AL4+2))),AL10-HLOOKUP(AL4+3,Journalier_HLV_Inter,8,FALSE),IF(AND(WEEKDAY(AL4,2)=2,COUNTIF(Jours_fériés,AL4+1)),AL10-HLOOKUP(AL4+2,Journalier_HLV_Inter,8,FALSE),IF(AND(WEEKDAY(AL4,2)=3,COUNTIF(Jours_fériés,AND(AL4+1,AL4+2))),AL10-HLOOKUP(AL4+5,Journalier_HLV_Inter,8,FALSE),IF(AND(WEEKDAY(AL4,2)=3,COUNTIF(Jours_fériés,AL4+1)),AL10-HLOOKUP(AL4+2,Journalier_HLV_Inter,8,FALSE),IF(AND(WEEKDAY(AL4,2)=4,COUNTIF(Jours_fériés,AL4+1)),AL10-HLOOKUP(AL4+4,Journalier_HLV_Inter,8,FALSE),IF(AND(WEEKDAY(AL4,2)=4,COUNTIF(Jours_fériés,AND(AL4+1,AL4+4))),AL10-HLOOKUP(AL4+5,Journalier_HLV_Inter,8,FALSE),IF(AND(WEEKDAY(AL4,2)=5,COUNTIF(Jours_fériés,AL4+3)),AL10-HLOOKUP(AL4+4,Journalier_HLV_Inter,8,FALSE),IF(COUNTIF(Week_end,AL4),0,IF(COUNTIF(Jours_fériés,AL4),0,AL10-HLOOKUP(AL4+1,Journalier_HLV_Inter,8,FALSE)))))))))))))</f>
        <v>0</v>
      </c>
      <c r="AM17" s="63">
        <f>IF(WEEKDAY(AM4,2)=5,(AM10-HLOOKUP(AM4+3,Journalier_HLV_Inter,8,FALSE)),IF(AND(WEEKDAY(AM4,2)=1,COUNTIF(Jours_fériés,AND(AM4+1,IE+2))),AM10-HLOOKUP(AM4+3,Journalier_HLV_Inter,8,FALSE),IF(AND(WEEKDAY(AM4,2)=1,COUNTIF(Jours_fériés,AM4+1)),AM10-HLOOKUP(AM4+2,Journalier_HLV_Inter,8,FALSE),IF(AND(WEEKDAY(AM4,2)=2,COUNTIF(Jours_fériés,AND(AM4+1,AM4+2))),AM10-HLOOKUP(AM4+3,Journalier_HLV_Inter,8,FALSE),IF(AND(WEEKDAY(AM4,2)=2,COUNTIF(Jours_fériés,AM4+1)),AM10-HLOOKUP(AM4+2,Journalier_HLV_Inter,8,FALSE),IF(AND(WEEKDAY(AM4,2)=3,COUNTIF(Jours_fériés,AND(AM4+1,AM4+2))),AM10-HLOOKUP(AM4+5,Journalier_HLV_Inter,8,FALSE),IF(AND(WEEKDAY(AM4,2)=3,COUNTIF(Jours_fériés,AM4+1)),AM10-HLOOKUP(AM4+2,Journalier_HLV_Inter,8,FALSE),IF(AND(WEEKDAY(AM4,2)=4,COUNTIF(Jours_fériés,AM4+1)),AM10-HLOOKUP(AM4+4,Journalier_HLV_Inter,8,FALSE),IF(AND(WEEKDAY(AM4,2)=4,COUNTIF(Jours_fériés,AND(AM4+1,AM4+4))),AM10-HLOOKUP(AM4+5,Journalier_HLV_Inter,8,FALSE),IF(AND(WEEKDAY(AM4,2)=5,COUNTIF(Jours_fériés,AM4+3)),AM10-HLOOKUP(AM4+4,Journalier_HLV_Inter,8,FALSE),IF(COUNTIF(Week_end,AM4),0,IF(COUNTIF(Jours_fériés,AM4),0,AM10-HLOOKUP(AM4+1,Journalier_HLV_Inter,8,FALSE)))))))))))))</f>
        <v>0</v>
      </c>
      <c r="AN17" s="63">
        <f>IF(WEEKDAY(AN4,2)=5,(AN10-HLOOKUP(AN4+3,Journalier_HLV_Inter,8,FALSE)),IF(AND(WEEKDAY(AN4,2)=1,COUNTIF(Jours_fériés,AND(AN4+1,IE+2))),AN10-HLOOKUP(AN4+3,Journalier_HLV_Inter,8,FALSE),IF(AND(WEEKDAY(AN4,2)=1,COUNTIF(Jours_fériés,AN4+1)),AN10-HLOOKUP(AN4+2,Journalier_HLV_Inter,8,FALSE),IF(AND(WEEKDAY(AN4,2)=2,COUNTIF(Jours_fériés,AND(AN4+1,AN4+2))),AN10-HLOOKUP(AN4+3,Journalier_HLV_Inter,8,FALSE),IF(AND(WEEKDAY(AN4,2)=2,COUNTIF(Jours_fériés,AN4+1)),AN10-HLOOKUP(AN4+2,Journalier_HLV_Inter,8,FALSE),IF(AND(WEEKDAY(AN4,2)=3,COUNTIF(Jours_fériés,AND(AN4+1,AN4+2))),AN10-HLOOKUP(AN4+5,Journalier_HLV_Inter,8,FALSE),IF(AND(WEEKDAY(AN4,2)=3,COUNTIF(Jours_fériés,AN4+1)),AN10-HLOOKUP(AN4+2,Journalier_HLV_Inter,8,FALSE),IF(AND(WEEKDAY(AN4,2)=4,COUNTIF(Jours_fériés,AN4+1)),AN10-HLOOKUP(AN4+4,Journalier_HLV_Inter,8,FALSE),IF(AND(WEEKDAY(AN4,2)=4,COUNTIF(Jours_fériés,AND(AN4+1,AN4+4))),AN10-HLOOKUP(AN4+5,Journalier_HLV_Inter,8,FALSE),IF(AND(WEEKDAY(AN4,2)=5,COUNTIF(Jours_fériés,AN4+3)),AN10-HLOOKUP(AN4+4,Journalier_HLV_Inter,8,FALSE),IF(COUNTIF(Week_end,AN4),0,IF(COUNTIF(Jours_fériés,AN4),0,AN10-HLOOKUP(AN4+1,Journalier_HLV_Inter,8,FALSE)))))))))))))</f>
        <v>0</v>
      </c>
      <c r="AO17" s="63">
        <f>IF(WEEKDAY(AO4,2)=5,(AO10-HLOOKUP(AO4+3,Journalier_HLV_Inter,8,FALSE)),IF(AND(WEEKDAY(AO4,2)=1,COUNTIF(Jours_fériés,AND(AO4+1,IE+2))),AO10-HLOOKUP(AO4+3,Journalier_HLV_Inter,8,FALSE),IF(AND(WEEKDAY(AO4,2)=1,COUNTIF(Jours_fériés,AO4+1)),AO10-HLOOKUP(AO4+2,Journalier_HLV_Inter,8,FALSE),IF(AND(WEEKDAY(AO4,2)=2,COUNTIF(Jours_fériés,AND(AO4+1,AO4+2))),AO10-HLOOKUP(AO4+3,Journalier_HLV_Inter,8,FALSE),IF(AND(WEEKDAY(AO4,2)=2,COUNTIF(Jours_fériés,AO4+1)),AO10-HLOOKUP(AO4+2,Journalier_HLV_Inter,8,FALSE),IF(AND(WEEKDAY(AO4,2)=3,COUNTIF(Jours_fériés,AND(AO4+1,AO4+2))),AO10-HLOOKUP(AO4+5,Journalier_HLV_Inter,8,FALSE),IF(AND(WEEKDAY(AO4,2)=3,COUNTIF(Jours_fériés,AO4+1)),AO10-HLOOKUP(AO4+2,Journalier_HLV_Inter,8,FALSE),IF(AND(WEEKDAY(AO4,2)=4,COUNTIF(Jours_fériés,AO4+1)),AO10-HLOOKUP(AO4+4,Journalier_HLV_Inter,8,FALSE),IF(AND(WEEKDAY(AO4,2)=4,COUNTIF(Jours_fériés,AND(AO4+1,AO4+4))),AO10-HLOOKUP(AO4+5,Journalier_HLV_Inter,8,FALSE),IF(AND(WEEKDAY(AO4,2)=5,COUNTIF(Jours_fériés,AO4+3)),AO10-HLOOKUP(AO4+4,Journalier_HLV_Inter,8,FALSE),IF(COUNTIF(Week_end,AO4),0,IF(COUNTIF(Jours_fériés,AO4),0,AO10-HLOOKUP(AO4+1,Journalier_HLV_Inter,8,FALSE)))))))))))))</f>
        <v>0</v>
      </c>
      <c r="AP17" s="63">
        <f>IF(WEEKDAY(AP4,2)=5,(AP10-HLOOKUP(AP4+3,Journalier_HLV_Inter,8,FALSE)),IF(AND(WEEKDAY(AP4,2)=1,COUNTIF(Jours_fériés,AND(AP4+1,IE+2))),AP10-HLOOKUP(AP4+3,Journalier_HLV_Inter,8,FALSE),IF(AND(WEEKDAY(AP4,2)=1,COUNTIF(Jours_fériés,AP4+1)),AP10-HLOOKUP(AP4+2,Journalier_HLV_Inter,8,FALSE),IF(AND(WEEKDAY(AP4,2)=2,COUNTIF(Jours_fériés,AND(AP4+1,AP4+2))),AP10-HLOOKUP(AP4+3,Journalier_HLV_Inter,8,FALSE),IF(AND(WEEKDAY(AP4,2)=2,COUNTIF(Jours_fériés,AP4+1)),AP10-HLOOKUP(AP4+2,Journalier_HLV_Inter,8,FALSE),IF(AND(WEEKDAY(AP4,2)=3,COUNTIF(Jours_fériés,AND(AP4+1,AP4+2))),AP10-HLOOKUP(AP4+5,Journalier_HLV_Inter,8,FALSE),IF(AND(WEEKDAY(AP4,2)=3,COUNTIF(Jours_fériés,AP4+1)),AP10-HLOOKUP(AP4+2,Journalier_HLV_Inter,8,FALSE),IF(AND(WEEKDAY(AP4,2)=4,COUNTIF(Jours_fériés,AP4+1)),AP10-HLOOKUP(AP4+4,Journalier_HLV_Inter,8,FALSE),IF(AND(WEEKDAY(AP4,2)=4,COUNTIF(Jours_fériés,AND(AP4+1,AP4+4))),AP10-HLOOKUP(AP4+5,Journalier_HLV_Inter,8,FALSE),IF(AND(WEEKDAY(AP4,2)=5,COUNTIF(Jours_fériés,AP4+3)),AP10-HLOOKUP(AP4+4,Journalier_HLV_Inter,8,FALSE),IF(COUNTIF(Week_end,AP4),0,IF(COUNTIF(Jours_fériés,AP4),0,AP10-HLOOKUP(AP4+1,Journalier_HLV_Inter,8,FALSE)))))))))))))</f>
        <v>0</v>
      </c>
      <c r="AQ17" s="63">
        <f>IF(WEEKDAY(AQ4,2)=5,(AQ10-HLOOKUP(AQ4+3,Journalier_HLV_Inter,8,FALSE)),IF(AND(WEEKDAY(AQ4,2)=1,COUNTIF(Jours_fériés,AND(AQ4+1,IE+2))),AQ10-HLOOKUP(AQ4+3,Journalier_HLV_Inter,8,FALSE),IF(AND(WEEKDAY(AQ4,2)=1,COUNTIF(Jours_fériés,AQ4+1)),AQ10-HLOOKUP(AQ4+2,Journalier_HLV_Inter,8,FALSE),IF(AND(WEEKDAY(AQ4,2)=2,COUNTIF(Jours_fériés,AND(AQ4+1,AQ4+2))),AQ10-HLOOKUP(AQ4+3,Journalier_HLV_Inter,8,FALSE),IF(AND(WEEKDAY(AQ4,2)=2,COUNTIF(Jours_fériés,AQ4+1)),AQ10-HLOOKUP(AQ4+2,Journalier_HLV_Inter,8,FALSE),IF(AND(WEEKDAY(AQ4,2)=3,COUNTIF(Jours_fériés,AND(AQ4+1,AQ4+2))),AQ10-HLOOKUP(AQ4+5,Journalier_HLV_Inter,8,FALSE),IF(AND(WEEKDAY(AQ4,2)=3,COUNTIF(Jours_fériés,AQ4+1)),AQ10-HLOOKUP(AQ4+2,Journalier_HLV_Inter,8,FALSE),IF(AND(WEEKDAY(AQ4,2)=4,COUNTIF(Jours_fériés,AQ4+1)),AQ10-HLOOKUP(AQ4+4,Journalier_HLV_Inter,8,FALSE),IF(AND(WEEKDAY(AQ4,2)=4,COUNTIF(Jours_fériés,AND(AQ4+1,AQ4+4))),AQ10-HLOOKUP(AQ4+5,Journalier_HLV_Inter,8,FALSE),IF(AND(WEEKDAY(AQ4,2)=5,COUNTIF(Jours_fériés,AQ4+3)),AQ10-HLOOKUP(AQ4+4,Journalier_HLV_Inter,8,FALSE),IF(COUNTIF(Week_end,AQ4),0,IF(COUNTIF(Jours_fériés,AQ4),0,AQ10-HLOOKUP(AQ4+1,Journalier_HLV_Inter,8,FALSE)))))))))))))</f>
        <v>0</v>
      </c>
      <c r="AR17" s="63">
        <f>IF(WEEKDAY(AR4,2)=5,(AR10-HLOOKUP(AR4+3,Journalier_HLV_Inter,8,FALSE)),IF(AND(WEEKDAY(AR4,2)=1,COUNTIF(Jours_fériés,AND(AR4+1,IE+2))),AR10-HLOOKUP(AR4+3,Journalier_HLV_Inter,8,FALSE),IF(AND(WEEKDAY(AR4,2)=1,COUNTIF(Jours_fériés,AR4+1)),AR10-HLOOKUP(AR4+2,Journalier_HLV_Inter,8,FALSE),IF(AND(WEEKDAY(AR4,2)=2,COUNTIF(Jours_fériés,AND(AR4+1,AR4+2))),AR10-HLOOKUP(AR4+3,Journalier_HLV_Inter,8,FALSE),IF(AND(WEEKDAY(AR4,2)=2,COUNTIF(Jours_fériés,AR4+1)),AR10-HLOOKUP(AR4+2,Journalier_HLV_Inter,8,FALSE),IF(AND(WEEKDAY(AR4,2)=3,COUNTIF(Jours_fériés,AND(AR4+1,AR4+2))),AR10-HLOOKUP(AR4+5,Journalier_HLV_Inter,8,FALSE),IF(AND(WEEKDAY(AR4,2)=3,COUNTIF(Jours_fériés,AR4+1)),AR10-HLOOKUP(AR4+2,Journalier_HLV_Inter,8,FALSE),IF(AND(WEEKDAY(AR4,2)=4,COUNTIF(Jours_fériés,AR4+1)),AR10-HLOOKUP(AR4+4,Journalier_HLV_Inter,8,FALSE),IF(AND(WEEKDAY(AR4,2)=4,COUNTIF(Jours_fériés,AND(AR4+1,AR4+4))),AR10-HLOOKUP(AR4+5,Journalier_HLV_Inter,8,FALSE),IF(AND(WEEKDAY(AR4,2)=5,COUNTIF(Jours_fériés,AR4+3)),AR10-HLOOKUP(AR4+4,Journalier_HLV_Inter,8,FALSE),IF(COUNTIF(Week_end,AR4),0,IF(COUNTIF(Jours_fériés,AR4),0,AR10-HLOOKUP(AR4+1,Journalier_HLV_Inter,8,FALSE)))))))))))))</f>
        <v>0</v>
      </c>
      <c r="AS17" s="63">
        <f>IF(WEEKDAY(AS4,2)=5,(AS10-HLOOKUP(AS4+3,Journalier_HLV_Inter,8,FALSE)),IF(AND(WEEKDAY(AS4,2)=1,COUNTIF(Jours_fériés,AND(AS4+1,IE+2))),AS10-HLOOKUP(AS4+3,Journalier_HLV_Inter,8,FALSE),IF(AND(WEEKDAY(AS4,2)=1,COUNTIF(Jours_fériés,AS4+1)),AS10-HLOOKUP(AS4+2,Journalier_HLV_Inter,8,FALSE),IF(AND(WEEKDAY(AS4,2)=2,COUNTIF(Jours_fériés,AND(AS4+1,AS4+2))),AS10-HLOOKUP(AS4+3,Journalier_HLV_Inter,8,FALSE),IF(AND(WEEKDAY(AS4,2)=2,COUNTIF(Jours_fériés,AS4+1)),AS10-HLOOKUP(AS4+2,Journalier_HLV_Inter,8,FALSE),IF(AND(WEEKDAY(AS4,2)=3,COUNTIF(Jours_fériés,AND(AS4+1,AS4+2))),AS10-HLOOKUP(AS4+5,Journalier_HLV_Inter,8,FALSE),IF(AND(WEEKDAY(AS4,2)=3,COUNTIF(Jours_fériés,AS4+1)),AS10-HLOOKUP(AS4+2,Journalier_HLV_Inter,8,FALSE),IF(AND(WEEKDAY(AS4,2)=4,COUNTIF(Jours_fériés,AS4+1)),AS10-HLOOKUP(AS4+4,Journalier_HLV_Inter,8,FALSE),IF(AND(WEEKDAY(AS4,2)=4,COUNTIF(Jours_fériés,AND(AS4+1,AS4+4))),AS10-HLOOKUP(AS4+5,Journalier_HLV_Inter,8,FALSE),IF(AND(WEEKDAY(AS4,2)=5,COUNTIF(Jours_fériés,AS4+3)),AS10-HLOOKUP(AS4+4,Journalier_HLV_Inter,8,FALSE),IF(COUNTIF(Week_end,AS4),0,IF(COUNTIF(Jours_fériés,AS4),0,AS10-HLOOKUP(AS4+1,Journalier_HLV_Inter,8,FALSE)))))))))))))</f>
        <v>0</v>
      </c>
      <c r="AT17" s="63">
        <f>IF(WEEKDAY(AT4,2)=5,(AT10-HLOOKUP(AT4+3,Journalier_HLV_Inter,8,FALSE)),IF(AND(WEEKDAY(AT4,2)=1,COUNTIF(Jours_fériés,AND(AT4+1,IE+2))),AT10-HLOOKUP(AT4+3,Journalier_HLV_Inter,8,FALSE),IF(AND(WEEKDAY(AT4,2)=1,COUNTIF(Jours_fériés,AT4+1)),AT10-HLOOKUP(AT4+2,Journalier_HLV_Inter,8,FALSE),IF(AND(WEEKDAY(AT4,2)=2,COUNTIF(Jours_fériés,AND(AT4+1,AT4+2))),AT10-HLOOKUP(AT4+3,Journalier_HLV_Inter,8,FALSE),IF(AND(WEEKDAY(AT4,2)=2,COUNTIF(Jours_fériés,AT4+1)),AT10-HLOOKUP(AT4+2,Journalier_HLV_Inter,8,FALSE),IF(AND(WEEKDAY(AT4,2)=3,COUNTIF(Jours_fériés,AND(AT4+1,AT4+2))),AT10-HLOOKUP(AT4+5,Journalier_HLV_Inter,8,FALSE),IF(AND(WEEKDAY(AT4,2)=3,COUNTIF(Jours_fériés,AT4+1)),AT10-HLOOKUP(AT4+2,Journalier_HLV_Inter,8,FALSE),IF(AND(WEEKDAY(AT4,2)=4,COUNTIF(Jours_fériés,AT4+1)),AT10-HLOOKUP(AT4+4,Journalier_HLV_Inter,8,FALSE),IF(AND(WEEKDAY(AT4,2)=4,COUNTIF(Jours_fériés,AND(AT4+1,AT4+4))),AT10-HLOOKUP(AT4+5,Journalier_HLV_Inter,8,FALSE),IF(AND(WEEKDAY(AT4,2)=5,COUNTIF(Jours_fériés,AT4+3)),AT10-HLOOKUP(AT4+4,Journalier_HLV_Inter,8,FALSE),IF(COUNTIF(Week_end,AT4),0,IF(COUNTIF(Jours_fériés,AT4),0,AT10-HLOOKUP(AT4+1,Journalier_HLV_Inter,8,FALSE)))))))))))))</f>
        <v>0</v>
      </c>
      <c r="AU17" s="63">
        <f>IF(WEEKDAY(AU4,2)=5,(AU10-HLOOKUP(AU4+3,Journalier_HLV_Inter,8,FALSE)),IF(AND(WEEKDAY(AU4,2)=1,COUNTIF(Jours_fériés,AND(AU4+1,IE+2))),AU10-HLOOKUP(AU4+3,Journalier_HLV_Inter,8,FALSE),IF(AND(WEEKDAY(AU4,2)=1,COUNTIF(Jours_fériés,AU4+1)),AU10-HLOOKUP(AU4+2,Journalier_HLV_Inter,8,FALSE),IF(AND(WEEKDAY(AU4,2)=2,COUNTIF(Jours_fériés,AND(AU4+1,AU4+2))),AU10-HLOOKUP(AU4+3,Journalier_HLV_Inter,8,FALSE),IF(AND(WEEKDAY(AU4,2)=2,COUNTIF(Jours_fériés,AU4+1)),AU10-HLOOKUP(AU4+2,Journalier_HLV_Inter,8,FALSE),IF(AND(WEEKDAY(AU4,2)=3,COUNTIF(Jours_fériés,AND(AU4+1,AU4+2))),AU10-HLOOKUP(AU4+5,Journalier_HLV_Inter,8,FALSE),IF(AND(WEEKDAY(AU4,2)=3,COUNTIF(Jours_fériés,AU4+1)),AU10-HLOOKUP(AU4+2,Journalier_HLV_Inter,8,FALSE),IF(AND(WEEKDAY(AU4,2)=4,COUNTIF(Jours_fériés,AU4+1)),AU10-HLOOKUP(AU4+4,Journalier_HLV_Inter,8,FALSE),IF(AND(WEEKDAY(AU4,2)=4,COUNTIF(Jours_fériés,AND(AU4+1,AU4+4))),AU10-HLOOKUP(AU4+5,Journalier_HLV_Inter,8,FALSE),IF(AND(WEEKDAY(AU4,2)=5,COUNTIF(Jours_fériés,AU4+3)),AU10-HLOOKUP(AU4+4,Journalier_HLV_Inter,8,FALSE),IF(COUNTIF(Week_end,AU4),0,IF(COUNTIF(Jours_fériés,AU4),0,AU10-HLOOKUP(AU4+1,Journalier_HLV_Inter,8,FALSE)))))))))))))</f>
        <v>0</v>
      </c>
      <c r="AV17" s="63">
        <f>IF(WEEKDAY(AV4,2)=5,(AV10-HLOOKUP(AV4+3,Journalier_HLV_Inter,8,FALSE)),IF(AND(WEEKDAY(AV4,2)=1,COUNTIF(Jours_fériés,AND(AV4+1,IE+2))),AV10-HLOOKUP(AV4+3,Journalier_HLV_Inter,8,FALSE),IF(AND(WEEKDAY(AV4,2)=1,COUNTIF(Jours_fériés,AV4+1)),AV10-HLOOKUP(AV4+2,Journalier_HLV_Inter,8,FALSE),IF(AND(WEEKDAY(AV4,2)=2,COUNTIF(Jours_fériés,AND(AV4+1,AV4+2))),AV10-HLOOKUP(AV4+3,Journalier_HLV_Inter,8,FALSE),IF(AND(WEEKDAY(AV4,2)=2,COUNTIF(Jours_fériés,AV4+1)),AV10-HLOOKUP(AV4+2,Journalier_HLV_Inter,8,FALSE),IF(AND(WEEKDAY(AV4,2)=3,COUNTIF(Jours_fériés,AND(AV4+1,AV4+2))),AV10-HLOOKUP(AV4+5,Journalier_HLV_Inter,8,FALSE),IF(AND(WEEKDAY(AV4,2)=3,COUNTIF(Jours_fériés,AV4+1)),AV10-HLOOKUP(AV4+2,Journalier_HLV_Inter,8,FALSE),IF(AND(WEEKDAY(AV4,2)=4,COUNTIF(Jours_fériés,AV4+1)),AV10-HLOOKUP(AV4+4,Journalier_HLV_Inter,8,FALSE),IF(AND(WEEKDAY(AV4,2)=4,COUNTIF(Jours_fériés,AND(AV4+1,AV4+4))),AV10-HLOOKUP(AV4+5,Journalier_HLV_Inter,8,FALSE),IF(AND(WEEKDAY(AV4,2)=5,COUNTIF(Jours_fériés,AV4+3)),AV10-HLOOKUP(AV4+4,Journalier_HLV_Inter,8,FALSE),IF(COUNTIF(Week_end,AV4),0,IF(COUNTIF(Jours_fériés,AV4),0,AV10-HLOOKUP(AV4+1,Journalier_HLV_Inter,8,FALSE)))))))))))))</f>
        <v>0</v>
      </c>
      <c r="AW17" s="63">
        <f>IF(WEEKDAY(AW4,2)=5,(AW10-HLOOKUP(AW4+3,Journalier_HLV_Inter,8,FALSE)),IF(AND(WEEKDAY(AW4,2)=1,COUNTIF(Jours_fériés,AND(AW4+1,IE+2))),AW10-HLOOKUP(AW4+3,Journalier_HLV_Inter,8,FALSE),IF(AND(WEEKDAY(AW4,2)=1,COUNTIF(Jours_fériés,AW4+1)),AW10-HLOOKUP(AW4+2,Journalier_HLV_Inter,8,FALSE),IF(AND(WEEKDAY(AW4,2)=2,COUNTIF(Jours_fériés,AND(AW4+1,AW4+2))),AW10-HLOOKUP(AW4+3,Journalier_HLV_Inter,8,FALSE),IF(AND(WEEKDAY(AW4,2)=2,COUNTIF(Jours_fériés,AW4+1)),AW10-HLOOKUP(AW4+2,Journalier_HLV_Inter,8,FALSE),IF(AND(WEEKDAY(AW4,2)=3,COUNTIF(Jours_fériés,AND(AW4+1,AW4+2))),AW10-HLOOKUP(AW4+5,Journalier_HLV_Inter,8,FALSE),IF(AND(WEEKDAY(AW4,2)=3,COUNTIF(Jours_fériés,AW4+1)),AW10-HLOOKUP(AW4+2,Journalier_HLV_Inter,8,FALSE),IF(AND(WEEKDAY(AW4,2)=4,COUNTIF(Jours_fériés,AW4+1)),AW10-HLOOKUP(AW4+4,Journalier_HLV_Inter,8,FALSE),IF(AND(WEEKDAY(AW4,2)=4,COUNTIF(Jours_fériés,AND(AW4+1,AW4+4))),AW10-HLOOKUP(AW4+5,Journalier_HLV_Inter,8,FALSE),IF(AND(WEEKDAY(AW4,2)=5,COUNTIF(Jours_fériés,AW4+3)),AW10-HLOOKUP(AW4+4,Journalier_HLV_Inter,8,FALSE),IF(COUNTIF(Week_end,AW4),0,IF(COUNTIF(Jours_fériés,AW4),0,AW10-HLOOKUP(AW4+1,Journalier_HLV_Inter,8,FALSE)))))))))))))</f>
        <v>0</v>
      </c>
      <c r="AX17" s="63">
        <f>IF(WEEKDAY(AX4,2)=5,(AX10-HLOOKUP(AX4+3,Journalier_HLV_Inter,8,FALSE)),IF(AND(WEEKDAY(AX4,2)=1,COUNTIF(Jours_fériés,AND(AX4+1,IE+2))),AX10-HLOOKUP(AX4+3,Journalier_HLV_Inter,8,FALSE),IF(AND(WEEKDAY(AX4,2)=1,COUNTIF(Jours_fériés,AX4+1)),AX10-HLOOKUP(AX4+2,Journalier_HLV_Inter,8,FALSE),IF(AND(WEEKDAY(AX4,2)=2,COUNTIF(Jours_fériés,AND(AX4+1,AX4+2))),AX10-HLOOKUP(AX4+3,Journalier_HLV_Inter,8,FALSE),IF(AND(WEEKDAY(AX4,2)=2,COUNTIF(Jours_fériés,AX4+1)),AX10-HLOOKUP(AX4+2,Journalier_HLV_Inter,8,FALSE),IF(AND(WEEKDAY(AX4,2)=3,COUNTIF(Jours_fériés,AND(AX4+1,AX4+2))),AX10-HLOOKUP(AX4+5,Journalier_HLV_Inter,8,FALSE),IF(AND(WEEKDAY(AX4,2)=3,COUNTIF(Jours_fériés,AX4+1)),AX10-HLOOKUP(AX4+2,Journalier_HLV_Inter,8,FALSE),IF(AND(WEEKDAY(AX4,2)=4,COUNTIF(Jours_fériés,AX4+1)),AX10-HLOOKUP(AX4+4,Journalier_HLV_Inter,8,FALSE),IF(AND(WEEKDAY(AX4,2)=4,COUNTIF(Jours_fériés,AND(AX4+1,AX4+4))),AX10-HLOOKUP(AX4+5,Journalier_HLV_Inter,8,FALSE),IF(AND(WEEKDAY(AX4,2)=5,COUNTIF(Jours_fériés,AX4+3)),AX10-HLOOKUP(AX4+4,Journalier_HLV_Inter,8,FALSE),IF(COUNTIF(Week_end,AX4),0,IF(COUNTIF(Jours_fériés,AX4),0,AX10-HLOOKUP(AX4+1,Journalier_HLV_Inter,8,FALSE)))))))))))))</f>
        <v>0</v>
      </c>
      <c r="AY17" s="63">
        <f>IF(WEEKDAY(AY4,2)=5,(AY10-HLOOKUP(AY4+3,Journalier_HLV_Inter,8,FALSE)),IF(AND(WEEKDAY(AY4,2)=1,COUNTIF(Jours_fériés,AND(AY4+1,IE+2))),AY10-HLOOKUP(AY4+3,Journalier_HLV_Inter,8,FALSE),IF(AND(WEEKDAY(AY4,2)=1,COUNTIF(Jours_fériés,AY4+1)),AY10-HLOOKUP(AY4+2,Journalier_HLV_Inter,8,FALSE),IF(AND(WEEKDAY(AY4,2)=2,COUNTIF(Jours_fériés,AND(AY4+1,AY4+2))),AY10-HLOOKUP(AY4+3,Journalier_HLV_Inter,8,FALSE),IF(AND(WEEKDAY(AY4,2)=2,COUNTIF(Jours_fériés,AY4+1)),AY10-HLOOKUP(AY4+2,Journalier_HLV_Inter,8,FALSE),IF(AND(WEEKDAY(AY4,2)=3,COUNTIF(Jours_fériés,AND(AY4+1,AY4+2))),AY10-HLOOKUP(AY4+5,Journalier_HLV_Inter,8,FALSE),IF(AND(WEEKDAY(AY4,2)=3,COUNTIF(Jours_fériés,AY4+1)),AY10-HLOOKUP(AY4+2,Journalier_HLV_Inter,8,FALSE),IF(AND(WEEKDAY(AY4,2)=4,COUNTIF(Jours_fériés,AY4+1)),AY10-HLOOKUP(AY4+4,Journalier_HLV_Inter,8,FALSE),IF(AND(WEEKDAY(AY4,2)=4,COUNTIF(Jours_fériés,AND(AY4+1,AY4+4))),AY10-HLOOKUP(AY4+5,Journalier_HLV_Inter,8,FALSE),IF(AND(WEEKDAY(AY4,2)=5,COUNTIF(Jours_fériés,AY4+3)),AY10-HLOOKUP(AY4+4,Journalier_HLV_Inter,8,FALSE),IF(COUNTIF(Week_end,AY4),0,IF(COUNTIF(Jours_fériés,AY4),0,AY10-HLOOKUP(AY4+1,Journalier_HLV_Inter,8,FALSE)))))))))))))</f>
        <v>0</v>
      </c>
      <c r="AZ17" s="63">
        <f>IF(WEEKDAY(AZ4,2)=5,(AZ10-HLOOKUP(AZ4+3,Journalier_HLV_Inter,8,FALSE)),IF(AND(WEEKDAY(AZ4,2)=1,COUNTIF(Jours_fériés,AND(AZ4+1,IE+2))),AZ10-HLOOKUP(AZ4+3,Journalier_HLV_Inter,8,FALSE),IF(AND(WEEKDAY(AZ4,2)=1,COUNTIF(Jours_fériés,AZ4+1)),AZ10-HLOOKUP(AZ4+2,Journalier_HLV_Inter,8,FALSE),IF(AND(WEEKDAY(AZ4,2)=2,COUNTIF(Jours_fériés,AND(AZ4+1,AZ4+2))),AZ10-HLOOKUP(AZ4+3,Journalier_HLV_Inter,8,FALSE),IF(AND(WEEKDAY(AZ4,2)=2,COUNTIF(Jours_fériés,AZ4+1)),AZ10-HLOOKUP(AZ4+2,Journalier_HLV_Inter,8,FALSE),IF(AND(WEEKDAY(AZ4,2)=3,COUNTIF(Jours_fériés,AND(AZ4+1,AZ4+2))),AZ10-HLOOKUP(AZ4+5,Journalier_HLV_Inter,8,FALSE),IF(AND(WEEKDAY(AZ4,2)=3,COUNTIF(Jours_fériés,AZ4+1)),AZ10-HLOOKUP(AZ4+2,Journalier_HLV_Inter,8,FALSE),IF(AND(WEEKDAY(AZ4,2)=4,COUNTIF(Jours_fériés,AZ4+1)),AZ10-HLOOKUP(AZ4+4,Journalier_HLV_Inter,8,FALSE),IF(AND(WEEKDAY(AZ4,2)=4,COUNTIF(Jours_fériés,AND(AZ4+1,AZ4+4))),AZ10-HLOOKUP(AZ4+5,Journalier_HLV_Inter,8,FALSE),IF(AND(WEEKDAY(AZ4,2)=5,COUNTIF(Jours_fériés,AZ4+3)),AZ10-HLOOKUP(AZ4+4,Journalier_HLV_Inter,8,FALSE),IF(COUNTIF(Week_end,AZ4),0,IF(COUNTIF(Jours_fériés,AZ4),0,AZ10-HLOOKUP(AZ4+1,Journalier_HLV_Inter,8,FALSE)))))))))))))</f>
        <v>0</v>
      </c>
      <c r="BA17" s="63">
        <f>IF(WEEKDAY(BA4,2)=5,(BA10-HLOOKUP(BA4+3,Journalier_HLV_Inter,8,FALSE)),IF(AND(WEEKDAY(BA4,2)=1,COUNTIF(Jours_fériés,AND(BA4+1,IE+2))),BA10-HLOOKUP(BA4+3,Journalier_HLV_Inter,8,FALSE),IF(AND(WEEKDAY(BA4,2)=1,COUNTIF(Jours_fériés,BA4+1)),BA10-HLOOKUP(BA4+2,Journalier_HLV_Inter,8,FALSE),IF(AND(WEEKDAY(BA4,2)=2,COUNTIF(Jours_fériés,AND(BA4+1,BA4+2))),BA10-HLOOKUP(BA4+3,Journalier_HLV_Inter,8,FALSE),IF(AND(WEEKDAY(BA4,2)=2,COUNTIF(Jours_fériés,BA4+1)),BA10-HLOOKUP(BA4+2,Journalier_HLV_Inter,8,FALSE),IF(AND(WEEKDAY(BA4,2)=3,COUNTIF(Jours_fériés,AND(BA4+1,BA4+2))),BA10-HLOOKUP(BA4+5,Journalier_HLV_Inter,8,FALSE),IF(AND(WEEKDAY(BA4,2)=3,COUNTIF(Jours_fériés,BA4+1)),BA10-HLOOKUP(BA4+2,Journalier_HLV_Inter,8,FALSE),IF(AND(WEEKDAY(BA4,2)=4,COUNTIF(Jours_fériés,BA4+1)),BA10-HLOOKUP(BA4+4,Journalier_HLV_Inter,8,FALSE),IF(AND(WEEKDAY(BA4,2)=4,COUNTIF(Jours_fériés,AND(BA4+1,BA4+4))),BA10-HLOOKUP(BA4+5,Journalier_HLV_Inter,8,FALSE),IF(AND(WEEKDAY(BA4,2)=5,COUNTIF(Jours_fériés,BA4+3)),BA10-HLOOKUP(BA4+4,Journalier_HLV_Inter,8,FALSE),IF(COUNTIF(Week_end,BA4),0,IF(COUNTIF(Jours_fériés,BA4),0,BA10-HLOOKUP(BA4+1,Journalier_HLV_Inter,8,FALSE)))))))))))))</f>
        <v>0</v>
      </c>
      <c r="BB17" s="63">
        <f>IF(WEEKDAY(BB4,2)=5,(BB10-HLOOKUP(BB4+3,Journalier_HLV_Inter,8,FALSE)),IF(AND(WEEKDAY(BB4,2)=1,COUNTIF(Jours_fériés,AND(BB4+1,IE+2))),BB10-HLOOKUP(BB4+3,Journalier_HLV_Inter,8,FALSE),IF(AND(WEEKDAY(BB4,2)=1,COUNTIF(Jours_fériés,BB4+1)),BB10-HLOOKUP(BB4+2,Journalier_HLV_Inter,8,FALSE),IF(AND(WEEKDAY(BB4,2)=2,COUNTIF(Jours_fériés,AND(BB4+1,BB4+2))),BB10-HLOOKUP(BB4+3,Journalier_HLV_Inter,8,FALSE),IF(AND(WEEKDAY(BB4,2)=2,COUNTIF(Jours_fériés,BB4+1)),BB10-HLOOKUP(BB4+2,Journalier_HLV_Inter,8,FALSE),IF(AND(WEEKDAY(BB4,2)=3,COUNTIF(Jours_fériés,AND(BB4+1,BB4+2))),BB10-HLOOKUP(BB4+5,Journalier_HLV_Inter,8,FALSE),IF(AND(WEEKDAY(BB4,2)=3,COUNTIF(Jours_fériés,BB4+1)),BB10-HLOOKUP(BB4+2,Journalier_HLV_Inter,8,FALSE),IF(AND(WEEKDAY(BB4,2)=4,COUNTIF(Jours_fériés,BB4+1)),BB10-HLOOKUP(BB4+4,Journalier_HLV_Inter,8,FALSE),IF(AND(WEEKDAY(BB4,2)=4,COUNTIF(Jours_fériés,AND(BB4+1,BB4+4))),BB10-HLOOKUP(BB4+5,Journalier_HLV_Inter,8,FALSE),IF(AND(WEEKDAY(BB4,2)=5,COUNTIF(Jours_fériés,BB4+3)),BB10-HLOOKUP(BB4+4,Journalier_HLV_Inter,8,FALSE),IF(COUNTIF(Week_end,BB4),0,IF(COUNTIF(Jours_fériés,BB4),0,BB10-HLOOKUP(BB4+1,Journalier_HLV_Inter,8,FALSE)))))))))))))</f>
        <v>0</v>
      </c>
      <c r="BC17" s="63">
        <f>IF(WEEKDAY(BC4,2)=5,(BC10-HLOOKUP(BC4+3,Journalier_HLV_Inter,8,FALSE)),IF(AND(WEEKDAY(BC4,2)=1,COUNTIF(Jours_fériés,AND(BC4+1,IE+2))),BC10-HLOOKUP(BC4+3,Journalier_HLV_Inter,8,FALSE),IF(AND(WEEKDAY(BC4,2)=1,COUNTIF(Jours_fériés,BC4+1)),BC10-HLOOKUP(BC4+2,Journalier_HLV_Inter,8,FALSE),IF(AND(WEEKDAY(BC4,2)=2,COUNTIF(Jours_fériés,AND(BC4+1,BC4+2))),BC10-HLOOKUP(BC4+3,Journalier_HLV_Inter,8,FALSE),IF(AND(WEEKDAY(BC4,2)=2,COUNTIF(Jours_fériés,BC4+1)),BC10-HLOOKUP(BC4+2,Journalier_HLV_Inter,8,FALSE),IF(AND(WEEKDAY(BC4,2)=3,COUNTIF(Jours_fériés,AND(BC4+1,BC4+2))),BC10-HLOOKUP(BC4+5,Journalier_HLV_Inter,8,FALSE),IF(AND(WEEKDAY(BC4,2)=3,COUNTIF(Jours_fériés,BC4+1)),BC10-HLOOKUP(BC4+2,Journalier_HLV_Inter,8,FALSE),IF(AND(WEEKDAY(BC4,2)=4,COUNTIF(Jours_fériés,BC4+1)),BC10-HLOOKUP(BC4+4,Journalier_HLV_Inter,8,FALSE),IF(AND(WEEKDAY(BC4,2)=4,COUNTIF(Jours_fériés,AND(BC4+1,BC4+4))),BC10-HLOOKUP(BC4+5,Journalier_HLV_Inter,8,FALSE),IF(AND(WEEKDAY(BC4,2)=5,COUNTIF(Jours_fériés,BC4+3)),BC10-HLOOKUP(BC4+4,Journalier_HLV_Inter,8,FALSE),IF(COUNTIF(Week_end,BC4),0,IF(COUNTIF(Jours_fériés,BC4),0,BC10-HLOOKUP(BC4+1,Journalier_HLV_Inter,8,FALSE)))))))))))))</f>
        <v>0</v>
      </c>
      <c r="BD17" s="63">
        <f>IF(WEEKDAY(BD4,2)=5,(BD10-HLOOKUP(BD4+3,Journalier_HLV_Inter,8,FALSE)),IF(AND(WEEKDAY(BD4,2)=1,COUNTIF(Jours_fériés,AND(BD4+1,IE+2))),BD10-HLOOKUP(BD4+3,Journalier_HLV_Inter,8,FALSE),IF(AND(WEEKDAY(BD4,2)=1,COUNTIF(Jours_fériés,BD4+1)),BD10-HLOOKUP(BD4+2,Journalier_HLV_Inter,8,FALSE),IF(AND(WEEKDAY(BD4,2)=2,COUNTIF(Jours_fériés,AND(BD4+1,BD4+2))),BD10-HLOOKUP(BD4+3,Journalier_HLV_Inter,8,FALSE),IF(AND(WEEKDAY(BD4,2)=2,COUNTIF(Jours_fériés,BD4+1)),BD10-HLOOKUP(BD4+2,Journalier_HLV_Inter,8,FALSE),IF(AND(WEEKDAY(BD4,2)=3,COUNTIF(Jours_fériés,AND(BD4+1,BD4+2))),BD10-HLOOKUP(BD4+5,Journalier_HLV_Inter,8,FALSE),IF(AND(WEEKDAY(BD4,2)=3,COUNTIF(Jours_fériés,BD4+1)),BD10-HLOOKUP(BD4+2,Journalier_HLV_Inter,8,FALSE),IF(AND(WEEKDAY(BD4,2)=4,COUNTIF(Jours_fériés,BD4+1)),BD10-HLOOKUP(BD4+4,Journalier_HLV_Inter,8,FALSE),IF(AND(WEEKDAY(BD4,2)=4,COUNTIF(Jours_fériés,AND(BD4+1,BD4+4))),BD10-HLOOKUP(BD4+5,Journalier_HLV_Inter,8,FALSE),IF(AND(WEEKDAY(BD4,2)=5,COUNTIF(Jours_fériés,BD4+3)),BD10-HLOOKUP(BD4+4,Journalier_HLV_Inter,8,FALSE),IF(COUNTIF(Week_end,BD4),0,IF(COUNTIF(Jours_fériés,BD4),0,BD10-HLOOKUP(BD4+1,Journalier_HLV_Inter,8,FALSE)))))))))))))</f>
        <v>0</v>
      </c>
      <c r="BE17" s="63">
        <f>IF(WEEKDAY(BE4,2)=5,(BE10-HLOOKUP(BE4+3,Journalier_HLV_Inter,8,FALSE)),IF(AND(WEEKDAY(BE4,2)=1,COUNTIF(Jours_fériés,AND(BE4+1,IE+2))),BE10-HLOOKUP(BE4+3,Journalier_HLV_Inter,8,FALSE),IF(AND(WEEKDAY(BE4,2)=1,COUNTIF(Jours_fériés,BE4+1)),BE10-HLOOKUP(BE4+2,Journalier_HLV_Inter,8,FALSE),IF(AND(WEEKDAY(BE4,2)=2,COUNTIF(Jours_fériés,AND(BE4+1,BE4+2))),BE10-HLOOKUP(BE4+3,Journalier_HLV_Inter,8,FALSE),IF(AND(WEEKDAY(BE4,2)=2,COUNTIF(Jours_fériés,BE4+1)),BE10-HLOOKUP(BE4+2,Journalier_HLV_Inter,8,FALSE),IF(AND(WEEKDAY(BE4,2)=3,COUNTIF(Jours_fériés,AND(BE4+1,BE4+2))),BE10-HLOOKUP(BE4+5,Journalier_HLV_Inter,8,FALSE),IF(AND(WEEKDAY(BE4,2)=3,COUNTIF(Jours_fériés,BE4+1)),BE10-HLOOKUP(BE4+2,Journalier_HLV_Inter,8,FALSE),IF(AND(WEEKDAY(BE4,2)=4,COUNTIF(Jours_fériés,BE4+1)),BE10-HLOOKUP(BE4+4,Journalier_HLV_Inter,8,FALSE),IF(AND(WEEKDAY(BE4,2)=4,COUNTIF(Jours_fériés,AND(BE4+1,BE4+4))),BE10-HLOOKUP(BE4+5,Journalier_HLV_Inter,8,FALSE),IF(AND(WEEKDAY(BE4,2)=5,COUNTIF(Jours_fériés,BE4+3)),BE10-HLOOKUP(BE4+4,Journalier_HLV_Inter,8,FALSE),IF(COUNTIF(Week_end,BE4),0,IF(COUNTIF(Jours_fériés,BE4),0,BE10-HLOOKUP(BE4+1,Journalier_HLV_Inter,8,FALSE)))))))))))))</f>
        <v>0</v>
      </c>
      <c r="BF17" s="63">
        <f>IF(WEEKDAY(BF4,2)=5,(BF10-HLOOKUP(BF4+3,Journalier_HLV_Inter,8,FALSE)),IF(AND(WEEKDAY(BF4,2)=1,COUNTIF(Jours_fériés,AND(BF4+1,IE+2))),BF10-HLOOKUP(BF4+3,Journalier_HLV_Inter,8,FALSE),IF(AND(WEEKDAY(BF4,2)=1,COUNTIF(Jours_fériés,BF4+1)),BF10-HLOOKUP(BF4+2,Journalier_HLV_Inter,8,FALSE),IF(AND(WEEKDAY(BF4,2)=2,COUNTIF(Jours_fériés,AND(BF4+1,BF4+2))),BF10-HLOOKUP(BF4+3,Journalier_HLV_Inter,8,FALSE),IF(AND(WEEKDAY(BF4,2)=2,COUNTIF(Jours_fériés,BF4+1)),BF10-HLOOKUP(BF4+2,Journalier_HLV_Inter,8,FALSE),IF(AND(WEEKDAY(BF4,2)=3,COUNTIF(Jours_fériés,AND(BF4+1,BF4+2))),BF10-HLOOKUP(BF4+5,Journalier_HLV_Inter,8,FALSE),IF(AND(WEEKDAY(BF4,2)=3,COUNTIF(Jours_fériés,BF4+1)),BF10-HLOOKUP(BF4+2,Journalier_HLV_Inter,8,FALSE),IF(AND(WEEKDAY(BF4,2)=4,COUNTIF(Jours_fériés,BF4+1)),BF10-HLOOKUP(BF4+4,Journalier_HLV_Inter,8,FALSE),IF(AND(WEEKDAY(BF4,2)=4,COUNTIF(Jours_fériés,AND(BF4+1,BF4+4))),BF10-HLOOKUP(BF4+5,Journalier_HLV_Inter,8,FALSE),IF(AND(WEEKDAY(BF4,2)=5,COUNTIF(Jours_fériés,BF4+3)),BF10-HLOOKUP(BF4+4,Journalier_HLV_Inter,8,FALSE),IF(COUNTIF(Week_end,BF4),0,IF(COUNTIF(Jours_fériés,BF4),0,BF10-HLOOKUP(BF4+1,Journalier_HLV_Inter,8,FALSE)))))))))))))</f>
        <v>0</v>
      </c>
      <c r="BG17" s="63">
        <f>IF(WEEKDAY(BG4,2)=5,(BG10-HLOOKUP(BG4+3,Journalier_HLV_Inter,8,FALSE)),IF(AND(WEEKDAY(BG4,2)=1,COUNTIF(Jours_fériés,AND(BG4+1,IE+2))),BG10-HLOOKUP(BG4+3,Journalier_HLV_Inter,8,FALSE),IF(AND(WEEKDAY(BG4,2)=1,COUNTIF(Jours_fériés,BG4+1)),BG10-HLOOKUP(BG4+2,Journalier_HLV_Inter,8,FALSE),IF(AND(WEEKDAY(BG4,2)=2,COUNTIF(Jours_fériés,AND(BG4+1,BG4+2))),BG10-HLOOKUP(BG4+3,Journalier_HLV_Inter,8,FALSE),IF(AND(WEEKDAY(BG4,2)=2,COUNTIF(Jours_fériés,BG4+1)),BG10-HLOOKUP(BG4+2,Journalier_HLV_Inter,8,FALSE),IF(AND(WEEKDAY(BG4,2)=3,COUNTIF(Jours_fériés,AND(BG4+1,BG4+2))),BG10-HLOOKUP(BG4+5,Journalier_HLV_Inter,8,FALSE),IF(AND(WEEKDAY(BG4,2)=3,COUNTIF(Jours_fériés,BG4+1)),BG10-HLOOKUP(BG4+2,Journalier_HLV_Inter,8,FALSE),IF(AND(WEEKDAY(BG4,2)=4,COUNTIF(Jours_fériés,BG4+1)),BG10-HLOOKUP(BG4+4,Journalier_HLV_Inter,8,FALSE),IF(AND(WEEKDAY(BG4,2)=4,COUNTIF(Jours_fériés,AND(BG4+1,BG4+4))),BG10-HLOOKUP(BG4+5,Journalier_HLV_Inter,8,FALSE),IF(AND(WEEKDAY(BG4,2)=5,COUNTIF(Jours_fériés,BG4+3)),BG10-HLOOKUP(BG4+4,Journalier_HLV_Inter,8,FALSE),IF(COUNTIF(Week_end,BG4),0,IF(COUNTIF(Jours_fériés,BG4),0,BG10-HLOOKUP(BG4+1,Journalier_HLV_Inter,8,FALSE)))))))))))))</f>
        <v>0</v>
      </c>
      <c r="BH17" s="63">
        <f>IF(WEEKDAY(BH4,2)=5,(BH10-HLOOKUP(BH4+3,Journalier_HLV_Inter,8,FALSE)),IF(AND(WEEKDAY(BH4,2)=1,COUNTIF(Jours_fériés,AND(BH4+1,IE+2))),BH10-HLOOKUP(BH4+3,Journalier_HLV_Inter,8,FALSE),IF(AND(WEEKDAY(BH4,2)=1,COUNTIF(Jours_fériés,BH4+1)),BH10-HLOOKUP(BH4+2,Journalier_HLV_Inter,8,FALSE),IF(AND(WEEKDAY(BH4,2)=2,COUNTIF(Jours_fériés,AND(BH4+1,BH4+2))),BH10-HLOOKUP(BH4+3,Journalier_HLV_Inter,8,FALSE),IF(AND(WEEKDAY(BH4,2)=2,COUNTIF(Jours_fériés,BH4+1)),BH10-HLOOKUP(BH4+2,Journalier_HLV_Inter,8,FALSE),IF(AND(WEEKDAY(BH4,2)=3,COUNTIF(Jours_fériés,AND(BH4+1,BH4+2))),BH10-HLOOKUP(BH4+5,Journalier_HLV_Inter,8,FALSE),IF(AND(WEEKDAY(BH4,2)=3,COUNTIF(Jours_fériés,BH4+1)),BH10-HLOOKUP(BH4+2,Journalier_HLV_Inter,8,FALSE),IF(AND(WEEKDAY(BH4,2)=4,COUNTIF(Jours_fériés,BH4+1)),BH10-HLOOKUP(BH4+4,Journalier_HLV_Inter,8,FALSE),IF(AND(WEEKDAY(BH4,2)=4,COUNTIF(Jours_fériés,AND(BH4+1,BH4+4))),BH10-HLOOKUP(BH4+5,Journalier_HLV_Inter,8,FALSE),IF(AND(WEEKDAY(BH4,2)=5,COUNTIF(Jours_fériés,BH4+3)),BH10-HLOOKUP(BH4+4,Journalier_HLV_Inter,8,FALSE),IF(COUNTIF(Week_end,BH4),0,IF(COUNTIF(Jours_fériés,BH4),0,BH10-HLOOKUP(BH4+1,Journalier_HLV_Inter,8,FALSE)))))))))))))</f>
        <v>0</v>
      </c>
      <c r="BI17" s="63">
        <f>IF(WEEKDAY(BI4,2)=5,(BI10-HLOOKUP(BI4+3,Journalier_HLV_Inter,8,FALSE)),IF(AND(WEEKDAY(BI4,2)=1,COUNTIF(Jours_fériés,AND(BI4+1,IE+2))),BI10-HLOOKUP(BI4+3,Journalier_HLV_Inter,8,FALSE),IF(AND(WEEKDAY(BI4,2)=1,COUNTIF(Jours_fériés,BI4+1)),BI10-HLOOKUP(BI4+2,Journalier_HLV_Inter,8,FALSE),IF(AND(WEEKDAY(BI4,2)=2,COUNTIF(Jours_fériés,AND(BI4+1,BI4+2))),BI10-HLOOKUP(BI4+3,Journalier_HLV_Inter,8,FALSE),IF(AND(WEEKDAY(BI4,2)=2,COUNTIF(Jours_fériés,BI4+1)),BI10-HLOOKUP(BI4+2,Journalier_HLV_Inter,8,FALSE),IF(AND(WEEKDAY(BI4,2)=3,COUNTIF(Jours_fériés,AND(BI4+1,BI4+2))),BI10-HLOOKUP(BI4+5,Journalier_HLV_Inter,8,FALSE),IF(AND(WEEKDAY(BI4,2)=3,COUNTIF(Jours_fériés,BI4+1)),BI10-HLOOKUP(BI4+2,Journalier_HLV_Inter,8,FALSE),IF(AND(WEEKDAY(BI4,2)=4,COUNTIF(Jours_fériés,BI4+1)),BI10-HLOOKUP(BI4+4,Journalier_HLV_Inter,8,FALSE),IF(AND(WEEKDAY(BI4,2)=4,COUNTIF(Jours_fériés,AND(BI4+1,BI4+4))),BI10-HLOOKUP(BI4+5,Journalier_HLV_Inter,8,FALSE),IF(AND(WEEKDAY(BI4,2)=5,COUNTIF(Jours_fériés,BI4+3)),BI10-HLOOKUP(BI4+4,Journalier_HLV_Inter,8,FALSE),IF(COUNTIF(Week_end,BI4),0,IF(COUNTIF(Jours_fériés,BI4),0,BI10-HLOOKUP(BI4+1,Journalier_HLV_Inter,8,FALSE)))))))))))))</f>
        <v>0</v>
      </c>
      <c r="BJ17" s="63">
        <f>IF(WEEKDAY(BJ4,2)=5,(BJ10-HLOOKUP(BJ4+3,Journalier_HLV_Inter,8,FALSE)),IF(AND(WEEKDAY(BJ4,2)=1,COUNTIF(Jours_fériés,AND(BJ4+1,IE+2))),BJ10-HLOOKUP(BJ4+3,Journalier_HLV_Inter,8,FALSE),IF(AND(WEEKDAY(BJ4,2)=1,COUNTIF(Jours_fériés,BJ4+1)),BJ10-HLOOKUP(BJ4+2,Journalier_HLV_Inter,8,FALSE),IF(AND(WEEKDAY(BJ4,2)=2,COUNTIF(Jours_fériés,AND(BJ4+1,BJ4+2))),BJ10-HLOOKUP(BJ4+3,Journalier_HLV_Inter,8,FALSE),IF(AND(WEEKDAY(BJ4,2)=2,COUNTIF(Jours_fériés,BJ4+1)),BJ10-HLOOKUP(BJ4+2,Journalier_HLV_Inter,8,FALSE),IF(AND(WEEKDAY(BJ4,2)=3,COUNTIF(Jours_fériés,AND(BJ4+1,BJ4+2))),BJ10-HLOOKUP(BJ4+5,Journalier_HLV_Inter,8,FALSE),IF(AND(WEEKDAY(BJ4,2)=3,COUNTIF(Jours_fériés,BJ4+1)),BJ10-HLOOKUP(BJ4+2,Journalier_HLV_Inter,8,FALSE),IF(AND(WEEKDAY(BJ4,2)=4,COUNTIF(Jours_fériés,BJ4+1)),BJ10-HLOOKUP(BJ4+4,Journalier_HLV_Inter,8,FALSE),IF(AND(WEEKDAY(BJ4,2)=4,COUNTIF(Jours_fériés,AND(BJ4+1,BJ4+4))),BJ10-HLOOKUP(BJ4+5,Journalier_HLV_Inter,8,FALSE),IF(AND(WEEKDAY(BJ4,2)=5,COUNTIF(Jours_fériés,BJ4+3)),BJ10-HLOOKUP(BJ4+4,Journalier_HLV_Inter,8,FALSE),IF(COUNTIF(Week_end,BJ4),0,IF(COUNTIF(Jours_fériés,BJ4),0,BJ10-HLOOKUP(BJ4+1,Journalier_HLV_Inter,8,FALSE)))))))))))))</f>
        <v>0</v>
      </c>
      <c r="BK17" s="63">
        <f>IF(WEEKDAY(BK4,2)=5,(BK10-HLOOKUP(BK4+3,Journalier_HLV_Inter,8,FALSE)),IF(AND(WEEKDAY(BK4,2)=1,COUNTIF(Jours_fériés,AND(BK4+1,IE+2))),BK10-HLOOKUP(BK4+3,Journalier_HLV_Inter,8,FALSE),IF(AND(WEEKDAY(BK4,2)=1,COUNTIF(Jours_fériés,BK4+1)),BK10-HLOOKUP(BK4+2,Journalier_HLV_Inter,8,FALSE),IF(AND(WEEKDAY(BK4,2)=2,COUNTIF(Jours_fériés,AND(BK4+1,BK4+2))),BK10-HLOOKUP(BK4+3,Journalier_HLV_Inter,8,FALSE),IF(AND(WEEKDAY(BK4,2)=2,COUNTIF(Jours_fériés,BK4+1)),BK10-HLOOKUP(BK4+2,Journalier_HLV_Inter,8,FALSE),IF(AND(WEEKDAY(BK4,2)=3,COUNTIF(Jours_fériés,AND(BK4+1,BK4+2))),BK10-HLOOKUP(BK4+5,Journalier_HLV_Inter,8,FALSE),IF(AND(WEEKDAY(BK4,2)=3,COUNTIF(Jours_fériés,BK4+1)),BK10-HLOOKUP(BK4+2,Journalier_HLV_Inter,8,FALSE),IF(AND(WEEKDAY(BK4,2)=4,COUNTIF(Jours_fériés,BK4+1)),BK10-HLOOKUP(BK4+4,Journalier_HLV_Inter,8,FALSE),IF(AND(WEEKDAY(BK4,2)=4,COUNTIF(Jours_fériés,AND(BK4+1,BK4+4))),BK10-HLOOKUP(BK4+5,Journalier_HLV_Inter,8,FALSE),IF(AND(WEEKDAY(BK4,2)=5,COUNTIF(Jours_fériés,BK4+3)),BK10-HLOOKUP(BK4+4,Journalier_HLV_Inter,8,FALSE),IF(COUNTIF(Week_end,BK4),0,IF(COUNTIF(Jours_fériés,BK4),0,BK10-HLOOKUP(BK4+1,Journalier_HLV_Inter,8,FALSE)))))))))))))</f>
        <v>0</v>
      </c>
      <c r="BL17" s="63">
        <f>IF(WEEKDAY(BL4,2)=5,(BL10-HLOOKUP(BL4+3,Journalier_HLV_Inter,8,FALSE)),IF(AND(WEEKDAY(BL4,2)=1,COUNTIF(Jours_fériés,AND(BL4+1,IE+2))),BL10-HLOOKUP(BL4+3,Journalier_HLV_Inter,8,FALSE),IF(AND(WEEKDAY(BL4,2)=1,COUNTIF(Jours_fériés,BL4+1)),BL10-HLOOKUP(BL4+2,Journalier_HLV_Inter,8,FALSE),IF(AND(WEEKDAY(BL4,2)=2,COUNTIF(Jours_fériés,AND(BL4+1,BL4+2))),BL10-HLOOKUP(BL4+3,Journalier_HLV_Inter,8,FALSE),IF(AND(WEEKDAY(BL4,2)=2,COUNTIF(Jours_fériés,BL4+1)),BL10-HLOOKUP(BL4+2,Journalier_HLV_Inter,8,FALSE),IF(AND(WEEKDAY(BL4,2)=3,COUNTIF(Jours_fériés,AND(BL4+1,BL4+2))),BL10-HLOOKUP(BL4+5,Journalier_HLV_Inter,8,FALSE),IF(AND(WEEKDAY(BL4,2)=3,COUNTIF(Jours_fériés,BL4+1)),BL10-HLOOKUP(BL4+2,Journalier_HLV_Inter,8,FALSE),IF(AND(WEEKDAY(BL4,2)=4,COUNTIF(Jours_fériés,BL4+1)),BL10-HLOOKUP(BL4+4,Journalier_HLV_Inter,8,FALSE),IF(AND(WEEKDAY(BL4,2)=4,COUNTIF(Jours_fériés,AND(BL4+1,BL4+4))),BL10-HLOOKUP(BL4+5,Journalier_HLV_Inter,8,FALSE),IF(AND(WEEKDAY(BL4,2)=5,COUNTIF(Jours_fériés,BL4+3)),BL10-HLOOKUP(BL4+4,Journalier_HLV_Inter,8,FALSE),IF(COUNTIF(Week_end,BL4),0,IF(COUNTIF(Jours_fériés,BL4),0,BL10-HLOOKUP(BL4+1,Journalier_HLV_Inter,8,FALSE)))))))))))))</f>
        <v>0</v>
      </c>
      <c r="BM17" s="63">
        <f>IF(WEEKDAY(BM4,2)=5,(BM10-HLOOKUP(BM4+3,Journalier_HLV_Inter,8,FALSE)),IF(AND(WEEKDAY(BM4,2)=1,COUNTIF(Jours_fériés,AND(BM4+1,IE+2))),BM10-HLOOKUP(BM4+3,Journalier_HLV_Inter,8,FALSE),IF(AND(WEEKDAY(BM4,2)=1,COUNTIF(Jours_fériés,BM4+1)),BM10-HLOOKUP(BM4+2,Journalier_HLV_Inter,8,FALSE),IF(AND(WEEKDAY(BM4,2)=2,COUNTIF(Jours_fériés,AND(BM4+1,BM4+2))),BM10-HLOOKUP(BM4+3,Journalier_HLV_Inter,8,FALSE),IF(AND(WEEKDAY(BM4,2)=2,COUNTIF(Jours_fériés,BM4+1)),BM10-HLOOKUP(BM4+2,Journalier_HLV_Inter,8,FALSE),IF(AND(WEEKDAY(BM4,2)=3,COUNTIF(Jours_fériés,AND(BM4+1,BM4+2))),BM10-HLOOKUP(BM4+5,Journalier_HLV_Inter,8,FALSE),IF(AND(WEEKDAY(BM4,2)=3,COUNTIF(Jours_fériés,BM4+1)),BM10-HLOOKUP(BM4+2,Journalier_HLV_Inter,8,FALSE),IF(AND(WEEKDAY(BM4,2)=4,COUNTIF(Jours_fériés,BM4+1)),BM10-HLOOKUP(BM4+4,Journalier_HLV_Inter,8,FALSE),IF(AND(WEEKDAY(BM4,2)=4,COUNTIF(Jours_fériés,AND(BM4+1,BM4+4))),BM10-HLOOKUP(BM4+5,Journalier_HLV_Inter,8,FALSE),IF(AND(WEEKDAY(BM4,2)=5,COUNTIF(Jours_fériés,BM4+3)),BM10-HLOOKUP(BM4+4,Journalier_HLV_Inter,8,FALSE),IF(COUNTIF(Week_end,BM4),0,IF(COUNTIF(Jours_fériés,BM4),0,BM10-HLOOKUP(BM4+1,Journalier_HLV_Inter,8,FALSE)))))))))))))</f>
        <v>0</v>
      </c>
      <c r="BN17" s="63">
        <f>IF(WEEKDAY(BN4,2)=5,(BN10-HLOOKUP(BN4+3,Journalier_HLV_Inter,8,FALSE)),IF(AND(WEEKDAY(BN4,2)=1,COUNTIF(Jours_fériés,AND(BN4+1,IE+2))),BN10-HLOOKUP(BN4+3,Journalier_HLV_Inter,8,FALSE),IF(AND(WEEKDAY(BN4,2)=1,COUNTIF(Jours_fériés,BN4+1)),BN10-HLOOKUP(BN4+2,Journalier_HLV_Inter,8,FALSE),IF(AND(WEEKDAY(BN4,2)=2,COUNTIF(Jours_fériés,AND(BN4+1,BN4+2))),BN10-HLOOKUP(BN4+3,Journalier_HLV_Inter,8,FALSE),IF(AND(WEEKDAY(BN4,2)=2,COUNTIF(Jours_fériés,BN4+1)),BN10-HLOOKUP(BN4+2,Journalier_HLV_Inter,8,FALSE),IF(AND(WEEKDAY(BN4,2)=3,COUNTIF(Jours_fériés,AND(BN4+1,BN4+2))),BN10-HLOOKUP(BN4+5,Journalier_HLV_Inter,8,FALSE),IF(AND(WEEKDAY(BN4,2)=3,COUNTIF(Jours_fériés,BN4+1)),BN10-HLOOKUP(BN4+2,Journalier_HLV_Inter,8,FALSE),IF(AND(WEEKDAY(BN4,2)=4,COUNTIF(Jours_fériés,BN4+1)),BN10-HLOOKUP(BN4+4,Journalier_HLV_Inter,8,FALSE),IF(AND(WEEKDAY(BN4,2)=4,COUNTIF(Jours_fériés,AND(BN4+1,BN4+4))),BN10-HLOOKUP(BN4+5,Journalier_HLV_Inter,8,FALSE),IF(AND(WEEKDAY(BN4,2)=5,COUNTIF(Jours_fériés,BN4+3)),BN10-HLOOKUP(BN4+4,Journalier_HLV_Inter,8,FALSE),IF(COUNTIF(Week_end,BN4),0,IF(COUNTIF(Jours_fériés,BN4),0,BN10-HLOOKUP(BN4+1,Journalier_HLV_Inter,8,FALSE)))))))))))))</f>
        <v>0</v>
      </c>
      <c r="BO17" s="63">
        <f>IF(WEEKDAY(BO4,2)=5,(BO10-HLOOKUP(BO4+3,Journalier_HLV_Inter,8,FALSE)),IF(AND(WEEKDAY(BO4,2)=1,COUNTIF(Jours_fériés,AND(BO4+1,IE+2))),BO10-HLOOKUP(BO4+3,Journalier_HLV_Inter,8,FALSE),IF(AND(WEEKDAY(BO4,2)=1,COUNTIF(Jours_fériés,BO4+1)),BO10-HLOOKUP(BO4+2,Journalier_HLV_Inter,8,FALSE),IF(AND(WEEKDAY(BO4,2)=2,COUNTIF(Jours_fériés,AND(BO4+1,BO4+2))),BO10-HLOOKUP(BO4+3,Journalier_HLV_Inter,8,FALSE),IF(AND(WEEKDAY(BO4,2)=2,COUNTIF(Jours_fériés,BO4+1)),BO10-HLOOKUP(BO4+2,Journalier_HLV_Inter,8,FALSE),IF(AND(WEEKDAY(BO4,2)=3,COUNTIF(Jours_fériés,AND(BO4+1,BO4+2))),BO10-HLOOKUP(BO4+5,Journalier_HLV_Inter,8,FALSE),IF(AND(WEEKDAY(BO4,2)=3,COUNTIF(Jours_fériés,BO4+1)),BO10-HLOOKUP(BO4+2,Journalier_HLV_Inter,8,FALSE),IF(AND(WEEKDAY(BO4,2)=4,COUNTIF(Jours_fériés,BO4+1)),BO10-HLOOKUP(BO4+4,Journalier_HLV_Inter,8,FALSE),IF(AND(WEEKDAY(BO4,2)=4,COUNTIF(Jours_fériés,AND(BO4+1,BO4+4))),BO10-HLOOKUP(BO4+5,Journalier_HLV_Inter,8,FALSE),IF(AND(WEEKDAY(BO4,2)=5,COUNTIF(Jours_fériés,BO4+3)),BO10-HLOOKUP(BO4+4,Journalier_HLV_Inter,8,FALSE),IF(COUNTIF(Week_end,BO4),0,IF(COUNTIF(Jours_fériés,BO4),0,BO10-HLOOKUP(BO4+1,Journalier_HLV_Inter,8,FALSE)))))))))))))</f>
        <v>0</v>
      </c>
      <c r="BP17" s="63">
        <f>IF(WEEKDAY(BP4,2)=5,(BP10-HLOOKUP(BP4+3,Journalier_HLV_Inter,8,FALSE)),IF(AND(WEEKDAY(BP4,2)=1,COUNTIF(Jours_fériés,AND(BP4+1,IE+2))),BP10-HLOOKUP(BP4+3,Journalier_HLV_Inter,8,FALSE),IF(AND(WEEKDAY(BP4,2)=1,COUNTIF(Jours_fériés,BP4+1)),BP10-HLOOKUP(BP4+2,Journalier_HLV_Inter,8,FALSE),IF(AND(WEEKDAY(BP4,2)=2,COUNTIF(Jours_fériés,AND(BP4+1,BP4+2))),BP10-HLOOKUP(BP4+3,Journalier_HLV_Inter,8,FALSE),IF(AND(WEEKDAY(BP4,2)=2,COUNTIF(Jours_fériés,BP4+1)),BP10-HLOOKUP(BP4+2,Journalier_HLV_Inter,8,FALSE),IF(AND(WEEKDAY(BP4,2)=3,COUNTIF(Jours_fériés,AND(BP4+1,BP4+2))),BP10-HLOOKUP(BP4+5,Journalier_HLV_Inter,8,FALSE),IF(AND(WEEKDAY(BP4,2)=3,COUNTIF(Jours_fériés,BP4+1)),BP10-HLOOKUP(BP4+2,Journalier_HLV_Inter,8,FALSE),IF(AND(WEEKDAY(BP4,2)=4,COUNTIF(Jours_fériés,BP4+1)),BP10-HLOOKUP(BP4+4,Journalier_HLV_Inter,8,FALSE),IF(AND(WEEKDAY(BP4,2)=4,COUNTIF(Jours_fériés,AND(BP4+1,BP4+4))),BP10-HLOOKUP(BP4+5,Journalier_HLV_Inter,8,FALSE),IF(AND(WEEKDAY(BP4,2)=5,COUNTIF(Jours_fériés,BP4+3)),BP10-HLOOKUP(BP4+4,Journalier_HLV_Inter,8,FALSE),IF(COUNTIF(Week_end,BP4),0,IF(COUNTIF(Jours_fériés,BP4),0,BP10-HLOOKUP(BP4+1,Journalier_HLV_Inter,8,FALSE)))))))))))))</f>
        <v>0</v>
      </c>
      <c r="BQ17" s="63">
        <f>IF(WEEKDAY(BQ4,2)=5,(BQ10-HLOOKUP(BQ4+3,Journalier_HLV_Inter,8,FALSE)),IF(AND(WEEKDAY(BQ4,2)=1,COUNTIF(Jours_fériés,AND(BQ4+1,IE+2))),BQ10-HLOOKUP(BQ4+3,Journalier_HLV_Inter,8,FALSE),IF(AND(WEEKDAY(BQ4,2)=1,COUNTIF(Jours_fériés,BQ4+1)),BQ10-HLOOKUP(BQ4+2,Journalier_HLV_Inter,8,FALSE),IF(AND(WEEKDAY(BQ4,2)=2,COUNTIF(Jours_fériés,AND(BQ4+1,BQ4+2))),BQ10-HLOOKUP(BQ4+3,Journalier_HLV_Inter,8,FALSE),IF(AND(WEEKDAY(BQ4,2)=2,COUNTIF(Jours_fériés,BQ4+1)),BQ10-HLOOKUP(BQ4+2,Journalier_HLV_Inter,8,FALSE),IF(AND(WEEKDAY(BQ4,2)=3,COUNTIF(Jours_fériés,AND(BQ4+1,BQ4+2))),BQ10-HLOOKUP(BQ4+5,Journalier_HLV_Inter,8,FALSE),IF(AND(WEEKDAY(BQ4,2)=3,COUNTIF(Jours_fériés,BQ4+1)),BQ10-HLOOKUP(BQ4+2,Journalier_HLV_Inter,8,FALSE),IF(AND(WEEKDAY(BQ4,2)=4,COUNTIF(Jours_fériés,BQ4+1)),BQ10-HLOOKUP(BQ4+4,Journalier_HLV_Inter,8,FALSE),IF(AND(WEEKDAY(BQ4,2)=4,COUNTIF(Jours_fériés,AND(BQ4+1,BQ4+4))),BQ10-HLOOKUP(BQ4+5,Journalier_HLV_Inter,8,FALSE),IF(AND(WEEKDAY(BQ4,2)=5,COUNTIF(Jours_fériés,BQ4+3)),BQ10-HLOOKUP(BQ4+4,Journalier_HLV_Inter,8,FALSE),IF(COUNTIF(Week_end,BQ4),0,IF(COUNTIF(Jours_fériés,BQ4),0,BQ10-HLOOKUP(BQ4+1,Journalier_HLV_Inter,8,FALSE)))))))))))))</f>
        <v>0</v>
      </c>
      <c r="BR17" s="63">
        <f>IF(WEEKDAY(BR4,2)=5,(BR10-HLOOKUP(BR4+3,Journalier_HLV_Inter,8,FALSE)),IF(AND(WEEKDAY(BR4,2)=1,COUNTIF(Jours_fériés,AND(BR4+1,IE+2))),BR10-HLOOKUP(BR4+3,Journalier_HLV_Inter,8,FALSE),IF(AND(WEEKDAY(BR4,2)=1,COUNTIF(Jours_fériés,BR4+1)),BR10-HLOOKUP(BR4+2,Journalier_HLV_Inter,8,FALSE),IF(AND(WEEKDAY(BR4,2)=2,COUNTIF(Jours_fériés,AND(BR4+1,BR4+2))),BR10-HLOOKUP(BR4+3,Journalier_HLV_Inter,8,FALSE),IF(AND(WEEKDAY(BR4,2)=2,COUNTIF(Jours_fériés,BR4+1)),BR10-HLOOKUP(BR4+2,Journalier_HLV_Inter,8,FALSE),IF(AND(WEEKDAY(BR4,2)=3,COUNTIF(Jours_fériés,AND(BR4+1,BR4+2))),BR10-HLOOKUP(BR4+5,Journalier_HLV_Inter,8,FALSE),IF(AND(WEEKDAY(BR4,2)=3,COUNTIF(Jours_fériés,BR4+1)),BR10-HLOOKUP(BR4+2,Journalier_HLV_Inter,8,FALSE),IF(AND(WEEKDAY(BR4,2)=4,COUNTIF(Jours_fériés,BR4+1)),BR10-HLOOKUP(BR4+4,Journalier_HLV_Inter,8,FALSE),IF(AND(WEEKDAY(BR4,2)=4,COUNTIF(Jours_fériés,AND(BR4+1,BR4+4))),BR10-HLOOKUP(BR4+5,Journalier_HLV_Inter,8,FALSE),IF(AND(WEEKDAY(BR4,2)=5,COUNTIF(Jours_fériés,BR4+3)),BR10-HLOOKUP(BR4+4,Journalier_HLV_Inter,8,FALSE),IF(COUNTIF(Week_end,BR4),0,IF(COUNTIF(Jours_fériés,BR4),0,BR10-HLOOKUP(BR4+1,Journalier_HLV_Inter,8,FALSE)))))))))))))</f>
        <v>0</v>
      </c>
      <c r="BS17" s="63">
        <f>IF(WEEKDAY(BS4,2)=5,(BS10-HLOOKUP(BS4+3,Journalier_HLV_Inter,8,FALSE)),IF(AND(WEEKDAY(BS4,2)=1,COUNTIF(Jours_fériés,AND(BS4+1,IE+2))),BS10-HLOOKUP(BS4+3,Journalier_HLV_Inter,8,FALSE),IF(AND(WEEKDAY(BS4,2)=1,COUNTIF(Jours_fériés,BS4+1)),BS10-HLOOKUP(BS4+2,Journalier_HLV_Inter,8,FALSE),IF(AND(WEEKDAY(BS4,2)=2,COUNTIF(Jours_fériés,AND(BS4+1,BS4+2))),BS10-HLOOKUP(BS4+3,Journalier_HLV_Inter,8,FALSE),IF(AND(WEEKDAY(BS4,2)=2,COUNTIF(Jours_fériés,BS4+1)),BS10-HLOOKUP(BS4+2,Journalier_HLV_Inter,8,FALSE),IF(AND(WEEKDAY(BS4,2)=3,COUNTIF(Jours_fériés,AND(BS4+1,BS4+2))),BS10-HLOOKUP(BS4+5,Journalier_HLV_Inter,8,FALSE),IF(AND(WEEKDAY(BS4,2)=3,COUNTIF(Jours_fériés,BS4+1)),BS10-HLOOKUP(BS4+2,Journalier_HLV_Inter,8,FALSE),IF(AND(WEEKDAY(BS4,2)=4,COUNTIF(Jours_fériés,BS4+1)),BS10-HLOOKUP(BS4+4,Journalier_HLV_Inter,8,FALSE),IF(AND(WEEKDAY(BS4,2)=4,COUNTIF(Jours_fériés,AND(BS4+1,BS4+4))),BS10-HLOOKUP(BS4+5,Journalier_HLV_Inter,8,FALSE),IF(AND(WEEKDAY(BS4,2)=5,COUNTIF(Jours_fériés,BS4+3)),BS10-HLOOKUP(BS4+4,Journalier_HLV_Inter,8,FALSE),IF(COUNTIF(Week_end,BS4),0,IF(COUNTIF(Jours_fériés,BS4),0,BS10-HLOOKUP(BS4+1,Journalier_HLV_Inter,8,FALSE)))))))))))))</f>
        <v>0</v>
      </c>
      <c r="BT17" s="63">
        <f>IF(WEEKDAY(BT4,2)=5,(BT10-HLOOKUP(BT4+3,Journalier_HLV_Inter,8,FALSE)),IF(AND(WEEKDAY(BT4,2)=1,COUNTIF(Jours_fériés,AND(BT4+1,IE+2))),BT10-HLOOKUP(BT4+3,Journalier_HLV_Inter,8,FALSE),IF(AND(WEEKDAY(BT4,2)=1,COUNTIF(Jours_fériés,BT4+1)),BT10-HLOOKUP(BT4+2,Journalier_HLV_Inter,8,FALSE),IF(AND(WEEKDAY(BT4,2)=2,COUNTIF(Jours_fériés,AND(BT4+1,BT4+2))),BT10-HLOOKUP(BT4+3,Journalier_HLV_Inter,8,FALSE),IF(AND(WEEKDAY(BT4,2)=2,COUNTIF(Jours_fériés,BT4+1)),BT10-HLOOKUP(BT4+2,Journalier_HLV_Inter,8,FALSE),IF(AND(WEEKDAY(BT4,2)=3,COUNTIF(Jours_fériés,AND(BT4+1,BT4+2))),BT10-HLOOKUP(BT4+5,Journalier_HLV_Inter,8,FALSE),IF(AND(WEEKDAY(BT4,2)=3,COUNTIF(Jours_fériés,BT4+1)),BT10-HLOOKUP(BT4+2,Journalier_HLV_Inter,8,FALSE),IF(AND(WEEKDAY(BT4,2)=4,COUNTIF(Jours_fériés,BT4+1)),BT10-HLOOKUP(BT4+4,Journalier_HLV_Inter,8,FALSE),IF(AND(WEEKDAY(BT4,2)=4,COUNTIF(Jours_fériés,AND(BT4+1,BT4+4))),BT10-HLOOKUP(BT4+5,Journalier_HLV_Inter,8,FALSE),IF(AND(WEEKDAY(BT4,2)=5,COUNTIF(Jours_fériés,BT4+3)),BT10-HLOOKUP(BT4+4,Journalier_HLV_Inter,8,FALSE),IF(COUNTIF(Week_end,BT4),0,IF(COUNTIF(Jours_fériés,BT4),0,BT10-HLOOKUP(BT4+1,Journalier_HLV_Inter,8,FALSE)))))))))))))</f>
        <v>0</v>
      </c>
      <c r="BU17" s="63">
        <f>IF(WEEKDAY(BU4,2)=5,(BU10-HLOOKUP(BU4+3,Journalier_HLV_Inter,8,FALSE)),IF(AND(WEEKDAY(BU4,2)=1,COUNTIF(Jours_fériés,AND(BU4+1,IE+2))),BU10-HLOOKUP(BU4+3,Journalier_HLV_Inter,8,FALSE),IF(AND(WEEKDAY(BU4,2)=1,COUNTIF(Jours_fériés,BU4+1)),BU10-HLOOKUP(BU4+2,Journalier_HLV_Inter,8,FALSE),IF(AND(WEEKDAY(BU4,2)=2,COUNTIF(Jours_fériés,AND(BU4+1,BU4+2))),BU10-HLOOKUP(BU4+3,Journalier_HLV_Inter,8,FALSE),IF(AND(WEEKDAY(BU4,2)=2,COUNTIF(Jours_fériés,BU4+1)),BU10-HLOOKUP(BU4+2,Journalier_HLV_Inter,8,FALSE),IF(AND(WEEKDAY(BU4,2)=3,COUNTIF(Jours_fériés,AND(BU4+1,BU4+2))),BU10-HLOOKUP(BU4+5,Journalier_HLV_Inter,8,FALSE),IF(AND(WEEKDAY(BU4,2)=3,COUNTIF(Jours_fériés,BU4+1)),BU10-HLOOKUP(BU4+2,Journalier_HLV_Inter,8,FALSE),IF(AND(WEEKDAY(BU4,2)=4,COUNTIF(Jours_fériés,BU4+1)),BU10-HLOOKUP(BU4+4,Journalier_HLV_Inter,8,FALSE),IF(AND(WEEKDAY(BU4,2)=4,COUNTIF(Jours_fériés,AND(BU4+1,BU4+4))),BU10-HLOOKUP(BU4+5,Journalier_HLV_Inter,8,FALSE),IF(AND(WEEKDAY(BU4,2)=5,COUNTIF(Jours_fériés,BU4+3)),BU10-HLOOKUP(BU4+4,Journalier_HLV_Inter,8,FALSE),IF(COUNTIF(Week_end,BU4),0,IF(COUNTIF(Jours_fériés,BU4),0,BU10-HLOOKUP(BU4+1,Journalier_HLV_Inter,8,FALSE)))))))))))))</f>
        <v>0</v>
      </c>
      <c r="BV17" s="63">
        <f>IF(WEEKDAY(BV4,2)=5,(BV10-HLOOKUP(BV4+3,Journalier_HLV_Inter,8,FALSE)),IF(AND(WEEKDAY(BV4,2)=1,COUNTIF(Jours_fériés,AND(BV4+1,IE+2))),BV10-HLOOKUP(BV4+3,Journalier_HLV_Inter,8,FALSE),IF(AND(WEEKDAY(BV4,2)=1,COUNTIF(Jours_fériés,BV4+1)),BV10-HLOOKUP(BV4+2,Journalier_HLV_Inter,8,FALSE),IF(AND(WEEKDAY(BV4,2)=2,COUNTIF(Jours_fériés,AND(BV4+1,BV4+2))),BV10-HLOOKUP(BV4+3,Journalier_HLV_Inter,8,FALSE),IF(AND(WEEKDAY(BV4,2)=2,COUNTIF(Jours_fériés,BV4+1)),BV10-HLOOKUP(BV4+2,Journalier_HLV_Inter,8,FALSE),IF(AND(WEEKDAY(BV4,2)=3,COUNTIF(Jours_fériés,AND(BV4+1,BV4+2))),BV10-HLOOKUP(BV4+5,Journalier_HLV_Inter,8,FALSE),IF(AND(WEEKDAY(BV4,2)=3,COUNTIF(Jours_fériés,BV4+1)),BV10-HLOOKUP(BV4+2,Journalier_HLV_Inter,8,FALSE),IF(AND(WEEKDAY(BV4,2)=4,COUNTIF(Jours_fériés,BV4+1)),BV10-HLOOKUP(BV4+4,Journalier_HLV_Inter,8,FALSE),IF(AND(WEEKDAY(BV4,2)=4,COUNTIF(Jours_fériés,AND(BV4+1,BV4+4))),BV10-HLOOKUP(BV4+5,Journalier_HLV_Inter,8,FALSE),IF(AND(WEEKDAY(BV4,2)=5,COUNTIF(Jours_fériés,BV4+3)),BV10-HLOOKUP(BV4+4,Journalier_HLV_Inter,8,FALSE),IF(COUNTIF(Week_end,BV4),0,IF(COUNTIF(Jours_fériés,BV4),0,BV10-HLOOKUP(BV4+1,Journalier_HLV_Inter,8,FALSE)))))))))))))</f>
        <v>0</v>
      </c>
      <c r="BW17" s="63">
        <f>IF(WEEKDAY(BW4,2)=5,(BW10-HLOOKUP(BW4+3,Journalier_HLV_Inter,8,FALSE)),IF(AND(WEEKDAY(BW4,2)=1,COUNTIF(Jours_fériés,AND(BW4+1,IE+2))),BW10-HLOOKUP(BW4+3,Journalier_HLV_Inter,8,FALSE),IF(AND(WEEKDAY(BW4,2)=1,COUNTIF(Jours_fériés,BW4+1)),BW10-HLOOKUP(BW4+2,Journalier_HLV_Inter,8,FALSE),IF(AND(WEEKDAY(BW4,2)=2,COUNTIF(Jours_fériés,AND(BW4+1,BW4+2))),BW10-HLOOKUP(BW4+3,Journalier_HLV_Inter,8,FALSE),IF(AND(WEEKDAY(BW4,2)=2,COUNTIF(Jours_fériés,BW4+1)),BW10-HLOOKUP(BW4+2,Journalier_HLV_Inter,8,FALSE),IF(AND(WEEKDAY(BW4,2)=3,COUNTIF(Jours_fériés,AND(BW4+1,BW4+2))),BW10-HLOOKUP(BW4+5,Journalier_HLV_Inter,8,FALSE),IF(AND(WEEKDAY(BW4,2)=3,COUNTIF(Jours_fériés,BW4+1)),BW10-HLOOKUP(BW4+2,Journalier_HLV_Inter,8,FALSE),IF(AND(WEEKDAY(BW4,2)=4,COUNTIF(Jours_fériés,BW4+1)),BW10-HLOOKUP(BW4+4,Journalier_HLV_Inter,8,FALSE),IF(AND(WEEKDAY(BW4,2)=4,COUNTIF(Jours_fériés,AND(BW4+1,BW4+4))),BW10-HLOOKUP(BW4+5,Journalier_HLV_Inter,8,FALSE),IF(AND(WEEKDAY(BW4,2)=5,COUNTIF(Jours_fériés,BW4+3)),BW10-HLOOKUP(BW4+4,Journalier_HLV_Inter,8,FALSE),IF(COUNTIF(Week_end,BW4),0,IF(COUNTIF(Jours_fériés,BW4),0,BW10-HLOOKUP(BW4+1,Journalier_HLV_Inter,8,FALSE)))))))))))))</f>
        <v>0</v>
      </c>
      <c r="BX17" s="63">
        <f>IF(WEEKDAY(BX4,2)=5,(BX10-HLOOKUP(BX4+3,Journalier_HLV_Inter,8,FALSE)),IF(AND(WEEKDAY(BX4,2)=1,COUNTIF(Jours_fériés,AND(BX4+1,IE+2))),BX10-HLOOKUP(BX4+3,Journalier_HLV_Inter,8,FALSE),IF(AND(WEEKDAY(BX4,2)=1,COUNTIF(Jours_fériés,BX4+1)),BX10-HLOOKUP(BX4+2,Journalier_HLV_Inter,8,FALSE),IF(AND(WEEKDAY(BX4,2)=2,COUNTIF(Jours_fériés,AND(BX4+1,BX4+2))),BX10-HLOOKUP(BX4+3,Journalier_HLV_Inter,8,FALSE),IF(AND(WEEKDAY(BX4,2)=2,COUNTIF(Jours_fériés,BX4+1)),BX10-HLOOKUP(BX4+2,Journalier_HLV_Inter,8,FALSE),IF(AND(WEEKDAY(BX4,2)=3,COUNTIF(Jours_fériés,AND(BX4+1,BX4+2))),BX10-HLOOKUP(BX4+5,Journalier_HLV_Inter,8,FALSE),IF(AND(WEEKDAY(BX4,2)=3,COUNTIF(Jours_fériés,BX4+1)),BX10-HLOOKUP(BX4+2,Journalier_HLV_Inter,8,FALSE),IF(AND(WEEKDAY(BX4,2)=4,COUNTIF(Jours_fériés,BX4+1)),BX10-HLOOKUP(BX4+4,Journalier_HLV_Inter,8,FALSE),IF(AND(WEEKDAY(BX4,2)=4,COUNTIF(Jours_fériés,AND(BX4+1,BX4+4))),BX10-HLOOKUP(BX4+5,Journalier_HLV_Inter,8,FALSE),IF(AND(WEEKDAY(BX4,2)=5,COUNTIF(Jours_fériés,BX4+3)),BX10-HLOOKUP(BX4+4,Journalier_HLV_Inter,8,FALSE),IF(COUNTIF(Week_end,BX4),0,IF(COUNTIF(Jours_fériés,BX4),0,BX10-HLOOKUP(BX4+1,Journalier_HLV_Inter,8,FALSE)))))))))))))</f>
        <v>0</v>
      </c>
      <c r="BY17" s="63">
        <f>IF(WEEKDAY(BY4,2)=5,(BY10-HLOOKUP(BY4+3,Journalier_HLV_Inter,8,FALSE)),IF(AND(WEEKDAY(BY4,2)=1,COUNTIF(Jours_fériés,AND(BY4+1,IE+2))),BY10-HLOOKUP(BY4+3,Journalier_HLV_Inter,8,FALSE),IF(AND(WEEKDAY(BY4,2)=1,COUNTIF(Jours_fériés,BY4+1)),BY10-HLOOKUP(BY4+2,Journalier_HLV_Inter,8,FALSE),IF(AND(WEEKDAY(BY4,2)=2,COUNTIF(Jours_fériés,AND(BY4+1,BY4+2))),BY10-HLOOKUP(BY4+3,Journalier_HLV_Inter,8,FALSE),IF(AND(WEEKDAY(BY4,2)=2,COUNTIF(Jours_fériés,BY4+1)),BY10-HLOOKUP(BY4+2,Journalier_HLV_Inter,8,FALSE),IF(AND(WEEKDAY(BY4,2)=3,COUNTIF(Jours_fériés,AND(BY4+1,BY4+2))),BY10-HLOOKUP(BY4+5,Journalier_HLV_Inter,8,FALSE),IF(AND(WEEKDAY(BY4,2)=3,COUNTIF(Jours_fériés,BY4+1)),BY10-HLOOKUP(BY4+2,Journalier_HLV_Inter,8,FALSE),IF(AND(WEEKDAY(BY4,2)=4,COUNTIF(Jours_fériés,BY4+1)),BY10-HLOOKUP(BY4+4,Journalier_HLV_Inter,8,FALSE),IF(AND(WEEKDAY(BY4,2)=4,COUNTIF(Jours_fériés,AND(BY4+1,BY4+4))),BY10-HLOOKUP(BY4+5,Journalier_HLV_Inter,8,FALSE),IF(AND(WEEKDAY(BY4,2)=5,COUNTIF(Jours_fériés,BY4+3)),BY10-HLOOKUP(BY4+4,Journalier_HLV_Inter,8,FALSE),IF(COUNTIF(Week_end,BY4),0,IF(COUNTIF(Jours_fériés,BY4),0,BY10-HLOOKUP(BY4+1,Journalier_HLV_Inter,8,FALSE)))))))))))))</f>
        <v>0</v>
      </c>
      <c r="BZ17" s="63">
        <f>IF(WEEKDAY(BZ4,2)=5,(BZ10-HLOOKUP(BZ4+3,Journalier_HLV_Inter,8,FALSE)),IF(AND(WEEKDAY(BZ4,2)=1,COUNTIF(Jours_fériés,AND(BZ4+1,IE+2))),BZ10-HLOOKUP(BZ4+3,Journalier_HLV_Inter,8,FALSE),IF(AND(WEEKDAY(BZ4,2)=1,COUNTIF(Jours_fériés,BZ4+1)),BZ10-HLOOKUP(BZ4+2,Journalier_HLV_Inter,8,FALSE),IF(AND(WEEKDAY(BZ4,2)=2,COUNTIF(Jours_fériés,AND(BZ4+1,BZ4+2))),BZ10-HLOOKUP(BZ4+3,Journalier_HLV_Inter,8,FALSE),IF(AND(WEEKDAY(BZ4,2)=2,COUNTIF(Jours_fériés,BZ4+1)),BZ10-HLOOKUP(BZ4+2,Journalier_HLV_Inter,8,FALSE),IF(AND(WEEKDAY(BZ4,2)=3,COUNTIF(Jours_fériés,AND(BZ4+1,BZ4+2))),BZ10-HLOOKUP(BZ4+5,Journalier_HLV_Inter,8,FALSE),IF(AND(WEEKDAY(BZ4,2)=3,COUNTIF(Jours_fériés,BZ4+1)),BZ10-HLOOKUP(BZ4+2,Journalier_HLV_Inter,8,FALSE),IF(AND(WEEKDAY(BZ4,2)=4,COUNTIF(Jours_fériés,BZ4+1)),BZ10-HLOOKUP(BZ4+4,Journalier_HLV_Inter,8,FALSE),IF(AND(WEEKDAY(BZ4,2)=4,COUNTIF(Jours_fériés,AND(BZ4+1,BZ4+4))),BZ10-HLOOKUP(BZ4+5,Journalier_HLV_Inter,8,FALSE),IF(AND(WEEKDAY(BZ4,2)=5,COUNTIF(Jours_fériés,BZ4+3)),BZ10-HLOOKUP(BZ4+4,Journalier_HLV_Inter,8,FALSE),IF(COUNTIF(Week_end,BZ4),0,IF(COUNTIF(Jours_fériés,BZ4),0,BZ10-HLOOKUP(BZ4+1,Journalier_HLV_Inter,8,FALSE)))))))))))))</f>
        <v>0</v>
      </c>
      <c r="CA17" s="63">
        <f>IF(WEEKDAY(CA4,2)=5,(CA10-HLOOKUP(CA4+3,Journalier_HLV_Inter,8,FALSE)),IF(AND(WEEKDAY(CA4,2)=1,COUNTIF(Jours_fériés,AND(CA4+1,IE+2))),CA10-HLOOKUP(CA4+3,Journalier_HLV_Inter,8,FALSE),IF(AND(WEEKDAY(CA4,2)=1,COUNTIF(Jours_fériés,CA4+1)),CA10-HLOOKUP(CA4+2,Journalier_HLV_Inter,8,FALSE),IF(AND(WEEKDAY(CA4,2)=2,COUNTIF(Jours_fériés,AND(CA4+1,CA4+2))),CA10-HLOOKUP(CA4+3,Journalier_HLV_Inter,8,FALSE),IF(AND(WEEKDAY(CA4,2)=2,COUNTIF(Jours_fériés,CA4+1)),CA10-HLOOKUP(CA4+2,Journalier_HLV_Inter,8,FALSE),IF(AND(WEEKDAY(CA4,2)=3,COUNTIF(Jours_fériés,AND(CA4+1,CA4+2))),CA10-HLOOKUP(CA4+5,Journalier_HLV_Inter,8,FALSE),IF(AND(WEEKDAY(CA4,2)=3,COUNTIF(Jours_fériés,CA4+1)),CA10-HLOOKUP(CA4+2,Journalier_HLV_Inter,8,FALSE),IF(AND(WEEKDAY(CA4,2)=4,COUNTIF(Jours_fériés,CA4+1)),CA10-HLOOKUP(CA4+4,Journalier_HLV_Inter,8,FALSE),IF(AND(WEEKDAY(CA4,2)=4,COUNTIF(Jours_fériés,AND(CA4+1,CA4+4))),CA10-HLOOKUP(CA4+5,Journalier_HLV_Inter,8,FALSE),IF(AND(WEEKDAY(CA4,2)=5,COUNTIF(Jours_fériés,CA4+3)),CA10-HLOOKUP(CA4+4,Journalier_HLV_Inter,8,FALSE),IF(COUNTIF(Week_end,CA4),0,IF(COUNTIF(Jours_fériés,CA4),0,CA10-HLOOKUP(CA4+1,Journalier_HLV_Inter,8,FALSE)))))))))))))</f>
        <v>0</v>
      </c>
      <c r="CB17" s="63">
        <f>IF(WEEKDAY(CB4,2)=5,(CB10-HLOOKUP(CB4+3,Journalier_HLV_Inter,8,FALSE)),IF(AND(WEEKDAY(CB4,2)=1,COUNTIF(Jours_fériés,AND(CB4+1,IE+2))),CB10-HLOOKUP(CB4+3,Journalier_HLV_Inter,8,FALSE),IF(AND(WEEKDAY(CB4,2)=1,COUNTIF(Jours_fériés,CB4+1)),CB10-HLOOKUP(CB4+2,Journalier_HLV_Inter,8,FALSE),IF(AND(WEEKDAY(CB4,2)=2,COUNTIF(Jours_fériés,AND(CB4+1,CB4+2))),CB10-HLOOKUP(CB4+3,Journalier_HLV_Inter,8,FALSE),IF(AND(WEEKDAY(CB4,2)=2,COUNTIF(Jours_fériés,CB4+1)),CB10-HLOOKUP(CB4+2,Journalier_HLV_Inter,8,FALSE),IF(AND(WEEKDAY(CB4,2)=3,COUNTIF(Jours_fériés,AND(CB4+1,CB4+2))),CB10-HLOOKUP(CB4+5,Journalier_HLV_Inter,8,FALSE),IF(AND(WEEKDAY(CB4,2)=3,COUNTIF(Jours_fériés,CB4+1)),CB10-HLOOKUP(CB4+2,Journalier_HLV_Inter,8,FALSE),IF(AND(WEEKDAY(CB4,2)=4,COUNTIF(Jours_fériés,CB4+1)),CB10-HLOOKUP(CB4+4,Journalier_HLV_Inter,8,FALSE),IF(AND(WEEKDAY(CB4,2)=4,COUNTIF(Jours_fériés,AND(CB4+1,CB4+4))),CB10-HLOOKUP(CB4+5,Journalier_HLV_Inter,8,FALSE),IF(AND(WEEKDAY(CB4,2)=5,COUNTIF(Jours_fériés,CB4+3)),CB10-HLOOKUP(CB4+4,Journalier_HLV_Inter,8,FALSE),IF(COUNTIF(Week_end,CB4),0,IF(COUNTIF(Jours_fériés,CB4),0,CB10-HLOOKUP(CB4+1,Journalier_HLV_Inter,8,FALSE)))))))))))))</f>
        <v>0</v>
      </c>
      <c r="CC17" s="63">
        <f>IF(WEEKDAY(CC4,2)=5,(CC10-HLOOKUP(CC4+3,Journalier_HLV_Inter,8,FALSE)),IF(AND(WEEKDAY(CC4,2)=1,COUNTIF(Jours_fériés,AND(CC4+1,IE+2))),CC10-HLOOKUP(CC4+3,Journalier_HLV_Inter,8,FALSE),IF(AND(WEEKDAY(CC4,2)=1,COUNTIF(Jours_fériés,CC4+1)),CC10-HLOOKUP(CC4+2,Journalier_HLV_Inter,8,FALSE),IF(AND(WEEKDAY(CC4,2)=2,COUNTIF(Jours_fériés,AND(CC4+1,CC4+2))),CC10-HLOOKUP(CC4+3,Journalier_HLV_Inter,8,FALSE),IF(AND(WEEKDAY(CC4,2)=2,COUNTIF(Jours_fériés,CC4+1)),CC10-HLOOKUP(CC4+2,Journalier_HLV_Inter,8,FALSE),IF(AND(WEEKDAY(CC4,2)=3,COUNTIF(Jours_fériés,AND(CC4+1,CC4+2))),CC10-HLOOKUP(CC4+5,Journalier_HLV_Inter,8,FALSE),IF(AND(WEEKDAY(CC4,2)=3,COUNTIF(Jours_fériés,CC4+1)),CC10-HLOOKUP(CC4+2,Journalier_HLV_Inter,8,FALSE),IF(AND(WEEKDAY(CC4,2)=4,COUNTIF(Jours_fériés,CC4+1)),CC10-HLOOKUP(CC4+4,Journalier_HLV_Inter,8,FALSE),IF(AND(WEEKDAY(CC4,2)=4,COUNTIF(Jours_fériés,AND(CC4+1,CC4+4))),CC10-HLOOKUP(CC4+5,Journalier_HLV_Inter,8,FALSE),IF(AND(WEEKDAY(CC4,2)=5,COUNTIF(Jours_fériés,CC4+3)),CC10-HLOOKUP(CC4+4,Journalier_HLV_Inter,8,FALSE),IF(COUNTIF(Week_end,CC4),0,IF(COUNTIF(Jours_fériés,CC4),0,CC10-HLOOKUP(CC4+1,Journalier_HLV_Inter,8,FALSE)))))))))))))</f>
        <v>0</v>
      </c>
      <c r="CD17" s="63">
        <f>IF(WEEKDAY(CD4,2)=5,(CD10-HLOOKUP(CD4+3,Journalier_HLV_Inter,8,FALSE)),IF(AND(WEEKDAY(CD4,2)=1,COUNTIF(Jours_fériés,AND(CD4+1,IE+2))),CD10-HLOOKUP(CD4+3,Journalier_HLV_Inter,8,FALSE),IF(AND(WEEKDAY(CD4,2)=1,COUNTIF(Jours_fériés,CD4+1)),CD10-HLOOKUP(CD4+2,Journalier_HLV_Inter,8,FALSE),IF(AND(WEEKDAY(CD4,2)=2,COUNTIF(Jours_fériés,AND(CD4+1,CD4+2))),CD10-HLOOKUP(CD4+3,Journalier_HLV_Inter,8,FALSE),IF(AND(WEEKDAY(CD4,2)=2,COUNTIF(Jours_fériés,CD4+1)),CD10-HLOOKUP(CD4+2,Journalier_HLV_Inter,8,FALSE),IF(AND(WEEKDAY(CD4,2)=3,COUNTIF(Jours_fériés,AND(CD4+1,CD4+2))),CD10-HLOOKUP(CD4+5,Journalier_HLV_Inter,8,FALSE),IF(AND(WEEKDAY(CD4,2)=3,COUNTIF(Jours_fériés,CD4+1)),CD10-HLOOKUP(CD4+2,Journalier_HLV_Inter,8,FALSE),IF(AND(WEEKDAY(CD4,2)=4,COUNTIF(Jours_fériés,CD4+1)),CD10-HLOOKUP(CD4+4,Journalier_HLV_Inter,8,FALSE),IF(AND(WEEKDAY(CD4,2)=4,COUNTIF(Jours_fériés,AND(CD4+1,CD4+4))),CD10-HLOOKUP(CD4+5,Journalier_HLV_Inter,8,FALSE),IF(AND(WEEKDAY(CD4,2)=5,COUNTIF(Jours_fériés,CD4+3)),CD10-HLOOKUP(CD4+4,Journalier_HLV_Inter,8,FALSE),IF(COUNTIF(Week_end,CD4),0,IF(COUNTIF(Jours_fériés,CD4),0,CD10-HLOOKUP(CD4+1,Journalier_HLV_Inter,8,FALSE)))))))))))))</f>
        <v>0</v>
      </c>
      <c r="CE17" s="63">
        <f>IF(WEEKDAY(CE4,2)=5,(CE10-HLOOKUP(CE4+3,Journalier_HLV_Inter,8,FALSE)),IF(AND(WEEKDAY(CE4,2)=1,COUNTIF(Jours_fériés,AND(CE4+1,IE+2))),CE10-HLOOKUP(CE4+3,Journalier_HLV_Inter,8,FALSE),IF(AND(WEEKDAY(CE4,2)=1,COUNTIF(Jours_fériés,CE4+1)),CE10-HLOOKUP(CE4+2,Journalier_HLV_Inter,8,FALSE),IF(AND(WEEKDAY(CE4,2)=2,COUNTIF(Jours_fériés,AND(CE4+1,CE4+2))),CE10-HLOOKUP(CE4+3,Journalier_HLV_Inter,8,FALSE),IF(AND(WEEKDAY(CE4,2)=2,COUNTIF(Jours_fériés,CE4+1)),CE10-HLOOKUP(CE4+2,Journalier_HLV_Inter,8,FALSE),IF(AND(WEEKDAY(CE4,2)=3,COUNTIF(Jours_fériés,AND(CE4+1,CE4+2))),CE10-HLOOKUP(CE4+5,Journalier_HLV_Inter,8,FALSE),IF(AND(WEEKDAY(CE4,2)=3,COUNTIF(Jours_fériés,CE4+1)),CE10-HLOOKUP(CE4+2,Journalier_HLV_Inter,8,FALSE),IF(AND(WEEKDAY(CE4,2)=4,COUNTIF(Jours_fériés,CE4+1)),CE10-HLOOKUP(CE4+4,Journalier_HLV_Inter,8,FALSE),IF(AND(WEEKDAY(CE4,2)=4,COUNTIF(Jours_fériés,AND(CE4+1,CE4+4))),CE10-HLOOKUP(CE4+5,Journalier_HLV_Inter,8,FALSE),IF(AND(WEEKDAY(CE4,2)=5,COUNTIF(Jours_fériés,CE4+3)),CE10-HLOOKUP(CE4+4,Journalier_HLV_Inter,8,FALSE),IF(COUNTIF(Week_end,CE4),0,IF(COUNTIF(Jours_fériés,CE4),0,CE10-HLOOKUP(CE4+1,Journalier_HLV_Inter,8,FALSE)))))))))))))</f>
        <v>0</v>
      </c>
      <c r="CF17" s="63">
        <f>IF(WEEKDAY(CF4,2)=5,(CF10-HLOOKUP(CF4+3,Journalier_HLV_Inter,8,FALSE)),IF(AND(WEEKDAY(CF4,2)=1,COUNTIF(Jours_fériés,AND(CF4+1,IE+2))),CF10-HLOOKUP(CF4+3,Journalier_HLV_Inter,8,FALSE),IF(AND(WEEKDAY(CF4,2)=1,COUNTIF(Jours_fériés,CF4+1)),CF10-HLOOKUP(CF4+2,Journalier_HLV_Inter,8,FALSE),IF(AND(WEEKDAY(CF4,2)=2,COUNTIF(Jours_fériés,AND(CF4+1,CF4+2))),CF10-HLOOKUP(CF4+3,Journalier_HLV_Inter,8,FALSE),IF(AND(WEEKDAY(CF4,2)=2,COUNTIF(Jours_fériés,CF4+1)),CF10-HLOOKUP(CF4+2,Journalier_HLV_Inter,8,FALSE),IF(AND(WEEKDAY(CF4,2)=3,COUNTIF(Jours_fériés,AND(CF4+1,CF4+2))),CF10-HLOOKUP(CF4+5,Journalier_HLV_Inter,8,FALSE),IF(AND(WEEKDAY(CF4,2)=3,COUNTIF(Jours_fériés,CF4+1)),CF10-HLOOKUP(CF4+2,Journalier_HLV_Inter,8,FALSE),IF(AND(WEEKDAY(CF4,2)=4,COUNTIF(Jours_fériés,CF4+1)),CF10-HLOOKUP(CF4+4,Journalier_HLV_Inter,8,FALSE),IF(AND(WEEKDAY(CF4,2)=4,COUNTIF(Jours_fériés,AND(CF4+1,CF4+4))),CF10-HLOOKUP(CF4+5,Journalier_HLV_Inter,8,FALSE),IF(AND(WEEKDAY(CF4,2)=5,COUNTIF(Jours_fériés,CF4+3)),CF10-HLOOKUP(CF4+4,Journalier_HLV_Inter,8,FALSE),IF(COUNTIF(Week_end,CF4),0,IF(COUNTIF(Jours_fériés,CF4),0,CF10-HLOOKUP(CF4+1,Journalier_HLV_Inter,8,FALSE)))))))))))))</f>
        <v>0</v>
      </c>
      <c r="CG17" s="63">
        <f>IF(WEEKDAY(CG4,2)=5,(CG10-HLOOKUP(CG4+3,Journalier_HLV_Inter,8,FALSE)),IF(AND(WEEKDAY(CG4,2)=1,COUNTIF(Jours_fériés,AND(CG4+1,IE+2))),CG10-HLOOKUP(CG4+3,Journalier_HLV_Inter,8,FALSE),IF(AND(WEEKDAY(CG4,2)=1,COUNTIF(Jours_fériés,CG4+1)),CG10-HLOOKUP(CG4+2,Journalier_HLV_Inter,8,FALSE),IF(AND(WEEKDAY(CG4,2)=2,COUNTIF(Jours_fériés,AND(CG4+1,CG4+2))),CG10-HLOOKUP(CG4+3,Journalier_HLV_Inter,8,FALSE),IF(AND(WEEKDAY(CG4,2)=2,COUNTIF(Jours_fériés,CG4+1)),CG10-HLOOKUP(CG4+2,Journalier_HLV_Inter,8,FALSE),IF(AND(WEEKDAY(CG4,2)=3,COUNTIF(Jours_fériés,AND(CG4+1,CG4+2))),CG10-HLOOKUP(CG4+5,Journalier_HLV_Inter,8,FALSE),IF(AND(WEEKDAY(CG4,2)=3,COUNTIF(Jours_fériés,CG4+1)),CG10-HLOOKUP(CG4+2,Journalier_HLV_Inter,8,FALSE),IF(AND(WEEKDAY(CG4,2)=4,COUNTIF(Jours_fériés,CG4+1)),CG10-HLOOKUP(CG4+4,Journalier_HLV_Inter,8,FALSE),IF(AND(WEEKDAY(CG4,2)=4,COUNTIF(Jours_fériés,AND(CG4+1,CG4+4))),CG10-HLOOKUP(CG4+5,Journalier_HLV_Inter,8,FALSE),IF(AND(WEEKDAY(CG4,2)=5,COUNTIF(Jours_fériés,CG4+3)),CG10-HLOOKUP(CG4+4,Journalier_HLV_Inter,8,FALSE),IF(COUNTIF(Week_end,CG4),0,IF(COUNTIF(Jours_fériés,CG4),0,CG10-HLOOKUP(CG4+1,Journalier_HLV_Inter,8,FALSE)))))))))))))</f>
        <v>0</v>
      </c>
      <c r="CH17" s="63">
        <f>IF(WEEKDAY(CH4,2)=5,(CH10-HLOOKUP(CH4+3,Journalier_HLV_Inter,8,FALSE)),IF(AND(WEEKDAY(CH4,2)=1,COUNTIF(Jours_fériés,AND(CH4+1,IE+2))),CH10-HLOOKUP(CH4+3,Journalier_HLV_Inter,8,FALSE),IF(AND(WEEKDAY(CH4,2)=1,COUNTIF(Jours_fériés,CH4+1)),CH10-HLOOKUP(CH4+2,Journalier_HLV_Inter,8,FALSE),IF(AND(WEEKDAY(CH4,2)=2,COUNTIF(Jours_fériés,AND(CH4+1,CH4+2))),CH10-HLOOKUP(CH4+3,Journalier_HLV_Inter,8,FALSE),IF(AND(WEEKDAY(CH4,2)=2,COUNTIF(Jours_fériés,CH4+1)),CH10-HLOOKUP(CH4+2,Journalier_HLV_Inter,8,FALSE),IF(AND(WEEKDAY(CH4,2)=3,COUNTIF(Jours_fériés,AND(CH4+1,CH4+2))),CH10-HLOOKUP(CH4+5,Journalier_HLV_Inter,8,FALSE),IF(AND(WEEKDAY(CH4,2)=3,COUNTIF(Jours_fériés,CH4+1)),CH10-HLOOKUP(CH4+2,Journalier_HLV_Inter,8,FALSE),IF(AND(WEEKDAY(CH4,2)=4,COUNTIF(Jours_fériés,CH4+1)),CH10-HLOOKUP(CH4+4,Journalier_HLV_Inter,8,FALSE),IF(AND(WEEKDAY(CH4,2)=4,COUNTIF(Jours_fériés,AND(CH4+1,CH4+4))),CH10-HLOOKUP(CH4+5,Journalier_HLV_Inter,8,FALSE),IF(AND(WEEKDAY(CH4,2)=5,COUNTIF(Jours_fériés,CH4+3)),CH10-HLOOKUP(CH4+4,Journalier_HLV_Inter,8,FALSE),IF(COUNTIF(Week_end,CH4),0,IF(COUNTIF(Jours_fériés,CH4),0,CH10-HLOOKUP(CH4+1,Journalier_HLV_Inter,8,FALSE)))))))))))))</f>
        <v>0</v>
      </c>
      <c r="CI17" s="63">
        <f>IF(WEEKDAY(CI4,2)=5,(CI10-HLOOKUP(CI4+3,Journalier_HLV_Inter,8,FALSE)),IF(AND(WEEKDAY(CI4,2)=1,COUNTIF(Jours_fériés,AND(CI4+1,IE+2))),CI10-HLOOKUP(CI4+3,Journalier_HLV_Inter,8,FALSE),IF(AND(WEEKDAY(CI4,2)=1,COUNTIF(Jours_fériés,CI4+1)),CI10-HLOOKUP(CI4+2,Journalier_HLV_Inter,8,FALSE),IF(AND(WEEKDAY(CI4,2)=2,COUNTIF(Jours_fériés,AND(CI4+1,CI4+2))),CI10-HLOOKUP(CI4+3,Journalier_HLV_Inter,8,FALSE),IF(AND(WEEKDAY(CI4,2)=2,COUNTIF(Jours_fériés,CI4+1)),CI10-HLOOKUP(CI4+2,Journalier_HLV_Inter,8,FALSE),IF(AND(WEEKDAY(CI4,2)=3,COUNTIF(Jours_fériés,AND(CI4+1,CI4+2))),CI10-HLOOKUP(CI4+5,Journalier_HLV_Inter,8,FALSE),IF(AND(WEEKDAY(CI4,2)=3,COUNTIF(Jours_fériés,CI4+1)),CI10-HLOOKUP(CI4+2,Journalier_HLV_Inter,8,FALSE),IF(AND(WEEKDAY(CI4,2)=4,COUNTIF(Jours_fériés,CI4+1)),CI10-HLOOKUP(CI4+4,Journalier_HLV_Inter,8,FALSE),IF(AND(WEEKDAY(CI4,2)=4,COUNTIF(Jours_fériés,AND(CI4+1,CI4+4))),CI10-HLOOKUP(CI4+5,Journalier_HLV_Inter,8,FALSE),IF(AND(WEEKDAY(CI4,2)=5,COUNTIF(Jours_fériés,CI4+3)),CI10-HLOOKUP(CI4+4,Journalier_HLV_Inter,8,FALSE),IF(COUNTIF(Week_end,CI4),0,IF(COUNTIF(Jours_fériés,CI4),0,CI10-HLOOKUP(CI4+1,Journalier_HLV_Inter,8,FALSE)))))))))))))</f>
        <v>0</v>
      </c>
      <c r="CJ17" s="63">
        <f>IF(WEEKDAY(CJ4,2)=5,(CJ10-HLOOKUP(CJ4+3,Journalier_HLV_Inter,8,FALSE)),IF(AND(WEEKDAY(CJ4,2)=1,COUNTIF(Jours_fériés,AND(CJ4+1,IE+2))),CJ10-HLOOKUP(CJ4+3,Journalier_HLV_Inter,8,FALSE),IF(AND(WEEKDAY(CJ4,2)=1,COUNTIF(Jours_fériés,CJ4+1)),CJ10-HLOOKUP(CJ4+2,Journalier_HLV_Inter,8,FALSE),IF(AND(WEEKDAY(CJ4,2)=2,COUNTIF(Jours_fériés,AND(CJ4+1,CJ4+2))),CJ10-HLOOKUP(CJ4+3,Journalier_HLV_Inter,8,FALSE),IF(AND(WEEKDAY(CJ4,2)=2,COUNTIF(Jours_fériés,CJ4+1)),CJ10-HLOOKUP(CJ4+2,Journalier_HLV_Inter,8,FALSE),IF(AND(WEEKDAY(CJ4,2)=3,COUNTIF(Jours_fériés,AND(CJ4+1,CJ4+2))),CJ10-HLOOKUP(CJ4+5,Journalier_HLV_Inter,8,FALSE),IF(AND(WEEKDAY(CJ4,2)=3,COUNTIF(Jours_fériés,CJ4+1)),CJ10-HLOOKUP(CJ4+2,Journalier_HLV_Inter,8,FALSE),IF(AND(WEEKDAY(CJ4,2)=4,COUNTIF(Jours_fériés,CJ4+1)),CJ10-HLOOKUP(CJ4+4,Journalier_HLV_Inter,8,FALSE),IF(AND(WEEKDAY(CJ4,2)=4,COUNTIF(Jours_fériés,AND(CJ4+1,CJ4+4))),CJ10-HLOOKUP(CJ4+5,Journalier_HLV_Inter,8,FALSE),IF(AND(WEEKDAY(CJ4,2)=5,COUNTIF(Jours_fériés,CJ4+3)),CJ10-HLOOKUP(CJ4+4,Journalier_HLV_Inter,8,FALSE),IF(COUNTIF(Week_end,CJ4),0,IF(COUNTIF(Jours_fériés,CJ4),0,CJ10-HLOOKUP(CJ4+1,Journalier_HLV_Inter,8,FALSE)))))))))))))</f>
        <v>0</v>
      </c>
      <c r="CK17" s="63">
        <f>IF(WEEKDAY(CK4,2)=5,(CK10-HLOOKUP(CK4+3,Journalier_HLV_Inter,8,FALSE)),IF(AND(WEEKDAY(CK4,2)=1,COUNTIF(Jours_fériés,AND(CK4+1,IE+2))),CK10-HLOOKUP(CK4+3,Journalier_HLV_Inter,8,FALSE),IF(AND(WEEKDAY(CK4,2)=1,COUNTIF(Jours_fériés,CK4+1)),CK10-HLOOKUP(CK4+2,Journalier_HLV_Inter,8,FALSE),IF(AND(WEEKDAY(CK4,2)=2,COUNTIF(Jours_fériés,AND(CK4+1,CK4+2))),CK10-HLOOKUP(CK4+3,Journalier_HLV_Inter,8,FALSE),IF(AND(WEEKDAY(CK4,2)=2,COUNTIF(Jours_fériés,CK4+1)),CK10-HLOOKUP(CK4+2,Journalier_HLV_Inter,8,FALSE),IF(AND(WEEKDAY(CK4,2)=3,COUNTIF(Jours_fériés,AND(CK4+1,CK4+2))),CK10-HLOOKUP(CK4+5,Journalier_HLV_Inter,8,FALSE),IF(AND(WEEKDAY(CK4,2)=3,COUNTIF(Jours_fériés,CK4+1)),CK10-HLOOKUP(CK4+2,Journalier_HLV_Inter,8,FALSE),IF(AND(WEEKDAY(CK4,2)=4,COUNTIF(Jours_fériés,CK4+1)),CK10-HLOOKUP(CK4+4,Journalier_HLV_Inter,8,FALSE),IF(AND(WEEKDAY(CK4,2)=4,COUNTIF(Jours_fériés,AND(CK4+1,CK4+4))),CK10-HLOOKUP(CK4+5,Journalier_HLV_Inter,8,FALSE),IF(AND(WEEKDAY(CK4,2)=5,COUNTIF(Jours_fériés,CK4+3)),CK10-HLOOKUP(CK4+4,Journalier_HLV_Inter,8,FALSE),IF(COUNTIF(Week_end,CK4),0,IF(COUNTIF(Jours_fériés,CK4),0,CK10-HLOOKUP(CK4+1,Journalier_HLV_Inter,8,FALSE)))))))))))))</f>
        <v>0</v>
      </c>
      <c r="CL17" s="63">
        <f>IF(WEEKDAY(CL4,2)=5,(CL10-HLOOKUP(CL4+3,Journalier_HLV_Inter,8,FALSE)),IF(AND(WEEKDAY(CL4,2)=1,COUNTIF(Jours_fériés,AND(CL4+1,IE+2))),CL10-HLOOKUP(CL4+3,Journalier_HLV_Inter,8,FALSE),IF(AND(WEEKDAY(CL4,2)=1,COUNTIF(Jours_fériés,CL4+1)),CL10-HLOOKUP(CL4+2,Journalier_HLV_Inter,8,FALSE),IF(AND(WEEKDAY(CL4,2)=2,COUNTIF(Jours_fériés,AND(CL4+1,CL4+2))),CL10-HLOOKUP(CL4+3,Journalier_HLV_Inter,8,FALSE),IF(AND(WEEKDAY(CL4,2)=2,COUNTIF(Jours_fériés,CL4+1)),CL10-HLOOKUP(CL4+2,Journalier_HLV_Inter,8,FALSE),IF(AND(WEEKDAY(CL4,2)=3,COUNTIF(Jours_fériés,AND(CL4+1,CL4+2))),CL10-HLOOKUP(CL4+5,Journalier_HLV_Inter,8,FALSE),IF(AND(WEEKDAY(CL4,2)=3,COUNTIF(Jours_fériés,CL4+1)),CL10-HLOOKUP(CL4+2,Journalier_HLV_Inter,8,FALSE),IF(AND(WEEKDAY(CL4,2)=4,COUNTIF(Jours_fériés,CL4+1)),CL10-HLOOKUP(CL4+4,Journalier_HLV_Inter,8,FALSE),IF(AND(WEEKDAY(CL4,2)=4,COUNTIF(Jours_fériés,AND(CL4+1,CL4+4))),CL10-HLOOKUP(CL4+5,Journalier_HLV_Inter,8,FALSE),IF(AND(WEEKDAY(CL4,2)=5,COUNTIF(Jours_fériés,CL4+3)),CL10-HLOOKUP(CL4+4,Journalier_HLV_Inter,8,FALSE),IF(COUNTIF(Week_end,CL4),0,IF(COUNTIF(Jours_fériés,CL4),0,CL10-HLOOKUP(CL4+1,Journalier_HLV_Inter,8,FALSE)))))))))))))</f>
        <v>0</v>
      </c>
      <c r="CM17" s="63">
        <f>IF(WEEKDAY(CM4,2)=5,(CM10-HLOOKUP(CM4+3,Journalier_HLV_Inter,8,FALSE)),IF(AND(WEEKDAY(CM4,2)=1,COUNTIF(Jours_fériés,AND(CM4+1,IE+2))),CM10-HLOOKUP(CM4+3,Journalier_HLV_Inter,8,FALSE),IF(AND(WEEKDAY(CM4,2)=1,COUNTIF(Jours_fériés,CM4+1)),CM10-HLOOKUP(CM4+2,Journalier_HLV_Inter,8,FALSE),IF(AND(WEEKDAY(CM4,2)=2,COUNTIF(Jours_fériés,AND(CM4+1,CM4+2))),CM10-HLOOKUP(CM4+3,Journalier_HLV_Inter,8,FALSE),IF(AND(WEEKDAY(CM4,2)=2,COUNTIF(Jours_fériés,CM4+1)),CM10-HLOOKUP(CM4+2,Journalier_HLV_Inter,8,FALSE),IF(AND(WEEKDAY(CM4,2)=3,COUNTIF(Jours_fériés,AND(CM4+1,CM4+2))),CM10-HLOOKUP(CM4+5,Journalier_HLV_Inter,8,FALSE),IF(AND(WEEKDAY(CM4,2)=3,COUNTIF(Jours_fériés,CM4+1)),CM10-HLOOKUP(CM4+2,Journalier_HLV_Inter,8,FALSE),IF(AND(WEEKDAY(CM4,2)=4,COUNTIF(Jours_fériés,CM4+1)),CM10-HLOOKUP(CM4+4,Journalier_HLV_Inter,8,FALSE),IF(AND(WEEKDAY(CM4,2)=4,COUNTIF(Jours_fériés,AND(CM4+1,CM4+4))),CM10-HLOOKUP(CM4+5,Journalier_HLV_Inter,8,FALSE),IF(AND(WEEKDAY(CM4,2)=5,COUNTIF(Jours_fériés,CM4+3)),CM10-HLOOKUP(CM4+4,Journalier_HLV_Inter,8,FALSE),IF(COUNTIF(Week_end,CM4),0,IF(COUNTIF(Jours_fériés,CM4),0,CM10-HLOOKUP(CM4+1,Journalier_HLV_Inter,8,FALSE)))))))))))))</f>
        <v>0</v>
      </c>
      <c r="CN17" s="63">
        <f>IF(WEEKDAY(CN4,2)=5,(CN10-HLOOKUP(CN4+3,Journalier_HLV_Inter,8,FALSE)),IF(AND(WEEKDAY(CN4,2)=1,COUNTIF(Jours_fériés,AND(CN4+1,IE+2))),CN10-HLOOKUP(CN4+3,Journalier_HLV_Inter,8,FALSE),IF(AND(WEEKDAY(CN4,2)=1,COUNTIF(Jours_fériés,CN4+1)),CN10-HLOOKUP(CN4+2,Journalier_HLV_Inter,8,FALSE),IF(AND(WEEKDAY(CN4,2)=2,COUNTIF(Jours_fériés,AND(CN4+1,CN4+2))),CN10-HLOOKUP(CN4+3,Journalier_HLV_Inter,8,FALSE),IF(AND(WEEKDAY(CN4,2)=2,COUNTIF(Jours_fériés,CN4+1)),CN10-HLOOKUP(CN4+2,Journalier_HLV_Inter,8,FALSE),IF(AND(WEEKDAY(CN4,2)=3,COUNTIF(Jours_fériés,AND(CN4+1,CN4+2))),CN10-HLOOKUP(CN4+5,Journalier_HLV_Inter,8,FALSE),IF(AND(WEEKDAY(CN4,2)=3,COUNTIF(Jours_fériés,CN4+1)),CN10-HLOOKUP(CN4+2,Journalier_HLV_Inter,8,FALSE),IF(AND(WEEKDAY(CN4,2)=4,COUNTIF(Jours_fériés,CN4+1)),CN10-HLOOKUP(CN4+4,Journalier_HLV_Inter,8,FALSE),IF(AND(WEEKDAY(CN4,2)=4,COUNTIF(Jours_fériés,AND(CN4+1,CN4+4))),CN10-HLOOKUP(CN4+5,Journalier_HLV_Inter,8,FALSE),IF(AND(WEEKDAY(CN4,2)=5,COUNTIF(Jours_fériés,CN4+3)),CN10-HLOOKUP(CN4+4,Journalier_HLV_Inter,8,FALSE),IF(COUNTIF(Week_end,CN4),0,IF(COUNTIF(Jours_fériés,CN4),0,CN10-HLOOKUP(CN4+1,Journalier_HLV_Inter,8,FALSE)))))))))))))</f>
        <v>0</v>
      </c>
      <c r="CO17" s="63">
        <f>IF(WEEKDAY(CO4,2)=5,(CO10-HLOOKUP(CO4+3,Journalier_HLV_Inter,8,FALSE)),IF(AND(WEEKDAY(CO4,2)=1,COUNTIF(Jours_fériés,AND(CO4+1,IE+2))),CO10-HLOOKUP(CO4+3,Journalier_HLV_Inter,8,FALSE),IF(AND(WEEKDAY(CO4,2)=1,COUNTIF(Jours_fériés,CO4+1)),CO10-HLOOKUP(CO4+2,Journalier_HLV_Inter,8,FALSE),IF(AND(WEEKDAY(CO4,2)=2,COUNTIF(Jours_fériés,AND(CO4+1,CO4+2))),CO10-HLOOKUP(CO4+3,Journalier_HLV_Inter,8,FALSE),IF(AND(WEEKDAY(CO4,2)=2,COUNTIF(Jours_fériés,CO4+1)),CO10-HLOOKUP(CO4+2,Journalier_HLV_Inter,8,FALSE),IF(AND(WEEKDAY(CO4,2)=3,COUNTIF(Jours_fériés,AND(CO4+1,CO4+2))),CO10-HLOOKUP(CO4+5,Journalier_HLV_Inter,8,FALSE),IF(AND(WEEKDAY(CO4,2)=3,COUNTIF(Jours_fériés,CO4+1)),CO10-HLOOKUP(CO4+2,Journalier_HLV_Inter,8,FALSE),IF(AND(WEEKDAY(CO4,2)=4,COUNTIF(Jours_fériés,CO4+1)),CO10-HLOOKUP(CO4+4,Journalier_HLV_Inter,8,FALSE),IF(AND(WEEKDAY(CO4,2)=4,COUNTIF(Jours_fériés,AND(CO4+1,CO4+4))),CO10-HLOOKUP(CO4+5,Journalier_HLV_Inter,8,FALSE),IF(AND(WEEKDAY(CO4,2)=5,COUNTIF(Jours_fériés,CO4+3)),CO10-HLOOKUP(CO4+4,Journalier_HLV_Inter,8,FALSE),IF(COUNTIF(Week_end,CO4),0,IF(COUNTIF(Jours_fériés,CO4),0,CO10-HLOOKUP(CO4+1,Journalier_HLV_Inter,8,FALSE)))))))))))))</f>
        <v>0</v>
      </c>
      <c r="CP17" s="63">
        <f>IF(WEEKDAY(CP4,2)=5,(CP10-HLOOKUP(CP4+3,Journalier_HLV_Inter,8,FALSE)),IF(AND(WEEKDAY(CP4,2)=1,COUNTIF(Jours_fériés,AND(CP4+1,IE+2))),CP10-HLOOKUP(CP4+3,Journalier_HLV_Inter,8,FALSE),IF(AND(WEEKDAY(CP4,2)=1,COUNTIF(Jours_fériés,CP4+1)),CP10-HLOOKUP(CP4+2,Journalier_HLV_Inter,8,FALSE),IF(AND(WEEKDAY(CP4,2)=2,COUNTIF(Jours_fériés,AND(CP4+1,CP4+2))),CP10-HLOOKUP(CP4+3,Journalier_HLV_Inter,8,FALSE),IF(AND(WEEKDAY(CP4,2)=2,COUNTIF(Jours_fériés,CP4+1)),CP10-HLOOKUP(CP4+2,Journalier_HLV_Inter,8,FALSE),IF(AND(WEEKDAY(CP4,2)=3,COUNTIF(Jours_fériés,AND(CP4+1,CP4+2))),CP10-HLOOKUP(CP4+5,Journalier_HLV_Inter,8,FALSE),IF(AND(WEEKDAY(CP4,2)=3,COUNTIF(Jours_fériés,CP4+1)),CP10-HLOOKUP(CP4+2,Journalier_HLV_Inter,8,FALSE),IF(AND(WEEKDAY(CP4,2)=4,COUNTIF(Jours_fériés,CP4+1)),CP10-HLOOKUP(CP4+4,Journalier_HLV_Inter,8,FALSE),IF(AND(WEEKDAY(CP4,2)=4,COUNTIF(Jours_fériés,AND(CP4+1,CP4+4))),CP10-HLOOKUP(CP4+5,Journalier_HLV_Inter,8,FALSE),IF(AND(WEEKDAY(CP4,2)=5,COUNTIF(Jours_fériés,CP4+3)),CP10-HLOOKUP(CP4+4,Journalier_HLV_Inter,8,FALSE),IF(COUNTIF(Week_end,CP4),0,IF(COUNTIF(Jours_fériés,CP4),0,CP10-HLOOKUP(CP4+1,Journalier_HLV_Inter,8,FALSE)))))))))))))</f>
        <v>0</v>
      </c>
      <c r="CQ17" s="63">
        <f>IF(WEEKDAY(CQ4,2)=5,(CQ10-HLOOKUP(CQ4+3,Journalier_HLV_Inter,8,FALSE)),IF(AND(WEEKDAY(CQ4,2)=1,COUNTIF(Jours_fériés,AND(CQ4+1,IE+2))),CQ10-HLOOKUP(CQ4+3,Journalier_HLV_Inter,8,FALSE),IF(AND(WEEKDAY(CQ4,2)=1,COUNTIF(Jours_fériés,CQ4+1)),CQ10-HLOOKUP(CQ4+2,Journalier_HLV_Inter,8,FALSE),IF(AND(WEEKDAY(CQ4,2)=2,COUNTIF(Jours_fériés,AND(CQ4+1,CQ4+2))),CQ10-HLOOKUP(CQ4+3,Journalier_HLV_Inter,8,FALSE),IF(AND(WEEKDAY(CQ4,2)=2,COUNTIF(Jours_fériés,CQ4+1)),CQ10-HLOOKUP(CQ4+2,Journalier_HLV_Inter,8,FALSE),IF(AND(WEEKDAY(CQ4,2)=3,COUNTIF(Jours_fériés,AND(CQ4+1,CQ4+2))),CQ10-HLOOKUP(CQ4+5,Journalier_HLV_Inter,8,FALSE),IF(AND(WEEKDAY(CQ4,2)=3,COUNTIF(Jours_fériés,CQ4+1)),CQ10-HLOOKUP(CQ4+2,Journalier_HLV_Inter,8,FALSE),IF(AND(WEEKDAY(CQ4,2)=4,COUNTIF(Jours_fériés,CQ4+1)),CQ10-HLOOKUP(CQ4+4,Journalier_HLV_Inter,8,FALSE),IF(AND(WEEKDAY(CQ4,2)=4,COUNTIF(Jours_fériés,AND(CQ4+1,CQ4+4))),CQ10-HLOOKUP(CQ4+5,Journalier_HLV_Inter,8,FALSE),IF(AND(WEEKDAY(CQ4,2)=5,COUNTIF(Jours_fériés,CQ4+3)),CQ10-HLOOKUP(CQ4+4,Journalier_HLV_Inter,8,FALSE),IF(COUNTIF(Week_end,CQ4),0,IF(COUNTIF(Jours_fériés,CQ4),0,CQ10-HLOOKUP(CQ4+1,Journalier_HLV_Inter,8,FALSE)))))))))))))</f>
        <v>0</v>
      </c>
      <c r="CR17" s="63">
        <f>IF(WEEKDAY(CR4,2)=5,(CR10-HLOOKUP(CR4+3,Journalier_HLV_Inter,8,FALSE)),IF(AND(WEEKDAY(CR4,2)=1,COUNTIF(Jours_fériés,AND(CR4+1,IE+2))),CR10-HLOOKUP(CR4+3,Journalier_HLV_Inter,8,FALSE),IF(AND(WEEKDAY(CR4,2)=1,COUNTIF(Jours_fériés,CR4+1)),CR10-HLOOKUP(CR4+2,Journalier_HLV_Inter,8,FALSE),IF(AND(WEEKDAY(CR4,2)=2,COUNTIF(Jours_fériés,AND(CR4+1,CR4+2))),CR10-HLOOKUP(CR4+3,Journalier_HLV_Inter,8,FALSE),IF(AND(WEEKDAY(CR4,2)=2,COUNTIF(Jours_fériés,CR4+1)),CR10-HLOOKUP(CR4+2,Journalier_HLV_Inter,8,FALSE),IF(AND(WEEKDAY(CR4,2)=3,COUNTIF(Jours_fériés,AND(CR4+1,CR4+2))),CR10-HLOOKUP(CR4+5,Journalier_HLV_Inter,8,FALSE),IF(AND(WEEKDAY(CR4,2)=3,COUNTIF(Jours_fériés,CR4+1)),CR10-HLOOKUP(CR4+2,Journalier_HLV_Inter,8,FALSE),IF(AND(WEEKDAY(CR4,2)=4,COUNTIF(Jours_fériés,CR4+1)),CR10-HLOOKUP(CR4+4,Journalier_HLV_Inter,8,FALSE),IF(AND(WEEKDAY(CR4,2)=4,COUNTIF(Jours_fériés,AND(CR4+1,CR4+4))),CR10-HLOOKUP(CR4+5,Journalier_HLV_Inter,8,FALSE),IF(AND(WEEKDAY(CR4,2)=5,COUNTIF(Jours_fériés,CR4+3)),CR10-HLOOKUP(CR4+4,Journalier_HLV_Inter,8,FALSE),IF(COUNTIF(Week_end,CR4),0,IF(COUNTIF(Jours_fériés,CR4),0,CR10-HLOOKUP(CR4+1,Journalier_HLV_Inter,8,FALSE)))))))))))))</f>
        <v>0</v>
      </c>
      <c r="CS17" s="63">
        <f>IF(WEEKDAY(CS4,2)=5,(CS10-HLOOKUP(CS4+3,Journalier_HLV_Inter,8,FALSE)),IF(AND(WEEKDAY(CS4,2)=1,COUNTIF(Jours_fériés,AND(CS4+1,IE+2))),CS10-HLOOKUP(CS4+3,Journalier_HLV_Inter,8,FALSE),IF(AND(WEEKDAY(CS4,2)=1,COUNTIF(Jours_fériés,CS4+1)),CS10-HLOOKUP(CS4+2,Journalier_HLV_Inter,8,FALSE),IF(AND(WEEKDAY(CS4,2)=2,COUNTIF(Jours_fériés,AND(CS4+1,CS4+2))),CS10-HLOOKUP(CS4+3,Journalier_HLV_Inter,8,FALSE),IF(AND(WEEKDAY(CS4,2)=2,COUNTIF(Jours_fériés,CS4+1)),CS10-HLOOKUP(CS4+2,Journalier_HLV_Inter,8,FALSE),IF(AND(WEEKDAY(CS4,2)=3,COUNTIF(Jours_fériés,AND(CS4+1,CS4+2))),CS10-HLOOKUP(CS4+5,Journalier_HLV_Inter,8,FALSE),IF(AND(WEEKDAY(CS4,2)=3,COUNTIF(Jours_fériés,CS4+1)),CS10-HLOOKUP(CS4+2,Journalier_HLV_Inter,8,FALSE),IF(AND(WEEKDAY(CS4,2)=4,COUNTIF(Jours_fériés,CS4+1)),CS10-HLOOKUP(CS4+4,Journalier_HLV_Inter,8,FALSE),IF(AND(WEEKDAY(CS4,2)=4,COUNTIF(Jours_fériés,AND(CS4+1,CS4+4))),CS10-HLOOKUP(CS4+5,Journalier_HLV_Inter,8,FALSE),IF(AND(WEEKDAY(CS4,2)=5,COUNTIF(Jours_fériés,CS4+3)),CS10-HLOOKUP(CS4+4,Journalier_HLV_Inter,8,FALSE),IF(COUNTIF(Week_end,CS4),0,IF(COUNTIF(Jours_fériés,CS4),0,CS10-HLOOKUP(CS4+1,Journalier_HLV_Inter,8,FALSE)))))))))))))</f>
        <v>0</v>
      </c>
      <c r="CT17" s="63">
        <f>IF(WEEKDAY(CT4,2)=5,(CT10-HLOOKUP(CT4+3,Journalier_HLV_Inter,8,FALSE)),IF(AND(WEEKDAY(CT4,2)=1,COUNTIF(Jours_fériés,AND(CT4+1,IE+2))),CT10-HLOOKUP(CT4+3,Journalier_HLV_Inter,8,FALSE),IF(AND(WEEKDAY(CT4,2)=1,COUNTIF(Jours_fériés,CT4+1)),CT10-HLOOKUP(CT4+2,Journalier_HLV_Inter,8,FALSE),IF(AND(WEEKDAY(CT4,2)=2,COUNTIF(Jours_fériés,AND(CT4+1,CT4+2))),CT10-HLOOKUP(CT4+3,Journalier_HLV_Inter,8,FALSE),IF(AND(WEEKDAY(CT4,2)=2,COUNTIF(Jours_fériés,CT4+1)),CT10-HLOOKUP(CT4+2,Journalier_HLV_Inter,8,FALSE),IF(AND(WEEKDAY(CT4,2)=3,COUNTIF(Jours_fériés,AND(CT4+1,CT4+2))),CT10-HLOOKUP(CT4+5,Journalier_HLV_Inter,8,FALSE),IF(AND(WEEKDAY(CT4,2)=3,COUNTIF(Jours_fériés,CT4+1)),CT10-HLOOKUP(CT4+2,Journalier_HLV_Inter,8,FALSE),IF(AND(WEEKDAY(CT4,2)=4,COUNTIF(Jours_fériés,CT4+1)),CT10-HLOOKUP(CT4+4,Journalier_HLV_Inter,8,FALSE),IF(AND(WEEKDAY(CT4,2)=4,COUNTIF(Jours_fériés,AND(CT4+1,CT4+4))),CT10-HLOOKUP(CT4+5,Journalier_HLV_Inter,8,FALSE),IF(AND(WEEKDAY(CT4,2)=5,COUNTIF(Jours_fériés,CT4+3)),CT10-HLOOKUP(CT4+4,Journalier_HLV_Inter,8,FALSE),IF(COUNTIF(Week_end,CT4),0,IF(COUNTIF(Jours_fériés,CT4),0,CT10-HLOOKUP(CT4+1,Journalier_HLV_Inter,8,FALSE)))))))))))))</f>
        <v>0</v>
      </c>
      <c r="CU17" s="63">
        <f>IF(WEEKDAY(CU4,2)=5,(CU10-HLOOKUP(CU4+3,Journalier_HLV_Inter,8,FALSE)),IF(AND(WEEKDAY(CU4,2)=1,COUNTIF(Jours_fériés,AND(CU4+1,IE+2))),CU10-HLOOKUP(CU4+3,Journalier_HLV_Inter,8,FALSE),IF(AND(WEEKDAY(CU4,2)=1,COUNTIF(Jours_fériés,CU4+1)),CU10-HLOOKUP(CU4+2,Journalier_HLV_Inter,8,FALSE),IF(AND(WEEKDAY(CU4,2)=2,COUNTIF(Jours_fériés,AND(CU4+1,CU4+2))),CU10-HLOOKUP(CU4+3,Journalier_HLV_Inter,8,FALSE),IF(AND(WEEKDAY(CU4,2)=2,COUNTIF(Jours_fériés,CU4+1)),CU10-HLOOKUP(CU4+2,Journalier_HLV_Inter,8,FALSE),IF(AND(WEEKDAY(CU4,2)=3,COUNTIF(Jours_fériés,AND(CU4+1,CU4+2))),CU10-HLOOKUP(CU4+5,Journalier_HLV_Inter,8,FALSE),IF(AND(WEEKDAY(CU4,2)=3,COUNTIF(Jours_fériés,CU4+1)),CU10-HLOOKUP(CU4+2,Journalier_HLV_Inter,8,FALSE),IF(AND(WEEKDAY(CU4,2)=4,COUNTIF(Jours_fériés,CU4+1)),CU10-HLOOKUP(CU4+4,Journalier_HLV_Inter,8,FALSE),IF(AND(WEEKDAY(CU4,2)=4,COUNTIF(Jours_fériés,AND(CU4+1,CU4+4))),CU10-HLOOKUP(CU4+5,Journalier_HLV_Inter,8,FALSE),IF(AND(WEEKDAY(CU4,2)=5,COUNTIF(Jours_fériés,CU4+3)),CU10-HLOOKUP(CU4+4,Journalier_HLV_Inter,8,FALSE),IF(COUNTIF(Week_end,CU4),0,IF(COUNTIF(Jours_fériés,CU4),0,CU10-HLOOKUP(CU4+1,Journalier_HLV_Inter,8,FALSE)))))))))))))</f>
        <v>0</v>
      </c>
      <c r="CV17" s="63">
        <f>IF(WEEKDAY(CV4,2)=5,(CV10-HLOOKUP(CV4+3,Journalier_HLV_Inter,8,FALSE)),IF(AND(WEEKDAY(CV4,2)=1,COUNTIF(Jours_fériés,AND(CV4+1,IE+2))),CV10-HLOOKUP(CV4+3,Journalier_HLV_Inter,8,FALSE),IF(AND(WEEKDAY(CV4,2)=1,COUNTIF(Jours_fériés,CV4+1)),CV10-HLOOKUP(CV4+2,Journalier_HLV_Inter,8,FALSE),IF(AND(WEEKDAY(CV4,2)=2,COUNTIF(Jours_fériés,AND(CV4+1,CV4+2))),CV10-HLOOKUP(CV4+3,Journalier_HLV_Inter,8,FALSE),IF(AND(WEEKDAY(CV4,2)=2,COUNTIF(Jours_fériés,CV4+1)),CV10-HLOOKUP(CV4+2,Journalier_HLV_Inter,8,FALSE),IF(AND(WEEKDAY(CV4,2)=3,COUNTIF(Jours_fériés,AND(CV4+1,CV4+2))),CV10-HLOOKUP(CV4+5,Journalier_HLV_Inter,8,FALSE),IF(AND(WEEKDAY(CV4,2)=3,COUNTIF(Jours_fériés,CV4+1)),CV10-HLOOKUP(CV4+2,Journalier_HLV_Inter,8,FALSE),IF(AND(WEEKDAY(CV4,2)=4,COUNTIF(Jours_fériés,CV4+1)),CV10-HLOOKUP(CV4+4,Journalier_HLV_Inter,8,FALSE),IF(AND(WEEKDAY(CV4,2)=4,COUNTIF(Jours_fériés,AND(CV4+1,CV4+4))),CV10-HLOOKUP(CV4+5,Journalier_HLV_Inter,8,FALSE),IF(AND(WEEKDAY(CV4,2)=5,COUNTIF(Jours_fériés,CV4+3)),CV10-HLOOKUP(CV4+4,Journalier_HLV_Inter,8,FALSE),IF(COUNTIF(Week_end,CV4),0,IF(COUNTIF(Jours_fériés,CV4),0,CV10-HLOOKUP(CV4+1,Journalier_HLV_Inter,8,FALSE)))))))))))))</f>
        <v>0</v>
      </c>
      <c r="CW17" s="63">
        <f>IF(WEEKDAY(CW4,2)=5,(CW10-HLOOKUP(CW4+3,Journalier_HLV_Inter,8,FALSE)),IF(AND(WEEKDAY(CW4,2)=1,COUNTIF(Jours_fériés,AND(CW4+1,IE+2))),CW10-HLOOKUP(CW4+3,Journalier_HLV_Inter,8,FALSE),IF(AND(WEEKDAY(CW4,2)=1,COUNTIF(Jours_fériés,CW4+1)),CW10-HLOOKUP(CW4+2,Journalier_HLV_Inter,8,FALSE),IF(AND(WEEKDAY(CW4,2)=2,COUNTIF(Jours_fériés,AND(CW4+1,CW4+2))),CW10-HLOOKUP(CW4+3,Journalier_HLV_Inter,8,FALSE),IF(AND(WEEKDAY(CW4,2)=2,COUNTIF(Jours_fériés,CW4+1)),CW10-HLOOKUP(CW4+2,Journalier_HLV_Inter,8,FALSE),IF(AND(WEEKDAY(CW4,2)=3,COUNTIF(Jours_fériés,AND(CW4+1,CW4+2))),CW10-HLOOKUP(CW4+5,Journalier_HLV_Inter,8,FALSE),IF(AND(WEEKDAY(CW4,2)=3,COUNTIF(Jours_fériés,CW4+1)),CW10-HLOOKUP(CW4+2,Journalier_HLV_Inter,8,FALSE),IF(AND(WEEKDAY(CW4,2)=4,COUNTIF(Jours_fériés,CW4+1)),CW10-HLOOKUP(CW4+4,Journalier_HLV_Inter,8,FALSE),IF(AND(WEEKDAY(CW4,2)=4,COUNTIF(Jours_fériés,AND(CW4+1,CW4+4))),CW10-HLOOKUP(CW4+5,Journalier_HLV_Inter,8,FALSE),IF(AND(WEEKDAY(CW4,2)=5,COUNTIF(Jours_fériés,CW4+3)),CW10-HLOOKUP(CW4+4,Journalier_HLV_Inter,8,FALSE),IF(COUNTIF(Week_end,CW4),0,IF(COUNTIF(Jours_fériés,CW4),0,CW10-HLOOKUP(CW4+1,Journalier_HLV_Inter,8,FALSE)))))))))))))</f>
        <v>0</v>
      </c>
      <c r="CX17" s="63">
        <f>IF(WEEKDAY(CX4,2)=5,(CX10-HLOOKUP(CX4+3,Journalier_HLV_Inter,8,FALSE)),IF(AND(WEEKDAY(CX4,2)=1,COUNTIF(Jours_fériés,AND(CX4+1,IE+2))),CX10-HLOOKUP(CX4+3,Journalier_HLV_Inter,8,FALSE),IF(AND(WEEKDAY(CX4,2)=1,COUNTIF(Jours_fériés,CX4+1)),CX10-HLOOKUP(CX4+2,Journalier_HLV_Inter,8,FALSE),IF(AND(WEEKDAY(CX4,2)=2,COUNTIF(Jours_fériés,AND(CX4+1,CX4+2))),CX10-HLOOKUP(CX4+3,Journalier_HLV_Inter,8,FALSE),IF(AND(WEEKDAY(CX4,2)=2,COUNTIF(Jours_fériés,CX4+1)),CX10-HLOOKUP(CX4+2,Journalier_HLV_Inter,8,FALSE),IF(AND(WEEKDAY(CX4,2)=3,COUNTIF(Jours_fériés,AND(CX4+1,CX4+2))),CX10-HLOOKUP(CX4+5,Journalier_HLV_Inter,8,FALSE),IF(AND(WEEKDAY(CX4,2)=3,COUNTIF(Jours_fériés,CX4+1)),CX10-HLOOKUP(CX4+2,Journalier_HLV_Inter,8,FALSE),IF(AND(WEEKDAY(CX4,2)=4,COUNTIF(Jours_fériés,CX4+1)),CX10-HLOOKUP(CX4+4,Journalier_HLV_Inter,8,FALSE),IF(AND(WEEKDAY(CX4,2)=4,COUNTIF(Jours_fériés,AND(CX4+1,CX4+4))),CX10-HLOOKUP(CX4+5,Journalier_HLV_Inter,8,FALSE),IF(AND(WEEKDAY(CX4,2)=5,COUNTIF(Jours_fériés,CX4+3)),CX10-HLOOKUP(CX4+4,Journalier_HLV_Inter,8,FALSE),IF(COUNTIF(Week_end,CX4),0,IF(COUNTIF(Jours_fériés,CX4),0,CX10-HLOOKUP(CX4+1,Journalier_HLV_Inter,8,FALSE)))))))))))))</f>
        <v>0</v>
      </c>
      <c r="CY17" s="63">
        <f>IF(WEEKDAY(CY4,2)=5,(CY10-HLOOKUP(CY4+3,Journalier_HLV_Inter,8,FALSE)),IF(AND(WEEKDAY(CY4,2)=1,COUNTIF(Jours_fériés,AND(CY4+1,IE+2))),CY10-HLOOKUP(CY4+3,Journalier_HLV_Inter,8,FALSE),IF(AND(WEEKDAY(CY4,2)=1,COUNTIF(Jours_fériés,CY4+1)),CY10-HLOOKUP(CY4+2,Journalier_HLV_Inter,8,FALSE),IF(AND(WEEKDAY(CY4,2)=2,COUNTIF(Jours_fériés,AND(CY4+1,CY4+2))),CY10-HLOOKUP(CY4+3,Journalier_HLV_Inter,8,FALSE),IF(AND(WEEKDAY(CY4,2)=2,COUNTIF(Jours_fériés,CY4+1)),CY10-HLOOKUP(CY4+2,Journalier_HLV_Inter,8,FALSE),IF(AND(WEEKDAY(CY4,2)=3,COUNTIF(Jours_fériés,AND(CY4+1,CY4+2))),CY10-HLOOKUP(CY4+5,Journalier_HLV_Inter,8,FALSE),IF(AND(WEEKDAY(CY4,2)=3,COUNTIF(Jours_fériés,CY4+1)),CY10-HLOOKUP(CY4+2,Journalier_HLV_Inter,8,FALSE),IF(AND(WEEKDAY(CY4,2)=4,COUNTIF(Jours_fériés,CY4+1)),CY10-HLOOKUP(CY4+4,Journalier_HLV_Inter,8,FALSE),IF(AND(WEEKDAY(CY4,2)=4,COUNTIF(Jours_fériés,AND(CY4+1,CY4+4))),CY10-HLOOKUP(CY4+5,Journalier_HLV_Inter,8,FALSE),IF(AND(WEEKDAY(CY4,2)=5,COUNTIF(Jours_fériés,CY4+3)),CY10-HLOOKUP(CY4+4,Journalier_HLV_Inter,8,FALSE),IF(COUNTIF(Week_end,CY4),0,IF(COUNTIF(Jours_fériés,CY4),0,CY10-HLOOKUP(CY4+1,Journalier_HLV_Inter,8,FALSE)))))))))))))</f>
        <v>0</v>
      </c>
      <c r="CZ17" s="63">
        <f>IF(WEEKDAY(CZ4,2)=5,(CZ10-HLOOKUP(CZ4+3,Journalier_HLV_Inter,8,FALSE)),IF(AND(WEEKDAY(CZ4,2)=1,COUNTIF(Jours_fériés,AND(CZ4+1,IE+2))),CZ10-HLOOKUP(CZ4+3,Journalier_HLV_Inter,8,FALSE),IF(AND(WEEKDAY(CZ4,2)=1,COUNTIF(Jours_fériés,CZ4+1)),CZ10-HLOOKUP(CZ4+2,Journalier_HLV_Inter,8,FALSE),IF(AND(WEEKDAY(CZ4,2)=2,COUNTIF(Jours_fériés,AND(CZ4+1,CZ4+2))),CZ10-HLOOKUP(CZ4+3,Journalier_HLV_Inter,8,FALSE),IF(AND(WEEKDAY(CZ4,2)=2,COUNTIF(Jours_fériés,CZ4+1)),CZ10-HLOOKUP(CZ4+2,Journalier_HLV_Inter,8,FALSE),IF(AND(WEEKDAY(CZ4,2)=3,COUNTIF(Jours_fériés,AND(CZ4+1,CZ4+2))),CZ10-HLOOKUP(CZ4+5,Journalier_HLV_Inter,8,FALSE),IF(AND(WEEKDAY(CZ4,2)=3,COUNTIF(Jours_fériés,CZ4+1)),CZ10-HLOOKUP(CZ4+2,Journalier_HLV_Inter,8,FALSE),IF(AND(WEEKDAY(CZ4,2)=4,COUNTIF(Jours_fériés,CZ4+1)),CZ10-HLOOKUP(CZ4+4,Journalier_HLV_Inter,8,FALSE),IF(AND(WEEKDAY(CZ4,2)=4,COUNTIF(Jours_fériés,AND(CZ4+1,CZ4+4))),CZ10-HLOOKUP(CZ4+5,Journalier_HLV_Inter,8,FALSE),IF(AND(WEEKDAY(CZ4,2)=5,COUNTIF(Jours_fériés,CZ4+3)),CZ10-HLOOKUP(CZ4+4,Journalier_HLV_Inter,8,FALSE),IF(COUNTIF(Week_end,CZ4),0,IF(COUNTIF(Jours_fériés,CZ4),0,CZ10-HLOOKUP(CZ4+1,Journalier_HLV_Inter,8,FALSE)))))))))))))</f>
        <v>0</v>
      </c>
      <c r="DA17" s="63">
        <f>IF(WEEKDAY(DA4,2)=5,(DA10-HLOOKUP(DA4+3,Journalier_HLV_Inter,8,FALSE)),IF(AND(WEEKDAY(DA4,2)=1,COUNTIF(Jours_fériés,AND(DA4+1,IE+2))),DA10-HLOOKUP(DA4+3,Journalier_HLV_Inter,8,FALSE),IF(AND(WEEKDAY(DA4,2)=1,COUNTIF(Jours_fériés,DA4+1)),DA10-HLOOKUP(DA4+2,Journalier_HLV_Inter,8,FALSE),IF(AND(WEEKDAY(DA4,2)=2,COUNTIF(Jours_fériés,AND(DA4+1,DA4+2))),DA10-HLOOKUP(DA4+3,Journalier_HLV_Inter,8,FALSE),IF(AND(WEEKDAY(DA4,2)=2,COUNTIF(Jours_fériés,DA4+1)),DA10-HLOOKUP(DA4+2,Journalier_HLV_Inter,8,FALSE),IF(AND(WEEKDAY(DA4,2)=3,COUNTIF(Jours_fériés,AND(DA4+1,DA4+2))),DA10-HLOOKUP(DA4+5,Journalier_HLV_Inter,8,FALSE),IF(AND(WEEKDAY(DA4,2)=3,COUNTIF(Jours_fériés,DA4+1)),DA10-HLOOKUP(DA4+2,Journalier_HLV_Inter,8,FALSE),IF(AND(WEEKDAY(DA4,2)=4,COUNTIF(Jours_fériés,DA4+1)),DA10-HLOOKUP(DA4+4,Journalier_HLV_Inter,8,FALSE),IF(AND(WEEKDAY(DA4,2)=4,COUNTIF(Jours_fériés,AND(DA4+1,DA4+4))),DA10-HLOOKUP(DA4+5,Journalier_HLV_Inter,8,FALSE),IF(AND(WEEKDAY(DA4,2)=5,COUNTIF(Jours_fériés,DA4+3)),DA10-HLOOKUP(DA4+4,Journalier_HLV_Inter,8,FALSE),IF(COUNTIF(Week_end,DA4),0,IF(COUNTIF(Jours_fériés,DA4),0,DA10-HLOOKUP(DA4+1,Journalier_HLV_Inter,8,FALSE)))))))))))))</f>
        <v>0</v>
      </c>
      <c r="DB17" s="63">
        <f>IF(WEEKDAY(DB4,2)=5,(DB10-HLOOKUP(DB4+3,Journalier_HLV_Inter,8,FALSE)),IF(AND(WEEKDAY(DB4,2)=1,COUNTIF(Jours_fériés,AND(DB4+1,IE+2))),DB10-HLOOKUP(DB4+3,Journalier_HLV_Inter,8,FALSE),IF(AND(WEEKDAY(DB4,2)=1,COUNTIF(Jours_fériés,DB4+1)),DB10-HLOOKUP(DB4+2,Journalier_HLV_Inter,8,FALSE),IF(AND(WEEKDAY(DB4,2)=2,COUNTIF(Jours_fériés,AND(DB4+1,DB4+2))),DB10-HLOOKUP(DB4+3,Journalier_HLV_Inter,8,FALSE),IF(AND(WEEKDAY(DB4,2)=2,COUNTIF(Jours_fériés,DB4+1)),DB10-HLOOKUP(DB4+2,Journalier_HLV_Inter,8,FALSE),IF(AND(WEEKDAY(DB4,2)=3,COUNTIF(Jours_fériés,AND(DB4+1,DB4+2))),DB10-HLOOKUP(DB4+5,Journalier_HLV_Inter,8,FALSE),IF(AND(WEEKDAY(DB4,2)=3,COUNTIF(Jours_fériés,DB4+1)),DB10-HLOOKUP(DB4+2,Journalier_HLV_Inter,8,FALSE),IF(AND(WEEKDAY(DB4,2)=4,COUNTIF(Jours_fériés,DB4+1)),DB10-HLOOKUP(DB4+4,Journalier_HLV_Inter,8,FALSE),IF(AND(WEEKDAY(DB4,2)=4,COUNTIF(Jours_fériés,AND(DB4+1,DB4+4))),DB10-HLOOKUP(DB4+5,Journalier_HLV_Inter,8,FALSE),IF(AND(WEEKDAY(DB4,2)=5,COUNTIF(Jours_fériés,DB4+3)),DB10-HLOOKUP(DB4+4,Journalier_HLV_Inter,8,FALSE),IF(COUNTIF(Week_end,DB4),0,IF(COUNTIF(Jours_fériés,DB4),0,DB10-HLOOKUP(DB4+1,Journalier_HLV_Inter,8,FALSE)))))))))))))</f>
        <v>0</v>
      </c>
      <c r="DC17" s="63">
        <f>IF(WEEKDAY(DC4,2)=5,(DC10-HLOOKUP(DC4+3,Journalier_HLV_Inter,8,FALSE)),IF(AND(WEEKDAY(DC4,2)=1,COUNTIF(Jours_fériés,AND(DC4+1,IE+2))),DC10-HLOOKUP(DC4+3,Journalier_HLV_Inter,8,FALSE),IF(AND(WEEKDAY(DC4,2)=1,COUNTIF(Jours_fériés,DC4+1)),DC10-HLOOKUP(DC4+2,Journalier_HLV_Inter,8,FALSE),IF(AND(WEEKDAY(DC4,2)=2,COUNTIF(Jours_fériés,AND(DC4+1,DC4+2))),DC10-HLOOKUP(DC4+3,Journalier_HLV_Inter,8,FALSE),IF(AND(WEEKDAY(DC4,2)=2,COUNTIF(Jours_fériés,DC4+1)),DC10-HLOOKUP(DC4+2,Journalier_HLV_Inter,8,FALSE),IF(AND(WEEKDAY(DC4,2)=3,COUNTIF(Jours_fériés,AND(DC4+1,DC4+2))),DC10-HLOOKUP(DC4+5,Journalier_HLV_Inter,8,FALSE),IF(AND(WEEKDAY(DC4,2)=3,COUNTIF(Jours_fériés,DC4+1)),DC10-HLOOKUP(DC4+2,Journalier_HLV_Inter,8,FALSE),IF(AND(WEEKDAY(DC4,2)=4,COUNTIF(Jours_fériés,DC4+1)),DC10-HLOOKUP(DC4+4,Journalier_HLV_Inter,8,FALSE),IF(AND(WEEKDAY(DC4,2)=4,COUNTIF(Jours_fériés,AND(DC4+1,DC4+4))),DC10-HLOOKUP(DC4+5,Journalier_HLV_Inter,8,FALSE),IF(AND(WEEKDAY(DC4,2)=5,COUNTIF(Jours_fériés,DC4+3)),DC10-HLOOKUP(DC4+4,Journalier_HLV_Inter,8,FALSE),IF(COUNTIF(Week_end,DC4),0,IF(COUNTIF(Jours_fériés,DC4),0,DC10-HLOOKUP(DC4+1,Journalier_HLV_Inter,8,FALSE)))))))))))))</f>
        <v>0</v>
      </c>
      <c r="DD17" s="63">
        <f>IF(WEEKDAY(DD4,2)=5,(DD10-HLOOKUP(DD4+3,Journalier_HLV_Inter,8,FALSE)),IF(AND(WEEKDAY(DD4,2)=1,COUNTIF(Jours_fériés,AND(DD4+1,IE+2))),DD10-HLOOKUP(DD4+3,Journalier_HLV_Inter,8,FALSE),IF(AND(WEEKDAY(DD4,2)=1,COUNTIF(Jours_fériés,DD4+1)),DD10-HLOOKUP(DD4+2,Journalier_HLV_Inter,8,FALSE),IF(AND(WEEKDAY(DD4,2)=2,COUNTIF(Jours_fériés,AND(DD4+1,DD4+2))),DD10-HLOOKUP(DD4+3,Journalier_HLV_Inter,8,FALSE),IF(AND(WEEKDAY(DD4,2)=2,COUNTIF(Jours_fériés,DD4+1)),DD10-HLOOKUP(DD4+2,Journalier_HLV_Inter,8,FALSE),IF(AND(WEEKDAY(DD4,2)=3,COUNTIF(Jours_fériés,AND(DD4+1,DD4+2))),DD10-HLOOKUP(DD4+5,Journalier_HLV_Inter,8,FALSE),IF(AND(WEEKDAY(DD4,2)=3,COUNTIF(Jours_fériés,DD4+1)),DD10-HLOOKUP(DD4+2,Journalier_HLV_Inter,8,FALSE),IF(AND(WEEKDAY(DD4,2)=4,COUNTIF(Jours_fériés,DD4+1)),DD10-HLOOKUP(DD4+4,Journalier_HLV_Inter,8,FALSE),IF(AND(WEEKDAY(DD4,2)=4,COUNTIF(Jours_fériés,AND(DD4+1,DD4+4))),DD10-HLOOKUP(DD4+5,Journalier_HLV_Inter,8,FALSE),IF(AND(WEEKDAY(DD4,2)=5,COUNTIF(Jours_fériés,DD4+3)),DD10-HLOOKUP(DD4+4,Journalier_HLV_Inter,8,FALSE),IF(COUNTIF(Week_end,DD4),0,IF(COUNTIF(Jours_fériés,DD4),0,DD10-HLOOKUP(DD4+1,Journalier_HLV_Inter,8,FALSE)))))))))))))</f>
        <v>0</v>
      </c>
      <c r="DE17" s="63">
        <f>IF(WEEKDAY(DE4,2)=5,(DE10-HLOOKUP(DE4+3,Journalier_HLV_Inter,8,FALSE)),IF(AND(WEEKDAY(DE4,2)=1,COUNTIF(Jours_fériés,AND(DE4+1,IE+2))),DE10-HLOOKUP(DE4+3,Journalier_HLV_Inter,8,FALSE),IF(AND(WEEKDAY(DE4,2)=1,COUNTIF(Jours_fériés,DE4+1)),DE10-HLOOKUP(DE4+2,Journalier_HLV_Inter,8,FALSE),IF(AND(WEEKDAY(DE4,2)=2,COUNTIF(Jours_fériés,AND(DE4+1,DE4+2))),DE10-HLOOKUP(DE4+3,Journalier_HLV_Inter,8,FALSE),IF(AND(WEEKDAY(DE4,2)=2,COUNTIF(Jours_fériés,DE4+1)),DE10-HLOOKUP(DE4+2,Journalier_HLV_Inter,8,FALSE),IF(AND(WEEKDAY(DE4,2)=3,COUNTIF(Jours_fériés,AND(DE4+1,DE4+2))),DE10-HLOOKUP(DE4+5,Journalier_HLV_Inter,8,FALSE),IF(AND(WEEKDAY(DE4,2)=3,COUNTIF(Jours_fériés,DE4+1)),DE10-HLOOKUP(DE4+2,Journalier_HLV_Inter,8,FALSE),IF(AND(WEEKDAY(DE4,2)=4,COUNTIF(Jours_fériés,DE4+1)),DE10-HLOOKUP(DE4+4,Journalier_HLV_Inter,8,FALSE),IF(AND(WEEKDAY(DE4,2)=4,COUNTIF(Jours_fériés,AND(DE4+1,DE4+4))),DE10-HLOOKUP(DE4+5,Journalier_HLV_Inter,8,FALSE),IF(AND(WEEKDAY(DE4,2)=5,COUNTIF(Jours_fériés,DE4+3)),DE10-HLOOKUP(DE4+4,Journalier_HLV_Inter,8,FALSE),IF(COUNTIF(Week_end,DE4),0,IF(COUNTIF(Jours_fériés,DE4),0,DE10-HLOOKUP(DE4+1,Journalier_HLV_Inter,8,FALSE)))))))))))))</f>
        <v>0</v>
      </c>
      <c r="DF17" s="63">
        <f>IF(WEEKDAY(DF4,2)=5,(DF10-HLOOKUP(DF4+3,Journalier_HLV_Inter,8,FALSE)),IF(AND(WEEKDAY(DF4,2)=1,COUNTIF(Jours_fériés,AND(DF4+1,IE+2))),DF10-HLOOKUP(DF4+3,Journalier_HLV_Inter,8,FALSE),IF(AND(WEEKDAY(DF4,2)=1,COUNTIF(Jours_fériés,DF4+1)),DF10-HLOOKUP(DF4+2,Journalier_HLV_Inter,8,FALSE),IF(AND(WEEKDAY(DF4,2)=2,COUNTIF(Jours_fériés,AND(DF4+1,DF4+2))),DF10-HLOOKUP(DF4+3,Journalier_HLV_Inter,8,FALSE),IF(AND(WEEKDAY(DF4,2)=2,COUNTIF(Jours_fériés,DF4+1)),DF10-HLOOKUP(DF4+2,Journalier_HLV_Inter,8,FALSE),IF(AND(WEEKDAY(DF4,2)=3,COUNTIF(Jours_fériés,AND(DF4+1,DF4+2))),DF10-HLOOKUP(DF4+5,Journalier_HLV_Inter,8,FALSE),IF(AND(WEEKDAY(DF4,2)=3,COUNTIF(Jours_fériés,DF4+1)),DF10-HLOOKUP(DF4+2,Journalier_HLV_Inter,8,FALSE),IF(AND(WEEKDAY(DF4,2)=4,COUNTIF(Jours_fériés,DF4+1)),DF10-HLOOKUP(DF4+4,Journalier_HLV_Inter,8,FALSE),IF(AND(WEEKDAY(DF4,2)=4,COUNTIF(Jours_fériés,AND(DF4+1,DF4+4))),DF10-HLOOKUP(DF4+5,Journalier_HLV_Inter,8,FALSE),IF(AND(WEEKDAY(DF4,2)=5,COUNTIF(Jours_fériés,DF4+3)),DF10-HLOOKUP(DF4+4,Journalier_HLV_Inter,8,FALSE),IF(COUNTIF(Week_end,DF4),0,IF(COUNTIF(Jours_fériés,DF4),0,DF10-HLOOKUP(DF4+1,Journalier_HLV_Inter,8,FALSE)))))))))))))</f>
        <v>0</v>
      </c>
      <c r="DG17" s="63">
        <f>IF(WEEKDAY(DG4,2)=5,(DG10-HLOOKUP(DG4+3,Journalier_HLV_Inter,8,FALSE)),IF(AND(WEEKDAY(DG4,2)=1,COUNTIF(Jours_fériés,AND(DG4+1,IE+2))),DG10-HLOOKUP(DG4+3,Journalier_HLV_Inter,8,FALSE),IF(AND(WEEKDAY(DG4,2)=1,COUNTIF(Jours_fériés,DG4+1)),DG10-HLOOKUP(DG4+2,Journalier_HLV_Inter,8,FALSE),IF(AND(WEEKDAY(DG4,2)=2,COUNTIF(Jours_fériés,AND(DG4+1,DG4+2))),DG10-HLOOKUP(DG4+3,Journalier_HLV_Inter,8,FALSE),IF(AND(WEEKDAY(DG4,2)=2,COUNTIF(Jours_fériés,DG4+1)),DG10-HLOOKUP(DG4+2,Journalier_HLV_Inter,8,FALSE),IF(AND(WEEKDAY(DG4,2)=3,COUNTIF(Jours_fériés,AND(DG4+1,DG4+2))),DG10-HLOOKUP(DG4+5,Journalier_HLV_Inter,8,FALSE),IF(AND(WEEKDAY(DG4,2)=3,COUNTIF(Jours_fériés,DG4+1)),DG10-HLOOKUP(DG4+2,Journalier_HLV_Inter,8,FALSE),IF(AND(WEEKDAY(DG4,2)=4,COUNTIF(Jours_fériés,DG4+1)),DG10-HLOOKUP(DG4+4,Journalier_HLV_Inter,8,FALSE),IF(AND(WEEKDAY(DG4,2)=4,COUNTIF(Jours_fériés,AND(DG4+1,DG4+4))),DG10-HLOOKUP(DG4+5,Journalier_HLV_Inter,8,FALSE),IF(AND(WEEKDAY(DG4,2)=5,COUNTIF(Jours_fériés,DG4+3)),DG10-HLOOKUP(DG4+4,Journalier_HLV_Inter,8,FALSE),IF(COUNTIF(Week_end,DG4),0,IF(COUNTIF(Jours_fériés,DG4),0,DG10-HLOOKUP(DG4+1,Journalier_HLV_Inter,8,FALSE)))))))))))))</f>
        <v>0</v>
      </c>
      <c r="DH17" s="63">
        <f>IF(WEEKDAY(DH4,2)=5,(DH10-HLOOKUP(DH4+3,Journalier_HLV_Inter,8,FALSE)),IF(AND(WEEKDAY(DH4,2)=1,COUNTIF(Jours_fériés,AND(DH4+1,IE+2))),DH10-HLOOKUP(DH4+3,Journalier_HLV_Inter,8,FALSE),IF(AND(WEEKDAY(DH4,2)=1,COUNTIF(Jours_fériés,DH4+1)),DH10-HLOOKUP(DH4+2,Journalier_HLV_Inter,8,FALSE),IF(AND(WEEKDAY(DH4,2)=2,COUNTIF(Jours_fériés,AND(DH4+1,DH4+2))),DH10-HLOOKUP(DH4+3,Journalier_HLV_Inter,8,FALSE),IF(AND(WEEKDAY(DH4,2)=2,COUNTIF(Jours_fériés,DH4+1)),DH10-HLOOKUP(DH4+2,Journalier_HLV_Inter,8,FALSE),IF(AND(WEEKDAY(DH4,2)=3,COUNTIF(Jours_fériés,AND(DH4+1,DH4+2))),DH10-HLOOKUP(DH4+5,Journalier_HLV_Inter,8,FALSE),IF(AND(WEEKDAY(DH4,2)=3,COUNTIF(Jours_fériés,DH4+1)),DH10-HLOOKUP(DH4+2,Journalier_HLV_Inter,8,FALSE),IF(AND(WEEKDAY(DH4,2)=4,COUNTIF(Jours_fériés,DH4+1)),DH10-HLOOKUP(DH4+4,Journalier_HLV_Inter,8,FALSE),IF(AND(WEEKDAY(DH4,2)=4,COUNTIF(Jours_fériés,AND(DH4+1,DH4+4))),DH10-HLOOKUP(DH4+5,Journalier_HLV_Inter,8,FALSE),IF(AND(WEEKDAY(DH4,2)=5,COUNTIF(Jours_fériés,DH4+3)),DH10-HLOOKUP(DH4+4,Journalier_HLV_Inter,8,FALSE),IF(COUNTIF(Week_end,DH4),0,IF(COUNTIF(Jours_fériés,DH4),0,DH10-HLOOKUP(DH4+1,Journalier_HLV_Inter,8,FALSE)))))))))))))</f>
        <v>0</v>
      </c>
      <c r="DI17" s="63">
        <f>IF(WEEKDAY(DI4,2)=5,(DI10-HLOOKUP(DI4+3,Journalier_HLV_Inter,8,FALSE)),IF(AND(WEEKDAY(DI4,2)=1,COUNTIF(Jours_fériés,AND(DI4+1,IE+2))),DI10-HLOOKUP(DI4+3,Journalier_HLV_Inter,8,FALSE),IF(AND(WEEKDAY(DI4,2)=1,COUNTIF(Jours_fériés,DI4+1)),DI10-HLOOKUP(DI4+2,Journalier_HLV_Inter,8,FALSE),IF(AND(WEEKDAY(DI4,2)=2,COUNTIF(Jours_fériés,AND(DI4+1,DI4+2))),DI10-HLOOKUP(DI4+3,Journalier_HLV_Inter,8,FALSE),IF(AND(WEEKDAY(DI4,2)=2,COUNTIF(Jours_fériés,DI4+1)),DI10-HLOOKUP(DI4+2,Journalier_HLV_Inter,8,FALSE),IF(AND(WEEKDAY(DI4,2)=3,COUNTIF(Jours_fériés,AND(DI4+1,DI4+2))),DI10-HLOOKUP(DI4+5,Journalier_HLV_Inter,8,FALSE),IF(AND(WEEKDAY(DI4,2)=3,COUNTIF(Jours_fériés,DI4+1)),DI10-HLOOKUP(DI4+2,Journalier_HLV_Inter,8,FALSE),IF(AND(WEEKDAY(DI4,2)=4,COUNTIF(Jours_fériés,DI4+1)),DI10-HLOOKUP(DI4+4,Journalier_HLV_Inter,8,FALSE),IF(AND(WEEKDAY(DI4,2)=4,COUNTIF(Jours_fériés,AND(DI4+1,DI4+4))),DI10-HLOOKUP(DI4+5,Journalier_HLV_Inter,8,FALSE),IF(AND(WEEKDAY(DI4,2)=5,COUNTIF(Jours_fériés,DI4+3)),DI10-HLOOKUP(DI4+4,Journalier_HLV_Inter,8,FALSE),IF(COUNTIF(Week_end,DI4),0,IF(COUNTIF(Jours_fériés,DI4),0,DI10-HLOOKUP(DI4+1,Journalier_HLV_Inter,8,FALSE)))))))))))))</f>
        <v>0</v>
      </c>
      <c r="DJ17" s="63">
        <f>IF(WEEKDAY(DJ4,2)=5,(DJ10-HLOOKUP(DJ4+3,Journalier_HLV_Inter,8,FALSE)),IF(AND(WEEKDAY(DJ4,2)=1,COUNTIF(Jours_fériés,AND(DJ4+1,IE+2))),DJ10-HLOOKUP(DJ4+3,Journalier_HLV_Inter,8,FALSE),IF(AND(WEEKDAY(DJ4,2)=1,COUNTIF(Jours_fériés,DJ4+1)),DJ10-HLOOKUP(DJ4+2,Journalier_HLV_Inter,8,FALSE),IF(AND(WEEKDAY(DJ4,2)=2,COUNTIF(Jours_fériés,AND(DJ4+1,DJ4+2))),DJ10-HLOOKUP(DJ4+3,Journalier_HLV_Inter,8,FALSE),IF(AND(WEEKDAY(DJ4,2)=2,COUNTIF(Jours_fériés,DJ4+1)),DJ10-HLOOKUP(DJ4+2,Journalier_HLV_Inter,8,FALSE),IF(AND(WEEKDAY(DJ4,2)=3,COUNTIF(Jours_fériés,AND(DJ4+1,DJ4+2))),DJ10-HLOOKUP(DJ4+5,Journalier_HLV_Inter,8,FALSE),IF(AND(WEEKDAY(DJ4,2)=3,COUNTIF(Jours_fériés,DJ4+1)),DJ10-HLOOKUP(DJ4+2,Journalier_HLV_Inter,8,FALSE),IF(AND(WEEKDAY(DJ4,2)=4,COUNTIF(Jours_fériés,DJ4+1)),DJ10-HLOOKUP(DJ4+4,Journalier_HLV_Inter,8,FALSE),IF(AND(WEEKDAY(DJ4,2)=4,COUNTIF(Jours_fériés,AND(DJ4+1,DJ4+4))),DJ10-HLOOKUP(DJ4+5,Journalier_HLV_Inter,8,FALSE),IF(AND(WEEKDAY(DJ4,2)=5,COUNTIF(Jours_fériés,DJ4+3)),DJ10-HLOOKUP(DJ4+4,Journalier_HLV_Inter,8,FALSE),IF(COUNTIF(Week_end,DJ4),0,IF(COUNTIF(Jours_fériés,DJ4),0,DJ10-HLOOKUP(DJ4+1,Journalier_HLV_Inter,8,FALSE)))))))))))))</f>
        <v>0</v>
      </c>
      <c r="DK17" s="63">
        <f>IF(WEEKDAY(DK4,2)=5,(DK10-HLOOKUP(DK4+3,Journalier_HLV_Inter,8,FALSE)),IF(AND(WEEKDAY(DK4,2)=1,COUNTIF(Jours_fériés,AND(DK4+1,IE+2))),DK10-HLOOKUP(DK4+3,Journalier_HLV_Inter,8,FALSE),IF(AND(WEEKDAY(DK4,2)=1,COUNTIF(Jours_fériés,DK4+1)),DK10-HLOOKUP(DK4+2,Journalier_HLV_Inter,8,FALSE),IF(AND(WEEKDAY(DK4,2)=2,COUNTIF(Jours_fériés,AND(DK4+1,DK4+2))),DK10-HLOOKUP(DK4+3,Journalier_HLV_Inter,8,FALSE),IF(AND(WEEKDAY(DK4,2)=2,COUNTIF(Jours_fériés,DK4+1)),DK10-HLOOKUP(DK4+2,Journalier_HLV_Inter,8,FALSE),IF(AND(WEEKDAY(DK4,2)=3,COUNTIF(Jours_fériés,AND(DK4+1,DK4+2))),DK10-HLOOKUP(DK4+5,Journalier_HLV_Inter,8,FALSE),IF(AND(WEEKDAY(DK4,2)=3,COUNTIF(Jours_fériés,DK4+1)),DK10-HLOOKUP(DK4+2,Journalier_HLV_Inter,8,FALSE),IF(AND(WEEKDAY(DK4,2)=4,COUNTIF(Jours_fériés,DK4+1)),DK10-HLOOKUP(DK4+4,Journalier_HLV_Inter,8,FALSE),IF(AND(WEEKDAY(DK4,2)=4,COUNTIF(Jours_fériés,AND(DK4+1,DK4+4))),DK10-HLOOKUP(DK4+5,Journalier_HLV_Inter,8,FALSE),IF(AND(WEEKDAY(DK4,2)=5,COUNTIF(Jours_fériés,DK4+3)),DK10-HLOOKUP(DK4+4,Journalier_HLV_Inter,8,FALSE),IF(COUNTIF(Week_end,DK4),0,IF(COUNTIF(Jours_fériés,DK4),0,DK10-HLOOKUP(DK4+1,Journalier_HLV_Inter,8,FALSE)))))))))))))</f>
        <v>0</v>
      </c>
      <c r="DL17" s="63">
        <f>IF(WEEKDAY(DL4,2)=5,(DL10-HLOOKUP(DL4+3,Journalier_HLV_Inter,8,FALSE)),IF(AND(WEEKDAY(DL4,2)=1,COUNTIF(Jours_fériés,AND(DL4+1,IE+2))),DL10-HLOOKUP(DL4+3,Journalier_HLV_Inter,8,FALSE),IF(AND(WEEKDAY(DL4,2)=1,COUNTIF(Jours_fériés,DL4+1)),DL10-HLOOKUP(DL4+2,Journalier_HLV_Inter,8,FALSE),IF(AND(WEEKDAY(DL4,2)=2,COUNTIF(Jours_fériés,AND(DL4+1,DL4+2))),DL10-HLOOKUP(DL4+3,Journalier_HLV_Inter,8,FALSE),IF(AND(WEEKDAY(DL4,2)=2,COUNTIF(Jours_fériés,DL4+1)),DL10-HLOOKUP(DL4+2,Journalier_HLV_Inter,8,FALSE),IF(AND(WEEKDAY(DL4,2)=3,COUNTIF(Jours_fériés,AND(DL4+1,DL4+2))),DL10-HLOOKUP(DL4+5,Journalier_HLV_Inter,8,FALSE),IF(AND(WEEKDAY(DL4,2)=3,COUNTIF(Jours_fériés,DL4+1)),DL10-HLOOKUP(DL4+2,Journalier_HLV_Inter,8,FALSE),IF(AND(WEEKDAY(DL4,2)=4,COUNTIF(Jours_fériés,DL4+1)),DL10-HLOOKUP(DL4+4,Journalier_HLV_Inter,8,FALSE),IF(AND(WEEKDAY(DL4,2)=4,COUNTIF(Jours_fériés,AND(DL4+1,DL4+4))),DL10-HLOOKUP(DL4+5,Journalier_HLV_Inter,8,FALSE),IF(AND(WEEKDAY(DL4,2)=5,COUNTIF(Jours_fériés,DL4+3)),DL10-HLOOKUP(DL4+4,Journalier_HLV_Inter,8,FALSE),IF(COUNTIF(Week_end,DL4),0,IF(COUNTIF(Jours_fériés,DL4),0,DL10-HLOOKUP(DL4+1,Journalier_HLV_Inter,8,FALSE)))))))))))))</f>
        <v>0</v>
      </c>
      <c r="DM17" s="63">
        <f>IF(WEEKDAY(DM4,2)=5,(DM10-HLOOKUP(DM4+3,Journalier_HLV_Inter,8,FALSE)),IF(AND(WEEKDAY(DM4,2)=1,COUNTIF(Jours_fériés,AND(DM4+1,IE+2))),DM10-HLOOKUP(DM4+3,Journalier_HLV_Inter,8,FALSE),IF(AND(WEEKDAY(DM4,2)=1,COUNTIF(Jours_fériés,DM4+1)),DM10-HLOOKUP(DM4+2,Journalier_HLV_Inter,8,FALSE),IF(AND(WEEKDAY(DM4,2)=2,COUNTIF(Jours_fériés,AND(DM4+1,DM4+2))),DM10-HLOOKUP(DM4+3,Journalier_HLV_Inter,8,FALSE),IF(AND(WEEKDAY(DM4,2)=2,COUNTIF(Jours_fériés,DM4+1)),DM10-HLOOKUP(DM4+2,Journalier_HLV_Inter,8,FALSE),IF(AND(WEEKDAY(DM4,2)=3,COUNTIF(Jours_fériés,AND(DM4+1,DM4+2))),DM10-HLOOKUP(DM4+5,Journalier_HLV_Inter,8,FALSE),IF(AND(WEEKDAY(DM4,2)=3,COUNTIF(Jours_fériés,DM4+1)),DM10-HLOOKUP(DM4+2,Journalier_HLV_Inter,8,FALSE),IF(AND(WEEKDAY(DM4,2)=4,COUNTIF(Jours_fériés,DM4+1)),DM10-HLOOKUP(DM4+4,Journalier_HLV_Inter,8,FALSE),IF(AND(WEEKDAY(DM4,2)=4,COUNTIF(Jours_fériés,AND(DM4+1,DM4+4))),DM10-HLOOKUP(DM4+5,Journalier_HLV_Inter,8,FALSE),IF(AND(WEEKDAY(DM4,2)=5,COUNTIF(Jours_fériés,DM4+3)),DM10-HLOOKUP(DM4+4,Journalier_HLV_Inter,8,FALSE),IF(COUNTIF(Week_end,DM4),0,IF(COUNTIF(Jours_fériés,DM4),0,DM10-HLOOKUP(DM4+1,Journalier_HLV_Inter,8,FALSE)))))))))))))</f>
        <v>0</v>
      </c>
      <c r="DN17" s="63">
        <f>IF(WEEKDAY(DN4,2)=5,(DN10-HLOOKUP(DN4+3,Journalier_HLV_Inter,8,FALSE)),IF(AND(WEEKDAY(DN4,2)=1,COUNTIF(Jours_fériés,AND(DN4+1,IE+2))),DN10-HLOOKUP(DN4+3,Journalier_HLV_Inter,8,FALSE),IF(AND(WEEKDAY(DN4,2)=1,COUNTIF(Jours_fériés,DN4+1)),DN10-HLOOKUP(DN4+2,Journalier_HLV_Inter,8,FALSE),IF(AND(WEEKDAY(DN4,2)=2,COUNTIF(Jours_fériés,AND(DN4+1,DN4+2))),DN10-HLOOKUP(DN4+3,Journalier_HLV_Inter,8,FALSE),IF(AND(WEEKDAY(DN4,2)=2,COUNTIF(Jours_fériés,DN4+1)),DN10-HLOOKUP(DN4+2,Journalier_HLV_Inter,8,FALSE),IF(AND(WEEKDAY(DN4,2)=3,COUNTIF(Jours_fériés,AND(DN4+1,DN4+2))),DN10-HLOOKUP(DN4+5,Journalier_HLV_Inter,8,FALSE),IF(AND(WEEKDAY(DN4,2)=3,COUNTIF(Jours_fériés,DN4+1)),DN10-HLOOKUP(DN4+2,Journalier_HLV_Inter,8,FALSE),IF(AND(WEEKDAY(DN4,2)=4,COUNTIF(Jours_fériés,DN4+1)),DN10-HLOOKUP(DN4+4,Journalier_HLV_Inter,8,FALSE),IF(AND(WEEKDAY(DN4,2)=4,COUNTIF(Jours_fériés,AND(DN4+1,DN4+4))),DN10-HLOOKUP(DN4+5,Journalier_HLV_Inter,8,FALSE),IF(AND(WEEKDAY(DN4,2)=5,COUNTIF(Jours_fériés,DN4+3)),DN10-HLOOKUP(DN4+4,Journalier_HLV_Inter,8,FALSE),IF(COUNTIF(Week_end,DN4),0,IF(COUNTIF(Jours_fériés,DN4),0,DN10-HLOOKUP(DN4+1,Journalier_HLV_Inter,8,FALSE)))))))))))))</f>
        <v>0</v>
      </c>
      <c r="DO17" s="63">
        <f>IF(WEEKDAY(DO4,2)=5,(DO10-HLOOKUP(DO4+3,Journalier_HLV_Inter,8,FALSE)),IF(AND(WEEKDAY(DO4,2)=1,COUNTIF(Jours_fériés,AND(DO4+1,IE+2))),DO10-HLOOKUP(DO4+3,Journalier_HLV_Inter,8,FALSE),IF(AND(WEEKDAY(DO4,2)=1,COUNTIF(Jours_fériés,DO4+1)),DO10-HLOOKUP(DO4+2,Journalier_HLV_Inter,8,FALSE),IF(AND(WEEKDAY(DO4,2)=2,COUNTIF(Jours_fériés,AND(DO4+1,DO4+2))),DO10-HLOOKUP(DO4+3,Journalier_HLV_Inter,8,FALSE),IF(AND(WEEKDAY(DO4,2)=2,COUNTIF(Jours_fériés,DO4+1)),DO10-HLOOKUP(DO4+2,Journalier_HLV_Inter,8,FALSE),IF(AND(WEEKDAY(DO4,2)=3,COUNTIF(Jours_fériés,AND(DO4+1,DO4+2))),DO10-HLOOKUP(DO4+5,Journalier_HLV_Inter,8,FALSE),IF(AND(WEEKDAY(DO4,2)=3,COUNTIF(Jours_fériés,DO4+1)),DO10-HLOOKUP(DO4+2,Journalier_HLV_Inter,8,FALSE),IF(AND(WEEKDAY(DO4,2)=4,COUNTIF(Jours_fériés,DO4+1)),DO10-HLOOKUP(DO4+4,Journalier_HLV_Inter,8,FALSE),IF(AND(WEEKDAY(DO4,2)=4,COUNTIF(Jours_fériés,AND(DO4+1,DO4+4))),DO10-HLOOKUP(DO4+5,Journalier_HLV_Inter,8,FALSE),IF(AND(WEEKDAY(DO4,2)=5,COUNTIF(Jours_fériés,DO4+3)),DO10-HLOOKUP(DO4+4,Journalier_HLV_Inter,8,FALSE),IF(COUNTIF(Week_end,DO4),0,IF(COUNTIF(Jours_fériés,DO4),0,DO10-HLOOKUP(DO4+1,Journalier_HLV_Inter,8,FALSE)))))))))))))</f>
        <v>0</v>
      </c>
      <c r="DP17" s="63">
        <f>IF(WEEKDAY(DP4,2)=5,(DP10-HLOOKUP(DP4+3,Journalier_HLV_Inter,8,FALSE)),IF(AND(WEEKDAY(DP4,2)=1,COUNTIF(Jours_fériés,AND(DP4+1,IE+2))),DP10-HLOOKUP(DP4+3,Journalier_HLV_Inter,8,FALSE),IF(AND(WEEKDAY(DP4,2)=1,COUNTIF(Jours_fériés,DP4+1)),DP10-HLOOKUP(DP4+2,Journalier_HLV_Inter,8,FALSE),IF(AND(WEEKDAY(DP4,2)=2,COUNTIF(Jours_fériés,AND(DP4+1,DP4+2))),DP10-HLOOKUP(DP4+3,Journalier_HLV_Inter,8,FALSE),IF(AND(WEEKDAY(DP4,2)=2,COUNTIF(Jours_fériés,DP4+1)),DP10-HLOOKUP(DP4+2,Journalier_HLV_Inter,8,FALSE),IF(AND(WEEKDAY(DP4,2)=3,COUNTIF(Jours_fériés,AND(DP4+1,DP4+2))),DP10-HLOOKUP(DP4+5,Journalier_HLV_Inter,8,FALSE),IF(AND(WEEKDAY(DP4,2)=3,COUNTIF(Jours_fériés,DP4+1)),DP10-HLOOKUP(DP4+2,Journalier_HLV_Inter,8,FALSE),IF(AND(WEEKDAY(DP4,2)=4,COUNTIF(Jours_fériés,DP4+1)),DP10-HLOOKUP(DP4+4,Journalier_HLV_Inter,8,FALSE),IF(AND(WEEKDAY(DP4,2)=4,COUNTIF(Jours_fériés,AND(DP4+1,DP4+4))),DP10-HLOOKUP(DP4+5,Journalier_HLV_Inter,8,FALSE),IF(AND(WEEKDAY(DP4,2)=5,COUNTIF(Jours_fériés,DP4+3)),DP10-HLOOKUP(DP4+4,Journalier_HLV_Inter,8,FALSE),IF(COUNTIF(Week_end,DP4),0,IF(COUNTIF(Jours_fériés,DP4),0,DP10-HLOOKUP(DP4+1,Journalier_HLV_Inter,8,FALSE)))))))))))))</f>
        <v>0</v>
      </c>
      <c r="DQ17" s="63">
        <f>IF(WEEKDAY(DQ4,2)=5,(DQ10-HLOOKUP(DQ4+3,Journalier_HLV_Inter,8,FALSE)),IF(AND(WEEKDAY(DQ4,2)=1,COUNTIF(Jours_fériés,AND(DQ4+1,IE+2))),DQ10-HLOOKUP(DQ4+3,Journalier_HLV_Inter,8,FALSE),IF(AND(WEEKDAY(DQ4,2)=1,COUNTIF(Jours_fériés,DQ4+1)),DQ10-HLOOKUP(DQ4+2,Journalier_HLV_Inter,8,FALSE),IF(AND(WEEKDAY(DQ4,2)=2,COUNTIF(Jours_fériés,AND(DQ4+1,DQ4+2))),DQ10-HLOOKUP(DQ4+3,Journalier_HLV_Inter,8,FALSE),IF(AND(WEEKDAY(DQ4,2)=2,COUNTIF(Jours_fériés,DQ4+1)),DQ10-HLOOKUP(DQ4+2,Journalier_HLV_Inter,8,FALSE),IF(AND(WEEKDAY(DQ4,2)=3,COUNTIF(Jours_fériés,AND(DQ4+1,DQ4+2))),DQ10-HLOOKUP(DQ4+5,Journalier_HLV_Inter,8,FALSE),IF(AND(WEEKDAY(DQ4,2)=3,COUNTIF(Jours_fériés,DQ4+1)),DQ10-HLOOKUP(DQ4+2,Journalier_HLV_Inter,8,FALSE),IF(AND(WEEKDAY(DQ4,2)=4,COUNTIF(Jours_fériés,DQ4+1)),DQ10-HLOOKUP(DQ4+4,Journalier_HLV_Inter,8,FALSE),IF(AND(WEEKDAY(DQ4,2)=4,COUNTIF(Jours_fériés,AND(DQ4+1,DQ4+4))),DQ10-HLOOKUP(DQ4+5,Journalier_HLV_Inter,8,FALSE),IF(AND(WEEKDAY(DQ4,2)=5,COUNTIF(Jours_fériés,DQ4+3)),DQ10-HLOOKUP(DQ4+4,Journalier_HLV_Inter,8,FALSE),IF(COUNTIF(Week_end,DQ4),0,IF(COUNTIF(Jours_fériés,DQ4),0,DQ10-HLOOKUP(DQ4+1,Journalier_HLV_Inter,8,FALSE)))))))))))))</f>
        <v>0</v>
      </c>
      <c r="DR17" s="63">
        <f>IF(WEEKDAY(DR4,2)=5,(DR10-HLOOKUP(DR4+3,Journalier_HLV_Inter,8,FALSE)),IF(AND(WEEKDAY(DR4,2)=1,COUNTIF(Jours_fériés,AND(DR4+1,IE+2))),DR10-HLOOKUP(DR4+3,Journalier_HLV_Inter,8,FALSE),IF(AND(WEEKDAY(DR4,2)=1,COUNTIF(Jours_fériés,DR4+1)),DR10-HLOOKUP(DR4+2,Journalier_HLV_Inter,8,FALSE),IF(AND(WEEKDAY(DR4,2)=2,COUNTIF(Jours_fériés,AND(DR4+1,DR4+2))),DR10-HLOOKUP(DR4+3,Journalier_HLV_Inter,8,FALSE),IF(AND(WEEKDAY(DR4,2)=2,COUNTIF(Jours_fériés,DR4+1)),DR10-HLOOKUP(DR4+2,Journalier_HLV_Inter,8,FALSE),IF(AND(WEEKDAY(DR4,2)=3,COUNTIF(Jours_fériés,AND(DR4+1,DR4+2))),DR10-HLOOKUP(DR4+5,Journalier_HLV_Inter,8,FALSE),IF(AND(WEEKDAY(DR4,2)=3,COUNTIF(Jours_fériés,DR4+1)),DR10-HLOOKUP(DR4+2,Journalier_HLV_Inter,8,FALSE),IF(AND(WEEKDAY(DR4,2)=4,COUNTIF(Jours_fériés,DR4+1)),DR10-HLOOKUP(DR4+4,Journalier_HLV_Inter,8,FALSE),IF(AND(WEEKDAY(DR4,2)=4,COUNTIF(Jours_fériés,AND(DR4+1,DR4+4))),DR10-HLOOKUP(DR4+5,Journalier_HLV_Inter,8,FALSE),IF(AND(WEEKDAY(DR4,2)=5,COUNTIF(Jours_fériés,DR4+3)),DR10-HLOOKUP(DR4+4,Journalier_HLV_Inter,8,FALSE),IF(COUNTIF(Week_end,DR4),0,IF(COUNTIF(Jours_fériés,DR4),0,DR10-HLOOKUP(DR4+1,Journalier_HLV_Inter,8,FALSE)))))))))))))</f>
        <v>0</v>
      </c>
      <c r="DS17" s="63">
        <f>IF(WEEKDAY(DS4,2)=5,(DS10-HLOOKUP(DS4+3,Journalier_HLV_Inter,8,FALSE)),IF(AND(WEEKDAY(DS4,2)=1,COUNTIF(Jours_fériés,AND(DS4+1,IE+2))),DS10-HLOOKUP(DS4+3,Journalier_HLV_Inter,8,FALSE),IF(AND(WEEKDAY(DS4,2)=1,COUNTIF(Jours_fériés,DS4+1)),DS10-HLOOKUP(DS4+2,Journalier_HLV_Inter,8,FALSE),IF(AND(WEEKDAY(DS4,2)=2,COUNTIF(Jours_fériés,AND(DS4+1,DS4+2))),DS10-HLOOKUP(DS4+3,Journalier_HLV_Inter,8,FALSE),IF(AND(WEEKDAY(DS4,2)=2,COUNTIF(Jours_fériés,DS4+1)),DS10-HLOOKUP(DS4+2,Journalier_HLV_Inter,8,FALSE),IF(AND(WEEKDAY(DS4,2)=3,COUNTIF(Jours_fériés,AND(DS4+1,DS4+2))),DS10-HLOOKUP(DS4+5,Journalier_HLV_Inter,8,FALSE),IF(AND(WEEKDAY(DS4,2)=3,COUNTIF(Jours_fériés,DS4+1)),DS10-HLOOKUP(DS4+2,Journalier_HLV_Inter,8,FALSE),IF(AND(WEEKDAY(DS4,2)=4,COUNTIF(Jours_fériés,DS4+1)),DS10-HLOOKUP(DS4+4,Journalier_HLV_Inter,8,FALSE),IF(AND(WEEKDAY(DS4,2)=4,COUNTIF(Jours_fériés,AND(DS4+1,DS4+4))),DS10-HLOOKUP(DS4+5,Journalier_HLV_Inter,8,FALSE),IF(AND(WEEKDAY(DS4,2)=5,COUNTIF(Jours_fériés,DS4+3)),DS10-HLOOKUP(DS4+4,Journalier_HLV_Inter,8,FALSE),IF(COUNTIF(Week_end,DS4),0,IF(COUNTIF(Jours_fériés,DS4),0,DS10-HLOOKUP(DS4+1,Journalier_HLV_Inter,8,FALSE)))))))))))))</f>
        <v>0</v>
      </c>
      <c r="DT17" s="63">
        <f>IF(WEEKDAY(DT4,2)=5,(DT10-HLOOKUP(DT4+3,Journalier_HLV_Inter,8,FALSE)),IF(AND(WEEKDAY(DT4,2)=1,COUNTIF(Jours_fériés,AND(DT4+1,IE+2))),DT10-HLOOKUP(DT4+3,Journalier_HLV_Inter,8,FALSE),IF(AND(WEEKDAY(DT4,2)=1,COUNTIF(Jours_fériés,DT4+1)),DT10-HLOOKUP(DT4+2,Journalier_HLV_Inter,8,FALSE),IF(AND(WEEKDAY(DT4,2)=2,COUNTIF(Jours_fériés,AND(DT4+1,DT4+2))),DT10-HLOOKUP(DT4+3,Journalier_HLV_Inter,8,FALSE),IF(AND(WEEKDAY(DT4,2)=2,COUNTIF(Jours_fériés,DT4+1)),DT10-HLOOKUP(DT4+2,Journalier_HLV_Inter,8,FALSE),IF(AND(WEEKDAY(DT4,2)=3,COUNTIF(Jours_fériés,AND(DT4+1,DT4+2))),DT10-HLOOKUP(DT4+5,Journalier_HLV_Inter,8,FALSE),IF(AND(WEEKDAY(DT4,2)=3,COUNTIF(Jours_fériés,DT4+1)),DT10-HLOOKUP(DT4+2,Journalier_HLV_Inter,8,FALSE),IF(AND(WEEKDAY(DT4,2)=4,COUNTIF(Jours_fériés,DT4+1)),DT10-HLOOKUP(DT4+4,Journalier_HLV_Inter,8,FALSE),IF(AND(WEEKDAY(DT4,2)=4,COUNTIF(Jours_fériés,AND(DT4+1,DT4+4))),DT10-HLOOKUP(DT4+5,Journalier_HLV_Inter,8,FALSE),IF(AND(WEEKDAY(DT4,2)=5,COUNTIF(Jours_fériés,DT4+3)),DT10-HLOOKUP(DT4+4,Journalier_HLV_Inter,8,FALSE),IF(COUNTIF(Week_end,DT4),0,IF(COUNTIF(Jours_fériés,DT4),0,DT10-HLOOKUP(DT4+1,Journalier_HLV_Inter,8,FALSE)))))))))))))</f>
        <v>0</v>
      </c>
      <c r="DU17" s="63">
        <f>IF(WEEKDAY(DU4,2)=5,(DU10-HLOOKUP(DU4+3,Journalier_HLV_Inter,8,FALSE)),IF(AND(WEEKDAY(DU4,2)=1,COUNTIF(Jours_fériés,AND(DU4+1,IE+2))),DU10-HLOOKUP(DU4+3,Journalier_HLV_Inter,8,FALSE),IF(AND(WEEKDAY(DU4,2)=1,COUNTIF(Jours_fériés,DU4+1)),DU10-HLOOKUP(DU4+2,Journalier_HLV_Inter,8,FALSE),IF(AND(WEEKDAY(DU4,2)=2,COUNTIF(Jours_fériés,AND(DU4+1,DU4+2))),DU10-HLOOKUP(DU4+3,Journalier_HLV_Inter,8,FALSE),IF(AND(WEEKDAY(DU4,2)=2,COUNTIF(Jours_fériés,DU4+1)),DU10-HLOOKUP(DU4+2,Journalier_HLV_Inter,8,FALSE),IF(AND(WEEKDAY(DU4,2)=3,COUNTIF(Jours_fériés,AND(DU4+1,DU4+2))),DU10-HLOOKUP(DU4+5,Journalier_HLV_Inter,8,FALSE),IF(AND(WEEKDAY(DU4,2)=3,COUNTIF(Jours_fériés,DU4+1)),DU10-HLOOKUP(DU4+2,Journalier_HLV_Inter,8,FALSE),IF(AND(WEEKDAY(DU4,2)=4,COUNTIF(Jours_fériés,DU4+1)),DU10-HLOOKUP(DU4+4,Journalier_HLV_Inter,8,FALSE),IF(AND(WEEKDAY(DU4,2)=4,COUNTIF(Jours_fériés,AND(DU4+1,DU4+4))),DU10-HLOOKUP(DU4+5,Journalier_HLV_Inter,8,FALSE),IF(AND(WEEKDAY(DU4,2)=5,COUNTIF(Jours_fériés,DU4+3)),DU10-HLOOKUP(DU4+4,Journalier_HLV_Inter,8,FALSE),IF(COUNTIF(Week_end,DU4),0,IF(COUNTIF(Jours_fériés,DU4),0,DU10-HLOOKUP(DU4+1,Journalier_HLV_Inter,8,FALSE)))))))))))))</f>
        <v>0</v>
      </c>
      <c r="DV17" s="63">
        <f>IF(WEEKDAY(DV4,2)=5,(DV10-HLOOKUP(DV4+3,Journalier_HLV_Inter,8,FALSE)),IF(AND(WEEKDAY(DV4,2)=1,COUNTIF(Jours_fériés,AND(DV4+1,IE+2))),DV10-HLOOKUP(DV4+3,Journalier_HLV_Inter,8,FALSE),IF(AND(WEEKDAY(DV4,2)=1,COUNTIF(Jours_fériés,DV4+1)),DV10-HLOOKUP(DV4+2,Journalier_HLV_Inter,8,FALSE),IF(AND(WEEKDAY(DV4,2)=2,COUNTIF(Jours_fériés,AND(DV4+1,DV4+2))),DV10-HLOOKUP(DV4+3,Journalier_HLV_Inter,8,FALSE),IF(AND(WEEKDAY(DV4,2)=2,COUNTIF(Jours_fériés,DV4+1)),DV10-HLOOKUP(DV4+2,Journalier_HLV_Inter,8,FALSE),IF(AND(WEEKDAY(DV4,2)=3,COUNTIF(Jours_fériés,AND(DV4+1,DV4+2))),DV10-HLOOKUP(DV4+5,Journalier_HLV_Inter,8,FALSE),IF(AND(WEEKDAY(DV4,2)=3,COUNTIF(Jours_fériés,DV4+1)),DV10-HLOOKUP(DV4+2,Journalier_HLV_Inter,8,FALSE),IF(AND(WEEKDAY(DV4,2)=4,COUNTIF(Jours_fériés,DV4+1)),DV10-HLOOKUP(DV4+4,Journalier_HLV_Inter,8,FALSE),IF(AND(WEEKDAY(DV4,2)=4,COUNTIF(Jours_fériés,AND(DV4+1,DV4+4))),DV10-HLOOKUP(DV4+5,Journalier_HLV_Inter,8,FALSE),IF(AND(WEEKDAY(DV4,2)=5,COUNTIF(Jours_fériés,DV4+3)),DV10-HLOOKUP(DV4+4,Journalier_HLV_Inter,8,FALSE),IF(COUNTIF(Week_end,DV4),0,IF(COUNTIF(Jours_fériés,DV4),0,DV10-HLOOKUP(DV4+1,Journalier_HLV_Inter,8,FALSE)))))))))))))</f>
        <v>0</v>
      </c>
      <c r="DW17" s="63">
        <f>IF(WEEKDAY(DW4,2)=5,(DW10-HLOOKUP(DW4+3,Journalier_HLV_Inter,8,FALSE)),IF(AND(WEEKDAY(DW4,2)=1,COUNTIF(Jours_fériés,AND(DW4+1,IE+2))),DW10-HLOOKUP(DW4+3,Journalier_HLV_Inter,8,FALSE),IF(AND(WEEKDAY(DW4,2)=1,COUNTIF(Jours_fériés,DW4+1)),DW10-HLOOKUP(DW4+2,Journalier_HLV_Inter,8,FALSE),IF(AND(WEEKDAY(DW4,2)=2,COUNTIF(Jours_fériés,AND(DW4+1,DW4+2))),DW10-HLOOKUP(DW4+3,Journalier_HLV_Inter,8,FALSE),IF(AND(WEEKDAY(DW4,2)=2,COUNTIF(Jours_fériés,DW4+1)),DW10-HLOOKUP(DW4+2,Journalier_HLV_Inter,8,FALSE),IF(AND(WEEKDAY(DW4,2)=3,COUNTIF(Jours_fériés,AND(DW4+1,DW4+2))),DW10-HLOOKUP(DW4+5,Journalier_HLV_Inter,8,FALSE),IF(AND(WEEKDAY(DW4,2)=3,COUNTIF(Jours_fériés,DW4+1)),DW10-HLOOKUP(DW4+2,Journalier_HLV_Inter,8,FALSE),IF(AND(WEEKDAY(DW4,2)=4,COUNTIF(Jours_fériés,DW4+1)),DW10-HLOOKUP(DW4+4,Journalier_HLV_Inter,8,FALSE),IF(AND(WEEKDAY(DW4,2)=4,COUNTIF(Jours_fériés,AND(DW4+1,DW4+4))),DW10-HLOOKUP(DW4+5,Journalier_HLV_Inter,8,FALSE),IF(AND(WEEKDAY(DW4,2)=5,COUNTIF(Jours_fériés,DW4+3)),DW10-HLOOKUP(DW4+4,Journalier_HLV_Inter,8,FALSE),IF(COUNTIF(Week_end,DW4),0,IF(COUNTIF(Jours_fériés,DW4),0,DW10-HLOOKUP(DW4+1,Journalier_HLV_Inter,8,FALSE)))))))))))))</f>
        <v>0</v>
      </c>
      <c r="DX17" s="63">
        <f>IF(WEEKDAY(DX4,2)=5,(DX10-HLOOKUP(DX4+3,Journalier_HLV_Inter,8,FALSE)),IF(AND(WEEKDAY(DX4,2)=1,COUNTIF(Jours_fériés,AND(DX4+1,IE+2))),DX10-HLOOKUP(DX4+3,Journalier_HLV_Inter,8,FALSE),IF(AND(WEEKDAY(DX4,2)=1,COUNTIF(Jours_fériés,DX4+1)),DX10-HLOOKUP(DX4+2,Journalier_HLV_Inter,8,FALSE),IF(AND(WEEKDAY(DX4,2)=2,COUNTIF(Jours_fériés,AND(DX4+1,DX4+2))),DX10-HLOOKUP(DX4+3,Journalier_HLV_Inter,8,FALSE),IF(AND(WEEKDAY(DX4,2)=2,COUNTIF(Jours_fériés,DX4+1)),DX10-HLOOKUP(DX4+2,Journalier_HLV_Inter,8,FALSE),IF(AND(WEEKDAY(DX4,2)=3,COUNTIF(Jours_fériés,AND(DX4+1,DX4+2))),DX10-HLOOKUP(DX4+5,Journalier_HLV_Inter,8,FALSE),IF(AND(WEEKDAY(DX4,2)=3,COUNTIF(Jours_fériés,DX4+1)),DX10-HLOOKUP(DX4+2,Journalier_HLV_Inter,8,FALSE),IF(AND(WEEKDAY(DX4,2)=4,COUNTIF(Jours_fériés,DX4+1)),DX10-HLOOKUP(DX4+4,Journalier_HLV_Inter,8,FALSE),IF(AND(WEEKDAY(DX4,2)=4,COUNTIF(Jours_fériés,AND(DX4+1,DX4+4))),DX10-HLOOKUP(DX4+5,Journalier_HLV_Inter,8,FALSE),IF(AND(WEEKDAY(DX4,2)=5,COUNTIF(Jours_fériés,DX4+3)),DX10-HLOOKUP(DX4+4,Journalier_HLV_Inter,8,FALSE),IF(COUNTIF(Week_end,DX4),0,IF(COUNTIF(Jours_fériés,DX4),0,DX10-HLOOKUP(DX4+1,Journalier_HLV_Inter,8,FALSE)))))))))))))</f>
        <v>0</v>
      </c>
      <c r="DY17" s="63">
        <f>IF(WEEKDAY(DY4,2)=5,(DY10-HLOOKUP(DY4+3,Journalier_HLV_Inter,8,FALSE)),IF(AND(WEEKDAY(DY4,2)=1,COUNTIF(Jours_fériés,AND(DY4+1,IE+2))),DY10-HLOOKUP(DY4+3,Journalier_HLV_Inter,8,FALSE),IF(AND(WEEKDAY(DY4,2)=1,COUNTIF(Jours_fériés,DY4+1)),DY10-HLOOKUP(DY4+2,Journalier_HLV_Inter,8,FALSE),IF(AND(WEEKDAY(DY4,2)=2,COUNTIF(Jours_fériés,AND(DY4+1,DY4+2))),DY10-HLOOKUP(DY4+3,Journalier_HLV_Inter,8,FALSE),IF(AND(WEEKDAY(DY4,2)=2,COUNTIF(Jours_fériés,DY4+1)),DY10-HLOOKUP(DY4+2,Journalier_HLV_Inter,8,FALSE),IF(AND(WEEKDAY(DY4,2)=3,COUNTIF(Jours_fériés,AND(DY4+1,DY4+2))),DY10-HLOOKUP(DY4+5,Journalier_HLV_Inter,8,FALSE),IF(AND(WEEKDAY(DY4,2)=3,COUNTIF(Jours_fériés,DY4+1)),DY10-HLOOKUP(DY4+2,Journalier_HLV_Inter,8,FALSE),IF(AND(WEEKDAY(DY4,2)=4,COUNTIF(Jours_fériés,DY4+1)),DY10-HLOOKUP(DY4+4,Journalier_HLV_Inter,8,FALSE),IF(AND(WEEKDAY(DY4,2)=4,COUNTIF(Jours_fériés,AND(DY4+1,DY4+4))),DY10-HLOOKUP(DY4+5,Journalier_HLV_Inter,8,FALSE),IF(AND(WEEKDAY(DY4,2)=5,COUNTIF(Jours_fériés,DY4+3)),DY10-HLOOKUP(DY4+4,Journalier_HLV_Inter,8,FALSE),IF(COUNTIF(Week_end,DY4),0,IF(COUNTIF(Jours_fériés,DY4),0,DY10-HLOOKUP(DY4+1,Journalier_HLV_Inter,8,FALSE)))))))))))))</f>
        <v>0</v>
      </c>
      <c r="DZ17" s="63">
        <f>IF(WEEKDAY(DZ4,2)=5,(DZ10-HLOOKUP(DZ4+3,Journalier_HLV_Inter,8,FALSE)),IF(AND(WEEKDAY(DZ4,2)=1,COUNTIF(Jours_fériés,AND(DZ4+1,IE+2))),DZ10-HLOOKUP(DZ4+3,Journalier_HLV_Inter,8,FALSE),IF(AND(WEEKDAY(DZ4,2)=1,COUNTIF(Jours_fériés,DZ4+1)),DZ10-HLOOKUP(DZ4+2,Journalier_HLV_Inter,8,FALSE),IF(AND(WEEKDAY(DZ4,2)=2,COUNTIF(Jours_fériés,AND(DZ4+1,DZ4+2))),DZ10-HLOOKUP(DZ4+3,Journalier_HLV_Inter,8,FALSE),IF(AND(WEEKDAY(DZ4,2)=2,COUNTIF(Jours_fériés,DZ4+1)),DZ10-HLOOKUP(DZ4+2,Journalier_HLV_Inter,8,FALSE),IF(AND(WEEKDAY(DZ4,2)=3,COUNTIF(Jours_fériés,AND(DZ4+1,DZ4+2))),DZ10-HLOOKUP(DZ4+5,Journalier_HLV_Inter,8,FALSE),IF(AND(WEEKDAY(DZ4,2)=3,COUNTIF(Jours_fériés,DZ4+1)),DZ10-HLOOKUP(DZ4+2,Journalier_HLV_Inter,8,FALSE),IF(AND(WEEKDAY(DZ4,2)=4,COUNTIF(Jours_fériés,DZ4+1)),DZ10-HLOOKUP(DZ4+4,Journalier_HLV_Inter,8,FALSE),IF(AND(WEEKDAY(DZ4,2)=4,COUNTIF(Jours_fériés,AND(DZ4+1,DZ4+4))),DZ10-HLOOKUP(DZ4+5,Journalier_HLV_Inter,8,FALSE),IF(AND(WEEKDAY(DZ4,2)=5,COUNTIF(Jours_fériés,DZ4+3)),DZ10-HLOOKUP(DZ4+4,Journalier_HLV_Inter,8,FALSE),IF(COUNTIF(Week_end,DZ4),0,IF(COUNTIF(Jours_fériés,DZ4),0,DZ10-HLOOKUP(DZ4+1,Journalier_HLV_Inter,8,FALSE)))))))))))))</f>
        <v>0</v>
      </c>
      <c r="EA17" s="63">
        <f>IF(WEEKDAY(EA4,2)=5,(EA10-HLOOKUP(EA4+3,Journalier_HLV_Inter,8,FALSE)),IF(AND(WEEKDAY(EA4,2)=1,COUNTIF(Jours_fériés,AND(EA4+1,IE+2))),EA10-HLOOKUP(EA4+3,Journalier_HLV_Inter,8,FALSE),IF(AND(WEEKDAY(EA4,2)=1,COUNTIF(Jours_fériés,EA4+1)),EA10-HLOOKUP(EA4+2,Journalier_HLV_Inter,8,FALSE),IF(AND(WEEKDAY(EA4,2)=2,COUNTIF(Jours_fériés,AND(EA4+1,EA4+2))),EA10-HLOOKUP(EA4+3,Journalier_HLV_Inter,8,FALSE),IF(AND(WEEKDAY(EA4,2)=2,COUNTIF(Jours_fériés,EA4+1)),EA10-HLOOKUP(EA4+2,Journalier_HLV_Inter,8,FALSE),IF(AND(WEEKDAY(EA4,2)=3,COUNTIF(Jours_fériés,AND(EA4+1,EA4+2))),EA10-HLOOKUP(EA4+5,Journalier_HLV_Inter,8,FALSE),IF(AND(WEEKDAY(EA4,2)=3,COUNTIF(Jours_fériés,EA4+1)),EA10-HLOOKUP(EA4+2,Journalier_HLV_Inter,8,FALSE),IF(AND(WEEKDAY(EA4,2)=4,COUNTIF(Jours_fériés,EA4+1)),EA10-HLOOKUP(EA4+4,Journalier_HLV_Inter,8,FALSE),IF(AND(WEEKDAY(EA4,2)=4,COUNTIF(Jours_fériés,AND(EA4+1,EA4+4))),EA10-HLOOKUP(EA4+5,Journalier_HLV_Inter,8,FALSE),IF(AND(WEEKDAY(EA4,2)=5,COUNTIF(Jours_fériés,EA4+3)),EA10-HLOOKUP(EA4+4,Journalier_HLV_Inter,8,FALSE),IF(COUNTIF(Week_end,EA4),0,IF(COUNTIF(Jours_fériés,EA4),0,EA10-HLOOKUP(EA4+1,Journalier_HLV_Inter,8,FALSE)))))))))))))</f>
        <v>0</v>
      </c>
      <c r="EB17" s="63">
        <f>IF(WEEKDAY(EB4,2)=5,(EB10-HLOOKUP(EB4+3,Journalier_HLV_Inter,8,FALSE)),IF(AND(WEEKDAY(EB4,2)=1,COUNTIF(Jours_fériés,AND(EB4+1,IE+2))),EB10-HLOOKUP(EB4+3,Journalier_HLV_Inter,8,FALSE),IF(AND(WEEKDAY(EB4,2)=1,COUNTIF(Jours_fériés,EB4+1)),EB10-HLOOKUP(EB4+2,Journalier_HLV_Inter,8,FALSE),IF(AND(WEEKDAY(EB4,2)=2,COUNTIF(Jours_fériés,AND(EB4+1,EB4+2))),EB10-HLOOKUP(EB4+3,Journalier_HLV_Inter,8,FALSE),IF(AND(WEEKDAY(EB4,2)=2,COUNTIF(Jours_fériés,EB4+1)),EB10-HLOOKUP(EB4+2,Journalier_HLV_Inter,8,FALSE),IF(AND(WEEKDAY(EB4,2)=3,COUNTIF(Jours_fériés,AND(EB4+1,EB4+2))),EB10-HLOOKUP(EB4+5,Journalier_HLV_Inter,8,FALSE),IF(AND(WEEKDAY(EB4,2)=3,COUNTIF(Jours_fériés,EB4+1)),EB10-HLOOKUP(EB4+2,Journalier_HLV_Inter,8,FALSE),IF(AND(WEEKDAY(EB4,2)=4,COUNTIF(Jours_fériés,EB4+1)),EB10-HLOOKUP(EB4+4,Journalier_HLV_Inter,8,FALSE),IF(AND(WEEKDAY(EB4,2)=4,COUNTIF(Jours_fériés,AND(EB4+1,EB4+4))),EB10-HLOOKUP(EB4+5,Journalier_HLV_Inter,8,FALSE),IF(AND(WEEKDAY(EB4,2)=5,COUNTIF(Jours_fériés,EB4+3)),EB10-HLOOKUP(EB4+4,Journalier_HLV_Inter,8,FALSE),IF(COUNTIF(Week_end,EB4),0,IF(COUNTIF(Jours_fériés,EB4),0,EB10-HLOOKUP(EB4+1,Journalier_HLV_Inter,8,FALSE)))))))))))))</f>
        <v>0</v>
      </c>
      <c r="EC17" s="63">
        <f>IF(WEEKDAY(EC4,2)=5,(EC10-HLOOKUP(EC4+3,Journalier_HLV_Inter,8,FALSE)),IF(AND(WEEKDAY(EC4,2)=1,COUNTIF(Jours_fériés,AND(EC4+1,IE+2))),EC10-HLOOKUP(EC4+3,Journalier_HLV_Inter,8,FALSE),IF(AND(WEEKDAY(EC4,2)=1,COUNTIF(Jours_fériés,EC4+1)),EC10-HLOOKUP(EC4+2,Journalier_HLV_Inter,8,FALSE),IF(AND(WEEKDAY(EC4,2)=2,COUNTIF(Jours_fériés,AND(EC4+1,EC4+2))),EC10-HLOOKUP(EC4+3,Journalier_HLV_Inter,8,FALSE),IF(AND(WEEKDAY(EC4,2)=2,COUNTIF(Jours_fériés,EC4+1)),EC10-HLOOKUP(EC4+2,Journalier_HLV_Inter,8,FALSE),IF(AND(WEEKDAY(EC4,2)=3,COUNTIF(Jours_fériés,AND(EC4+1,EC4+2))),EC10-HLOOKUP(EC4+5,Journalier_HLV_Inter,8,FALSE),IF(AND(WEEKDAY(EC4,2)=3,COUNTIF(Jours_fériés,EC4+1)),EC10-HLOOKUP(EC4+2,Journalier_HLV_Inter,8,FALSE),IF(AND(WEEKDAY(EC4,2)=4,COUNTIF(Jours_fériés,EC4+1)),EC10-HLOOKUP(EC4+4,Journalier_HLV_Inter,8,FALSE),IF(AND(WEEKDAY(EC4,2)=4,COUNTIF(Jours_fériés,AND(EC4+1,EC4+4))),EC10-HLOOKUP(EC4+5,Journalier_HLV_Inter,8,FALSE),IF(AND(WEEKDAY(EC4,2)=5,COUNTIF(Jours_fériés,EC4+3)),EC10-HLOOKUP(EC4+4,Journalier_HLV_Inter,8,FALSE),IF(COUNTIF(Week_end,EC4),0,IF(COUNTIF(Jours_fériés,EC4),0,EC10-HLOOKUP(EC4+1,Journalier_HLV_Inter,8,FALSE)))))))))))))</f>
        <v>0</v>
      </c>
      <c r="ED17" s="63">
        <f>IF(WEEKDAY(ED4,2)=5,(ED10-HLOOKUP(ED4+3,Journalier_HLV_Inter,8,FALSE)),IF(AND(WEEKDAY(ED4,2)=1,COUNTIF(Jours_fériés,AND(ED4+1,IE+2))),ED10-HLOOKUP(ED4+3,Journalier_HLV_Inter,8,FALSE),IF(AND(WEEKDAY(ED4,2)=1,COUNTIF(Jours_fériés,ED4+1)),ED10-HLOOKUP(ED4+2,Journalier_HLV_Inter,8,FALSE),IF(AND(WEEKDAY(ED4,2)=2,COUNTIF(Jours_fériés,AND(ED4+1,ED4+2))),ED10-HLOOKUP(ED4+3,Journalier_HLV_Inter,8,FALSE),IF(AND(WEEKDAY(ED4,2)=2,COUNTIF(Jours_fériés,ED4+1)),ED10-HLOOKUP(ED4+2,Journalier_HLV_Inter,8,FALSE),IF(AND(WEEKDAY(ED4,2)=3,COUNTIF(Jours_fériés,AND(ED4+1,ED4+2))),ED10-HLOOKUP(ED4+5,Journalier_HLV_Inter,8,FALSE),IF(AND(WEEKDAY(ED4,2)=3,COUNTIF(Jours_fériés,ED4+1)),ED10-HLOOKUP(ED4+2,Journalier_HLV_Inter,8,FALSE),IF(AND(WEEKDAY(ED4,2)=4,COUNTIF(Jours_fériés,ED4+1)),ED10-HLOOKUP(ED4+4,Journalier_HLV_Inter,8,FALSE),IF(AND(WEEKDAY(ED4,2)=4,COUNTIF(Jours_fériés,AND(ED4+1,ED4+4))),ED10-HLOOKUP(ED4+5,Journalier_HLV_Inter,8,FALSE),IF(AND(WEEKDAY(ED4,2)=5,COUNTIF(Jours_fériés,ED4+3)),ED10-HLOOKUP(ED4+4,Journalier_HLV_Inter,8,FALSE),IF(COUNTIF(Week_end,ED4),0,IF(COUNTIF(Jours_fériés,ED4),0,ED10-HLOOKUP(ED4+1,Journalier_HLV_Inter,8,FALSE)))))))))))))</f>
        <v>0</v>
      </c>
      <c r="EE17" s="63">
        <f>IF(WEEKDAY(EE4,2)=5,(EE10-HLOOKUP(EE4+3,Journalier_HLV_Inter,8,FALSE)),IF(AND(WEEKDAY(EE4,2)=1,COUNTIF(Jours_fériés,AND(EE4+1,IE+2))),EE10-HLOOKUP(EE4+3,Journalier_HLV_Inter,8,FALSE),IF(AND(WEEKDAY(EE4,2)=1,COUNTIF(Jours_fériés,EE4+1)),EE10-HLOOKUP(EE4+2,Journalier_HLV_Inter,8,FALSE),IF(AND(WEEKDAY(EE4,2)=2,COUNTIF(Jours_fériés,AND(EE4+1,EE4+2))),EE10-HLOOKUP(EE4+3,Journalier_HLV_Inter,8,FALSE),IF(AND(WEEKDAY(EE4,2)=2,COUNTIF(Jours_fériés,EE4+1)),EE10-HLOOKUP(EE4+2,Journalier_HLV_Inter,8,FALSE),IF(AND(WEEKDAY(EE4,2)=3,COUNTIF(Jours_fériés,AND(EE4+1,EE4+2))),EE10-HLOOKUP(EE4+5,Journalier_HLV_Inter,8,FALSE),IF(AND(WEEKDAY(EE4,2)=3,COUNTIF(Jours_fériés,EE4+1)),EE10-HLOOKUP(EE4+2,Journalier_HLV_Inter,8,FALSE),IF(AND(WEEKDAY(EE4,2)=4,COUNTIF(Jours_fériés,EE4+1)),EE10-HLOOKUP(EE4+4,Journalier_HLV_Inter,8,FALSE),IF(AND(WEEKDAY(EE4,2)=4,COUNTIF(Jours_fériés,AND(EE4+1,EE4+4))),EE10-HLOOKUP(EE4+5,Journalier_HLV_Inter,8,FALSE),IF(AND(WEEKDAY(EE4,2)=5,COUNTIF(Jours_fériés,EE4+3)),EE10-HLOOKUP(EE4+4,Journalier_HLV_Inter,8,FALSE),IF(COUNTIF(Week_end,EE4),0,IF(COUNTIF(Jours_fériés,EE4),0,EE10-HLOOKUP(EE4+1,Journalier_HLV_Inter,8,FALSE)))))))))))))</f>
        <v>0</v>
      </c>
      <c r="EF17" s="63">
        <f>IF(WEEKDAY(EF4,2)=5,(EF10-HLOOKUP(EF4+3,Journalier_HLV_Inter,8,FALSE)),IF(AND(WEEKDAY(EF4,2)=1,COUNTIF(Jours_fériés,AND(EF4+1,IE+2))),EF10-HLOOKUP(EF4+3,Journalier_HLV_Inter,8,FALSE),IF(AND(WEEKDAY(EF4,2)=1,COUNTIF(Jours_fériés,EF4+1)),EF10-HLOOKUP(EF4+2,Journalier_HLV_Inter,8,FALSE),IF(AND(WEEKDAY(EF4,2)=2,COUNTIF(Jours_fériés,AND(EF4+1,EF4+2))),EF10-HLOOKUP(EF4+3,Journalier_HLV_Inter,8,FALSE),IF(AND(WEEKDAY(EF4,2)=2,COUNTIF(Jours_fériés,EF4+1)),EF10-HLOOKUP(EF4+2,Journalier_HLV_Inter,8,FALSE),IF(AND(WEEKDAY(EF4,2)=3,COUNTIF(Jours_fériés,AND(EF4+1,EF4+2))),EF10-HLOOKUP(EF4+5,Journalier_HLV_Inter,8,FALSE),IF(AND(WEEKDAY(EF4,2)=3,COUNTIF(Jours_fériés,EF4+1)),EF10-HLOOKUP(EF4+2,Journalier_HLV_Inter,8,FALSE),IF(AND(WEEKDAY(EF4,2)=4,COUNTIF(Jours_fériés,EF4+1)),EF10-HLOOKUP(EF4+4,Journalier_HLV_Inter,8,FALSE),IF(AND(WEEKDAY(EF4,2)=4,COUNTIF(Jours_fériés,AND(EF4+1,EF4+4))),EF10-HLOOKUP(EF4+5,Journalier_HLV_Inter,8,FALSE),IF(AND(WEEKDAY(EF4,2)=5,COUNTIF(Jours_fériés,EF4+3)),EF10-HLOOKUP(EF4+4,Journalier_HLV_Inter,8,FALSE),IF(COUNTIF(Week_end,EF4),0,IF(COUNTIF(Jours_fériés,EF4),0,EF10-HLOOKUP(EF4+1,Journalier_HLV_Inter,8,FALSE)))))))))))))</f>
        <v>0</v>
      </c>
      <c r="EG17" s="63">
        <f>IF(WEEKDAY(EG4,2)=5,(EG10-HLOOKUP(EG4+3,Journalier_HLV_Inter,8,FALSE)),IF(AND(WEEKDAY(EG4,2)=1,COUNTIF(Jours_fériés,AND(EG4+1,IE+2))),EG10-HLOOKUP(EG4+3,Journalier_HLV_Inter,8,FALSE),IF(AND(WEEKDAY(EG4,2)=1,COUNTIF(Jours_fériés,EG4+1)),EG10-HLOOKUP(EG4+2,Journalier_HLV_Inter,8,FALSE),IF(AND(WEEKDAY(EG4,2)=2,COUNTIF(Jours_fériés,AND(EG4+1,EG4+2))),EG10-HLOOKUP(EG4+3,Journalier_HLV_Inter,8,FALSE),IF(AND(WEEKDAY(EG4,2)=2,COUNTIF(Jours_fériés,EG4+1)),EG10-HLOOKUP(EG4+2,Journalier_HLV_Inter,8,FALSE),IF(AND(WEEKDAY(EG4,2)=3,COUNTIF(Jours_fériés,AND(EG4+1,EG4+2))),EG10-HLOOKUP(EG4+5,Journalier_HLV_Inter,8,FALSE),IF(AND(WEEKDAY(EG4,2)=3,COUNTIF(Jours_fériés,EG4+1)),EG10-HLOOKUP(EG4+2,Journalier_HLV_Inter,8,FALSE),IF(AND(WEEKDAY(EG4,2)=4,COUNTIF(Jours_fériés,EG4+1)),EG10-HLOOKUP(EG4+4,Journalier_HLV_Inter,8,FALSE),IF(AND(WEEKDAY(EG4,2)=4,COUNTIF(Jours_fériés,AND(EG4+1,EG4+4))),EG10-HLOOKUP(EG4+5,Journalier_HLV_Inter,8,FALSE),IF(AND(WEEKDAY(EG4,2)=5,COUNTIF(Jours_fériés,EG4+3)),EG10-HLOOKUP(EG4+4,Journalier_HLV_Inter,8,FALSE),IF(COUNTIF(Week_end,EG4),0,IF(COUNTIF(Jours_fériés,EG4),0,EG10-HLOOKUP(EG4+1,Journalier_HLV_Inter,8,FALSE)))))))))))))</f>
        <v>0</v>
      </c>
      <c r="EH17" s="63">
        <f>IF(WEEKDAY(EH4,2)=5,(EH10-HLOOKUP(EH4+3,Journalier_HLV_Inter,8,FALSE)),IF(AND(WEEKDAY(EH4,2)=1,COUNTIF(Jours_fériés,AND(EH4+1,IE+2))),EH10-HLOOKUP(EH4+3,Journalier_HLV_Inter,8,FALSE),IF(AND(WEEKDAY(EH4,2)=1,COUNTIF(Jours_fériés,EH4+1)),EH10-HLOOKUP(EH4+2,Journalier_HLV_Inter,8,FALSE),IF(AND(WEEKDAY(EH4,2)=2,COUNTIF(Jours_fériés,AND(EH4+1,EH4+2))),EH10-HLOOKUP(EH4+3,Journalier_HLV_Inter,8,FALSE),IF(AND(WEEKDAY(EH4,2)=2,COUNTIF(Jours_fériés,EH4+1)),EH10-HLOOKUP(EH4+2,Journalier_HLV_Inter,8,FALSE),IF(AND(WEEKDAY(EH4,2)=3,COUNTIF(Jours_fériés,AND(EH4+1,EH4+2))),EH10-HLOOKUP(EH4+5,Journalier_HLV_Inter,8,FALSE),IF(AND(WEEKDAY(EH4,2)=3,COUNTIF(Jours_fériés,EH4+1)),EH10-HLOOKUP(EH4+2,Journalier_HLV_Inter,8,FALSE),IF(AND(WEEKDAY(EH4,2)=4,COUNTIF(Jours_fériés,EH4+1)),EH10-HLOOKUP(EH4+4,Journalier_HLV_Inter,8,FALSE),IF(AND(WEEKDAY(EH4,2)=4,COUNTIF(Jours_fériés,AND(EH4+1,EH4+4))),EH10-HLOOKUP(EH4+5,Journalier_HLV_Inter,8,FALSE),IF(AND(WEEKDAY(EH4,2)=5,COUNTIF(Jours_fériés,EH4+3)),EH10-HLOOKUP(EH4+4,Journalier_HLV_Inter,8,FALSE),IF(COUNTIF(Week_end,EH4),0,IF(COUNTIF(Jours_fériés,EH4),0,EH10-HLOOKUP(EH4+1,Journalier_HLV_Inter,8,FALSE)))))))))))))</f>
        <v>0</v>
      </c>
      <c r="EI17" s="63">
        <f>IF(WEEKDAY(EI4,2)=5,(EI10-HLOOKUP(EI4+3,Journalier_HLV_Inter,8,FALSE)),IF(AND(WEEKDAY(EI4,2)=1,COUNTIF(Jours_fériés,AND(EI4+1,IE+2))),EI10-HLOOKUP(EI4+3,Journalier_HLV_Inter,8,FALSE),IF(AND(WEEKDAY(EI4,2)=1,COUNTIF(Jours_fériés,EI4+1)),EI10-HLOOKUP(EI4+2,Journalier_HLV_Inter,8,FALSE),IF(AND(WEEKDAY(EI4,2)=2,COUNTIF(Jours_fériés,AND(EI4+1,EI4+2))),EI10-HLOOKUP(EI4+3,Journalier_HLV_Inter,8,FALSE),IF(AND(WEEKDAY(EI4,2)=2,COUNTIF(Jours_fériés,EI4+1)),EI10-HLOOKUP(EI4+2,Journalier_HLV_Inter,8,FALSE),IF(AND(WEEKDAY(EI4,2)=3,COUNTIF(Jours_fériés,AND(EI4+1,EI4+2))),EI10-HLOOKUP(EI4+5,Journalier_HLV_Inter,8,FALSE),IF(AND(WEEKDAY(EI4,2)=3,COUNTIF(Jours_fériés,EI4+1)),EI10-HLOOKUP(EI4+2,Journalier_HLV_Inter,8,FALSE),IF(AND(WEEKDAY(EI4,2)=4,COUNTIF(Jours_fériés,EI4+1)),EI10-HLOOKUP(EI4+4,Journalier_HLV_Inter,8,FALSE),IF(AND(WEEKDAY(EI4,2)=4,COUNTIF(Jours_fériés,AND(EI4+1,EI4+4))),EI10-HLOOKUP(EI4+5,Journalier_HLV_Inter,8,FALSE),IF(AND(WEEKDAY(EI4,2)=5,COUNTIF(Jours_fériés,EI4+3)),EI10-HLOOKUP(EI4+4,Journalier_HLV_Inter,8,FALSE),IF(COUNTIF(Week_end,EI4),0,IF(COUNTIF(Jours_fériés,EI4),0,EI10-HLOOKUP(EI4+1,Journalier_HLV_Inter,8,FALSE)))))))))))))</f>
        <v>0</v>
      </c>
      <c r="EJ17" s="63">
        <f>IF(WEEKDAY(EJ4,2)=5,(EJ10-HLOOKUP(EJ4+3,Journalier_HLV_Inter,8,FALSE)),IF(AND(WEEKDAY(EJ4,2)=1,COUNTIF(Jours_fériés,AND(EJ4+1,IE+2))),EJ10-HLOOKUP(EJ4+3,Journalier_HLV_Inter,8,FALSE),IF(AND(WEEKDAY(EJ4,2)=1,COUNTIF(Jours_fériés,EJ4+1)),EJ10-HLOOKUP(EJ4+2,Journalier_HLV_Inter,8,FALSE),IF(AND(WEEKDAY(EJ4,2)=2,COUNTIF(Jours_fériés,AND(EJ4+1,EJ4+2))),EJ10-HLOOKUP(EJ4+3,Journalier_HLV_Inter,8,FALSE),IF(AND(WEEKDAY(EJ4,2)=2,COUNTIF(Jours_fériés,EJ4+1)),EJ10-HLOOKUP(EJ4+2,Journalier_HLV_Inter,8,FALSE),IF(AND(WEEKDAY(EJ4,2)=3,COUNTIF(Jours_fériés,AND(EJ4+1,EJ4+2))),EJ10-HLOOKUP(EJ4+5,Journalier_HLV_Inter,8,FALSE),IF(AND(WEEKDAY(EJ4,2)=3,COUNTIF(Jours_fériés,EJ4+1)),EJ10-HLOOKUP(EJ4+2,Journalier_HLV_Inter,8,FALSE),IF(AND(WEEKDAY(EJ4,2)=4,COUNTIF(Jours_fériés,EJ4+1)),EJ10-HLOOKUP(EJ4+4,Journalier_HLV_Inter,8,FALSE),IF(AND(WEEKDAY(EJ4,2)=4,COUNTIF(Jours_fériés,AND(EJ4+1,EJ4+4))),EJ10-HLOOKUP(EJ4+5,Journalier_HLV_Inter,8,FALSE),IF(AND(WEEKDAY(EJ4,2)=5,COUNTIF(Jours_fériés,EJ4+3)),EJ10-HLOOKUP(EJ4+4,Journalier_HLV_Inter,8,FALSE),IF(COUNTIF(Week_end,EJ4),0,IF(COUNTIF(Jours_fériés,EJ4),0,EJ10-HLOOKUP(EJ4+1,Journalier_HLV_Inter,8,FALSE)))))))))))))</f>
        <v>0</v>
      </c>
      <c r="EK17" s="63">
        <f>IF(WEEKDAY(EK4,2)=5,(EK10-HLOOKUP(EK4+3,Journalier_HLV_Inter,8,FALSE)),IF(AND(WEEKDAY(EK4,2)=1,COUNTIF(Jours_fériés,AND(EK4+1,IE+2))),EK10-HLOOKUP(EK4+3,Journalier_HLV_Inter,8,FALSE),IF(AND(WEEKDAY(EK4,2)=1,COUNTIF(Jours_fériés,EK4+1)),EK10-HLOOKUP(EK4+2,Journalier_HLV_Inter,8,FALSE),IF(AND(WEEKDAY(EK4,2)=2,COUNTIF(Jours_fériés,AND(EK4+1,EK4+2))),EK10-HLOOKUP(EK4+3,Journalier_HLV_Inter,8,FALSE),IF(AND(WEEKDAY(EK4,2)=2,COUNTIF(Jours_fériés,EK4+1)),EK10-HLOOKUP(EK4+2,Journalier_HLV_Inter,8,FALSE),IF(AND(WEEKDAY(EK4,2)=3,COUNTIF(Jours_fériés,AND(EK4+1,EK4+2))),EK10-HLOOKUP(EK4+5,Journalier_HLV_Inter,8,FALSE),IF(AND(WEEKDAY(EK4,2)=3,COUNTIF(Jours_fériés,EK4+1)),EK10-HLOOKUP(EK4+2,Journalier_HLV_Inter,8,FALSE),IF(AND(WEEKDAY(EK4,2)=4,COUNTIF(Jours_fériés,EK4+1)),EK10-HLOOKUP(EK4+4,Journalier_HLV_Inter,8,FALSE),IF(AND(WEEKDAY(EK4,2)=4,COUNTIF(Jours_fériés,AND(EK4+1,EK4+4))),EK10-HLOOKUP(EK4+5,Journalier_HLV_Inter,8,FALSE),IF(AND(WEEKDAY(EK4,2)=5,COUNTIF(Jours_fériés,EK4+3)),EK10-HLOOKUP(EK4+4,Journalier_HLV_Inter,8,FALSE),IF(COUNTIF(Week_end,EK4),0,IF(COUNTIF(Jours_fériés,EK4),0,EK10-HLOOKUP(EK4+1,Journalier_HLV_Inter,8,FALSE)))))))))))))</f>
        <v>0</v>
      </c>
      <c r="EL17" s="63">
        <f>IF(WEEKDAY(EL4,2)=5,(EL10-HLOOKUP(EL4+3,Journalier_HLV_Inter,8,FALSE)),IF(AND(WEEKDAY(EL4,2)=1,COUNTIF(Jours_fériés,AND(EL4+1,IE+2))),EL10-HLOOKUP(EL4+3,Journalier_HLV_Inter,8,FALSE),IF(AND(WEEKDAY(EL4,2)=1,COUNTIF(Jours_fériés,EL4+1)),EL10-HLOOKUP(EL4+2,Journalier_HLV_Inter,8,FALSE),IF(AND(WEEKDAY(EL4,2)=2,COUNTIF(Jours_fériés,AND(EL4+1,EL4+2))),EL10-HLOOKUP(EL4+3,Journalier_HLV_Inter,8,FALSE),IF(AND(WEEKDAY(EL4,2)=2,COUNTIF(Jours_fériés,EL4+1)),EL10-HLOOKUP(EL4+2,Journalier_HLV_Inter,8,FALSE),IF(AND(WEEKDAY(EL4,2)=3,COUNTIF(Jours_fériés,AND(EL4+1,EL4+2))),EL10-HLOOKUP(EL4+5,Journalier_HLV_Inter,8,FALSE),IF(AND(WEEKDAY(EL4,2)=3,COUNTIF(Jours_fériés,EL4+1)),EL10-HLOOKUP(EL4+2,Journalier_HLV_Inter,8,FALSE),IF(AND(WEEKDAY(EL4,2)=4,COUNTIF(Jours_fériés,EL4+1)),EL10-HLOOKUP(EL4+4,Journalier_HLV_Inter,8,FALSE),IF(AND(WEEKDAY(EL4,2)=4,COUNTIF(Jours_fériés,AND(EL4+1,EL4+4))),EL10-HLOOKUP(EL4+5,Journalier_HLV_Inter,8,FALSE),IF(AND(WEEKDAY(EL4,2)=5,COUNTIF(Jours_fériés,EL4+3)),EL10-HLOOKUP(EL4+4,Journalier_HLV_Inter,8,FALSE),IF(COUNTIF(Week_end,EL4),0,IF(COUNTIF(Jours_fériés,EL4),0,EL10-HLOOKUP(EL4+1,Journalier_HLV_Inter,8,FALSE)))))))))))))</f>
        <v>0</v>
      </c>
      <c r="EM17" s="63">
        <f>IF(WEEKDAY(EM4,2)=5,(EM10-HLOOKUP(EM4+3,Journalier_HLV_Inter,8,FALSE)),IF(AND(WEEKDAY(EM4,2)=1,COUNTIF(Jours_fériés,AND(EM4+1,IE+2))),EM10-HLOOKUP(EM4+3,Journalier_HLV_Inter,8,FALSE),IF(AND(WEEKDAY(EM4,2)=1,COUNTIF(Jours_fériés,EM4+1)),EM10-HLOOKUP(EM4+2,Journalier_HLV_Inter,8,FALSE),IF(AND(WEEKDAY(EM4,2)=2,COUNTIF(Jours_fériés,AND(EM4+1,EM4+2))),EM10-HLOOKUP(EM4+3,Journalier_HLV_Inter,8,FALSE),IF(AND(WEEKDAY(EM4,2)=2,COUNTIF(Jours_fériés,EM4+1)),EM10-HLOOKUP(EM4+2,Journalier_HLV_Inter,8,FALSE),IF(AND(WEEKDAY(EM4,2)=3,COUNTIF(Jours_fériés,AND(EM4+1,EM4+2))),EM10-HLOOKUP(EM4+5,Journalier_HLV_Inter,8,FALSE),IF(AND(WEEKDAY(EM4,2)=3,COUNTIF(Jours_fériés,EM4+1)),EM10-HLOOKUP(EM4+2,Journalier_HLV_Inter,8,FALSE),IF(AND(WEEKDAY(EM4,2)=4,COUNTIF(Jours_fériés,EM4+1)),EM10-HLOOKUP(EM4+4,Journalier_HLV_Inter,8,FALSE),IF(AND(WEEKDAY(EM4,2)=4,COUNTIF(Jours_fériés,AND(EM4+1,EM4+4))),EM10-HLOOKUP(EM4+5,Journalier_HLV_Inter,8,FALSE),IF(AND(WEEKDAY(EM4,2)=5,COUNTIF(Jours_fériés,EM4+3)),EM10-HLOOKUP(EM4+4,Journalier_HLV_Inter,8,FALSE),IF(COUNTIF(Week_end,EM4),0,IF(COUNTIF(Jours_fériés,EM4),0,EM10-HLOOKUP(EM4+1,Journalier_HLV_Inter,8,FALSE)))))))))))))</f>
        <v>0</v>
      </c>
      <c r="EN17" s="63">
        <f>IF(WEEKDAY(EN4,2)=5,(EN10-HLOOKUP(EN4+3,Journalier_HLV_Inter,8,FALSE)),IF(AND(WEEKDAY(EN4,2)=1,COUNTIF(Jours_fériés,AND(EN4+1,IE+2))),EN10-HLOOKUP(EN4+3,Journalier_HLV_Inter,8,FALSE),IF(AND(WEEKDAY(EN4,2)=1,COUNTIF(Jours_fériés,EN4+1)),EN10-HLOOKUP(EN4+2,Journalier_HLV_Inter,8,FALSE),IF(AND(WEEKDAY(EN4,2)=2,COUNTIF(Jours_fériés,AND(EN4+1,EN4+2))),EN10-HLOOKUP(EN4+3,Journalier_HLV_Inter,8,FALSE),IF(AND(WEEKDAY(EN4,2)=2,COUNTIF(Jours_fériés,EN4+1)),EN10-HLOOKUP(EN4+2,Journalier_HLV_Inter,8,FALSE),IF(AND(WEEKDAY(EN4,2)=3,COUNTIF(Jours_fériés,AND(EN4+1,EN4+2))),EN10-HLOOKUP(EN4+5,Journalier_HLV_Inter,8,FALSE),IF(AND(WEEKDAY(EN4,2)=3,COUNTIF(Jours_fériés,EN4+1)),EN10-HLOOKUP(EN4+2,Journalier_HLV_Inter,8,FALSE),IF(AND(WEEKDAY(EN4,2)=4,COUNTIF(Jours_fériés,EN4+1)),EN10-HLOOKUP(EN4+4,Journalier_HLV_Inter,8,FALSE),IF(AND(WEEKDAY(EN4,2)=4,COUNTIF(Jours_fériés,AND(EN4+1,EN4+4))),EN10-HLOOKUP(EN4+5,Journalier_HLV_Inter,8,FALSE),IF(AND(WEEKDAY(EN4,2)=5,COUNTIF(Jours_fériés,EN4+3)),EN10-HLOOKUP(EN4+4,Journalier_HLV_Inter,8,FALSE),IF(COUNTIF(Week_end,EN4),0,IF(COUNTIF(Jours_fériés,EN4),0,EN10-HLOOKUP(EN4+1,Journalier_HLV_Inter,8,FALSE)))))))))))))</f>
        <v>0</v>
      </c>
      <c r="EO17" s="63">
        <f>IF(WEEKDAY(EO4,2)=5,(EO10-HLOOKUP(EO4+3,Journalier_HLV_Inter,8,FALSE)),IF(AND(WEEKDAY(EO4,2)=1,COUNTIF(Jours_fériés,AND(EO4+1,IE+2))),EO10-HLOOKUP(EO4+3,Journalier_HLV_Inter,8,FALSE),IF(AND(WEEKDAY(EO4,2)=1,COUNTIF(Jours_fériés,EO4+1)),EO10-HLOOKUP(EO4+2,Journalier_HLV_Inter,8,FALSE),IF(AND(WEEKDAY(EO4,2)=2,COUNTIF(Jours_fériés,AND(EO4+1,EO4+2))),EO10-HLOOKUP(EO4+3,Journalier_HLV_Inter,8,FALSE),IF(AND(WEEKDAY(EO4,2)=2,COUNTIF(Jours_fériés,EO4+1)),EO10-HLOOKUP(EO4+2,Journalier_HLV_Inter,8,FALSE),IF(AND(WEEKDAY(EO4,2)=3,COUNTIF(Jours_fériés,AND(EO4+1,EO4+2))),EO10-HLOOKUP(EO4+5,Journalier_HLV_Inter,8,FALSE),IF(AND(WEEKDAY(EO4,2)=3,COUNTIF(Jours_fériés,EO4+1)),EO10-HLOOKUP(EO4+2,Journalier_HLV_Inter,8,FALSE),IF(AND(WEEKDAY(EO4,2)=4,COUNTIF(Jours_fériés,EO4+1)),EO10-HLOOKUP(EO4+4,Journalier_HLV_Inter,8,FALSE),IF(AND(WEEKDAY(EO4,2)=4,COUNTIF(Jours_fériés,AND(EO4+1,EO4+4))),EO10-HLOOKUP(EO4+5,Journalier_HLV_Inter,8,FALSE),IF(AND(WEEKDAY(EO4,2)=5,COUNTIF(Jours_fériés,EO4+3)),EO10-HLOOKUP(EO4+4,Journalier_HLV_Inter,8,FALSE),IF(COUNTIF(Week_end,EO4),0,IF(COUNTIF(Jours_fériés,EO4),0,EO10-HLOOKUP(EO4+1,Journalier_HLV_Inter,8,FALSE)))))))))))))</f>
        <v>0</v>
      </c>
      <c r="EP17" s="63">
        <f>IF(WEEKDAY(EP4,2)=5,(EP10-HLOOKUP(EP4+3,Journalier_HLV_Inter,8,FALSE)),IF(AND(WEEKDAY(EP4,2)=1,COUNTIF(Jours_fériés,AND(EP4+1,IE+2))),EP10-HLOOKUP(EP4+3,Journalier_HLV_Inter,8,FALSE),IF(AND(WEEKDAY(EP4,2)=1,COUNTIF(Jours_fériés,EP4+1)),EP10-HLOOKUP(EP4+2,Journalier_HLV_Inter,8,FALSE),IF(AND(WEEKDAY(EP4,2)=2,COUNTIF(Jours_fériés,AND(EP4+1,EP4+2))),EP10-HLOOKUP(EP4+3,Journalier_HLV_Inter,8,FALSE),IF(AND(WEEKDAY(EP4,2)=2,COUNTIF(Jours_fériés,EP4+1)),EP10-HLOOKUP(EP4+2,Journalier_HLV_Inter,8,FALSE),IF(AND(WEEKDAY(EP4,2)=3,COUNTIF(Jours_fériés,AND(EP4+1,EP4+2))),EP10-HLOOKUP(EP4+5,Journalier_HLV_Inter,8,FALSE),IF(AND(WEEKDAY(EP4,2)=3,COUNTIF(Jours_fériés,EP4+1)),EP10-HLOOKUP(EP4+2,Journalier_HLV_Inter,8,FALSE),IF(AND(WEEKDAY(EP4,2)=4,COUNTIF(Jours_fériés,EP4+1)),EP10-HLOOKUP(EP4+4,Journalier_HLV_Inter,8,FALSE),IF(AND(WEEKDAY(EP4,2)=4,COUNTIF(Jours_fériés,AND(EP4+1,EP4+4))),EP10-HLOOKUP(EP4+5,Journalier_HLV_Inter,8,FALSE),IF(AND(WEEKDAY(EP4,2)=5,COUNTIF(Jours_fériés,EP4+3)),EP10-HLOOKUP(EP4+4,Journalier_HLV_Inter,8,FALSE),IF(COUNTIF(Week_end,EP4),0,IF(COUNTIF(Jours_fériés,EP4),0,EP10-HLOOKUP(EP4+1,Journalier_HLV_Inter,8,FALSE)))))))))))))</f>
        <v>0</v>
      </c>
      <c r="EQ17" s="63">
        <f>IF(WEEKDAY(EQ4,2)=5,(EQ10-HLOOKUP(EQ4+3,Journalier_HLV_Inter,8,FALSE)),IF(AND(WEEKDAY(EQ4,2)=1,COUNTIF(Jours_fériés,AND(EQ4+1,IE+2))),EQ10-HLOOKUP(EQ4+3,Journalier_HLV_Inter,8,FALSE),IF(AND(WEEKDAY(EQ4,2)=1,COUNTIF(Jours_fériés,EQ4+1)),EQ10-HLOOKUP(EQ4+2,Journalier_HLV_Inter,8,FALSE),IF(AND(WEEKDAY(EQ4,2)=2,COUNTIF(Jours_fériés,AND(EQ4+1,EQ4+2))),EQ10-HLOOKUP(EQ4+3,Journalier_HLV_Inter,8,FALSE),IF(AND(WEEKDAY(EQ4,2)=2,COUNTIF(Jours_fériés,EQ4+1)),EQ10-HLOOKUP(EQ4+2,Journalier_HLV_Inter,8,FALSE),IF(AND(WEEKDAY(EQ4,2)=3,COUNTIF(Jours_fériés,AND(EQ4+1,EQ4+2))),EQ10-HLOOKUP(EQ4+5,Journalier_HLV_Inter,8,FALSE),IF(AND(WEEKDAY(EQ4,2)=3,COUNTIF(Jours_fériés,EQ4+1)),EQ10-HLOOKUP(EQ4+2,Journalier_HLV_Inter,8,FALSE),IF(AND(WEEKDAY(EQ4,2)=4,COUNTIF(Jours_fériés,EQ4+1)),EQ10-HLOOKUP(EQ4+4,Journalier_HLV_Inter,8,FALSE),IF(AND(WEEKDAY(EQ4,2)=4,COUNTIF(Jours_fériés,AND(EQ4+1,EQ4+4))),EQ10-HLOOKUP(EQ4+5,Journalier_HLV_Inter,8,FALSE),IF(AND(WEEKDAY(EQ4,2)=5,COUNTIF(Jours_fériés,EQ4+3)),EQ10-HLOOKUP(EQ4+4,Journalier_HLV_Inter,8,FALSE),IF(COUNTIF(Week_end,EQ4),0,IF(COUNTIF(Jours_fériés,EQ4),0,EQ10-HLOOKUP(EQ4+1,Journalier_HLV_Inter,8,FALSE)))))))))))))</f>
        <v>0</v>
      </c>
      <c r="ER17" s="63">
        <f>IF(WEEKDAY(ER4,2)=5,(ER10-HLOOKUP(ER4+3,Journalier_HLV_Inter,8,FALSE)),IF(AND(WEEKDAY(ER4,2)=1,COUNTIF(Jours_fériés,AND(ER4+1,IE+2))),ER10-HLOOKUP(ER4+3,Journalier_HLV_Inter,8,FALSE),IF(AND(WEEKDAY(ER4,2)=1,COUNTIF(Jours_fériés,ER4+1)),ER10-HLOOKUP(ER4+2,Journalier_HLV_Inter,8,FALSE),IF(AND(WEEKDAY(ER4,2)=2,COUNTIF(Jours_fériés,AND(ER4+1,ER4+2))),ER10-HLOOKUP(ER4+3,Journalier_HLV_Inter,8,FALSE),IF(AND(WEEKDAY(ER4,2)=2,COUNTIF(Jours_fériés,ER4+1)),ER10-HLOOKUP(ER4+2,Journalier_HLV_Inter,8,FALSE),IF(AND(WEEKDAY(ER4,2)=3,COUNTIF(Jours_fériés,AND(ER4+1,ER4+2))),ER10-HLOOKUP(ER4+5,Journalier_HLV_Inter,8,FALSE),IF(AND(WEEKDAY(ER4,2)=3,COUNTIF(Jours_fériés,ER4+1)),ER10-HLOOKUP(ER4+2,Journalier_HLV_Inter,8,FALSE),IF(AND(WEEKDAY(ER4,2)=4,COUNTIF(Jours_fériés,ER4+1)),ER10-HLOOKUP(ER4+4,Journalier_HLV_Inter,8,FALSE),IF(AND(WEEKDAY(ER4,2)=4,COUNTIF(Jours_fériés,AND(ER4+1,ER4+4))),ER10-HLOOKUP(ER4+5,Journalier_HLV_Inter,8,FALSE),IF(AND(WEEKDAY(ER4,2)=5,COUNTIF(Jours_fériés,ER4+3)),ER10-HLOOKUP(ER4+4,Journalier_HLV_Inter,8,FALSE),IF(COUNTIF(Week_end,ER4),0,IF(COUNTIF(Jours_fériés,ER4),0,ER10-HLOOKUP(ER4+1,Journalier_HLV_Inter,8,FALSE)))))))))))))</f>
        <v>0</v>
      </c>
      <c r="ES17" s="63">
        <f>IF(WEEKDAY(ES4,2)=5,(ES10-HLOOKUP(ES4+3,Journalier_HLV_Inter,8,FALSE)),IF(AND(WEEKDAY(ES4,2)=1,COUNTIF(Jours_fériés,AND(ES4+1,IE+2))),ES10-HLOOKUP(ES4+3,Journalier_HLV_Inter,8,FALSE),IF(AND(WEEKDAY(ES4,2)=1,COUNTIF(Jours_fériés,ES4+1)),ES10-HLOOKUP(ES4+2,Journalier_HLV_Inter,8,FALSE),IF(AND(WEEKDAY(ES4,2)=2,COUNTIF(Jours_fériés,AND(ES4+1,ES4+2))),ES10-HLOOKUP(ES4+3,Journalier_HLV_Inter,8,FALSE),IF(AND(WEEKDAY(ES4,2)=2,COUNTIF(Jours_fériés,ES4+1)),ES10-HLOOKUP(ES4+2,Journalier_HLV_Inter,8,FALSE),IF(AND(WEEKDAY(ES4,2)=3,COUNTIF(Jours_fériés,AND(ES4+1,ES4+2))),ES10-HLOOKUP(ES4+5,Journalier_HLV_Inter,8,FALSE),IF(AND(WEEKDAY(ES4,2)=3,COUNTIF(Jours_fériés,ES4+1)),ES10-HLOOKUP(ES4+2,Journalier_HLV_Inter,8,FALSE),IF(AND(WEEKDAY(ES4,2)=4,COUNTIF(Jours_fériés,ES4+1)),ES10-HLOOKUP(ES4+4,Journalier_HLV_Inter,8,FALSE),IF(AND(WEEKDAY(ES4,2)=4,COUNTIF(Jours_fériés,AND(ES4+1,ES4+4))),ES10-HLOOKUP(ES4+5,Journalier_HLV_Inter,8,FALSE),IF(AND(WEEKDAY(ES4,2)=5,COUNTIF(Jours_fériés,ES4+3)),ES10-HLOOKUP(ES4+4,Journalier_HLV_Inter,8,FALSE),IF(COUNTIF(Week_end,ES4),0,IF(COUNTIF(Jours_fériés,ES4),0,ES10-HLOOKUP(ES4+1,Journalier_HLV_Inter,8,FALSE)))))))))))))</f>
        <v>0</v>
      </c>
      <c r="ET17" s="63">
        <f>IF(WEEKDAY(ET4,2)=5,(ET10-HLOOKUP(ET4+3,Journalier_HLV_Inter,8,FALSE)),IF(AND(WEEKDAY(ET4,2)=1,COUNTIF(Jours_fériés,AND(ET4+1,IE+2))),ET10-HLOOKUP(ET4+3,Journalier_HLV_Inter,8,FALSE),IF(AND(WEEKDAY(ET4,2)=1,COUNTIF(Jours_fériés,ET4+1)),ET10-HLOOKUP(ET4+2,Journalier_HLV_Inter,8,FALSE),IF(AND(WEEKDAY(ET4,2)=2,COUNTIF(Jours_fériés,AND(ET4+1,ET4+2))),ET10-HLOOKUP(ET4+3,Journalier_HLV_Inter,8,FALSE),IF(AND(WEEKDAY(ET4,2)=2,COUNTIF(Jours_fériés,ET4+1)),ET10-HLOOKUP(ET4+2,Journalier_HLV_Inter,8,FALSE),IF(AND(WEEKDAY(ET4,2)=3,COUNTIF(Jours_fériés,AND(ET4+1,ET4+2))),ET10-HLOOKUP(ET4+5,Journalier_HLV_Inter,8,FALSE),IF(AND(WEEKDAY(ET4,2)=3,COUNTIF(Jours_fériés,ET4+1)),ET10-HLOOKUP(ET4+2,Journalier_HLV_Inter,8,FALSE),IF(AND(WEEKDAY(ET4,2)=4,COUNTIF(Jours_fériés,ET4+1)),ET10-HLOOKUP(ET4+4,Journalier_HLV_Inter,8,FALSE),IF(AND(WEEKDAY(ET4,2)=4,COUNTIF(Jours_fériés,AND(ET4+1,ET4+4))),ET10-HLOOKUP(ET4+5,Journalier_HLV_Inter,8,FALSE),IF(AND(WEEKDAY(ET4,2)=5,COUNTIF(Jours_fériés,ET4+3)),ET10-HLOOKUP(ET4+4,Journalier_HLV_Inter,8,FALSE),IF(COUNTIF(Week_end,ET4),0,IF(COUNTIF(Jours_fériés,ET4),0,ET10-HLOOKUP(ET4+1,Journalier_HLV_Inter,8,FALSE)))))))))))))</f>
        <v>0</v>
      </c>
      <c r="EU17" s="63">
        <f>IF(WEEKDAY(EU4,2)=5,(EU10-HLOOKUP(EU4+3,Journalier_HLV_Inter,8,FALSE)),IF(AND(WEEKDAY(EU4,2)=1,COUNTIF(Jours_fériés,AND(EU4+1,IE+2))),EU10-HLOOKUP(EU4+3,Journalier_HLV_Inter,8,FALSE),IF(AND(WEEKDAY(EU4,2)=1,COUNTIF(Jours_fériés,EU4+1)),EU10-HLOOKUP(EU4+2,Journalier_HLV_Inter,8,FALSE),IF(AND(WEEKDAY(EU4,2)=2,COUNTIF(Jours_fériés,AND(EU4+1,EU4+2))),EU10-HLOOKUP(EU4+3,Journalier_HLV_Inter,8,FALSE),IF(AND(WEEKDAY(EU4,2)=2,COUNTIF(Jours_fériés,EU4+1)),EU10-HLOOKUP(EU4+2,Journalier_HLV_Inter,8,FALSE),IF(AND(WEEKDAY(EU4,2)=3,COUNTIF(Jours_fériés,AND(EU4+1,EU4+2))),EU10-HLOOKUP(EU4+5,Journalier_HLV_Inter,8,FALSE),IF(AND(WEEKDAY(EU4,2)=3,COUNTIF(Jours_fériés,EU4+1)),EU10-HLOOKUP(EU4+2,Journalier_HLV_Inter,8,FALSE),IF(AND(WEEKDAY(EU4,2)=4,COUNTIF(Jours_fériés,EU4+1)),EU10-HLOOKUP(EU4+4,Journalier_HLV_Inter,8,FALSE),IF(AND(WEEKDAY(EU4,2)=4,COUNTIF(Jours_fériés,AND(EU4+1,EU4+4))),EU10-HLOOKUP(EU4+5,Journalier_HLV_Inter,8,FALSE),IF(AND(WEEKDAY(EU4,2)=5,COUNTIF(Jours_fériés,EU4+3)),EU10-HLOOKUP(EU4+4,Journalier_HLV_Inter,8,FALSE),IF(COUNTIF(Week_end,EU4),0,IF(COUNTIF(Jours_fériés,EU4),0,EU10-HLOOKUP(EU4+1,Journalier_HLV_Inter,8,FALSE)))))))))))))</f>
        <v>0</v>
      </c>
      <c r="EV17" s="63">
        <f>IF(WEEKDAY(EV4,2)=5,(EV10-HLOOKUP(EV4+3,Journalier_HLV_Inter,8,FALSE)),IF(AND(WEEKDAY(EV4,2)=1,COUNTIF(Jours_fériés,AND(EV4+1,IE+2))),EV10-HLOOKUP(EV4+3,Journalier_HLV_Inter,8,FALSE),IF(AND(WEEKDAY(EV4,2)=1,COUNTIF(Jours_fériés,EV4+1)),EV10-HLOOKUP(EV4+2,Journalier_HLV_Inter,8,FALSE),IF(AND(WEEKDAY(EV4,2)=2,COUNTIF(Jours_fériés,AND(EV4+1,EV4+2))),EV10-HLOOKUP(EV4+3,Journalier_HLV_Inter,8,FALSE),IF(AND(WEEKDAY(EV4,2)=2,COUNTIF(Jours_fériés,EV4+1)),EV10-HLOOKUP(EV4+2,Journalier_HLV_Inter,8,FALSE),IF(AND(WEEKDAY(EV4,2)=3,COUNTIF(Jours_fériés,AND(EV4+1,EV4+2))),EV10-HLOOKUP(EV4+5,Journalier_HLV_Inter,8,FALSE),IF(AND(WEEKDAY(EV4,2)=3,COUNTIF(Jours_fériés,EV4+1)),EV10-HLOOKUP(EV4+2,Journalier_HLV_Inter,8,FALSE),IF(AND(WEEKDAY(EV4,2)=4,COUNTIF(Jours_fériés,EV4+1)),EV10-HLOOKUP(EV4+4,Journalier_HLV_Inter,8,FALSE),IF(AND(WEEKDAY(EV4,2)=4,COUNTIF(Jours_fériés,AND(EV4+1,EV4+4))),EV10-HLOOKUP(EV4+5,Journalier_HLV_Inter,8,FALSE),IF(AND(WEEKDAY(EV4,2)=5,COUNTIF(Jours_fériés,EV4+3)),EV10-HLOOKUP(EV4+4,Journalier_HLV_Inter,8,FALSE),IF(COUNTIF(Week_end,EV4),0,IF(COUNTIF(Jours_fériés,EV4),0,EV10-HLOOKUP(EV4+1,Journalier_HLV_Inter,8,FALSE)))))))))))))</f>
        <v>0</v>
      </c>
      <c r="EW17" s="63">
        <f>IF(WEEKDAY(EW4,2)=5,(EW10-HLOOKUP(EW4+3,Journalier_HLV_Inter,8,FALSE)),IF(AND(WEEKDAY(EW4,2)=1,COUNTIF(Jours_fériés,AND(EW4+1,IE+2))),EW10-HLOOKUP(EW4+3,Journalier_HLV_Inter,8,FALSE),IF(AND(WEEKDAY(EW4,2)=1,COUNTIF(Jours_fériés,EW4+1)),EW10-HLOOKUP(EW4+2,Journalier_HLV_Inter,8,FALSE),IF(AND(WEEKDAY(EW4,2)=2,COUNTIF(Jours_fériés,AND(EW4+1,EW4+2))),EW10-HLOOKUP(EW4+3,Journalier_HLV_Inter,8,FALSE),IF(AND(WEEKDAY(EW4,2)=2,COUNTIF(Jours_fériés,EW4+1)),EW10-HLOOKUP(EW4+2,Journalier_HLV_Inter,8,FALSE),IF(AND(WEEKDAY(EW4,2)=3,COUNTIF(Jours_fériés,AND(EW4+1,EW4+2))),EW10-HLOOKUP(EW4+5,Journalier_HLV_Inter,8,FALSE),IF(AND(WEEKDAY(EW4,2)=3,COUNTIF(Jours_fériés,EW4+1)),EW10-HLOOKUP(EW4+2,Journalier_HLV_Inter,8,FALSE),IF(AND(WEEKDAY(EW4,2)=4,COUNTIF(Jours_fériés,EW4+1)),EW10-HLOOKUP(EW4+4,Journalier_HLV_Inter,8,FALSE),IF(AND(WEEKDAY(EW4,2)=4,COUNTIF(Jours_fériés,AND(EW4+1,EW4+4))),EW10-HLOOKUP(EW4+5,Journalier_HLV_Inter,8,FALSE),IF(AND(WEEKDAY(EW4,2)=5,COUNTIF(Jours_fériés,EW4+3)),EW10-HLOOKUP(EW4+4,Journalier_HLV_Inter,8,FALSE),IF(COUNTIF(Week_end,EW4),0,IF(COUNTIF(Jours_fériés,EW4),0,EW10-HLOOKUP(EW4+1,Journalier_HLV_Inter,8,FALSE)))))))))))))</f>
        <v>0</v>
      </c>
      <c r="EX17" s="63">
        <f>IF(WEEKDAY(EX4,2)=5,(EX10-HLOOKUP(EX4+3,Journalier_HLV_Inter,8,FALSE)),IF(AND(WEEKDAY(EX4,2)=1,COUNTIF(Jours_fériés,AND(EX4+1,IE+2))),EX10-HLOOKUP(EX4+3,Journalier_HLV_Inter,8,FALSE),IF(AND(WEEKDAY(EX4,2)=1,COUNTIF(Jours_fériés,EX4+1)),EX10-HLOOKUP(EX4+2,Journalier_HLV_Inter,8,FALSE),IF(AND(WEEKDAY(EX4,2)=2,COUNTIF(Jours_fériés,AND(EX4+1,EX4+2))),EX10-HLOOKUP(EX4+3,Journalier_HLV_Inter,8,FALSE),IF(AND(WEEKDAY(EX4,2)=2,COUNTIF(Jours_fériés,EX4+1)),EX10-HLOOKUP(EX4+2,Journalier_HLV_Inter,8,FALSE),IF(AND(WEEKDAY(EX4,2)=3,COUNTIF(Jours_fériés,AND(EX4+1,EX4+2))),EX10-HLOOKUP(EX4+5,Journalier_HLV_Inter,8,FALSE),IF(AND(WEEKDAY(EX4,2)=3,COUNTIF(Jours_fériés,EX4+1)),EX10-HLOOKUP(EX4+2,Journalier_HLV_Inter,8,FALSE),IF(AND(WEEKDAY(EX4,2)=4,COUNTIF(Jours_fériés,EX4+1)),EX10-HLOOKUP(EX4+4,Journalier_HLV_Inter,8,FALSE),IF(AND(WEEKDAY(EX4,2)=4,COUNTIF(Jours_fériés,AND(EX4+1,EX4+4))),EX10-HLOOKUP(EX4+5,Journalier_HLV_Inter,8,FALSE),IF(AND(WEEKDAY(EX4,2)=5,COUNTIF(Jours_fériés,EX4+3)),EX10-HLOOKUP(EX4+4,Journalier_HLV_Inter,8,FALSE),IF(COUNTIF(Week_end,EX4),0,IF(COUNTIF(Jours_fériés,EX4),0,EX10-HLOOKUP(EX4+1,Journalier_HLV_Inter,8,FALSE)))))))))))))</f>
        <v>0</v>
      </c>
      <c r="EY17" s="63">
        <f>IF(WEEKDAY(EY4,2)=5,(EY10-HLOOKUP(EY4+3,Journalier_HLV_Inter,8,FALSE)),IF(AND(WEEKDAY(EY4,2)=1,COUNTIF(Jours_fériés,AND(EY4+1,IE+2))),EY10-HLOOKUP(EY4+3,Journalier_HLV_Inter,8,FALSE),IF(AND(WEEKDAY(EY4,2)=1,COUNTIF(Jours_fériés,EY4+1)),EY10-HLOOKUP(EY4+2,Journalier_HLV_Inter,8,FALSE),IF(AND(WEEKDAY(EY4,2)=2,COUNTIF(Jours_fériés,AND(EY4+1,EY4+2))),EY10-HLOOKUP(EY4+3,Journalier_HLV_Inter,8,FALSE),IF(AND(WEEKDAY(EY4,2)=2,COUNTIF(Jours_fériés,EY4+1)),EY10-HLOOKUP(EY4+2,Journalier_HLV_Inter,8,FALSE),IF(AND(WEEKDAY(EY4,2)=3,COUNTIF(Jours_fériés,AND(EY4+1,EY4+2))),EY10-HLOOKUP(EY4+5,Journalier_HLV_Inter,8,FALSE),IF(AND(WEEKDAY(EY4,2)=3,COUNTIF(Jours_fériés,EY4+1)),EY10-HLOOKUP(EY4+2,Journalier_HLV_Inter,8,FALSE),IF(AND(WEEKDAY(EY4,2)=4,COUNTIF(Jours_fériés,EY4+1)),EY10-HLOOKUP(EY4+4,Journalier_HLV_Inter,8,FALSE),IF(AND(WEEKDAY(EY4,2)=4,COUNTIF(Jours_fériés,AND(EY4+1,EY4+4))),EY10-HLOOKUP(EY4+5,Journalier_HLV_Inter,8,FALSE),IF(AND(WEEKDAY(EY4,2)=5,COUNTIF(Jours_fériés,EY4+3)),EY10-HLOOKUP(EY4+4,Journalier_HLV_Inter,8,FALSE),IF(COUNTIF(Week_end,EY4),0,IF(COUNTIF(Jours_fériés,EY4),0,EY10-HLOOKUP(EY4+1,Journalier_HLV_Inter,8,FALSE)))))))))))))</f>
        <v>0</v>
      </c>
      <c r="EZ17" s="63">
        <f>IF(WEEKDAY(EZ4,2)=5,(EZ10-HLOOKUP(EZ4+3,Journalier_HLV_Inter,8,FALSE)),IF(AND(WEEKDAY(EZ4,2)=1,COUNTIF(Jours_fériés,AND(EZ4+1,IE+2))),EZ10-HLOOKUP(EZ4+3,Journalier_HLV_Inter,8,FALSE),IF(AND(WEEKDAY(EZ4,2)=1,COUNTIF(Jours_fériés,EZ4+1)),EZ10-HLOOKUP(EZ4+2,Journalier_HLV_Inter,8,FALSE),IF(AND(WEEKDAY(EZ4,2)=2,COUNTIF(Jours_fériés,AND(EZ4+1,EZ4+2))),EZ10-HLOOKUP(EZ4+3,Journalier_HLV_Inter,8,FALSE),IF(AND(WEEKDAY(EZ4,2)=2,COUNTIF(Jours_fériés,EZ4+1)),EZ10-HLOOKUP(EZ4+2,Journalier_HLV_Inter,8,FALSE),IF(AND(WEEKDAY(EZ4,2)=3,COUNTIF(Jours_fériés,AND(EZ4+1,EZ4+2))),EZ10-HLOOKUP(EZ4+5,Journalier_HLV_Inter,8,FALSE),IF(AND(WEEKDAY(EZ4,2)=3,COUNTIF(Jours_fériés,EZ4+1)),EZ10-HLOOKUP(EZ4+2,Journalier_HLV_Inter,8,FALSE),IF(AND(WEEKDAY(EZ4,2)=4,COUNTIF(Jours_fériés,EZ4+1)),EZ10-HLOOKUP(EZ4+4,Journalier_HLV_Inter,8,FALSE),IF(AND(WEEKDAY(EZ4,2)=4,COUNTIF(Jours_fériés,AND(EZ4+1,EZ4+4))),EZ10-HLOOKUP(EZ4+5,Journalier_HLV_Inter,8,FALSE),IF(AND(WEEKDAY(EZ4,2)=5,COUNTIF(Jours_fériés,EZ4+3)),EZ10-HLOOKUP(EZ4+4,Journalier_HLV_Inter,8,FALSE),IF(COUNTIF(Week_end,EZ4),0,IF(COUNTIF(Jours_fériés,EZ4),0,EZ10-HLOOKUP(EZ4+1,Journalier_HLV_Inter,8,FALSE)))))))))))))</f>
        <v>0</v>
      </c>
      <c r="FA17" s="63">
        <f>IF(WEEKDAY(FA4,2)=5,(FA10-HLOOKUP(FA4+3,Journalier_HLV_Inter,8,FALSE)),IF(AND(WEEKDAY(FA4,2)=1,COUNTIF(Jours_fériés,AND(FA4+1,IE+2))),FA10-HLOOKUP(FA4+3,Journalier_HLV_Inter,8,FALSE),IF(AND(WEEKDAY(FA4,2)=1,COUNTIF(Jours_fériés,FA4+1)),FA10-HLOOKUP(FA4+2,Journalier_HLV_Inter,8,FALSE),IF(AND(WEEKDAY(FA4,2)=2,COUNTIF(Jours_fériés,AND(FA4+1,FA4+2))),FA10-HLOOKUP(FA4+3,Journalier_HLV_Inter,8,FALSE),IF(AND(WEEKDAY(FA4,2)=2,COUNTIF(Jours_fériés,FA4+1)),FA10-HLOOKUP(FA4+2,Journalier_HLV_Inter,8,FALSE),IF(AND(WEEKDAY(FA4,2)=3,COUNTIF(Jours_fériés,AND(FA4+1,FA4+2))),FA10-HLOOKUP(FA4+5,Journalier_HLV_Inter,8,FALSE),IF(AND(WEEKDAY(FA4,2)=3,COUNTIF(Jours_fériés,FA4+1)),FA10-HLOOKUP(FA4+2,Journalier_HLV_Inter,8,FALSE),IF(AND(WEEKDAY(FA4,2)=4,COUNTIF(Jours_fériés,FA4+1)),FA10-HLOOKUP(FA4+4,Journalier_HLV_Inter,8,FALSE),IF(AND(WEEKDAY(FA4,2)=4,COUNTIF(Jours_fériés,AND(FA4+1,FA4+4))),FA10-HLOOKUP(FA4+5,Journalier_HLV_Inter,8,FALSE),IF(AND(WEEKDAY(FA4,2)=5,COUNTIF(Jours_fériés,FA4+3)),FA10-HLOOKUP(FA4+4,Journalier_HLV_Inter,8,FALSE),IF(COUNTIF(Week_end,FA4),0,IF(COUNTIF(Jours_fériés,FA4),0,FA10-HLOOKUP(FA4+1,Journalier_HLV_Inter,8,FALSE)))))))))))))</f>
        <v>0</v>
      </c>
      <c r="FB17" s="63">
        <f>IF(WEEKDAY(FB4,2)=5,(FB10-HLOOKUP(FB4+3,Journalier_HLV_Inter,8,FALSE)),IF(AND(WEEKDAY(FB4,2)=1,COUNTIF(Jours_fériés,AND(FB4+1,IE+2))),FB10-HLOOKUP(FB4+3,Journalier_HLV_Inter,8,FALSE),IF(AND(WEEKDAY(FB4,2)=1,COUNTIF(Jours_fériés,FB4+1)),FB10-HLOOKUP(FB4+2,Journalier_HLV_Inter,8,FALSE),IF(AND(WEEKDAY(FB4,2)=2,COUNTIF(Jours_fériés,AND(FB4+1,FB4+2))),FB10-HLOOKUP(FB4+3,Journalier_HLV_Inter,8,FALSE),IF(AND(WEEKDAY(FB4,2)=2,COUNTIF(Jours_fériés,FB4+1)),FB10-HLOOKUP(FB4+2,Journalier_HLV_Inter,8,FALSE),IF(AND(WEEKDAY(FB4,2)=3,COUNTIF(Jours_fériés,AND(FB4+1,FB4+2))),FB10-HLOOKUP(FB4+5,Journalier_HLV_Inter,8,FALSE),IF(AND(WEEKDAY(FB4,2)=3,COUNTIF(Jours_fériés,FB4+1)),FB10-HLOOKUP(FB4+2,Journalier_HLV_Inter,8,FALSE),IF(AND(WEEKDAY(FB4,2)=4,COUNTIF(Jours_fériés,FB4+1)),FB10-HLOOKUP(FB4+4,Journalier_HLV_Inter,8,FALSE),IF(AND(WEEKDAY(FB4,2)=4,COUNTIF(Jours_fériés,AND(FB4+1,FB4+4))),FB10-HLOOKUP(FB4+5,Journalier_HLV_Inter,8,FALSE),IF(AND(WEEKDAY(FB4,2)=5,COUNTIF(Jours_fériés,FB4+3)),FB10-HLOOKUP(FB4+4,Journalier_HLV_Inter,8,FALSE),IF(COUNTIF(Week_end,FB4),0,IF(COUNTIF(Jours_fériés,FB4),0,FB10-HLOOKUP(FB4+1,Journalier_HLV_Inter,8,FALSE)))))))))))))</f>
        <v>0</v>
      </c>
      <c r="FC17" s="63">
        <f>IF(WEEKDAY(FC4,2)=5,(FC10-HLOOKUP(FC4+3,Journalier_HLV_Inter,8,FALSE)),IF(AND(WEEKDAY(FC4,2)=1,COUNTIF(Jours_fériés,AND(FC4+1,IE+2))),FC10-HLOOKUP(FC4+3,Journalier_HLV_Inter,8,FALSE),IF(AND(WEEKDAY(FC4,2)=1,COUNTIF(Jours_fériés,FC4+1)),FC10-HLOOKUP(FC4+2,Journalier_HLV_Inter,8,FALSE),IF(AND(WEEKDAY(FC4,2)=2,COUNTIF(Jours_fériés,AND(FC4+1,FC4+2))),FC10-HLOOKUP(FC4+3,Journalier_HLV_Inter,8,FALSE),IF(AND(WEEKDAY(FC4,2)=2,COUNTIF(Jours_fériés,FC4+1)),FC10-HLOOKUP(FC4+2,Journalier_HLV_Inter,8,FALSE),IF(AND(WEEKDAY(FC4,2)=3,COUNTIF(Jours_fériés,AND(FC4+1,FC4+2))),FC10-HLOOKUP(FC4+5,Journalier_HLV_Inter,8,FALSE),IF(AND(WEEKDAY(FC4,2)=3,COUNTIF(Jours_fériés,FC4+1)),FC10-HLOOKUP(FC4+2,Journalier_HLV_Inter,8,FALSE),IF(AND(WEEKDAY(FC4,2)=4,COUNTIF(Jours_fériés,FC4+1)),FC10-HLOOKUP(FC4+4,Journalier_HLV_Inter,8,FALSE),IF(AND(WEEKDAY(FC4,2)=4,COUNTIF(Jours_fériés,AND(FC4+1,FC4+4))),FC10-HLOOKUP(FC4+5,Journalier_HLV_Inter,8,FALSE),IF(AND(WEEKDAY(FC4,2)=5,COUNTIF(Jours_fériés,FC4+3)),FC10-HLOOKUP(FC4+4,Journalier_HLV_Inter,8,FALSE),IF(COUNTIF(Week_end,FC4),0,IF(COUNTIF(Jours_fériés,FC4),0,FC10-HLOOKUP(FC4+1,Journalier_HLV_Inter,8,FALSE)))))))))))))</f>
        <v>0</v>
      </c>
      <c r="FD17" s="63">
        <f>IF(WEEKDAY(FD4,2)=5,(FD10-HLOOKUP(FD4+3,Journalier_HLV_Inter,8,FALSE)),IF(AND(WEEKDAY(FD4,2)=1,COUNTIF(Jours_fériés,AND(FD4+1,IE+2))),FD10-HLOOKUP(FD4+3,Journalier_HLV_Inter,8,FALSE),IF(AND(WEEKDAY(FD4,2)=1,COUNTIF(Jours_fériés,FD4+1)),FD10-HLOOKUP(FD4+2,Journalier_HLV_Inter,8,FALSE),IF(AND(WEEKDAY(FD4,2)=2,COUNTIF(Jours_fériés,AND(FD4+1,FD4+2))),FD10-HLOOKUP(FD4+3,Journalier_HLV_Inter,8,FALSE),IF(AND(WEEKDAY(FD4,2)=2,COUNTIF(Jours_fériés,FD4+1)),FD10-HLOOKUP(FD4+2,Journalier_HLV_Inter,8,FALSE),IF(AND(WEEKDAY(FD4,2)=3,COUNTIF(Jours_fériés,AND(FD4+1,FD4+2))),FD10-HLOOKUP(FD4+5,Journalier_HLV_Inter,8,FALSE),IF(AND(WEEKDAY(FD4,2)=3,COUNTIF(Jours_fériés,FD4+1)),FD10-HLOOKUP(FD4+2,Journalier_HLV_Inter,8,FALSE),IF(AND(WEEKDAY(FD4,2)=4,COUNTIF(Jours_fériés,FD4+1)),FD10-HLOOKUP(FD4+4,Journalier_HLV_Inter,8,FALSE),IF(AND(WEEKDAY(FD4,2)=4,COUNTIF(Jours_fériés,AND(FD4+1,FD4+4))),FD10-HLOOKUP(FD4+5,Journalier_HLV_Inter,8,FALSE),IF(AND(WEEKDAY(FD4,2)=5,COUNTIF(Jours_fériés,FD4+3)),FD10-HLOOKUP(FD4+4,Journalier_HLV_Inter,8,FALSE),IF(COUNTIF(Week_end,FD4),0,IF(COUNTIF(Jours_fériés,FD4),0,FD10-HLOOKUP(FD4+1,Journalier_HLV_Inter,8,FALSE)))))))))))))</f>
        <v>0</v>
      </c>
      <c r="FE17" s="63">
        <f>IF(WEEKDAY(FE4,2)=5,(FE10-HLOOKUP(FE4+3,Journalier_HLV_Inter,8,FALSE)),IF(AND(WEEKDAY(FE4,2)=1,COUNTIF(Jours_fériés,AND(FE4+1,IE+2))),FE10-HLOOKUP(FE4+3,Journalier_HLV_Inter,8,FALSE),IF(AND(WEEKDAY(FE4,2)=1,COUNTIF(Jours_fériés,FE4+1)),FE10-HLOOKUP(FE4+2,Journalier_HLV_Inter,8,FALSE),IF(AND(WEEKDAY(FE4,2)=2,COUNTIF(Jours_fériés,AND(FE4+1,FE4+2))),FE10-HLOOKUP(FE4+3,Journalier_HLV_Inter,8,FALSE),IF(AND(WEEKDAY(FE4,2)=2,COUNTIF(Jours_fériés,FE4+1)),FE10-HLOOKUP(FE4+2,Journalier_HLV_Inter,8,FALSE),IF(AND(WEEKDAY(FE4,2)=3,COUNTIF(Jours_fériés,AND(FE4+1,FE4+2))),FE10-HLOOKUP(FE4+5,Journalier_HLV_Inter,8,FALSE),IF(AND(WEEKDAY(FE4,2)=3,COUNTIF(Jours_fériés,FE4+1)),FE10-HLOOKUP(FE4+2,Journalier_HLV_Inter,8,FALSE),IF(AND(WEEKDAY(FE4,2)=4,COUNTIF(Jours_fériés,FE4+1)),FE10-HLOOKUP(FE4+4,Journalier_HLV_Inter,8,FALSE),IF(AND(WEEKDAY(FE4,2)=4,COUNTIF(Jours_fériés,AND(FE4+1,FE4+4))),FE10-HLOOKUP(FE4+5,Journalier_HLV_Inter,8,FALSE),IF(AND(WEEKDAY(FE4,2)=5,COUNTIF(Jours_fériés,FE4+3)),FE10-HLOOKUP(FE4+4,Journalier_HLV_Inter,8,FALSE),IF(COUNTIF(Week_end,FE4),0,IF(COUNTIF(Jours_fériés,FE4),0,FE10-HLOOKUP(FE4+1,Journalier_HLV_Inter,8,FALSE)))))))))))))</f>
        <v>0</v>
      </c>
      <c r="FF17" s="63">
        <f>IF(WEEKDAY(FF4,2)=5,(FF10-HLOOKUP(FF4+3,Journalier_HLV_Inter,8,FALSE)),IF(AND(WEEKDAY(FF4,2)=1,COUNTIF(Jours_fériés,AND(FF4+1,IE+2))),FF10-HLOOKUP(FF4+3,Journalier_HLV_Inter,8,FALSE),IF(AND(WEEKDAY(FF4,2)=1,COUNTIF(Jours_fériés,FF4+1)),FF10-HLOOKUP(FF4+2,Journalier_HLV_Inter,8,FALSE),IF(AND(WEEKDAY(FF4,2)=2,COUNTIF(Jours_fériés,AND(FF4+1,FF4+2))),FF10-HLOOKUP(FF4+3,Journalier_HLV_Inter,8,FALSE),IF(AND(WEEKDAY(FF4,2)=2,COUNTIF(Jours_fériés,FF4+1)),FF10-HLOOKUP(FF4+2,Journalier_HLV_Inter,8,FALSE),IF(AND(WEEKDAY(FF4,2)=3,COUNTIF(Jours_fériés,AND(FF4+1,FF4+2))),FF10-HLOOKUP(FF4+5,Journalier_HLV_Inter,8,FALSE),IF(AND(WEEKDAY(FF4,2)=3,COUNTIF(Jours_fériés,FF4+1)),FF10-HLOOKUP(FF4+2,Journalier_HLV_Inter,8,FALSE),IF(AND(WEEKDAY(FF4,2)=4,COUNTIF(Jours_fériés,FF4+1)),FF10-HLOOKUP(FF4+4,Journalier_HLV_Inter,8,FALSE),IF(AND(WEEKDAY(FF4,2)=4,COUNTIF(Jours_fériés,AND(FF4+1,FF4+4))),FF10-HLOOKUP(FF4+5,Journalier_HLV_Inter,8,FALSE),IF(AND(WEEKDAY(FF4,2)=5,COUNTIF(Jours_fériés,FF4+3)),FF10-HLOOKUP(FF4+4,Journalier_HLV_Inter,8,FALSE),IF(COUNTIF(Week_end,FF4),0,IF(COUNTIF(Jours_fériés,FF4),0,FF10-HLOOKUP(FF4+1,Journalier_HLV_Inter,8,FALSE)))))))))))))</f>
        <v>0</v>
      </c>
      <c r="FG17" s="63">
        <f>IF(WEEKDAY(FG4,2)=5,(FG10-HLOOKUP(FG4+3,Journalier_HLV_Inter,8,FALSE)),IF(AND(WEEKDAY(FG4,2)=1,COUNTIF(Jours_fériés,AND(FG4+1,IE+2))),FG10-HLOOKUP(FG4+3,Journalier_HLV_Inter,8,FALSE),IF(AND(WEEKDAY(FG4,2)=1,COUNTIF(Jours_fériés,FG4+1)),FG10-HLOOKUP(FG4+2,Journalier_HLV_Inter,8,FALSE),IF(AND(WEEKDAY(FG4,2)=2,COUNTIF(Jours_fériés,AND(FG4+1,FG4+2))),FG10-HLOOKUP(FG4+3,Journalier_HLV_Inter,8,FALSE),IF(AND(WEEKDAY(FG4,2)=2,COUNTIF(Jours_fériés,FG4+1)),FG10-HLOOKUP(FG4+2,Journalier_HLV_Inter,8,FALSE),IF(AND(WEEKDAY(FG4,2)=3,COUNTIF(Jours_fériés,AND(FG4+1,FG4+2))),FG10-HLOOKUP(FG4+5,Journalier_HLV_Inter,8,FALSE),IF(AND(WEEKDAY(FG4,2)=3,COUNTIF(Jours_fériés,FG4+1)),FG10-HLOOKUP(FG4+2,Journalier_HLV_Inter,8,FALSE),IF(AND(WEEKDAY(FG4,2)=4,COUNTIF(Jours_fériés,FG4+1)),FG10-HLOOKUP(FG4+4,Journalier_HLV_Inter,8,FALSE),IF(AND(WEEKDAY(FG4,2)=4,COUNTIF(Jours_fériés,AND(FG4+1,FG4+4))),FG10-HLOOKUP(FG4+5,Journalier_HLV_Inter,8,FALSE),IF(AND(WEEKDAY(FG4,2)=5,COUNTIF(Jours_fériés,FG4+3)),FG10-HLOOKUP(FG4+4,Journalier_HLV_Inter,8,FALSE),IF(COUNTIF(Week_end,FG4),0,IF(COUNTIF(Jours_fériés,FG4),0,FG10-HLOOKUP(FG4+1,Journalier_HLV_Inter,8,FALSE)))))))))))))</f>
        <v>0</v>
      </c>
      <c r="FH17" s="63">
        <f>IF(WEEKDAY(FH4,2)=5,(FH10-HLOOKUP(FH4+3,Journalier_HLV_Inter,8,FALSE)),IF(AND(WEEKDAY(FH4,2)=1,COUNTIF(Jours_fériés,AND(FH4+1,IE+2))),FH10-HLOOKUP(FH4+3,Journalier_HLV_Inter,8,FALSE),IF(AND(WEEKDAY(FH4,2)=1,COUNTIF(Jours_fériés,FH4+1)),FH10-HLOOKUP(FH4+2,Journalier_HLV_Inter,8,FALSE),IF(AND(WEEKDAY(FH4,2)=2,COUNTIF(Jours_fériés,AND(FH4+1,FH4+2))),FH10-HLOOKUP(FH4+3,Journalier_HLV_Inter,8,FALSE),IF(AND(WEEKDAY(FH4,2)=2,COUNTIF(Jours_fériés,FH4+1)),FH10-HLOOKUP(FH4+2,Journalier_HLV_Inter,8,FALSE),IF(AND(WEEKDAY(FH4,2)=3,COUNTIF(Jours_fériés,AND(FH4+1,FH4+2))),FH10-HLOOKUP(FH4+5,Journalier_HLV_Inter,8,FALSE),IF(AND(WEEKDAY(FH4,2)=3,COUNTIF(Jours_fériés,FH4+1)),FH10-HLOOKUP(FH4+2,Journalier_HLV_Inter,8,FALSE),IF(AND(WEEKDAY(FH4,2)=4,COUNTIF(Jours_fériés,FH4+1)),FH10-HLOOKUP(FH4+4,Journalier_HLV_Inter,8,FALSE),IF(AND(WEEKDAY(FH4,2)=4,COUNTIF(Jours_fériés,AND(FH4+1,FH4+4))),FH10-HLOOKUP(FH4+5,Journalier_HLV_Inter,8,FALSE),IF(AND(WEEKDAY(FH4,2)=5,COUNTIF(Jours_fériés,FH4+3)),FH10-HLOOKUP(FH4+4,Journalier_HLV_Inter,8,FALSE),IF(COUNTIF(Week_end,FH4),0,IF(COUNTIF(Jours_fériés,FH4),0,FH10-HLOOKUP(FH4+1,Journalier_HLV_Inter,8,FALSE)))))))))))))</f>
        <v>0</v>
      </c>
      <c r="FI17" s="63">
        <f>IF(WEEKDAY(FI4,2)=5,(FI10-HLOOKUP(FI4+3,Journalier_HLV_Inter,8,FALSE)),IF(AND(WEEKDAY(FI4,2)=1,COUNTIF(Jours_fériés,AND(FI4+1,IE+2))),FI10-HLOOKUP(FI4+3,Journalier_HLV_Inter,8,FALSE),IF(AND(WEEKDAY(FI4,2)=1,COUNTIF(Jours_fériés,FI4+1)),FI10-HLOOKUP(FI4+2,Journalier_HLV_Inter,8,FALSE),IF(AND(WEEKDAY(FI4,2)=2,COUNTIF(Jours_fériés,AND(FI4+1,FI4+2))),FI10-HLOOKUP(FI4+3,Journalier_HLV_Inter,8,FALSE),IF(AND(WEEKDAY(FI4,2)=2,COUNTIF(Jours_fériés,FI4+1)),FI10-HLOOKUP(FI4+2,Journalier_HLV_Inter,8,FALSE),IF(AND(WEEKDAY(FI4,2)=3,COUNTIF(Jours_fériés,AND(FI4+1,FI4+2))),FI10-HLOOKUP(FI4+5,Journalier_HLV_Inter,8,FALSE),IF(AND(WEEKDAY(FI4,2)=3,COUNTIF(Jours_fériés,FI4+1)),FI10-HLOOKUP(FI4+2,Journalier_HLV_Inter,8,FALSE),IF(AND(WEEKDAY(FI4,2)=4,COUNTIF(Jours_fériés,FI4+1)),FI10-HLOOKUP(FI4+4,Journalier_HLV_Inter,8,FALSE),IF(AND(WEEKDAY(FI4,2)=4,COUNTIF(Jours_fériés,AND(FI4+1,FI4+4))),FI10-HLOOKUP(FI4+5,Journalier_HLV_Inter,8,FALSE),IF(AND(WEEKDAY(FI4,2)=5,COUNTIF(Jours_fériés,FI4+3)),FI10-HLOOKUP(FI4+4,Journalier_HLV_Inter,8,FALSE),IF(COUNTIF(Week_end,FI4),0,IF(COUNTIF(Jours_fériés,FI4),0,FI10-HLOOKUP(FI4+1,Journalier_HLV_Inter,8,FALSE)))))))))))))</f>
        <v>0</v>
      </c>
      <c r="FJ17" s="63">
        <f>IF(WEEKDAY(FJ4,2)=5,(FJ10-HLOOKUP(FJ4+3,Journalier_HLV_Inter,8,FALSE)),IF(AND(WEEKDAY(FJ4,2)=1,COUNTIF(Jours_fériés,AND(FJ4+1,IE+2))),FJ10-HLOOKUP(FJ4+3,Journalier_HLV_Inter,8,FALSE),IF(AND(WEEKDAY(FJ4,2)=1,COUNTIF(Jours_fériés,FJ4+1)),FJ10-HLOOKUP(FJ4+2,Journalier_HLV_Inter,8,FALSE),IF(AND(WEEKDAY(FJ4,2)=2,COUNTIF(Jours_fériés,AND(FJ4+1,FJ4+2))),FJ10-HLOOKUP(FJ4+3,Journalier_HLV_Inter,8,FALSE),IF(AND(WEEKDAY(FJ4,2)=2,COUNTIF(Jours_fériés,FJ4+1)),FJ10-HLOOKUP(FJ4+2,Journalier_HLV_Inter,8,FALSE),IF(AND(WEEKDAY(FJ4,2)=3,COUNTIF(Jours_fériés,AND(FJ4+1,FJ4+2))),FJ10-HLOOKUP(FJ4+5,Journalier_HLV_Inter,8,FALSE),IF(AND(WEEKDAY(FJ4,2)=3,COUNTIF(Jours_fériés,FJ4+1)),FJ10-HLOOKUP(FJ4+2,Journalier_HLV_Inter,8,FALSE),IF(AND(WEEKDAY(FJ4,2)=4,COUNTIF(Jours_fériés,FJ4+1)),FJ10-HLOOKUP(FJ4+4,Journalier_HLV_Inter,8,FALSE),IF(AND(WEEKDAY(FJ4,2)=4,COUNTIF(Jours_fériés,AND(FJ4+1,FJ4+4))),FJ10-HLOOKUP(FJ4+5,Journalier_HLV_Inter,8,FALSE),IF(AND(WEEKDAY(FJ4,2)=5,COUNTIF(Jours_fériés,FJ4+3)),FJ10-HLOOKUP(FJ4+4,Journalier_HLV_Inter,8,FALSE),IF(COUNTIF(Week_end,FJ4),0,IF(COUNTIF(Jours_fériés,FJ4),0,FJ10-HLOOKUP(FJ4+1,Journalier_HLV_Inter,8,FALSE)))))))))))))</f>
        <v>0</v>
      </c>
      <c r="FK17" s="63">
        <f>IF(WEEKDAY(FK4,2)=5,(FK10-HLOOKUP(FK4+3,Journalier_HLV_Inter,8,FALSE)),IF(AND(WEEKDAY(FK4,2)=1,COUNTIF(Jours_fériés,AND(FK4+1,IE+2))),FK10-HLOOKUP(FK4+3,Journalier_HLV_Inter,8,FALSE),IF(AND(WEEKDAY(FK4,2)=1,COUNTIF(Jours_fériés,FK4+1)),FK10-HLOOKUP(FK4+2,Journalier_HLV_Inter,8,FALSE),IF(AND(WEEKDAY(FK4,2)=2,COUNTIF(Jours_fériés,AND(FK4+1,FK4+2))),FK10-HLOOKUP(FK4+3,Journalier_HLV_Inter,8,FALSE),IF(AND(WEEKDAY(FK4,2)=2,COUNTIF(Jours_fériés,FK4+1)),FK10-HLOOKUP(FK4+2,Journalier_HLV_Inter,8,FALSE),IF(AND(WEEKDAY(FK4,2)=3,COUNTIF(Jours_fériés,AND(FK4+1,FK4+2))),FK10-HLOOKUP(FK4+5,Journalier_HLV_Inter,8,FALSE),IF(AND(WEEKDAY(FK4,2)=3,COUNTIF(Jours_fériés,FK4+1)),FK10-HLOOKUP(FK4+2,Journalier_HLV_Inter,8,FALSE),IF(AND(WEEKDAY(FK4,2)=4,COUNTIF(Jours_fériés,FK4+1)),FK10-HLOOKUP(FK4+4,Journalier_HLV_Inter,8,FALSE),IF(AND(WEEKDAY(FK4,2)=4,COUNTIF(Jours_fériés,AND(FK4+1,FK4+4))),FK10-HLOOKUP(FK4+5,Journalier_HLV_Inter,8,FALSE),IF(AND(WEEKDAY(FK4,2)=5,COUNTIF(Jours_fériés,FK4+3)),FK10-HLOOKUP(FK4+4,Journalier_HLV_Inter,8,FALSE),IF(COUNTIF(Week_end,FK4),0,IF(COUNTIF(Jours_fériés,FK4),0,FK10-HLOOKUP(FK4+1,Journalier_HLV_Inter,8,FALSE)))))))))))))</f>
        <v>0</v>
      </c>
      <c r="FL17" s="63">
        <f>IF(WEEKDAY(FL4,2)=5,(FL10-HLOOKUP(FL4+3,Journalier_HLV_Inter,8,FALSE)),IF(AND(WEEKDAY(FL4,2)=1,COUNTIF(Jours_fériés,AND(FL4+1,IE+2))),FL10-HLOOKUP(FL4+3,Journalier_HLV_Inter,8,FALSE),IF(AND(WEEKDAY(FL4,2)=1,COUNTIF(Jours_fériés,FL4+1)),FL10-HLOOKUP(FL4+2,Journalier_HLV_Inter,8,FALSE),IF(AND(WEEKDAY(FL4,2)=2,COUNTIF(Jours_fériés,AND(FL4+1,FL4+2))),FL10-HLOOKUP(FL4+3,Journalier_HLV_Inter,8,FALSE),IF(AND(WEEKDAY(FL4,2)=2,COUNTIF(Jours_fériés,FL4+1)),FL10-HLOOKUP(FL4+2,Journalier_HLV_Inter,8,FALSE),IF(AND(WEEKDAY(FL4,2)=3,COUNTIF(Jours_fériés,AND(FL4+1,FL4+2))),FL10-HLOOKUP(FL4+5,Journalier_HLV_Inter,8,FALSE),IF(AND(WEEKDAY(FL4,2)=3,COUNTIF(Jours_fériés,FL4+1)),FL10-HLOOKUP(FL4+2,Journalier_HLV_Inter,8,FALSE),IF(AND(WEEKDAY(FL4,2)=4,COUNTIF(Jours_fériés,FL4+1)),FL10-HLOOKUP(FL4+4,Journalier_HLV_Inter,8,FALSE),IF(AND(WEEKDAY(FL4,2)=4,COUNTIF(Jours_fériés,AND(FL4+1,FL4+4))),FL10-HLOOKUP(FL4+5,Journalier_HLV_Inter,8,FALSE),IF(AND(WEEKDAY(FL4,2)=5,COUNTIF(Jours_fériés,FL4+3)),FL10-HLOOKUP(FL4+4,Journalier_HLV_Inter,8,FALSE),IF(COUNTIF(Week_end,FL4),0,IF(COUNTIF(Jours_fériés,FL4),0,FL10-HLOOKUP(FL4+1,Journalier_HLV_Inter,8,FALSE)))))))))))))</f>
        <v>0</v>
      </c>
      <c r="FM17" s="63">
        <f>IF(WEEKDAY(FM4,2)=5,(FM10-HLOOKUP(FM4+3,Journalier_HLV_Inter,8,FALSE)),IF(AND(WEEKDAY(FM4,2)=1,COUNTIF(Jours_fériés,AND(FM4+1,IE+2))),FM10-HLOOKUP(FM4+3,Journalier_HLV_Inter,8,FALSE),IF(AND(WEEKDAY(FM4,2)=1,COUNTIF(Jours_fériés,FM4+1)),FM10-HLOOKUP(FM4+2,Journalier_HLV_Inter,8,FALSE),IF(AND(WEEKDAY(FM4,2)=2,COUNTIF(Jours_fériés,AND(FM4+1,FM4+2))),FM10-HLOOKUP(FM4+3,Journalier_HLV_Inter,8,FALSE),IF(AND(WEEKDAY(FM4,2)=2,COUNTIF(Jours_fériés,FM4+1)),FM10-HLOOKUP(FM4+2,Journalier_HLV_Inter,8,FALSE),IF(AND(WEEKDAY(FM4,2)=3,COUNTIF(Jours_fériés,AND(FM4+1,FM4+2))),FM10-HLOOKUP(FM4+5,Journalier_HLV_Inter,8,FALSE),IF(AND(WEEKDAY(FM4,2)=3,COUNTIF(Jours_fériés,FM4+1)),FM10-HLOOKUP(FM4+2,Journalier_HLV_Inter,8,FALSE),IF(AND(WEEKDAY(FM4,2)=4,COUNTIF(Jours_fériés,FM4+1)),FM10-HLOOKUP(FM4+4,Journalier_HLV_Inter,8,FALSE),IF(AND(WEEKDAY(FM4,2)=4,COUNTIF(Jours_fériés,AND(FM4+1,FM4+4))),FM10-HLOOKUP(FM4+5,Journalier_HLV_Inter,8,FALSE),IF(AND(WEEKDAY(FM4,2)=5,COUNTIF(Jours_fériés,FM4+3)),FM10-HLOOKUP(FM4+4,Journalier_HLV_Inter,8,FALSE),IF(COUNTIF(Week_end,FM4),0,IF(COUNTIF(Jours_fériés,FM4),0,FM10-HLOOKUP(FM4+1,Journalier_HLV_Inter,8,FALSE)))))))))))))</f>
        <v>0</v>
      </c>
      <c r="FN17" s="63">
        <f>IF(WEEKDAY(FN4,2)=5,(FN10-HLOOKUP(FN4+3,Journalier_HLV_Inter,8,FALSE)),IF(AND(WEEKDAY(FN4,2)=1,COUNTIF(Jours_fériés,AND(FN4+1,IE+2))),FN10-HLOOKUP(FN4+3,Journalier_HLV_Inter,8,FALSE),IF(AND(WEEKDAY(FN4,2)=1,COUNTIF(Jours_fériés,FN4+1)),FN10-HLOOKUP(FN4+2,Journalier_HLV_Inter,8,FALSE),IF(AND(WEEKDAY(FN4,2)=2,COUNTIF(Jours_fériés,AND(FN4+1,FN4+2))),FN10-HLOOKUP(FN4+3,Journalier_HLV_Inter,8,FALSE),IF(AND(WEEKDAY(FN4,2)=2,COUNTIF(Jours_fériés,FN4+1)),FN10-HLOOKUP(FN4+2,Journalier_HLV_Inter,8,FALSE),IF(AND(WEEKDAY(FN4,2)=3,COUNTIF(Jours_fériés,AND(FN4+1,FN4+2))),FN10-HLOOKUP(FN4+5,Journalier_HLV_Inter,8,FALSE),IF(AND(WEEKDAY(FN4,2)=3,COUNTIF(Jours_fériés,FN4+1)),FN10-HLOOKUP(FN4+2,Journalier_HLV_Inter,8,FALSE),IF(AND(WEEKDAY(FN4,2)=4,COUNTIF(Jours_fériés,FN4+1)),FN10-HLOOKUP(FN4+4,Journalier_HLV_Inter,8,FALSE),IF(AND(WEEKDAY(FN4,2)=4,COUNTIF(Jours_fériés,AND(FN4+1,FN4+4))),FN10-HLOOKUP(FN4+5,Journalier_HLV_Inter,8,FALSE),IF(AND(WEEKDAY(FN4,2)=5,COUNTIF(Jours_fériés,FN4+3)),FN10-HLOOKUP(FN4+4,Journalier_HLV_Inter,8,FALSE),IF(COUNTIF(Week_end,FN4),0,IF(COUNTIF(Jours_fériés,FN4),0,FN10-HLOOKUP(FN4+1,Journalier_HLV_Inter,8,FALSE)))))))))))))</f>
        <v>0</v>
      </c>
      <c r="FO17" s="63">
        <f>IF(WEEKDAY(FO4,2)=5,(FO10-HLOOKUP(FO4+3,Journalier_HLV_Inter,8,FALSE)),IF(AND(WEEKDAY(FO4,2)=1,COUNTIF(Jours_fériés,AND(FO4+1,IE+2))),FO10-HLOOKUP(FO4+3,Journalier_HLV_Inter,8,FALSE),IF(AND(WEEKDAY(FO4,2)=1,COUNTIF(Jours_fériés,FO4+1)),FO10-HLOOKUP(FO4+2,Journalier_HLV_Inter,8,FALSE),IF(AND(WEEKDAY(FO4,2)=2,COUNTIF(Jours_fériés,AND(FO4+1,FO4+2))),FO10-HLOOKUP(FO4+3,Journalier_HLV_Inter,8,FALSE),IF(AND(WEEKDAY(FO4,2)=2,COUNTIF(Jours_fériés,FO4+1)),FO10-HLOOKUP(FO4+2,Journalier_HLV_Inter,8,FALSE),IF(AND(WEEKDAY(FO4,2)=3,COUNTIF(Jours_fériés,AND(FO4+1,FO4+2))),FO10-HLOOKUP(FO4+5,Journalier_HLV_Inter,8,FALSE),IF(AND(WEEKDAY(FO4,2)=3,COUNTIF(Jours_fériés,FO4+1)),FO10-HLOOKUP(FO4+2,Journalier_HLV_Inter,8,FALSE),IF(AND(WEEKDAY(FO4,2)=4,COUNTIF(Jours_fériés,FO4+1)),FO10-HLOOKUP(FO4+4,Journalier_HLV_Inter,8,FALSE),IF(AND(WEEKDAY(FO4,2)=4,COUNTIF(Jours_fériés,AND(FO4+1,FO4+4))),FO10-HLOOKUP(FO4+5,Journalier_HLV_Inter,8,FALSE),IF(AND(WEEKDAY(FO4,2)=5,COUNTIF(Jours_fériés,FO4+3)),FO10-HLOOKUP(FO4+4,Journalier_HLV_Inter,8,FALSE),IF(COUNTIF(Week_end,FO4),0,IF(COUNTIF(Jours_fériés,FO4),0,FO10-HLOOKUP(FO4+1,Journalier_HLV_Inter,8,FALSE)))))))))))))</f>
        <v>0</v>
      </c>
      <c r="FP17" s="63">
        <f>IF(WEEKDAY(FP4,2)=5,(FP10-HLOOKUP(FP4+3,Journalier_HLV_Inter,8,FALSE)),IF(AND(WEEKDAY(FP4,2)=1,COUNTIF(Jours_fériés,AND(FP4+1,IE+2))),FP10-HLOOKUP(FP4+3,Journalier_HLV_Inter,8,FALSE),IF(AND(WEEKDAY(FP4,2)=1,COUNTIF(Jours_fériés,FP4+1)),FP10-HLOOKUP(FP4+2,Journalier_HLV_Inter,8,FALSE),IF(AND(WEEKDAY(FP4,2)=2,COUNTIF(Jours_fériés,AND(FP4+1,FP4+2))),FP10-HLOOKUP(FP4+3,Journalier_HLV_Inter,8,FALSE),IF(AND(WEEKDAY(FP4,2)=2,COUNTIF(Jours_fériés,FP4+1)),FP10-HLOOKUP(FP4+2,Journalier_HLV_Inter,8,FALSE),IF(AND(WEEKDAY(FP4,2)=3,COUNTIF(Jours_fériés,AND(FP4+1,FP4+2))),FP10-HLOOKUP(FP4+5,Journalier_HLV_Inter,8,FALSE),IF(AND(WEEKDAY(FP4,2)=3,COUNTIF(Jours_fériés,FP4+1)),FP10-HLOOKUP(FP4+2,Journalier_HLV_Inter,8,FALSE),IF(AND(WEEKDAY(FP4,2)=4,COUNTIF(Jours_fériés,FP4+1)),FP10-HLOOKUP(FP4+4,Journalier_HLV_Inter,8,FALSE),IF(AND(WEEKDAY(FP4,2)=4,COUNTIF(Jours_fériés,AND(FP4+1,FP4+4))),FP10-HLOOKUP(FP4+5,Journalier_HLV_Inter,8,FALSE),IF(AND(WEEKDAY(FP4,2)=5,COUNTIF(Jours_fériés,FP4+3)),FP10-HLOOKUP(FP4+4,Journalier_HLV_Inter,8,FALSE),IF(COUNTIF(Week_end,FP4),0,IF(COUNTIF(Jours_fériés,FP4),0,FP10-HLOOKUP(FP4+1,Journalier_HLV_Inter,8,FALSE)))))))))))))</f>
        <v>0</v>
      </c>
      <c r="FQ17" s="63">
        <f>IF(WEEKDAY(FQ4,2)=5,(FQ10-HLOOKUP(FQ4+3,Journalier_HLV_Inter,8,FALSE)),IF(AND(WEEKDAY(FQ4,2)=1,COUNTIF(Jours_fériés,AND(FQ4+1,IE+2))),FQ10-HLOOKUP(FQ4+3,Journalier_HLV_Inter,8,FALSE),IF(AND(WEEKDAY(FQ4,2)=1,COUNTIF(Jours_fériés,FQ4+1)),FQ10-HLOOKUP(FQ4+2,Journalier_HLV_Inter,8,FALSE),IF(AND(WEEKDAY(FQ4,2)=2,COUNTIF(Jours_fériés,AND(FQ4+1,FQ4+2))),FQ10-HLOOKUP(FQ4+3,Journalier_HLV_Inter,8,FALSE),IF(AND(WEEKDAY(FQ4,2)=2,COUNTIF(Jours_fériés,FQ4+1)),FQ10-HLOOKUP(FQ4+2,Journalier_HLV_Inter,8,FALSE),IF(AND(WEEKDAY(FQ4,2)=3,COUNTIF(Jours_fériés,AND(FQ4+1,FQ4+2))),FQ10-HLOOKUP(FQ4+5,Journalier_HLV_Inter,8,FALSE),IF(AND(WEEKDAY(FQ4,2)=3,COUNTIF(Jours_fériés,FQ4+1)),FQ10-HLOOKUP(FQ4+2,Journalier_HLV_Inter,8,FALSE),IF(AND(WEEKDAY(FQ4,2)=4,COUNTIF(Jours_fériés,FQ4+1)),FQ10-HLOOKUP(FQ4+4,Journalier_HLV_Inter,8,FALSE),IF(AND(WEEKDAY(FQ4,2)=4,COUNTIF(Jours_fériés,AND(FQ4+1,FQ4+4))),FQ10-HLOOKUP(FQ4+5,Journalier_HLV_Inter,8,FALSE),IF(AND(WEEKDAY(FQ4,2)=5,COUNTIF(Jours_fériés,FQ4+3)),FQ10-HLOOKUP(FQ4+4,Journalier_HLV_Inter,8,FALSE),IF(COUNTIF(Week_end,FQ4),0,IF(COUNTIF(Jours_fériés,FQ4),0,FQ10-HLOOKUP(FQ4+1,Journalier_HLV_Inter,8,FALSE)))))))))))))</f>
        <v>0</v>
      </c>
      <c r="FR17" s="63">
        <f>IF(WEEKDAY(FR4,2)=5,(FR10-HLOOKUP(FR4+3,Journalier_HLV_Inter,8,FALSE)),IF(AND(WEEKDAY(FR4,2)=1,COUNTIF(Jours_fériés,AND(FR4+1,IE+2))),FR10-HLOOKUP(FR4+3,Journalier_HLV_Inter,8,FALSE),IF(AND(WEEKDAY(FR4,2)=1,COUNTIF(Jours_fériés,FR4+1)),FR10-HLOOKUP(FR4+2,Journalier_HLV_Inter,8,FALSE),IF(AND(WEEKDAY(FR4,2)=2,COUNTIF(Jours_fériés,AND(FR4+1,FR4+2))),FR10-HLOOKUP(FR4+3,Journalier_HLV_Inter,8,FALSE),IF(AND(WEEKDAY(FR4,2)=2,COUNTIF(Jours_fériés,FR4+1)),FR10-HLOOKUP(FR4+2,Journalier_HLV_Inter,8,FALSE),IF(AND(WEEKDAY(FR4,2)=3,COUNTIF(Jours_fériés,AND(FR4+1,FR4+2))),FR10-HLOOKUP(FR4+5,Journalier_HLV_Inter,8,FALSE),IF(AND(WEEKDAY(FR4,2)=3,COUNTIF(Jours_fériés,FR4+1)),FR10-HLOOKUP(FR4+2,Journalier_HLV_Inter,8,FALSE),IF(AND(WEEKDAY(FR4,2)=4,COUNTIF(Jours_fériés,FR4+1)),FR10-HLOOKUP(FR4+4,Journalier_HLV_Inter,8,FALSE),IF(AND(WEEKDAY(FR4,2)=4,COUNTIF(Jours_fériés,AND(FR4+1,FR4+4))),FR10-HLOOKUP(FR4+5,Journalier_HLV_Inter,8,FALSE),IF(AND(WEEKDAY(FR4,2)=5,COUNTIF(Jours_fériés,FR4+3)),FR10-HLOOKUP(FR4+4,Journalier_HLV_Inter,8,FALSE),IF(COUNTIF(Week_end,FR4),0,IF(COUNTIF(Jours_fériés,FR4),0,FR10-HLOOKUP(FR4+1,Journalier_HLV_Inter,8,FALSE)))))))))))))</f>
        <v>0</v>
      </c>
      <c r="FS17" s="63">
        <f>IF(WEEKDAY(FS4,2)=5,(FS10-HLOOKUP(FS4+3,Journalier_HLV_Inter,8,FALSE)),IF(AND(WEEKDAY(FS4,2)=1,COUNTIF(Jours_fériés,AND(FS4+1,IE+2))),FS10-HLOOKUP(FS4+3,Journalier_HLV_Inter,8,FALSE),IF(AND(WEEKDAY(FS4,2)=1,COUNTIF(Jours_fériés,FS4+1)),FS10-HLOOKUP(FS4+2,Journalier_HLV_Inter,8,FALSE),IF(AND(WEEKDAY(FS4,2)=2,COUNTIF(Jours_fériés,AND(FS4+1,FS4+2))),FS10-HLOOKUP(FS4+3,Journalier_HLV_Inter,8,FALSE),IF(AND(WEEKDAY(FS4,2)=2,COUNTIF(Jours_fériés,FS4+1)),FS10-HLOOKUP(FS4+2,Journalier_HLV_Inter,8,FALSE),IF(AND(WEEKDAY(FS4,2)=3,COUNTIF(Jours_fériés,AND(FS4+1,FS4+2))),FS10-HLOOKUP(FS4+5,Journalier_HLV_Inter,8,FALSE),IF(AND(WEEKDAY(FS4,2)=3,COUNTIF(Jours_fériés,FS4+1)),FS10-HLOOKUP(FS4+2,Journalier_HLV_Inter,8,FALSE),IF(AND(WEEKDAY(FS4,2)=4,COUNTIF(Jours_fériés,FS4+1)),FS10-HLOOKUP(FS4+4,Journalier_HLV_Inter,8,FALSE),IF(AND(WEEKDAY(FS4,2)=4,COUNTIF(Jours_fériés,AND(FS4+1,FS4+4))),FS10-HLOOKUP(FS4+5,Journalier_HLV_Inter,8,FALSE),IF(AND(WEEKDAY(FS4,2)=5,COUNTIF(Jours_fériés,FS4+3)),FS10-HLOOKUP(FS4+4,Journalier_HLV_Inter,8,FALSE),IF(COUNTIF(Week_end,FS4),0,IF(COUNTIF(Jours_fériés,FS4),0,FS10-HLOOKUP(FS4+1,Journalier_HLV_Inter,8,FALSE)))))))))))))</f>
        <v>0</v>
      </c>
      <c r="FT17" s="63">
        <f>IF(WEEKDAY(FT4,2)=5,(FT10-HLOOKUP(FT4+3,Journalier_HLV_Inter,8,FALSE)),IF(AND(WEEKDAY(FT4,2)=1,COUNTIF(Jours_fériés,AND(FT4+1,IE+2))),FT10-HLOOKUP(FT4+3,Journalier_HLV_Inter,8,FALSE),IF(AND(WEEKDAY(FT4,2)=1,COUNTIF(Jours_fériés,FT4+1)),FT10-HLOOKUP(FT4+2,Journalier_HLV_Inter,8,FALSE),IF(AND(WEEKDAY(FT4,2)=2,COUNTIF(Jours_fériés,AND(FT4+1,FT4+2))),FT10-HLOOKUP(FT4+3,Journalier_HLV_Inter,8,FALSE),IF(AND(WEEKDAY(FT4,2)=2,COUNTIF(Jours_fériés,FT4+1)),FT10-HLOOKUP(FT4+2,Journalier_HLV_Inter,8,FALSE),IF(AND(WEEKDAY(FT4,2)=3,COUNTIF(Jours_fériés,AND(FT4+1,FT4+2))),FT10-HLOOKUP(FT4+5,Journalier_HLV_Inter,8,FALSE),IF(AND(WEEKDAY(FT4,2)=3,COUNTIF(Jours_fériés,FT4+1)),FT10-HLOOKUP(FT4+2,Journalier_HLV_Inter,8,FALSE),IF(AND(WEEKDAY(FT4,2)=4,COUNTIF(Jours_fériés,FT4+1)),FT10-HLOOKUP(FT4+4,Journalier_HLV_Inter,8,FALSE),IF(AND(WEEKDAY(FT4,2)=4,COUNTIF(Jours_fériés,AND(FT4+1,FT4+4))),FT10-HLOOKUP(FT4+5,Journalier_HLV_Inter,8,FALSE),IF(AND(WEEKDAY(FT4,2)=5,COUNTIF(Jours_fériés,FT4+3)),FT10-HLOOKUP(FT4+4,Journalier_HLV_Inter,8,FALSE),IF(COUNTIF(Week_end,FT4),0,IF(COUNTIF(Jours_fériés,FT4),0,FT10-HLOOKUP(FT4+1,Journalier_HLV_Inter,8,FALSE)))))))))))))</f>
        <v>0</v>
      </c>
      <c r="FU17" s="63">
        <f>IF(WEEKDAY(FU4,2)=5,(FU10-HLOOKUP(FU4+3,Journalier_HLV_Inter,8,FALSE)),IF(AND(WEEKDAY(FU4,2)=1,COUNTIF(Jours_fériés,AND(FU4+1,IE+2))),FU10-HLOOKUP(FU4+3,Journalier_HLV_Inter,8,FALSE),IF(AND(WEEKDAY(FU4,2)=1,COUNTIF(Jours_fériés,FU4+1)),FU10-HLOOKUP(FU4+2,Journalier_HLV_Inter,8,FALSE),IF(AND(WEEKDAY(FU4,2)=2,COUNTIF(Jours_fériés,AND(FU4+1,FU4+2))),FU10-HLOOKUP(FU4+3,Journalier_HLV_Inter,8,FALSE),IF(AND(WEEKDAY(FU4,2)=2,COUNTIF(Jours_fériés,FU4+1)),FU10-HLOOKUP(FU4+2,Journalier_HLV_Inter,8,FALSE),IF(AND(WEEKDAY(FU4,2)=3,COUNTIF(Jours_fériés,AND(FU4+1,FU4+2))),FU10-HLOOKUP(FU4+5,Journalier_HLV_Inter,8,FALSE),IF(AND(WEEKDAY(FU4,2)=3,COUNTIF(Jours_fériés,FU4+1)),FU10-HLOOKUP(FU4+2,Journalier_HLV_Inter,8,FALSE),IF(AND(WEEKDAY(FU4,2)=4,COUNTIF(Jours_fériés,FU4+1)),FU10-HLOOKUP(FU4+4,Journalier_HLV_Inter,8,FALSE),IF(AND(WEEKDAY(FU4,2)=4,COUNTIF(Jours_fériés,AND(FU4+1,FU4+4))),FU10-HLOOKUP(FU4+5,Journalier_HLV_Inter,8,FALSE),IF(AND(WEEKDAY(FU4,2)=5,COUNTIF(Jours_fériés,FU4+3)),FU10-HLOOKUP(FU4+4,Journalier_HLV_Inter,8,FALSE),IF(COUNTIF(Week_end,FU4),0,IF(COUNTIF(Jours_fériés,FU4),0,FU10-HLOOKUP(FU4+1,Journalier_HLV_Inter,8,FALSE)))))))))))))</f>
        <v>0</v>
      </c>
      <c r="FV17" s="63">
        <f>IF(WEEKDAY(FV4,2)=5,(FV10-HLOOKUP(FV4+3,Journalier_HLV_Inter,8,FALSE)),IF(AND(WEEKDAY(FV4,2)=1,COUNTIF(Jours_fériés,AND(FV4+1,IE+2))),FV10-HLOOKUP(FV4+3,Journalier_HLV_Inter,8,FALSE),IF(AND(WEEKDAY(FV4,2)=1,COUNTIF(Jours_fériés,FV4+1)),FV10-HLOOKUP(FV4+2,Journalier_HLV_Inter,8,FALSE),IF(AND(WEEKDAY(FV4,2)=2,COUNTIF(Jours_fériés,AND(FV4+1,FV4+2))),FV10-HLOOKUP(FV4+3,Journalier_HLV_Inter,8,FALSE),IF(AND(WEEKDAY(FV4,2)=2,COUNTIF(Jours_fériés,FV4+1)),FV10-HLOOKUP(FV4+2,Journalier_HLV_Inter,8,FALSE),IF(AND(WEEKDAY(FV4,2)=3,COUNTIF(Jours_fériés,AND(FV4+1,FV4+2))),FV10-HLOOKUP(FV4+5,Journalier_HLV_Inter,8,FALSE),IF(AND(WEEKDAY(FV4,2)=3,COUNTIF(Jours_fériés,FV4+1)),FV10-HLOOKUP(FV4+2,Journalier_HLV_Inter,8,FALSE),IF(AND(WEEKDAY(FV4,2)=4,COUNTIF(Jours_fériés,FV4+1)),FV10-HLOOKUP(FV4+4,Journalier_HLV_Inter,8,FALSE),IF(AND(WEEKDAY(FV4,2)=4,COUNTIF(Jours_fériés,AND(FV4+1,FV4+4))),FV10-HLOOKUP(FV4+5,Journalier_HLV_Inter,8,FALSE),IF(AND(WEEKDAY(FV4,2)=5,COUNTIF(Jours_fériés,FV4+3)),FV10-HLOOKUP(FV4+4,Journalier_HLV_Inter,8,FALSE),IF(COUNTIF(Week_end,FV4),0,IF(COUNTIF(Jours_fériés,FV4),0,FV10-HLOOKUP(FV4+1,Journalier_HLV_Inter,8,FALSE)))))))))))))</f>
        <v>0</v>
      </c>
      <c r="FW17" s="63">
        <f>IF(WEEKDAY(FW4,2)=5,(FW10-HLOOKUP(FW4+3,Journalier_HLV_Inter,8,FALSE)),IF(AND(WEEKDAY(FW4,2)=1,COUNTIF(Jours_fériés,AND(FW4+1,IE+2))),FW10-HLOOKUP(FW4+3,Journalier_HLV_Inter,8,FALSE),IF(AND(WEEKDAY(FW4,2)=1,COUNTIF(Jours_fériés,FW4+1)),FW10-HLOOKUP(FW4+2,Journalier_HLV_Inter,8,FALSE),IF(AND(WEEKDAY(FW4,2)=2,COUNTIF(Jours_fériés,AND(FW4+1,FW4+2))),FW10-HLOOKUP(FW4+3,Journalier_HLV_Inter,8,FALSE),IF(AND(WEEKDAY(FW4,2)=2,COUNTIF(Jours_fériés,FW4+1)),FW10-HLOOKUP(FW4+2,Journalier_HLV_Inter,8,FALSE),IF(AND(WEEKDAY(FW4,2)=3,COUNTIF(Jours_fériés,AND(FW4+1,FW4+2))),FW10-HLOOKUP(FW4+5,Journalier_HLV_Inter,8,FALSE),IF(AND(WEEKDAY(FW4,2)=3,COUNTIF(Jours_fériés,FW4+1)),FW10-HLOOKUP(FW4+2,Journalier_HLV_Inter,8,FALSE),IF(AND(WEEKDAY(FW4,2)=4,COUNTIF(Jours_fériés,FW4+1)),FW10-HLOOKUP(FW4+4,Journalier_HLV_Inter,8,FALSE),IF(AND(WEEKDAY(FW4,2)=4,COUNTIF(Jours_fériés,AND(FW4+1,FW4+4))),FW10-HLOOKUP(FW4+5,Journalier_HLV_Inter,8,FALSE),IF(AND(WEEKDAY(FW4,2)=5,COUNTIF(Jours_fériés,FW4+3)),FW10-HLOOKUP(FW4+4,Journalier_HLV_Inter,8,FALSE),IF(COUNTIF(Week_end,FW4),0,IF(COUNTIF(Jours_fériés,FW4),0,FW10-HLOOKUP(FW4+1,Journalier_HLV_Inter,8,FALSE)))))))))))))</f>
        <v>0</v>
      </c>
      <c r="FX17" s="63">
        <f>IF(WEEKDAY(FX4,2)=5,(FX10-HLOOKUP(FX4+3,Journalier_HLV_Inter,8,FALSE)),IF(AND(WEEKDAY(FX4,2)=1,COUNTIF(Jours_fériés,AND(FX4+1,IE+2))),FX10-HLOOKUP(FX4+3,Journalier_HLV_Inter,8,FALSE),IF(AND(WEEKDAY(FX4,2)=1,COUNTIF(Jours_fériés,FX4+1)),FX10-HLOOKUP(FX4+2,Journalier_HLV_Inter,8,FALSE),IF(AND(WEEKDAY(FX4,2)=2,COUNTIF(Jours_fériés,AND(FX4+1,FX4+2))),FX10-HLOOKUP(FX4+3,Journalier_HLV_Inter,8,FALSE),IF(AND(WEEKDAY(FX4,2)=2,COUNTIF(Jours_fériés,FX4+1)),FX10-HLOOKUP(FX4+2,Journalier_HLV_Inter,8,FALSE),IF(AND(WEEKDAY(FX4,2)=3,COUNTIF(Jours_fériés,AND(FX4+1,FX4+2))),FX10-HLOOKUP(FX4+5,Journalier_HLV_Inter,8,FALSE),IF(AND(WEEKDAY(FX4,2)=3,COUNTIF(Jours_fériés,FX4+1)),FX10-HLOOKUP(FX4+2,Journalier_HLV_Inter,8,FALSE),IF(AND(WEEKDAY(FX4,2)=4,COUNTIF(Jours_fériés,FX4+1)),FX10-HLOOKUP(FX4+4,Journalier_HLV_Inter,8,FALSE),IF(AND(WEEKDAY(FX4,2)=4,COUNTIF(Jours_fériés,AND(FX4+1,FX4+4))),FX10-HLOOKUP(FX4+5,Journalier_HLV_Inter,8,FALSE),IF(AND(WEEKDAY(FX4,2)=5,COUNTIF(Jours_fériés,FX4+3)),FX10-HLOOKUP(FX4+4,Journalier_HLV_Inter,8,FALSE),IF(COUNTIF(Week_end,FX4),0,IF(COUNTIF(Jours_fériés,FX4),0,FX10-HLOOKUP(FX4+1,Journalier_HLV_Inter,8,FALSE)))))))))))))</f>
        <v>0</v>
      </c>
      <c r="FY17" s="63">
        <f>IF(WEEKDAY(FY4,2)=5,(FY10-HLOOKUP(FY4+3,Journalier_HLV_Inter,8,FALSE)),IF(AND(WEEKDAY(FY4,2)=1,COUNTIF(Jours_fériés,AND(FY4+1,IE+2))),FY10-HLOOKUP(FY4+3,Journalier_HLV_Inter,8,FALSE),IF(AND(WEEKDAY(FY4,2)=1,COUNTIF(Jours_fériés,FY4+1)),FY10-HLOOKUP(FY4+2,Journalier_HLV_Inter,8,FALSE),IF(AND(WEEKDAY(FY4,2)=2,COUNTIF(Jours_fériés,AND(FY4+1,FY4+2))),FY10-HLOOKUP(FY4+3,Journalier_HLV_Inter,8,FALSE),IF(AND(WEEKDAY(FY4,2)=2,COUNTIF(Jours_fériés,FY4+1)),FY10-HLOOKUP(FY4+2,Journalier_HLV_Inter,8,FALSE),IF(AND(WEEKDAY(FY4,2)=3,COUNTIF(Jours_fériés,AND(FY4+1,FY4+2))),FY10-HLOOKUP(FY4+5,Journalier_HLV_Inter,8,FALSE),IF(AND(WEEKDAY(FY4,2)=3,COUNTIF(Jours_fériés,FY4+1)),FY10-HLOOKUP(FY4+2,Journalier_HLV_Inter,8,FALSE),IF(AND(WEEKDAY(FY4,2)=4,COUNTIF(Jours_fériés,FY4+1)),FY10-HLOOKUP(FY4+4,Journalier_HLV_Inter,8,FALSE),IF(AND(WEEKDAY(FY4,2)=4,COUNTIF(Jours_fériés,AND(FY4+1,FY4+4))),FY10-HLOOKUP(FY4+5,Journalier_HLV_Inter,8,FALSE),IF(AND(WEEKDAY(FY4,2)=5,COUNTIF(Jours_fériés,FY4+3)),FY10-HLOOKUP(FY4+4,Journalier_HLV_Inter,8,FALSE),IF(COUNTIF(Week_end,FY4),0,IF(COUNTIF(Jours_fériés,FY4),0,FY10-HLOOKUP(FY4+1,Journalier_HLV_Inter,8,FALSE)))))))))))))</f>
        <v>0</v>
      </c>
      <c r="FZ17" s="63">
        <f>IF(WEEKDAY(FZ4,2)=5,(FZ10-HLOOKUP(FZ4+3,Journalier_HLV_Inter,8,FALSE)),IF(AND(WEEKDAY(FZ4,2)=1,COUNTIF(Jours_fériés,AND(FZ4+1,IE+2))),FZ10-HLOOKUP(FZ4+3,Journalier_HLV_Inter,8,FALSE),IF(AND(WEEKDAY(FZ4,2)=1,COUNTIF(Jours_fériés,FZ4+1)),FZ10-HLOOKUP(FZ4+2,Journalier_HLV_Inter,8,FALSE),IF(AND(WEEKDAY(FZ4,2)=2,COUNTIF(Jours_fériés,AND(FZ4+1,FZ4+2))),FZ10-HLOOKUP(FZ4+3,Journalier_HLV_Inter,8,FALSE),IF(AND(WEEKDAY(FZ4,2)=2,COUNTIF(Jours_fériés,FZ4+1)),FZ10-HLOOKUP(FZ4+2,Journalier_HLV_Inter,8,FALSE),IF(AND(WEEKDAY(FZ4,2)=3,COUNTIF(Jours_fériés,AND(FZ4+1,FZ4+2))),FZ10-HLOOKUP(FZ4+5,Journalier_HLV_Inter,8,FALSE),IF(AND(WEEKDAY(FZ4,2)=3,COUNTIF(Jours_fériés,FZ4+1)),FZ10-HLOOKUP(FZ4+2,Journalier_HLV_Inter,8,FALSE),IF(AND(WEEKDAY(FZ4,2)=4,COUNTIF(Jours_fériés,FZ4+1)),FZ10-HLOOKUP(FZ4+4,Journalier_HLV_Inter,8,FALSE),IF(AND(WEEKDAY(FZ4,2)=4,COUNTIF(Jours_fériés,AND(FZ4+1,FZ4+4))),FZ10-HLOOKUP(FZ4+5,Journalier_HLV_Inter,8,FALSE),IF(AND(WEEKDAY(FZ4,2)=5,COUNTIF(Jours_fériés,FZ4+3)),FZ10-HLOOKUP(FZ4+4,Journalier_HLV_Inter,8,FALSE),IF(COUNTIF(Week_end,FZ4),0,IF(COUNTIF(Jours_fériés,FZ4),0,FZ10-HLOOKUP(FZ4+1,Journalier_HLV_Inter,8,FALSE)))))))))))))</f>
        <v>0</v>
      </c>
      <c r="GA17" s="63">
        <f>IF(WEEKDAY(GA4,2)=5,(GA10-HLOOKUP(GA4+3,Journalier_HLV_Inter,8,FALSE)),IF(AND(WEEKDAY(GA4,2)=1,COUNTIF(Jours_fériés,AND(GA4+1,IE+2))),GA10-HLOOKUP(GA4+3,Journalier_HLV_Inter,8,FALSE),IF(AND(WEEKDAY(GA4,2)=1,COUNTIF(Jours_fériés,GA4+1)),GA10-HLOOKUP(GA4+2,Journalier_HLV_Inter,8,FALSE),IF(AND(WEEKDAY(GA4,2)=2,COUNTIF(Jours_fériés,AND(GA4+1,GA4+2))),GA10-HLOOKUP(GA4+3,Journalier_HLV_Inter,8,FALSE),IF(AND(WEEKDAY(GA4,2)=2,COUNTIF(Jours_fériés,GA4+1)),GA10-HLOOKUP(GA4+2,Journalier_HLV_Inter,8,FALSE),IF(AND(WEEKDAY(GA4,2)=3,COUNTIF(Jours_fériés,AND(GA4+1,GA4+2))),GA10-HLOOKUP(GA4+5,Journalier_HLV_Inter,8,FALSE),IF(AND(WEEKDAY(GA4,2)=3,COUNTIF(Jours_fériés,GA4+1)),GA10-HLOOKUP(GA4+2,Journalier_HLV_Inter,8,FALSE),IF(AND(WEEKDAY(GA4,2)=4,COUNTIF(Jours_fériés,GA4+1)),GA10-HLOOKUP(GA4+4,Journalier_HLV_Inter,8,FALSE),IF(AND(WEEKDAY(GA4,2)=4,COUNTIF(Jours_fériés,AND(GA4+1,GA4+4))),GA10-HLOOKUP(GA4+5,Journalier_HLV_Inter,8,FALSE),IF(AND(WEEKDAY(GA4,2)=5,COUNTIF(Jours_fériés,GA4+3)),GA10-HLOOKUP(GA4+4,Journalier_HLV_Inter,8,FALSE),IF(COUNTIF(Week_end,GA4),0,IF(COUNTIF(Jours_fériés,GA4),0,GA10-HLOOKUP(GA4+1,Journalier_HLV_Inter,8,FALSE)))))))))))))</f>
        <v>0</v>
      </c>
      <c r="GB17" s="63">
        <f>IF(WEEKDAY(GB4,2)=5,(GB10-HLOOKUP(GB4+3,Journalier_HLV_Inter,8,FALSE)),IF(AND(WEEKDAY(GB4,2)=1,COUNTIF(Jours_fériés,AND(GB4+1,IE+2))),GB10-HLOOKUP(GB4+3,Journalier_HLV_Inter,8,FALSE),IF(AND(WEEKDAY(GB4,2)=1,COUNTIF(Jours_fériés,GB4+1)),GB10-HLOOKUP(GB4+2,Journalier_HLV_Inter,8,FALSE),IF(AND(WEEKDAY(GB4,2)=2,COUNTIF(Jours_fériés,AND(GB4+1,GB4+2))),GB10-HLOOKUP(GB4+3,Journalier_HLV_Inter,8,FALSE),IF(AND(WEEKDAY(GB4,2)=2,COUNTIF(Jours_fériés,GB4+1)),GB10-HLOOKUP(GB4+2,Journalier_HLV_Inter,8,FALSE),IF(AND(WEEKDAY(GB4,2)=3,COUNTIF(Jours_fériés,AND(GB4+1,GB4+2))),GB10-HLOOKUP(GB4+5,Journalier_HLV_Inter,8,FALSE),IF(AND(WEEKDAY(GB4,2)=3,COUNTIF(Jours_fériés,GB4+1)),GB10-HLOOKUP(GB4+2,Journalier_HLV_Inter,8,FALSE),IF(AND(WEEKDAY(GB4,2)=4,COUNTIF(Jours_fériés,GB4+1)),GB10-HLOOKUP(GB4+4,Journalier_HLV_Inter,8,FALSE),IF(AND(WEEKDAY(GB4,2)=4,COUNTIF(Jours_fériés,AND(GB4+1,GB4+4))),GB10-HLOOKUP(GB4+5,Journalier_HLV_Inter,8,FALSE),IF(AND(WEEKDAY(GB4,2)=5,COUNTIF(Jours_fériés,GB4+3)),GB10-HLOOKUP(GB4+4,Journalier_HLV_Inter,8,FALSE),IF(COUNTIF(Week_end,GB4),0,IF(COUNTIF(Jours_fériés,GB4),0,GB10-HLOOKUP(GB4+1,Journalier_HLV_Inter,8,FALSE)))))))))))))</f>
        <v>0</v>
      </c>
      <c r="GC17" s="63">
        <f>IF(WEEKDAY(GC4,2)=5,(GC10-HLOOKUP(GC4+3,Journalier_HLV_Inter,8,FALSE)),IF(AND(WEEKDAY(GC4,2)=1,COUNTIF(Jours_fériés,AND(GC4+1,IE+2))),GC10-HLOOKUP(GC4+3,Journalier_HLV_Inter,8,FALSE),IF(AND(WEEKDAY(GC4,2)=1,COUNTIF(Jours_fériés,GC4+1)),GC10-HLOOKUP(GC4+2,Journalier_HLV_Inter,8,FALSE),IF(AND(WEEKDAY(GC4,2)=2,COUNTIF(Jours_fériés,AND(GC4+1,GC4+2))),GC10-HLOOKUP(GC4+3,Journalier_HLV_Inter,8,FALSE),IF(AND(WEEKDAY(GC4,2)=2,COUNTIF(Jours_fériés,GC4+1)),GC10-HLOOKUP(GC4+2,Journalier_HLV_Inter,8,FALSE),IF(AND(WEEKDAY(GC4,2)=3,COUNTIF(Jours_fériés,AND(GC4+1,GC4+2))),GC10-HLOOKUP(GC4+5,Journalier_HLV_Inter,8,FALSE),IF(AND(WEEKDAY(GC4,2)=3,COUNTIF(Jours_fériés,GC4+1)),GC10-HLOOKUP(GC4+2,Journalier_HLV_Inter,8,FALSE),IF(AND(WEEKDAY(GC4,2)=4,COUNTIF(Jours_fériés,GC4+1)),GC10-HLOOKUP(GC4+4,Journalier_HLV_Inter,8,FALSE),IF(AND(WEEKDAY(GC4,2)=4,COUNTIF(Jours_fériés,AND(GC4+1,GC4+4))),GC10-HLOOKUP(GC4+5,Journalier_HLV_Inter,8,FALSE),IF(AND(WEEKDAY(GC4,2)=5,COUNTIF(Jours_fériés,GC4+3)),GC10-HLOOKUP(GC4+4,Journalier_HLV_Inter,8,FALSE),IF(COUNTIF(Week_end,GC4),0,IF(COUNTIF(Jours_fériés,GC4),0,GC10-HLOOKUP(GC4+1,Journalier_HLV_Inter,8,FALSE)))))))))))))</f>
        <v>0</v>
      </c>
      <c r="GD17" s="63">
        <f>IF(WEEKDAY(GD4,2)=5,(GD10-HLOOKUP(GD4+3,Journalier_HLV_Inter,8,FALSE)),IF(AND(WEEKDAY(GD4,2)=1,COUNTIF(Jours_fériés,AND(GD4+1,IE+2))),GD10-HLOOKUP(GD4+3,Journalier_HLV_Inter,8,FALSE),IF(AND(WEEKDAY(GD4,2)=1,COUNTIF(Jours_fériés,GD4+1)),GD10-HLOOKUP(GD4+2,Journalier_HLV_Inter,8,FALSE),IF(AND(WEEKDAY(GD4,2)=2,COUNTIF(Jours_fériés,AND(GD4+1,GD4+2))),GD10-HLOOKUP(GD4+3,Journalier_HLV_Inter,8,FALSE),IF(AND(WEEKDAY(GD4,2)=2,COUNTIF(Jours_fériés,GD4+1)),GD10-HLOOKUP(GD4+2,Journalier_HLV_Inter,8,FALSE),IF(AND(WEEKDAY(GD4,2)=3,COUNTIF(Jours_fériés,AND(GD4+1,GD4+2))),GD10-HLOOKUP(GD4+5,Journalier_HLV_Inter,8,FALSE),IF(AND(WEEKDAY(GD4,2)=3,COUNTIF(Jours_fériés,GD4+1)),GD10-HLOOKUP(GD4+2,Journalier_HLV_Inter,8,FALSE),IF(AND(WEEKDAY(GD4,2)=4,COUNTIF(Jours_fériés,GD4+1)),GD10-HLOOKUP(GD4+4,Journalier_HLV_Inter,8,FALSE),IF(AND(WEEKDAY(GD4,2)=4,COUNTIF(Jours_fériés,AND(GD4+1,GD4+4))),GD10-HLOOKUP(GD4+5,Journalier_HLV_Inter,8,FALSE),IF(AND(WEEKDAY(GD4,2)=5,COUNTIF(Jours_fériés,GD4+3)),GD10-HLOOKUP(GD4+4,Journalier_HLV_Inter,8,FALSE),IF(COUNTIF(Week_end,GD4),0,IF(COUNTIF(Jours_fériés,GD4),0,GD10-HLOOKUP(GD4+1,Journalier_HLV_Inter,8,FALSE)))))))))))))</f>
        <v>0</v>
      </c>
      <c r="GE17" s="63">
        <f>IF(WEEKDAY(GE4,2)=5,(GE10-HLOOKUP(GE4+3,Journalier_HLV_Inter,8,FALSE)),IF(AND(WEEKDAY(GE4,2)=1,COUNTIF(Jours_fériés,AND(GE4+1,IE+2))),GE10-HLOOKUP(GE4+3,Journalier_HLV_Inter,8,FALSE),IF(AND(WEEKDAY(GE4,2)=1,COUNTIF(Jours_fériés,GE4+1)),GE10-HLOOKUP(GE4+2,Journalier_HLV_Inter,8,FALSE),IF(AND(WEEKDAY(GE4,2)=2,COUNTIF(Jours_fériés,AND(GE4+1,GE4+2))),GE10-HLOOKUP(GE4+3,Journalier_HLV_Inter,8,FALSE),IF(AND(WEEKDAY(GE4,2)=2,COUNTIF(Jours_fériés,GE4+1)),GE10-HLOOKUP(GE4+2,Journalier_HLV_Inter,8,FALSE),IF(AND(WEEKDAY(GE4,2)=3,COUNTIF(Jours_fériés,AND(GE4+1,GE4+2))),GE10-HLOOKUP(GE4+5,Journalier_HLV_Inter,8,FALSE),IF(AND(WEEKDAY(GE4,2)=3,COUNTIF(Jours_fériés,GE4+1)),GE10-HLOOKUP(GE4+2,Journalier_HLV_Inter,8,FALSE),IF(AND(WEEKDAY(GE4,2)=4,COUNTIF(Jours_fériés,GE4+1)),GE10-HLOOKUP(GE4+4,Journalier_HLV_Inter,8,FALSE),IF(AND(WEEKDAY(GE4,2)=4,COUNTIF(Jours_fériés,AND(GE4+1,GE4+4))),GE10-HLOOKUP(GE4+5,Journalier_HLV_Inter,8,FALSE),IF(AND(WEEKDAY(GE4,2)=5,COUNTIF(Jours_fériés,GE4+3)),GE10-HLOOKUP(GE4+4,Journalier_HLV_Inter,8,FALSE),IF(COUNTIF(Week_end,GE4),0,IF(COUNTIF(Jours_fériés,GE4),0,GE10-HLOOKUP(GE4+1,Journalier_HLV_Inter,8,FALSE)))))))))))))</f>
        <v>0</v>
      </c>
      <c r="GF17" s="63">
        <f>IF(WEEKDAY(GF4,2)=5,(GF10-HLOOKUP(GF4+3,Journalier_HLV_Inter,8,FALSE)),IF(AND(WEEKDAY(GF4,2)=1,COUNTIF(Jours_fériés,AND(GF4+1,IE+2))),GF10-HLOOKUP(GF4+3,Journalier_HLV_Inter,8,FALSE),IF(AND(WEEKDAY(GF4,2)=1,COUNTIF(Jours_fériés,GF4+1)),GF10-HLOOKUP(GF4+2,Journalier_HLV_Inter,8,FALSE),IF(AND(WEEKDAY(GF4,2)=2,COUNTIF(Jours_fériés,AND(GF4+1,GF4+2))),GF10-HLOOKUP(GF4+3,Journalier_HLV_Inter,8,FALSE),IF(AND(WEEKDAY(GF4,2)=2,COUNTIF(Jours_fériés,GF4+1)),GF10-HLOOKUP(GF4+2,Journalier_HLV_Inter,8,FALSE),IF(AND(WEEKDAY(GF4,2)=3,COUNTIF(Jours_fériés,AND(GF4+1,GF4+2))),GF10-HLOOKUP(GF4+5,Journalier_HLV_Inter,8,FALSE),IF(AND(WEEKDAY(GF4,2)=3,COUNTIF(Jours_fériés,GF4+1)),GF10-HLOOKUP(GF4+2,Journalier_HLV_Inter,8,FALSE),IF(AND(WEEKDAY(GF4,2)=4,COUNTIF(Jours_fériés,GF4+1)),GF10-HLOOKUP(GF4+4,Journalier_HLV_Inter,8,FALSE),IF(AND(WEEKDAY(GF4,2)=4,COUNTIF(Jours_fériés,AND(GF4+1,GF4+4))),GF10-HLOOKUP(GF4+5,Journalier_HLV_Inter,8,FALSE),IF(AND(WEEKDAY(GF4,2)=5,COUNTIF(Jours_fériés,GF4+3)),GF10-HLOOKUP(GF4+4,Journalier_HLV_Inter,8,FALSE),IF(COUNTIF(Week_end,GF4),0,IF(COUNTIF(Jours_fériés,GF4),0,GF10-HLOOKUP(GF4+1,Journalier_HLV_Inter,8,FALSE)))))))))))))</f>
        <v>0</v>
      </c>
      <c r="GG17" s="63">
        <f>IF(WEEKDAY(GG4,2)=5,(GG10-HLOOKUP(GG4+3,Journalier_HLV_Inter,8,FALSE)),IF(AND(WEEKDAY(GG4,2)=1,COUNTIF(Jours_fériés,AND(GG4+1,IE+2))),GG10-HLOOKUP(GG4+3,Journalier_HLV_Inter,8,FALSE),IF(AND(WEEKDAY(GG4,2)=1,COUNTIF(Jours_fériés,GG4+1)),GG10-HLOOKUP(GG4+2,Journalier_HLV_Inter,8,FALSE),IF(AND(WEEKDAY(GG4,2)=2,COUNTIF(Jours_fériés,AND(GG4+1,GG4+2))),GG10-HLOOKUP(GG4+3,Journalier_HLV_Inter,8,FALSE),IF(AND(WEEKDAY(GG4,2)=2,COUNTIF(Jours_fériés,GG4+1)),GG10-HLOOKUP(GG4+2,Journalier_HLV_Inter,8,FALSE),IF(AND(WEEKDAY(GG4,2)=3,COUNTIF(Jours_fériés,AND(GG4+1,GG4+2))),GG10-HLOOKUP(GG4+5,Journalier_HLV_Inter,8,FALSE),IF(AND(WEEKDAY(GG4,2)=3,COUNTIF(Jours_fériés,GG4+1)),GG10-HLOOKUP(GG4+2,Journalier_HLV_Inter,8,FALSE),IF(AND(WEEKDAY(GG4,2)=4,COUNTIF(Jours_fériés,GG4+1)),GG10-HLOOKUP(GG4+4,Journalier_HLV_Inter,8,FALSE),IF(AND(WEEKDAY(GG4,2)=4,COUNTIF(Jours_fériés,AND(GG4+1,GG4+4))),GG10-HLOOKUP(GG4+5,Journalier_HLV_Inter,8,FALSE),IF(AND(WEEKDAY(GG4,2)=5,COUNTIF(Jours_fériés,GG4+3)),GG10-HLOOKUP(GG4+4,Journalier_HLV_Inter,8,FALSE),IF(COUNTIF(Week_end,GG4),0,IF(COUNTIF(Jours_fériés,GG4),0,GG10-HLOOKUP(GG4+1,Journalier_HLV_Inter,8,FALSE)))))))))))))</f>
        <v>0</v>
      </c>
      <c r="GH17" s="63">
        <f>IF(WEEKDAY(GH4,2)=5,(GH10-HLOOKUP(GH4+3,Journalier_HLV_Inter,8,FALSE)),IF(AND(WEEKDAY(GH4,2)=1,COUNTIF(Jours_fériés,AND(GH4+1,IE+2))),GH10-HLOOKUP(GH4+3,Journalier_HLV_Inter,8,FALSE),IF(AND(WEEKDAY(GH4,2)=1,COUNTIF(Jours_fériés,GH4+1)),GH10-HLOOKUP(GH4+2,Journalier_HLV_Inter,8,FALSE),IF(AND(WEEKDAY(GH4,2)=2,COUNTIF(Jours_fériés,AND(GH4+1,GH4+2))),GH10-HLOOKUP(GH4+3,Journalier_HLV_Inter,8,FALSE),IF(AND(WEEKDAY(GH4,2)=2,COUNTIF(Jours_fériés,GH4+1)),GH10-HLOOKUP(GH4+2,Journalier_HLV_Inter,8,FALSE),IF(AND(WEEKDAY(GH4,2)=3,COUNTIF(Jours_fériés,AND(GH4+1,GH4+2))),GH10-HLOOKUP(GH4+5,Journalier_HLV_Inter,8,FALSE),IF(AND(WEEKDAY(GH4,2)=3,COUNTIF(Jours_fériés,GH4+1)),GH10-HLOOKUP(GH4+2,Journalier_HLV_Inter,8,FALSE),IF(AND(WEEKDAY(GH4,2)=4,COUNTIF(Jours_fériés,GH4+1)),GH10-HLOOKUP(GH4+4,Journalier_HLV_Inter,8,FALSE),IF(AND(WEEKDAY(GH4,2)=4,COUNTIF(Jours_fériés,AND(GH4+1,GH4+4))),GH10-HLOOKUP(GH4+5,Journalier_HLV_Inter,8,FALSE),IF(AND(WEEKDAY(GH4,2)=5,COUNTIF(Jours_fériés,GH4+3)),GH10-HLOOKUP(GH4+4,Journalier_HLV_Inter,8,FALSE),IF(COUNTIF(Week_end,GH4),0,IF(COUNTIF(Jours_fériés,GH4),0,GH10-HLOOKUP(GH4+1,Journalier_HLV_Inter,8,FALSE)))))))))))))</f>
        <v>0</v>
      </c>
      <c r="GI17" s="63">
        <f>IF(WEEKDAY(GI4,2)=5,(GI10-HLOOKUP(GI4+3,Journalier_HLV_Inter,8,FALSE)),IF(AND(WEEKDAY(GI4,2)=1,COUNTIF(Jours_fériés,AND(GI4+1,IE+2))),GI10-HLOOKUP(GI4+3,Journalier_HLV_Inter,8,FALSE),IF(AND(WEEKDAY(GI4,2)=1,COUNTIF(Jours_fériés,GI4+1)),GI10-HLOOKUP(GI4+2,Journalier_HLV_Inter,8,FALSE),IF(AND(WEEKDAY(GI4,2)=2,COUNTIF(Jours_fériés,AND(GI4+1,GI4+2))),GI10-HLOOKUP(GI4+3,Journalier_HLV_Inter,8,FALSE),IF(AND(WEEKDAY(GI4,2)=2,COUNTIF(Jours_fériés,GI4+1)),GI10-HLOOKUP(GI4+2,Journalier_HLV_Inter,8,FALSE),IF(AND(WEEKDAY(GI4,2)=3,COUNTIF(Jours_fériés,AND(GI4+1,GI4+2))),GI10-HLOOKUP(GI4+5,Journalier_HLV_Inter,8,FALSE),IF(AND(WEEKDAY(GI4,2)=3,COUNTIF(Jours_fériés,GI4+1)),GI10-HLOOKUP(GI4+2,Journalier_HLV_Inter,8,FALSE),IF(AND(WEEKDAY(GI4,2)=4,COUNTIF(Jours_fériés,GI4+1)),GI10-HLOOKUP(GI4+4,Journalier_HLV_Inter,8,FALSE),IF(AND(WEEKDAY(GI4,2)=4,COUNTIF(Jours_fériés,AND(GI4+1,GI4+4))),GI10-HLOOKUP(GI4+5,Journalier_HLV_Inter,8,FALSE),IF(AND(WEEKDAY(GI4,2)=5,COUNTIF(Jours_fériés,GI4+3)),GI10-HLOOKUP(GI4+4,Journalier_HLV_Inter,8,FALSE),IF(COUNTIF(Week_end,GI4),0,IF(COUNTIF(Jours_fériés,GI4),0,GI10-HLOOKUP(GI4+1,Journalier_HLV_Inter,8,FALSE)))))))))))))</f>
        <v>0</v>
      </c>
      <c r="GJ17" s="63">
        <f>IF(WEEKDAY(GJ4,2)=5,(GJ10-HLOOKUP(GJ4+3,Journalier_HLV_Inter,8,FALSE)),IF(AND(WEEKDAY(GJ4,2)=1,COUNTIF(Jours_fériés,AND(GJ4+1,IE+2))),GJ10-HLOOKUP(GJ4+3,Journalier_HLV_Inter,8,FALSE),IF(AND(WEEKDAY(GJ4,2)=1,COUNTIF(Jours_fériés,GJ4+1)),GJ10-HLOOKUP(GJ4+2,Journalier_HLV_Inter,8,FALSE),IF(AND(WEEKDAY(GJ4,2)=2,COUNTIF(Jours_fériés,AND(GJ4+1,GJ4+2))),GJ10-HLOOKUP(GJ4+3,Journalier_HLV_Inter,8,FALSE),IF(AND(WEEKDAY(GJ4,2)=2,COUNTIF(Jours_fériés,GJ4+1)),GJ10-HLOOKUP(GJ4+2,Journalier_HLV_Inter,8,FALSE),IF(AND(WEEKDAY(GJ4,2)=3,COUNTIF(Jours_fériés,AND(GJ4+1,GJ4+2))),GJ10-HLOOKUP(GJ4+5,Journalier_HLV_Inter,8,FALSE),IF(AND(WEEKDAY(GJ4,2)=3,COUNTIF(Jours_fériés,GJ4+1)),GJ10-HLOOKUP(GJ4+2,Journalier_HLV_Inter,8,FALSE),IF(AND(WEEKDAY(GJ4,2)=4,COUNTIF(Jours_fériés,GJ4+1)),GJ10-HLOOKUP(GJ4+4,Journalier_HLV_Inter,8,FALSE),IF(AND(WEEKDAY(GJ4,2)=4,COUNTIF(Jours_fériés,AND(GJ4+1,GJ4+4))),GJ10-HLOOKUP(GJ4+5,Journalier_HLV_Inter,8,FALSE),IF(AND(WEEKDAY(GJ4,2)=5,COUNTIF(Jours_fériés,GJ4+3)),GJ10-HLOOKUP(GJ4+4,Journalier_HLV_Inter,8,FALSE),IF(COUNTIF(Week_end,GJ4),0,IF(COUNTIF(Jours_fériés,GJ4),0,GJ10-HLOOKUP(GJ4+1,Journalier_HLV_Inter,8,FALSE)))))))))))))</f>
        <v>0</v>
      </c>
      <c r="GK17" s="63">
        <f>IF(WEEKDAY(GK4,2)=5,(GK10-HLOOKUP(GK4+3,Journalier_HLV_Inter,8,FALSE)),IF(AND(WEEKDAY(GK4,2)=1,COUNTIF(Jours_fériés,AND(GK4+1,IE+2))),GK10-HLOOKUP(GK4+3,Journalier_HLV_Inter,8,FALSE),IF(AND(WEEKDAY(GK4,2)=1,COUNTIF(Jours_fériés,GK4+1)),GK10-HLOOKUP(GK4+2,Journalier_HLV_Inter,8,FALSE),IF(AND(WEEKDAY(GK4,2)=2,COUNTIF(Jours_fériés,AND(GK4+1,GK4+2))),GK10-HLOOKUP(GK4+3,Journalier_HLV_Inter,8,FALSE),IF(AND(WEEKDAY(GK4,2)=2,COUNTIF(Jours_fériés,GK4+1)),GK10-HLOOKUP(GK4+2,Journalier_HLV_Inter,8,FALSE),IF(AND(WEEKDAY(GK4,2)=3,COUNTIF(Jours_fériés,AND(GK4+1,GK4+2))),GK10-HLOOKUP(GK4+5,Journalier_HLV_Inter,8,FALSE),IF(AND(WEEKDAY(GK4,2)=3,COUNTIF(Jours_fériés,GK4+1)),GK10-HLOOKUP(GK4+2,Journalier_HLV_Inter,8,FALSE),IF(AND(WEEKDAY(GK4,2)=4,COUNTIF(Jours_fériés,GK4+1)),GK10-HLOOKUP(GK4+4,Journalier_HLV_Inter,8,FALSE),IF(AND(WEEKDAY(GK4,2)=4,COUNTIF(Jours_fériés,AND(GK4+1,GK4+4))),GK10-HLOOKUP(GK4+5,Journalier_HLV_Inter,8,FALSE),IF(AND(WEEKDAY(GK4,2)=5,COUNTIF(Jours_fériés,GK4+3)),GK10-HLOOKUP(GK4+4,Journalier_HLV_Inter,8,FALSE),IF(COUNTIF(Week_end,GK4),0,IF(COUNTIF(Jours_fériés,GK4),0,GK10-HLOOKUP(GK4+1,Journalier_HLV_Inter,8,FALSE)))))))))))))</f>
        <v>0</v>
      </c>
      <c r="GL17" s="63">
        <f>IF(WEEKDAY(GL4,2)=5,(GL10-HLOOKUP(GL4+3,Journalier_HLV_Inter,8,FALSE)),IF(AND(WEEKDAY(GL4,2)=1,COUNTIF(Jours_fériés,AND(GL4+1,IE+2))),GL10-HLOOKUP(GL4+3,Journalier_HLV_Inter,8,FALSE),IF(AND(WEEKDAY(GL4,2)=1,COUNTIF(Jours_fériés,GL4+1)),GL10-HLOOKUP(GL4+2,Journalier_HLV_Inter,8,FALSE),IF(AND(WEEKDAY(GL4,2)=2,COUNTIF(Jours_fériés,AND(GL4+1,GL4+2))),GL10-HLOOKUP(GL4+3,Journalier_HLV_Inter,8,FALSE),IF(AND(WEEKDAY(GL4,2)=2,COUNTIF(Jours_fériés,GL4+1)),GL10-HLOOKUP(GL4+2,Journalier_HLV_Inter,8,FALSE),IF(AND(WEEKDAY(GL4,2)=3,COUNTIF(Jours_fériés,AND(GL4+1,GL4+2))),GL10-HLOOKUP(GL4+5,Journalier_HLV_Inter,8,FALSE),IF(AND(WEEKDAY(GL4,2)=3,COUNTIF(Jours_fériés,GL4+1)),GL10-HLOOKUP(GL4+2,Journalier_HLV_Inter,8,FALSE),IF(AND(WEEKDAY(GL4,2)=4,COUNTIF(Jours_fériés,GL4+1)),GL10-HLOOKUP(GL4+4,Journalier_HLV_Inter,8,FALSE),IF(AND(WEEKDAY(GL4,2)=4,COUNTIF(Jours_fériés,AND(GL4+1,GL4+4))),GL10-HLOOKUP(GL4+5,Journalier_HLV_Inter,8,FALSE),IF(AND(WEEKDAY(GL4,2)=5,COUNTIF(Jours_fériés,GL4+3)),GL10-HLOOKUP(GL4+4,Journalier_HLV_Inter,8,FALSE),IF(COUNTIF(Week_end,GL4),0,IF(COUNTIF(Jours_fériés,GL4),0,GL10-HLOOKUP(GL4+1,Journalier_HLV_Inter,8,FALSE)))))))))))))</f>
        <v>0</v>
      </c>
      <c r="GM17" s="63">
        <f>IF(WEEKDAY(GM4,2)=5,(GM10-HLOOKUP(GM4+3,Journalier_HLV_Inter,8,FALSE)),IF(AND(WEEKDAY(GM4,2)=1,COUNTIF(Jours_fériés,AND(GM4+1,IE+2))),GM10-HLOOKUP(GM4+3,Journalier_HLV_Inter,8,FALSE),IF(AND(WEEKDAY(GM4,2)=1,COUNTIF(Jours_fériés,GM4+1)),GM10-HLOOKUP(GM4+2,Journalier_HLV_Inter,8,FALSE),IF(AND(WEEKDAY(GM4,2)=2,COUNTIF(Jours_fériés,AND(GM4+1,GM4+2))),GM10-HLOOKUP(GM4+3,Journalier_HLV_Inter,8,FALSE),IF(AND(WEEKDAY(GM4,2)=2,COUNTIF(Jours_fériés,GM4+1)),GM10-HLOOKUP(GM4+2,Journalier_HLV_Inter,8,FALSE),IF(AND(WEEKDAY(GM4,2)=3,COUNTIF(Jours_fériés,AND(GM4+1,GM4+2))),GM10-HLOOKUP(GM4+5,Journalier_HLV_Inter,8,FALSE),IF(AND(WEEKDAY(GM4,2)=3,COUNTIF(Jours_fériés,GM4+1)),GM10-HLOOKUP(GM4+2,Journalier_HLV_Inter,8,FALSE),IF(AND(WEEKDAY(GM4,2)=4,COUNTIF(Jours_fériés,GM4+1)),GM10-HLOOKUP(GM4+4,Journalier_HLV_Inter,8,FALSE),IF(AND(WEEKDAY(GM4,2)=4,COUNTIF(Jours_fériés,AND(GM4+1,GM4+4))),GM10-HLOOKUP(GM4+5,Journalier_HLV_Inter,8,FALSE),IF(AND(WEEKDAY(GM4,2)=5,COUNTIF(Jours_fériés,GM4+3)),GM10-HLOOKUP(GM4+4,Journalier_HLV_Inter,8,FALSE),IF(COUNTIF(Week_end,GM4),0,IF(COUNTIF(Jours_fériés,GM4),0,GM10-HLOOKUP(GM4+1,Journalier_HLV_Inter,8,FALSE)))))))))))))</f>
        <v>0</v>
      </c>
      <c r="GN17" s="63">
        <f>IF(WEEKDAY(GN4,2)=5,(GN10-HLOOKUP(GN4+3,Journalier_HLV_Inter,8,FALSE)),IF(AND(WEEKDAY(GN4,2)=1,COUNTIF(Jours_fériés,AND(GN4+1,IE+2))),GN10-HLOOKUP(GN4+3,Journalier_HLV_Inter,8,FALSE),IF(AND(WEEKDAY(GN4,2)=1,COUNTIF(Jours_fériés,GN4+1)),GN10-HLOOKUP(GN4+2,Journalier_HLV_Inter,8,FALSE),IF(AND(WEEKDAY(GN4,2)=2,COUNTIF(Jours_fériés,AND(GN4+1,GN4+2))),GN10-HLOOKUP(GN4+3,Journalier_HLV_Inter,8,FALSE),IF(AND(WEEKDAY(GN4,2)=2,COUNTIF(Jours_fériés,GN4+1)),GN10-HLOOKUP(GN4+2,Journalier_HLV_Inter,8,FALSE),IF(AND(WEEKDAY(GN4,2)=3,COUNTIF(Jours_fériés,AND(GN4+1,GN4+2))),GN10-HLOOKUP(GN4+5,Journalier_HLV_Inter,8,FALSE),IF(AND(WEEKDAY(GN4,2)=3,COUNTIF(Jours_fériés,GN4+1)),GN10-HLOOKUP(GN4+2,Journalier_HLV_Inter,8,FALSE),IF(AND(WEEKDAY(GN4,2)=4,COUNTIF(Jours_fériés,GN4+1)),GN10-HLOOKUP(GN4+4,Journalier_HLV_Inter,8,FALSE),IF(AND(WEEKDAY(GN4,2)=4,COUNTIF(Jours_fériés,AND(GN4+1,GN4+4))),GN10-HLOOKUP(GN4+5,Journalier_HLV_Inter,8,FALSE),IF(AND(WEEKDAY(GN4,2)=5,COUNTIF(Jours_fériés,GN4+3)),GN10-HLOOKUP(GN4+4,Journalier_HLV_Inter,8,FALSE),IF(COUNTIF(Week_end,GN4),0,IF(COUNTIF(Jours_fériés,GN4),0,GN10-HLOOKUP(GN4+1,Journalier_HLV_Inter,8,FALSE)))))))))))))</f>
        <v>0</v>
      </c>
      <c r="GO17" s="63">
        <f>IF(WEEKDAY(GO4,2)=5,(GO10-HLOOKUP(GO4+3,Journalier_HLV_Inter,8,FALSE)),IF(AND(WEEKDAY(GO4,2)=1,COUNTIF(Jours_fériés,AND(GO4+1,IE+2))),GO10-HLOOKUP(GO4+3,Journalier_HLV_Inter,8,FALSE),IF(AND(WEEKDAY(GO4,2)=1,COUNTIF(Jours_fériés,GO4+1)),GO10-HLOOKUP(GO4+2,Journalier_HLV_Inter,8,FALSE),IF(AND(WEEKDAY(GO4,2)=2,COUNTIF(Jours_fériés,AND(GO4+1,GO4+2))),GO10-HLOOKUP(GO4+3,Journalier_HLV_Inter,8,FALSE),IF(AND(WEEKDAY(GO4,2)=2,COUNTIF(Jours_fériés,GO4+1)),GO10-HLOOKUP(GO4+2,Journalier_HLV_Inter,8,FALSE),IF(AND(WEEKDAY(GO4,2)=3,COUNTIF(Jours_fériés,AND(GO4+1,GO4+2))),GO10-HLOOKUP(GO4+5,Journalier_HLV_Inter,8,FALSE),IF(AND(WEEKDAY(GO4,2)=3,COUNTIF(Jours_fériés,GO4+1)),GO10-HLOOKUP(GO4+2,Journalier_HLV_Inter,8,FALSE),IF(AND(WEEKDAY(GO4,2)=4,COUNTIF(Jours_fériés,GO4+1)),GO10-HLOOKUP(GO4+4,Journalier_HLV_Inter,8,FALSE),IF(AND(WEEKDAY(GO4,2)=4,COUNTIF(Jours_fériés,AND(GO4+1,GO4+4))),GO10-HLOOKUP(GO4+5,Journalier_HLV_Inter,8,FALSE),IF(AND(WEEKDAY(GO4,2)=5,COUNTIF(Jours_fériés,GO4+3)),GO10-HLOOKUP(GO4+4,Journalier_HLV_Inter,8,FALSE),IF(COUNTIF(Week_end,GO4),0,IF(COUNTIF(Jours_fériés,GO4),0,GO10-HLOOKUP(GO4+1,Journalier_HLV_Inter,8,FALSE)))))))))))))</f>
        <v>0</v>
      </c>
      <c r="GP17" s="63">
        <f>IF(WEEKDAY(GP4,2)=5,(GP10-HLOOKUP(GP4+3,Journalier_HLV_Inter,8,FALSE)),IF(AND(WEEKDAY(GP4,2)=1,COUNTIF(Jours_fériés,AND(GP4+1,IE+2))),GP10-HLOOKUP(GP4+3,Journalier_HLV_Inter,8,FALSE),IF(AND(WEEKDAY(GP4,2)=1,COUNTIF(Jours_fériés,GP4+1)),GP10-HLOOKUP(GP4+2,Journalier_HLV_Inter,8,FALSE),IF(AND(WEEKDAY(GP4,2)=2,COUNTIF(Jours_fériés,AND(GP4+1,GP4+2))),GP10-HLOOKUP(GP4+3,Journalier_HLV_Inter,8,FALSE),IF(AND(WEEKDAY(GP4,2)=2,COUNTIF(Jours_fériés,GP4+1)),GP10-HLOOKUP(GP4+2,Journalier_HLV_Inter,8,FALSE),IF(AND(WEEKDAY(GP4,2)=3,COUNTIF(Jours_fériés,AND(GP4+1,GP4+2))),GP10-HLOOKUP(GP4+5,Journalier_HLV_Inter,8,FALSE),IF(AND(WEEKDAY(GP4,2)=3,COUNTIF(Jours_fériés,GP4+1)),GP10-HLOOKUP(GP4+2,Journalier_HLV_Inter,8,FALSE),IF(AND(WEEKDAY(GP4,2)=4,COUNTIF(Jours_fériés,GP4+1)),GP10-HLOOKUP(GP4+4,Journalier_HLV_Inter,8,FALSE),IF(AND(WEEKDAY(GP4,2)=4,COUNTIF(Jours_fériés,AND(GP4+1,GP4+4))),GP10-HLOOKUP(GP4+5,Journalier_HLV_Inter,8,FALSE),IF(AND(WEEKDAY(GP4,2)=5,COUNTIF(Jours_fériés,GP4+3)),GP10-HLOOKUP(GP4+4,Journalier_HLV_Inter,8,FALSE),IF(COUNTIF(Week_end,GP4),0,IF(COUNTIF(Jours_fériés,GP4),0,GP10-HLOOKUP(GP4+1,Journalier_HLV_Inter,8,FALSE)))))))))))))</f>
        <v>0</v>
      </c>
      <c r="GQ17" s="63">
        <f>IF(WEEKDAY(GQ4,2)=5,(GQ10-HLOOKUP(GQ4+3,Journalier_HLV_Inter,8,FALSE)),IF(AND(WEEKDAY(GQ4,2)=1,COUNTIF(Jours_fériés,AND(GQ4+1,IE+2))),GQ10-HLOOKUP(GQ4+3,Journalier_HLV_Inter,8,FALSE),IF(AND(WEEKDAY(GQ4,2)=1,COUNTIF(Jours_fériés,GQ4+1)),GQ10-HLOOKUP(GQ4+2,Journalier_HLV_Inter,8,FALSE),IF(AND(WEEKDAY(GQ4,2)=2,COUNTIF(Jours_fériés,AND(GQ4+1,GQ4+2))),GQ10-HLOOKUP(GQ4+3,Journalier_HLV_Inter,8,FALSE),IF(AND(WEEKDAY(GQ4,2)=2,COUNTIF(Jours_fériés,GQ4+1)),GQ10-HLOOKUP(GQ4+2,Journalier_HLV_Inter,8,FALSE),IF(AND(WEEKDAY(GQ4,2)=3,COUNTIF(Jours_fériés,AND(GQ4+1,GQ4+2))),GQ10-HLOOKUP(GQ4+5,Journalier_HLV_Inter,8,FALSE),IF(AND(WEEKDAY(GQ4,2)=3,COUNTIF(Jours_fériés,GQ4+1)),GQ10-HLOOKUP(GQ4+2,Journalier_HLV_Inter,8,FALSE),IF(AND(WEEKDAY(GQ4,2)=4,COUNTIF(Jours_fériés,GQ4+1)),GQ10-HLOOKUP(GQ4+4,Journalier_HLV_Inter,8,FALSE),IF(AND(WEEKDAY(GQ4,2)=4,COUNTIF(Jours_fériés,AND(GQ4+1,GQ4+4))),GQ10-HLOOKUP(GQ4+5,Journalier_HLV_Inter,8,FALSE),IF(AND(WEEKDAY(GQ4,2)=5,COUNTIF(Jours_fériés,GQ4+3)),GQ10-HLOOKUP(GQ4+4,Journalier_HLV_Inter,8,FALSE),IF(COUNTIF(Week_end,GQ4),0,IF(COUNTIF(Jours_fériés,GQ4),0,GQ10-HLOOKUP(GQ4+1,Journalier_HLV_Inter,8,FALSE)))))))))))))</f>
        <v>0</v>
      </c>
      <c r="GR17" s="63">
        <f>IF(WEEKDAY(GR4,2)=5,(GR10-HLOOKUP(GR4+3,Journalier_HLV_Inter,8,FALSE)),IF(AND(WEEKDAY(GR4,2)=1,COUNTIF(Jours_fériés,AND(GR4+1,IE+2))),GR10-HLOOKUP(GR4+3,Journalier_HLV_Inter,8,FALSE),IF(AND(WEEKDAY(GR4,2)=1,COUNTIF(Jours_fériés,GR4+1)),GR10-HLOOKUP(GR4+2,Journalier_HLV_Inter,8,FALSE),IF(AND(WEEKDAY(GR4,2)=2,COUNTIF(Jours_fériés,AND(GR4+1,GR4+2))),GR10-HLOOKUP(GR4+3,Journalier_HLV_Inter,8,FALSE),IF(AND(WEEKDAY(GR4,2)=2,COUNTIF(Jours_fériés,GR4+1)),GR10-HLOOKUP(GR4+2,Journalier_HLV_Inter,8,FALSE),IF(AND(WEEKDAY(GR4,2)=3,COUNTIF(Jours_fériés,AND(GR4+1,GR4+2))),GR10-HLOOKUP(GR4+5,Journalier_HLV_Inter,8,FALSE),IF(AND(WEEKDAY(GR4,2)=3,COUNTIF(Jours_fériés,GR4+1)),GR10-HLOOKUP(GR4+2,Journalier_HLV_Inter,8,FALSE),IF(AND(WEEKDAY(GR4,2)=4,COUNTIF(Jours_fériés,GR4+1)),GR10-HLOOKUP(GR4+4,Journalier_HLV_Inter,8,FALSE),IF(AND(WEEKDAY(GR4,2)=4,COUNTIF(Jours_fériés,AND(GR4+1,GR4+4))),GR10-HLOOKUP(GR4+5,Journalier_HLV_Inter,8,FALSE),IF(AND(WEEKDAY(GR4,2)=5,COUNTIF(Jours_fériés,GR4+3)),GR10-HLOOKUP(GR4+4,Journalier_HLV_Inter,8,FALSE),IF(COUNTIF(Week_end,GR4),0,IF(COUNTIF(Jours_fériés,GR4),0,GR10-HLOOKUP(GR4+1,Journalier_HLV_Inter,8,FALSE)))))))))))))</f>
        <v>0</v>
      </c>
      <c r="GS17" s="63">
        <f>IF(WEEKDAY(GS4,2)=5,(GS10-HLOOKUP(GS4+3,Journalier_HLV_Inter,8,FALSE)),IF(AND(WEEKDAY(GS4,2)=1,COUNTIF(Jours_fériés,AND(GS4+1,IE+2))),GS10-HLOOKUP(GS4+3,Journalier_HLV_Inter,8,FALSE),IF(AND(WEEKDAY(GS4,2)=1,COUNTIF(Jours_fériés,GS4+1)),GS10-HLOOKUP(GS4+2,Journalier_HLV_Inter,8,FALSE),IF(AND(WEEKDAY(GS4,2)=2,COUNTIF(Jours_fériés,AND(GS4+1,GS4+2))),GS10-HLOOKUP(GS4+3,Journalier_HLV_Inter,8,FALSE),IF(AND(WEEKDAY(GS4,2)=2,COUNTIF(Jours_fériés,GS4+1)),GS10-HLOOKUP(GS4+2,Journalier_HLV_Inter,8,FALSE),IF(AND(WEEKDAY(GS4,2)=3,COUNTIF(Jours_fériés,AND(GS4+1,GS4+2))),GS10-HLOOKUP(GS4+5,Journalier_HLV_Inter,8,FALSE),IF(AND(WEEKDAY(GS4,2)=3,COUNTIF(Jours_fériés,GS4+1)),GS10-HLOOKUP(GS4+2,Journalier_HLV_Inter,8,FALSE),IF(AND(WEEKDAY(GS4,2)=4,COUNTIF(Jours_fériés,GS4+1)),GS10-HLOOKUP(GS4+4,Journalier_HLV_Inter,8,FALSE),IF(AND(WEEKDAY(GS4,2)=4,COUNTIF(Jours_fériés,AND(GS4+1,GS4+4))),GS10-HLOOKUP(GS4+5,Journalier_HLV_Inter,8,FALSE),IF(AND(WEEKDAY(GS4,2)=5,COUNTIF(Jours_fériés,GS4+3)),GS10-HLOOKUP(GS4+4,Journalier_HLV_Inter,8,FALSE),IF(COUNTIF(Week_end,GS4),0,IF(COUNTIF(Jours_fériés,GS4),0,GS10-HLOOKUP(GS4+1,Journalier_HLV_Inter,8,FALSE)))))))))))))</f>
        <v>0</v>
      </c>
      <c r="GT17" s="63">
        <f>IF(WEEKDAY(GT4,2)=5,(GT10-HLOOKUP(GT4+3,Journalier_HLV_Inter,8,FALSE)),IF(AND(WEEKDAY(GT4,2)=1,COUNTIF(Jours_fériés,AND(GT4+1,IE+2))),GT10-HLOOKUP(GT4+3,Journalier_HLV_Inter,8,FALSE),IF(AND(WEEKDAY(GT4,2)=1,COUNTIF(Jours_fériés,GT4+1)),GT10-HLOOKUP(GT4+2,Journalier_HLV_Inter,8,FALSE),IF(AND(WEEKDAY(GT4,2)=2,COUNTIF(Jours_fériés,AND(GT4+1,GT4+2))),GT10-HLOOKUP(GT4+3,Journalier_HLV_Inter,8,FALSE),IF(AND(WEEKDAY(GT4,2)=2,COUNTIF(Jours_fériés,GT4+1)),GT10-HLOOKUP(GT4+2,Journalier_HLV_Inter,8,FALSE),IF(AND(WEEKDAY(GT4,2)=3,COUNTIF(Jours_fériés,AND(GT4+1,GT4+2))),GT10-HLOOKUP(GT4+5,Journalier_HLV_Inter,8,FALSE),IF(AND(WEEKDAY(GT4,2)=3,COUNTIF(Jours_fériés,GT4+1)),GT10-HLOOKUP(GT4+2,Journalier_HLV_Inter,8,FALSE),IF(AND(WEEKDAY(GT4,2)=4,COUNTIF(Jours_fériés,GT4+1)),GT10-HLOOKUP(GT4+4,Journalier_HLV_Inter,8,FALSE),IF(AND(WEEKDAY(GT4,2)=4,COUNTIF(Jours_fériés,AND(GT4+1,GT4+4))),GT10-HLOOKUP(GT4+5,Journalier_HLV_Inter,8,FALSE),IF(AND(WEEKDAY(GT4,2)=5,COUNTIF(Jours_fériés,GT4+3)),GT10-HLOOKUP(GT4+4,Journalier_HLV_Inter,8,FALSE),IF(COUNTIF(Week_end,GT4),0,IF(COUNTIF(Jours_fériés,GT4),0,GT10-HLOOKUP(GT4+1,Journalier_HLV_Inter,8,FALSE)))))))))))))</f>
        <v>0</v>
      </c>
      <c r="GU17" s="63">
        <f>IF(WEEKDAY(GU4,2)=5,(GU10-HLOOKUP(GU4+3,Journalier_HLV_Inter,8,FALSE)),IF(AND(WEEKDAY(GU4,2)=1,COUNTIF(Jours_fériés,AND(GU4+1,IE+2))),GU10-HLOOKUP(GU4+3,Journalier_HLV_Inter,8,FALSE),IF(AND(WEEKDAY(GU4,2)=1,COUNTIF(Jours_fériés,GU4+1)),GU10-HLOOKUP(GU4+2,Journalier_HLV_Inter,8,FALSE),IF(AND(WEEKDAY(GU4,2)=2,COUNTIF(Jours_fériés,AND(GU4+1,GU4+2))),GU10-HLOOKUP(GU4+3,Journalier_HLV_Inter,8,FALSE),IF(AND(WEEKDAY(GU4,2)=2,COUNTIF(Jours_fériés,GU4+1)),GU10-HLOOKUP(GU4+2,Journalier_HLV_Inter,8,FALSE),IF(AND(WEEKDAY(GU4,2)=3,COUNTIF(Jours_fériés,AND(GU4+1,GU4+2))),GU10-HLOOKUP(GU4+5,Journalier_HLV_Inter,8,FALSE),IF(AND(WEEKDAY(GU4,2)=3,COUNTIF(Jours_fériés,GU4+1)),GU10-HLOOKUP(GU4+2,Journalier_HLV_Inter,8,FALSE),IF(AND(WEEKDAY(GU4,2)=4,COUNTIF(Jours_fériés,GU4+1)),GU10-HLOOKUP(GU4+4,Journalier_HLV_Inter,8,FALSE),IF(AND(WEEKDAY(GU4,2)=4,COUNTIF(Jours_fériés,AND(GU4+1,GU4+4))),GU10-HLOOKUP(GU4+5,Journalier_HLV_Inter,8,FALSE),IF(AND(WEEKDAY(GU4,2)=5,COUNTIF(Jours_fériés,GU4+3)),GU10-HLOOKUP(GU4+4,Journalier_HLV_Inter,8,FALSE),IF(COUNTIF(Week_end,GU4),0,IF(COUNTIF(Jours_fériés,GU4),0,GU10-HLOOKUP(GU4+1,Journalier_HLV_Inter,8,FALSE)))))))))))))</f>
        <v>0</v>
      </c>
      <c r="GV17" s="63">
        <f>IF(WEEKDAY(GV4,2)=5,(GV10-HLOOKUP(GV4+3,Journalier_HLV_Inter,8,FALSE)),IF(AND(WEEKDAY(GV4,2)=1,COUNTIF(Jours_fériés,AND(GV4+1,IE+2))),GV10-HLOOKUP(GV4+3,Journalier_HLV_Inter,8,FALSE),IF(AND(WEEKDAY(GV4,2)=1,COUNTIF(Jours_fériés,GV4+1)),GV10-HLOOKUP(GV4+2,Journalier_HLV_Inter,8,FALSE),IF(AND(WEEKDAY(GV4,2)=2,COUNTIF(Jours_fériés,AND(GV4+1,GV4+2))),GV10-HLOOKUP(GV4+3,Journalier_HLV_Inter,8,FALSE),IF(AND(WEEKDAY(GV4,2)=2,COUNTIF(Jours_fériés,GV4+1)),GV10-HLOOKUP(GV4+2,Journalier_HLV_Inter,8,FALSE),IF(AND(WEEKDAY(GV4,2)=3,COUNTIF(Jours_fériés,AND(GV4+1,GV4+2))),GV10-HLOOKUP(GV4+5,Journalier_HLV_Inter,8,FALSE),IF(AND(WEEKDAY(GV4,2)=3,COUNTIF(Jours_fériés,GV4+1)),GV10-HLOOKUP(GV4+2,Journalier_HLV_Inter,8,FALSE),IF(AND(WEEKDAY(GV4,2)=4,COUNTIF(Jours_fériés,GV4+1)),GV10-HLOOKUP(GV4+4,Journalier_HLV_Inter,8,FALSE),IF(AND(WEEKDAY(GV4,2)=4,COUNTIF(Jours_fériés,AND(GV4+1,GV4+4))),GV10-HLOOKUP(GV4+5,Journalier_HLV_Inter,8,FALSE),IF(AND(WEEKDAY(GV4,2)=5,COUNTIF(Jours_fériés,GV4+3)),GV10-HLOOKUP(GV4+4,Journalier_HLV_Inter,8,FALSE),IF(COUNTIF(Week_end,GV4),0,IF(COUNTIF(Jours_fériés,GV4),0,GV10-HLOOKUP(GV4+1,Journalier_HLV_Inter,8,FALSE)))))))))))))</f>
        <v>0</v>
      </c>
      <c r="GW17" s="63">
        <f>IF(WEEKDAY(GW4,2)=5,(GW10-HLOOKUP(GW4+3,Journalier_HLV_Inter,8,FALSE)),IF(AND(WEEKDAY(GW4,2)=1,COUNTIF(Jours_fériés,AND(GW4+1,IE+2))),GW10-HLOOKUP(GW4+3,Journalier_HLV_Inter,8,FALSE),IF(AND(WEEKDAY(GW4,2)=1,COUNTIF(Jours_fériés,GW4+1)),GW10-HLOOKUP(GW4+2,Journalier_HLV_Inter,8,FALSE),IF(AND(WEEKDAY(GW4,2)=2,COUNTIF(Jours_fériés,AND(GW4+1,GW4+2))),GW10-HLOOKUP(GW4+3,Journalier_HLV_Inter,8,FALSE),IF(AND(WEEKDAY(GW4,2)=2,COUNTIF(Jours_fériés,GW4+1)),GW10-HLOOKUP(GW4+2,Journalier_HLV_Inter,8,FALSE),IF(AND(WEEKDAY(GW4,2)=3,COUNTIF(Jours_fériés,AND(GW4+1,GW4+2))),GW10-HLOOKUP(GW4+5,Journalier_HLV_Inter,8,FALSE),IF(AND(WEEKDAY(GW4,2)=3,COUNTIF(Jours_fériés,GW4+1)),GW10-HLOOKUP(GW4+2,Journalier_HLV_Inter,8,FALSE),IF(AND(WEEKDAY(GW4,2)=4,COUNTIF(Jours_fériés,GW4+1)),GW10-HLOOKUP(GW4+4,Journalier_HLV_Inter,8,FALSE),IF(AND(WEEKDAY(GW4,2)=4,COUNTIF(Jours_fériés,AND(GW4+1,GW4+4))),GW10-HLOOKUP(GW4+5,Journalier_HLV_Inter,8,FALSE),IF(AND(WEEKDAY(GW4,2)=5,COUNTIF(Jours_fériés,GW4+3)),GW10-HLOOKUP(GW4+4,Journalier_HLV_Inter,8,FALSE),IF(COUNTIF(Week_end,GW4),0,IF(COUNTIF(Jours_fériés,GW4),0,GW10-HLOOKUP(GW4+1,Journalier_HLV_Inter,8,FALSE)))))))))))))</f>
        <v>0</v>
      </c>
      <c r="GX17" s="63">
        <f>IF(WEEKDAY(GX4,2)=5,(GX10-HLOOKUP(GX4+3,Journalier_HLV_Inter,8,FALSE)),IF(AND(WEEKDAY(GX4,2)=1,COUNTIF(Jours_fériés,AND(GX4+1,IE+2))),GX10-HLOOKUP(GX4+3,Journalier_HLV_Inter,8,FALSE),IF(AND(WEEKDAY(GX4,2)=1,COUNTIF(Jours_fériés,GX4+1)),GX10-HLOOKUP(GX4+2,Journalier_HLV_Inter,8,FALSE),IF(AND(WEEKDAY(GX4,2)=2,COUNTIF(Jours_fériés,AND(GX4+1,GX4+2))),GX10-HLOOKUP(GX4+3,Journalier_HLV_Inter,8,FALSE),IF(AND(WEEKDAY(GX4,2)=2,COUNTIF(Jours_fériés,GX4+1)),GX10-HLOOKUP(GX4+2,Journalier_HLV_Inter,8,FALSE),IF(AND(WEEKDAY(GX4,2)=3,COUNTIF(Jours_fériés,AND(GX4+1,GX4+2))),GX10-HLOOKUP(GX4+5,Journalier_HLV_Inter,8,FALSE),IF(AND(WEEKDAY(GX4,2)=3,COUNTIF(Jours_fériés,GX4+1)),GX10-HLOOKUP(GX4+2,Journalier_HLV_Inter,8,FALSE),IF(AND(WEEKDAY(GX4,2)=4,COUNTIF(Jours_fériés,GX4+1)),GX10-HLOOKUP(GX4+4,Journalier_HLV_Inter,8,FALSE),IF(AND(WEEKDAY(GX4,2)=4,COUNTIF(Jours_fériés,AND(GX4+1,GX4+4))),GX10-HLOOKUP(GX4+5,Journalier_HLV_Inter,8,FALSE),IF(AND(WEEKDAY(GX4,2)=5,COUNTIF(Jours_fériés,GX4+3)),GX10-HLOOKUP(GX4+4,Journalier_HLV_Inter,8,FALSE),IF(COUNTIF(Week_end,GX4),0,IF(COUNTIF(Jours_fériés,GX4),0,GX10-HLOOKUP(GX4+1,Journalier_HLV_Inter,8,FALSE)))))))))))))</f>
        <v>0</v>
      </c>
      <c r="GY17" s="63">
        <f>IF(WEEKDAY(GY4,2)=5,(GY10-HLOOKUP(GY4+3,Journalier_HLV_Inter,8,FALSE)),IF(AND(WEEKDAY(GY4,2)=1,COUNTIF(Jours_fériés,AND(GY4+1,IE+2))),GY10-HLOOKUP(GY4+3,Journalier_HLV_Inter,8,FALSE),IF(AND(WEEKDAY(GY4,2)=1,COUNTIF(Jours_fériés,GY4+1)),GY10-HLOOKUP(GY4+2,Journalier_HLV_Inter,8,FALSE),IF(AND(WEEKDAY(GY4,2)=2,COUNTIF(Jours_fériés,AND(GY4+1,GY4+2))),GY10-HLOOKUP(GY4+3,Journalier_HLV_Inter,8,FALSE),IF(AND(WEEKDAY(GY4,2)=2,COUNTIF(Jours_fériés,GY4+1)),GY10-HLOOKUP(GY4+2,Journalier_HLV_Inter,8,FALSE),IF(AND(WEEKDAY(GY4,2)=3,COUNTIF(Jours_fériés,AND(GY4+1,GY4+2))),GY10-HLOOKUP(GY4+5,Journalier_HLV_Inter,8,FALSE),IF(AND(WEEKDAY(GY4,2)=3,COUNTIF(Jours_fériés,GY4+1)),GY10-HLOOKUP(GY4+2,Journalier_HLV_Inter,8,FALSE),IF(AND(WEEKDAY(GY4,2)=4,COUNTIF(Jours_fériés,GY4+1)),GY10-HLOOKUP(GY4+4,Journalier_HLV_Inter,8,FALSE),IF(AND(WEEKDAY(GY4,2)=4,COUNTIF(Jours_fériés,AND(GY4+1,GY4+4))),GY10-HLOOKUP(GY4+5,Journalier_HLV_Inter,8,FALSE),IF(AND(WEEKDAY(GY4,2)=5,COUNTIF(Jours_fériés,GY4+3)),GY10-HLOOKUP(GY4+4,Journalier_HLV_Inter,8,FALSE),IF(COUNTIF(Week_end,GY4),0,IF(COUNTIF(Jours_fériés,GY4),0,GY10-HLOOKUP(GY4+1,Journalier_HLV_Inter,8,FALSE)))))))))))))</f>
        <v>0</v>
      </c>
      <c r="GZ17" s="63">
        <f>IF(WEEKDAY(GZ4,2)=5,(GZ10-HLOOKUP(GZ4+3,Journalier_HLV_Inter,8,FALSE)),IF(AND(WEEKDAY(GZ4,2)=1,COUNTIF(Jours_fériés,AND(GZ4+1,IE+2))),GZ10-HLOOKUP(GZ4+3,Journalier_HLV_Inter,8,FALSE),IF(AND(WEEKDAY(GZ4,2)=1,COUNTIF(Jours_fériés,GZ4+1)),GZ10-HLOOKUP(GZ4+2,Journalier_HLV_Inter,8,FALSE),IF(AND(WEEKDAY(GZ4,2)=2,COUNTIF(Jours_fériés,AND(GZ4+1,GZ4+2))),GZ10-HLOOKUP(GZ4+3,Journalier_HLV_Inter,8,FALSE),IF(AND(WEEKDAY(GZ4,2)=2,COUNTIF(Jours_fériés,GZ4+1)),GZ10-HLOOKUP(GZ4+2,Journalier_HLV_Inter,8,FALSE),IF(AND(WEEKDAY(GZ4,2)=3,COUNTIF(Jours_fériés,AND(GZ4+1,GZ4+2))),GZ10-HLOOKUP(GZ4+5,Journalier_HLV_Inter,8,FALSE),IF(AND(WEEKDAY(GZ4,2)=3,COUNTIF(Jours_fériés,GZ4+1)),GZ10-HLOOKUP(GZ4+2,Journalier_HLV_Inter,8,FALSE),IF(AND(WEEKDAY(GZ4,2)=4,COUNTIF(Jours_fériés,GZ4+1)),GZ10-HLOOKUP(GZ4+4,Journalier_HLV_Inter,8,FALSE),IF(AND(WEEKDAY(GZ4,2)=4,COUNTIF(Jours_fériés,AND(GZ4+1,GZ4+4))),GZ10-HLOOKUP(GZ4+5,Journalier_HLV_Inter,8,FALSE),IF(AND(WEEKDAY(GZ4,2)=5,COUNTIF(Jours_fériés,GZ4+3)),GZ10-HLOOKUP(GZ4+4,Journalier_HLV_Inter,8,FALSE),IF(COUNTIF(Week_end,GZ4),0,IF(COUNTIF(Jours_fériés,GZ4),0,GZ10-HLOOKUP(GZ4+1,Journalier_HLV_Inter,8,FALSE)))))))))))))</f>
        <v>0</v>
      </c>
      <c r="HA17" s="63">
        <f>IF(WEEKDAY(HA4,2)=5,(HA10-HLOOKUP(HA4+3,Journalier_HLV_Inter,8,FALSE)),IF(AND(WEEKDAY(HA4,2)=1,COUNTIF(Jours_fériés,AND(HA4+1,IE+2))),HA10-HLOOKUP(HA4+3,Journalier_HLV_Inter,8,FALSE),IF(AND(WEEKDAY(HA4,2)=1,COUNTIF(Jours_fériés,HA4+1)),HA10-HLOOKUP(HA4+2,Journalier_HLV_Inter,8,FALSE),IF(AND(WEEKDAY(HA4,2)=2,COUNTIF(Jours_fériés,AND(HA4+1,HA4+2))),HA10-HLOOKUP(HA4+3,Journalier_HLV_Inter,8,FALSE),IF(AND(WEEKDAY(HA4,2)=2,COUNTIF(Jours_fériés,HA4+1)),HA10-HLOOKUP(HA4+2,Journalier_HLV_Inter,8,FALSE),IF(AND(WEEKDAY(HA4,2)=3,COUNTIF(Jours_fériés,AND(HA4+1,HA4+2))),HA10-HLOOKUP(HA4+5,Journalier_HLV_Inter,8,FALSE),IF(AND(WEEKDAY(HA4,2)=3,COUNTIF(Jours_fériés,HA4+1)),HA10-HLOOKUP(HA4+2,Journalier_HLV_Inter,8,FALSE),IF(AND(WEEKDAY(HA4,2)=4,COUNTIF(Jours_fériés,HA4+1)),HA10-HLOOKUP(HA4+4,Journalier_HLV_Inter,8,FALSE),IF(AND(WEEKDAY(HA4,2)=4,COUNTIF(Jours_fériés,AND(HA4+1,HA4+4))),HA10-HLOOKUP(HA4+5,Journalier_HLV_Inter,8,FALSE),IF(AND(WEEKDAY(HA4,2)=5,COUNTIF(Jours_fériés,HA4+3)),HA10-HLOOKUP(HA4+4,Journalier_HLV_Inter,8,FALSE),IF(COUNTIF(Week_end,HA4),0,IF(COUNTIF(Jours_fériés,HA4),0,HA10-HLOOKUP(HA4+1,Journalier_HLV_Inter,8,FALSE)))))))))))))</f>
        <v>0</v>
      </c>
      <c r="HB17" s="63">
        <f>IF(WEEKDAY(HB4,2)=5,(HB10-HLOOKUP(HB4+3,Journalier_HLV_Inter,8,FALSE)),IF(AND(WEEKDAY(HB4,2)=1,COUNTIF(Jours_fériés,AND(HB4+1,IE+2))),HB10-HLOOKUP(HB4+3,Journalier_HLV_Inter,8,FALSE),IF(AND(WEEKDAY(HB4,2)=1,COUNTIF(Jours_fériés,HB4+1)),HB10-HLOOKUP(HB4+2,Journalier_HLV_Inter,8,FALSE),IF(AND(WEEKDAY(HB4,2)=2,COUNTIF(Jours_fériés,AND(HB4+1,HB4+2))),HB10-HLOOKUP(HB4+3,Journalier_HLV_Inter,8,FALSE),IF(AND(WEEKDAY(HB4,2)=2,COUNTIF(Jours_fériés,HB4+1)),HB10-HLOOKUP(HB4+2,Journalier_HLV_Inter,8,FALSE),IF(AND(WEEKDAY(HB4,2)=3,COUNTIF(Jours_fériés,AND(HB4+1,HB4+2))),HB10-HLOOKUP(HB4+5,Journalier_HLV_Inter,8,FALSE),IF(AND(WEEKDAY(HB4,2)=3,COUNTIF(Jours_fériés,HB4+1)),HB10-HLOOKUP(HB4+2,Journalier_HLV_Inter,8,FALSE),IF(AND(WEEKDAY(HB4,2)=4,COUNTIF(Jours_fériés,HB4+1)),HB10-HLOOKUP(HB4+4,Journalier_HLV_Inter,8,FALSE),IF(AND(WEEKDAY(HB4,2)=4,COUNTIF(Jours_fériés,AND(HB4+1,HB4+4))),HB10-HLOOKUP(HB4+5,Journalier_HLV_Inter,8,FALSE),IF(AND(WEEKDAY(HB4,2)=5,COUNTIF(Jours_fériés,HB4+3)),HB10-HLOOKUP(HB4+4,Journalier_HLV_Inter,8,FALSE),IF(COUNTIF(Week_end,HB4),0,IF(COUNTIF(Jours_fériés,HB4),0,HB10-HLOOKUP(HB4+1,Journalier_HLV_Inter,8,FALSE)))))))))))))</f>
        <v>0</v>
      </c>
      <c r="HC17" s="63">
        <f>IF(WEEKDAY(HC4,2)=5,(HC10-HLOOKUP(HC4+3,Journalier_HLV_Inter,8,FALSE)),IF(AND(WEEKDAY(HC4,2)=1,COUNTIF(Jours_fériés,AND(HC4+1,IE+2))),HC10-HLOOKUP(HC4+3,Journalier_HLV_Inter,8,FALSE),IF(AND(WEEKDAY(HC4,2)=1,COUNTIF(Jours_fériés,HC4+1)),HC10-HLOOKUP(HC4+2,Journalier_HLV_Inter,8,FALSE),IF(AND(WEEKDAY(HC4,2)=2,COUNTIF(Jours_fériés,AND(HC4+1,HC4+2))),HC10-HLOOKUP(HC4+3,Journalier_HLV_Inter,8,FALSE),IF(AND(WEEKDAY(HC4,2)=2,COUNTIF(Jours_fériés,HC4+1)),HC10-HLOOKUP(HC4+2,Journalier_HLV_Inter,8,FALSE),IF(AND(WEEKDAY(HC4,2)=3,COUNTIF(Jours_fériés,AND(HC4+1,HC4+2))),HC10-HLOOKUP(HC4+5,Journalier_HLV_Inter,8,FALSE),IF(AND(WEEKDAY(HC4,2)=3,COUNTIF(Jours_fériés,HC4+1)),HC10-HLOOKUP(HC4+2,Journalier_HLV_Inter,8,FALSE),IF(AND(WEEKDAY(HC4,2)=4,COUNTIF(Jours_fériés,HC4+1)),HC10-HLOOKUP(HC4+4,Journalier_HLV_Inter,8,FALSE),IF(AND(WEEKDAY(HC4,2)=4,COUNTIF(Jours_fériés,AND(HC4+1,HC4+4))),HC10-HLOOKUP(HC4+5,Journalier_HLV_Inter,8,FALSE),IF(AND(WEEKDAY(HC4,2)=5,COUNTIF(Jours_fériés,HC4+3)),HC10-HLOOKUP(HC4+4,Journalier_HLV_Inter,8,FALSE),IF(COUNTIF(Week_end,HC4),0,IF(COUNTIF(Jours_fériés,HC4),0,HC10-HLOOKUP(HC4+1,Journalier_HLV_Inter,8,FALSE)))))))))))))</f>
        <v>0</v>
      </c>
      <c r="HD17" s="63">
        <f>IF(WEEKDAY(HD4,2)=5,(HD10-HLOOKUP(HD4+3,Journalier_HLV_Inter,8,FALSE)),IF(AND(WEEKDAY(HD4,2)=1,COUNTIF(Jours_fériés,AND(HD4+1,IE+2))),HD10-HLOOKUP(HD4+3,Journalier_HLV_Inter,8,FALSE),IF(AND(WEEKDAY(HD4,2)=1,COUNTIF(Jours_fériés,HD4+1)),HD10-HLOOKUP(HD4+2,Journalier_HLV_Inter,8,FALSE),IF(AND(WEEKDAY(HD4,2)=2,COUNTIF(Jours_fériés,AND(HD4+1,HD4+2))),HD10-HLOOKUP(HD4+3,Journalier_HLV_Inter,8,FALSE),IF(AND(WEEKDAY(HD4,2)=2,COUNTIF(Jours_fériés,HD4+1)),HD10-HLOOKUP(HD4+2,Journalier_HLV_Inter,8,FALSE),IF(AND(WEEKDAY(HD4,2)=3,COUNTIF(Jours_fériés,AND(HD4+1,HD4+2))),HD10-HLOOKUP(HD4+5,Journalier_HLV_Inter,8,FALSE),IF(AND(WEEKDAY(HD4,2)=3,COUNTIF(Jours_fériés,HD4+1)),HD10-HLOOKUP(HD4+2,Journalier_HLV_Inter,8,FALSE),IF(AND(WEEKDAY(HD4,2)=4,COUNTIF(Jours_fériés,HD4+1)),HD10-HLOOKUP(HD4+4,Journalier_HLV_Inter,8,FALSE),IF(AND(WEEKDAY(HD4,2)=4,COUNTIF(Jours_fériés,AND(HD4+1,HD4+4))),HD10-HLOOKUP(HD4+5,Journalier_HLV_Inter,8,FALSE),IF(AND(WEEKDAY(HD4,2)=5,COUNTIF(Jours_fériés,HD4+3)),HD10-HLOOKUP(HD4+4,Journalier_HLV_Inter,8,FALSE),IF(COUNTIF(Week_end,HD4),0,IF(COUNTIF(Jours_fériés,HD4),0,HD10-HLOOKUP(HD4+1,Journalier_HLV_Inter,8,FALSE)))))))))))))</f>
        <v>0</v>
      </c>
      <c r="HE17" s="63">
        <f>IF(WEEKDAY(HE4,2)=5,(HE10-HLOOKUP(HE4+3,Journalier_HLV_Inter,8,FALSE)),IF(AND(WEEKDAY(HE4,2)=1,COUNTIF(Jours_fériés,AND(HE4+1,IE+2))),HE10-HLOOKUP(HE4+3,Journalier_HLV_Inter,8,FALSE),IF(AND(WEEKDAY(HE4,2)=1,COUNTIF(Jours_fériés,HE4+1)),HE10-HLOOKUP(HE4+2,Journalier_HLV_Inter,8,FALSE),IF(AND(WEEKDAY(HE4,2)=2,COUNTIF(Jours_fériés,AND(HE4+1,HE4+2))),HE10-HLOOKUP(HE4+3,Journalier_HLV_Inter,8,FALSE),IF(AND(WEEKDAY(HE4,2)=2,COUNTIF(Jours_fériés,HE4+1)),HE10-HLOOKUP(HE4+2,Journalier_HLV_Inter,8,FALSE),IF(AND(WEEKDAY(HE4,2)=3,COUNTIF(Jours_fériés,AND(HE4+1,HE4+2))),HE10-HLOOKUP(HE4+5,Journalier_HLV_Inter,8,FALSE),IF(AND(WEEKDAY(HE4,2)=3,COUNTIF(Jours_fériés,HE4+1)),HE10-HLOOKUP(HE4+2,Journalier_HLV_Inter,8,FALSE),IF(AND(WEEKDAY(HE4,2)=4,COUNTIF(Jours_fériés,HE4+1)),HE10-HLOOKUP(HE4+4,Journalier_HLV_Inter,8,FALSE),IF(AND(WEEKDAY(HE4,2)=4,COUNTIF(Jours_fériés,AND(HE4+1,HE4+4))),HE10-HLOOKUP(HE4+5,Journalier_HLV_Inter,8,FALSE),IF(AND(WEEKDAY(HE4,2)=5,COUNTIF(Jours_fériés,HE4+3)),HE10-HLOOKUP(HE4+4,Journalier_HLV_Inter,8,FALSE),IF(COUNTIF(Week_end,HE4),0,IF(COUNTIF(Jours_fériés,HE4),0,HE10-HLOOKUP(HE4+1,Journalier_HLV_Inter,8,FALSE)))))))))))))</f>
        <v>0</v>
      </c>
      <c r="HF17" s="63">
        <f>IF(WEEKDAY(HF4,2)=5,(HF10-HLOOKUP(HF4+3,Journalier_HLV_Inter,8,FALSE)),IF(AND(WEEKDAY(HF4,2)=1,COUNTIF(Jours_fériés,AND(HF4+1,IE+2))),HF10-HLOOKUP(HF4+3,Journalier_HLV_Inter,8,FALSE),IF(AND(WEEKDAY(HF4,2)=1,COUNTIF(Jours_fériés,HF4+1)),HF10-HLOOKUP(HF4+2,Journalier_HLV_Inter,8,FALSE),IF(AND(WEEKDAY(HF4,2)=2,COUNTIF(Jours_fériés,AND(HF4+1,HF4+2))),HF10-HLOOKUP(HF4+3,Journalier_HLV_Inter,8,FALSE),IF(AND(WEEKDAY(HF4,2)=2,COUNTIF(Jours_fériés,HF4+1)),HF10-HLOOKUP(HF4+2,Journalier_HLV_Inter,8,FALSE),IF(AND(WEEKDAY(HF4,2)=3,COUNTIF(Jours_fériés,AND(HF4+1,HF4+2))),HF10-HLOOKUP(HF4+5,Journalier_HLV_Inter,8,FALSE),IF(AND(WEEKDAY(HF4,2)=3,COUNTIF(Jours_fériés,HF4+1)),HF10-HLOOKUP(HF4+2,Journalier_HLV_Inter,8,FALSE),IF(AND(WEEKDAY(HF4,2)=4,COUNTIF(Jours_fériés,HF4+1)),HF10-HLOOKUP(HF4+4,Journalier_HLV_Inter,8,FALSE),IF(AND(WEEKDAY(HF4,2)=4,COUNTIF(Jours_fériés,AND(HF4+1,HF4+4))),HF10-HLOOKUP(HF4+5,Journalier_HLV_Inter,8,FALSE),IF(AND(WEEKDAY(HF4,2)=5,COUNTIF(Jours_fériés,HF4+3)),HF10-HLOOKUP(HF4+4,Journalier_HLV_Inter,8,FALSE),IF(COUNTIF(Week_end,HF4),0,IF(COUNTIF(Jours_fériés,HF4),0,HF10-HLOOKUP(HF4+1,Journalier_HLV_Inter,8,FALSE)))))))))))))</f>
        <v>0</v>
      </c>
      <c r="HG17" s="63">
        <f>IF(WEEKDAY(HG4,2)=5,(HG10-HLOOKUP(HG4+3,Journalier_HLV_Inter,8,FALSE)),IF(AND(WEEKDAY(HG4,2)=1,COUNTIF(Jours_fériés,AND(HG4+1,IE+2))),HG10-HLOOKUP(HG4+3,Journalier_HLV_Inter,8,FALSE),IF(AND(WEEKDAY(HG4,2)=1,COUNTIF(Jours_fériés,HG4+1)),HG10-HLOOKUP(HG4+2,Journalier_HLV_Inter,8,FALSE),IF(AND(WEEKDAY(HG4,2)=2,COUNTIF(Jours_fériés,AND(HG4+1,HG4+2))),HG10-HLOOKUP(HG4+3,Journalier_HLV_Inter,8,FALSE),IF(AND(WEEKDAY(HG4,2)=2,COUNTIF(Jours_fériés,HG4+1)),HG10-HLOOKUP(HG4+2,Journalier_HLV_Inter,8,FALSE),IF(AND(WEEKDAY(HG4,2)=3,COUNTIF(Jours_fériés,AND(HG4+1,HG4+2))),HG10-HLOOKUP(HG4+5,Journalier_HLV_Inter,8,FALSE),IF(AND(WEEKDAY(HG4,2)=3,COUNTIF(Jours_fériés,HG4+1)),HG10-HLOOKUP(HG4+2,Journalier_HLV_Inter,8,FALSE),IF(AND(WEEKDAY(HG4,2)=4,COUNTIF(Jours_fériés,HG4+1)),HG10-HLOOKUP(HG4+4,Journalier_HLV_Inter,8,FALSE),IF(AND(WEEKDAY(HG4,2)=4,COUNTIF(Jours_fériés,AND(HG4+1,HG4+4))),HG10-HLOOKUP(HG4+5,Journalier_HLV_Inter,8,FALSE),IF(AND(WEEKDAY(HG4,2)=5,COUNTIF(Jours_fériés,HG4+3)),HG10-HLOOKUP(HG4+4,Journalier_HLV_Inter,8,FALSE),IF(COUNTIF(Week_end,HG4),0,IF(COUNTIF(Jours_fériés,HG4),0,HG10-HLOOKUP(HG4+1,Journalier_HLV_Inter,8,FALSE)))))))))))))</f>
        <v>0</v>
      </c>
      <c r="HH17" s="63">
        <f>IF(WEEKDAY(HH4,2)=5,(HH10-HLOOKUP(HH4+3,Journalier_HLV_Inter,8,FALSE)),IF(AND(WEEKDAY(HH4,2)=1,COUNTIF(Jours_fériés,AND(HH4+1,IE+2))),HH10-HLOOKUP(HH4+3,Journalier_HLV_Inter,8,FALSE),IF(AND(WEEKDAY(HH4,2)=1,COUNTIF(Jours_fériés,HH4+1)),HH10-HLOOKUP(HH4+2,Journalier_HLV_Inter,8,FALSE),IF(AND(WEEKDAY(HH4,2)=2,COUNTIF(Jours_fériés,AND(HH4+1,HH4+2))),HH10-HLOOKUP(HH4+3,Journalier_HLV_Inter,8,FALSE),IF(AND(WEEKDAY(HH4,2)=2,COUNTIF(Jours_fériés,HH4+1)),HH10-HLOOKUP(HH4+2,Journalier_HLV_Inter,8,FALSE),IF(AND(WEEKDAY(HH4,2)=3,COUNTIF(Jours_fériés,AND(HH4+1,HH4+2))),HH10-HLOOKUP(HH4+5,Journalier_HLV_Inter,8,FALSE),IF(AND(WEEKDAY(HH4,2)=3,COUNTIF(Jours_fériés,HH4+1)),HH10-HLOOKUP(HH4+2,Journalier_HLV_Inter,8,FALSE),IF(AND(WEEKDAY(HH4,2)=4,COUNTIF(Jours_fériés,HH4+1)),HH10-HLOOKUP(HH4+4,Journalier_HLV_Inter,8,FALSE),IF(AND(WEEKDAY(HH4,2)=4,COUNTIF(Jours_fériés,AND(HH4+1,HH4+4))),HH10-HLOOKUP(HH4+5,Journalier_HLV_Inter,8,FALSE),IF(AND(WEEKDAY(HH4,2)=5,COUNTIF(Jours_fériés,HH4+3)),HH10-HLOOKUP(HH4+4,Journalier_HLV_Inter,8,FALSE),IF(COUNTIF(Week_end,HH4),0,IF(COUNTIF(Jours_fériés,HH4),0,HH10-HLOOKUP(HH4+1,Journalier_HLV_Inter,8,FALSE)))))))))))))</f>
        <v>0</v>
      </c>
      <c r="HI17" s="63">
        <f>IF(WEEKDAY(HI4,2)=5,(HI10-HLOOKUP(HI4+3,Journalier_HLV_Inter,8,FALSE)),IF(AND(WEEKDAY(HI4,2)=1,COUNTIF(Jours_fériés,AND(HI4+1,IE+2))),HI10-HLOOKUP(HI4+3,Journalier_HLV_Inter,8,FALSE),IF(AND(WEEKDAY(HI4,2)=1,COUNTIF(Jours_fériés,HI4+1)),HI10-HLOOKUP(HI4+2,Journalier_HLV_Inter,8,FALSE),IF(AND(WEEKDAY(HI4,2)=2,COUNTIF(Jours_fériés,AND(HI4+1,HI4+2))),HI10-HLOOKUP(HI4+3,Journalier_HLV_Inter,8,FALSE),IF(AND(WEEKDAY(HI4,2)=2,COUNTIF(Jours_fériés,HI4+1)),HI10-HLOOKUP(HI4+2,Journalier_HLV_Inter,8,FALSE),IF(AND(WEEKDAY(HI4,2)=3,COUNTIF(Jours_fériés,AND(HI4+1,HI4+2))),HI10-HLOOKUP(HI4+5,Journalier_HLV_Inter,8,FALSE),IF(AND(WEEKDAY(HI4,2)=3,COUNTIF(Jours_fériés,HI4+1)),HI10-HLOOKUP(HI4+2,Journalier_HLV_Inter,8,FALSE),IF(AND(WEEKDAY(HI4,2)=4,COUNTIF(Jours_fériés,HI4+1)),HI10-HLOOKUP(HI4+4,Journalier_HLV_Inter,8,FALSE),IF(AND(WEEKDAY(HI4,2)=4,COUNTIF(Jours_fériés,AND(HI4+1,HI4+4))),HI10-HLOOKUP(HI4+5,Journalier_HLV_Inter,8,FALSE),IF(AND(WEEKDAY(HI4,2)=5,COUNTIF(Jours_fériés,HI4+3)),HI10-HLOOKUP(HI4+4,Journalier_HLV_Inter,8,FALSE),IF(COUNTIF(Week_end,HI4),0,IF(COUNTIF(Jours_fériés,HI4),0,HI10-HLOOKUP(HI4+1,Journalier_HLV_Inter,8,FALSE)))))))))))))</f>
        <v>0</v>
      </c>
      <c r="HJ17" s="63">
        <f>IF(WEEKDAY(HJ4,2)=5,(HJ10-HLOOKUP(HJ4+3,Journalier_HLV_Inter,8,FALSE)),IF(AND(WEEKDAY(HJ4,2)=1,COUNTIF(Jours_fériés,AND(HJ4+1,IE+2))),HJ10-HLOOKUP(HJ4+3,Journalier_HLV_Inter,8,FALSE),IF(AND(WEEKDAY(HJ4,2)=1,COUNTIF(Jours_fériés,HJ4+1)),HJ10-HLOOKUP(HJ4+2,Journalier_HLV_Inter,8,FALSE),IF(AND(WEEKDAY(HJ4,2)=2,COUNTIF(Jours_fériés,AND(HJ4+1,HJ4+2))),HJ10-HLOOKUP(HJ4+3,Journalier_HLV_Inter,8,FALSE),IF(AND(WEEKDAY(HJ4,2)=2,COUNTIF(Jours_fériés,HJ4+1)),HJ10-HLOOKUP(HJ4+2,Journalier_HLV_Inter,8,FALSE),IF(AND(WEEKDAY(HJ4,2)=3,COUNTIF(Jours_fériés,AND(HJ4+1,HJ4+2))),HJ10-HLOOKUP(HJ4+5,Journalier_HLV_Inter,8,FALSE),IF(AND(WEEKDAY(HJ4,2)=3,COUNTIF(Jours_fériés,HJ4+1)),HJ10-HLOOKUP(HJ4+2,Journalier_HLV_Inter,8,FALSE),IF(AND(WEEKDAY(HJ4,2)=4,COUNTIF(Jours_fériés,HJ4+1)),HJ10-HLOOKUP(HJ4+4,Journalier_HLV_Inter,8,FALSE),IF(AND(WEEKDAY(HJ4,2)=4,COUNTIF(Jours_fériés,AND(HJ4+1,HJ4+4))),HJ10-HLOOKUP(HJ4+5,Journalier_HLV_Inter,8,FALSE),IF(AND(WEEKDAY(HJ4,2)=5,COUNTIF(Jours_fériés,HJ4+3)),HJ10-HLOOKUP(HJ4+4,Journalier_HLV_Inter,8,FALSE),IF(COUNTIF(Week_end,HJ4),0,IF(COUNTIF(Jours_fériés,HJ4),0,HJ10-HLOOKUP(HJ4+1,Journalier_HLV_Inter,8,FALSE)))))))))))))</f>
        <v>0</v>
      </c>
      <c r="HK17" s="63">
        <f>IF(WEEKDAY(HK4,2)=5,(HK10-HLOOKUP(HK4+3,Journalier_HLV_Inter,8,FALSE)),IF(AND(WEEKDAY(HK4,2)=1,COUNTIF(Jours_fériés,AND(HK4+1,IE+2))),HK10-HLOOKUP(HK4+3,Journalier_HLV_Inter,8,FALSE),IF(AND(WEEKDAY(HK4,2)=1,COUNTIF(Jours_fériés,HK4+1)),HK10-HLOOKUP(HK4+2,Journalier_HLV_Inter,8,FALSE),IF(AND(WEEKDAY(HK4,2)=2,COUNTIF(Jours_fériés,AND(HK4+1,HK4+2))),HK10-HLOOKUP(HK4+3,Journalier_HLV_Inter,8,FALSE),IF(AND(WEEKDAY(HK4,2)=2,COUNTIF(Jours_fériés,HK4+1)),HK10-HLOOKUP(HK4+2,Journalier_HLV_Inter,8,FALSE),IF(AND(WEEKDAY(HK4,2)=3,COUNTIF(Jours_fériés,AND(HK4+1,HK4+2))),HK10-HLOOKUP(HK4+5,Journalier_HLV_Inter,8,FALSE),IF(AND(WEEKDAY(HK4,2)=3,COUNTIF(Jours_fériés,HK4+1)),HK10-HLOOKUP(HK4+2,Journalier_HLV_Inter,8,FALSE),IF(AND(WEEKDAY(HK4,2)=4,COUNTIF(Jours_fériés,HK4+1)),HK10-HLOOKUP(HK4+4,Journalier_HLV_Inter,8,FALSE),IF(AND(WEEKDAY(HK4,2)=4,COUNTIF(Jours_fériés,AND(HK4+1,HK4+4))),HK10-HLOOKUP(HK4+5,Journalier_HLV_Inter,8,FALSE),IF(AND(WEEKDAY(HK4,2)=5,COUNTIF(Jours_fériés,HK4+3)),HK10-HLOOKUP(HK4+4,Journalier_HLV_Inter,8,FALSE),IF(COUNTIF(Week_end,HK4),0,IF(COUNTIF(Jours_fériés,HK4),0,HK10-HLOOKUP(HK4+1,Journalier_HLV_Inter,8,FALSE)))))))))))))</f>
        <v>0</v>
      </c>
      <c r="HL17" s="63">
        <f>IF(WEEKDAY(HL4,2)=5,(HL10-HLOOKUP(HL4+3,Journalier_HLV_Inter,8,FALSE)),IF(AND(WEEKDAY(HL4,2)=1,COUNTIF(Jours_fériés,AND(HL4+1,IE+2))),HL10-HLOOKUP(HL4+3,Journalier_HLV_Inter,8,FALSE),IF(AND(WEEKDAY(HL4,2)=1,COUNTIF(Jours_fériés,HL4+1)),HL10-HLOOKUP(HL4+2,Journalier_HLV_Inter,8,FALSE),IF(AND(WEEKDAY(HL4,2)=2,COUNTIF(Jours_fériés,AND(HL4+1,HL4+2))),HL10-HLOOKUP(HL4+3,Journalier_HLV_Inter,8,FALSE),IF(AND(WEEKDAY(HL4,2)=2,COUNTIF(Jours_fériés,HL4+1)),HL10-HLOOKUP(HL4+2,Journalier_HLV_Inter,8,FALSE),IF(AND(WEEKDAY(HL4,2)=3,COUNTIF(Jours_fériés,AND(HL4+1,HL4+2))),HL10-HLOOKUP(HL4+5,Journalier_HLV_Inter,8,FALSE),IF(AND(WEEKDAY(HL4,2)=3,COUNTIF(Jours_fériés,HL4+1)),HL10-HLOOKUP(HL4+2,Journalier_HLV_Inter,8,FALSE),IF(AND(WEEKDAY(HL4,2)=4,COUNTIF(Jours_fériés,HL4+1)),HL10-HLOOKUP(HL4+4,Journalier_HLV_Inter,8,FALSE),IF(AND(WEEKDAY(HL4,2)=4,COUNTIF(Jours_fériés,AND(HL4+1,HL4+4))),HL10-HLOOKUP(HL4+5,Journalier_HLV_Inter,8,FALSE),IF(AND(WEEKDAY(HL4,2)=5,COUNTIF(Jours_fériés,HL4+3)),HL10-HLOOKUP(HL4+4,Journalier_HLV_Inter,8,FALSE),IF(COUNTIF(Week_end,HL4),0,IF(COUNTIF(Jours_fériés,HL4),0,HL10-HLOOKUP(HL4+1,Journalier_HLV_Inter,8,FALSE)))))))))))))</f>
        <v>0</v>
      </c>
      <c r="HM17" s="63">
        <f>IF(WEEKDAY(HM4,2)=5,(HM10-HLOOKUP(HM4+3,Journalier_HLV_Inter,8,FALSE)),IF(AND(WEEKDAY(HM4,2)=1,COUNTIF(Jours_fériés,AND(HM4+1,IE+2))),HM10-HLOOKUP(HM4+3,Journalier_HLV_Inter,8,FALSE),IF(AND(WEEKDAY(HM4,2)=1,COUNTIF(Jours_fériés,HM4+1)),HM10-HLOOKUP(HM4+2,Journalier_HLV_Inter,8,FALSE),IF(AND(WEEKDAY(HM4,2)=2,COUNTIF(Jours_fériés,AND(HM4+1,HM4+2))),HM10-HLOOKUP(HM4+3,Journalier_HLV_Inter,8,FALSE),IF(AND(WEEKDAY(HM4,2)=2,COUNTIF(Jours_fériés,HM4+1)),HM10-HLOOKUP(HM4+2,Journalier_HLV_Inter,8,FALSE),IF(AND(WEEKDAY(HM4,2)=3,COUNTIF(Jours_fériés,AND(HM4+1,HM4+2))),HM10-HLOOKUP(HM4+5,Journalier_HLV_Inter,8,FALSE),IF(AND(WEEKDAY(HM4,2)=3,COUNTIF(Jours_fériés,HM4+1)),HM10-HLOOKUP(HM4+2,Journalier_HLV_Inter,8,FALSE),IF(AND(WEEKDAY(HM4,2)=4,COUNTIF(Jours_fériés,HM4+1)),HM10-HLOOKUP(HM4+4,Journalier_HLV_Inter,8,FALSE),IF(AND(WEEKDAY(HM4,2)=4,COUNTIF(Jours_fériés,AND(HM4+1,HM4+4))),HM10-HLOOKUP(HM4+5,Journalier_HLV_Inter,8,FALSE),IF(AND(WEEKDAY(HM4,2)=5,COUNTIF(Jours_fériés,HM4+3)),HM10-HLOOKUP(HM4+4,Journalier_HLV_Inter,8,FALSE),IF(COUNTIF(Week_end,HM4),0,IF(COUNTIF(Jours_fériés,HM4),0,HM10-HLOOKUP(HM4+1,Journalier_HLV_Inter,8,FALSE)))))))))))))</f>
        <v>0</v>
      </c>
      <c r="HN17" s="63">
        <f>IF(WEEKDAY(HN4,2)=5,(HN10-HLOOKUP(HN4+3,Journalier_HLV_Inter,8,FALSE)),IF(AND(WEEKDAY(HN4,2)=1,COUNTIF(Jours_fériés,AND(HN4+1,IE+2))),HN10-HLOOKUP(HN4+3,Journalier_HLV_Inter,8,FALSE),IF(AND(WEEKDAY(HN4,2)=1,COUNTIF(Jours_fériés,HN4+1)),HN10-HLOOKUP(HN4+2,Journalier_HLV_Inter,8,FALSE),IF(AND(WEEKDAY(HN4,2)=2,COUNTIF(Jours_fériés,AND(HN4+1,HN4+2))),HN10-HLOOKUP(HN4+3,Journalier_HLV_Inter,8,FALSE),IF(AND(WEEKDAY(HN4,2)=2,COUNTIF(Jours_fériés,HN4+1)),HN10-HLOOKUP(HN4+2,Journalier_HLV_Inter,8,FALSE),IF(AND(WEEKDAY(HN4,2)=3,COUNTIF(Jours_fériés,AND(HN4+1,HN4+2))),HN10-HLOOKUP(HN4+5,Journalier_HLV_Inter,8,FALSE),IF(AND(WEEKDAY(HN4,2)=3,COUNTIF(Jours_fériés,HN4+1)),HN10-HLOOKUP(HN4+2,Journalier_HLV_Inter,8,FALSE),IF(AND(WEEKDAY(HN4,2)=4,COUNTIF(Jours_fériés,HN4+1)),HN10-HLOOKUP(HN4+4,Journalier_HLV_Inter,8,FALSE),IF(AND(WEEKDAY(HN4,2)=4,COUNTIF(Jours_fériés,AND(HN4+1,HN4+4))),HN10-HLOOKUP(HN4+5,Journalier_HLV_Inter,8,FALSE),IF(AND(WEEKDAY(HN4,2)=5,COUNTIF(Jours_fériés,HN4+3)),HN10-HLOOKUP(HN4+4,Journalier_HLV_Inter,8,FALSE),IF(COUNTIF(Week_end,HN4),0,IF(COUNTIF(Jours_fériés,HN4),0,HN10-HLOOKUP(HN4+1,Journalier_HLV_Inter,8,FALSE)))))))))))))</f>
        <v>0</v>
      </c>
      <c r="HO17" s="63">
        <f>IF(WEEKDAY(HO4,2)=5,(HO10-HLOOKUP(HO4+3,Journalier_HLV_Inter,8,FALSE)),IF(AND(WEEKDAY(HO4,2)=1,COUNTIF(Jours_fériés,AND(HO4+1,IE+2))),HO10-HLOOKUP(HO4+3,Journalier_HLV_Inter,8,FALSE),IF(AND(WEEKDAY(HO4,2)=1,COUNTIF(Jours_fériés,HO4+1)),HO10-HLOOKUP(HO4+2,Journalier_HLV_Inter,8,FALSE),IF(AND(WEEKDAY(HO4,2)=2,COUNTIF(Jours_fériés,AND(HO4+1,HO4+2))),HO10-HLOOKUP(HO4+3,Journalier_HLV_Inter,8,FALSE),IF(AND(WEEKDAY(HO4,2)=2,COUNTIF(Jours_fériés,HO4+1)),HO10-HLOOKUP(HO4+2,Journalier_HLV_Inter,8,FALSE),IF(AND(WEEKDAY(HO4,2)=3,COUNTIF(Jours_fériés,AND(HO4+1,HO4+2))),HO10-HLOOKUP(HO4+5,Journalier_HLV_Inter,8,FALSE),IF(AND(WEEKDAY(HO4,2)=3,COUNTIF(Jours_fériés,HO4+1)),HO10-HLOOKUP(HO4+2,Journalier_HLV_Inter,8,FALSE),IF(AND(WEEKDAY(HO4,2)=4,COUNTIF(Jours_fériés,HO4+1)),HO10-HLOOKUP(HO4+4,Journalier_HLV_Inter,8,FALSE),IF(AND(WEEKDAY(HO4,2)=4,COUNTIF(Jours_fériés,AND(HO4+1,HO4+4))),HO10-HLOOKUP(HO4+5,Journalier_HLV_Inter,8,FALSE),IF(AND(WEEKDAY(HO4,2)=5,COUNTIF(Jours_fériés,HO4+3)),HO10-HLOOKUP(HO4+4,Journalier_HLV_Inter,8,FALSE),IF(COUNTIF(Week_end,HO4),0,IF(COUNTIF(Jours_fériés,HO4),0,HO10-HLOOKUP(HO4+1,Journalier_HLV_Inter,8,FALSE)))))))))))))</f>
        <v>0</v>
      </c>
      <c r="HP17" s="63">
        <f>IF(WEEKDAY(HP4,2)=5,(HP10-HLOOKUP(HP4+3,Journalier_HLV_Inter,8,FALSE)),IF(AND(WEEKDAY(HP4,2)=1,COUNTIF(Jours_fériés,AND(HP4+1,IE+2))),HP10-HLOOKUP(HP4+3,Journalier_HLV_Inter,8,FALSE),IF(AND(WEEKDAY(HP4,2)=1,COUNTIF(Jours_fériés,HP4+1)),HP10-HLOOKUP(HP4+2,Journalier_HLV_Inter,8,FALSE),IF(AND(WEEKDAY(HP4,2)=2,COUNTIF(Jours_fériés,AND(HP4+1,HP4+2))),HP10-HLOOKUP(HP4+3,Journalier_HLV_Inter,8,FALSE),IF(AND(WEEKDAY(HP4,2)=2,COUNTIF(Jours_fériés,HP4+1)),HP10-HLOOKUP(HP4+2,Journalier_HLV_Inter,8,FALSE),IF(AND(WEEKDAY(HP4,2)=3,COUNTIF(Jours_fériés,AND(HP4+1,HP4+2))),HP10-HLOOKUP(HP4+5,Journalier_HLV_Inter,8,FALSE),IF(AND(WEEKDAY(HP4,2)=3,COUNTIF(Jours_fériés,HP4+1)),HP10-HLOOKUP(HP4+2,Journalier_HLV_Inter,8,FALSE),IF(AND(WEEKDAY(HP4,2)=4,COUNTIF(Jours_fériés,HP4+1)),HP10-HLOOKUP(HP4+4,Journalier_HLV_Inter,8,FALSE),IF(AND(WEEKDAY(HP4,2)=4,COUNTIF(Jours_fériés,AND(HP4+1,HP4+4))),HP10-HLOOKUP(HP4+5,Journalier_HLV_Inter,8,FALSE),IF(AND(WEEKDAY(HP4,2)=5,COUNTIF(Jours_fériés,HP4+3)),HP10-HLOOKUP(HP4+4,Journalier_HLV_Inter,8,FALSE),IF(COUNTIF(Week_end,HP4),0,IF(COUNTIF(Jours_fériés,HP4),0,HP10-HLOOKUP(HP4+1,Journalier_HLV_Inter,8,FALSE)))))))))))))</f>
        <v>0</v>
      </c>
      <c r="HQ17" s="63">
        <f>IF(WEEKDAY(HQ4,2)=5,(HQ10-HLOOKUP(HQ4+3,Journalier_HLV_Inter,8,FALSE)),IF(AND(WEEKDAY(HQ4,2)=1,COUNTIF(Jours_fériés,AND(HQ4+1,IE+2))),HQ10-HLOOKUP(HQ4+3,Journalier_HLV_Inter,8,FALSE),IF(AND(WEEKDAY(HQ4,2)=1,COUNTIF(Jours_fériés,HQ4+1)),HQ10-HLOOKUP(HQ4+2,Journalier_HLV_Inter,8,FALSE),IF(AND(WEEKDAY(HQ4,2)=2,COUNTIF(Jours_fériés,AND(HQ4+1,HQ4+2))),HQ10-HLOOKUP(HQ4+3,Journalier_HLV_Inter,8,FALSE),IF(AND(WEEKDAY(HQ4,2)=2,COUNTIF(Jours_fériés,HQ4+1)),HQ10-HLOOKUP(HQ4+2,Journalier_HLV_Inter,8,FALSE),IF(AND(WEEKDAY(HQ4,2)=3,COUNTIF(Jours_fériés,AND(HQ4+1,HQ4+2))),HQ10-HLOOKUP(HQ4+5,Journalier_HLV_Inter,8,FALSE),IF(AND(WEEKDAY(HQ4,2)=3,COUNTIF(Jours_fériés,HQ4+1)),HQ10-HLOOKUP(HQ4+2,Journalier_HLV_Inter,8,FALSE),IF(AND(WEEKDAY(HQ4,2)=4,COUNTIF(Jours_fériés,HQ4+1)),HQ10-HLOOKUP(HQ4+4,Journalier_HLV_Inter,8,FALSE),IF(AND(WEEKDAY(HQ4,2)=4,COUNTIF(Jours_fériés,AND(HQ4+1,HQ4+4))),HQ10-HLOOKUP(HQ4+5,Journalier_HLV_Inter,8,FALSE),IF(AND(WEEKDAY(HQ4,2)=5,COUNTIF(Jours_fériés,HQ4+3)),HQ10-HLOOKUP(HQ4+4,Journalier_HLV_Inter,8,FALSE),IF(COUNTIF(Week_end,HQ4),0,IF(COUNTIF(Jours_fériés,HQ4),0,HQ10-HLOOKUP(HQ4+1,Journalier_HLV_Inter,8,FALSE)))))))))))))</f>
        <v>0</v>
      </c>
      <c r="HR17" s="63">
        <f>IF(WEEKDAY(HR4,2)=5,(HR10-HLOOKUP(HR4+3,Journalier_HLV_Inter,8,FALSE)),IF(AND(WEEKDAY(HR4,2)=1,COUNTIF(Jours_fériés,AND(HR4+1,IE+2))),HR10-HLOOKUP(HR4+3,Journalier_HLV_Inter,8,FALSE),IF(AND(WEEKDAY(HR4,2)=1,COUNTIF(Jours_fériés,HR4+1)),HR10-HLOOKUP(HR4+2,Journalier_HLV_Inter,8,FALSE),IF(AND(WEEKDAY(HR4,2)=2,COUNTIF(Jours_fériés,AND(HR4+1,HR4+2))),HR10-HLOOKUP(HR4+3,Journalier_HLV_Inter,8,FALSE),IF(AND(WEEKDAY(HR4,2)=2,COUNTIF(Jours_fériés,HR4+1)),HR10-HLOOKUP(HR4+2,Journalier_HLV_Inter,8,FALSE),IF(AND(WEEKDAY(HR4,2)=3,COUNTIF(Jours_fériés,AND(HR4+1,HR4+2))),HR10-HLOOKUP(HR4+5,Journalier_HLV_Inter,8,FALSE),IF(AND(WEEKDAY(HR4,2)=3,COUNTIF(Jours_fériés,HR4+1)),HR10-HLOOKUP(HR4+2,Journalier_HLV_Inter,8,FALSE),IF(AND(WEEKDAY(HR4,2)=4,COUNTIF(Jours_fériés,HR4+1)),HR10-HLOOKUP(HR4+4,Journalier_HLV_Inter,8,FALSE),IF(AND(WEEKDAY(HR4,2)=4,COUNTIF(Jours_fériés,AND(HR4+1,HR4+4))),HR10-HLOOKUP(HR4+5,Journalier_HLV_Inter,8,FALSE),IF(AND(WEEKDAY(HR4,2)=5,COUNTIF(Jours_fériés,HR4+3)),HR10-HLOOKUP(HR4+4,Journalier_HLV_Inter,8,FALSE),IF(COUNTIF(Week_end,HR4),0,IF(COUNTIF(Jours_fériés,HR4),0,HR10-HLOOKUP(HR4+1,Journalier_HLV_Inter,8,FALSE)))))))))))))</f>
        <v>0</v>
      </c>
      <c r="HS17" s="63">
        <f>IF(WEEKDAY(HS4,2)=5,(HS10-HLOOKUP(HS4+3,Journalier_HLV_Inter,8,FALSE)),IF(AND(WEEKDAY(HS4,2)=1,COUNTIF(Jours_fériés,AND(HS4+1,IE+2))),HS10-HLOOKUP(HS4+3,Journalier_HLV_Inter,8,FALSE),IF(AND(WEEKDAY(HS4,2)=1,COUNTIF(Jours_fériés,HS4+1)),HS10-HLOOKUP(HS4+2,Journalier_HLV_Inter,8,FALSE),IF(AND(WEEKDAY(HS4,2)=2,COUNTIF(Jours_fériés,AND(HS4+1,HS4+2))),HS10-HLOOKUP(HS4+3,Journalier_HLV_Inter,8,FALSE),IF(AND(WEEKDAY(HS4,2)=2,COUNTIF(Jours_fériés,HS4+1)),HS10-HLOOKUP(HS4+2,Journalier_HLV_Inter,8,FALSE),IF(AND(WEEKDAY(HS4,2)=3,COUNTIF(Jours_fériés,AND(HS4+1,HS4+2))),HS10-HLOOKUP(HS4+5,Journalier_HLV_Inter,8,FALSE),IF(AND(WEEKDAY(HS4,2)=3,COUNTIF(Jours_fériés,HS4+1)),HS10-HLOOKUP(HS4+2,Journalier_HLV_Inter,8,FALSE),IF(AND(WEEKDAY(HS4,2)=4,COUNTIF(Jours_fériés,HS4+1)),HS10-HLOOKUP(HS4+4,Journalier_HLV_Inter,8,FALSE),IF(AND(WEEKDAY(HS4,2)=4,COUNTIF(Jours_fériés,AND(HS4+1,HS4+4))),HS10-HLOOKUP(HS4+5,Journalier_HLV_Inter,8,FALSE),IF(AND(WEEKDAY(HS4,2)=5,COUNTIF(Jours_fériés,HS4+3)),HS10-HLOOKUP(HS4+4,Journalier_HLV_Inter,8,FALSE),IF(COUNTIF(Week_end,HS4),0,IF(COUNTIF(Jours_fériés,HS4),0,HS10-HLOOKUP(HS4+1,Journalier_HLV_Inter,8,FALSE)))))))))))))</f>
        <v>0</v>
      </c>
      <c r="HT17" s="63">
        <f>IF(WEEKDAY(HT4,2)=5,(HT10-HLOOKUP(HT4+3,Journalier_HLV_Inter,8,FALSE)),IF(AND(WEEKDAY(HT4,2)=1,COUNTIF(Jours_fériés,AND(HT4+1,IE+2))),HT10-HLOOKUP(HT4+3,Journalier_HLV_Inter,8,FALSE),IF(AND(WEEKDAY(HT4,2)=1,COUNTIF(Jours_fériés,HT4+1)),HT10-HLOOKUP(HT4+2,Journalier_HLV_Inter,8,FALSE),IF(AND(WEEKDAY(HT4,2)=2,COUNTIF(Jours_fériés,AND(HT4+1,HT4+2))),HT10-HLOOKUP(HT4+3,Journalier_HLV_Inter,8,FALSE),IF(AND(WEEKDAY(HT4,2)=2,COUNTIF(Jours_fériés,HT4+1)),HT10-HLOOKUP(HT4+2,Journalier_HLV_Inter,8,FALSE),IF(AND(WEEKDAY(HT4,2)=3,COUNTIF(Jours_fériés,AND(HT4+1,HT4+2))),HT10-HLOOKUP(HT4+5,Journalier_HLV_Inter,8,FALSE),IF(AND(WEEKDAY(HT4,2)=3,COUNTIF(Jours_fériés,HT4+1)),HT10-HLOOKUP(HT4+2,Journalier_HLV_Inter,8,FALSE),IF(AND(WEEKDAY(HT4,2)=4,COUNTIF(Jours_fériés,HT4+1)),HT10-HLOOKUP(HT4+4,Journalier_HLV_Inter,8,FALSE),IF(AND(WEEKDAY(HT4,2)=4,COUNTIF(Jours_fériés,AND(HT4+1,HT4+4))),HT10-HLOOKUP(HT4+5,Journalier_HLV_Inter,8,FALSE),IF(AND(WEEKDAY(HT4,2)=5,COUNTIF(Jours_fériés,HT4+3)),HT10-HLOOKUP(HT4+4,Journalier_HLV_Inter,8,FALSE),IF(COUNTIF(Week_end,HT4),0,IF(COUNTIF(Jours_fériés,HT4),0,HT10-HLOOKUP(HT4+1,Journalier_HLV_Inter,8,FALSE)))))))))))))</f>
        <v>0</v>
      </c>
      <c r="HU17" s="63">
        <f>IF(WEEKDAY(HU4,2)=5,(HU10-HLOOKUP(HU4+3,Journalier_HLV_Inter,8,FALSE)),IF(AND(WEEKDAY(HU4,2)=1,COUNTIF(Jours_fériés,AND(HU4+1,IE+2))),HU10-HLOOKUP(HU4+3,Journalier_HLV_Inter,8,FALSE),IF(AND(WEEKDAY(HU4,2)=1,COUNTIF(Jours_fériés,HU4+1)),HU10-HLOOKUP(HU4+2,Journalier_HLV_Inter,8,FALSE),IF(AND(WEEKDAY(HU4,2)=2,COUNTIF(Jours_fériés,AND(HU4+1,HU4+2))),HU10-HLOOKUP(HU4+3,Journalier_HLV_Inter,8,FALSE),IF(AND(WEEKDAY(HU4,2)=2,COUNTIF(Jours_fériés,HU4+1)),HU10-HLOOKUP(HU4+2,Journalier_HLV_Inter,8,FALSE),IF(AND(WEEKDAY(HU4,2)=3,COUNTIF(Jours_fériés,AND(HU4+1,HU4+2))),HU10-HLOOKUP(HU4+5,Journalier_HLV_Inter,8,FALSE),IF(AND(WEEKDAY(HU4,2)=3,COUNTIF(Jours_fériés,HU4+1)),HU10-HLOOKUP(HU4+2,Journalier_HLV_Inter,8,FALSE),IF(AND(WEEKDAY(HU4,2)=4,COUNTIF(Jours_fériés,HU4+1)),HU10-HLOOKUP(HU4+4,Journalier_HLV_Inter,8,FALSE),IF(AND(WEEKDAY(HU4,2)=4,COUNTIF(Jours_fériés,AND(HU4+1,HU4+4))),HU10-HLOOKUP(HU4+5,Journalier_HLV_Inter,8,FALSE),IF(AND(WEEKDAY(HU4,2)=5,COUNTIF(Jours_fériés,HU4+3)),HU10-HLOOKUP(HU4+4,Journalier_HLV_Inter,8,FALSE),IF(COUNTIF(Week_end,HU4),0,IF(COUNTIF(Jours_fériés,HU4),0,HU10-HLOOKUP(HU4+1,Journalier_HLV_Inter,8,FALSE)))))))))))))</f>
        <v>0</v>
      </c>
      <c r="HV17" s="63">
        <f>IF(WEEKDAY(HV4,2)=5,(HV10-HLOOKUP(HV4+3,Journalier_HLV_Inter,8,FALSE)),IF(AND(WEEKDAY(HV4,2)=1,COUNTIF(Jours_fériés,AND(HV4+1,IE+2))),HV10-HLOOKUP(HV4+3,Journalier_HLV_Inter,8,FALSE),IF(AND(WEEKDAY(HV4,2)=1,COUNTIF(Jours_fériés,HV4+1)),HV10-HLOOKUP(HV4+2,Journalier_HLV_Inter,8,FALSE),IF(AND(WEEKDAY(HV4,2)=2,COUNTIF(Jours_fériés,AND(HV4+1,HV4+2))),HV10-HLOOKUP(HV4+3,Journalier_HLV_Inter,8,FALSE),IF(AND(WEEKDAY(HV4,2)=2,COUNTIF(Jours_fériés,HV4+1)),HV10-HLOOKUP(HV4+2,Journalier_HLV_Inter,8,FALSE),IF(AND(WEEKDAY(HV4,2)=3,COUNTIF(Jours_fériés,AND(HV4+1,HV4+2))),HV10-HLOOKUP(HV4+5,Journalier_HLV_Inter,8,FALSE),IF(AND(WEEKDAY(HV4,2)=3,COUNTIF(Jours_fériés,HV4+1)),HV10-HLOOKUP(HV4+2,Journalier_HLV_Inter,8,FALSE),IF(AND(WEEKDAY(HV4,2)=4,COUNTIF(Jours_fériés,HV4+1)),HV10-HLOOKUP(HV4+4,Journalier_HLV_Inter,8,FALSE),IF(AND(WEEKDAY(HV4,2)=4,COUNTIF(Jours_fériés,AND(HV4+1,HV4+4))),HV10-HLOOKUP(HV4+5,Journalier_HLV_Inter,8,FALSE),IF(AND(WEEKDAY(HV4,2)=5,COUNTIF(Jours_fériés,HV4+3)),HV10-HLOOKUP(HV4+4,Journalier_HLV_Inter,8,FALSE),IF(COUNTIF(Week_end,HV4),0,IF(COUNTIF(Jours_fériés,HV4),0,HV10-HLOOKUP(HV4+1,Journalier_HLV_Inter,8,FALSE)))))))))))))</f>
        <v>0</v>
      </c>
      <c r="HW17" s="63">
        <f>IF(WEEKDAY(HW4,2)=5,(HW10-HLOOKUP(HW4+3,Journalier_HLV_Inter,8,FALSE)),IF(AND(WEEKDAY(HW4,2)=1,COUNTIF(Jours_fériés,AND(HW4+1,IE+2))),HW10-HLOOKUP(HW4+3,Journalier_HLV_Inter,8,FALSE),IF(AND(WEEKDAY(HW4,2)=1,COUNTIF(Jours_fériés,HW4+1)),HW10-HLOOKUP(HW4+2,Journalier_HLV_Inter,8,FALSE),IF(AND(WEEKDAY(HW4,2)=2,COUNTIF(Jours_fériés,AND(HW4+1,HW4+2))),HW10-HLOOKUP(HW4+3,Journalier_HLV_Inter,8,FALSE),IF(AND(WEEKDAY(HW4,2)=2,COUNTIF(Jours_fériés,HW4+1)),HW10-HLOOKUP(HW4+2,Journalier_HLV_Inter,8,FALSE),IF(AND(WEEKDAY(HW4,2)=3,COUNTIF(Jours_fériés,AND(HW4+1,HW4+2))),HW10-HLOOKUP(HW4+5,Journalier_HLV_Inter,8,FALSE),IF(AND(WEEKDAY(HW4,2)=3,COUNTIF(Jours_fériés,HW4+1)),HW10-HLOOKUP(HW4+2,Journalier_HLV_Inter,8,FALSE),IF(AND(WEEKDAY(HW4,2)=4,COUNTIF(Jours_fériés,HW4+1)),HW10-HLOOKUP(HW4+4,Journalier_HLV_Inter,8,FALSE),IF(AND(WEEKDAY(HW4,2)=4,COUNTIF(Jours_fériés,AND(HW4+1,HW4+4))),HW10-HLOOKUP(HW4+5,Journalier_HLV_Inter,8,FALSE),IF(AND(WEEKDAY(HW4,2)=5,COUNTIF(Jours_fériés,HW4+3)),HW10-HLOOKUP(HW4+4,Journalier_HLV_Inter,8,FALSE),IF(COUNTIF(Week_end,HW4),0,IF(COUNTIF(Jours_fériés,HW4),0,HW10-HLOOKUP(HW4+1,Journalier_HLV_Inter,8,FALSE)))))))))))))</f>
        <v>0</v>
      </c>
      <c r="HX17" s="63">
        <f>IF(WEEKDAY(HX4,2)=5,(HX10-HLOOKUP(HX4+3,Journalier_HLV_Inter,8,FALSE)),IF(AND(WEEKDAY(HX4,2)=1,COUNTIF(Jours_fériés,AND(HX4+1,IE+2))),HX10-HLOOKUP(HX4+3,Journalier_HLV_Inter,8,FALSE),IF(AND(WEEKDAY(HX4,2)=1,COUNTIF(Jours_fériés,HX4+1)),HX10-HLOOKUP(HX4+2,Journalier_HLV_Inter,8,FALSE),IF(AND(WEEKDAY(HX4,2)=2,COUNTIF(Jours_fériés,AND(HX4+1,HX4+2))),HX10-HLOOKUP(HX4+3,Journalier_HLV_Inter,8,FALSE),IF(AND(WEEKDAY(HX4,2)=2,COUNTIF(Jours_fériés,HX4+1)),HX10-HLOOKUP(HX4+2,Journalier_HLV_Inter,8,FALSE),IF(AND(WEEKDAY(HX4,2)=3,COUNTIF(Jours_fériés,AND(HX4+1,HX4+2))),HX10-HLOOKUP(HX4+5,Journalier_HLV_Inter,8,FALSE),IF(AND(WEEKDAY(HX4,2)=3,COUNTIF(Jours_fériés,HX4+1)),HX10-HLOOKUP(HX4+2,Journalier_HLV_Inter,8,FALSE),IF(AND(WEEKDAY(HX4,2)=4,COUNTIF(Jours_fériés,HX4+1)),HX10-HLOOKUP(HX4+4,Journalier_HLV_Inter,8,FALSE),IF(AND(WEEKDAY(HX4,2)=4,COUNTIF(Jours_fériés,AND(HX4+1,HX4+4))),HX10-HLOOKUP(HX4+5,Journalier_HLV_Inter,8,FALSE),IF(AND(WEEKDAY(HX4,2)=5,COUNTIF(Jours_fériés,HX4+3)),HX10-HLOOKUP(HX4+4,Journalier_HLV_Inter,8,FALSE),IF(COUNTIF(Week_end,HX4),0,IF(COUNTIF(Jours_fériés,HX4),0,HX10-HLOOKUP(HX4+1,Journalier_HLV_Inter,8,FALSE)))))))))))))</f>
        <v>0</v>
      </c>
      <c r="HY17" s="63">
        <f>IF(WEEKDAY(HY4,2)=5,(HY10-HLOOKUP(HY4+3,Journalier_HLV_Inter,8,FALSE)),IF(AND(WEEKDAY(HY4,2)=1,COUNTIF(Jours_fériés,AND(HY4+1,IE+2))),HY10-HLOOKUP(HY4+3,Journalier_HLV_Inter,8,FALSE),IF(AND(WEEKDAY(HY4,2)=1,COUNTIF(Jours_fériés,HY4+1)),HY10-HLOOKUP(HY4+2,Journalier_HLV_Inter,8,FALSE),IF(AND(WEEKDAY(HY4,2)=2,COUNTIF(Jours_fériés,AND(HY4+1,HY4+2))),HY10-HLOOKUP(HY4+3,Journalier_HLV_Inter,8,FALSE),IF(AND(WEEKDAY(HY4,2)=2,COUNTIF(Jours_fériés,HY4+1)),HY10-HLOOKUP(HY4+2,Journalier_HLV_Inter,8,FALSE),IF(AND(WEEKDAY(HY4,2)=3,COUNTIF(Jours_fériés,AND(HY4+1,HY4+2))),HY10-HLOOKUP(HY4+5,Journalier_HLV_Inter,8,FALSE),IF(AND(WEEKDAY(HY4,2)=3,COUNTIF(Jours_fériés,HY4+1)),HY10-HLOOKUP(HY4+2,Journalier_HLV_Inter,8,FALSE),IF(AND(WEEKDAY(HY4,2)=4,COUNTIF(Jours_fériés,HY4+1)),HY10-HLOOKUP(HY4+4,Journalier_HLV_Inter,8,FALSE),IF(AND(WEEKDAY(HY4,2)=4,COUNTIF(Jours_fériés,AND(HY4+1,HY4+4))),HY10-HLOOKUP(HY4+5,Journalier_HLV_Inter,8,FALSE),IF(AND(WEEKDAY(HY4,2)=5,COUNTIF(Jours_fériés,HY4+3)),HY10-HLOOKUP(HY4+4,Journalier_HLV_Inter,8,FALSE),IF(COUNTIF(Week_end,HY4),0,IF(COUNTIF(Jours_fériés,HY4),0,HY10-HLOOKUP(HY4+1,Journalier_HLV_Inter,8,FALSE)))))))))))))</f>
        <v>0</v>
      </c>
      <c r="HZ17" s="63">
        <f>IF(WEEKDAY(HZ4,2)=5,(HZ10-HLOOKUP(HZ4+3,Journalier_HLV_Inter,8,FALSE)),IF(AND(WEEKDAY(HZ4,2)=1,COUNTIF(Jours_fériés,AND(HZ4+1,IE+2))),HZ10-HLOOKUP(HZ4+3,Journalier_HLV_Inter,8,FALSE),IF(AND(WEEKDAY(HZ4,2)=1,COUNTIF(Jours_fériés,HZ4+1)),HZ10-HLOOKUP(HZ4+2,Journalier_HLV_Inter,8,FALSE),IF(AND(WEEKDAY(HZ4,2)=2,COUNTIF(Jours_fériés,AND(HZ4+1,HZ4+2))),HZ10-HLOOKUP(HZ4+3,Journalier_HLV_Inter,8,FALSE),IF(AND(WEEKDAY(HZ4,2)=2,COUNTIF(Jours_fériés,HZ4+1)),HZ10-HLOOKUP(HZ4+2,Journalier_HLV_Inter,8,FALSE),IF(AND(WEEKDAY(HZ4,2)=3,COUNTIF(Jours_fériés,AND(HZ4+1,HZ4+2))),HZ10-HLOOKUP(HZ4+5,Journalier_HLV_Inter,8,FALSE),IF(AND(WEEKDAY(HZ4,2)=3,COUNTIF(Jours_fériés,HZ4+1)),HZ10-HLOOKUP(HZ4+2,Journalier_HLV_Inter,8,FALSE),IF(AND(WEEKDAY(HZ4,2)=4,COUNTIF(Jours_fériés,HZ4+1)),HZ10-HLOOKUP(HZ4+4,Journalier_HLV_Inter,8,FALSE),IF(AND(WEEKDAY(HZ4,2)=4,COUNTIF(Jours_fériés,AND(HZ4+1,HZ4+4))),HZ10-HLOOKUP(HZ4+5,Journalier_HLV_Inter,8,FALSE),IF(AND(WEEKDAY(HZ4,2)=5,COUNTIF(Jours_fériés,HZ4+3)),HZ10-HLOOKUP(HZ4+4,Journalier_HLV_Inter,8,FALSE),IF(COUNTIF(Week_end,HZ4),0,IF(COUNTIF(Jours_fériés,HZ4),0,HZ10-HLOOKUP(HZ4+1,Journalier_HLV_Inter,8,FALSE)))))))))))))</f>
        <v>0</v>
      </c>
      <c r="IA17" s="63">
        <f>IF(WEEKDAY(IA4,2)=5,(IA10-HLOOKUP(IA4+3,Journalier_HLV_Inter,8,FALSE)),IF(AND(WEEKDAY(IA4,2)=1,COUNTIF(Jours_fériés,AND(IA4+1,IE+2))),IA10-HLOOKUP(IA4+3,Journalier_HLV_Inter,8,FALSE),IF(AND(WEEKDAY(IA4,2)=1,COUNTIF(Jours_fériés,IA4+1)),IA10-HLOOKUP(IA4+2,Journalier_HLV_Inter,8,FALSE),IF(AND(WEEKDAY(IA4,2)=2,COUNTIF(Jours_fériés,AND(IA4+1,IA4+2))),IA10-HLOOKUP(IA4+3,Journalier_HLV_Inter,8,FALSE),IF(AND(WEEKDAY(IA4,2)=2,COUNTIF(Jours_fériés,IA4+1)),IA10-HLOOKUP(IA4+2,Journalier_HLV_Inter,8,FALSE),IF(AND(WEEKDAY(IA4,2)=3,COUNTIF(Jours_fériés,AND(IA4+1,IA4+2))),IA10-HLOOKUP(IA4+5,Journalier_HLV_Inter,8,FALSE),IF(AND(WEEKDAY(IA4,2)=3,COUNTIF(Jours_fériés,IA4+1)),IA10-HLOOKUP(IA4+2,Journalier_HLV_Inter,8,FALSE),IF(AND(WEEKDAY(IA4,2)=4,COUNTIF(Jours_fériés,IA4+1)),IA10-HLOOKUP(IA4+4,Journalier_HLV_Inter,8,FALSE),IF(AND(WEEKDAY(IA4,2)=4,COUNTIF(Jours_fériés,AND(IA4+1,IA4+4))),IA10-HLOOKUP(IA4+5,Journalier_HLV_Inter,8,FALSE),IF(AND(WEEKDAY(IA4,2)=5,COUNTIF(Jours_fériés,IA4+3)),IA10-HLOOKUP(IA4+4,Journalier_HLV_Inter,8,FALSE),IF(COUNTIF(Week_end,IA4),0,IF(COUNTIF(Jours_fériés,IA4),0,IA10-HLOOKUP(IA4+1,Journalier_HLV_Inter,8,FALSE)))))))))))))</f>
        <v>0</v>
      </c>
      <c r="IB17" s="63">
        <f>IF(WEEKDAY(IB4,2)=5,(IB10-HLOOKUP(IB4+3,Journalier_HLV_Inter,8,FALSE)),IF(AND(WEEKDAY(IB4,2)=1,COUNTIF(Jours_fériés,AND(IB4+1,IE+2))),IB10-HLOOKUP(IB4+3,Journalier_HLV_Inter,8,FALSE),IF(AND(WEEKDAY(IB4,2)=1,COUNTIF(Jours_fériés,IB4+1)),IB10-HLOOKUP(IB4+2,Journalier_HLV_Inter,8,FALSE),IF(AND(WEEKDAY(IB4,2)=2,COUNTIF(Jours_fériés,AND(IB4+1,IB4+2))),IB10-HLOOKUP(IB4+3,Journalier_HLV_Inter,8,FALSE),IF(AND(WEEKDAY(IB4,2)=2,COUNTIF(Jours_fériés,IB4+1)),IB10-HLOOKUP(IB4+2,Journalier_HLV_Inter,8,FALSE),IF(AND(WEEKDAY(IB4,2)=3,COUNTIF(Jours_fériés,AND(IB4+1,IB4+2))),IB10-HLOOKUP(IB4+5,Journalier_HLV_Inter,8,FALSE),IF(AND(WEEKDAY(IB4,2)=3,COUNTIF(Jours_fériés,IB4+1)),IB10-HLOOKUP(IB4+2,Journalier_HLV_Inter,8,FALSE),IF(AND(WEEKDAY(IB4,2)=4,COUNTIF(Jours_fériés,IB4+1)),IB10-HLOOKUP(IB4+4,Journalier_HLV_Inter,8,FALSE),IF(AND(WEEKDAY(IB4,2)=4,COUNTIF(Jours_fériés,AND(IB4+1,IB4+4))),IB10-HLOOKUP(IB4+5,Journalier_HLV_Inter,8,FALSE),IF(AND(WEEKDAY(IB4,2)=5,COUNTIF(Jours_fériés,IB4+3)),IB10-HLOOKUP(IB4+4,Journalier_HLV_Inter,8,FALSE),IF(COUNTIF(Week_end,IB4),0,IF(COUNTIF(Jours_fériés,IB4),0,IB10-HLOOKUP(IB4+1,Journalier_HLV_Inter,8,FALSE)))))))))))))</f>
        <v>0</v>
      </c>
      <c r="IC17" s="63">
        <f>IF(WEEKDAY(IC4,2)=5,(IC10-HLOOKUP(IC4+3,Journalier_HLV_Inter,8,FALSE)),IF(AND(WEEKDAY(IC4,2)=1,COUNTIF(Jours_fériés,AND(IC4+1,IE+2))),IC10-HLOOKUP(IC4+3,Journalier_HLV_Inter,8,FALSE),IF(AND(WEEKDAY(IC4,2)=1,COUNTIF(Jours_fériés,IC4+1)),IC10-HLOOKUP(IC4+2,Journalier_HLV_Inter,8,FALSE),IF(AND(WEEKDAY(IC4,2)=2,COUNTIF(Jours_fériés,AND(IC4+1,IC4+2))),IC10-HLOOKUP(IC4+3,Journalier_HLV_Inter,8,FALSE),IF(AND(WEEKDAY(IC4,2)=2,COUNTIF(Jours_fériés,IC4+1)),IC10-HLOOKUP(IC4+2,Journalier_HLV_Inter,8,FALSE),IF(AND(WEEKDAY(IC4,2)=3,COUNTIF(Jours_fériés,AND(IC4+1,IC4+2))),IC10-HLOOKUP(IC4+5,Journalier_HLV_Inter,8,FALSE),IF(AND(WEEKDAY(IC4,2)=3,COUNTIF(Jours_fériés,IC4+1)),IC10-HLOOKUP(IC4+2,Journalier_HLV_Inter,8,FALSE),IF(AND(WEEKDAY(IC4,2)=4,COUNTIF(Jours_fériés,IC4+1)),IC10-HLOOKUP(IC4+4,Journalier_HLV_Inter,8,FALSE),IF(AND(WEEKDAY(IC4,2)=4,COUNTIF(Jours_fériés,AND(IC4+1,IC4+4))),IC10-HLOOKUP(IC4+5,Journalier_HLV_Inter,8,FALSE),IF(AND(WEEKDAY(IC4,2)=5,COUNTIF(Jours_fériés,IC4+3)),IC10-HLOOKUP(IC4+4,Journalier_HLV_Inter,8,FALSE),IF(COUNTIF(Week_end,IC4),0,IF(COUNTIF(Jours_fériés,IC4),0,IC10-HLOOKUP(IC4+1,Journalier_HLV_Inter,8,FALSE)))))))))))))</f>
        <v>0</v>
      </c>
      <c r="ID17" s="63">
        <f>IF(WEEKDAY(ID4,2)=5,(ID10-HLOOKUP(ID4+3,Journalier_HLV_Inter,8,FALSE)),IF(AND(WEEKDAY(ID4,2)=1,COUNTIF(Jours_fériés,AND(ID4+1,IE+2))),ID10-HLOOKUP(ID4+3,Journalier_HLV_Inter,8,FALSE),IF(AND(WEEKDAY(ID4,2)=1,COUNTIF(Jours_fériés,ID4+1)),ID10-HLOOKUP(ID4+2,Journalier_HLV_Inter,8,FALSE),IF(AND(WEEKDAY(ID4,2)=2,COUNTIF(Jours_fériés,AND(ID4+1,ID4+2))),ID10-HLOOKUP(ID4+3,Journalier_HLV_Inter,8,FALSE),IF(AND(WEEKDAY(ID4,2)=2,COUNTIF(Jours_fériés,ID4+1)),ID10-HLOOKUP(ID4+2,Journalier_HLV_Inter,8,FALSE),IF(AND(WEEKDAY(ID4,2)=3,COUNTIF(Jours_fériés,AND(ID4+1,ID4+2))),ID10-HLOOKUP(ID4+5,Journalier_HLV_Inter,8,FALSE),IF(AND(WEEKDAY(ID4,2)=3,COUNTIF(Jours_fériés,ID4+1)),ID10-HLOOKUP(ID4+2,Journalier_HLV_Inter,8,FALSE),IF(AND(WEEKDAY(ID4,2)=4,COUNTIF(Jours_fériés,ID4+1)),ID10-HLOOKUP(ID4+4,Journalier_HLV_Inter,8,FALSE),IF(AND(WEEKDAY(ID4,2)=4,COUNTIF(Jours_fériés,AND(ID4+1,ID4+4))),ID10-HLOOKUP(ID4+5,Journalier_HLV_Inter,8,FALSE),IF(AND(WEEKDAY(ID4,2)=5,COUNTIF(Jours_fériés,ID4+3)),ID10-HLOOKUP(ID4+4,Journalier_HLV_Inter,8,FALSE),IF(COUNTIF(Week_end,ID4),0,IF(COUNTIF(Jours_fériés,ID4),0,ID10-HLOOKUP(ID4+1,Journalier_HLV_Inter,8,FALSE)))))))))))))</f>
        <v>0</v>
      </c>
      <c r="IE17" s="63">
        <f>IF(WEEKDAY(IE4,2)=5,(IE10-HLOOKUP(IE4+3,Journalier_HLV_Inter,8,FALSE)),IF(AND(WEEKDAY(IE4,2)=1,COUNTIF(Jours_fériés,AND(IE4+1,IE+2))),IE10-HLOOKUP(IE4+3,Journalier_HLV_Inter,8,FALSE),IF(AND(WEEKDAY(IE4,2)=1,COUNTIF(Jours_fériés,IE4+1)),IE10-HLOOKUP(IE4+2,Journalier_HLV_Inter,8,FALSE),IF(AND(WEEKDAY(IE4,2)=2,COUNTIF(Jours_fériés,AND(IE4+1,IE4+2))),IE10-HLOOKUP(IE4+3,Journalier_HLV_Inter,8,FALSE),IF(AND(WEEKDAY(IE4,2)=2,COUNTIF(Jours_fériés,IE4+1)),IE10-HLOOKUP(IE4+2,Journalier_HLV_Inter,8,FALSE),IF(AND(WEEKDAY(IE4,2)=3,COUNTIF(Jours_fériés,AND(IE4+1,IE4+2))),IE10-HLOOKUP(IE4+5,Journalier_HLV_Inter,8,FALSE),IF(AND(WEEKDAY(IE4,2)=3,COUNTIF(Jours_fériés,IE4+1)),IE10-HLOOKUP(IE4+2,Journalier_HLV_Inter,8,FALSE),IF(AND(WEEKDAY(IE4,2)=4,COUNTIF(Jours_fériés,IE4+1)),IE10-HLOOKUP(IE4+4,Journalier_HLV_Inter,8,FALSE),IF(AND(WEEKDAY(IE4,2)=4,COUNTIF(Jours_fériés,AND(IE4+1,IE4+4))),IE10-HLOOKUP(IE4+5,Journalier_HLV_Inter,8,FALSE),IF(AND(WEEKDAY(IE4,2)=5,COUNTIF(Jours_fériés,IE4+3)),IE10-HLOOKUP(IE4+4,Journalier_HLV_Inter,8,FALSE),IF(COUNTIF(Week_end,IE4),0,IF(COUNTIF(Jours_fériés,IE4),0,IE10-HLOOKUP(IE4+1,Journalier_HLV_Inter,8,FALSE)))))))))))))</f>
        <v>0</v>
      </c>
      <c r="IF17" s="63">
        <f>IF(WEEKDAY(IF4,2)=5,(IF10-HLOOKUP(IF4+3,Journalier_HLV_Inter,8,FALSE)),IF(AND(WEEKDAY(IF4,2)=1,COUNTIF(Jours_fériés,AND(IF4+1,IE+2))),IF10-HLOOKUP(IF4+3,Journalier_HLV_Inter,8,FALSE),IF(AND(WEEKDAY(IF4,2)=1,COUNTIF(Jours_fériés,IF4+1)),IF10-HLOOKUP(IF4+2,Journalier_HLV_Inter,8,FALSE),IF(AND(WEEKDAY(IF4,2)=2,COUNTIF(Jours_fériés,AND(IF4+1,IF4+2))),IF10-HLOOKUP(IF4+3,Journalier_HLV_Inter,8,FALSE),IF(AND(WEEKDAY(IF4,2)=2,COUNTIF(Jours_fériés,IF4+1)),IF10-HLOOKUP(IF4+2,Journalier_HLV_Inter,8,FALSE),IF(AND(WEEKDAY(IF4,2)=3,COUNTIF(Jours_fériés,AND(IF4+1,IF4+2))),IF10-HLOOKUP(IF4+5,Journalier_HLV_Inter,8,FALSE),IF(AND(WEEKDAY(IF4,2)=3,COUNTIF(Jours_fériés,IF4+1)),IF10-HLOOKUP(IF4+2,Journalier_HLV_Inter,8,FALSE),IF(AND(WEEKDAY(IF4,2)=4,COUNTIF(Jours_fériés,IF4+1)),IF10-HLOOKUP(IF4+4,Journalier_HLV_Inter,8,FALSE),IF(AND(WEEKDAY(IF4,2)=4,COUNTIF(Jours_fériés,AND(IF4+1,IF4+4))),IF10-HLOOKUP(IF4+5,Journalier_HLV_Inter,8,FALSE),IF(AND(WEEKDAY(IF4,2)=5,COUNTIF(Jours_fériés,IF4+3)),IF10-HLOOKUP(IF4+4,Journalier_HLV_Inter,8,FALSE),IF(COUNTIF(Week_end,IF4),0,IF(COUNTIF(Jours_fériés,IF4),0,IF10-HLOOKUP(IF4+1,Journalier_HLV_Inter,8,FALSE)))))))))))))</f>
        <v>0</v>
      </c>
      <c r="IG17" s="63">
        <f>IF(WEEKDAY(IG4,2)=5,(IG10-HLOOKUP(IG4+3,Journalier_HLV_Inter,8,FALSE)),IF(AND(WEEKDAY(IG4,2)=1,COUNTIF(Jours_fériés,AND(IG4+1,IE+2))),IG10-HLOOKUP(IG4+3,Journalier_HLV_Inter,8,FALSE),IF(AND(WEEKDAY(IG4,2)=1,COUNTIF(Jours_fériés,IG4+1)),IG10-HLOOKUP(IG4+2,Journalier_HLV_Inter,8,FALSE),IF(AND(WEEKDAY(IG4,2)=2,COUNTIF(Jours_fériés,AND(IG4+1,IG4+2))),IG10-HLOOKUP(IG4+3,Journalier_HLV_Inter,8,FALSE),IF(AND(WEEKDAY(IG4,2)=2,COUNTIF(Jours_fériés,IG4+1)),IG10-HLOOKUP(IG4+2,Journalier_HLV_Inter,8,FALSE),IF(AND(WEEKDAY(IG4,2)=3,COUNTIF(Jours_fériés,AND(IG4+1,IG4+2))),IG10-HLOOKUP(IG4+5,Journalier_HLV_Inter,8,FALSE),IF(AND(WEEKDAY(IG4,2)=3,COUNTIF(Jours_fériés,IG4+1)),IG10-HLOOKUP(IG4+2,Journalier_HLV_Inter,8,FALSE),IF(AND(WEEKDAY(IG4,2)=4,COUNTIF(Jours_fériés,IG4+1)),IG10-HLOOKUP(IG4+4,Journalier_HLV_Inter,8,FALSE),IF(AND(WEEKDAY(IG4,2)=4,COUNTIF(Jours_fériés,AND(IG4+1,IG4+4))),IG10-HLOOKUP(IG4+5,Journalier_HLV_Inter,8,FALSE),IF(AND(WEEKDAY(IG4,2)=5,COUNTIF(Jours_fériés,IG4+3)),IG10-HLOOKUP(IG4+4,Journalier_HLV_Inter,8,FALSE),IF(COUNTIF(Week_end,IG4),0,IF(COUNTIF(Jours_fériés,IG4),0,IG10-HLOOKUP(IG4+1,Journalier_HLV_Inter,8,FALSE)))))))))))))</f>
        <v>0</v>
      </c>
      <c r="IH17" s="63">
        <f>IF(WEEKDAY(IH4,2)=5,(IH10-HLOOKUP(IH4+3,Journalier_HLV_Inter,8,FALSE)),IF(AND(WEEKDAY(IH4,2)=1,COUNTIF(Jours_fériés,AND(IH4+1,IE+2))),IH10-HLOOKUP(IH4+3,Journalier_HLV_Inter,8,FALSE),IF(AND(WEEKDAY(IH4,2)=1,COUNTIF(Jours_fériés,IH4+1)),IH10-HLOOKUP(IH4+2,Journalier_HLV_Inter,8,FALSE),IF(AND(WEEKDAY(IH4,2)=2,COUNTIF(Jours_fériés,AND(IH4+1,IH4+2))),IH10-HLOOKUP(IH4+3,Journalier_HLV_Inter,8,FALSE),IF(AND(WEEKDAY(IH4,2)=2,COUNTIF(Jours_fériés,IH4+1)),IH10-HLOOKUP(IH4+2,Journalier_HLV_Inter,8,FALSE),IF(AND(WEEKDAY(IH4,2)=3,COUNTIF(Jours_fériés,AND(IH4+1,IH4+2))),IH10-HLOOKUP(IH4+5,Journalier_HLV_Inter,8,FALSE),IF(AND(WEEKDAY(IH4,2)=3,COUNTIF(Jours_fériés,IH4+1)),IH10-HLOOKUP(IH4+2,Journalier_HLV_Inter,8,FALSE),IF(AND(WEEKDAY(IH4,2)=4,COUNTIF(Jours_fériés,IH4+1)),IH10-HLOOKUP(IH4+4,Journalier_HLV_Inter,8,FALSE),IF(AND(WEEKDAY(IH4,2)=4,COUNTIF(Jours_fériés,AND(IH4+1,IH4+4))),IH10-HLOOKUP(IH4+5,Journalier_HLV_Inter,8,FALSE),IF(AND(WEEKDAY(IH4,2)=5,COUNTIF(Jours_fériés,IH4+3)),IH10-HLOOKUP(IH4+4,Journalier_HLV_Inter,8,FALSE),IF(COUNTIF(Week_end,IH4),0,IF(COUNTIF(Jours_fériés,IH4),0,IH10-HLOOKUP(IH4+1,Journalier_HLV_Inter,8,FALSE)))))))))))))</f>
        <v>0</v>
      </c>
      <c r="II17" s="63">
        <f>IF(WEEKDAY(II4,2)=5,(II10-HLOOKUP(II4+3,Journalier_HLV_Inter,8,FALSE)),IF(AND(WEEKDAY(II4,2)=1,COUNTIF(Jours_fériés,AND(II4+1,IE+2))),II10-HLOOKUP(II4+3,Journalier_HLV_Inter,8,FALSE),IF(AND(WEEKDAY(II4,2)=1,COUNTIF(Jours_fériés,II4+1)),II10-HLOOKUP(II4+2,Journalier_HLV_Inter,8,FALSE),IF(AND(WEEKDAY(II4,2)=2,COUNTIF(Jours_fériés,AND(II4+1,II4+2))),II10-HLOOKUP(II4+3,Journalier_HLV_Inter,8,FALSE),IF(AND(WEEKDAY(II4,2)=2,COUNTIF(Jours_fériés,II4+1)),II10-HLOOKUP(II4+2,Journalier_HLV_Inter,8,FALSE),IF(AND(WEEKDAY(II4,2)=3,COUNTIF(Jours_fériés,AND(II4+1,II4+2))),II10-HLOOKUP(II4+5,Journalier_HLV_Inter,8,FALSE),IF(AND(WEEKDAY(II4,2)=3,COUNTIF(Jours_fériés,II4+1)),II10-HLOOKUP(II4+2,Journalier_HLV_Inter,8,FALSE),IF(AND(WEEKDAY(II4,2)=4,COUNTIF(Jours_fériés,II4+1)),II10-HLOOKUP(II4+4,Journalier_HLV_Inter,8,FALSE),IF(AND(WEEKDAY(II4,2)=4,COUNTIF(Jours_fériés,AND(II4+1,II4+4))),II10-HLOOKUP(II4+5,Journalier_HLV_Inter,8,FALSE),IF(AND(WEEKDAY(II4,2)=5,COUNTIF(Jours_fériés,II4+3)),II10-HLOOKUP(II4+4,Journalier_HLV_Inter,8,FALSE),IF(COUNTIF(Week_end,II4),0,IF(COUNTIF(Jours_fériés,II4),0,II10-HLOOKUP(II4+1,Journalier_HLV_Inter,8,FALSE)))))))))))))</f>
        <v>0</v>
      </c>
      <c r="IJ17" s="63">
        <f>IF(WEEKDAY(IJ4,2)=5,(IJ10-HLOOKUP(IJ4+3,Journalier_HLV_Inter,8,FALSE)),IF(AND(WEEKDAY(IJ4,2)=1,COUNTIF(Jours_fériés,AND(IJ4+1,IE+2))),IJ10-HLOOKUP(IJ4+3,Journalier_HLV_Inter,8,FALSE),IF(AND(WEEKDAY(IJ4,2)=1,COUNTIF(Jours_fériés,IJ4+1)),IJ10-HLOOKUP(IJ4+2,Journalier_HLV_Inter,8,FALSE),IF(AND(WEEKDAY(IJ4,2)=2,COUNTIF(Jours_fériés,AND(IJ4+1,IJ4+2))),IJ10-HLOOKUP(IJ4+3,Journalier_HLV_Inter,8,FALSE),IF(AND(WEEKDAY(IJ4,2)=2,COUNTIF(Jours_fériés,IJ4+1)),IJ10-HLOOKUP(IJ4+2,Journalier_HLV_Inter,8,FALSE),IF(AND(WEEKDAY(IJ4,2)=3,COUNTIF(Jours_fériés,AND(IJ4+1,IJ4+2))),IJ10-HLOOKUP(IJ4+5,Journalier_HLV_Inter,8,FALSE),IF(AND(WEEKDAY(IJ4,2)=3,COUNTIF(Jours_fériés,IJ4+1)),IJ10-HLOOKUP(IJ4+2,Journalier_HLV_Inter,8,FALSE),IF(AND(WEEKDAY(IJ4,2)=4,COUNTIF(Jours_fériés,IJ4+1)),IJ10-HLOOKUP(IJ4+4,Journalier_HLV_Inter,8,FALSE),IF(AND(WEEKDAY(IJ4,2)=4,COUNTIF(Jours_fériés,AND(IJ4+1,IJ4+4))),IJ10-HLOOKUP(IJ4+5,Journalier_HLV_Inter,8,FALSE),IF(AND(WEEKDAY(IJ4,2)=5,COUNTIF(Jours_fériés,IJ4+3)),IJ10-HLOOKUP(IJ4+4,Journalier_HLV_Inter,8,FALSE),IF(COUNTIF(Week_end,IJ4),0,IF(COUNTIF(Jours_fériés,IJ4),0,IJ10-HLOOKUP(IJ4+1,Journalier_HLV_Inter,8,FALSE)))))))))))))</f>
        <v>0</v>
      </c>
      <c r="IK17" s="63">
        <f>IF(WEEKDAY(IK4,2)=5,(IK10-HLOOKUP(IK4+3,Journalier_HLV_Inter,8,FALSE)),IF(AND(WEEKDAY(IK4,2)=1,COUNTIF(Jours_fériés,AND(IK4+1,IE+2))),IK10-HLOOKUP(IK4+3,Journalier_HLV_Inter,8,FALSE),IF(AND(WEEKDAY(IK4,2)=1,COUNTIF(Jours_fériés,IK4+1)),IK10-HLOOKUP(IK4+2,Journalier_HLV_Inter,8,FALSE),IF(AND(WEEKDAY(IK4,2)=2,COUNTIF(Jours_fériés,AND(IK4+1,IK4+2))),IK10-HLOOKUP(IK4+3,Journalier_HLV_Inter,8,FALSE),IF(AND(WEEKDAY(IK4,2)=2,COUNTIF(Jours_fériés,IK4+1)),IK10-HLOOKUP(IK4+2,Journalier_HLV_Inter,8,FALSE),IF(AND(WEEKDAY(IK4,2)=3,COUNTIF(Jours_fériés,AND(IK4+1,IK4+2))),IK10-HLOOKUP(IK4+5,Journalier_HLV_Inter,8,FALSE),IF(AND(WEEKDAY(IK4,2)=3,COUNTIF(Jours_fériés,IK4+1)),IK10-HLOOKUP(IK4+2,Journalier_HLV_Inter,8,FALSE),IF(AND(WEEKDAY(IK4,2)=4,COUNTIF(Jours_fériés,IK4+1)),IK10-HLOOKUP(IK4+4,Journalier_HLV_Inter,8,FALSE),IF(AND(WEEKDAY(IK4,2)=4,COUNTIF(Jours_fériés,AND(IK4+1,IK4+4))),IK10-HLOOKUP(IK4+5,Journalier_HLV_Inter,8,FALSE),IF(AND(WEEKDAY(IK4,2)=5,COUNTIF(Jours_fériés,IK4+3)),IK10-HLOOKUP(IK4+4,Journalier_HLV_Inter,8,FALSE),IF(COUNTIF(Week_end,IK4),0,IF(COUNTIF(Jours_fériés,IK4),0,IK10-HLOOKUP(IK4+1,Journalier_HLV_Inter,8,FALSE)))))))))))))</f>
        <v>0</v>
      </c>
      <c r="IL17" s="63">
        <f>IF(WEEKDAY(IL4,2)=5,(IL10-HLOOKUP(IL4+3,Journalier_HLV_Inter,8,FALSE)),IF(AND(WEEKDAY(IL4,2)=1,COUNTIF(Jours_fériés,AND(IL4+1,IE+2))),IL10-HLOOKUP(IL4+3,Journalier_HLV_Inter,8,FALSE),IF(AND(WEEKDAY(IL4,2)=1,COUNTIF(Jours_fériés,IL4+1)),IL10-HLOOKUP(IL4+2,Journalier_HLV_Inter,8,FALSE),IF(AND(WEEKDAY(IL4,2)=2,COUNTIF(Jours_fériés,AND(IL4+1,IL4+2))),IL10-HLOOKUP(IL4+3,Journalier_HLV_Inter,8,FALSE),IF(AND(WEEKDAY(IL4,2)=2,COUNTIF(Jours_fériés,IL4+1)),IL10-HLOOKUP(IL4+2,Journalier_HLV_Inter,8,FALSE),IF(AND(WEEKDAY(IL4,2)=3,COUNTIF(Jours_fériés,AND(IL4+1,IL4+2))),IL10-HLOOKUP(IL4+5,Journalier_HLV_Inter,8,FALSE),IF(AND(WEEKDAY(IL4,2)=3,COUNTIF(Jours_fériés,IL4+1)),IL10-HLOOKUP(IL4+2,Journalier_HLV_Inter,8,FALSE),IF(AND(WEEKDAY(IL4,2)=4,COUNTIF(Jours_fériés,IL4+1)),IL10-HLOOKUP(IL4+4,Journalier_HLV_Inter,8,FALSE),IF(AND(WEEKDAY(IL4,2)=4,COUNTIF(Jours_fériés,AND(IL4+1,IL4+4))),IL10-HLOOKUP(IL4+5,Journalier_HLV_Inter,8,FALSE),IF(AND(WEEKDAY(IL4,2)=5,COUNTIF(Jours_fériés,IL4+3)),IL10-HLOOKUP(IL4+4,Journalier_HLV_Inter,8,FALSE),IF(COUNTIF(Week_end,IL4),0,IF(COUNTIF(Jours_fériés,IL4),0,IL10-HLOOKUP(IL4+1,Journalier_HLV_Inter,8,FALSE)))))))))))))</f>
        <v>0</v>
      </c>
      <c r="IM17" s="63">
        <f>IF(WEEKDAY(IM4,2)=5,(IM10-HLOOKUP(IM4+3,Journalier_HLV_Inter,8,FALSE)),IF(AND(WEEKDAY(IM4,2)=1,COUNTIF(Jours_fériés,AND(IM4+1,IE+2))),IM10-HLOOKUP(IM4+3,Journalier_HLV_Inter,8,FALSE),IF(AND(WEEKDAY(IM4,2)=1,COUNTIF(Jours_fériés,IM4+1)),IM10-HLOOKUP(IM4+2,Journalier_HLV_Inter,8,FALSE),IF(AND(WEEKDAY(IM4,2)=2,COUNTIF(Jours_fériés,AND(IM4+1,IM4+2))),IM10-HLOOKUP(IM4+3,Journalier_HLV_Inter,8,FALSE),IF(AND(WEEKDAY(IM4,2)=2,COUNTIF(Jours_fériés,IM4+1)),IM10-HLOOKUP(IM4+2,Journalier_HLV_Inter,8,FALSE),IF(AND(WEEKDAY(IM4,2)=3,COUNTIF(Jours_fériés,AND(IM4+1,IM4+2))),IM10-HLOOKUP(IM4+5,Journalier_HLV_Inter,8,FALSE),IF(AND(WEEKDAY(IM4,2)=3,COUNTIF(Jours_fériés,IM4+1)),IM10-HLOOKUP(IM4+2,Journalier_HLV_Inter,8,FALSE),IF(AND(WEEKDAY(IM4,2)=4,COUNTIF(Jours_fériés,IM4+1)),IM10-HLOOKUP(IM4+4,Journalier_HLV_Inter,8,FALSE),IF(AND(WEEKDAY(IM4,2)=4,COUNTIF(Jours_fériés,AND(IM4+1,IM4+4))),IM10-HLOOKUP(IM4+5,Journalier_HLV_Inter,8,FALSE),IF(AND(WEEKDAY(IM4,2)=5,COUNTIF(Jours_fériés,IM4+3)),IM10-HLOOKUP(IM4+4,Journalier_HLV_Inter,8,FALSE),IF(COUNTIF(Week_end,IM4),0,IF(COUNTIF(Jours_fériés,IM4),0,IM10-HLOOKUP(IM4+1,Journalier_HLV_Inter,8,FALSE)))))))))))))</f>
        <v>0</v>
      </c>
      <c r="IN17" s="63">
        <f>IF(WEEKDAY(IN4,2)=5,(IN10-HLOOKUP(IN4+3,Journalier_HLV_Inter,8,FALSE)),IF(AND(WEEKDAY(IN4,2)=1,COUNTIF(Jours_fériés,AND(IN4+1,IE+2))),IN10-HLOOKUP(IN4+3,Journalier_HLV_Inter,8,FALSE),IF(AND(WEEKDAY(IN4,2)=1,COUNTIF(Jours_fériés,IN4+1)),IN10-HLOOKUP(IN4+2,Journalier_HLV_Inter,8,FALSE),IF(AND(WEEKDAY(IN4,2)=2,COUNTIF(Jours_fériés,AND(IN4+1,IN4+2))),IN10-HLOOKUP(IN4+3,Journalier_HLV_Inter,8,FALSE),IF(AND(WEEKDAY(IN4,2)=2,COUNTIF(Jours_fériés,IN4+1)),IN10-HLOOKUP(IN4+2,Journalier_HLV_Inter,8,FALSE),IF(AND(WEEKDAY(IN4,2)=3,COUNTIF(Jours_fériés,AND(IN4+1,IN4+2))),IN10-HLOOKUP(IN4+5,Journalier_HLV_Inter,8,FALSE),IF(AND(WEEKDAY(IN4,2)=3,COUNTIF(Jours_fériés,IN4+1)),IN10-HLOOKUP(IN4+2,Journalier_HLV_Inter,8,FALSE),IF(AND(WEEKDAY(IN4,2)=4,COUNTIF(Jours_fériés,IN4+1)),IN10-HLOOKUP(IN4+4,Journalier_HLV_Inter,8,FALSE),IF(AND(WEEKDAY(IN4,2)=4,COUNTIF(Jours_fériés,AND(IN4+1,IN4+4))),IN10-HLOOKUP(IN4+5,Journalier_HLV_Inter,8,FALSE),IF(AND(WEEKDAY(IN4,2)=5,COUNTIF(Jours_fériés,IN4+3)),IN10-HLOOKUP(IN4+4,Journalier_HLV_Inter,8,FALSE),IF(COUNTIF(Week_end,IN4),0,IF(COUNTIF(Jours_fériés,IN4),0,IN10-HLOOKUP(IN4+1,Journalier_HLV_Inter,8,FALSE)))))))))))))</f>
        <v>0</v>
      </c>
      <c r="IO17" s="63">
        <f>IF(WEEKDAY(IO4,2)=5,(IO10-HLOOKUP(IO4+3,Journalier_HLV_Inter,8,FALSE)),IF(AND(WEEKDAY(IO4,2)=1,COUNTIF(Jours_fériés,AND(IO4+1,IE+2))),IO10-HLOOKUP(IO4+3,Journalier_HLV_Inter,8,FALSE),IF(AND(WEEKDAY(IO4,2)=1,COUNTIF(Jours_fériés,IO4+1)),IO10-HLOOKUP(IO4+2,Journalier_HLV_Inter,8,FALSE),IF(AND(WEEKDAY(IO4,2)=2,COUNTIF(Jours_fériés,AND(IO4+1,IO4+2))),IO10-HLOOKUP(IO4+3,Journalier_HLV_Inter,8,FALSE),IF(AND(WEEKDAY(IO4,2)=2,COUNTIF(Jours_fériés,IO4+1)),IO10-HLOOKUP(IO4+2,Journalier_HLV_Inter,8,FALSE),IF(AND(WEEKDAY(IO4,2)=3,COUNTIF(Jours_fériés,AND(IO4+1,IO4+2))),IO10-HLOOKUP(IO4+5,Journalier_HLV_Inter,8,FALSE),IF(AND(WEEKDAY(IO4,2)=3,COUNTIF(Jours_fériés,IO4+1)),IO10-HLOOKUP(IO4+2,Journalier_HLV_Inter,8,FALSE),IF(AND(WEEKDAY(IO4,2)=4,COUNTIF(Jours_fériés,IO4+1)),IO10-HLOOKUP(IO4+4,Journalier_HLV_Inter,8,FALSE),IF(AND(WEEKDAY(IO4,2)=4,COUNTIF(Jours_fériés,AND(IO4+1,IO4+4))),IO10-HLOOKUP(IO4+5,Journalier_HLV_Inter,8,FALSE),IF(AND(WEEKDAY(IO4,2)=5,COUNTIF(Jours_fériés,IO4+3)),IO10-HLOOKUP(IO4+4,Journalier_HLV_Inter,8,FALSE),IF(COUNTIF(Week_end,IO4),0,IF(COUNTIF(Jours_fériés,IO4),0,IO10-HLOOKUP(IO4+1,Journalier_HLV_Inter,8,FALSE)))))))))))))</f>
        <v>0</v>
      </c>
      <c r="IP17" s="63">
        <f>IF(WEEKDAY(IP4,2)=5,(IP10-HLOOKUP(IP4+3,Journalier_HLV_Inter,8,FALSE)),IF(AND(WEEKDAY(IP4,2)=1,COUNTIF(Jours_fériés,AND(IP4+1,IE+2))),IP10-HLOOKUP(IP4+3,Journalier_HLV_Inter,8,FALSE),IF(AND(WEEKDAY(IP4,2)=1,COUNTIF(Jours_fériés,IP4+1)),IP10-HLOOKUP(IP4+2,Journalier_HLV_Inter,8,FALSE),IF(AND(WEEKDAY(IP4,2)=2,COUNTIF(Jours_fériés,AND(IP4+1,IP4+2))),IP10-HLOOKUP(IP4+3,Journalier_HLV_Inter,8,FALSE),IF(AND(WEEKDAY(IP4,2)=2,COUNTIF(Jours_fériés,IP4+1)),IP10-HLOOKUP(IP4+2,Journalier_HLV_Inter,8,FALSE),IF(AND(WEEKDAY(IP4,2)=3,COUNTIF(Jours_fériés,AND(IP4+1,IP4+2))),IP10-HLOOKUP(IP4+5,Journalier_HLV_Inter,8,FALSE),IF(AND(WEEKDAY(IP4,2)=3,COUNTIF(Jours_fériés,IP4+1)),IP10-HLOOKUP(IP4+2,Journalier_HLV_Inter,8,FALSE),IF(AND(WEEKDAY(IP4,2)=4,COUNTIF(Jours_fériés,IP4+1)),IP10-HLOOKUP(IP4+4,Journalier_HLV_Inter,8,FALSE),IF(AND(WEEKDAY(IP4,2)=4,COUNTIF(Jours_fériés,AND(IP4+1,IP4+4))),IP10-HLOOKUP(IP4+5,Journalier_HLV_Inter,8,FALSE),IF(AND(WEEKDAY(IP4,2)=5,COUNTIF(Jours_fériés,IP4+3)),IP10-HLOOKUP(IP4+4,Journalier_HLV_Inter,8,FALSE),IF(COUNTIF(Week_end,IP4),0,IF(COUNTIF(Jours_fériés,IP4),0,IP10-HLOOKUP(IP4+1,Journalier_HLV_Inter,8,FALSE)))))))))))))</f>
        <v>0</v>
      </c>
      <c r="IQ17" s="63">
        <f>IF(WEEKDAY(IQ4,2)=5,(IQ10-HLOOKUP(IQ4+3,Journalier_HLV_Inter,8,FALSE)),IF(AND(WEEKDAY(IQ4,2)=1,COUNTIF(Jours_fériés,AND(IQ4+1,IE+2))),IQ10-HLOOKUP(IQ4+3,Journalier_HLV_Inter,8,FALSE),IF(AND(WEEKDAY(IQ4,2)=1,COUNTIF(Jours_fériés,IQ4+1)),IQ10-HLOOKUP(IQ4+2,Journalier_HLV_Inter,8,FALSE),IF(AND(WEEKDAY(IQ4,2)=2,COUNTIF(Jours_fériés,AND(IQ4+1,IQ4+2))),IQ10-HLOOKUP(IQ4+3,Journalier_HLV_Inter,8,FALSE),IF(AND(WEEKDAY(IQ4,2)=2,COUNTIF(Jours_fériés,IQ4+1)),IQ10-HLOOKUP(IQ4+2,Journalier_HLV_Inter,8,FALSE),IF(AND(WEEKDAY(IQ4,2)=3,COUNTIF(Jours_fériés,AND(IQ4+1,IQ4+2))),IQ10-HLOOKUP(IQ4+5,Journalier_HLV_Inter,8,FALSE),IF(AND(WEEKDAY(IQ4,2)=3,COUNTIF(Jours_fériés,IQ4+1)),IQ10-HLOOKUP(IQ4+2,Journalier_HLV_Inter,8,FALSE),IF(AND(WEEKDAY(IQ4,2)=4,COUNTIF(Jours_fériés,IQ4+1)),IQ10-HLOOKUP(IQ4+4,Journalier_HLV_Inter,8,FALSE),IF(AND(WEEKDAY(IQ4,2)=4,COUNTIF(Jours_fériés,AND(IQ4+1,IQ4+4))),IQ10-HLOOKUP(IQ4+5,Journalier_HLV_Inter,8,FALSE),IF(AND(WEEKDAY(IQ4,2)=5,COUNTIF(Jours_fériés,IQ4+3)),IQ10-HLOOKUP(IQ4+4,Journalier_HLV_Inter,8,FALSE),IF(COUNTIF(Week_end,IQ4),0,IF(COUNTIF(Jours_fériés,IQ4),0,IQ10-HLOOKUP(IQ4+1,Journalier_HLV_Inter,8,FALSE)))))))))))))</f>
        <v>0</v>
      </c>
      <c r="IR17" s="63">
        <f>IF(WEEKDAY(IR4,2)=5,(IR10-HLOOKUP(IR4+3,Journalier_HLV_Inter,8,FALSE)),IF(AND(WEEKDAY(IR4,2)=1,COUNTIF(Jours_fériés,AND(IR4+1,IE+2))),IR10-HLOOKUP(IR4+3,Journalier_HLV_Inter,8,FALSE),IF(AND(WEEKDAY(IR4,2)=1,COUNTIF(Jours_fériés,IR4+1)),IR10-HLOOKUP(IR4+2,Journalier_HLV_Inter,8,FALSE),IF(AND(WEEKDAY(IR4,2)=2,COUNTIF(Jours_fériés,AND(IR4+1,IR4+2))),IR10-HLOOKUP(IR4+3,Journalier_HLV_Inter,8,FALSE),IF(AND(WEEKDAY(IR4,2)=2,COUNTIF(Jours_fériés,IR4+1)),IR10-HLOOKUP(IR4+2,Journalier_HLV_Inter,8,FALSE),IF(AND(WEEKDAY(IR4,2)=3,COUNTIF(Jours_fériés,AND(IR4+1,IR4+2))),IR10-HLOOKUP(IR4+5,Journalier_HLV_Inter,8,FALSE),IF(AND(WEEKDAY(IR4,2)=3,COUNTIF(Jours_fériés,IR4+1)),IR10-HLOOKUP(IR4+2,Journalier_HLV_Inter,8,FALSE),IF(AND(WEEKDAY(IR4,2)=4,COUNTIF(Jours_fériés,IR4+1)),IR10-HLOOKUP(IR4+4,Journalier_HLV_Inter,8,FALSE),IF(AND(WEEKDAY(IR4,2)=4,COUNTIF(Jours_fériés,AND(IR4+1,IR4+4))),IR10-HLOOKUP(IR4+5,Journalier_HLV_Inter,8,FALSE),IF(AND(WEEKDAY(IR4,2)=5,COUNTIF(Jours_fériés,IR4+3)),IR10-HLOOKUP(IR4+4,Journalier_HLV_Inter,8,FALSE),IF(COUNTIF(Week_end,IR4),0,IF(COUNTIF(Jours_fériés,IR4),0,IR10-HLOOKUP(IR4+1,Journalier_HLV_Inter,8,FALSE)))))))))))))</f>
        <v>0</v>
      </c>
      <c r="IS17" s="63">
        <f>IF(WEEKDAY(IS4,2)=5,(IS10-HLOOKUP(IS4+3,Journalier_HLV_Inter,8,FALSE)),IF(AND(WEEKDAY(IS4,2)=1,COUNTIF(Jours_fériés,AND(IS4+1,IE+2))),IS10-HLOOKUP(IS4+3,Journalier_HLV_Inter,8,FALSE),IF(AND(WEEKDAY(IS4,2)=1,COUNTIF(Jours_fériés,IS4+1)),IS10-HLOOKUP(IS4+2,Journalier_HLV_Inter,8,FALSE),IF(AND(WEEKDAY(IS4,2)=2,COUNTIF(Jours_fériés,AND(IS4+1,IS4+2))),IS10-HLOOKUP(IS4+3,Journalier_HLV_Inter,8,FALSE),IF(AND(WEEKDAY(IS4,2)=2,COUNTIF(Jours_fériés,IS4+1)),IS10-HLOOKUP(IS4+2,Journalier_HLV_Inter,8,FALSE),IF(AND(WEEKDAY(IS4,2)=3,COUNTIF(Jours_fériés,AND(IS4+1,IS4+2))),IS10-HLOOKUP(IS4+5,Journalier_HLV_Inter,8,FALSE),IF(AND(WEEKDAY(IS4,2)=3,COUNTIF(Jours_fériés,IS4+1)),IS10-HLOOKUP(IS4+2,Journalier_HLV_Inter,8,FALSE),IF(AND(WEEKDAY(IS4,2)=4,COUNTIF(Jours_fériés,IS4+1)),IS10-HLOOKUP(IS4+4,Journalier_HLV_Inter,8,FALSE),IF(AND(WEEKDAY(IS4,2)=4,COUNTIF(Jours_fériés,AND(IS4+1,IS4+4))),IS10-HLOOKUP(IS4+5,Journalier_HLV_Inter,8,FALSE),IF(AND(WEEKDAY(IS4,2)=5,COUNTIF(Jours_fériés,IS4+3)),IS10-HLOOKUP(IS4+4,Journalier_HLV_Inter,8,FALSE),IF(COUNTIF(Week_end,IS4),0,IF(COUNTIF(Jours_fériés,IS4),0,IS10-HLOOKUP(IS4+1,Journalier_HLV_Inter,8,FALSE)))))))))))))</f>
        <v>0</v>
      </c>
      <c r="IT17" s="63">
        <f>IF(WEEKDAY(IT4,2)=5,(IT10-HLOOKUP(IT4+3,Journalier_HLV_Inter,8,FALSE)),IF(AND(WEEKDAY(IT4,2)=1,COUNTIF(Jours_fériés,AND(IT4+1,IE+2))),IT10-HLOOKUP(IT4+3,Journalier_HLV_Inter,8,FALSE),IF(AND(WEEKDAY(IT4,2)=1,COUNTIF(Jours_fériés,IT4+1)),IT10-HLOOKUP(IT4+2,Journalier_HLV_Inter,8,FALSE),IF(AND(WEEKDAY(IT4,2)=2,COUNTIF(Jours_fériés,AND(IT4+1,IT4+2))),IT10-HLOOKUP(IT4+3,Journalier_HLV_Inter,8,FALSE),IF(AND(WEEKDAY(IT4,2)=2,COUNTIF(Jours_fériés,IT4+1)),IT10-HLOOKUP(IT4+2,Journalier_HLV_Inter,8,FALSE),IF(AND(WEEKDAY(IT4,2)=3,COUNTIF(Jours_fériés,AND(IT4+1,IT4+2))),IT10-HLOOKUP(IT4+5,Journalier_HLV_Inter,8,FALSE),IF(AND(WEEKDAY(IT4,2)=3,COUNTIF(Jours_fériés,IT4+1)),IT10-HLOOKUP(IT4+2,Journalier_HLV_Inter,8,FALSE),IF(AND(WEEKDAY(IT4,2)=4,COUNTIF(Jours_fériés,IT4+1)),IT10-HLOOKUP(IT4+4,Journalier_HLV_Inter,8,FALSE),IF(AND(WEEKDAY(IT4,2)=4,COUNTIF(Jours_fériés,AND(IT4+1,IT4+4))),IT10-HLOOKUP(IT4+5,Journalier_HLV_Inter,8,FALSE),IF(AND(WEEKDAY(IT4,2)=5,COUNTIF(Jours_fériés,IT4+3)),IT10-HLOOKUP(IT4+4,Journalier_HLV_Inter,8,FALSE),IF(COUNTIF(Week_end,IT4),0,IF(COUNTIF(Jours_fériés,IT4),0,IT10-HLOOKUP(IT4+1,Journalier_HLV_Inter,8,FALSE)))))))))))))</f>
        <v>0</v>
      </c>
      <c r="IU17" s="63">
        <f>IF(WEEKDAY(IU4,2)=5,(IU10-HLOOKUP(IU4+3,Journalier_HLV_Inter,8,FALSE)),IF(AND(WEEKDAY(IU4,2)=1,COUNTIF(Jours_fériés,AND(IU4+1,IE+2))),IU10-HLOOKUP(IU4+3,Journalier_HLV_Inter,8,FALSE),IF(AND(WEEKDAY(IU4,2)=1,COUNTIF(Jours_fériés,IU4+1)),IU10-HLOOKUP(IU4+2,Journalier_HLV_Inter,8,FALSE),IF(AND(WEEKDAY(IU4,2)=2,COUNTIF(Jours_fériés,AND(IU4+1,IU4+2))),IU10-HLOOKUP(IU4+3,Journalier_HLV_Inter,8,FALSE),IF(AND(WEEKDAY(IU4,2)=2,COUNTIF(Jours_fériés,IU4+1)),IU10-HLOOKUP(IU4+2,Journalier_HLV_Inter,8,FALSE),IF(AND(WEEKDAY(IU4,2)=3,COUNTIF(Jours_fériés,AND(IU4+1,IU4+2))),IU10-HLOOKUP(IU4+5,Journalier_HLV_Inter,8,FALSE),IF(AND(WEEKDAY(IU4,2)=3,COUNTIF(Jours_fériés,IU4+1)),IU10-HLOOKUP(IU4+2,Journalier_HLV_Inter,8,FALSE),IF(AND(WEEKDAY(IU4,2)=4,COUNTIF(Jours_fériés,IU4+1)),IU10-HLOOKUP(IU4+4,Journalier_HLV_Inter,8,FALSE),IF(AND(WEEKDAY(IU4,2)=4,COUNTIF(Jours_fériés,AND(IU4+1,IU4+4))),IU10-HLOOKUP(IU4+5,Journalier_HLV_Inter,8,FALSE),IF(AND(WEEKDAY(IU4,2)=5,COUNTIF(Jours_fériés,IU4+3)),IU10-HLOOKUP(IU4+4,Journalier_HLV_Inter,8,FALSE),IF(COUNTIF(Week_end,IU4),0,IF(COUNTIF(Jours_fériés,IU4),0,IU10-HLOOKUP(IU4+1,Journalier_HLV_Inter,8,FALSE)))))))))))))</f>
        <v>0</v>
      </c>
      <c r="IV17" s="63">
        <f>IF(WEEKDAY(IV4,2)=5,(IV10-HLOOKUP(IV4+3,Journalier_HLV_Inter,8,FALSE)),IF(AND(WEEKDAY(IV4,2)=1,COUNTIF(Jours_fériés,AND(IV4+1,IE+2))),IV10-HLOOKUP(IV4+3,Journalier_HLV_Inter,8,FALSE),IF(AND(WEEKDAY(IV4,2)=1,COUNTIF(Jours_fériés,IV4+1)),IV10-HLOOKUP(IV4+2,Journalier_HLV_Inter,8,FALSE),IF(AND(WEEKDAY(IV4,2)=2,COUNTIF(Jours_fériés,AND(IV4+1,IV4+2))),IV10-HLOOKUP(IV4+3,Journalier_HLV_Inter,8,FALSE),IF(AND(WEEKDAY(IV4,2)=2,COUNTIF(Jours_fériés,IV4+1)),IV10-HLOOKUP(IV4+2,Journalier_HLV_Inter,8,FALSE),IF(AND(WEEKDAY(IV4,2)=3,COUNTIF(Jours_fériés,AND(IV4+1,IV4+2))),IV10-HLOOKUP(IV4+5,Journalier_HLV_Inter,8,FALSE),IF(AND(WEEKDAY(IV4,2)=3,COUNTIF(Jours_fériés,IV4+1)),IV10-HLOOKUP(IV4+2,Journalier_HLV_Inter,8,FALSE),IF(AND(WEEKDAY(IV4,2)=4,COUNTIF(Jours_fériés,IV4+1)),IV10-HLOOKUP(IV4+4,Journalier_HLV_Inter,8,FALSE),IF(AND(WEEKDAY(IV4,2)=4,COUNTIF(Jours_fériés,AND(IV4+1,IV4+4))),IV10-HLOOKUP(IV4+5,Journalier_HLV_Inter,8,FALSE),IF(AND(WEEKDAY(IV4,2)=5,COUNTIF(Jours_fériés,IV4+3)),IV10-HLOOKUP(IV4+4,Journalier_HLV_Inter,8,FALSE),IF(COUNTIF(Week_end,IV4),0,IF(COUNTIF(Jours_fériés,IV4),0,IV10-HLOOKUP(IV4+1,Journalier_HLV_Inter,8,FALSE)))))))))))))</f>
        <v>0</v>
      </c>
      <c r="IW17" s="63">
        <f>IF(WEEKDAY(IW4,2)=5,(IW10-HLOOKUP(IW4+3,Journalier_HLV_Inter,8,FALSE)),IF(AND(WEEKDAY(IW4,2)=1,COUNTIF(Jours_fériés,AND(IW4+1,IE+2))),IW10-HLOOKUP(IW4+3,Journalier_HLV_Inter,8,FALSE),IF(AND(WEEKDAY(IW4,2)=1,COUNTIF(Jours_fériés,IW4+1)),IW10-HLOOKUP(IW4+2,Journalier_HLV_Inter,8,FALSE),IF(AND(WEEKDAY(IW4,2)=2,COUNTIF(Jours_fériés,AND(IW4+1,IW4+2))),IW10-HLOOKUP(IW4+3,Journalier_HLV_Inter,8,FALSE),IF(AND(WEEKDAY(IW4,2)=2,COUNTIF(Jours_fériés,IW4+1)),IW10-HLOOKUP(IW4+2,Journalier_HLV_Inter,8,FALSE),IF(AND(WEEKDAY(IW4,2)=3,COUNTIF(Jours_fériés,AND(IW4+1,IW4+2))),IW10-HLOOKUP(IW4+5,Journalier_HLV_Inter,8,FALSE),IF(AND(WEEKDAY(IW4,2)=3,COUNTIF(Jours_fériés,IW4+1)),IW10-HLOOKUP(IW4+2,Journalier_HLV_Inter,8,FALSE),IF(AND(WEEKDAY(IW4,2)=4,COUNTIF(Jours_fériés,IW4+1)),IW10-HLOOKUP(IW4+4,Journalier_HLV_Inter,8,FALSE),IF(AND(WEEKDAY(IW4,2)=4,COUNTIF(Jours_fériés,AND(IW4+1,IW4+4))),IW10-HLOOKUP(IW4+5,Journalier_HLV_Inter,8,FALSE),IF(AND(WEEKDAY(IW4,2)=5,COUNTIF(Jours_fériés,IW4+3)),IW10-HLOOKUP(IW4+4,Journalier_HLV_Inter,8,FALSE),IF(COUNTIF(Week_end,IW4),0,IF(COUNTIF(Jours_fériés,IW4),0,IW10-HLOOKUP(IW4+1,Journalier_HLV_Inter,8,FALSE)))))))))))))</f>
        <v>0</v>
      </c>
      <c r="IX17" s="63">
        <f>IF(WEEKDAY(IX4,2)=5,(IX10-HLOOKUP(IX4+3,Journalier_HLV_Inter,8,FALSE)),IF(AND(WEEKDAY(IX4,2)=1,COUNTIF(Jours_fériés,AND(IX4+1,IE+2))),IX10-HLOOKUP(IX4+3,Journalier_HLV_Inter,8,FALSE),IF(AND(WEEKDAY(IX4,2)=1,COUNTIF(Jours_fériés,IX4+1)),IX10-HLOOKUP(IX4+2,Journalier_HLV_Inter,8,FALSE),IF(AND(WEEKDAY(IX4,2)=2,COUNTIF(Jours_fériés,AND(IX4+1,IX4+2))),IX10-HLOOKUP(IX4+3,Journalier_HLV_Inter,8,FALSE),IF(AND(WEEKDAY(IX4,2)=2,COUNTIF(Jours_fériés,IX4+1)),IX10-HLOOKUP(IX4+2,Journalier_HLV_Inter,8,FALSE),IF(AND(WEEKDAY(IX4,2)=3,COUNTIF(Jours_fériés,AND(IX4+1,IX4+2))),IX10-HLOOKUP(IX4+5,Journalier_HLV_Inter,8,FALSE),IF(AND(WEEKDAY(IX4,2)=3,COUNTIF(Jours_fériés,IX4+1)),IX10-HLOOKUP(IX4+2,Journalier_HLV_Inter,8,FALSE),IF(AND(WEEKDAY(IX4,2)=4,COUNTIF(Jours_fériés,IX4+1)),IX10-HLOOKUP(IX4+4,Journalier_HLV_Inter,8,FALSE),IF(AND(WEEKDAY(IX4,2)=4,COUNTIF(Jours_fériés,AND(IX4+1,IX4+4))),IX10-HLOOKUP(IX4+5,Journalier_HLV_Inter,8,FALSE),IF(AND(WEEKDAY(IX4,2)=5,COUNTIF(Jours_fériés,IX4+3)),IX10-HLOOKUP(IX4+4,Journalier_HLV_Inter,8,FALSE),IF(COUNTIF(Week_end,IX4),0,IF(COUNTIF(Jours_fériés,IX4),0,IX10-HLOOKUP(IX4+1,Journalier_HLV_Inter,8,FALSE)))))))))))))</f>
        <v>0</v>
      </c>
      <c r="IY17" s="63">
        <f>IF(WEEKDAY(IY4,2)=5,(IY10-HLOOKUP(IY4+3,Journalier_HLV_Inter,8,FALSE)),IF(AND(WEEKDAY(IY4,2)=1,COUNTIF(Jours_fériés,AND(IY4+1,IE+2))),IY10-HLOOKUP(IY4+3,Journalier_HLV_Inter,8,FALSE),IF(AND(WEEKDAY(IY4,2)=1,COUNTIF(Jours_fériés,IY4+1)),IY10-HLOOKUP(IY4+2,Journalier_HLV_Inter,8,FALSE),IF(AND(WEEKDAY(IY4,2)=2,COUNTIF(Jours_fériés,AND(IY4+1,IY4+2))),IY10-HLOOKUP(IY4+3,Journalier_HLV_Inter,8,FALSE),IF(AND(WEEKDAY(IY4,2)=2,COUNTIF(Jours_fériés,IY4+1)),IY10-HLOOKUP(IY4+2,Journalier_HLV_Inter,8,FALSE),IF(AND(WEEKDAY(IY4,2)=3,COUNTIF(Jours_fériés,AND(IY4+1,IY4+2))),IY10-HLOOKUP(IY4+5,Journalier_HLV_Inter,8,FALSE),IF(AND(WEEKDAY(IY4,2)=3,COUNTIF(Jours_fériés,IY4+1)),IY10-HLOOKUP(IY4+2,Journalier_HLV_Inter,8,FALSE),IF(AND(WEEKDAY(IY4,2)=4,COUNTIF(Jours_fériés,IY4+1)),IY10-HLOOKUP(IY4+4,Journalier_HLV_Inter,8,FALSE),IF(AND(WEEKDAY(IY4,2)=4,COUNTIF(Jours_fériés,AND(IY4+1,IY4+4))),IY10-HLOOKUP(IY4+5,Journalier_HLV_Inter,8,FALSE),IF(AND(WEEKDAY(IY4,2)=5,COUNTIF(Jours_fériés,IY4+3)),IY10-HLOOKUP(IY4+4,Journalier_HLV_Inter,8,FALSE),IF(COUNTIF(Week_end,IY4),0,IF(COUNTIF(Jours_fériés,IY4),0,IY10-HLOOKUP(IY4+1,Journalier_HLV_Inter,8,FALSE)))))))))))))</f>
        <v>0</v>
      </c>
      <c r="IZ17" s="63">
        <f>IF(WEEKDAY(IZ4,2)=5,(IZ10-HLOOKUP(IZ4+3,Journalier_HLV_Inter,8,FALSE)),IF(AND(WEEKDAY(IZ4,2)=1,COUNTIF(Jours_fériés,AND(IZ4+1,IE+2))),IZ10-HLOOKUP(IZ4+3,Journalier_HLV_Inter,8,FALSE),IF(AND(WEEKDAY(IZ4,2)=1,COUNTIF(Jours_fériés,IZ4+1)),IZ10-HLOOKUP(IZ4+2,Journalier_HLV_Inter,8,FALSE),IF(AND(WEEKDAY(IZ4,2)=2,COUNTIF(Jours_fériés,AND(IZ4+1,IZ4+2))),IZ10-HLOOKUP(IZ4+3,Journalier_HLV_Inter,8,FALSE),IF(AND(WEEKDAY(IZ4,2)=2,COUNTIF(Jours_fériés,IZ4+1)),IZ10-HLOOKUP(IZ4+2,Journalier_HLV_Inter,8,FALSE),IF(AND(WEEKDAY(IZ4,2)=3,COUNTIF(Jours_fériés,AND(IZ4+1,IZ4+2))),IZ10-HLOOKUP(IZ4+5,Journalier_HLV_Inter,8,FALSE),IF(AND(WEEKDAY(IZ4,2)=3,COUNTIF(Jours_fériés,IZ4+1)),IZ10-HLOOKUP(IZ4+2,Journalier_HLV_Inter,8,FALSE),IF(AND(WEEKDAY(IZ4,2)=4,COUNTIF(Jours_fériés,IZ4+1)),IZ10-HLOOKUP(IZ4+4,Journalier_HLV_Inter,8,FALSE),IF(AND(WEEKDAY(IZ4,2)=4,COUNTIF(Jours_fériés,AND(IZ4+1,IZ4+4))),IZ10-HLOOKUP(IZ4+5,Journalier_HLV_Inter,8,FALSE),IF(AND(WEEKDAY(IZ4,2)=5,COUNTIF(Jours_fériés,IZ4+3)),IZ10-HLOOKUP(IZ4+4,Journalier_HLV_Inter,8,FALSE),IF(COUNTIF(Week_end,IZ4),0,IF(COUNTIF(Jours_fériés,IZ4),0,IZ10-HLOOKUP(IZ4+1,Journalier_HLV_Inter,8,FALSE)))))))))))))</f>
        <v>0</v>
      </c>
      <c r="JA17" s="63">
        <f>IF(WEEKDAY(JA4,2)=5,(JA10-HLOOKUP(JA4+3,Journalier_HLV_Inter,8,FALSE)),IF(AND(WEEKDAY(JA4,2)=1,COUNTIF(Jours_fériés,AND(JA4+1,IE+2))),JA10-HLOOKUP(JA4+3,Journalier_HLV_Inter,8,FALSE),IF(AND(WEEKDAY(JA4,2)=1,COUNTIF(Jours_fériés,JA4+1)),JA10-HLOOKUP(JA4+2,Journalier_HLV_Inter,8,FALSE),IF(AND(WEEKDAY(JA4,2)=2,COUNTIF(Jours_fériés,AND(JA4+1,JA4+2))),JA10-HLOOKUP(JA4+3,Journalier_HLV_Inter,8,FALSE),IF(AND(WEEKDAY(JA4,2)=2,COUNTIF(Jours_fériés,JA4+1)),JA10-HLOOKUP(JA4+2,Journalier_HLV_Inter,8,FALSE),IF(AND(WEEKDAY(JA4,2)=3,COUNTIF(Jours_fériés,AND(JA4+1,JA4+2))),JA10-HLOOKUP(JA4+5,Journalier_HLV_Inter,8,FALSE),IF(AND(WEEKDAY(JA4,2)=3,COUNTIF(Jours_fériés,JA4+1)),JA10-HLOOKUP(JA4+2,Journalier_HLV_Inter,8,FALSE),IF(AND(WEEKDAY(JA4,2)=4,COUNTIF(Jours_fériés,JA4+1)),JA10-HLOOKUP(JA4+4,Journalier_HLV_Inter,8,FALSE),IF(AND(WEEKDAY(JA4,2)=4,COUNTIF(Jours_fériés,AND(JA4+1,JA4+4))),JA10-HLOOKUP(JA4+5,Journalier_HLV_Inter,8,FALSE),IF(AND(WEEKDAY(JA4,2)=5,COUNTIF(Jours_fériés,JA4+3)),JA10-HLOOKUP(JA4+4,Journalier_HLV_Inter,8,FALSE),IF(COUNTIF(Week_end,JA4),0,IF(COUNTIF(Jours_fériés,JA4),0,JA10-HLOOKUP(JA4+1,Journalier_HLV_Inter,8,FALSE)))))))))))))</f>
        <v>0</v>
      </c>
      <c r="JB17" s="63">
        <f>IF(WEEKDAY(JB4,2)=5,(JB10-HLOOKUP(JB4+3,Journalier_HLV_Inter,8,FALSE)),IF(AND(WEEKDAY(JB4,2)=1,COUNTIF(Jours_fériés,AND(JB4+1,IE+2))),JB10-HLOOKUP(JB4+3,Journalier_HLV_Inter,8,FALSE),IF(AND(WEEKDAY(JB4,2)=1,COUNTIF(Jours_fériés,JB4+1)),JB10-HLOOKUP(JB4+2,Journalier_HLV_Inter,8,FALSE),IF(AND(WEEKDAY(JB4,2)=2,COUNTIF(Jours_fériés,AND(JB4+1,JB4+2))),JB10-HLOOKUP(JB4+3,Journalier_HLV_Inter,8,FALSE),IF(AND(WEEKDAY(JB4,2)=2,COUNTIF(Jours_fériés,JB4+1)),JB10-HLOOKUP(JB4+2,Journalier_HLV_Inter,8,FALSE),IF(AND(WEEKDAY(JB4,2)=3,COUNTIF(Jours_fériés,AND(JB4+1,JB4+2))),JB10-HLOOKUP(JB4+5,Journalier_HLV_Inter,8,FALSE),IF(AND(WEEKDAY(JB4,2)=3,COUNTIF(Jours_fériés,JB4+1)),JB10-HLOOKUP(JB4+2,Journalier_HLV_Inter,8,FALSE),IF(AND(WEEKDAY(JB4,2)=4,COUNTIF(Jours_fériés,JB4+1)),JB10-HLOOKUP(JB4+4,Journalier_HLV_Inter,8,FALSE),IF(AND(WEEKDAY(JB4,2)=4,COUNTIF(Jours_fériés,AND(JB4+1,JB4+4))),JB10-HLOOKUP(JB4+5,Journalier_HLV_Inter,8,FALSE),IF(AND(WEEKDAY(JB4,2)=5,COUNTIF(Jours_fériés,JB4+3)),JB10-HLOOKUP(JB4+4,Journalier_HLV_Inter,8,FALSE),IF(COUNTIF(Week_end,JB4),0,IF(COUNTIF(Jours_fériés,JB4),0,JB10-HLOOKUP(JB4+1,Journalier_HLV_Inter,8,FALSE)))))))))))))</f>
        <v>0</v>
      </c>
      <c r="JC17" s="63">
        <f>IF(WEEKDAY(JC4,2)=5,(JC10-HLOOKUP(JC4+3,Journalier_HLV_Inter,8,FALSE)),IF(AND(WEEKDAY(JC4,2)=1,COUNTIF(Jours_fériés,AND(JC4+1,IE+2))),JC10-HLOOKUP(JC4+3,Journalier_HLV_Inter,8,FALSE),IF(AND(WEEKDAY(JC4,2)=1,COUNTIF(Jours_fériés,JC4+1)),JC10-HLOOKUP(JC4+2,Journalier_HLV_Inter,8,FALSE),IF(AND(WEEKDAY(JC4,2)=2,COUNTIF(Jours_fériés,AND(JC4+1,JC4+2))),JC10-HLOOKUP(JC4+3,Journalier_HLV_Inter,8,FALSE),IF(AND(WEEKDAY(JC4,2)=2,COUNTIF(Jours_fériés,JC4+1)),JC10-HLOOKUP(JC4+2,Journalier_HLV_Inter,8,FALSE),IF(AND(WEEKDAY(JC4,2)=3,COUNTIF(Jours_fériés,AND(JC4+1,JC4+2))),JC10-HLOOKUP(JC4+5,Journalier_HLV_Inter,8,FALSE),IF(AND(WEEKDAY(JC4,2)=3,COUNTIF(Jours_fériés,JC4+1)),JC10-HLOOKUP(JC4+2,Journalier_HLV_Inter,8,FALSE),IF(AND(WEEKDAY(JC4,2)=4,COUNTIF(Jours_fériés,JC4+1)),JC10-HLOOKUP(JC4+4,Journalier_HLV_Inter,8,FALSE),IF(AND(WEEKDAY(JC4,2)=4,COUNTIF(Jours_fériés,AND(JC4+1,JC4+4))),JC10-HLOOKUP(JC4+5,Journalier_HLV_Inter,8,FALSE),IF(AND(WEEKDAY(JC4,2)=5,COUNTIF(Jours_fériés,JC4+3)),JC10-HLOOKUP(JC4+4,Journalier_HLV_Inter,8,FALSE),IF(COUNTIF(Week_end,JC4),0,IF(COUNTIF(Jours_fériés,JC4),0,JC10-HLOOKUP(JC4+1,Journalier_HLV_Inter,8,FALSE)))))))))))))</f>
        <v>0</v>
      </c>
      <c r="JD17" s="63">
        <f>IF(WEEKDAY(JD4,2)=5,(JD10-HLOOKUP(JD4+3,Journalier_HLV_Inter,8,FALSE)),IF(AND(WEEKDAY(JD4,2)=1,COUNTIF(Jours_fériés,AND(JD4+1,IE+2))),JD10-HLOOKUP(JD4+3,Journalier_HLV_Inter,8,FALSE),IF(AND(WEEKDAY(JD4,2)=1,COUNTIF(Jours_fériés,JD4+1)),JD10-HLOOKUP(JD4+2,Journalier_HLV_Inter,8,FALSE),IF(AND(WEEKDAY(JD4,2)=2,COUNTIF(Jours_fériés,AND(JD4+1,JD4+2))),JD10-HLOOKUP(JD4+3,Journalier_HLV_Inter,8,FALSE),IF(AND(WEEKDAY(JD4,2)=2,COUNTIF(Jours_fériés,JD4+1)),JD10-HLOOKUP(JD4+2,Journalier_HLV_Inter,8,FALSE),IF(AND(WEEKDAY(JD4,2)=3,COUNTIF(Jours_fériés,AND(JD4+1,JD4+2))),JD10-HLOOKUP(JD4+5,Journalier_HLV_Inter,8,FALSE),IF(AND(WEEKDAY(JD4,2)=3,COUNTIF(Jours_fériés,JD4+1)),JD10-HLOOKUP(JD4+2,Journalier_HLV_Inter,8,FALSE),IF(AND(WEEKDAY(JD4,2)=4,COUNTIF(Jours_fériés,JD4+1)),JD10-HLOOKUP(JD4+4,Journalier_HLV_Inter,8,FALSE),IF(AND(WEEKDAY(JD4,2)=4,COUNTIF(Jours_fériés,AND(JD4+1,JD4+4))),JD10-HLOOKUP(JD4+5,Journalier_HLV_Inter,8,FALSE),IF(AND(WEEKDAY(JD4,2)=5,COUNTIF(Jours_fériés,JD4+3)),JD10-HLOOKUP(JD4+4,Journalier_HLV_Inter,8,FALSE),IF(COUNTIF(Week_end,JD4),0,IF(COUNTIF(Jours_fériés,JD4),0,JD10-HLOOKUP(JD4+1,Journalier_HLV_Inter,8,FALSE)))))))))))))</f>
        <v>0</v>
      </c>
      <c r="JE17" s="63">
        <f>IF(WEEKDAY(JE4,2)=5,(JE10-HLOOKUP(JE4+3,Journalier_HLV_Inter,8,FALSE)),IF(AND(WEEKDAY(JE4,2)=1,COUNTIF(Jours_fériés,AND(JE4+1,IE+2))),JE10-HLOOKUP(JE4+3,Journalier_HLV_Inter,8,FALSE),IF(AND(WEEKDAY(JE4,2)=1,COUNTIF(Jours_fériés,JE4+1)),JE10-HLOOKUP(JE4+2,Journalier_HLV_Inter,8,FALSE),IF(AND(WEEKDAY(JE4,2)=2,COUNTIF(Jours_fériés,AND(JE4+1,JE4+2))),JE10-HLOOKUP(JE4+3,Journalier_HLV_Inter,8,FALSE),IF(AND(WEEKDAY(JE4,2)=2,COUNTIF(Jours_fériés,JE4+1)),JE10-HLOOKUP(JE4+2,Journalier_HLV_Inter,8,FALSE),IF(AND(WEEKDAY(JE4,2)=3,COUNTIF(Jours_fériés,AND(JE4+1,JE4+2))),JE10-HLOOKUP(JE4+5,Journalier_HLV_Inter,8,FALSE),IF(AND(WEEKDAY(JE4,2)=3,COUNTIF(Jours_fériés,JE4+1)),JE10-HLOOKUP(JE4+2,Journalier_HLV_Inter,8,FALSE),IF(AND(WEEKDAY(JE4,2)=4,COUNTIF(Jours_fériés,JE4+1)),JE10-HLOOKUP(JE4+4,Journalier_HLV_Inter,8,FALSE),IF(AND(WEEKDAY(JE4,2)=4,COUNTIF(Jours_fériés,AND(JE4+1,JE4+4))),JE10-HLOOKUP(JE4+5,Journalier_HLV_Inter,8,FALSE),IF(AND(WEEKDAY(JE4,2)=5,COUNTIF(Jours_fériés,JE4+3)),JE10-HLOOKUP(JE4+4,Journalier_HLV_Inter,8,FALSE),IF(COUNTIF(Week_end,JE4),0,IF(COUNTIF(Jours_fériés,JE4),0,JE10-HLOOKUP(JE4+1,Journalier_HLV_Inter,8,FALSE)))))))))))))</f>
        <v>0</v>
      </c>
      <c r="JF17" s="63">
        <f>IF(WEEKDAY(JF4,2)=5,(JF10-HLOOKUP(JF4+3,Journalier_HLV_Inter,8,FALSE)),IF(AND(WEEKDAY(JF4,2)=1,COUNTIF(Jours_fériés,AND(JF4+1,IE+2))),JF10-HLOOKUP(JF4+3,Journalier_HLV_Inter,8,FALSE),IF(AND(WEEKDAY(JF4,2)=1,COUNTIF(Jours_fériés,JF4+1)),JF10-HLOOKUP(JF4+2,Journalier_HLV_Inter,8,FALSE),IF(AND(WEEKDAY(JF4,2)=2,COUNTIF(Jours_fériés,AND(JF4+1,JF4+2))),JF10-HLOOKUP(JF4+3,Journalier_HLV_Inter,8,FALSE),IF(AND(WEEKDAY(JF4,2)=2,COUNTIF(Jours_fériés,JF4+1)),JF10-HLOOKUP(JF4+2,Journalier_HLV_Inter,8,FALSE),IF(AND(WEEKDAY(JF4,2)=3,COUNTIF(Jours_fériés,AND(JF4+1,JF4+2))),JF10-HLOOKUP(JF4+5,Journalier_HLV_Inter,8,FALSE),IF(AND(WEEKDAY(JF4,2)=3,COUNTIF(Jours_fériés,JF4+1)),JF10-HLOOKUP(JF4+2,Journalier_HLV_Inter,8,FALSE),IF(AND(WEEKDAY(JF4,2)=4,COUNTIF(Jours_fériés,JF4+1)),JF10-HLOOKUP(JF4+4,Journalier_HLV_Inter,8,FALSE),IF(AND(WEEKDAY(JF4,2)=4,COUNTIF(Jours_fériés,AND(JF4+1,JF4+4))),JF10-HLOOKUP(JF4+5,Journalier_HLV_Inter,8,FALSE),IF(AND(WEEKDAY(JF4,2)=5,COUNTIF(Jours_fériés,JF4+3)),JF10-HLOOKUP(JF4+4,Journalier_HLV_Inter,8,FALSE),IF(COUNTIF(Week_end,JF4),0,IF(COUNTIF(Jours_fériés,JF4),0,JF10-HLOOKUP(JF4+1,Journalier_HLV_Inter,8,FALSE)))))))))))))</f>
        <v>0</v>
      </c>
      <c r="JG17" s="63">
        <f>IF(WEEKDAY(JG4,2)=5,(JG10-HLOOKUP(JG4+3,Journalier_HLV_Inter,8,FALSE)),IF(AND(WEEKDAY(JG4,2)=1,COUNTIF(Jours_fériés,AND(JG4+1,IE+2))),JG10-HLOOKUP(JG4+3,Journalier_HLV_Inter,8,FALSE),IF(AND(WEEKDAY(JG4,2)=1,COUNTIF(Jours_fériés,JG4+1)),JG10-HLOOKUP(JG4+2,Journalier_HLV_Inter,8,FALSE),IF(AND(WEEKDAY(JG4,2)=2,COUNTIF(Jours_fériés,AND(JG4+1,JG4+2))),JG10-HLOOKUP(JG4+3,Journalier_HLV_Inter,8,FALSE),IF(AND(WEEKDAY(JG4,2)=2,COUNTIF(Jours_fériés,JG4+1)),JG10-HLOOKUP(JG4+2,Journalier_HLV_Inter,8,FALSE),IF(AND(WEEKDAY(JG4,2)=3,COUNTIF(Jours_fériés,AND(JG4+1,JG4+2))),JG10-HLOOKUP(JG4+5,Journalier_HLV_Inter,8,FALSE),IF(AND(WEEKDAY(JG4,2)=3,COUNTIF(Jours_fériés,JG4+1)),JG10-HLOOKUP(JG4+2,Journalier_HLV_Inter,8,FALSE),IF(AND(WEEKDAY(JG4,2)=4,COUNTIF(Jours_fériés,JG4+1)),JG10-HLOOKUP(JG4+4,Journalier_HLV_Inter,8,FALSE),IF(AND(WEEKDAY(JG4,2)=4,COUNTIF(Jours_fériés,AND(JG4+1,JG4+4))),JG10-HLOOKUP(JG4+5,Journalier_HLV_Inter,8,FALSE),IF(AND(WEEKDAY(JG4,2)=5,COUNTIF(Jours_fériés,JG4+3)),JG10-HLOOKUP(JG4+4,Journalier_HLV_Inter,8,FALSE),IF(COUNTIF(Week_end,JG4),0,IF(COUNTIF(Jours_fériés,JG4),0,JG10-HLOOKUP(JG4+1,Journalier_HLV_Inter,8,FALSE)))))))))))))</f>
        <v>0</v>
      </c>
      <c r="JH17" s="63">
        <f>IF(WEEKDAY(JH4,2)=5,(JH10-HLOOKUP(JH4+3,Journalier_HLV_Inter,8,FALSE)),IF(AND(WEEKDAY(JH4,2)=1,COUNTIF(Jours_fériés,AND(JH4+1,IE+2))),JH10-HLOOKUP(JH4+3,Journalier_HLV_Inter,8,FALSE),IF(AND(WEEKDAY(JH4,2)=1,COUNTIF(Jours_fériés,JH4+1)),JH10-HLOOKUP(JH4+2,Journalier_HLV_Inter,8,FALSE),IF(AND(WEEKDAY(JH4,2)=2,COUNTIF(Jours_fériés,AND(JH4+1,JH4+2))),JH10-HLOOKUP(JH4+3,Journalier_HLV_Inter,8,FALSE),IF(AND(WEEKDAY(JH4,2)=2,COUNTIF(Jours_fériés,JH4+1)),JH10-HLOOKUP(JH4+2,Journalier_HLV_Inter,8,FALSE),IF(AND(WEEKDAY(JH4,2)=3,COUNTIF(Jours_fériés,AND(JH4+1,JH4+2))),JH10-HLOOKUP(JH4+5,Journalier_HLV_Inter,8,FALSE),IF(AND(WEEKDAY(JH4,2)=3,COUNTIF(Jours_fériés,JH4+1)),JH10-HLOOKUP(JH4+2,Journalier_HLV_Inter,8,FALSE),IF(AND(WEEKDAY(JH4,2)=4,COUNTIF(Jours_fériés,JH4+1)),JH10-HLOOKUP(JH4+4,Journalier_HLV_Inter,8,FALSE),IF(AND(WEEKDAY(JH4,2)=4,COUNTIF(Jours_fériés,AND(JH4+1,JH4+4))),JH10-HLOOKUP(JH4+5,Journalier_HLV_Inter,8,FALSE),IF(AND(WEEKDAY(JH4,2)=5,COUNTIF(Jours_fériés,JH4+3)),JH10-HLOOKUP(JH4+4,Journalier_HLV_Inter,8,FALSE),IF(COUNTIF(Week_end,JH4),0,IF(COUNTIF(Jours_fériés,JH4),0,JH10-HLOOKUP(JH4+1,Journalier_HLV_Inter,8,FALSE)))))))))))))</f>
        <v>0</v>
      </c>
      <c r="JI17" s="63">
        <f>IF(WEEKDAY(JI4,2)=5,(JI10-HLOOKUP(JI4+3,Journalier_HLV_Inter,8,FALSE)),IF(AND(WEEKDAY(JI4,2)=1,COUNTIF(Jours_fériés,AND(JI4+1,IE+2))),JI10-HLOOKUP(JI4+3,Journalier_HLV_Inter,8,FALSE),IF(AND(WEEKDAY(JI4,2)=1,COUNTIF(Jours_fériés,JI4+1)),JI10-HLOOKUP(JI4+2,Journalier_HLV_Inter,8,FALSE),IF(AND(WEEKDAY(JI4,2)=2,COUNTIF(Jours_fériés,AND(JI4+1,JI4+2))),JI10-HLOOKUP(JI4+3,Journalier_HLV_Inter,8,FALSE),IF(AND(WEEKDAY(JI4,2)=2,COUNTIF(Jours_fériés,JI4+1)),JI10-HLOOKUP(JI4+2,Journalier_HLV_Inter,8,FALSE),IF(AND(WEEKDAY(JI4,2)=3,COUNTIF(Jours_fériés,AND(JI4+1,JI4+2))),JI10-HLOOKUP(JI4+5,Journalier_HLV_Inter,8,FALSE),IF(AND(WEEKDAY(JI4,2)=3,COUNTIF(Jours_fériés,JI4+1)),JI10-HLOOKUP(JI4+2,Journalier_HLV_Inter,8,FALSE),IF(AND(WEEKDAY(JI4,2)=4,COUNTIF(Jours_fériés,JI4+1)),JI10-HLOOKUP(JI4+4,Journalier_HLV_Inter,8,FALSE),IF(AND(WEEKDAY(JI4,2)=4,COUNTIF(Jours_fériés,AND(JI4+1,JI4+4))),JI10-HLOOKUP(JI4+5,Journalier_HLV_Inter,8,FALSE),IF(AND(WEEKDAY(JI4,2)=5,COUNTIF(Jours_fériés,JI4+3)),JI10-HLOOKUP(JI4+4,Journalier_HLV_Inter,8,FALSE),IF(COUNTIF(Week_end,JI4),0,IF(COUNTIF(Jours_fériés,JI4),0,JI10-HLOOKUP(JI4+1,Journalier_HLV_Inter,8,FALSE)))))))))))))</f>
        <v>0</v>
      </c>
      <c r="JJ17" s="63">
        <f>IF(WEEKDAY(JJ4,2)=5,(JJ10-HLOOKUP(JJ4+3,Journalier_HLV_Inter,8,FALSE)),IF(AND(WEEKDAY(JJ4,2)=1,COUNTIF(Jours_fériés,AND(JJ4+1,IE+2))),JJ10-HLOOKUP(JJ4+3,Journalier_HLV_Inter,8,FALSE),IF(AND(WEEKDAY(JJ4,2)=1,COUNTIF(Jours_fériés,JJ4+1)),JJ10-HLOOKUP(JJ4+2,Journalier_HLV_Inter,8,FALSE),IF(AND(WEEKDAY(JJ4,2)=2,COUNTIF(Jours_fériés,AND(JJ4+1,JJ4+2))),JJ10-HLOOKUP(JJ4+3,Journalier_HLV_Inter,8,FALSE),IF(AND(WEEKDAY(JJ4,2)=2,COUNTIF(Jours_fériés,JJ4+1)),JJ10-HLOOKUP(JJ4+2,Journalier_HLV_Inter,8,FALSE),IF(AND(WEEKDAY(JJ4,2)=3,COUNTIF(Jours_fériés,AND(JJ4+1,JJ4+2))),JJ10-HLOOKUP(JJ4+5,Journalier_HLV_Inter,8,FALSE),IF(AND(WEEKDAY(JJ4,2)=3,COUNTIF(Jours_fériés,JJ4+1)),JJ10-HLOOKUP(JJ4+2,Journalier_HLV_Inter,8,FALSE),IF(AND(WEEKDAY(JJ4,2)=4,COUNTIF(Jours_fériés,JJ4+1)),JJ10-HLOOKUP(JJ4+4,Journalier_HLV_Inter,8,FALSE),IF(AND(WEEKDAY(JJ4,2)=4,COUNTIF(Jours_fériés,AND(JJ4+1,JJ4+4))),JJ10-HLOOKUP(JJ4+5,Journalier_HLV_Inter,8,FALSE),IF(AND(WEEKDAY(JJ4,2)=5,COUNTIF(Jours_fériés,JJ4+3)),JJ10-HLOOKUP(JJ4+4,Journalier_HLV_Inter,8,FALSE),IF(COUNTIF(Week_end,JJ4),0,IF(COUNTIF(Jours_fériés,JJ4),0,JJ10-HLOOKUP(JJ4+1,Journalier_HLV_Inter,8,FALSE)))))))))))))</f>
        <v>0</v>
      </c>
      <c r="JK17" s="63">
        <f>IF(WEEKDAY(JK4,2)=5,(JK10-HLOOKUP(JK4+3,Journalier_HLV_Inter,8,FALSE)),IF(AND(WEEKDAY(JK4,2)=1,COUNTIF(Jours_fériés,AND(JK4+1,IE+2))),JK10-HLOOKUP(JK4+3,Journalier_HLV_Inter,8,FALSE),IF(AND(WEEKDAY(JK4,2)=1,COUNTIF(Jours_fériés,JK4+1)),JK10-HLOOKUP(JK4+2,Journalier_HLV_Inter,8,FALSE),IF(AND(WEEKDAY(JK4,2)=2,COUNTIF(Jours_fériés,AND(JK4+1,JK4+2))),JK10-HLOOKUP(JK4+3,Journalier_HLV_Inter,8,FALSE),IF(AND(WEEKDAY(JK4,2)=2,COUNTIF(Jours_fériés,JK4+1)),JK10-HLOOKUP(JK4+2,Journalier_HLV_Inter,8,FALSE),IF(AND(WEEKDAY(JK4,2)=3,COUNTIF(Jours_fériés,AND(JK4+1,JK4+2))),JK10-HLOOKUP(JK4+5,Journalier_HLV_Inter,8,FALSE),IF(AND(WEEKDAY(JK4,2)=3,COUNTIF(Jours_fériés,JK4+1)),JK10-HLOOKUP(JK4+2,Journalier_HLV_Inter,8,FALSE),IF(AND(WEEKDAY(JK4,2)=4,COUNTIF(Jours_fériés,JK4+1)),JK10-HLOOKUP(JK4+4,Journalier_HLV_Inter,8,FALSE),IF(AND(WEEKDAY(JK4,2)=4,COUNTIF(Jours_fériés,AND(JK4+1,JK4+4))),JK10-HLOOKUP(JK4+5,Journalier_HLV_Inter,8,FALSE),IF(AND(WEEKDAY(JK4,2)=5,COUNTIF(Jours_fériés,JK4+3)),JK10-HLOOKUP(JK4+4,Journalier_HLV_Inter,8,FALSE),IF(COUNTIF(Week_end,JK4),0,IF(COUNTIF(Jours_fériés,JK4),0,JK10-HLOOKUP(JK4+1,Journalier_HLV_Inter,8,FALSE)))))))))))))</f>
        <v>0</v>
      </c>
      <c r="JL17" s="63">
        <f>IF(WEEKDAY(JL4,2)=5,(JL10-HLOOKUP(JL4+3,Journalier_HLV_Inter,8,FALSE)),IF(AND(WEEKDAY(JL4,2)=1,COUNTIF(Jours_fériés,AND(JL4+1,IE+2))),JL10-HLOOKUP(JL4+3,Journalier_HLV_Inter,8,FALSE),IF(AND(WEEKDAY(JL4,2)=1,COUNTIF(Jours_fériés,JL4+1)),JL10-HLOOKUP(JL4+2,Journalier_HLV_Inter,8,FALSE),IF(AND(WEEKDAY(JL4,2)=2,COUNTIF(Jours_fériés,AND(JL4+1,JL4+2))),JL10-HLOOKUP(JL4+3,Journalier_HLV_Inter,8,FALSE),IF(AND(WEEKDAY(JL4,2)=2,COUNTIF(Jours_fériés,JL4+1)),JL10-HLOOKUP(JL4+2,Journalier_HLV_Inter,8,FALSE),IF(AND(WEEKDAY(JL4,2)=3,COUNTIF(Jours_fériés,AND(JL4+1,JL4+2))),JL10-HLOOKUP(JL4+5,Journalier_HLV_Inter,8,FALSE),IF(AND(WEEKDAY(JL4,2)=3,COUNTIF(Jours_fériés,JL4+1)),JL10-HLOOKUP(JL4+2,Journalier_HLV_Inter,8,FALSE),IF(AND(WEEKDAY(JL4,2)=4,COUNTIF(Jours_fériés,JL4+1)),JL10-HLOOKUP(JL4+4,Journalier_HLV_Inter,8,FALSE),IF(AND(WEEKDAY(JL4,2)=4,COUNTIF(Jours_fériés,AND(JL4+1,JL4+4))),JL10-HLOOKUP(JL4+5,Journalier_HLV_Inter,8,FALSE),IF(AND(WEEKDAY(JL4,2)=5,COUNTIF(Jours_fériés,JL4+3)),JL10-HLOOKUP(JL4+4,Journalier_HLV_Inter,8,FALSE),IF(COUNTIF(Week_end,JL4),0,IF(COUNTIF(Jours_fériés,JL4),0,JL10-HLOOKUP(JL4+1,Journalier_HLV_Inter,8,FALSE)))))))))))))</f>
        <v>0</v>
      </c>
      <c r="JM17" s="63">
        <f>IF(WEEKDAY(JM4,2)=5,(JM10-HLOOKUP(JM4+3,Journalier_HLV_Inter,8,FALSE)),IF(AND(WEEKDAY(JM4,2)=1,COUNTIF(Jours_fériés,AND(JM4+1,IE+2))),JM10-HLOOKUP(JM4+3,Journalier_HLV_Inter,8,FALSE),IF(AND(WEEKDAY(JM4,2)=1,COUNTIF(Jours_fériés,JM4+1)),JM10-HLOOKUP(JM4+2,Journalier_HLV_Inter,8,FALSE),IF(AND(WEEKDAY(JM4,2)=2,COUNTIF(Jours_fériés,AND(JM4+1,JM4+2))),JM10-HLOOKUP(JM4+3,Journalier_HLV_Inter,8,FALSE),IF(AND(WEEKDAY(JM4,2)=2,COUNTIF(Jours_fériés,JM4+1)),JM10-HLOOKUP(JM4+2,Journalier_HLV_Inter,8,FALSE),IF(AND(WEEKDAY(JM4,2)=3,COUNTIF(Jours_fériés,AND(JM4+1,JM4+2))),JM10-HLOOKUP(JM4+5,Journalier_HLV_Inter,8,FALSE),IF(AND(WEEKDAY(JM4,2)=3,COUNTIF(Jours_fériés,JM4+1)),JM10-HLOOKUP(JM4+2,Journalier_HLV_Inter,8,FALSE),IF(AND(WEEKDAY(JM4,2)=4,COUNTIF(Jours_fériés,JM4+1)),JM10-HLOOKUP(JM4+4,Journalier_HLV_Inter,8,FALSE),IF(AND(WEEKDAY(JM4,2)=4,COUNTIF(Jours_fériés,AND(JM4+1,JM4+4))),JM10-HLOOKUP(JM4+5,Journalier_HLV_Inter,8,FALSE),IF(AND(WEEKDAY(JM4,2)=5,COUNTIF(Jours_fériés,JM4+3)),JM10-HLOOKUP(JM4+4,Journalier_HLV_Inter,8,FALSE),IF(COUNTIF(Week_end,JM4),0,IF(COUNTIF(Jours_fériés,JM4),0,JM10-HLOOKUP(JM4+1,Journalier_HLV_Inter,8,FALSE)))))))))))))</f>
        <v>0</v>
      </c>
      <c r="JN17" s="63">
        <f>IF(WEEKDAY(JN4,2)=5,(JN10-HLOOKUP(JN4+3,Journalier_HLV_Inter,8,FALSE)),IF(AND(WEEKDAY(JN4,2)=1,COUNTIF(Jours_fériés,AND(JN4+1,IE+2))),JN10-HLOOKUP(JN4+3,Journalier_HLV_Inter,8,FALSE),IF(AND(WEEKDAY(JN4,2)=1,COUNTIF(Jours_fériés,JN4+1)),JN10-HLOOKUP(JN4+2,Journalier_HLV_Inter,8,FALSE),IF(AND(WEEKDAY(JN4,2)=2,COUNTIF(Jours_fériés,AND(JN4+1,JN4+2))),JN10-HLOOKUP(JN4+3,Journalier_HLV_Inter,8,FALSE),IF(AND(WEEKDAY(JN4,2)=2,COUNTIF(Jours_fériés,JN4+1)),JN10-HLOOKUP(JN4+2,Journalier_HLV_Inter,8,FALSE),IF(AND(WEEKDAY(JN4,2)=3,COUNTIF(Jours_fériés,AND(JN4+1,JN4+2))),JN10-HLOOKUP(JN4+5,Journalier_HLV_Inter,8,FALSE),IF(AND(WEEKDAY(JN4,2)=3,COUNTIF(Jours_fériés,JN4+1)),JN10-HLOOKUP(JN4+2,Journalier_HLV_Inter,8,FALSE),IF(AND(WEEKDAY(JN4,2)=4,COUNTIF(Jours_fériés,JN4+1)),JN10-HLOOKUP(JN4+4,Journalier_HLV_Inter,8,FALSE),IF(AND(WEEKDAY(JN4,2)=4,COUNTIF(Jours_fériés,AND(JN4+1,JN4+4))),JN10-HLOOKUP(JN4+5,Journalier_HLV_Inter,8,FALSE),IF(AND(WEEKDAY(JN4,2)=5,COUNTIF(Jours_fériés,JN4+3)),JN10-HLOOKUP(JN4+4,Journalier_HLV_Inter,8,FALSE),IF(COUNTIF(Week_end,JN4),0,IF(COUNTIF(Jours_fériés,JN4),0,JN10-HLOOKUP(JN4+1,Journalier_HLV_Inter,8,FALSE)))))))))))))</f>
        <v>0</v>
      </c>
      <c r="JO17" s="63">
        <f>IF(WEEKDAY(JO4,2)=5,(JO10-HLOOKUP(JO4+3,Journalier_HLV_Inter,8,FALSE)),IF(AND(WEEKDAY(JO4,2)=1,COUNTIF(Jours_fériés,AND(JO4+1,IE+2))),JO10-HLOOKUP(JO4+3,Journalier_HLV_Inter,8,FALSE),IF(AND(WEEKDAY(JO4,2)=1,COUNTIF(Jours_fériés,JO4+1)),JO10-HLOOKUP(JO4+2,Journalier_HLV_Inter,8,FALSE),IF(AND(WEEKDAY(JO4,2)=2,COUNTIF(Jours_fériés,AND(JO4+1,JO4+2))),JO10-HLOOKUP(JO4+3,Journalier_HLV_Inter,8,FALSE),IF(AND(WEEKDAY(JO4,2)=2,COUNTIF(Jours_fériés,JO4+1)),JO10-HLOOKUP(JO4+2,Journalier_HLV_Inter,8,FALSE),IF(AND(WEEKDAY(JO4,2)=3,COUNTIF(Jours_fériés,AND(JO4+1,JO4+2))),JO10-HLOOKUP(JO4+5,Journalier_HLV_Inter,8,FALSE),IF(AND(WEEKDAY(JO4,2)=3,COUNTIF(Jours_fériés,JO4+1)),JO10-HLOOKUP(JO4+2,Journalier_HLV_Inter,8,FALSE),IF(AND(WEEKDAY(JO4,2)=4,COUNTIF(Jours_fériés,JO4+1)),JO10-HLOOKUP(JO4+4,Journalier_HLV_Inter,8,FALSE),IF(AND(WEEKDAY(JO4,2)=4,COUNTIF(Jours_fériés,AND(JO4+1,JO4+4))),JO10-HLOOKUP(JO4+5,Journalier_HLV_Inter,8,FALSE),IF(AND(WEEKDAY(JO4,2)=5,COUNTIF(Jours_fériés,JO4+3)),JO10-HLOOKUP(JO4+4,Journalier_HLV_Inter,8,FALSE),IF(COUNTIF(Week_end,JO4),0,IF(COUNTIF(Jours_fériés,JO4),0,JO10-HLOOKUP(JO4+1,Journalier_HLV_Inter,8,FALSE)))))))))))))</f>
        <v>0</v>
      </c>
      <c r="JP17" s="63">
        <f>IF(WEEKDAY(JP4,2)=5,(JP10-HLOOKUP(JP4+3,Journalier_HLV_Inter,8,FALSE)),IF(AND(WEEKDAY(JP4,2)=1,COUNTIF(Jours_fériés,AND(JP4+1,IE+2))),JP10-HLOOKUP(JP4+3,Journalier_HLV_Inter,8,FALSE),IF(AND(WEEKDAY(JP4,2)=1,COUNTIF(Jours_fériés,JP4+1)),JP10-HLOOKUP(JP4+2,Journalier_HLV_Inter,8,FALSE),IF(AND(WEEKDAY(JP4,2)=2,COUNTIF(Jours_fériés,AND(JP4+1,JP4+2))),JP10-HLOOKUP(JP4+3,Journalier_HLV_Inter,8,FALSE),IF(AND(WEEKDAY(JP4,2)=2,COUNTIF(Jours_fériés,JP4+1)),JP10-HLOOKUP(JP4+2,Journalier_HLV_Inter,8,FALSE),IF(AND(WEEKDAY(JP4,2)=3,COUNTIF(Jours_fériés,AND(JP4+1,JP4+2))),JP10-HLOOKUP(JP4+5,Journalier_HLV_Inter,8,FALSE),IF(AND(WEEKDAY(JP4,2)=3,COUNTIF(Jours_fériés,JP4+1)),JP10-HLOOKUP(JP4+2,Journalier_HLV_Inter,8,FALSE),IF(AND(WEEKDAY(JP4,2)=4,COUNTIF(Jours_fériés,JP4+1)),JP10-HLOOKUP(JP4+4,Journalier_HLV_Inter,8,FALSE),IF(AND(WEEKDAY(JP4,2)=4,COUNTIF(Jours_fériés,AND(JP4+1,JP4+4))),JP10-HLOOKUP(JP4+5,Journalier_HLV_Inter,8,FALSE),IF(AND(WEEKDAY(JP4,2)=5,COUNTIF(Jours_fériés,JP4+3)),JP10-HLOOKUP(JP4+4,Journalier_HLV_Inter,8,FALSE),IF(COUNTIF(Week_end,JP4),0,IF(COUNTIF(Jours_fériés,JP4),0,JP10-HLOOKUP(JP4+1,Journalier_HLV_Inter,8,FALSE)))))))))))))</f>
        <v>0</v>
      </c>
      <c r="JQ17" s="63">
        <f>IF(WEEKDAY(JQ4,2)=5,(JQ10-HLOOKUP(JQ4+3,Journalier_HLV_Inter,8,FALSE)),IF(AND(WEEKDAY(JQ4,2)=1,COUNTIF(Jours_fériés,AND(JQ4+1,IE+2))),JQ10-HLOOKUP(JQ4+3,Journalier_HLV_Inter,8,FALSE),IF(AND(WEEKDAY(JQ4,2)=1,COUNTIF(Jours_fériés,JQ4+1)),JQ10-HLOOKUP(JQ4+2,Journalier_HLV_Inter,8,FALSE),IF(AND(WEEKDAY(JQ4,2)=2,COUNTIF(Jours_fériés,AND(JQ4+1,JQ4+2))),JQ10-HLOOKUP(JQ4+3,Journalier_HLV_Inter,8,FALSE),IF(AND(WEEKDAY(JQ4,2)=2,COUNTIF(Jours_fériés,JQ4+1)),JQ10-HLOOKUP(JQ4+2,Journalier_HLV_Inter,8,FALSE),IF(AND(WEEKDAY(JQ4,2)=3,COUNTIF(Jours_fériés,AND(JQ4+1,JQ4+2))),JQ10-HLOOKUP(JQ4+5,Journalier_HLV_Inter,8,FALSE),IF(AND(WEEKDAY(JQ4,2)=3,COUNTIF(Jours_fériés,JQ4+1)),JQ10-HLOOKUP(JQ4+2,Journalier_HLV_Inter,8,FALSE),IF(AND(WEEKDAY(JQ4,2)=4,COUNTIF(Jours_fériés,JQ4+1)),JQ10-HLOOKUP(JQ4+4,Journalier_HLV_Inter,8,FALSE),IF(AND(WEEKDAY(JQ4,2)=4,COUNTIF(Jours_fériés,AND(JQ4+1,JQ4+4))),JQ10-HLOOKUP(JQ4+5,Journalier_HLV_Inter,8,FALSE),IF(AND(WEEKDAY(JQ4,2)=5,COUNTIF(Jours_fériés,JQ4+3)),JQ10-HLOOKUP(JQ4+4,Journalier_HLV_Inter,8,FALSE),IF(COUNTIF(Week_end,JQ4),0,IF(COUNTIF(Jours_fériés,JQ4),0,JQ10-HLOOKUP(JQ4+1,Journalier_HLV_Inter,8,FALSE)))))))))))))</f>
        <v>0</v>
      </c>
      <c r="JR17" s="63">
        <f>IF(WEEKDAY(JR4,2)=5,(JR10-HLOOKUP(JR4+3,Journalier_HLV_Inter,8,FALSE)),IF(AND(WEEKDAY(JR4,2)=1,COUNTIF(Jours_fériés,AND(JR4+1,IE+2))),JR10-HLOOKUP(JR4+3,Journalier_HLV_Inter,8,FALSE),IF(AND(WEEKDAY(JR4,2)=1,COUNTIF(Jours_fériés,JR4+1)),JR10-HLOOKUP(JR4+2,Journalier_HLV_Inter,8,FALSE),IF(AND(WEEKDAY(JR4,2)=2,COUNTIF(Jours_fériés,AND(JR4+1,JR4+2))),JR10-HLOOKUP(JR4+3,Journalier_HLV_Inter,8,FALSE),IF(AND(WEEKDAY(JR4,2)=2,COUNTIF(Jours_fériés,JR4+1)),JR10-HLOOKUP(JR4+2,Journalier_HLV_Inter,8,FALSE),IF(AND(WEEKDAY(JR4,2)=3,COUNTIF(Jours_fériés,AND(JR4+1,JR4+2))),JR10-HLOOKUP(JR4+5,Journalier_HLV_Inter,8,FALSE),IF(AND(WEEKDAY(JR4,2)=3,COUNTIF(Jours_fériés,JR4+1)),JR10-HLOOKUP(JR4+2,Journalier_HLV_Inter,8,FALSE),IF(AND(WEEKDAY(JR4,2)=4,COUNTIF(Jours_fériés,JR4+1)),JR10-HLOOKUP(JR4+4,Journalier_HLV_Inter,8,FALSE),IF(AND(WEEKDAY(JR4,2)=4,COUNTIF(Jours_fériés,AND(JR4+1,JR4+4))),JR10-HLOOKUP(JR4+5,Journalier_HLV_Inter,8,FALSE),IF(AND(WEEKDAY(JR4,2)=5,COUNTIF(Jours_fériés,JR4+3)),JR10-HLOOKUP(JR4+4,Journalier_HLV_Inter,8,FALSE),IF(COUNTIF(Week_end,JR4),0,IF(COUNTIF(Jours_fériés,JR4),0,JR10-HLOOKUP(JR4+1,Journalier_HLV_Inter,8,FALSE)))))))))))))</f>
        <v>0</v>
      </c>
      <c r="JS17" s="63">
        <f>IF(WEEKDAY(JS4,2)=5,(JS10-HLOOKUP(JS4+3,Journalier_HLV_Inter,8,FALSE)),IF(AND(WEEKDAY(JS4,2)=1,COUNTIF(Jours_fériés,AND(JS4+1,IE+2))),JS10-HLOOKUP(JS4+3,Journalier_HLV_Inter,8,FALSE),IF(AND(WEEKDAY(JS4,2)=1,COUNTIF(Jours_fériés,JS4+1)),JS10-HLOOKUP(JS4+2,Journalier_HLV_Inter,8,FALSE),IF(AND(WEEKDAY(JS4,2)=2,COUNTIF(Jours_fériés,AND(JS4+1,JS4+2))),JS10-HLOOKUP(JS4+3,Journalier_HLV_Inter,8,FALSE),IF(AND(WEEKDAY(JS4,2)=2,COUNTIF(Jours_fériés,JS4+1)),JS10-HLOOKUP(JS4+2,Journalier_HLV_Inter,8,FALSE),IF(AND(WEEKDAY(JS4,2)=3,COUNTIF(Jours_fériés,AND(JS4+1,JS4+2))),JS10-HLOOKUP(JS4+5,Journalier_HLV_Inter,8,FALSE),IF(AND(WEEKDAY(JS4,2)=3,COUNTIF(Jours_fériés,JS4+1)),JS10-HLOOKUP(JS4+2,Journalier_HLV_Inter,8,FALSE),IF(AND(WEEKDAY(JS4,2)=4,COUNTIF(Jours_fériés,JS4+1)),JS10-HLOOKUP(JS4+4,Journalier_HLV_Inter,8,FALSE),IF(AND(WEEKDAY(JS4,2)=4,COUNTIF(Jours_fériés,AND(JS4+1,JS4+4))),JS10-HLOOKUP(JS4+5,Journalier_HLV_Inter,8,FALSE),IF(AND(WEEKDAY(JS4,2)=5,COUNTIF(Jours_fériés,JS4+3)),JS10-HLOOKUP(JS4+4,Journalier_HLV_Inter,8,FALSE),IF(COUNTIF(Week_end,JS4),0,IF(COUNTIF(Jours_fériés,JS4),0,JS10-HLOOKUP(JS4+1,Journalier_HLV_Inter,8,FALSE)))))))))))))</f>
        <v>0</v>
      </c>
      <c r="JT17" s="63">
        <f>IF(WEEKDAY(JT4,2)=5,(JT10-HLOOKUP(JT4+3,Journalier_HLV_Inter,8,FALSE)),IF(AND(WEEKDAY(JT4,2)=1,COUNTIF(Jours_fériés,AND(JT4+1,IE+2))),JT10-HLOOKUP(JT4+3,Journalier_HLV_Inter,8,FALSE),IF(AND(WEEKDAY(JT4,2)=1,COUNTIF(Jours_fériés,JT4+1)),JT10-HLOOKUP(JT4+2,Journalier_HLV_Inter,8,FALSE),IF(AND(WEEKDAY(JT4,2)=2,COUNTIF(Jours_fériés,AND(JT4+1,JT4+2))),JT10-HLOOKUP(JT4+3,Journalier_HLV_Inter,8,FALSE),IF(AND(WEEKDAY(JT4,2)=2,COUNTIF(Jours_fériés,JT4+1)),JT10-HLOOKUP(JT4+2,Journalier_HLV_Inter,8,FALSE),IF(AND(WEEKDAY(JT4,2)=3,COUNTIF(Jours_fériés,AND(JT4+1,JT4+2))),JT10-HLOOKUP(JT4+5,Journalier_HLV_Inter,8,FALSE),IF(AND(WEEKDAY(JT4,2)=3,COUNTIF(Jours_fériés,JT4+1)),JT10-HLOOKUP(JT4+2,Journalier_HLV_Inter,8,FALSE),IF(AND(WEEKDAY(JT4,2)=4,COUNTIF(Jours_fériés,JT4+1)),JT10-HLOOKUP(JT4+4,Journalier_HLV_Inter,8,FALSE),IF(AND(WEEKDAY(JT4,2)=4,COUNTIF(Jours_fériés,AND(JT4+1,JT4+4))),JT10-HLOOKUP(JT4+5,Journalier_HLV_Inter,8,FALSE),IF(AND(WEEKDAY(JT4,2)=5,COUNTIF(Jours_fériés,JT4+3)),JT10-HLOOKUP(JT4+4,Journalier_HLV_Inter,8,FALSE),IF(COUNTIF(Week_end,JT4),0,IF(COUNTIF(Jours_fériés,JT4),0,JT10-HLOOKUP(JT4+1,Journalier_HLV_Inter,8,FALSE)))))))))))))</f>
        <v>0</v>
      </c>
      <c r="JU17" s="63">
        <f>IF(WEEKDAY(JU4,2)=5,(JU10-HLOOKUP(JU4+3,Journalier_HLV_Inter,8,FALSE)),IF(AND(WEEKDAY(JU4,2)=1,COUNTIF(Jours_fériés,AND(JU4+1,IE+2))),JU10-HLOOKUP(JU4+3,Journalier_HLV_Inter,8,FALSE),IF(AND(WEEKDAY(JU4,2)=1,COUNTIF(Jours_fériés,JU4+1)),JU10-HLOOKUP(JU4+2,Journalier_HLV_Inter,8,FALSE),IF(AND(WEEKDAY(JU4,2)=2,COUNTIF(Jours_fériés,AND(JU4+1,JU4+2))),JU10-HLOOKUP(JU4+3,Journalier_HLV_Inter,8,FALSE),IF(AND(WEEKDAY(JU4,2)=2,COUNTIF(Jours_fériés,JU4+1)),JU10-HLOOKUP(JU4+2,Journalier_HLV_Inter,8,FALSE),IF(AND(WEEKDAY(JU4,2)=3,COUNTIF(Jours_fériés,AND(JU4+1,JU4+2))),JU10-HLOOKUP(JU4+5,Journalier_HLV_Inter,8,FALSE),IF(AND(WEEKDAY(JU4,2)=3,COUNTIF(Jours_fériés,JU4+1)),JU10-HLOOKUP(JU4+2,Journalier_HLV_Inter,8,FALSE),IF(AND(WEEKDAY(JU4,2)=4,COUNTIF(Jours_fériés,JU4+1)),JU10-HLOOKUP(JU4+4,Journalier_HLV_Inter,8,FALSE),IF(AND(WEEKDAY(JU4,2)=4,COUNTIF(Jours_fériés,AND(JU4+1,JU4+4))),JU10-HLOOKUP(JU4+5,Journalier_HLV_Inter,8,FALSE),IF(AND(WEEKDAY(JU4,2)=5,COUNTIF(Jours_fériés,JU4+3)),JU10-HLOOKUP(JU4+4,Journalier_HLV_Inter,8,FALSE),IF(COUNTIF(Week_end,JU4),0,IF(COUNTIF(Jours_fériés,JU4),0,JU10-HLOOKUP(JU4+1,Journalier_HLV_Inter,8,FALSE)))))))))))))</f>
        <v>0</v>
      </c>
      <c r="JV17" s="63">
        <f>IF(WEEKDAY(JV4,2)=5,(JV10-HLOOKUP(JV4+3,Journalier_HLV_Inter,8,FALSE)),IF(AND(WEEKDAY(JV4,2)=1,COUNTIF(Jours_fériés,AND(JV4+1,IE+2))),JV10-HLOOKUP(JV4+3,Journalier_HLV_Inter,8,FALSE),IF(AND(WEEKDAY(JV4,2)=1,COUNTIF(Jours_fériés,JV4+1)),JV10-HLOOKUP(JV4+2,Journalier_HLV_Inter,8,FALSE),IF(AND(WEEKDAY(JV4,2)=2,COUNTIF(Jours_fériés,AND(JV4+1,JV4+2))),JV10-HLOOKUP(JV4+3,Journalier_HLV_Inter,8,FALSE),IF(AND(WEEKDAY(JV4,2)=2,COUNTIF(Jours_fériés,JV4+1)),JV10-HLOOKUP(JV4+2,Journalier_HLV_Inter,8,FALSE),IF(AND(WEEKDAY(JV4,2)=3,COUNTIF(Jours_fériés,AND(JV4+1,JV4+2))),JV10-HLOOKUP(JV4+5,Journalier_HLV_Inter,8,FALSE),IF(AND(WEEKDAY(JV4,2)=3,COUNTIF(Jours_fériés,JV4+1)),JV10-HLOOKUP(JV4+2,Journalier_HLV_Inter,8,FALSE),IF(AND(WEEKDAY(JV4,2)=4,COUNTIF(Jours_fériés,JV4+1)),JV10-HLOOKUP(JV4+4,Journalier_HLV_Inter,8,FALSE),IF(AND(WEEKDAY(JV4,2)=4,COUNTIF(Jours_fériés,AND(JV4+1,JV4+4))),JV10-HLOOKUP(JV4+5,Journalier_HLV_Inter,8,FALSE),IF(AND(WEEKDAY(JV4,2)=5,COUNTIF(Jours_fériés,JV4+3)),JV10-HLOOKUP(JV4+4,Journalier_HLV_Inter,8,FALSE),IF(COUNTIF(Week_end,JV4),0,IF(COUNTIF(Jours_fériés,JV4),0,JV10-HLOOKUP(JV4+1,Journalier_HLV_Inter,8,FALSE)))))))))))))</f>
        <v>0</v>
      </c>
      <c r="JW17" s="63">
        <f>IF(WEEKDAY(JW4,2)=5,(JW10-HLOOKUP(JW4+3,Journalier_HLV_Inter,8,FALSE)),IF(AND(WEEKDAY(JW4,2)=1,COUNTIF(Jours_fériés,AND(JW4+1,IE+2))),JW10-HLOOKUP(JW4+3,Journalier_HLV_Inter,8,FALSE),IF(AND(WEEKDAY(JW4,2)=1,COUNTIF(Jours_fériés,JW4+1)),JW10-HLOOKUP(JW4+2,Journalier_HLV_Inter,8,FALSE),IF(AND(WEEKDAY(JW4,2)=2,COUNTIF(Jours_fériés,AND(JW4+1,JW4+2))),JW10-HLOOKUP(JW4+3,Journalier_HLV_Inter,8,FALSE),IF(AND(WEEKDAY(JW4,2)=2,COUNTIF(Jours_fériés,JW4+1)),JW10-HLOOKUP(JW4+2,Journalier_HLV_Inter,8,FALSE),IF(AND(WEEKDAY(JW4,2)=3,COUNTIF(Jours_fériés,AND(JW4+1,JW4+2))),JW10-HLOOKUP(JW4+5,Journalier_HLV_Inter,8,FALSE),IF(AND(WEEKDAY(JW4,2)=3,COUNTIF(Jours_fériés,JW4+1)),JW10-HLOOKUP(JW4+2,Journalier_HLV_Inter,8,FALSE),IF(AND(WEEKDAY(JW4,2)=4,COUNTIF(Jours_fériés,JW4+1)),JW10-HLOOKUP(JW4+4,Journalier_HLV_Inter,8,FALSE),IF(AND(WEEKDAY(JW4,2)=4,COUNTIF(Jours_fériés,AND(JW4+1,JW4+4))),JW10-HLOOKUP(JW4+5,Journalier_HLV_Inter,8,FALSE),IF(AND(WEEKDAY(JW4,2)=5,COUNTIF(Jours_fériés,JW4+3)),JW10-HLOOKUP(JW4+4,Journalier_HLV_Inter,8,FALSE),IF(COUNTIF(Week_end,JW4),0,IF(COUNTIF(Jours_fériés,JW4),0,JW10-HLOOKUP(JW4+1,Journalier_HLV_Inter,8,FALSE)))))))))))))</f>
        <v>0</v>
      </c>
      <c r="JX17" s="63">
        <f>IF(WEEKDAY(JX4,2)=5,(JX10-HLOOKUP(JX4+3,Journalier_HLV_Inter,8,FALSE)),IF(AND(WEEKDAY(JX4,2)=1,COUNTIF(Jours_fériés,AND(JX4+1,IE+2))),JX10-HLOOKUP(JX4+3,Journalier_HLV_Inter,8,FALSE),IF(AND(WEEKDAY(JX4,2)=1,COUNTIF(Jours_fériés,JX4+1)),JX10-HLOOKUP(JX4+2,Journalier_HLV_Inter,8,FALSE),IF(AND(WEEKDAY(JX4,2)=2,COUNTIF(Jours_fériés,AND(JX4+1,JX4+2))),JX10-HLOOKUP(JX4+3,Journalier_HLV_Inter,8,FALSE),IF(AND(WEEKDAY(JX4,2)=2,COUNTIF(Jours_fériés,JX4+1)),JX10-HLOOKUP(JX4+2,Journalier_HLV_Inter,8,FALSE),IF(AND(WEEKDAY(JX4,2)=3,COUNTIF(Jours_fériés,AND(JX4+1,JX4+2))),JX10-HLOOKUP(JX4+5,Journalier_HLV_Inter,8,FALSE),IF(AND(WEEKDAY(JX4,2)=3,COUNTIF(Jours_fériés,JX4+1)),JX10-HLOOKUP(JX4+2,Journalier_HLV_Inter,8,FALSE),IF(AND(WEEKDAY(JX4,2)=4,COUNTIF(Jours_fériés,JX4+1)),JX10-HLOOKUP(JX4+4,Journalier_HLV_Inter,8,FALSE),IF(AND(WEEKDAY(JX4,2)=4,COUNTIF(Jours_fériés,AND(JX4+1,JX4+4))),JX10-HLOOKUP(JX4+5,Journalier_HLV_Inter,8,FALSE),IF(AND(WEEKDAY(JX4,2)=5,COUNTIF(Jours_fériés,JX4+3)),JX10-HLOOKUP(JX4+4,Journalier_HLV_Inter,8,FALSE),IF(COUNTIF(Week_end,JX4),0,IF(COUNTIF(Jours_fériés,JX4),0,JX10-HLOOKUP(JX4+1,Journalier_HLV_Inter,8,FALSE)))))))))))))</f>
        <v>0</v>
      </c>
      <c r="JY17" s="63">
        <f>IF(WEEKDAY(JY4,2)=5,(JY10-HLOOKUP(JY4+3,Journalier_HLV_Inter,8,FALSE)),IF(AND(WEEKDAY(JY4,2)=1,COUNTIF(Jours_fériés,AND(JY4+1,IE+2))),JY10-HLOOKUP(JY4+3,Journalier_HLV_Inter,8,FALSE),IF(AND(WEEKDAY(JY4,2)=1,COUNTIF(Jours_fériés,JY4+1)),JY10-HLOOKUP(JY4+2,Journalier_HLV_Inter,8,FALSE),IF(AND(WEEKDAY(JY4,2)=2,COUNTIF(Jours_fériés,AND(JY4+1,JY4+2))),JY10-HLOOKUP(JY4+3,Journalier_HLV_Inter,8,FALSE),IF(AND(WEEKDAY(JY4,2)=2,COUNTIF(Jours_fériés,JY4+1)),JY10-HLOOKUP(JY4+2,Journalier_HLV_Inter,8,FALSE),IF(AND(WEEKDAY(JY4,2)=3,COUNTIF(Jours_fériés,AND(JY4+1,JY4+2))),JY10-HLOOKUP(JY4+5,Journalier_HLV_Inter,8,FALSE),IF(AND(WEEKDAY(JY4,2)=3,COUNTIF(Jours_fériés,JY4+1)),JY10-HLOOKUP(JY4+2,Journalier_HLV_Inter,8,FALSE),IF(AND(WEEKDAY(JY4,2)=4,COUNTIF(Jours_fériés,JY4+1)),JY10-HLOOKUP(JY4+4,Journalier_HLV_Inter,8,FALSE),IF(AND(WEEKDAY(JY4,2)=4,COUNTIF(Jours_fériés,AND(JY4+1,JY4+4))),JY10-HLOOKUP(JY4+5,Journalier_HLV_Inter,8,FALSE),IF(AND(WEEKDAY(JY4,2)=5,COUNTIF(Jours_fériés,JY4+3)),JY10-HLOOKUP(JY4+4,Journalier_HLV_Inter,8,FALSE),IF(COUNTIF(Week_end,JY4),0,IF(COUNTIF(Jours_fériés,JY4),0,JY10-HLOOKUP(JY4+1,Journalier_HLV_Inter,8,FALSE)))))))))))))</f>
        <v>0</v>
      </c>
      <c r="JZ17" s="63">
        <f>IF(WEEKDAY(JZ4,2)=5,(JZ10-HLOOKUP(JZ4+3,Journalier_HLV_Inter,8,FALSE)),IF(AND(WEEKDAY(JZ4,2)=1,COUNTIF(Jours_fériés,AND(JZ4+1,IE+2))),JZ10-HLOOKUP(JZ4+3,Journalier_HLV_Inter,8,FALSE),IF(AND(WEEKDAY(JZ4,2)=1,COUNTIF(Jours_fériés,JZ4+1)),JZ10-HLOOKUP(JZ4+2,Journalier_HLV_Inter,8,FALSE),IF(AND(WEEKDAY(JZ4,2)=2,COUNTIF(Jours_fériés,AND(JZ4+1,JZ4+2))),JZ10-HLOOKUP(JZ4+3,Journalier_HLV_Inter,8,FALSE),IF(AND(WEEKDAY(JZ4,2)=2,COUNTIF(Jours_fériés,JZ4+1)),JZ10-HLOOKUP(JZ4+2,Journalier_HLV_Inter,8,FALSE),IF(AND(WEEKDAY(JZ4,2)=3,COUNTIF(Jours_fériés,AND(JZ4+1,JZ4+2))),JZ10-HLOOKUP(JZ4+5,Journalier_HLV_Inter,8,FALSE),IF(AND(WEEKDAY(JZ4,2)=3,COUNTIF(Jours_fériés,JZ4+1)),JZ10-HLOOKUP(JZ4+2,Journalier_HLV_Inter,8,FALSE),IF(AND(WEEKDAY(JZ4,2)=4,COUNTIF(Jours_fériés,JZ4+1)),JZ10-HLOOKUP(JZ4+4,Journalier_HLV_Inter,8,FALSE),IF(AND(WEEKDAY(JZ4,2)=4,COUNTIF(Jours_fériés,AND(JZ4+1,JZ4+4))),JZ10-HLOOKUP(JZ4+5,Journalier_HLV_Inter,8,FALSE),IF(AND(WEEKDAY(JZ4,2)=5,COUNTIF(Jours_fériés,JZ4+3)),JZ10-HLOOKUP(JZ4+4,Journalier_HLV_Inter,8,FALSE),IF(COUNTIF(Week_end,JZ4),0,IF(COUNTIF(Jours_fériés,JZ4),0,JZ10-HLOOKUP(JZ4+1,Journalier_HLV_Inter,8,FALSE)))))))))))))</f>
        <v>0</v>
      </c>
      <c r="KA17" s="63">
        <f>IF(WEEKDAY(KA4,2)=5,(KA10-HLOOKUP(KA4+3,Journalier_HLV_Inter,8,FALSE)),IF(AND(WEEKDAY(KA4,2)=1,COUNTIF(Jours_fériés,AND(KA4+1,IE+2))),KA10-HLOOKUP(KA4+3,Journalier_HLV_Inter,8,FALSE),IF(AND(WEEKDAY(KA4,2)=1,COUNTIF(Jours_fériés,KA4+1)),KA10-HLOOKUP(KA4+2,Journalier_HLV_Inter,8,FALSE),IF(AND(WEEKDAY(KA4,2)=2,COUNTIF(Jours_fériés,AND(KA4+1,KA4+2))),KA10-HLOOKUP(KA4+3,Journalier_HLV_Inter,8,FALSE),IF(AND(WEEKDAY(KA4,2)=2,COUNTIF(Jours_fériés,KA4+1)),KA10-HLOOKUP(KA4+2,Journalier_HLV_Inter,8,FALSE),IF(AND(WEEKDAY(KA4,2)=3,COUNTIF(Jours_fériés,AND(KA4+1,KA4+2))),KA10-HLOOKUP(KA4+5,Journalier_HLV_Inter,8,FALSE),IF(AND(WEEKDAY(KA4,2)=3,COUNTIF(Jours_fériés,KA4+1)),KA10-HLOOKUP(KA4+2,Journalier_HLV_Inter,8,FALSE),IF(AND(WEEKDAY(KA4,2)=4,COUNTIF(Jours_fériés,KA4+1)),KA10-HLOOKUP(KA4+4,Journalier_HLV_Inter,8,FALSE),IF(AND(WEEKDAY(KA4,2)=4,COUNTIF(Jours_fériés,AND(KA4+1,KA4+4))),KA10-HLOOKUP(KA4+5,Journalier_HLV_Inter,8,FALSE),IF(AND(WEEKDAY(KA4,2)=5,COUNTIF(Jours_fériés,KA4+3)),KA10-HLOOKUP(KA4+4,Journalier_HLV_Inter,8,FALSE),IF(COUNTIF(Week_end,KA4),0,IF(COUNTIF(Jours_fériés,KA4),0,KA10-HLOOKUP(KA4+1,Journalier_HLV_Inter,8,FALSE)))))))))))))</f>
        <v>0</v>
      </c>
      <c r="KB17" s="63">
        <f>IF(WEEKDAY(KB4,2)=5,(KB10-HLOOKUP(KB4+3,Journalier_HLV_Inter,8,FALSE)),IF(AND(WEEKDAY(KB4,2)=1,COUNTIF(Jours_fériés,AND(KB4+1,IE+2))),KB10-HLOOKUP(KB4+3,Journalier_HLV_Inter,8,FALSE),IF(AND(WEEKDAY(KB4,2)=1,COUNTIF(Jours_fériés,KB4+1)),KB10-HLOOKUP(KB4+2,Journalier_HLV_Inter,8,FALSE),IF(AND(WEEKDAY(KB4,2)=2,COUNTIF(Jours_fériés,AND(KB4+1,KB4+2))),KB10-HLOOKUP(KB4+3,Journalier_HLV_Inter,8,FALSE),IF(AND(WEEKDAY(KB4,2)=2,COUNTIF(Jours_fériés,KB4+1)),KB10-HLOOKUP(KB4+2,Journalier_HLV_Inter,8,FALSE),IF(AND(WEEKDAY(KB4,2)=3,COUNTIF(Jours_fériés,AND(KB4+1,KB4+2))),KB10-HLOOKUP(KB4+5,Journalier_HLV_Inter,8,FALSE),IF(AND(WEEKDAY(KB4,2)=3,COUNTIF(Jours_fériés,KB4+1)),KB10-HLOOKUP(KB4+2,Journalier_HLV_Inter,8,FALSE),IF(AND(WEEKDAY(KB4,2)=4,COUNTIF(Jours_fériés,KB4+1)),KB10-HLOOKUP(KB4+4,Journalier_HLV_Inter,8,FALSE),IF(AND(WEEKDAY(KB4,2)=4,COUNTIF(Jours_fériés,AND(KB4+1,KB4+4))),KB10-HLOOKUP(KB4+5,Journalier_HLV_Inter,8,FALSE),IF(AND(WEEKDAY(KB4,2)=5,COUNTIF(Jours_fériés,KB4+3)),KB10-HLOOKUP(KB4+4,Journalier_HLV_Inter,8,FALSE),IF(COUNTIF(Week_end,KB4),0,IF(COUNTIF(Jours_fériés,KB4),0,KB10-HLOOKUP(KB4+1,Journalier_HLV_Inter,8,FALSE)))))))))))))</f>
        <v>0</v>
      </c>
      <c r="KC17" s="63">
        <f>IF(WEEKDAY(KC4,2)=5,(KC10-HLOOKUP(KC4+3,Journalier_HLV_Inter,8,FALSE)),IF(AND(WEEKDAY(KC4,2)=1,COUNTIF(Jours_fériés,AND(KC4+1,IE+2))),KC10-HLOOKUP(KC4+3,Journalier_HLV_Inter,8,FALSE),IF(AND(WEEKDAY(KC4,2)=1,COUNTIF(Jours_fériés,KC4+1)),KC10-HLOOKUP(KC4+2,Journalier_HLV_Inter,8,FALSE),IF(AND(WEEKDAY(KC4,2)=2,COUNTIF(Jours_fériés,AND(KC4+1,KC4+2))),KC10-HLOOKUP(KC4+3,Journalier_HLV_Inter,8,FALSE),IF(AND(WEEKDAY(KC4,2)=2,COUNTIF(Jours_fériés,KC4+1)),KC10-HLOOKUP(KC4+2,Journalier_HLV_Inter,8,FALSE),IF(AND(WEEKDAY(KC4,2)=3,COUNTIF(Jours_fériés,AND(KC4+1,KC4+2))),KC10-HLOOKUP(KC4+5,Journalier_HLV_Inter,8,FALSE),IF(AND(WEEKDAY(KC4,2)=3,COUNTIF(Jours_fériés,KC4+1)),KC10-HLOOKUP(KC4+2,Journalier_HLV_Inter,8,FALSE),IF(AND(WEEKDAY(KC4,2)=4,COUNTIF(Jours_fériés,KC4+1)),KC10-HLOOKUP(KC4+4,Journalier_HLV_Inter,8,FALSE),IF(AND(WEEKDAY(KC4,2)=4,COUNTIF(Jours_fériés,AND(KC4+1,KC4+4))),KC10-HLOOKUP(KC4+5,Journalier_HLV_Inter,8,FALSE),IF(AND(WEEKDAY(KC4,2)=5,COUNTIF(Jours_fériés,KC4+3)),KC10-HLOOKUP(KC4+4,Journalier_HLV_Inter,8,FALSE),IF(COUNTIF(Week_end,KC4),0,IF(COUNTIF(Jours_fériés,KC4),0,KC10-HLOOKUP(KC4+1,Journalier_HLV_Inter,8,FALSE)))))))))))))</f>
        <v>0</v>
      </c>
      <c r="KD17" s="63">
        <f>IF(WEEKDAY(KD4,2)=5,(KD10-HLOOKUP(KD4+3,Journalier_HLV_Inter,8,FALSE)),IF(AND(WEEKDAY(KD4,2)=1,COUNTIF(Jours_fériés,AND(KD4+1,IE+2))),KD10-HLOOKUP(KD4+3,Journalier_HLV_Inter,8,FALSE),IF(AND(WEEKDAY(KD4,2)=1,COUNTIF(Jours_fériés,KD4+1)),KD10-HLOOKUP(KD4+2,Journalier_HLV_Inter,8,FALSE),IF(AND(WEEKDAY(KD4,2)=2,COUNTIF(Jours_fériés,AND(KD4+1,KD4+2))),KD10-HLOOKUP(KD4+3,Journalier_HLV_Inter,8,FALSE),IF(AND(WEEKDAY(KD4,2)=2,COUNTIF(Jours_fériés,KD4+1)),KD10-HLOOKUP(KD4+2,Journalier_HLV_Inter,8,FALSE),IF(AND(WEEKDAY(KD4,2)=3,COUNTIF(Jours_fériés,AND(KD4+1,KD4+2))),KD10-HLOOKUP(KD4+5,Journalier_HLV_Inter,8,FALSE),IF(AND(WEEKDAY(KD4,2)=3,COUNTIF(Jours_fériés,KD4+1)),KD10-HLOOKUP(KD4+2,Journalier_HLV_Inter,8,FALSE),IF(AND(WEEKDAY(KD4,2)=4,COUNTIF(Jours_fériés,KD4+1)),KD10-HLOOKUP(KD4+4,Journalier_HLV_Inter,8,FALSE),IF(AND(WEEKDAY(KD4,2)=4,COUNTIF(Jours_fériés,AND(KD4+1,KD4+4))),KD10-HLOOKUP(KD4+5,Journalier_HLV_Inter,8,FALSE),IF(AND(WEEKDAY(KD4,2)=5,COUNTIF(Jours_fériés,KD4+3)),KD10-HLOOKUP(KD4+4,Journalier_HLV_Inter,8,FALSE),IF(COUNTIF(Week_end,KD4),0,IF(COUNTIF(Jours_fériés,KD4),0,KD10-HLOOKUP(KD4+1,Journalier_HLV_Inter,8,FALSE)))))))))))))</f>
        <v>0</v>
      </c>
      <c r="KE17" s="63">
        <f>IF(WEEKDAY(KE4,2)=5,(KE10-HLOOKUP(KE4+3,Journalier_HLV_Inter,8,FALSE)),IF(AND(WEEKDAY(KE4,2)=1,COUNTIF(Jours_fériés,AND(KE4+1,IE+2))),KE10-HLOOKUP(KE4+3,Journalier_HLV_Inter,8,FALSE),IF(AND(WEEKDAY(KE4,2)=1,COUNTIF(Jours_fériés,KE4+1)),KE10-HLOOKUP(KE4+2,Journalier_HLV_Inter,8,FALSE),IF(AND(WEEKDAY(KE4,2)=2,COUNTIF(Jours_fériés,AND(KE4+1,KE4+2))),KE10-HLOOKUP(KE4+3,Journalier_HLV_Inter,8,FALSE),IF(AND(WEEKDAY(KE4,2)=2,COUNTIF(Jours_fériés,KE4+1)),KE10-HLOOKUP(KE4+2,Journalier_HLV_Inter,8,FALSE),IF(AND(WEEKDAY(KE4,2)=3,COUNTIF(Jours_fériés,AND(KE4+1,KE4+2))),KE10-HLOOKUP(KE4+5,Journalier_HLV_Inter,8,FALSE),IF(AND(WEEKDAY(KE4,2)=3,COUNTIF(Jours_fériés,KE4+1)),KE10-HLOOKUP(KE4+2,Journalier_HLV_Inter,8,FALSE),IF(AND(WEEKDAY(KE4,2)=4,COUNTIF(Jours_fériés,KE4+1)),KE10-HLOOKUP(KE4+4,Journalier_HLV_Inter,8,FALSE),IF(AND(WEEKDAY(KE4,2)=4,COUNTIF(Jours_fériés,AND(KE4+1,KE4+4))),KE10-HLOOKUP(KE4+5,Journalier_HLV_Inter,8,FALSE),IF(AND(WEEKDAY(KE4,2)=5,COUNTIF(Jours_fériés,KE4+3)),KE10-HLOOKUP(KE4+4,Journalier_HLV_Inter,8,FALSE),IF(COUNTIF(Week_end,KE4),0,IF(COUNTIF(Jours_fériés,KE4),0,KE10-HLOOKUP(KE4+1,Journalier_HLV_Inter,8,FALSE)))))))))))))</f>
        <v>0</v>
      </c>
      <c r="KF17" s="63">
        <f>IF(WEEKDAY(KF4,2)=5,(KF10-HLOOKUP(KF4+3,Journalier_HLV_Inter,8,FALSE)),IF(AND(WEEKDAY(KF4,2)=1,COUNTIF(Jours_fériés,AND(KF4+1,IE+2))),KF10-HLOOKUP(KF4+3,Journalier_HLV_Inter,8,FALSE),IF(AND(WEEKDAY(KF4,2)=1,COUNTIF(Jours_fériés,KF4+1)),KF10-HLOOKUP(KF4+2,Journalier_HLV_Inter,8,FALSE),IF(AND(WEEKDAY(KF4,2)=2,COUNTIF(Jours_fériés,AND(KF4+1,KF4+2))),KF10-HLOOKUP(KF4+3,Journalier_HLV_Inter,8,FALSE),IF(AND(WEEKDAY(KF4,2)=2,COUNTIF(Jours_fériés,KF4+1)),KF10-HLOOKUP(KF4+2,Journalier_HLV_Inter,8,FALSE),IF(AND(WEEKDAY(KF4,2)=3,COUNTIF(Jours_fériés,AND(KF4+1,KF4+2))),KF10-HLOOKUP(KF4+5,Journalier_HLV_Inter,8,FALSE),IF(AND(WEEKDAY(KF4,2)=3,COUNTIF(Jours_fériés,KF4+1)),KF10-HLOOKUP(KF4+2,Journalier_HLV_Inter,8,FALSE),IF(AND(WEEKDAY(KF4,2)=4,COUNTIF(Jours_fériés,KF4+1)),KF10-HLOOKUP(KF4+4,Journalier_HLV_Inter,8,FALSE),IF(AND(WEEKDAY(KF4,2)=4,COUNTIF(Jours_fériés,AND(KF4+1,KF4+4))),KF10-HLOOKUP(KF4+5,Journalier_HLV_Inter,8,FALSE),IF(AND(WEEKDAY(KF4,2)=5,COUNTIF(Jours_fériés,KF4+3)),KF10-HLOOKUP(KF4+4,Journalier_HLV_Inter,8,FALSE),IF(COUNTIF(Week_end,KF4),0,IF(COUNTIF(Jours_fériés,KF4),0,KF10-HLOOKUP(KF4+1,Journalier_HLV_Inter,8,FALSE)))))))))))))</f>
        <v>0</v>
      </c>
      <c r="KG17" s="63">
        <f>IF(WEEKDAY(KG4,2)=5,(KG10-HLOOKUP(KG4+3,Journalier_HLV_Inter,8,FALSE)),IF(AND(WEEKDAY(KG4,2)=1,COUNTIF(Jours_fériés,AND(KG4+1,IE+2))),KG10-HLOOKUP(KG4+3,Journalier_HLV_Inter,8,FALSE),IF(AND(WEEKDAY(KG4,2)=1,COUNTIF(Jours_fériés,KG4+1)),KG10-HLOOKUP(KG4+2,Journalier_HLV_Inter,8,FALSE),IF(AND(WEEKDAY(KG4,2)=2,COUNTIF(Jours_fériés,AND(KG4+1,KG4+2))),KG10-HLOOKUP(KG4+3,Journalier_HLV_Inter,8,FALSE),IF(AND(WEEKDAY(KG4,2)=2,COUNTIF(Jours_fériés,KG4+1)),KG10-HLOOKUP(KG4+2,Journalier_HLV_Inter,8,FALSE),IF(AND(WEEKDAY(KG4,2)=3,COUNTIF(Jours_fériés,AND(KG4+1,KG4+2))),KG10-HLOOKUP(KG4+5,Journalier_HLV_Inter,8,FALSE),IF(AND(WEEKDAY(KG4,2)=3,COUNTIF(Jours_fériés,KG4+1)),KG10-HLOOKUP(KG4+2,Journalier_HLV_Inter,8,FALSE),IF(AND(WEEKDAY(KG4,2)=4,COUNTIF(Jours_fériés,KG4+1)),KG10-HLOOKUP(KG4+4,Journalier_HLV_Inter,8,FALSE),IF(AND(WEEKDAY(KG4,2)=4,COUNTIF(Jours_fériés,AND(KG4+1,KG4+4))),KG10-HLOOKUP(KG4+5,Journalier_HLV_Inter,8,FALSE),IF(AND(WEEKDAY(KG4,2)=5,COUNTIF(Jours_fériés,KG4+3)),KG10-HLOOKUP(KG4+4,Journalier_HLV_Inter,8,FALSE),IF(COUNTIF(Week_end,KG4),0,IF(COUNTIF(Jours_fériés,KG4),0,KG10-HLOOKUP(KG4+1,Journalier_HLV_Inter,8,FALSE)))))))))))))</f>
        <v>0</v>
      </c>
      <c r="KH17" s="63">
        <f>IF(WEEKDAY(KH4,2)=5,(KH10-HLOOKUP(KH4+3,Journalier_HLV_Inter,8,FALSE)),IF(AND(WEEKDAY(KH4,2)=1,COUNTIF(Jours_fériés,AND(KH4+1,IE+2))),KH10-HLOOKUP(KH4+3,Journalier_HLV_Inter,8,FALSE),IF(AND(WEEKDAY(KH4,2)=1,COUNTIF(Jours_fériés,KH4+1)),KH10-HLOOKUP(KH4+2,Journalier_HLV_Inter,8,FALSE),IF(AND(WEEKDAY(KH4,2)=2,COUNTIF(Jours_fériés,AND(KH4+1,KH4+2))),KH10-HLOOKUP(KH4+3,Journalier_HLV_Inter,8,FALSE),IF(AND(WEEKDAY(KH4,2)=2,COUNTIF(Jours_fériés,KH4+1)),KH10-HLOOKUP(KH4+2,Journalier_HLV_Inter,8,FALSE),IF(AND(WEEKDAY(KH4,2)=3,COUNTIF(Jours_fériés,AND(KH4+1,KH4+2))),KH10-HLOOKUP(KH4+5,Journalier_HLV_Inter,8,FALSE),IF(AND(WEEKDAY(KH4,2)=3,COUNTIF(Jours_fériés,KH4+1)),KH10-HLOOKUP(KH4+2,Journalier_HLV_Inter,8,FALSE),IF(AND(WEEKDAY(KH4,2)=4,COUNTIF(Jours_fériés,KH4+1)),KH10-HLOOKUP(KH4+4,Journalier_HLV_Inter,8,FALSE),IF(AND(WEEKDAY(KH4,2)=4,COUNTIF(Jours_fériés,AND(KH4+1,KH4+4))),KH10-HLOOKUP(KH4+5,Journalier_HLV_Inter,8,FALSE),IF(AND(WEEKDAY(KH4,2)=5,COUNTIF(Jours_fériés,KH4+3)),KH10-HLOOKUP(KH4+4,Journalier_HLV_Inter,8,FALSE),IF(COUNTIF(Week_end,KH4),0,IF(COUNTIF(Jours_fériés,KH4),0,KH10-HLOOKUP(KH4+1,Journalier_HLV_Inter,8,FALSE)))))))))))))</f>
        <v>0</v>
      </c>
      <c r="KI17" s="63">
        <f>IF(WEEKDAY(KI4,2)=5,(KI10-HLOOKUP(KI4+3,Journalier_HLV_Inter,8,FALSE)),IF(AND(WEEKDAY(KI4,2)=1,COUNTIF(Jours_fériés,AND(KI4+1,IE+2))),KI10-HLOOKUP(KI4+3,Journalier_HLV_Inter,8,FALSE),IF(AND(WEEKDAY(KI4,2)=1,COUNTIF(Jours_fériés,KI4+1)),KI10-HLOOKUP(KI4+2,Journalier_HLV_Inter,8,FALSE),IF(AND(WEEKDAY(KI4,2)=2,COUNTIF(Jours_fériés,AND(KI4+1,KI4+2))),KI10-HLOOKUP(KI4+3,Journalier_HLV_Inter,8,FALSE),IF(AND(WEEKDAY(KI4,2)=2,COUNTIF(Jours_fériés,KI4+1)),KI10-HLOOKUP(KI4+2,Journalier_HLV_Inter,8,FALSE),IF(AND(WEEKDAY(KI4,2)=3,COUNTIF(Jours_fériés,AND(KI4+1,KI4+2))),KI10-HLOOKUP(KI4+5,Journalier_HLV_Inter,8,FALSE),IF(AND(WEEKDAY(KI4,2)=3,COUNTIF(Jours_fériés,KI4+1)),KI10-HLOOKUP(KI4+2,Journalier_HLV_Inter,8,FALSE),IF(AND(WEEKDAY(KI4,2)=4,COUNTIF(Jours_fériés,KI4+1)),KI10-HLOOKUP(KI4+4,Journalier_HLV_Inter,8,FALSE),IF(AND(WEEKDAY(KI4,2)=4,COUNTIF(Jours_fériés,AND(KI4+1,KI4+4))),KI10-HLOOKUP(KI4+5,Journalier_HLV_Inter,8,FALSE),IF(AND(WEEKDAY(KI4,2)=5,COUNTIF(Jours_fériés,KI4+3)),KI10-HLOOKUP(KI4+4,Journalier_HLV_Inter,8,FALSE),IF(COUNTIF(Week_end,KI4),0,IF(COUNTIF(Jours_fériés,KI4),0,KI10-HLOOKUP(KI4+1,Journalier_HLV_Inter,8,FALSE)))))))))))))</f>
        <v>0</v>
      </c>
      <c r="KJ17" s="63">
        <f>IF(WEEKDAY(KJ4,2)=5,(KJ10-HLOOKUP(KJ4+3,Journalier_HLV_Inter,8,FALSE)),IF(AND(WEEKDAY(KJ4,2)=1,COUNTIF(Jours_fériés,AND(KJ4+1,IE+2))),KJ10-HLOOKUP(KJ4+3,Journalier_HLV_Inter,8,FALSE),IF(AND(WEEKDAY(KJ4,2)=1,COUNTIF(Jours_fériés,KJ4+1)),KJ10-HLOOKUP(KJ4+2,Journalier_HLV_Inter,8,FALSE),IF(AND(WEEKDAY(KJ4,2)=2,COUNTIF(Jours_fériés,AND(KJ4+1,KJ4+2))),KJ10-HLOOKUP(KJ4+3,Journalier_HLV_Inter,8,FALSE),IF(AND(WEEKDAY(KJ4,2)=2,COUNTIF(Jours_fériés,KJ4+1)),KJ10-HLOOKUP(KJ4+2,Journalier_HLV_Inter,8,FALSE),IF(AND(WEEKDAY(KJ4,2)=3,COUNTIF(Jours_fériés,AND(KJ4+1,KJ4+2))),KJ10-HLOOKUP(KJ4+5,Journalier_HLV_Inter,8,FALSE),IF(AND(WEEKDAY(KJ4,2)=3,COUNTIF(Jours_fériés,KJ4+1)),KJ10-HLOOKUP(KJ4+2,Journalier_HLV_Inter,8,FALSE),IF(AND(WEEKDAY(KJ4,2)=4,COUNTIF(Jours_fériés,KJ4+1)),KJ10-HLOOKUP(KJ4+4,Journalier_HLV_Inter,8,FALSE),IF(AND(WEEKDAY(KJ4,2)=4,COUNTIF(Jours_fériés,AND(KJ4+1,KJ4+4))),KJ10-HLOOKUP(KJ4+5,Journalier_HLV_Inter,8,FALSE),IF(AND(WEEKDAY(KJ4,2)=5,COUNTIF(Jours_fériés,KJ4+3)),KJ10-HLOOKUP(KJ4+4,Journalier_HLV_Inter,8,FALSE),IF(COUNTIF(Week_end,KJ4),0,IF(COUNTIF(Jours_fériés,KJ4),0,KJ10-HLOOKUP(KJ4+1,Journalier_HLV_Inter,8,FALSE)))))))))))))</f>
        <v>0</v>
      </c>
      <c r="KK17" s="63">
        <f>IF(WEEKDAY(KK4,2)=5,(KK10-HLOOKUP(KK4+3,Journalier_HLV_Inter,8,FALSE)),IF(AND(WEEKDAY(KK4,2)=1,COUNTIF(Jours_fériés,AND(KK4+1,IE+2))),KK10-HLOOKUP(KK4+3,Journalier_HLV_Inter,8,FALSE),IF(AND(WEEKDAY(KK4,2)=1,COUNTIF(Jours_fériés,KK4+1)),KK10-HLOOKUP(KK4+2,Journalier_HLV_Inter,8,FALSE),IF(AND(WEEKDAY(KK4,2)=2,COUNTIF(Jours_fériés,AND(KK4+1,KK4+2))),KK10-HLOOKUP(KK4+3,Journalier_HLV_Inter,8,FALSE),IF(AND(WEEKDAY(KK4,2)=2,COUNTIF(Jours_fériés,KK4+1)),KK10-HLOOKUP(KK4+2,Journalier_HLV_Inter,8,FALSE),IF(AND(WEEKDAY(KK4,2)=3,COUNTIF(Jours_fériés,AND(KK4+1,KK4+2))),KK10-HLOOKUP(KK4+5,Journalier_HLV_Inter,8,FALSE),IF(AND(WEEKDAY(KK4,2)=3,COUNTIF(Jours_fériés,KK4+1)),KK10-HLOOKUP(KK4+2,Journalier_HLV_Inter,8,FALSE),IF(AND(WEEKDAY(KK4,2)=4,COUNTIF(Jours_fériés,KK4+1)),KK10-HLOOKUP(KK4+4,Journalier_HLV_Inter,8,FALSE),IF(AND(WEEKDAY(KK4,2)=4,COUNTIF(Jours_fériés,AND(KK4+1,KK4+4))),KK10-HLOOKUP(KK4+5,Journalier_HLV_Inter,8,FALSE),IF(AND(WEEKDAY(KK4,2)=5,COUNTIF(Jours_fériés,KK4+3)),KK10-HLOOKUP(KK4+4,Journalier_HLV_Inter,8,FALSE),IF(COUNTIF(Week_end,KK4),0,IF(COUNTIF(Jours_fériés,KK4),0,KK10-HLOOKUP(KK4+1,Journalier_HLV_Inter,8,FALSE)))))))))))))</f>
        <v>0</v>
      </c>
      <c r="KL17" s="63">
        <f>IF(WEEKDAY(KL4,2)=5,(KL10-HLOOKUP(KL4+3,Journalier_HLV_Inter,8,FALSE)),IF(AND(WEEKDAY(KL4,2)=1,COUNTIF(Jours_fériés,AND(KL4+1,IE+2))),KL10-HLOOKUP(KL4+3,Journalier_HLV_Inter,8,FALSE),IF(AND(WEEKDAY(KL4,2)=1,COUNTIF(Jours_fériés,KL4+1)),KL10-HLOOKUP(KL4+2,Journalier_HLV_Inter,8,FALSE),IF(AND(WEEKDAY(KL4,2)=2,COUNTIF(Jours_fériés,AND(KL4+1,KL4+2))),KL10-HLOOKUP(KL4+3,Journalier_HLV_Inter,8,FALSE),IF(AND(WEEKDAY(KL4,2)=2,COUNTIF(Jours_fériés,KL4+1)),KL10-HLOOKUP(KL4+2,Journalier_HLV_Inter,8,FALSE),IF(AND(WEEKDAY(KL4,2)=3,COUNTIF(Jours_fériés,AND(KL4+1,KL4+2))),KL10-HLOOKUP(KL4+5,Journalier_HLV_Inter,8,FALSE),IF(AND(WEEKDAY(KL4,2)=3,COUNTIF(Jours_fériés,KL4+1)),KL10-HLOOKUP(KL4+2,Journalier_HLV_Inter,8,FALSE),IF(AND(WEEKDAY(KL4,2)=4,COUNTIF(Jours_fériés,KL4+1)),KL10-HLOOKUP(KL4+4,Journalier_HLV_Inter,8,FALSE),IF(AND(WEEKDAY(KL4,2)=4,COUNTIF(Jours_fériés,AND(KL4+1,KL4+4))),KL10-HLOOKUP(KL4+5,Journalier_HLV_Inter,8,FALSE),IF(AND(WEEKDAY(KL4,2)=5,COUNTIF(Jours_fériés,KL4+3)),KL10-HLOOKUP(KL4+4,Journalier_HLV_Inter,8,FALSE),IF(COUNTIF(Week_end,KL4),0,IF(COUNTIF(Jours_fériés,KL4),0,KL10-HLOOKUP(KL4+1,Journalier_HLV_Inter,8,FALSE)))))))))))))</f>
        <v>0</v>
      </c>
      <c r="KM17" s="63">
        <f>IF(WEEKDAY(KM4,2)=5,(KM10-HLOOKUP(KM4+3,Journalier_HLV_Inter,8,FALSE)),IF(AND(WEEKDAY(KM4,2)=1,COUNTIF(Jours_fériés,AND(KM4+1,IE+2))),KM10-HLOOKUP(KM4+3,Journalier_HLV_Inter,8,FALSE),IF(AND(WEEKDAY(KM4,2)=1,COUNTIF(Jours_fériés,KM4+1)),KM10-HLOOKUP(KM4+2,Journalier_HLV_Inter,8,FALSE),IF(AND(WEEKDAY(KM4,2)=2,COUNTIF(Jours_fériés,AND(KM4+1,KM4+2))),KM10-HLOOKUP(KM4+3,Journalier_HLV_Inter,8,FALSE),IF(AND(WEEKDAY(KM4,2)=2,COUNTIF(Jours_fériés,KM4+1)),KM10-HLOOKUP(KM4+2,Journalier_HLV_Inter,8,FALSE),IF(AND(WEEKDAY(KM4,2)=3,COUNTIF(Jours_fériés,AND(KM4+1,KM4+2))),KM10-HLOOKUP(KM4+5,Journalier_HLV_Inter,8,FALSE),IF(AND(WEEKDAY(KM4,2)=3,COUNTIF(Jours_fériés,KM4+1)),KM10-HLOOKUP(KM4+2,Journalier_HLV_Inter,8,FALSE),IF(AND(WEEKDAY(KM4,2)=4,COUNTIF(Jours_fériés,KM4+1)),KM10-HLOOKUP(KM4+4,Journalier_HLV_Inter,8,FALSE),IF(AND(WEEKDAY(KM4,2)=4,COUNTIF(Jours_fériés,AND(KM4+1,KM4+4))),KM10-HLOOKUP(KM4+5,Journalier_HLV_Inter,8,FALSE),IF(AND(WEEKDAY(KM4,2)=5,COUNTIF(Jours_fériés,KM4+3)),KM10-HLOOKUP(KM4+4,Journalier_HLV_Inter,8,FALSE),IF(COUNTIF(Week_end,KM4),0,IF(COUNTIF(Jours_fériés,KM4),0,KM10-HLOOKUP(KM4+1,Journalier_HLV_Inter,8,FALSE)))))))))))))</f>
        <v>0</v>
      </c>
      <c r="KN17" s="63">
        <f>IF(WEEKDAY(KN4,2)=5,(KN10-HLOOKUP(KN4+3,Journalier_HLV_Inter,8,FALSE)),IF(AND(WEEKDAY(KN4,2)=1,COUNTIF(Jours_fériés,AND(KN4+1,IE+2))),KN10-HLOOKUP(KN4+3,Journalier_HLV_Inter,8,FALSE),IF(AND(WEEKDAY(KN4,2)=1,COUNTIF(Jours_fériés,KN4+1)),KN10-HLOOKUP(KN4+2,Journalier_HLV_Inter,8,FALSE),IF(AND(WEEKDAY(KN4,2)=2,COUNTIF(Jours_fériés,AND(KN4+1,KN4+2))),KN10-HLOOKUP(KN4+3,Journalier_HLV_Inter,8,FALSE),IF(AND(WEEKDAY(KN4,2)=2,COUNTIF(Jours_fériés,KN4+1)),KN10-HLOOKUP(KN4+2,Journalier_HLV_Inter,8,FALSE),IF(AND(WEEKDAY(KN4,2)=3,COUNTIF(Jours_fériés,AND(KN4+1,KN4+2))),KN10-HLOOKUP(KN4+5,Journalier_HLV_Inter,8,FALSE),IF(AND(WEEKDAY(KN4,2)=3,COUNTIF(Jours_fériés,KN4+1)),KN10-HLOOKUP(KN4+2,Journalier_HLV_Inter,8,FALSE),IF(AND(WEEKDAY(KN4,2)=4,COUNTIF(Jours_fériés,KN4+1)),KN10-HLOOKUP(KN4+4,Journalier_HLV_Inter,8,FALSE),IF(AND(WEEKDAY(KN4,2)=4,COUNTIF(Jours_fériés,AND(KN4+1,KN4+4))),KN10-HLOOKUP(KN4+5,Journalier_HLV_Inter,8,FALSE),IF(AND(WEEKDAY(KN4,2)=5,COUNTIF(Jours_fériés,KN4+3)),KN10-HLOOKUP(KN4+4,Journalier_HLV_Inter,8,FALSE),IF(COUNTIF(Week_end,KN4),0,IF(COUNTIF(Jours_fériés,KN4),0,KN10-HLOOKUP(KN4+1,Journalier_HLV_Inter,8,FALSE)))))))))))))</f>
        <v>0</v>
      </c>
      <c r="KO17" s="63">
        <f>IF(WEEKDAY(KO4,2)=5,(KO10-HLOOKUP(KO4+3,Journalier_HLV_Inter,8,FALSE)),IF(AND(WEEKDAY(KO4,2)=1,COUNTIF(Jours_fériés,AND(KO4+1,IE+2))),KO10-HLOOKUP(KO4+3,Journalier_HLV_Inter,8,FALSE),IF(AND(WEEKDAY(KO4,2)=1,COUNTIF(Jours_fériés,KO4+1)),KO10-HLOOKUP(KO4+2,Journalier_HLV_Inter,8,FALSE),IF(AND(WEEKDAY(KO4,2)=2,COUNTIF(Jours_fériés,AND(KO4+1,KO4+2))),KO10-HLOOKUP(KO4+3,Journalier_HLV_Inter,8,FALSE),IF(AND(WEEKDAY(KO4,2)=2,COUNTIF(Jours_fériés,KO4+1)),KO10-HLOOKUP(KO4+2,Journalier_HLV_Inter,8,FALSE),IF(AND(WEEKDAY(KO4,2)=3,COUNTIF(Jours_fériés,AND(KO4+1,KO4+2))),KO10-HLOOKUP(KO4+5,Journalier_HLV_Inter,8,FALSE),IF(AND(WEEKDAY(KO4,2)=3,COUNTIF(Jours_fériés,KO4+1)),KO10-HLOOKUP(KO4+2,Journalier_HLV_Inter,8,FALSE),IF(AND(WEEKDAY(KO4,2)=4,COUNTIF(Jours_fériés,KO4+1)),KO10-HLOOKUP(KO4+4,Journalier_HLV_Inter,8,FALSE),IF(AND(WEEKDAY(KO4,2)=4,COUNTIF(Jours_fériés,AND(KO4+1,KO4+4))),KO10-HLOOKUP(KO4+5,Journalier_HLV_Inter,8,FALSE),IF(AND(WEEKDAY(KO4,2)=5,COUNTIF(Jours_fériés,KO4+3)),KO10-HLOOKUP(KO4+4,Journalier_HLV_Inter,8,FALSE),IF(COUNTIF(Week_end,KO4),0,IF(COUNTIF(Jours_fériés,KO4),0,KO10-HLOOKUP(KO4+1,Journalier_HLV_Inter,8,FALSE)))))))))))))</f>
        <v>0</v>
      </c>
      <c r="KP17" s="63">
        <f>IF(WEEKDAY(KP4,2)=5,(KP10-HLOOKUP(KP4+3,Journalier_HLV_Inter,8,FALSE)),IF(AND(WEEKDAY(KP4,2)=1,COUNTIF(Jours_fériés,AND(KP4+1,IE+2))),KP10-HLOOKUP(KP4+3,Journalier_HLV_Inter,8,FALSE),IF(AND(WEEKDAY(KP4,2)=1,COUNTIF(Jours_fériés,KP4+1)),KP10-HLOOKUP(KP4+2,Journalier_HLV_Inter,8,FALSE),IF(AND(WEEKDAY(KP4,2)=2,COUNTIF(Jours_fériés,AND(KP4+1,KP4+2))),KP10-HLOOKUP(KP4+3,Journalier_HLV_Inter,8,FALSE),IF(AND(WEEKDAY(KP4,2)=2,COUNTIF(Jours_fériés,KP4+1)),KP10-HLOOKUP(KP4+2,Journalier_HLV_Inter,8,FALSE),IF(AND(WEEKDAY(KP4,2)=3,COUNTIF(Jours_fériés,AND(KP4+1,KP4+2))),KP10-HLOOKUP(KP4+5,Journalier_HLV_Inter,8,FALSE),IF(AND(WEEKDAY(KP4,2)=3,COUNTIF(Jours_fériés,KP4+1)),KP10-HLOOKUP(KP4+2,Journalier_HLV_Inter,8,FALSE),IF(AND(WEEKDAY(KP4,2)=4,COUNTIF(Jours_fériés,KP4+1)),KP10-HLOOKUP(KP4+4,Journalier_HLV_Inter,8,FALSE),IF(AND(WEEKDAY(KP4,2)=4,COUNTIF(Jours_fériés,AND(KP4+1,KP4+4))),KP10-HLOOKUP(KP4+5,Journalier_HLV_Inter,8,FALSE),IF(AND(WEEKDAY(KP4,2)=5,COUNTIF(Jours_fériés,KP4+3)),KP10-HLOOKUP(KP4+4,Journalier_HLV_Inter,8,FALSE),IF(COUNTIF(Week_end,KP4),0,IF(COUNTIF(Jours_fériés,KP4),0,KP10-HLOOKUP(KP4+1,Journalier_HLV_Inter,8,FALSE)))))))))))))</f>
        <v>0</v>
      </c>
      <c r="KQ17" s="63">
        <f>IF(WEEKDAY(KQ4,2)=5,(KQ10-HLOOKUP(KQ4+3,Journalier_HLV_Inter,8,FALSE)),IF(AND(WEEKDAY(KQ4,2)=1,COUNTIF(Jours_fériés,AND(KQ4+1,IE+2))),KQ10-HLOOKUP(KQ4+3,Journalier_HLV_Inter,8,FALSE),IF(AND(WEEKDAY(KQ4,2)=1,COUNTIF(Jours_fériés,KQ4+1)),KQ10-HLOOKUP(KQ4+2,Journalier_HLV_Inter,8,FALSE),IF(AND(WEEKDAY(KQ4,2)=2,COUNTIF(Jours_fériés,AND(KQ4+1,KQ4+2))),KQ10-HLOOKUP(KQ4+3,Journalier_HLV_Inter,8,FALSE),IF(AND(WEEKDAY(KQ4,2)=2,COUNTIF(Jours_fériés,KQ4+1)),KQ10-HLOOKUP(KQ4+2,Journalier_HLV_Inter,8,FALSE),IF(AND(WEEKDAY(KQ4,2)=3,COUNTIF(Jours_fériés,AND(KQ4+1,KQ4+2))),KQ10-HLOOKUP(KQ4+5,Journalier_HLV_Inter,8,FALSE),IF(AND(WEEKDAY(KQ4,2)=3,COUNTIF(Jours_fériés,KQ4+1)),KQ10-HLOOKUP(KQ4+2,Journalier_HLV_Inter,8,FALSE),IF(AND(WEEKDAY(KQ4,2)=4,COUNTIF(Jours_fériés,KQ4+1)),KQ10-HLOOKUP(KQ4+4,Journalier_HLV_Inter,8,FALSE),IF(AND(WEEKDAY(KQ4,2)=4,COUNTIF(Jours_fériés,AND(KQ4+1,KQ4+4))),KQ10-HLOOKUP(KQ4+5,Journalier_HLV_Inter,8,FALSE),IF(AND(WEEKDAY(KQ4,2)=5,COUNTIF(Jours_fériés,KQ4+3)),KQ10-HLOOKUP(KQ4+4,Journalier_HLV_Inter,8,FALSE),IF(COUNTIF(Week_end,KQ4),0,IF(COUNTIF(Jours_fériés,KQ4),0,KQ10-HLOOKUP(KQ4+1,Journalier_HLV_Inter,8,FALSE)))))))))))))</f>
        <v>0</v>
      </c>
      <c r="KR17" s="63">
        <f>IF(WEEKDAY(KR4,2)=5,(KR10-HLOOKUP(KR4+3,Journalier_HLV_Inter,8,FALSE)),IF(AND(WEEKDAY(KR4,2)=1,COUNTIF(Jours_fériés,AND(KR4+1,IE+2))),KR10-HLOOKUP(KR4+3,Journalier_HLV_Inter,8,FALSE),IF(AND(WEEKDAY(KR4,2)=1,COUNTIF(Jours_fériés,KR4+1)),KR10-HLOOKUP(KR4+2,Journalier_HLV_Inter,8,FALSE),IF(AND(WEEKDAY(KR4,2)=2,COUNTIF(Jours_fériés,AND(KR4+1,KR4+2))),KR10-HLOOKUP(KR4+3,Journalier_HLV_Inter,8,FALSE),IF(AND(WEEKDAY(KR4,2)=2,COUNTIF(Jours_fériés,KR4+1)),KR10-HLOOKUP(KR4+2,Journalier_HLV_Inter,8,FALSE),IF(AND(WEEKDAY(KR4,2)=3,COUNTIF(Jours_fériés,AND(KR4+1,KR4+2))),KR10-HLOOKUP(KR4+5,Journalier_HLV_Inter,8,FALSE),IF(AND(WEEKDAY(KR4,2)=3,COUNTIF(Jours_fériés,KR4+1)),KR10-HLOOKUP(KR4+2,Journalier_HLV_Inter,8,FALSE),IF(AND(WEEKDAY(KR4,2)=4,COUNTIF(Jours_fériés,KR4+1)),KR10-HLOOKUP(KR4+4,Journalier_HLV_Inter,8,FALSE),IF(AND(WEEKDAY(KR4,2)=4,COUNTIF(Jours_fériés,AND(KR4+1,KR4+4))),KR10-HLOOKUP(KR4+5,Journalier_HLV_Inter,8,FALSE),IF(AND(WEEKDAY(KR4,2)=5,COUNTIF(Jours_fériés,KR4+3)),KR10-HLOOKUP(KR4+4,Journalier_HLV_Inter,8,FALSE),IF(COUNTIF(Week_end,KR4),0,IF(COUNTIF(Jours_fériés,KR4),0,KR10-HLOOKUP(KR4+1,Journalier_HLV_Inter,8,FALSE)))))))))))))</f>
        <v>0</v>
      </c>
      <c r="KS17" s="63">
        <f>IF(WEEKDAY(KS4,2)=5,(KS10-HLOOKUP(KS4+3,Journalier_HLV_Inter,8,FALSE)),IF(AND(WEEKDAY(KS4,2)=1,COUNTIF(Jours_fériés,AND(KS4+1,IE+2))),KS10-HLOOKUP(KS4+3,Journalier_HLV_Inter,8,FALSE),IF(AND(WEEKDAY(KS4,2)=1,COUNTIF(Jours_fériés,KS4+1)),KS10-HLOOKUP(KS4+2,Journalier_HLV_Inter,8,FALSE),IF(AND(WEEKDAY(KS4,2)=2,COUNTIF(Jours_fériés,AND(KS4+1,KS4+2))),KS10-HLOOKUP(KS4+3,Journalier_HLV_Inter,8,FALSE),IF(AND(WEEKDAY(KS4,2)=2,COUNTIF(Jours_fériés,KS4+1)),KS10-HLOOKUP(KS4+2,Journalier_HLV_Inter,8,FALSE),IF(AND(WEEKDAY(KS4,2)=3,COUNTIF(Jours_fériés,AND(KS4+1,KS4+2))),KS10-HLOOKUP(KS4+5,Journalier_HLV_Inter,8,FALSE),IF(AND(WEEKDAY(KS4,2)=3,COUNTIF(Jours_fériés,KS4+1)),KS10-HLOOKUP(KS4+2,Journalier_HLV_Inter,8,FALSE),IF(AND(WEEKDAY(KS4,2)=4,COUNTIF(Jours_fériés,KS4+1)),KS10-HLOOKUP(KS4+4,Journalier_HLV_Inter,8,FALSE),IF(AND(WEEKDAY(KS4,2)=4,COUNTIF(Jours_fériés,AND(KS4+1,KS4+4))),KS10-HLOOKUP(KS4+5,Journalier_HLV_Inter,8,FALSE),IF(AND(WEEKDAY(KS4,2)=5,COUNTIF(Jours_fériés,KS4+3)),KS10-HLOOKUP(KS4+4,Journalier_HLV_Inter,8,FALSE),IF(COUNTIF(Week_end,KS4),0,IF(COUNTIF(Jours_fériés,KS4),0,KS10-HLOOKUP(KS4+1,Journalier_HLV_Inter,8,FALSE)))))))))))))</f>
        <v>0</v>
      </c>
      <c r="KT17" s="63">
        <f>IF(WEEKDAY(KT4,2)=5,(KT10-HLOOKUP(KT4+3,Journalier_HLV_Inter,8,FALSE)),IF(AND(WEEKDAY(KT4,2)=1,COUNTIF(Jours_fériés,AND(KT4+1,IE+2))),KT10-HLOOKUP(KT4+3,Journalier_HLV_Inter,8,FALSE),IF(AND(WEEKDAY(KT4,2)=1,COUNTIF(Jours_fériés,KT4+1)),KT10-HLOOKUP(KT4+2,Journalier_HLV_Inter,8,FALSE),IF(AND(WEEKDAY(KT4,2)=2,COUNTIF(Jours_fériés,AND(KT4+1,KT4+2))),KT10-HLOOKUP(KT4+3,Journalier_HLV_Inter,8,FALSE),IF(AND(WEEKDAY(KT4,2)=2,COUNTIF(Jours_fériés,KT4+1)),KT10-HLOOKUP(KT4+2,Journalier_HLV_Inter,8,FALSE),IF(AND(WEEKDAY(KT4,2)=3,COUNTIF(Jours_fériés,AND(KT4+1,KT4+2))),KT10-HLOOKUP(KT4+5,Journalier_HLV_Inter,8,FALSE),IF(AND(WEEKDAY(KT4,2)=3,COUNTIF(Jours_fériés,KT4+1)),KT10-HLOOKUP(KT4+2,Journalier_HLV_Inter,8,FALSE),IF(AND(WEEKDAY(KT4,2)=4,COUNTIF(Jours_fériés,KT4+1)),KT10-HLOOKUP(KT4+4,Journalier_HLV_Inter,8,FALSE),IF(AND(WEEKDAY(KT4,2)=4,COUNTIF(Jours_fériés,AND(KT4+1,KT4+4))),KT10-HLOOKUP(KT4+5,Journalier_HLV_Inter,8,FALSE),IF(AND(WEEKDAY(KT4,2)=5,COUNTIF(Jours_fériés,KT4+3)),KT10-HLOOKUP(KT4+4,Journalier_HLV_Inter,8,FALSE),IF(COUNTIF(Week_end,KT4),0,IF(COUNTIF(Jours_fériés,KT4),0,KT10-HLOOKUP(KT4+1,Journalier_HLV_Inter,8,FALSE)))))))))))))</f>
        <v>0</v>
      </c>
      <c r="KU17" s="63">
        <f>IF(WEEKDAY(KU4,2)=5,(KU10-HLOOKUP(KU4+3,Journalier_HLV_Inter,8,FALSE)),IF(AND(WEEKDAY(KU4,2)=1,COUNTIF(Jours_fériés,AND(KU4+1,IE+2))),KU10-HLOOKUP(KU4+3,Journalier_HLV_Inter,8,FALSE),IF(AND(WEEKDAY(KU4,2)=1,COUNTIF(Jours_fériés,KU4+1)),KU10-HLOOKUP(KU4+2,Journalier_HLV_Inter,8,FALSE),IF(AND(WEEKDAY(KU4,2)=2,COUNTIF(Jours_fériés,AND(KU4+1,KU4+2))),KU10-HLOOKUP(KU4+3,Journalier_HLV_Inter,8,FALSE),IF(AND(WEEKDAY(KU4,2)=2,COUNTIF(Jours_fériés,KU4+1)),KU10-HLOOKUP(KU4+2,Journalier_HLV_Inter,8,FALSE),IF(AND(WEEKDAY(KU4,2)=3,COUNTIF(Jours_fériés,AND(KU4+1,KU4+2))),KU10-HLOOKUP(KU4+5,Journalier_HLV_Inter,8,FALSE),IF(AND(WEEKDAY(KU4,2)=3,COUNTIF(Jours_fériés,KU4+1)),KU10-HLOOKUP(KU4+2,Journalier_HLV_Inter,8,FALSE),IF(AND(WEEKDAY(KU4,2)=4,COUNTIF(Jours_fériés,KU4+1)),KU10-HLOOKUP(KU4+4,Journalier_HLV_Inter,8,FALSE),IF(AND(WEEKDAY(KU4,2)=4,COUNTIF(Jours_fériés,AND(KU4+1,KU4+4))),KU10-HLOOKUP(KU4+5,Journalier_HLV_Inter,8,FALSE),IF(AND(WEEKDAY(KU4,2)=5,COUNTIF(Jours_fériés,KU4+3)),KU10-HLOOKUP(KU4+4,Journalier_HLV_Inter,8,FALSE),IF(COUNTIF(Week_end,KU4),0,IF(COUNTIF(Jours_fériés,KU4),0,KU10-HLOOKUP(KU4+1,Journalier_HLV_Inter,8,FALSE)))))))))))))</f>
        <v>0</v>
      </c>
      <c r="KV17" s="63">
        <f>IF(WEEKDAY(KV4,2)=5,(KV10-HLOOKUP(KV4+3,Journalier_HLV_Inter,8,FALSE)),IF(AND(WEEKDAY(KV4,2)=1,COUNTIF(Jours_fériés,AND(KV4+1,IE+2))),KV10-HLOOKUP(KV4+3,Journalier_HLV_Inter,8,FALSE),IF(AND(WEEKDAY(KV4,2)=1,COUNTIF(Jours_fériés,KV4+1)),KV10-HLOOKUP(KV4+2,Journalier_HLV_Inter,8,FALSE),IF(AND(WEEKDAY(KV4,2)=2,COUNTIF(Jours_fériés,AND(KV4+1,KV4+2))),KV10-HLOOKUP(KV4+3,Journalier_HLV_Inter,8,FALSE),IF(AND(WEEKDAY(KV4,2)=2,COUNTIF(Jours_fériés,KV4+1)),KV10-HLOOKUP(KV4+2,Journalier_HLV_Inter,8,FALSE),IF(AND(WEEKDAY(KV4,2)=3,COUNTIF(Jours_fériés,AND(KV4+1,KV4+2))),KV10-HLOOKUP(KV4+5,Journalier_HLV_Inter,8,FALSE),IF(AND(WEEKDAY(KV4,2)=3,COUNTIF(Jours_fériés,KV4+1)),KV10-HLOOKUP(KV4+2,Journalier_HLV_Inter,8,FALSE),IF(AND(WEEKDAY(KV4,2)=4,COUNTIF(Jours_fériés,KV4+1)),KV10-HLOOKUP(KV4+4,Journalier_HLV_Inter,8,FALSE),IF(AND(WEEKDAY(KV4,2)=4,COUNTIF(Jours_fériés,AND(KV4+1,KV4+4))),KV10-HLOOKUP(KV4+5,Journalier_HLV_Inter,8,FALSE),IF(AND(WEEKDAY(KV4,2)=5,COUNTIF(Jours_fériés,KV4+3)),KV10-HLOOKUP(KV4+4,Journalier_HLV_Inter,8,FALSE),IF(COUNTIF(Week_end,KV4),0,IF(COUNTIF(Jours_fériés,KV4),0,KV10-HLOOKUP(KV4+1,Journalier_HLV_Inter,8,FALSE)))))))))))))</f>
        <v>0</v>
      </c>
      <c r="KW17" s="63">
        <f>IF(WEEKDAY(KW4,2)=5,(KW10-HLOOKUP(KW4+3,Journalier_HLV_Inter,8,FALSE)),IF(AND(WEEKDAY(KW4,2)=1,COUNTIF(Jours_fériés,AND(KW4+1,IE+2))),KW10-HLOOKUP(KW4+3,Journalier_HLV_Inter,8,FALSE),IF(AND(WEEKDAY(KW4,2)=1,COUNTIF(Jours_fériés,KW4+1)),KW10-HLOOKUP(KW4+2,Journalier_HLV_Inter,8,FALSE),IF(AND(WEEKDAY(KW4,2)=2,COUNTIF(Jours_fériés,AND(KW4+1,KW4+2))),KW10-HLOOKUP(KW4+3,Journalier_HLV_Inter,8,FALSE),IF(AND(WEEKDAY(KW4,2)=2,COUNTIF(Jours_fériés,KW4+1)),KW10-HLOOKUP(KW4+2,Journalier_HLV_Inter,8,FALSE),IF(AND(WEEKDAY(KW4,2)=3,COUNTIF(Jours_fériés,AND(KW4+1,KW4+2))),KW10-HLOOKUP(KW4+5,Journalier_HLV_Inter,8,FALSE),IF(AND(WEEKDAY(KW4,2)=3,COUNTIF(Jours_fériés,KW4+1)),KW10-HLOOKUP(KW4+2,Journalier_HLV_Inter,8,FALSE),IF(AND(WEEKDAY(KW4,2)=4,COUNTIF(Jours_fériés,KW4+1)),KW10-HLOOKUP(KW4+4,Journalier_HLV_Inter,8,FALSE),IF(AND(WEEKDAY(KW4,2)=4,COUNTIF(Jours_fériés,AND(KW4+1,KW4+4))),KW10-HLOOKUP(KW4+5,Journalier_HLV_Inter,8,FALSE),IF(AND(WEEKDAY(KW4,2)=5,COUNTIF(Jours_fériés,KW4+3)),KW10-HLOOKUP(KW4+4,Journalier_HLV_Inter,8,FALSE),IF(COUNTIF(Week_end,KW4),0,IF(COUNTIF(Jours_fériés,KW4),0,KW10-HLOOKUP(KW4+1,Journalier_HLV_Inter,8,FALSE)))))))))))))</f>
        <v>0</v>
      </c>
      <c r="KX17" s="63">
        <f>IF(WEEKDAY(KX4,2)=5,(KX10-HLOOKUP(KX4+3,Journalier_HLV_Inter,8,FALSE)),IF(AND(WEEKDAY(KX4,2)=1,COUNTIF(Jours_fériés,AND(KX4+1,IE+2))),KX10-HLOOKUP(KX4+3,Journalier_HLV_Inter,8,FALSE),IF(AND(WEEKDAY(KX4,2)=1,COUNTIF(Jours_fériés,KX4+1)),KX10-HLOOKUP(KX4+2,Journalier_HLV_Inter,8,FALSE),IF(AND(WEEKDAY(KX4,2)=2,COUNTIF(Jours_fériés,AND(KX4+1,KX4+2))),KX10-HLOOKUP(KX4+3,Journalier_HLV_Inter,8,FALSE),IF(AND(WEEKDAY(KX4,2)=2,COUNTIF(Jours_fériés,KX4+1)),KX10-HLOOKUP(KX4+2,Journalier_HLV_Inter,8,FALSE),IF(AND(WEEKDAY(KX4,2)=3,COUNTIF(Jours_fériés,AND(KX4+1,KX4+2))),KX10-HLOOKUP(KX4+5,Journalier_HLV_Inter,8,FALSE),IF(AND(WEEKDAY(KX4,2)=3,COUNTIF(Jours_fériés,KX4+1)),KX10-HLOOKUP(KX4+2,Journalier_HLV_Inter,8,FALSE),IF(AND(WEEKDAY(KX4,2)=4,COUNTIF(Jours_fériés,KX4+1)),KX10-HLOOKUP(KX4+4,Journalier_HLV_Inter,8,FALSE),IF(AND(WEEKDAY(KX4,2)=4,COUNTIF(Jours_fériés,AND(KX4+1,KX4+4))),KX10-HLOOKUP(KX4+5,Journalier_HLV_Inter,8,FALSE),IF(AND(WEEKDAY(KX4,2)=5,COUNTIF(Jours_fériés,KX4+3)),KX10-HLOOKUP(KX4+4,Journalier_HLV_Inter,8,FALSE),IF(COUNTIF(Week_end,KX4),0,IF(COUNTIF(Jours_fériés,KX4),0,KX10-HLOOKUP(KX4+1,Journalier_HLV_Inter,8,FALSE)))))))))))))</f>
        <v>0</v>
      </c>
      <c r="KY17" s="63">
        <f>IF(WEEKDAY(KY4,2)=5,(KY10-HLOOKUP(KY4+3,Journalier_HLV_Inter,8,FALSE)),IF(AND(WEEKDAY(KY4,2)=1,COUNTIF(Jours_fériés,AND(KY4+1,IE+2))),KY10-HLOOKUP(KY4+3,Journalier_HLV_Inter,8,FALSE),IF(AND(WEEKDAY(KY4,2)=1,COUNTIF(Jours_fériés,KY4+1)),KY10-HLOOKUP(KY4+2,Journalier_HLV_Inter,8,FALSE),IF(AND(WEEKDAY(KY4,2)=2,COUNTIF(Jours_fériés,AND(KY4+1,KY4+2))),KY10-HLOOKUP(KY4+3,Journalier_HLV_Inter,8,FALSE),IF(AND(WEEKDAY(KY4,2)=2,COUNTIF(Jours_fériés,KY4+1)),KY10-HLOOKUP(KY4+2,Journalier_HLV_Inter,8,FALSE),IF(AND(WEEKDAY(KY4,2)=3,COUNTIF(Jours_fériés,AND(KY4+1,KY4+2))),KY10-HLOOKUP(KY4+5,Journalier_HLV_Inter,8,FALSE),IF(AND(WEEKDAY(KY4,2)=3,COUNTIF(Jours_fériés,KY4+1)),KY10-HLOOKUP(KY4+2,Journalier_HLV_Inter,8,FALSE),IF(AND(WEEKDAY(KY4,2)=4,COUNTIF(Jours_fériés,KY4+1)),KY10-HLOOKUP(KY4+4,Journalier_HLV_Inter,8,FALSE),IF(AND(WEEKDAY(KY4,2)=4,COUNTIF(Jours_fériés,AND(KY4+1,KY4+4))),KY10-HLOOKUP(KY4+5,Journalier_HLV_Inter,8,FALSE),IF(AND(WEEKDAY(KY4,2)=5,COUNTIF(Jours_fériés,KY4+3)),KY10-HLOOKUP(KY4+4,Journalier_HLV_Inter,8,FALSE),IF(COUNTIF(Week_end,KY4),0,IF(COUNTIF(Jours_fériés,KY4),0,KY10-HLOOKUP(KY4+1,Journalier_HLV_Inter,8,FALSE)))))))))))))</f>
        <v>0</v>
      </c>
      <c r="KZ17" s="63">
        <f>IF(WEEKDAY(KZ4,2)=5,(KZ10-HLOOKUP(KZ4+3,Journalier_HLV_Inter,8,FALSE)),IF(AND(WEEKDAY(KZ4,2)=1,COUNTIF(Jours_fériés,AND(KZ4+1,IE+2))),KZ10-HLOOKUP(KZ4+3,Journalier_HLV_Inter,8,FALSE),IF(AND(WEEKDAY(KZ4,2)=1,COUNTIF(Jours_fériés,KZ4+1)),KZ10-HLOOKUP(KZ4+2,Journalier_HLV_Inter,8,FALSE),IF(AND(WEEKDAY(KZ4,2)=2,COUNTIF(Jours_fériés,AND(KZ4+1,KZ4+2))),KZ10-HLOOKUP(KZ4+3,Journalier_HLV_Inter,8,FALSE),IF(AND(WEEKDAY(KZ4,2)=2,COUNTIF(Jours_fériés,KZ4+1)),KZ10-HLOOKUP(KZ4+2,Journalier_HLV_Inter,8,FALSE),IF(AND(WEEKDAY(KZ4,2)=3,COUNTIF(Jours_fériés,AND(KZ4+1,KZ4+2))),KZ10-HLOOKUP(KZ4+5,Journalier_HLV_Inter,8,FALSE),IF(AND(WEEKDAY(KZ4,2)=3,COUNTIF(Jours_fériés,KZ4+1)),KZ10-HLOOKUP(KZ4+2,Journalier_HLV_Inter,8,FALSE),IF(AND(WEEKDAY(KZ4,2)=4,COUNTIF(Jours_fériés,KZ4+1)),KZ10-HLOOKUP(KZ4+4,Journalier_HLV_Inter,8,FALSE),IF(AND(WEEKDAY(KZ4,2)=4,COUNTIF(Jours_fériés,AND(KZ4+1,KZ4+4))),KZ10-HLOOKUP(KZ4+5,Journalier_HLV_Inter,8,FALSE),IF(AND(WEEKDAY(KZ4,2)=5,COUNTIF(Jours_fériés,KZ4+3)),KZ10-HLOOKUP(KZ4+4,Journalier_HLV_Inter,8,FALSE),IF(COUNTIF(Week_end,KZ4),0,IF(COUNTIF(Jours_fériés,KZ4),0,KZ10-HLOOKUP(KZ4+1,Journalier_HLV_Inter,8,FALSE)))))))))))))</f>
        <v>0</v>
      </c>
      <c r="LA17" s="63">
        <f>IF(WEEKDAY(LA4,2)=5,(LA10-HLOOKUP(LA4+3,Journalier_HLV_Inter,8,FALSE)),IF(AND(WEEKDAY(LA4,2)=1,COUNTIF(Jours_fériés,AND(LA4+1,IE+2))),LA10-HLOOKUP(LA4+3,Journalier_HLV_Inter,8,FALSE),IF(AND(WEEKDAY(LA4,2)=1,COUNTIF(Jours_fériés,LA4+1)),LA10-HLOOKUP(LA4+2,Journalier_HLV_Inter,8,FALSE),IF(AND(WEEKDAY(LA4,2)=2,COUNTIF(Jours_fériés,AND(LA4+1,LA4+2))),LA10-HLOOKUP(LA4+3,Journalier_HLV_Inter,8,FALSE),IF(AND(WEEKDAY(LA4,2)=2,COUNTIF(Jours_fériés,LA4+1)),LA10-HLOOKUP(LA4+2,Journalier_HLV_Inter,8,FALSE),IF(AND(WEEKDAY(LA4,2)=3,COUNTIF(Jours_fériés,AND(LA4+1,LA4+2))),LA10-HLOOKUP(LA4+5,Journalier_HLV_Inter,8,FALSE),IF(AND(WEEKDAY(LA4,2)=3,COUNTIF(Jours_fériés,LA4+1)),LA10-HLOOKUP(LA4+2,Journalier_HLV_Inter,8,FALSE),IF(AND(WEEKDAY(LA4,2)=4,COUNTIF(Jours_fériés,LA4+1)),LA10-HLOOKUP(LA4+4,Journalier_HLV_Inter,8,FALSE),IF(AND(WEEKDAY(LA4,2)=4,COUNTIF(Jours_fériés,AND(LA4+1,LA4+4))),LA10-HLOOKUP(LA4+5,Journalier_HLV_Inter,8,FALSE),IF(AND(WEEKDAY(LA4,2)=5,COUNTIF(Jours_fériés,LA4+3)),LA10-HLOOKUP(LA4+4,Journalier_HLV_Inter,8,FALSE),IF(COUNTIF(Week_end,LA4),0,IF(COUNTIF(Jours_fériés,LA4),0,LA10-HLOOKUP(LA4+1,Journalier_HLV_Inter,8,FALSE)))))))))))))</f>
        <v>0</v>
      </c>
      <c r="LB17" s="63">
        <f>IF(WEEKDAY(LB4,2)=5,(LB10-HLOOKUP(LB4+3,Journalier_HLV_Inter,8,FALSE)),IF(AND(WEEKDAY(LB4,2)=1,COUNTIF(Jours_fériés,AND(LB4+1,IE+2))),LB10-HLOOKUP(LB4+3,Journalier_HLV_Inter,8,FALSE),IF(AND(WEEKDAY(LB4,2)=1,COUNTIF(Jours_fériés,LB4+1)),LB10-HLOOKUP(LB4+2,Journalier_HLV_Inter,8,FALSE),IF(AND(WEEKDAY(LB4,2)=2,COUNTIF(Jours_fériés,AND(LB4+1,LB4+2))),LB10-HLOOKUP(LB4+3,Journalier_HLV_Inter,8,FALSE),IF(AND(WEEKDAY(LB4,2)=2,COUNTIF(Jours_fériés,LB4+1)),LB10-HLOOKUP(LB4+2,Journalier_HLV_Inter,8,FALSE),IF(AND(WEEKDAY(LB4,2)=3,COUNTIF(Jours_fériés,AND(LB4+1,LB4+2))),LB10-HLOOKUP(LB4+5,Journalier_HLV_Inter,8,FALSE),IF(AND(WEEKDAY(LB4,2)=3,COUNTIF(Jours_fériés,LB4+1)),LB10-HLOOKUP(LB4+2,Journalier_HLV_Inter,8,FALSE),IF(AND(WEEKDAY(LB4,2)=4,COUNTIF(Jours_fériés,LB4+1)),LB10-HLOOKUP(LB4+4,Journalier_HLV_Inter,8,FALSE),IF(AND(WEEKDAY(LB4,2)=4,COUNTIF(Jours_fériés,AND(LB4+1,LB4+4))),LB10-HLOOKUP(LB4+5,Journalier_HLV_Inter,8,FALSE),IF(AND(WEEKDAY(LB4,2)=5,COUNTIF(Jours_fériés,LB4+3)),LB10-HLOOKUP(LB4+4,Journalier_HLV_Inter,8,FALSE),IF(COUNTIF(Week_end,LB4),0,IF(COUNTIF(Jours_fériés,LB4),0,LB10-HLOOKUP(LB4+1,Journalier_HLV_Inter,8,FALSE)))))))))))))</f>
        <v>0</v>
      </c>
      <c r="LC17" s="63">
        <f>IF(WEEKDAY(LC4,2)=5,(LC10-HLOOKUP(LC4+3,Journalier_HLV_Inter,8,FALSE)),IF(AND(WEEKDAY(LC4,2)=1,COUNTIF(Jours_fériés,AND(LC4+1,IE+2))),LC10-HLOOKUP(LC4+3,Journalier_HLV_Inter,8,FALSE),IF(AND(WEEKDAY(LC4,2)=1,COUNTIF(Jours_fériés,LC4+1)),LC10-HLOOKUP(LC4+2,Journalier_HLV_Inter,8,FALSE),IF(AND(WEEKDAY(LC4,2)=2,COUNTIF(Jours_fériés,AND(LC4+1,LC4+2))),LC10-HLOOKUP(LC4+3,Journalier_HLV_Inter,8,FALSE),IF(AND(WEEKDAY(LC4,2)=2,COUNTIF(Jours_fériés,LC4+1)),LC10-HLOOKUP(LC4+2,Journalier_HLV_Inter,8,FALSE),IF(AND(WEEKDAY(LC4,2)=3,COUNTIF(Jours_fériés,AND(LC4+1,LC4+2))),LC10-HLOOKUP(LC4+5,Journalier_HLV_Inter,8,FALSE),IF(AND(WEEKDAY(LC4,2)=3,COUNTIF(Jours_fériés,LC4+1)),LC10-HLOOKUP(LC4+2,Journalier_HLV_Inter,8,FALSE),IF(AND(WEEKDAY(LC4,2)=4,COUNTIF(Jours_fériés,LC4+1)),LC10-HLOOKUP(LC4+4,Journalier_HLV_Inter,8,FALSE),IF(AND(WEEKDAY(LC4,2)=4,COUNTIF(Jours_fériés,AND(LC4+1,LC4+4))),LC10-HLOOKUP(LC4+5,Journalier_HLV_Inter,8,FALSE),IF(AND(WEEKDAY(LC4,2)=5,COUNTIF(Jours_fériés,LC4+3)),LC10-HLOOKUP(LC4+4,Journalier_HLV_Inter,8,FALSE),IF(COUNTIF(Week_end,LC4),0,IF(COUNTIF(Jours_fériés,LC4),0,LC10-HLOOKUP(LC4+1,Journalier_HLV_Inter,8,FALSE)))))))))))))</f>
        <v>0</v>
      </c>
      <c r="LD17" s="63">
        <f>IF(WEEKDAY(LD4,2)=5,(LD10-HLOOKUP(LD4+3,Journalier_HLV_Inter,8,FALSE)),IF(AND(WEEKDAY(LD4,2)=1,COUNTIF(Jours_fériés,AND(LD4+1,IE+2))),LD10-HLOOKUP(LD4+3,Journalier_HLV_Inter,8,FALSE),IF(AND(WEEKDAY(LD4,2)=1,COUNTIF(Jours_fériés,LD4+1)),LD10-HLOOKUP(LD4+2,Journalier_HLV_Inter,8,FALSE),IF(AND(WEEKDAY(LD4,2)=2,COUNTIF(Jours_fériés,AND(LD4+1,LD4+2))),LD10-HLOOKUP(LD4+3,Journalier_HLV_Inter,8,FALSE),IF(AND(WEEKDAY(LD4,2)=2,COUNTIF(Jours_fériés,LD4+1)),LD10-HLOOKUP(LD4+2,Journalier_HLV_Inter,8,FALSE),IF(AND(WEEKDAY(LD4,2)=3,COUNTIF(Jours_fériés,AND(LD4+1,LD4+2))),LD10-HLOOKUP(LD4+5,Journalier_HLV_Inter,8,FALSE),IF(AND(WEEKDAY(LD4,2)=3,COUNTIF(Jours_fériés,LD4+1)),LD10-HLOOKUP(LD4+2,Journalier_HLV_Inter,8,FALSE),IF(AND(WEEKDAY(LD4,2)=4,COUNTIF(Jours_fériés,LD4+1)),LD10-HLOOKUP(LD4+4,Journalier_HLV_Inter,8,FALSE),IF(AND(WEEKDAY(LD4,2)=4,COUNTIF(Jours_fériés,AND(LD4+1,LD4+4))),LD10-HLOOKUP(LD4+5,Journalier_HLV_Inter,8,FALSE),IF(AND(WEEKDAY(LD4,2)=5,COUNTIF(Jours_fériés,LD4+3)),LD10-HLOOKUP(LD4+4,Journalier_HLV_Inter,8,FALSE),IF(COUNTIF(Week_end,LD4),0,IF(COUNTIF(Jours_fériés,LD4),0,LD10-HLOOKUP(LD4+1,Journalier_HLV_Inter,8,FALSE)))))))))))))</f>
        <v>0</v>
      </c>
      <c r="LE17" s="63">
        <f>IF(WEEKDAY(LE4,2)=5,(LE10-HLOOKUP(LE4+3,Journalier_HLV_Inter,8,FALSE)),IF(AND(WEEKDAY(LE4,2)=1,COUNTIF(Jours_fériés,AND(LE4+1,IE+2))),LE10-HLOOKUP(LE4+3,Journalier_HLV_Inter,8,FALSE),IF(AND(WEEKDAY(LE4,2)=1,COUNTIF(Jours_fériés,LE4+1)),LE10-HLOOKUP(LE4+2,Journalier_HLV_Inter,8,FALSE),IF(AND(WEEKDAY(LE4,2)=2,COUNTIF(Jours_fériés,AND(LE4+1,LE4+2))),LE10-HLOOKUP(LE4+3,Journalier_HLV_Inter,8,FALSE),IF(AND(WEEKDAY(LE4,2)=2,COUNTIF(Jours_fériés,LE4+1)),LE10-HLOOKUP(LE4+2,Journalier_HLV_Inter,8,FALSE),IF(AND(WEEKDAY(LE4,2)=3,COUNTIF(Jours_fériés,AND(LE4+1,LE4+2))),LE10-HLOOKUP(LE4+5,Journalier_HLV_Inter,8,FALSE),IF(AND(WEEKDAY(LE4,2)=3,COUNTIF(Jours_fériés,LE4+1)),LE10-HLOOKUP(LE4+2,Journalier_HLV_Inter,8,FALSE),IF(AND(WEEKDAY(LE4,2)=4,COUNTIF(Jours_fériés,LE4+1)),LE10-HLOOKUP(LE4+4,Journalier_HLV_Inter,8,FALSE),IF(AND(WEEKDAY(LE4,2)=4,COUNTIF(Jours_fériés,AND(LE4+1,LE4+4))),LE10-HLOOKUP(LE4+5,Journalier_HLV_Inter,8,FALSE),IF(AND(WEEKDAY(LE4,2)=5,COUNTIF(Jours_fériés,LE4+3)),LE10-HLOOKUP(LE4+4,Journalier_HLV_Inter,8,FALSE),IF(COUNTIF(Week_end,LE4),0,IF(COUNTIF(Jours_fériés,LE4),0,LE10-HLOOKUP(LE4+1,Journalier_HLV_Inter,8,FALSE)))))))))))))</f>
        <v>0</v>
      </c>
      <c r="LF17" s="63">
        <f>IF(WEEKDAY(LF4,2)=5,(LF10-HLOOKUP(LF4+3,Journalier_HLV_Inter,8,FALSE)),IF(AND(WEEKDAY(LF4,2)=1,COUNTIF(Jours_fériés,AND(LF4+1,IE+2))),LF10-HLOOKUP(LF4+3,Journalier_HLV_Inter,8,FALSE),IF(AND(WEEKDAY(LF4,2)=1,COUNTIF(Jours_fériés,LF4+1)),LF10-HLOOKUP(LF4+2,Journalier_HLV_Inter,8,FALSE),IF(AND(WEEKDAY(LF4,2)=2,COUNTIF(Jours_fériés,AND(LF4+1,LF4+2))),LF10-HLOOKUP(LF4+3,Journalier_HLV_Inter,8,FALSE),IF(AND(WEEKDAY(LF4,2)=2,COUNTIF(Jours_fériés,LF4+1)),LF10-HLOOKUP(LF4+2,Journalier_HLV_Inter,8,FALSE),IF(AND(WEEKDAY(LF4,2)=3,COUNTIF(Jours_fériés,AND(LF4+1,LF4+2))),LF10-HLOOKUP(LF4+5,Journalier_HLV_Inter,8,FALSE),IF(AND(WEEKDAY(LF4,2)=3,COUNTIF(Jours_fériés,LF4+1)),LF10-HLOOKUP(LF4+2,Journalier_HLV_Inter,8,FALSE),IF(AND(WEEKDAY(LF4,2)=4,COUNTIF(Jours_fériés,LF4+1)),LF10-HLOOKUP(LF4+4,Journalier_HLV_Inter,8,FALSE),IF(AND(WEEKDAY(LF4,2)=4,COUNTIF(Jours_fériés,AND(LF4+1,LF4+4))),LF10-HLOOKUP(LF4+5,Journalier_HLV_Inter,8,FALSE),IF(AND(WEEKDAY(LF4,2)=5,COUNTIF(Jours_fériés,LF4+3)),LF10-HLOOKUP(LF4+4,Journalier_HLV_Inter,8,FALSE),IF(COUNTIF(Week_end,LF4),0,IF(COUNTIF(Jours_fériés,LF4),0,LF10-HLOOKUP(LF4+1,Journalier_HLV_Inter,8,FALSE)))))))))))))</f>
        <v>0</v>
      </c>
      <c r="LG17" s="63">
        <f>IF(WEEKDAY(LG4,2)=5,(LG10-HLOOKUP(LG4+3,Journalier_HLV_Inter,8,FALSE)),IF(AND(WEEKDAY(LG4,2)=1,COUNTIF(Jours_fériés,AND(LG4+1,IE+2))),LG10-HLOOKUP(LG4+3,Journalier_HLV_Inter,8,FALSE),IF(AND(WEEKDAY(LG4,2)=1,COUNTIF(Jours_fériés,LG4+1)),LG10-HLOOKUP(LG4+2,Journalier_HLV_Inter,8,FALSE),IF(AND(WEEKDAY(LG4,2)=2,COUNTIF(Jours_fériés,AND(LG4+1,LG4+2))),LG10-HLOOKUP(LG4+3,Journalier_HLV_Inter,8,FALSE),IF(AND(WEEKDAY(LG4,2)=2,COUNTIF(Jours_fériés,LG4+1)),LG10-HLOOKUP(LG4+2,Journalier_HLV_Inter,8,FALSE),IF(AND(WEEKDAY(LG4,2)=3,COUNTIF(Jours_fériés,AND(LG4+1,LG4+2))),LG10-HLOOKUP(LG4+5,Journalier_HLV_Inter,8,FALSE),IF(AND(WEEKDAY(LG4,2)=3,COUNTIF(Jours_fériés,LG4+1)),LG10-HLOOKUP(LG4+2,Journalier_HLV_Inter,8,FALSE),IF(AND(WEEKDAY(LG4,2)=4,COUNTIF(Jours_fériés,LG4+1)),LG10-HLOOKUP(LG4+4,Journalier_HLV_Inter,8,FALSE),IF(AND(WEEKDAY(LG4,2)=4,COUNTIF(Jours_fériés,AND(LG4+1,LG4+4))),LG10-HLOOKUP(LG4+5,Journalier_HLV_Inter,8,FALSE),IF(AND(WEEKDAY(LG4,2)=5,COUNTIF(Jours_fériés,LG4+3)),LG10-HLOOKUP(LG4+4,Journalier_HLV_Inter,8,FALSE),IF(COUNTIF(Week_end,LG4),0,IF(COUNTIF(Jours_fériés,LG4),0,LG10-HLOOKUP(LG4+1,Journalier_HLV_Inter,8,FALSE)))))))))))))</f>
        <v>0</v>
      </c>
      <c r="LH17" s="63">
        <f>IF(WEEKDAY(LH4,2)=5,(LH10-HLOOKUP(LH4+3,Journalier_HLV_Inter,8,FALSE)),IF(AND(WEEKDAY(LH4,2)=1,COUNTIF(Jours_fériés,AND(LH4+1,IE+2))),LH10-HLOOKUP(LH4+3,Journalier_HLV_Inter,8,FALSE),IF(AND(WEEKDAY(LH4,2)=1,COUNTIF(Jours_fériés,LH4+1)),LH10-HLOOKUP(LH4+2,Journalier_HLV_Inter,8,FALSE),IF(AND(WEEKDAY(LH4,2)=2,COUNTIF(Jours_fériés,AND(LH4+1,LH4+2))),LH10-HLOOKUP(LH4+3,Journalier_HLV_Inter,8,FALSE),IF(AND(WEEKDAY(LH4,2)=2,COUNTIF(Jours_fériés,LH4+1)),LH10-HLOOKUP(LH4+2,Journalier_HLV_Inter,8,FALSE),IF(AND(WEEKDAY(LH4,2)=3,COUNTIF(Jours_fériés,AND(LH4+1,LH4+2))),LH10-HLOOKUP(LH4+5,Journalier_HLV_Inter,8,FALSE),IF(AND(WEEKDAY(LH4,2)=3,COUNTIF(Jours_fériés,LH4+1)),LH10-HLOOKUP(LH4+2,Journalier_HLV_Inter,8,FALSE),IF(AND(WEEKDAY(LH4,2)=4,COUNTIF(Jours_fériés,LH4+1)),LH10-HLOOKUP(LH4+4,Journalier_HLV_Inter,8,FALSE),IF(AND(WEEKDAY(LH4,2)=4,COUNTIF(Jours_fériés,AND(LH4+1,LH4+4))),LH10-HLOOKUP(LH4+5,Journalier_HLV_Inter,8,FALSE),IF(AND(WEEKDAY(LH4,2)=5,COUNTIF(Jours_fériés,LH4+3)),LH10-HLOOKUP(LH4+4,Journalier_HLV_Inter,8,FALSE),IF(COUNTIF(Week_end,LH4),0,IF(COUNTIF(Jours_fériés,LH4),0,LH10-HLOOKUP(LH4+1,Journalier_HLV_Inter,8,FALSE)))))))))))))</f>
        <v>0</v>
      </c>
      <c r="LI17" s="63">
        <f>IF(WEEKDAY(LI4,2)=5,(LI10-HLOOKUP(LI4+3,Journalier_HLV_Inter,8,FALSE)),IF(AND(WEEKDAY(LI4,2)=1,COUNTIF(Jours_fériés,AND(LI4+1,IE+2))),LI10-HLOOKUP(LI4+3,Journalier_HLV_Inter,8,FALSE),IF(AND(WEEKDAY(LI4,2)=1,COUNTIF(Jours_fériés,LI4+1)),LI10-HLOOKUP(LI4+2,Journalier_HLV_Inter,8,FALSE),IF(AND(WEEKDAY(LI4,2)=2,COUNTIF(Jours_fériés,AND(LI4+1,LI4+2))),LI10-HLOOKUP(LI4+3,Journalier_HLV_Inter,8,FALSE),IF(AND(WEEKDAY(LI4,2)=2,COUNTIF(Jours_fériés,LI4+1)),LI10-HLOOKUP(LI4+2,Journalier_HLV_Inter,8,FALSE),IF(AND(WEEKDAY(LI4,2)=3,COUNTIF(Jours_fériés,AND(LI4+1,LI4+2))),LI10-HLOOKUP(LI4+5,Journalier_HLV_Inter,8,FALSE),IF(AND(WEEKDAY(LI4,2)=3,COUNTIF(Jours_fériés,LI4+1)),LI10-HLOOKUP(LI4+2,Journalier_HLV_Inter,8,FALSE),IF(AND(WEEKDAY(LI4,2)=4,COUNTIF(Jours_fériés,LI4+1)),LI10-HLOOKUP(LI4+4,Journalier_HLV_Inter,8,FALSE),IF(AND(WEEKDAY(LI4,2)=4,COUNTIF(Jours_fériés,AND(LI4+1,LI4+4))),LI10-HLOOKUP(LI4+5,Journalier_HLV_Inter,8,FALSE),IF(AND(WEEKDAY(LI4,2)=5,COUNTIF(Jours_fériés,LI4+3)),LI10-HLOOKUP(LI4+4,Journalier_HLV_Inter,8,FALSE),IF(COUNTIF(Week_end,LI4),0,IF(COUNTIF(Jours_fériés,LI4),0,LI10-HLOOKUP(LI4+1,Journalier_HLV_Inter,8,FALSE)))))))))))))</f>
        <v>0</v>
      </c>
      <c r="LJ17" s="63">
        <f>IF(WEEKDAY(LJ4,2)=5,(LJ10-HLOOKUP(LJ4+3,Journalier_HLV_Inter,8,FALSE)),IF(AND(WEEKDAY(LJ4,2)=1,COUNTIF(Jours_fériés,AND(LJ4+1,IE+2))),LJ10-HLOOKUP(LJ4+3,Journalier_HLV_Inter,8,FALSE),IF(AND(WEEKDAY(LJ4,2)=1,COUNTIF(Jours_fériés,LJ4+1)),LJ10-HLOOKUP(LJ4+2,Journalier_HLV_Inter,8,FALSE),IF(AND(WEEKDAY(LJ4,2)=2,COUNTIF(Jours_fériés,AND(LJ4+1,LJ4+2))),LJ10-HLOOKUP(LJ4+3,Journalier_HLV_Inter,8,FALSE),IF(AND(WEEKDAY(LJ4,2)=2,COUNTIF(Jours_fériés,LJ4+1)),LJ10-HLOOKUP(LJ4+2,Journalier_HLV_Inter,8,FALSE),IF(AND(WEEKDAY(LJ4,2)=3,COUNTIF(Jours_fériés,AND(LJ4+1,LJ4+2))),LJ10-HLOOKUP(LJ4+5,Journalier_HLV_Inter,8,FALSE),IF(AND(WEEKDAY(LJ4,2)=3,COUNTIF(Jours_fériés,LJ4+1)),LJ10-HLOOKUP(LJ4+2,Journalier_HLV_Inter,8,FALSE),IF(AND(WEEKDAY(LJ4,2)=4,COUNTIF(Jours_fériés,LJ4+1)),LJ10-HLOOKUP(LJ4+4,Journalier_HLV_Inter,8,FALSE),IF(AND(WEEKDAY(LJ4,2)=4,COUNTIF(Jours_fériés,AND(LJ4+1,LJ4+4))),LJ10-HLOOKUP(LJ4+5,Journalier_HLV_Inter,8,FALSE),IF(AND(WEEKDAY(LJ4,2)=5,COUNTIF(Jours_fériés,LJ4+3)),LJ10-HLOOKUP(LJ4+4,Journalier_HLV_Inter,8,FALSE),IF(COUNTIF(Week_end,LJ4),0,IF(COUNTIF(Jours_fériés,LJ4),0,LJ10-HLOOKUP(LJ4+1,Journalier_HLV_Inter,8,FALSE)))))))))))))</f>
        <v>0</v>
      </c>
      <c r="LK17" s="63">
        <f>IF(WEEKDAY(LK4,2)=5,(LK10-HLOOKUP(LK4+3,Journalier_HLV_Inter,8,FALSE)),IF(AND(WEEKDAY(LK4,2)=1,COUNTIF(Jours_fériés,AND(LK4+1,IE+2))),LK10-HLOOKUP(LK4+3,Journalier_HLV_Inter,8,FALSE),IF(AND(WEEKDAY(LK4,2)=1,COUNTIF(Jours_fériés,LK4+1)),LK10-HLOOKUP(LK4+2,Journalier_HLV_Inter,8,FALSE),IF(AND(WEEKDAY(LK4,2)=2,COUNTIF(Jours_fériés,AND(LK4+1,LK4+2))),LK10-HLOOKUP(LK4+3,Journalier_HLV_Inter,8,FALSE),IF(AND(WEEKDAY(LK4,2)=2,COUNTIF(Jours_fériés,LK4+1)),LK10-HLOOKUP(LK4+2,Journalier_HLV_Inter,8,FALSE),IF(AND(WEEKDAY(LK4,2)=3,COUNTIF(Jours_fériés,AND(LK4+1,LK4+2))),LK10-HLOOKUP(LK4+5,Journalier_HLV_Inter,8,FALSE),IF(AND(WEEKDAY(LK4,2)=3,COUNTIF(Jours_fériés,LK4+1)),LK10-HLOOKUP(LK4+2,Journalier_HLV_Inter,8,FALSE),IF(AND(WEEKDAY(LK4,2)=4,COUNTIF(Jours_fériés,LK4+1)),LK10-HLOOKUP(LK4+4,Journalier_HLV_Inter,8,FALSE),IF(AND(WEEKDAY(LK4,2)=4,COUNTIF(Jours_fériés,AND(LK4+1,LK4+4))),LK10-HLOOKUP(LK4+5,Journalier_HLV_Inter,8,FALSE),IF(AND(WEEKDAY(LK4,2)=5,COUNTIF(Jours_fériés,LK4+3)),LK10-HLOOKUP(LK4+4,Journalier_HLV_Inter,8,FALSE),IF(COUNTIF(Week_end,LK4),0,IF(COUNTIF(Jours_fériés,LK4),0,LK10-HLOOKUP(LK4+1,Journalier_HLV_Inter,8,FALSE)))))))))))))</f>
        <v>0</v>
      </c>
      <c r="LL17" s="63">
        <f>IF(WEEKDAY(LL4,2)=5,(LL10-HLOOKUP(LL4+3,Journalier_HLV_Inter,8,FALSE)),IF(AND(WEEKDAY(LL4,2)=1,COUNTIF(Jours_fériés,AND(LL4+1,IE+2))),LL10-HLOOKUP(LL4+3,Journalier_HLV_Inter,8,FALSE),IF(AND(WEEKDAY(LL4,2)=1,COUNTIF(Jours_fériés,LL4+1)),LL10-HLOOKUP(LL4+2,Journalier_HLV_Inter,8,FALSE),IF(AND(WEEKDAY(LL4,2)=2,COUNTIF(Jours_fériés,AND(LL4+1,LL4+2))),LL10-HLOOKUP(LL4+3,Journalier_HLV_Inter,8,FALSE),IF(AND(WEEKDAY(LL4,2)=2,COUNTIF(Jours_fériés,LL4+1)),LL10-HLOOKUP(LL4+2,Journalier_HLV_Inter,8,FALSE),IF(AND(WEEKDAY(LL4,2)=3,COUNTIF(Jours_fériés,AND(LL4+1,LL4+2))),LL10-HLOOKUP(LL4+5,Journalier_HLV_Inter,8,FALSE),IF(AND(WEEKDAY(LL4,2)=3,COUNTIF(Jours_fériés,LL4+1)),LL10-HLOOKUP(LL4+2,Journalier_HLV_Inter,8,FALSE),IF(AND(WEEKDAY(LL4,2)=4,COUNTIF(Jours_fériés,LL4+1)),LL10-HLOOKUP(LL4+4,Journalier_HLV_Inter,8,FALSE),IF(AND(WEEKDAY(LL4,2)=4,COUNTIF(Jours_fériés,AND(LL4+1,LL4+4))),LL10-HLOOKUP(LL4+5,Journalier_HLV_Inter,8,FALSE),IF(AND(WEEKDAY(LL4,2)=5,COUNTIF(Jours_fériés,LL4+3)),LL10-HLOOKUP(LL4+4,Journalier_HLV_Inter,8,FALSE),IF(COUNTIF(Week_end,LL4),0,IF(COUNTIF(Jours_fériés,LL4),0,LL10-HLOOKUP(LL4+1,Journalier_HLV_Inter,8,FALSE)))))))))))))</f>
        <v>0</v>
      </c>
      <c r="LM17" s="63">
        <f>IF(WEEKDAY(LM4,2)=5,(LM10-HLOOKUP(LM4+3,Journalier_HLV_Inter,8,FALSE)),IF(AND(WEEKDAY(LM4,2)=1,COUNTIF(Jours_fériés,AND(LM4+1,IE+2))),LM10-HLOOKUP(LM4+3,Journalier_HLV_Inter,8,FALSE),IF(AND(WEEKDAY(LM4,2)=1,COUNTIF(Jours_fériés,LM4+1)),LM10-HLOOKUP(LM4+2,Journalier_HLV_Inter,8,FALSE),IF(AND(WEEKDAY(LM4,2)=2,COUNTIF(Jours_fériés,AND(LM4+1,LM4+2))),LM10-HLOOKUP(LM4+3,Journalier_HLV_Inter,8,FALSE),IF(AND(WEEKDAY(LM4,2)=2,COUNTIF(Jours_fériés,LM4+1)),LM10-HLOOKUP(LM4+2,Journalier_HLV_Inter,8,FALSE),IF(AND(WEEKDAY(LM4,2)=3,COUNTIF(Jours_fériés,AND(LM4+1,LM4+2))),LM10-HLOOKUP(LM4+5,Journalier_HLV_Inter,8,FALSE),IF(AND(WEEKDAY(LM4,2)=3,COUNTIF(Jours_fériés,LM4+1)),LM10-HLOOKUP(LM4+2,Journalier_HLV_Inter,8,FALSE),IF(AND(WEEKDAY(LM4,2)=4,COUNTIF(Jours_fériés,LM4+1)),LM10-HLOOKUP(LM4+4,Journalier_HLV_Inter,8,FALSE),IF(AND(WEEKDAY(LM4,2)=4,COUNTIF(Jours_fériés,AND(LM4+1,LM4+4))),LM10-HLOOKUP(LM4+5,Journalier_HLV_Inter,8,FALSE),IF(AND(WEEKDAY(LM4,2)=5,COUNTIF(Jours_fériés,LM4+3)),LM10-HLOOKUP(LM4+4,Journalier_HLV_Inter,8,FALSE),IF(COUNTIF(Week_end,LM4),0,IF(COUNTIF(Jours_fériés,LM4),0,LM10-HLOOKUP(LM4+1,Journalier_HLV_Inter,8,FALSE)))))))))))))</f>
        <v>0</v>
      </c>
      <c r="LN17" s="63">
        <f>IF(WEEKDAY(LN4,2)=5,(LN10-HLOOKUP(LN4+3,Journalier_HLV_Inter,8,FALSE)),IF(AND(WEEKDAY(LN4,2)=1,COUNTIF(Jours_fériés,AND(LN4+1,IE+2))),LN10-HLOOKUP(LN4+3,Journalier_HLV_Inter,8,FALSE),IF(AND(WEEKDAY(LN4,2)=1,COUNTIF(Jours_fériés,LN4+1)),LN10-HLOOKUP(LN4+2,Journalier_HLV_Inter,8,FALSE),IF(AND(WEEKDAY(LN4,2)=2,COUNTIF(Jours_fériés,AND(LN4+1,LN4+2))),LN10-HLOOKUP(LN4+3,Journalier_HLV_Inter,8,FALSE),IF(AND(WEEKDAY(LN4,2)=2,COUNTIF(Jours_fériés,LN4+1)),LN10-HLOOKUP(LN4+2,Journalier_HLV_Inter,8,FALSE),IF(AND(WEEKDAY(LN4,2)=3,COUNTIF(Jours_fériés,AND(LN4+1,LN4+2))),LN10-HLOOKUP(LN4+5,Journalier_HLV_Inter,8,FALSE),IF(AND(WEEKDAY(LN4,2)=3,COUNTIF(Jours_fériés,LN4+1)),LN10-HLOOKUP(LN4+2,Journalier_HLV_Inter,8,FALSE),IF(AND(WEEKDAY(LN4,2)=4,COUNTIF(Jours_fériés,LN4+1)),LN10-HLOOKUP(LN4+4,Journalier_HLV_Inter,8,FALSE),IF(AND(WEEKDAY(LN4,2)=4,COUNTIF(Jours_fériés,AND(LN4+1,LN4+4))),LN10-HLOOKUP(LN4+5,Journalier_HLV_Inter,8,FALSE),IF(AND(WEEKDAY(LN4,2)=5,COUNTIF(Jours_fériés,LN4+3)),LN10-HLOOKUP(LN4+4,Journalier_HLV_Inter,8,FALSE),IF(COUNTIF(Week_end,LN4),0,IF(COUNTIF(Jours_fériés,LN4),0,LN10-HLOOKUP(LN4+1,Journalier_HLV_Inter,8,FALSE)))))))))))))</f>
        <v>0</v>
      </c>
      <c r="LO17" s="63">
        <f>IF(WEEKDAY(LO4,2)=5,(LO10-HLOOKUP(LO4+3,Journalier_HLV_Inter,8,FALSE)),IF(AND(WEEKDAY(LO4,2)=1,COUNTIF(Jours_fériés,AND(LO4+1,IE+2))),LO10-HLOOKUP(LO4+3,Journalier_HLV_Inter,8,FALSE),IF(AND(WEEKDAY(LO4,2)=1,COUNTIF(Jours_fériés,LO4+1)),LO10-HLOOKUP(LO4+2,Journalier_HLV_Inter,8,FALSE),IF(AND(WEEKDAY(LO4,2)=2,COUNTIF(Jours_fériés,AND(LO4+1,LO4+2))),LO10-HLOOKUP(LO4+3,Journalier_HLV_Inter,8,FALSE),IF(AND(WEEKDAY(LO4,2)=2,COUNTIF(Jours_fériés,LO4+1)),LO10-HLOOKUP(LO4+2,Journalier_HLV_Inter,8,FALSE),IF(AND(WEEKDAY(LO4,2)=3,COUNTIF(Jours_fériés,AND(LO4+1,LO4+2))),LO10-HLOOKUP(LO4+5,Journalier_HLV_Inter,8,FALSE),IF(AND(WEEKDAY(LO4,2)=3,COUNTIF(Jours_fériés,LO4+1)),LO10-HLOOKUP(LO4+2,Journalier_HLV_Inter,8,FALSE),IF(AND(WEEKDAY(LO4,2)=4,COUNTIF(Jours_fériés,LO4+1)),LO10-HLOOKUP(LO4+4,Journalier_HLV_Inter,8,FALSE),IF(AND(WEEKDAY(LO4,2)=4,COUNTIF(Jours_fériés,AND(LO4+1,LO4+4))),LO10-HLOOKUP(LO4+5,Journalier_HLV_Inter,8,FALSE),IF(AND(WEEKDAY(LO4,2)=5,COUNTIF(Jours_fériés,LO4+3)),LO10-HLOOKUP(LO4+4,Journalier_HLV_Inter,8,FALSE),IF(COUNTIF(Week_end,LO4),0,IF(COUNTIF(Jours_fériés,LO4),0,LO10-HLOOKUP(LO4+1,Journalier_HLV_Inter,8,FALSE)))))))))))))</f>
        <v>0</v>
      </c>
      <c r="LP17" s="63">
        <f>IF(WEEKDAY(LP4,2)=5,(LP10-HLOOKUP(LP4+3,Journalier_HLV_Inter,8,FALSE)),IF(AND(WEEKDAY(LP4,2)=1,COUNTIF(Jours_fériés,AND(LP4+1,IE+2))),LP10-HLOOKUP(LP4+3,Journalier_HLV_Inter,8,FALSE),IF(AND(WEEKDAY(LP4,2)=1,COUNTIF(Jours_fériés,LP4+1)),LP10-HLOOKUP(LP4+2,Journalier_HLV_Inter,8,FALSE),IF(AND(WEEKDAY(LP4,2)=2,COUNTIF(Jours_fériés,AND(LP4+1,LP4+2))),LP10-HLOOKUP(LP4+3,Journalier_HLV_Inter,8,FALSE),IF(AND(WEEKDAY(LP4,2)=2,COUNTIF(Jours_fériés,LP4+1)),LP10-HLOOKUP(LP4+2,Journalier_HLV_Inter,8,FALSE),IF(AND(WEEKDAY(LP4,2)=3,COUNTIF(Jours_fériés,AND(LP4+1,LP4+2))),LP10-HLOOKUP(LP4+5,Journalier_HLV_Inter,8,FALSE),IF(AND(WEEKDAY(LP4,2)=3,COUNTIF(Jours_fériés,LP4+1)),LP10-HLOOKUP(LP4+2,Journalier_HLV_Inter,8,FALSE),IF(AND(WEEKDAY(LP4,2)=4,COUNTIF(Jours_fériés,LP4+1)),LP10-HLOOKUP(LP4+4,Journalier_HLV_Inter,8,FALSE),IF(AND(WEEKDAY(LP4,2)=4,COUNTIF(Jours_fériés,AND(LP4+1,LP4+4))),LP10-HLOOKUP(LP4+5,Journalier_HLV_Inter,8,FALSE),IF(AND(WEEKDAY(LP4,2)=5,COUNTIF(Jours_fériés,LP4+3)),LP10-HLOOKUP(LP4+4,Journalier_HLV_Inter,8,FALSE),IF(COUNTIF(Week_end,LP4),0,IF(COUNTIF(Jours_fériés,LP4),0,LP10-HLOOKUP(LP4+1,Journalier_HLV_Inter,8,FALSE)))))))))))))</f>
        <v>0</v>
      </c>
      <c r="LQ17" s="63">
        <f>IF(WEEKDAY(LQ4,2)=5,(LQ10-HLOOKUP(LQ4+3,Journalier_HLV_Inter,8,FALSE)),IF(AND(WEEKDAY(LQ4,2)=1,COUNTIF(Jours_fériés,AND(LQ4+1,IE+2))),LQ10-HLOOKUP(LQ4+3,Journalier_HLV_Inter,8,FALSE),IF(AND(WEEKDAY(LQ4,2)=1,COUNTIF(Jours_fériés,LQ4+1)),LQ10-HLOOKUP(LQ4+2,Journalier_HLV_Inter,8,FALSE),IF(AND(WEEKDAY(LQ4,2)=2,COUNTIF(Jours_fériés,AND(LQ4+1,LQ4+2))),LQ10-HLOOKUP(LQ4+3,Journalier_HLV_Inter,8,FALSE),IF(AND(WEEKDAY(LQ4,2)=2,COUNTIF(Jours_fériés,LQ4+1)),LQ10-HLOOKUP(LQ4+2,Journalier_HLV_Inter,8,FALSE),IF(AND(WEEKDAY(LQ4,2)=3,COUNTIF(Jours_fériés,AND(LQ4+1,LQ4+2))),LQ10-HLOOKUP(LQ4+5,Journalier_HLV_Inter,8,FALSE),IF(AND(WEEKDAY(LQ4,2)=3,COUNTIF(Jours_fériés,LQ4+1)),LQ10-HLOOKUP(LQ4+2,Journalier_HLV_Inter,8,FALSE),IF(AND(WEEKDAY(LQ4,2)=4,COUNTIF(Jours_fériés,LQ4+1)),LQ10-HLOOKUP(LQ4+4,Journalier_HLV_Inter,8,FALSE),IF(AND(WEEKDAY(LQ4,2)=4,COUNTIF(Jours_fériés,AND(LQ4+1,LQ4+4))),LQ10-HLOOKUP(LQ4+5,Journalier_HLV_Inter,8,FALSE),IF(AND(WEEKDAY(LQ4,2)=5,COUNTIF(Jours_fériés,LQ4+3)),LQ10-HLOOKUP(LQ4+4,Journalier_HLV_Inter,8,FALSE),IF(COUNTIF(Week_end,LQ4),0,IF(COUNTIF(Jours_fériés,LQ4),0,LQ10-HLOOKUP(LQ4+1,Journalier_HLV_Inter,8,FALSE)))))))))))))</f>
        <v>0</v>
      </c>
      <c r="LR17" s="63">
        <f>IF(WEEKDAY(LR4,2)=5,(LR10-HLOOKUP(LR4+3,Journalier_HLV_Inter,8,FALSE)),IF(AND(WEEKDAY(LR4,2)=1,COUNTIF(Jours_fériés,AND(LR4+1,IE+2))),LR10-HLOOKUP(LR4+3,Journalier_HLV_Inter,8,FALSE),IF(AND(WEEKDAY(LR4,2)=1,COUNTIF(Jours_fériés,LR4+1)),LR10-HLOOKUP(LR4+2,Journalier_HLV_Inter,8,FALSE),IF(AND(WEEKDAY(LR4,2)=2,COUNTIF(Jours_fériés,AND(LR4+1,LR4+2))),LR10-HLOOKUP(LR4+3,Journalier_HLV_Inter,8,FALSE),IF(AND(WEEKDAY(LR4,2)=2,COUNTIF(Jours_fériés,LR4+1)),LR10-HLOOKUP(LR4+2,Journalier_HLV_Inter,8,FALSE),IF(AND(WEEKDAY(LR4,2)=3,COUNTIF(Jours_fériés,AND(LR4+1,LR4+2))),LR10-HLOOKUP(LR4+5,Journalier_HLV_Inter,8,FALSE),IF(AND(WEEKDAY(LR4,2)=3,COUNTIF(Jours_fériés,LR4+1)),LR10-HLOOKUP(LR4+2,Journalier_HLV_Inter,8,FALSE),IF(AND(WEEKDAY(LR4,2)=4,COUNTIF(Jours_fériés,LR4+1)),LR10-HLOOKUP(LR4+4,Journalier_HLV_Inter,8,FALSE),IF(AND(WEEKDAY(LR4,2)=4,COUNTIF(Jours_fériés,AND(LR4+1,LR4+4))),LR10-HLOOKUP(LR4+5,Journalier_HLV_Inter,8,FALSE),IF(AND(WEEKDAY(LR4,2)=5,COUNTIF(Jours_fériés,LR4+3)),LR10-HLOOKUP(LR4+4,Journalier_HLV_Inter,8,FALSE),IF(COUNTIF(Week_end,LR4),0,IF(COUNTIF(Jours_fériés,LR4),0,LR10-HLOOKUP(LR4+1,Journalier_HLV_Inter,8,FALSE)))))))))))))</f>
        <v>0</v>
      </c>
      <c r="LS17" s="63">
        <f>IF(WEEKDAY(LS4,2)=5,(LS10-HLOOKUP(LS4+3,Journalier_HLV_Inter,8,FALSE)),IF(AND(WEEKDAY(LS4,2)=1,COUNTIF(Jours_fériés,AND(LS4+1,IE+2))),LS10-HLOOKUP(LS4+3,Journalier_HLV_Inter,8,FALSE),IF(AND(WEEKDAY(LS4,2)=1,COUNTIF(Jours_fériés,LS4+1)),LS10-HLOOKUP(LS4+2,Journalier_HLV_Inter,8,FALSE),IF(AND(WEEKDAY(LS4,2)=2,COUNTIF(Jours_fériés,AND(LS4+1,LS4+2))),LS10-HLOOKUP(LS4+3,Journalier_HLV_Inter,8,FALSE),IF(AND(WEEKDAY(LS4,2)=2,COUNTIF(Jours_fériés,LS4+1)),LS10-HLOOKUP(LS4+2,Journalier_HLV_Inter,8,FALSE),IF(AND(WEEKDAY(LS4,2)=3,COUNTIF(Jours_fériés,AND(LS4+1,LS4+2))),LS10-HLOOKUP(LS4+5,Journalier_HLV_Inter,8,FALSE),IF(AND(WEEKDAY(LS4,2)=3,COUNTIF(Jours_fériés,LS4+1)),LS10-HLOOKUP(LS4+2,Journalier_HLV_Inter,8,FALSE),IF(AND(WEEKDAY(LS4,2)=4,COUNTIF(Jours_fériés,LS4+1)),LS10-HLOOKUP(LS4+4,Journalier_HLV_Inter,8,FALSE),IF(AND(WEEKDAY(LS4,2)=4,COUNTIF(Jours_fériés,AND(LS4+1,LS4+4))),LS10-HLOOKUP(LS4+5,Journalier_HLV_Inter,8,FALSE),IF(AND(WEEKDAY(LS4,2)=5,COUNTIF(Jours_fériés,LS4+3)),LS10-HLOOKUP(LS4+4,Journalier_HLV_Inter,8,FALSE),IF(COUNTIF(Week_end,LS4),0,IF(COUNTIF(Jours_fériés,LS4),0,LS10-HLOOKUP(LS4+1,Journalier_HLV_Inter,8,FALSE)))))))))))))</f>
        <v>0</v>
      </c>
      <c r="LT17" s="63">
        <f>IF(WEEKDAY(LT4,2)=5,(LT10-HLOOKUP(LT4+3,Journalier_HLV_Inter,8,FALSE)),IF(AND(WEEKDAY(LT4,2)=1,COUNTIF(Jours_fériés,AND(LT4+1,IE+2))),LT10-HLOOKUP(LT4+3,Journalier_HLV_Inter,8,FALSE),IF(AND(WEEKDAY(LT4,2)=1,COUNTIF(Jours_fériés,LT4+1)),LT10-HLOOKUP(LT4+2,Journalier_HLV_Inter,8,FALSE),IF(AND(WEEKDAY(LT4,2)=2,COUNTIF(Jours_fériés,AND(LT4+1,LT4+2))),LT10-HLOOKUP(LT4+3,Journalier_HLV_Inter,8,FALSE),IF(AND(WEEKDAY(LT4,2)=2,COUNTIF(Jours_fériés,LT4+1)),LT10-HLOOKUP(LT4+2,Journalier_HLV_Inter,8,FALSE),IF(AND(WEEKDAY(LT4,2)=3,COUNTIF(Jours_fériés,AND(LT4+1,LT4+2))),LT10-HLOOKUP(LT4+5,Journalier_HLV_Inter,8,FALSE),IF(AND(WEEKDAY(LT4,2)=3,COUNTIF(Jours_fériés,LT4+1)),LT10-HLOOKUP(LT4+2,Journalier_HLV_Inter,8,FALSE),IF(AND(WEEKDAY(LT4,2)=4,COUNTIF(Jours_fériés,LT4+1)),LT10-HLOOKUP(LT4+4,Journalier_HLV_Inter,8,FALSE),IF(AND(WEEKDAY(LT4,2)=4,COUNTIF(Jours_fériés,AND(LT4+1,LT4+4))),LT10-HLOOKUP(LT4+5,Journalier_HLV_Inter,8,FALSE),IF(AND(WEEKDAY(LT4,2)=5,COUNTIF(Jours_fériés,LT4+3)),LT10-HLOOKUP(LT4+4,Journalier_HLV_Inter,8,FALSE),IF(COUNTIF(Week_end,LT4),0,IF(COUNTIF(Jours_fériés,LT4),0,LT10-HLOOKUP(LT4+1,Journalier_HLV_Inter,8,FALSE)))))))))))))</f>
        <v>0</v>
      </c>
      <c r="LU17" s="63">
        <f>IF(WEEKDAY(LU4,2)=5,(LU10-HLOOKUP(LU4+3,Journalier_HLV_Inter,8,FALSE)),IF(AND(WEEKDAY(LU4,2)=1,COUNTIF(Jours_fériés,AND(LU4+1,IE+2))),LU10-HLOOKUP(LU4+3,Journalier_HLV_Inter,8,FALSE),IF(AND(WEEKDAY(LU4,2)=1,COUNTIF(Jours_fériés,LU4+1)),LU10-HLOOKUP(LU4+2,Journalier_HLV_Inter,8,FALSE),IF(AND(WEEKDAY(LU4,2)=2,COUNTIF(Jours_fériés,AND(LU4+1,LU4+2))),LU10-HLOOKUP(LU4+3,Journalier_HLV_Inter,8,FALSE),IF(AND(WEEKDAY(LU4,2)=2,COUNTIF(Jours_fériés,LU4+1)),LU10-HLOOKUP(LU4+2,Journalier_HLV_Inter,8,FALSE),IF(AND(WEEKDAY(LU4,2)=3,COUNTIF(Jours_fériés,AND(LU4+1,LU4+2))),LU10-HLOOKUP(LU4+5,Journalier_HLV_Inter,8,FALSE),IF(AND(WEEKDAY(LU4,2)=3,COUNTIF(Jours_fériés,LU4+1)),LU10-HLOOKUP(LU4+2,Journalier_HLV_Inter,8,FALSE),IF(AND(WEEKDAY(LU4,2)=4,COUNTIF(Jours_fériés,LU4+1)),LU10-HLOOKUP(LU4+4,Journalier_HLV_Inter,8,FALSE),IF(AND(WEEKDAY(LU4,2)=4,COUNTIF(Jours_fériés,AND(LU4+1,LU4+4))),LU10-HLOOKUP(LU4+5,Journalier_HLV_Inter,8,FALSE),IF(AND(WEEKDAY(LU4,2)=5,COUNTIF(Jours_fériés,LU4+3)),LU10-HLOOKUP(LU4+4,Journalier_HLV_Inter,8,FALSE),IF(COUNTIF(Week_end,LU4),0,IF(COUNTIF(Jours_fériés,LU4),0,LU10-HLOOKUP(LU4+1,Journalier_HLV_Inter,8,FALSE)))))))))))))</f>
        <v>0</v>
      </c>
      <c r="LV17" s="63">
        <f>IF(WEEKDAY(LV4,2)=5,(LV10-HLOOKUP(LV4+3,Journalier_HLV_Inter,8,FALSE)),IF(AND(WEEKDAY(LV4,2)=1,COUNTIF(Jours_fériés,AND(LV4+1,IE+2))),LV10-HLOOKUP(LV4+3,Journalier_HLV_Inter,8,FALSE),IF(AND(WEEKDAY(LV4,2)=1,COUNTIF(Jours_fériés,LV4+1)),LV10-HLOOKUP(LV4+2,Journalier_HLV_Inter,8,FALSE),IF(AND(WEEKDAY(LV4,2)=2,COUNTIF(Jours_fériés,AND(LV4+1,LV4+2))),LV10-HLOOKUP(LV4+3,Journalier_HLV_Inter,8,FALSE),IF(AND(WEEKDAY(LV4,2)=2,COUNTIF(Jours_fériés,LV4+1)),LV10-HLOOKUP(LV4+2,Journalier_HLV_Inter,8,FALSE),IF(AND(WEEKDAY(LV4,2)=3,COUNTIF(Jours_fériés,AND(LV4+1,LV4+2))),LV10-HLOOKUP(LV4+5,Journalier_HLV_Inter,8,FALSE),IF(AND(WEEKDAY(LV4,2)=3,COUNTIF(Jours_fériés,LV4+1)),LV10-HLOOKUP(LV4+2,Journalier_HLV_Inter,8,FALSE),IF(AND(WEEKDAY(LV4,2)=4,COUNTIF(Jours_fériés,LV4+1)),LV10-HLOOKUP(LV4+4,Journalier_HLV_Inter,8,FALSE),IF(AND(WEEKDAY(LV4,2)=4,COUNTIF(Jours_fériés,AND(LV4+1,LV4+4))),LV10-HLOOKUP(LV4+5,Journalier_HLV_Inter,8,FALSE),IF(AND(WEEKDAY(LV4,2)=5,COUNTIF(Jours_fériés,LV4+3)),LV10-HLOOKUP(LV4+4,Journalier_HLV_Inter,8,FALSE),IF(COUNTIF(Week_end,LV4),0,IF(COUNTIF(Jours_fériés,LV4),0,LV10-HLOOKUP(LV4+1,Journalier_HLV_Inter,8,FALSE)))))))))))))</f>
        <v>0</v>
      </c>
      <c r="LW17" s="63">
        <f>IF(WEEKDAY(LW4,2)=5,(LW10-HLOOKUP(LW4+3,Journalier_HLV_Inter,8,FALSE)),IF(AND(WEEKDAY(LW4,2)=1,COUNTIF(Jours_fériés,AND(LW4+1,IE+2))),LW10-HLOOKUP(LW4+3,Journalier_HLV_Inter,8,FALSE),IF(AND(WEEKDAY(LW4,2)=1,COUNTIF(Jours_fériés,LW4+1)),LW10-HLOOKUP(LW4+2,Journalier_HLV_Inter,8,FALSE),IF(AND(WEEKDAY(LW4,2)=2,COUNTIF(Jours_fériés,AND(LW4+1,LW4+2))),LW10-HLOOKUP(LW4+3,Journalier_HLV_Inter,8,FALSE),IF(AND(WEEKDAY(LW4,2)=2,COUNTIF(Jours_fériés,LW4+1)),LW10-HLOOKUP(LW4+2,Journalier_HLV_Inter,8,FALSE),IF(AND(WEEKDAY(LW4,2)=3,COUNTIF(Jours_fériés,AND(LW4+1,LW4+2))),LW10-HLOOKUP(LW4+5,Journalier_HLV_Inter,8,FALSE),IF(AND(WEEKDAY(LW4,2)=3,COUNTIF(Jours_fériés,LW4+1)),LW10-HLOOKUP(LW4+2,Journalier_HLV_Inter,8,FALSE),IF(AND(WEEKDAY(LW4,2)=4,COUNTIF(Jours_fériés,LW4+1)),LW10-HLOOKUP(LW4+4,Journalier_HLV_Inter,8,FALSE),IF(AND(WEEKDAY(LW4,2)=4,COUNTIF(Jours_fériés,AND(LW4+1,LW4+4))),LW10-HLOOKUP(LW4+5,Journalier_HLV_Inter,8,FALSE),IF(AND(WEEKDAY(LW4,2)=5,COUNTIF(Jours_fériés,LW4+3)),LW10-HLOOKUP(LW4+4,Journalier_HLV_Inter,8,FALSE),IF(COUNTIF(Week_end,LW4),0,IF(COUNTIF(Jours_fériés,LW4),0,LW10-HLOOKUP(LW4+1,Journalier_HLV_Inter,8,FALSE)))))))))))))</f>
        <v>0</v>
      </c>
      <c r="LX17" s="63">
        <f>IF(WEEKDAY(LX4,2)=5,(LX10-HLOOKUP(LX4+3,Journalier_HLV_Inter,8,FALSE)),IF(AND(WEEKDAY(LX4,2)=1,COUNTIF(Jours_fériés,AND(LX4+1,IE+2))),LX10-HLOOKUP(LX4+3,Journalier_HLV_Inter,8,FALSE),IF(AND(WEEKDAY(LX4,2)=1,COUNTIF(Jours_fériés,LX4+1)),LX10-HLOOKUP(LX4+2,Journalier_HLV_Inter,8,FALSE),IF(AND(WEEKDAY(LX4,2)=2,COUNTIF(Jours_fériés,AND(LX4+1,LX4+2))),LX10-HLOOKUP(LX4+3,Journalier_HLV_Inter,8,FALSE),IF(AND(WEEKDAY(LX4,2)=2,COUNTIF(Jours_fériés,LX4+1)),LX10-HLOOKUP(LX4+2,Journalier_HLV_Inter,8,FALSE),IF(AND(WEEKDAY(LX4,2)=3,COUNTIF(Jours_fériés,AND(LX4+1,LX4+2))),LX10-HLOOKUP(LX4+5,Journalier_HLV_Inter,8,FALSE),IF(AND(WEEKDAY(LX4,2)=3,COUNTIF(Jours_fériés,LX4+1)),LX10-HLOOKUP(LX4+2,Journalier_HLV_Inter,8,FALSE),IF(AND(WEEKDAY(LX4,2)=4,COUNTIF(Jours_fériés,LX4+1)),LX10-HLOOKUP(LX4+4,Journalier_HLV_Inter,8,FALSE),IF(AND(WEEKDAY(LX4,2)=4,COUNTIF(Jours_fériés,AND(LX4+1,LX4+4))),LX10-HLOOKUP(LX4+5,Journalier_HLV_Inter,8,FALSE),IF(AND(WEEKDAY(LX4,2)=5,COUNTIF(Jours_fériés,LX4+3)),LX10-HLOOKUP(LX4+4,Journalier_HLV_Inter,8,FALSE),IF(COUNTIF(Week_end,LX4),0,IF(COUNTIF(Jours_fériés,LX4),0,LX10-HLOOKUP(LX4+1,Journalier_HLV_Inter,8,FALSE)))))))))))))</f>
        <v>0</v>
      </c>
      <c r="LY17" s="63">
        <f>IF(WEEKDAY(LY4,2)=5,(LY10-HLOOKUP(LY4+3,Journalier_HLV_Inter,8,FALSE)),IF(AND(WEEKDAY(LY4,2)=1,COUNTIF(Jours_fériés,AND(LY4+1,IE+2))),LY10-HLOOKUP(LY4+3,Journalier_HLV_Inter,8,FALSE),IF(AND(WEEKDAY(LY4,2)=1,COUNTIF(Jours_fériés,LY4+1)),LY10-HLOOKUP(LY4+2,Journalier_HLV_Inter,8,FALSE),IF(AND(WEEKDAY(LY4,2)=2,COUNTIF(Jours_fériés,AND(LY4+1,LY4+2))),LY10-HLOOKUP(LY4+3,Journalier_HLV_Inter,8,FALSE),IF(AND(WEEKDAY(LY4,2)=2,COUNTIF(Jours_fériés,LY4+1)),LY10-HLOOKUP(LY4+2,Journalier_HLV_Inter,8,FALSE),IF(AND(WEEKDAY(LY4,2)=3,COUNTIF(Jours_fériés,AND(LY4+1,LY4+2))),LY10-HLOOKUP(LY4+5,Journalier_HLV_Inter,8,FALSE),IF(AND(WEEKDAY(LY4,2)=3,COUNTIF(Jours_fériés,LY4+1)),LY10-HLOOKUP(LY4+2,Journalier_HLV_Inter,8,FALSE),IF(AND(WEEKDAY(LY4,2)=4,COUNTIF(Jours_fériés,LY4+1)),LY10-HLOOKUP(LY4+4,Journalier_HLV_Inter,8,FALSE),IF(AND(WEEKDAY(LY4,2)=4,COUNTIF(Jours_fériés,AND(LY4+1,LY4+4))),LY10-HLOOKUP(LY4+5,Journalier_HLV_Inter,8,FALSE),IF(AND(WEEKDAY(LY4,2)=5,COUNTIF(Jours_fériés,LY4+3)),LY10-HLOOKUP(LY4+4,Journalier_HLV_Inter,8,FALSE),IF(COUNTIF(Week_end,LY4),0,IF(COUNTIF(Jours_fériés,LY4),0,LY10-HLOOKUP(LY4+1,Journalier_HLV_Inter,8,FALSE)))))))))))))</f>
        <v>0</v>
      </c>
      <c r="LZ17" s="63">
        <f>IF(WEEKDAY(LZ4,2)=5,(LZ10-HLOOKUP(LZ4+3,Journalier_HLV_Inter,8,FALSE)),IF(AND(WEEKDAY(LZ4,2)=1,COUNTIF(Jours_fériés,AND(LZ4+1,IE+2))),LZ10-HLOOKUP(LZ4+3,Journalier_HLV_Inter,8,FALSE),IF(AND(WEEKDAY(LZ4,2)=1,COUNTIF(Jours_fériés,LZ4+1)),LZ10-HLOOKUP(LZ4+2,Journalier_HLV_Inter,8,FALSE),IF(AND(WEEKDAY(LZ4,2)=2,COUNTIF(Jours_fériés,AND(LZ4+1,LZ4+2))),LZ10-HLOOKUP(LZ4+3,Journalier_HLV_Inter,8,FALSE),IF(AND(WEEKDAY(LZ4,2)=2,COUNTIF(Jours_fériés,LZ4+1)),LZ10-HLOOKUP(LZ4+2,Journalier_HLV_Inter,8,FALSE),IF(AND(WEEKDAY(LZ4,2)=3,COUNTIF(Jours_fériés,AND(LZ4+1,LZ4+2))),LZ10-HLOOKUP(LZ4+5,Journalier_HLV_Inter,8,FALSE),IF(AND(WEEKDAY(LZ4,2)=3,COUNTIF(Jours_fériés,LZ4+1)),LZ10-HLOOKUP(LZ4+2,Journalier_HLV_Inter,8,FALSE),IF(AND(WEEKDAY(LZ4,2)=4,COUNTIF(Jours_fériés,LZ4+1)),LZ10-HLOOKUP(LZ4+4,Journalier_HLV_Inter,8,FALSE),IF(AND(WEEKDAY(LZ4,2)=4,COUNTIF(Jours_fériés,AND(LZ4+1,LZ4+4))),LZ10-HLOOKUP(LZ4+5,Journalier_HLV_Inter,8,FALSE),IF(AND(WEEKDAY(LZ4,2)=5,COUNTIF(Jours_fériés,LZ4+3)),LZ10-HLOOKUP(LZ4+4,Journalier_HLV_Inter,8,FALSE),IF(COUNTIF(Week_end,LZ4),0,IF(COUNTIF(Jours_fériés,LZ4),0,LZ10-HLOOKUP(LZ4+1,Journalier_HLV_Inter,8,FALSE)))))))))))))</f>
        <v>0</v>
      </c>
      <c r="MA17" s="63">
        <f>IF(WEEKDAY(MA4,2)=5,(MA10-HLOOKUP(MA4+3,Journalier_HLV_Inter,8,FALSE)),IF(AND(WEEKDAY(MA4,2)=1,COUNTIF(Jours_fériés,AND(MA4+1,IE+2))),MA10-HLOOKUP(MA4+3,Journalier_HLV_Inter,8,FALSE),IF(AND(WEEKDAY(MA4,2)=1,COUNTIF(Jours_fériés,MA4+1)),MA10-HLOOKUP(MA4+2,Journalier_HLV_Inter,8,FALSE),IF(AND(WEEKDAY(MA4,2)=2,COUNTIF(Jours_fériés,AND(MA4+1,MA4+2))),MA10-HLOOKUP(MA4+3,Journalier_HLV_Inter,8,FALSE),IF(AND(WEEKDAY(MA4,2)=2,COUNTIF(Jours_fériés,MA4+1)),MA10-HLOOKUP(MA4+2,Journalier_HLV_Inter,8,FALSE),IF(AND(WEEKDAY(MA4,2)=3,COUNTIF(Jours_fériés,AND(MA4+1,MA4+2))),MA10-HLOOKUP(MA4+5,Journalier_HLV_Inter,8,FALSE),IF(AND(WEEKDAY(MA4,2)=3,COUNTIF(Jours_fériés,MA4+1)),MA10-HLOOKUP(MA4+2,Journalier_HLV_Inter,8,FALSE),IF(AND(WEEKDAY(MA4,2)=4,COUNTIF(Jours_fériés,MA4+1)),MA10-HLOOKUP(MA4+4,Journalier_HLV_Inter,8,FALSE),IF(AND(WEEKDAY(MA4,2)=4,COUNTIF(Jours_fériés,AND(MA4+1,MA4+4))),MA10-HLOOKUP(MA4+5,Journalier_HLV_Inter,8,FALSE),IF(AND(WEEKDAY(MA4,2)=5,COUNTIF(Jours_fériés,MA4+3)),MA10-HLOOKUP(MA4+4,Journalier_HLV_Inter,8,FALSE),IF(COUNTIF(Week_end,MA4),0,IF(COUNTIF(Jours_fériés,MA4),0,MA10-HLOOKUP(MA4+1,Journalier_HLV_Inter,8,FALSE)))))))))))))</f>
        <v>0</v>
      </c>
      <c r="MB17" s="63">
        <f>IF(WEEKDAY(MB4,2)=5,(MB10-HLOOKUP(MB4+3,Journalier_HLV_Inter,8,FALSE)),IF(AND(WEEKDAY(MB4,2)=1,COUNTIF(Jours_fériés,AND(MB4+1,IE+2))),MB10-HLOOKUP(MB4+3,Journalier_HLV_Inter,8,FALSE),IF(AND(WEEKDAY(MB4,2)=1,COUNTIF(Jours_fériés,MB4+1)),MB10-HLOOKUP(MB4+2,Journalier_HLV_Inter,8,FALSE),IF(AND(WEEKDAY(MB4,2)=2,COUNTIF(Jours_fériés,AND(MB4+1,MB4+2))),MB10-HLOOKUP(MB4+3,Journalier_HLV_Inter,8,FALSE),IF(AND(WEEKDAY(MB4,2)=2,COUNTIF(Jours_fériés,MB4+1)),MB10-HLOOKUP(MB4+2,Journalier_HLV_Inter,8,FALSE),IF(AND(WEEKDAY(MB4,2)=3,COUNTIF(Jours_fériés,AND(MB4+1,MB4+2))),MB10-HLOOKUP(MB4+5,Journalier_HLV_Inter,8,FALSE),IF(AND(WEEKDAY(MB4,2)=3,COUNTIF(Jours_fériés,MB4+1)),MB10-HLOOKUP(MB4+2,Journalier_HLV_Inter,8,FALSE),IF(AND(WEEKDAY(MB4,2)=4,COUNTIF(Jours_fériés,MB4+1)),MB10-HLOOKUP(MB4+4,Journalier_HLV_Inter,8,FALSE),IF(AND(WEEKDAY(MB4,2)=4,COUNTIF(Jours_fériés,AND(MB4+1,MB4+4))),MB10-HLOOKUP(MB4+5,Journalier_HLV_Inter,8,FALSE),IF(AND(WEEKDAY(MB4,2)=5,COUNTIF(Jours_fériés,MB4+3)),MB10-HLOOKUP(MB4+4,Journalier_HLV_Inter,8,FALSE),IF(COUNTIF(Week_end,MB4),0,IF(COUNTIF(Jours_fériés,MB4),0,MB10-HLOOKUP(MB4+1,Journalier_HLV_Inter,8,FALSE)))))))))))))</f>
        <v>0</v>
      </c>
      <c r="MC17" s="63">
        <f>IF(WEEKDAY(MC4,2)=5,(MC10-HLOOKUP(MC4+3,Journalier_HLV_Inter,8,FALSE)),IF(AND(WEEKDAY(MC4,2)=1,COUNTIF(Jours_fériés,AND(MC4+1,IE+2))),MC10-HLOOKUP(MC4+3,Journalier_HLV_Inter,8,FALSE),IF(AND(WEEKDAY(MC4,2)=1,COUNTIF(Jours_fériés,MC4+1)),MC10-HLOOKUP(MC4+2,Journalier_HLV_Inter,8,FALSE),IF(AND(WEEKDAY(MC4,2)=2,COUNTIF(Jours_fériés,AND(MC4+1,MC4+2))),MC10-HLOOKUP(MC4+3,Journalier_HLV_Inter,8,FALSE),IF(AND(WEEKDAY(MC4,2)=2,COUNTIF(Jours_fériés,MC4+1)),MC10-HLOOKUP(MC4+2,Journalier_HLV_Inter,8,FALSE),IF(AND(WEEKDAY(MC4,2)=3,COUNTIF(Jours_fériés,AND(MC4+1,MC4+2))),MC10-HLOOKUP(MC4+5,Journalier_HLV_Inter,8,FALSE),IF(AND(WEEKDAY(MC4,2)=3,COUNTIF(Jours_fériés,MC4+1)),MC10-HLOOKUP(MC4+2,Journalier_HLV_Inter,8,FALSE),IF(AND(WEEKDAY(MC4,2)=4,COUNTIF(Jours_fériés,MC4+1)),MC10-HLOOKUP(MC4+4,Journalier_HLV_Inter,8,FALSE),IF(AND(WEEKDAY(MC4,2)=4,COUNTIF(Jours_fériés,AND(MC4+1,MC4+4))),MC10-HLOOKUP(MC4+5,Journalier_HLV_Inter,8,FALSE),IF(AND(WEEKDAY(MC4,2)=5,COUNTIF(Jours_fériés,MC4+3)),MC10-HLOOKUP(MC4+4,Journalier_HLV_Inter,8,FALSE),IF(COUNTIF(Week_end,MC4),0,IF(COUNTIF(Jours_fériés,MC4),0,MC10-HLOOKUP(MC4+1,Journalier_HLV_Inter,8,FALSE)))))))))))))</f>
        <v>0</v>
      </c>
      <c r="MD17" s="63">
        <f>IF(WEEKDAY(MD4,2)=5,(MD10-HLOOKUP(MD4+3,Journalier_HLV_Inter,8,FALSE)),IF(AND(WEEKDAY(MD4,2)=1,COUNTIF(Jours_fériés,AND(MD4+1,IE+2))),MD10-HLOOKUP(MD4+3,Journalier_HLV_Inter,8,FALSE),IF(AND(WEEKDAY(MD4,2)=1,COUNTIF(Jours_fériés,MD4+1)),MD10-HLOOKUP(MD4+2,Journalier_HLV_Inter,8,FALSE),IF(AND(WEEKDAY(MD4,2)=2,COUNTIF(Jours_fériés,AND(MD4+1,MD4+2))),MD10-HLOOKUP(MD4+3,Journalier_HLV_Inter,8,FALSE),IF(AND(WEEKDAY(MD4,2)=2,COUNTIF(Jours_fériés,MD4+1)),MD10-HLOOKUP(MD4+2,Journalier_HLV_Inter,8,FALSE),IF(AND(WEEKDAY(MD4,2)=3,COUNTIF(Jours_fériés,AND(MD4+1,MD4+2))),MD10-HLOOKUP(MD4+5,Journalier_HLV_Inter,8,FALSE),IF(AND(WEEKDAY(MD4,2)=3,COUNTIF(Jours_fériés,MD4+1)),MD10-HLOOKUP(MD4+2,Journalier_HLV_Inter,8,FALSE),IF(AND(WEEKDAY(MD4,2)=4,COUNTIF(Jours_fériés,MD4+1)),MD10-HLOOKUP(MD4+4,Journalier_HLV_Inter,8,FALSE),IF(AND(WEEKDAY(MD4,2)=4,COUNTIF(Jours_fériés,AND(MD4+1,MD4+4))),MD10-HLOOKUP(MD4+5,Journalier_HLV_Inter,8,FALSE),IF(AND(WEEKDAY(MD4,2)=5,COUNTIF(Jours_fériés,MD4+3)),MD10-HLOOKUP(MD4+4,Journalier_HLV_Inter,8,FALSE),IF(COUNTIF(Week_end,MD4),0,IF(COUNTIF(Jours_fériés,MD4),0,MD10-HLOOKUP(MD4+1,Journalier_HLV_Inter,8,FALSE)))))))))))))</f>
        <v>0</v>
      </c>
      <c r="ME17" s="63">
        <f>IF(WEEKDAY(ME4,2)=5,(ME10-HLOOKUP(ME4+3,Journalier_HLV_Inter,8,FALSE)),IF(AND(WEEKDAY(ME4,2)=1,COUNTIF(Jours_fériés,AND(ME4+1,IE+2))),ME10-HLOOKUP(ME4+3,Journalier_HLV_Inter,8,FALSE),IF(AND(WEEKDAY(ME4,2)=1,COUNTIF(Jours_fériés,ME4+1)),ME10-HLOOKUP(ME4+2,Journalier_HLV_Inter,8,FALSE),IF(AND(WEEKDAY(ME4,2)=2,COUNTIF(Jours_fériés,AND(ME4+1,ME4+2))),ME10-HLOOKUP(ME4+3,Journalier_HLV_Inter,8,FALSE),IF(AND(WEEKDAY(ME4,2)=2,COUNTIF(Jours_fériés,ME4+1)),ME10-HLOOKUP(ME4+2,Journalier_HLV_Inter,8,FALSE),IF(AND(WEEKDAY(ME4,2)=3,COUNTIF(Jours_fériés,AND(ME4+1,ME4+2))),ME10-HLOOKUP(ME4+5,Journalier_HLV_Inter,8,FALSE),IF(AND(WEEKDAY(ME4,2)=3,COUNTIF(Jours_fériés,ME4+1)),ME10-HLOOKUP(ME4+2,Journalier_HLV_Inter,8,FALSE),IF(AND(WEEKDAY(ME4,2)=4,COUNTIF(Jours_fériés,ME4+1)),ME10-HLOOKUP(ME4+4,Journalier_HLV_Inter,8,FALSE),IF(AND(WEEKDAY(ME4,2)=4,COUNTIF(Jours_fériés,AND(ME4+1,ME4+4))),ME10-HLOOKUP(ME4+5,Journalier_HLV_Inter,8,FALSE),IF(AND(WEEKDAY(ME4,2)=5,COUNTIF(Jours_fériés,ME4+3)),ME10-HLOOKUP(ME4+4,Journalier_HLV_Inter,8,FALSE),IF(COUNTIF(Week_end,ME4),0,IF(COUNTIF(Jours_fériés,ME4),0,ME10-HLOOKUP(ME4+1,Journalier_HLV_Inter,8,FALSE)))))))))))))</f>
        <v>0</v>
      </c>
      <c r="MF17" s="63">
        <f>IF(WEEKDAY(MF4,2)=5,(MF10-HLOOKUP(MF4+3,Journalier_HLV_Inter,8,FALSE)),IF(AND(WEEKDAY(MF4,2)=1,COUNTIF(Jours_fériés,AND(MF4+1,IE+2))),MF10-HLOOKUP(MF4+3,Journalier_HLV_Inter,8,FALSE),IF(AND(WEEKDAY(MF4,2)=1,COUNTIF(Jours_fériés,MF4+1)),MF10-HLOOKUP(MF4+2,Journalier_HLV_Inter,8,FALSE),IF(AND(WEEKDAY(MF4,2)=2,COUNTIF(Jours_fériés,AND(MF4+1,MF4+2))),MF10-HLOOKUP(MF4+3,Journalier_HLV_Inter,8,FALSE),IF(AND(WEEKDAY(MF4,2)=2,COUNTIF(Jours_fériés,MF4+1)),MF10-HLOOKUP(MF4+2,Journalier_HLV_Inter,8,FALSE),IF(AND(WEEKDAY(MF4,2)=3,COUNTIF(Jours_fériés,AND(MF4+1,MF4+2))),MF10-HLOOKUP(MF4+5,Journalier_HLV_Inter,8,FALSE),IF(AND(WEEKDAY(MF4,2)=3,COUNTIF(Jours_fériés,MF4+1)),MF10-HLOOKUP(MF4+2,Journalier_HLV_Inter,8,FALSE),IF(AND(WEEKDAY(MF4,2)=4,COUNTIF(Jours_fériés,MF4+1)),MF10-HLOOKUP(MF4+4,Journalier_HLV_Inter,8,FALSE),IF(AND(WEEKDAY(MF4,2)=4,COUNTIF(Jours_fériés,AND(MF4+1,MF4+4))),MF10-HLOOKUP(MF4+5,Journalier_HLV_Inter,8,FALSE),IF(AND(WEEKDAY(MF4,2)=5,COUNTIF(Jours_fériés,MF4+3)),MF10-HLOOKUP(MF4+4,Journalier_HLV_Inter,8,FALSE),IF(COUNTIF(Week_end,MF4),0,IF(COUNTIF(Jours_fériés,MF4),0,MF10-HLOOKUP(MF4+1,Journalier_HLV_Inter,8,FALSE)))))))))))))</f>
        <v>0</v>
      </c>
      <c r="MG17" s="63">
        <f>IF(WEEKDAY(MG4,2)=5,(MG10-HLOOKUP(MG4+3,Journalier_HLV_Inter,8,FALSE)),IF(AND(WEEKDAY(MG4,2)=1,COUNTIF(Jours_fériés,AND(MG4+1,IE+2))),MG10-HLOOKUP(MG4+3,Journalier_HLV_Inter,8,FALSE),IF(AND(WEEKDAY(MG4,2)=1,COUNTIF(Jours_fériés,MG4+1)),MG10-HLOOKUP(MG4+2,Journalier_HLV_Inter,8,FALSE),IF(AND(WEEKDAY(MG4,2)=2,COUNTIF(Jours_fériés,AND(MG4+1,MG4+2))),MG10-HLOOKUP(MG4+3,Journalier_HLV_Inter,8,FALSE),IF(AND(WEEKDAY(MG4,2)=2,COUNTIF(Jours_fériés,MG4+1)),MG10-HLOOKUP(MG4+2,Journalier_HLV_Inter,8,FALSE),IF(AND(WEEKDAY(MG4,2)=3,COUNTIF(Jours_fériés,AND(MG4+1,MG4+2))),MG10-HLOOKUP(MG4+5,Journalier_HLV_Inter,8,FALSE),IF(AND(WEEKDAY(MG4,2)=3,COUNTIF(Jours_fériés,MG4+1)),MG10-HLOOKUP(MG4+2,Journalier_HLV_Inter,8,FALSE),IF(AND(WEEKDAY(MG4,2)=4,COUNTIF(Jours_fériés,MG4+1)),MG10-HLOOKUP(MG4+4,Journalier_HLV_Inter,8,FALSE),IF(AND(WEEKDAY(MG4,2)=4,COUNTIF(Jours_fériés,AND(MG4+1,MG4+4))),MG10-HLOOKUP(MG4+5,Journalier_HLV_Inter,8,FALSE),IF(AND(WEEKDAY(MG4,2)=5,COUNTIF(Jours_fériés,MG4+3)),MG10-HLOOKUP(MG4+4,Journalier_HLV_Inter,8,FALSE),IF(COUNTIF(Week_end,MG4),0,IF(COUNTIF(Jours_fériés,MG4),0,MG10-HLOOKUP(MG4+1,Journalier_HLV_Inter,8,FALSE)))))))))))))</f>
        <v>0</v>
      </c>
      <c r="MH17" s="63">
        <f>IF(WEEKDAY(MH4,2)=5,(MH10-HLOOKUP(MH4+3,Journalier_HLV_Inter,8,FALSE)),IF(AND(WEEKDAY(MH4,2)=1,COUNTIF(Jours_fériés,AND(MH4+1,IE+2))),MH10-HLOOKUP(MH4+3,Journalier_HLV_Inter,8,FALSE),IF(AND(WEEKDAY(MH4,2)=1,COUNTIF(Jours_fériés,MH4+1)),MH10-HLOOKUP(MH4+2,Journalier_HLV_Inter,8,FALSE),IF(AND(WEEKDAY(MH4,2)=2,COUNTIF(Jours_fériés,AND(MH4+1,MH4+2))),MH10-HLOOKUP(MH4+3,Journalier_HLV_Inter,8,FALSE),IF(AND(WEEKDAY(MH4,2)=2,COUNTIF(Jours_fériés,MH4+1)),MH10-HLOOKUP(MH4+2,Journalier_HLV_Inter,8,FALSE),IF(AND(WEEKDAY(MH4,2)=3,COUNTIF(Jours_fériés,AND(MH4+1,MH4+2))),MH10-HLOOKUP(MH4+5,Journalier_HLV_Inter,8,FALSE),IF(AND(WEEKDAY(MH4,2)=3,COUNTIF(Jours_fériés,MH4+1)),MH10-HLOOKUP(MH4+2,Journalier_HLV_Inter,8,FALSE),IF(AND(WEEKDAY(MH4,2)=4,COUNTIF(Jours_fériés,MH4+1)),MH10-HLOOKUP(MH4+4,Journalier_HLV_Inter,8,FALSE),IF(AND(WEEKDAY(MH4,2)=4,COUNTIF(Jours_fériés,AND(MH4+1,MH4+4))),MH10-HLOOKUP(MH4+5,Journalier_HLV_Inter,8,FALSE),IF(AND(WEEKDAY(MH4,2)=5,COUNTIF(Jours_fériés,MH4+3)),MH10-HLOOKUP(MH4+4,Journalier_HLV_Inter,8,FALSE),IF(COUNTIF(Week_end,MH4),0,IF(COUNTIF(Jours_fériés,MH4),0,MH10-HLOOKUP(MH4+1,Journalier_HLV_Inter,8,FALSE)))))))))))))</f>
        <v>0</v>
      </c>
      <c r="MI17" s="63">
        <f>IF(WEEKDAY(MI4,2)=5,(MI10-HLOOKUP(MI4+3,Journalier_HLV_Inter,8,FALSE)),IF(AND(WEEKDAY(MI4,2)=1,COUNTIF(Jours_fériés,AND(MI4+1,IE+2))),MI10-HLOOKUP(MI4+3,Journalier_HLV_Inter,8,FALSE),IF(AND(WEEKDAY(MI4,2)=1,COUNTIF(Jours_fériés,MI4+1)),MI10-HLOOKUP(MI4+2,Journalier_HLV_Inter,8,FALSE),IF(AND(WEEKDAY(MI4,2)=2,COUNTIF(Jours_fériés,AND(MI4+1,MI4+2))),MI10-HLOOKUP(MI4+3,Journalier_HLV_Inter,8,FALSE),IF(AND(WEEKDAY(MI4,2)=2,COUNTIF(Jours_fériés,MI4+1)),MI10-HLOOKUP(MI4+2,Journalier_HLV_Inter,8,FALSE),IF(AND(WEEKDAY(MI4,2)=3,COUNTIF(Jours_fériés,AND(MI4+1,MI4+2))),MI10-HLOOKUP(MI4+5,Journalier_HLV_Inter,8,FALSE),IF(AND(WEEKDAY(MI4,2)=3,COUNTIF(Jours_fériés,MI4+1)),MI10-HLOOKUP(MI4+2,Journalier_HLV_Inter,8,FALSE),IF(AND(WEEKDAY(MI4,2)=4,COUNTIF(Jours_fériés,MI4+1)),MI10-HLOOKUP(MI4+4,Journalier_HLV_Inter,8,FALSE),IF(AND(WEEKDAY(MI4,2)=4,COUNTIF(Jours_fériés,AND(MI4+1,MI4+4))),MI10-HLOOKUP(MI4+5,Journalier_HLV_Inter,8,FALSE),IF(AND(WEEKDAY(MI4,2)=5,COUNTIF(Jours_fériés,MI4+3)),MI10-HLOOKUP(MI4+4,Journalier_HLV_Inter,8,FALSE),IF(COUNTIF(Week_end,MI4),0,IF(COUNTIF(Jours_fériés,MI4),0,MI10-HLOOKUP(MI4+1,Journalier_HLV_Inter,8,FALSE)))))))))))))</f>
        <v>0</v>
      </c>
      <c r="MJ17" s="63">
        <f>IF(WEEKDAY(MJ4,2)=5,(MJ10-HLOOKUP(MJ4+3,Journalier_HLV_Inter,8,FALSE)),IF(AND(WEEKDAY(MJ4,2)=1,COUNTIF(Jours_fériés,AND(MJ4+1,IE+2))),MJ10-HLOOKUP(MJ4+3,Journalier_HLV_Inter,8,FALSE),IF(AND(WEEKDAY(MJ4,2)=1,COUNTIF(Jours_fériés,MJ4+1)),MJ10-HLOOKUP(MJ4+2,Journalier_HLV_Inter,8,FALSE),IF(AND(WEEKDAY(MJ4,2)=2,COUNTIF(Jours_fériés,AND(MJ4+1,MJ4+2))),MJ10-HLOOKUP(MJ4+3,Journalier_HLV_Inter,8,FALSE),IF(AND(WEEKDAY(MJ4,2)=2,COUNTIF(Jours_fériés,MJ4+1)),MJ10-HLOOKUP(MJ4+2,Journalier_HLV_Inter,8,FALSE),IF(AND(WEEKDAY(MJ4,2)=3,COUNTIF(Jours_fériés,AND(MJ4+1,MJ4+2))),MJ10-HLOOKUP(MJ4+5,Journalier_HLV_Inter,8,FALSE),IF(AND(WEEKDAY(MJ4,2)=3,COUNTIF(Jours_fériés,MJ4+1)),MJ10-HLOOKUP(MJ4+2,Journalier_HLV_Inter,8,FALSE),IF(AND(WEEKDAY(MJ4,2)=4,COUNTIF(Jours_fériés,MJ4+1)),MJ10-HLOOKUP(MJ4+4,Journalier_HLV_Inter,8,FALSE),IF(AND(WEEKDAY(MJ4,2)=4,COUNTIF(Jours_fériés,AND(MJ4+1,MJ4+4))),MJ10-HLOOKUP(MJ4+5,Journalier_HLV_Inter,8,FALSE),IF(AND(WEEKDAY(MJ4,2)=5,COUNTIF(Jours_fériés,MJ4+3)),MJ10-HLOOKUP(MJ4+4,Journalier_HLV_Inter,8,FALSE),IF(COUNTIF(Week_end,MJ4),0,IF(COUNTIF(Jours_fériés,MJ4),0,MJ10-HLOOKUP(MJ4+1,Journalier_HLV_Inter,8,FALSE)))))))))))))</f>
        <v>0</v>
      </c>
      <c r="MK17" s="63">
        <f>IF(WEEKDAY(MK4,2)=5,(MK10-HLOOKUP(MK4+3,Journalier_HLV_Inter,8,FALSE)),IF(AND(WEEKDAY(MK4,2)=1,COUNTIF(Jours_fériés,AND(MK4+1,IE+2))),MK10-HLOOKUP(MK4+3,Journalier_HLV_Inter,8,FALSE),IF(AND(WEEKDAY(MK4,2)=1,COUNTIF(Jours_fériés,MK4+1)),MK10-HLOOKUP(MK4+2,Journalier_HLV_Inter,8,FALSE),IF(AND(WEEKDAY(MK4,2)=2,COUNTIF(Jours_fériés,AND(MK4+1,MK4+2))),MK10-HLOOKUP(MK4+3,Journalier_HLV_Inter,8,FALSE),IF(AND(WEEKDAY(MK4,2)=2,COUNTIF(Jours_fériés,MK4+1)),MK10-HLOOKUP(MK4+2,Journalier_HLV_Inter,8,FALSE),IF(AND(WEEKDAY(MK4,2)=3,COUNTIF(Jours_fériés,AND(MK4+1,MK4+2))),MK10-HLOOKUP(MK4+5,Journalier_HLV_Inter,8,FALSE),IF(AND(WEEKDAY(MK4,2)=3,COUNTIF(Jours_fériés,MK4+1)),MK10-HLOOKUP(MK4+2,Journalier_HLV_Inter,8,FALSE),IF(AND(WEEKDAY(MK4,2)=4,COUNTIF(Jours_fériés,MK4+1)),MK10-HLOOKUP(MK4+4,Journalier_HLV_Inter,8,FALSE),IF(AND(WEEKDAY(MK4,2)=4,COUNTIF(Jours_fériés,AND(MK4+1,MK4+4))),MK10-HLOOKUP(MK4+5,Journalier_HLV_Inter,8,FALSE),IF(AND(WEEKDAY(MK4,2)=5,COUNTIF(Jours_fériés,MK4+3)),MK10-HLOOKUP(MK4+4,Journalier_HLV_Inter,8,FALSE),IF(COUNTIF(Week_end,MK4),0,IF(COUNTIF(Jours_fériés,MK4),0,MK10-HLOOKUP(MK4+1,Journalier_HLV_Inter,8,FALSE)))))))))))))</f>
        <v>0</v>
      </c>
      <c r="ML17" s="63">
        <f>IF(WEEKDAY(ML4,2)=5,(ML10-HLOOKUP(ML4+3,Journalier_HLV_Inter,8,FALSE)),IF(AND(WEEKDAY(ML4,2)=1,COUNTIF(Jours_fériés,AND(ML4+1,IE+2))),ML10-HLOOKUP(ML4+3,Journalier_HLV_Inter,8,FALSE),IF(AND(WEEKDAY(ML4,2)=1,COUNTIF(Jours_fériés,ML4+1)),ML10-HLOOKUP(ML4+2,Journalier_HLV_Inter,8,FALSE),IF(AND(WEEKDAY(ML4,2)=2,COUNTIF(Jours_fériés,AND(ML4+1,ML4+2))),ML10-HLOOKUP(ML4+3,Journalier_HLV_Inter,8,FALSE),IF(AND(WEEKDAY(ML4,2)=2,COUNTIF(Jours_fériés,ML4+1)),ML10-HLOOKUP(ML4+2,Journalier_HLV_Inter,8,FALSE),IF(AND(WEEKDAY(ML4,2)=3,COUNTIF(Jours_fériés,AND(ML4+1,ML4+2))),ML10-HLOOKUP(ML4+5,Journalier_HLV_Inter,8,FALSE),IF(AND(WEEKDAY(ML4,2)=3,COUNTIF(Jours_fériés,ML4+1)),ML10-HLOOKUP(ML4+2,Journalier_HLV_Inter,8,FALSE),IF(AND(WEEKDAY(ML4,2)=4,COUNTIF(Jours_fériés,ML4+1)),ML10-HLOOKUP(ML4+4,Journalier_HLV_Inter,8,FALSE),IF(AND(WEEKDAY(ML4,2)=4,COUNTIF(Jours_fériés,AND(ML4+1,ML4+4))),ML10-HLOOKUP(ML4+5,Journalier_HLV_Inter,8,FALSE),IF(AND(WEEKDAY(ML4,2)=5,COUNTIF(Jours_fériés,ML4+3)),ML10-HLOOKUP(ML4+4,Journalier_HLV_Inter,8,FALSE),IF(COUNTIF(Week_end,ML4),0,IF(COUNTIF(Jours_fériés,ML4),0,ML10-HLOOKUP(ML4+1,Journalier_HLV_Inter,8,FALSE)))))))))))))</f>
        <v>0</v>
      </c>
      <c r="MM17" s="63">
        <f>IF(WEEKDAY(MM4,2)=5,(MM10-HLOOKUP(MM4+3,Journalier_HLV_Inter,8,FALSE)),IF(AND(WEEKDAY(MM4,2)=1,COUNTIF(Jours_fériés,AND(MM4+1,IE+2))),MM10-HLOOKUP(MM4+3,Journalier_HLV_Inter,8,FALSE),IF(AND(WEEKDAY(MM4,2)=1,COUNTIF(Jours_fériés,MM4+1)),MM10-HLOOKUP(MM4+2,Journalier_HLV_Inter,8,FALSE),IF(AND(WEEKDAY(MM4,2)=2,COUNTIF(Jours_fériés,AND(MM4+1,MM4+2))),MM10-HLOOKUP(MM4+3,Journalier_HLV_Inter,8,FALSE),IF(AND(WEEKDAY(MM4,2)=2,COUNTIF(Jours_fériés,MM4+1)),MM10-HLOOKUP(MM4+2,Journalier_HLV_Inter,8,FALSE),IF(AND(WEEKDAY(MM4,2)=3,COUNTIF(Jours_fériés,AND(MM4+1,MM4+2))),MM10-HLOOKUP(MM4+5,Journalier_HLV_Inter,8,FALSE),IF(AND(WEEKDAY(MM4,2)=3,COUNTIF(Jours_fériés,MM4+1)),MM10-HLOOKUP(MM4+2,Journalier_HLV_Inter,8,FALSE),IF(AND(WEEKDAY(MM4,2)=4,COUNTIF(Jours_fériés,MM4+1)),MM10-HLOOKUP(MM4+4,Journalier_HLV_Inter,8,FALSE),IF(AND(WEEKDAY(MM4,2)=4,COUNTIF(Jours_fériés,AND(MM4+1,MM4+4))),MM10-HLOOKUP(MM4+5,Journalier_HLV_Inter,8,FALSE),IF(AND(WEEKDAY(MM4,2)=5,COUNTIF(Jours_fériés,MM4+3)),MM10-HLOOKUP(MM4+4,Journalier_HLV_Inter,8,FALSE),IF(COUNTIF(Week_end,MM4),0,IF(COUNTIF(Jours_fériés,MM4),0,MM10-HLOOKUP(MM4+1,Journalier_HLV_Inter,8,FALSE)))))))))))))</f>
        <v>0</v>
      </c>
      <c r="MN17" s="63">
        <f>IF(WEEKDAY(MN4,2)=5,(MN10-HLOOKUP(MN4+3,Journalier_HLV_Inter,8,FALSE)),IF(AND(WEEKDAY(MN4,2)=1,COUNTIF(Jours_fériés,AND(MN4+1,IE+2))),MN10-HLOOKUP(MN4+3,Journalier_HLV_Inter,8,FALSE),IF(AND(WEEKDAY(MN4,2)=1,COUNTIF(Jours_fériés,MN4+1)),MN10-HLOOKUP(MN4+2,Journalier_HLV_Inter,8,FALSE),IF(AND(WEEKDAY(MN4,2)=2,COUNTIF(Jours_fériés,AND(MN4+1,MN4+2))),MN10-HLOOKUP(MN4+3,Journalier_HLV_Inter,8,FALSE),IF(AND(WEEKDAY(MN4,2)=2,COUNTIF(Jours_fériés,MN4+1)),MN10-HLOOKUP(MN4+2,Journalier_HLV_Inter,8,FALSE),IF(AND(WEEKDAY(MN4,2)=3,COUNTIF(Jours_fériés,AND(MN4+1,MN4+2))),MN10-HLOOKUP(MN4+5,Journalier_HLV_Inter,8,FALSE),IF(AND(WEEKDAY(MN4,2)=3,COUNTIF(Jours_fériés,MN4+1)),MN10-HLOOKUP(MN4+2,Journalier_HLV_Inter,8,FALSE),IF(AND(WEEKDAY(MN4,2)=4,COUNTIF(Jours_fériés,MN4+1)),MN10-HLOOKUP(MN4+4,Journalier_HLV_Inter,8,FALSE),IF(AND(WEEKDAY(MN4,2)=4,COUNTIF(Jours_fériés,AND(MN4+1,MN4+4))),MN10-HLOOKUP(MN4+5,Journalier_HLV_Inter,8,FALSE),IF(AND(WEEKDAY(MN4,2)=5,COUNTIF(Jours_fériés,MN4+3)),MN10-HLOOKUP(MN4+4,Journalier_HLV_Inter,8,FALSE),IF(COUNTIF(Week_end,MN4),0,IF(COUNTIF(Jours_fériés,MN4),0,MN10-HLOOKUP(MN4+1,Journalier_HLV_Inter,8,FALSE)))))))))))))</f>
        <v>0</v>
      </c>
      <c r="MO17" s="63">
        <f>IF(WEEKDAY(MO4,2)=5,(MO10-HLOOKUP(MO4+3,Journalier_HLV_Inter,8,FALSE)),IF(AND(WEEKDAY(MO4,2)=1,COUNTIF(Jours_fériés,AND(MO4+1,IE+2))),MO10-HLOOKUP(MO4+3,Journalier_HLV_Inter,8,FALSE),IF(AND(WEEKDAY(MO4,2)=1,COUNTIF(Jours_fériés,MO4+1)),MO10-HLOOKUP(MO4+2,Journalier_HLV_Inter,8,FALSE),IF(AND(WEEKDAY(MO4,2)=2,COUNTIF(Jours_fériés,AND(MO4+1,MO4+2))),MO10-HLOOKUP(MO4+3,Journalier_HLV_Inter,8,FALSE),IF(AND(WEEKDAY(MO4,2)=2,COUNTIF(Jours_fériés,MO4+1)),MO10-HLOOKUP(MO4+2,Journalier_HLV_Inter,8,FALSE),IF(AND(WEEKDAY(MO4,2)=3,COUNTIF(Jours_fériés,AND(MO4+1,MO4+2))),MO10-HLOOKUP(MO4+5,Journalier_HLV_Inter,8,FALSE),IF(AND(WEEKDAY(MO4,2)=3,COUNTIF(Jours_fériés,MO4+1)),MO10-HLOOKUP(MO4+2,Journalier_HLV_Inter,8,FALSE),IF(AND(WEEKDAY(MO4,2)=4,COUNTIF(Jours_fériés,MO4+1)),MO10-HLOOKUP(MO4+4,Journalier_HLV_Inter,8,FALSE),IF(AND(WEEKDAY(MO4,2)=4,COUNTIF(Jours_fériés,AND(MO4+1,MO4+4))),MO10-HLOOKUP(MO4+5,Journalier_HLV_Inter,8,FALSE),IF(AND(WEEKDAY(MO4,2)=5,COUNTIF(Jours_fériés,MO4+3)),MO10-HLOOKUP(MO4+4,Journalier_HLV_Inter,8,FALSE),IF(COUNTIF(Week_end,MO4),0,IF(COUNTIF(Jours_fériés,MO4),0,MO10-HLOOKUP(MO4+1,Journalier_HLV_Inter,8,FALSE)))))))))))))</f>
        <v>0</v>
      </c>
      <c r="MP17" s="63">
        <f>IF(WEEKDAY(MP4,2)=5,(MP10-HLOOKUP(MP4+3,Journalier_HLV_Inter,8,FALSE)),IF(AND(WEEKDAY(MP4,2)=1,COUNTIF(Jours_fériés,AND(MP4+1,IE+2))),MP10-HLOOKUP(MP4+3,Journalier_HLV_Inter,8,FALSE),IF(AND(WEEKDAY(MP4,2)=1,COUNTIF(Jours_fériés,MP4+1)),MP10-HLOOKUP(MP4+2,Journalier_HLV_Inter,8,FALSE),IF(AND(WEEKDAY(MP4,2)=2,COUNTIF(Jours_fériés,AND(MP4+1,MP4+2))),MP10-HLOOKUP(MP4+3,Journalier_HLV_Inter,8,FALSE),IF(AND(WEEKDAY(MP4,2)=2,COUNTIF(Jours_fériés,MP4+1)),MP10-HLOOKUP(MP4+2,Journalier_HLV_Inter,8,FALSE),IF(AND(WEEKDAY(MP4,2)=3,COUNTIF(Jours_fériés,AND(MP4+1,MP4+2))),MP10-HLOOKUP(MP4+5,Journalier_HLV_Inter,8,FALSE),IF(AND(WEEKDAY(MP4,2)=3,COUNTIF(Jours_fériés,MP4+1)),MP10-HLOOKUP(MP4+2,Journalier_HLV_Inter,8,FALSE),IF(AND(WEEKDAY(MP4,2)=4,COUNTIF(Jours_fériés,MP4+1)),MP10-HLOOKUP(MP4+4,Journalier_HLV_Inter,8,FALSE),IF(AND(WEEKDAY(MP4,2)=4,COUNTIF(Jours_fériés,AND(MP4+1,MP4+4))),MP10-HLOOKUP(MP4+5,Journalier_HLV_Inter,8,FALSE),IF(AND(WEEKDAY(MP4,2)=5,COUNTIF(Jours_fériés,MP4+3)),MP10-HLOOKUP(MP4+4,Journalier_HLV_Inter,8,FALSE),IF(COUNTIF(Week_end,MP4),0,IF(COUNTIF(Jours_fériés,MP4),0,MP10-HLOOKUP(MP4+1,Journalier_HLV_Inter,8,FALSE)))))))))))))</f>
        <v>0</v>
      </c>
      <c r="MQ17" s="63">
        <f>IF(WEEKDAY(MQ4,2)=5,(MQ10-HLOOKUP(MQ4+3,Journalier_HLV_Inter,8,FALSE)),IF(AND(WEEKDAY(MQ4,2)=1,COUNTIF(Jours_fériés,AND(MQ4+1,IE+2))),MQ10-HLOOKUP(MQ4+3,Journalier_HLV_Inter,8,FALSE),IF(AND(WEEKDAY(MQ4,2)=1,COUNTIF(Jours_fériés,MQ4+1)),MQ10-HLOOKUP(MQ4+2,Journalier_HLV_Inter,8,FALSE),IF(AND(WEEKDAY(MQ4,2)=2,COUNTIF(Jours_fériés,AND(MQ4+1,MQ4+2))),MQ10-HLOOKUP(MQ4+3,Journalier_HLV_Inter,8,FALSE),IF(AND(WEEKDAY(MQ4,2)=2,COUNTIF(Jours_fériés,MQ4+1)),MQ10-HLOOKUP(MQ4+2,Journalier_HLV_Inter,8,FALSE),IF(AND(WEEKDAY(MQ4,2)=3,COUNTIF(Jours_fériés,AND(MQ4+1,MQ4+2))),MQ10-HLOOKUP(MQ4+5,Journalier_HLV_Inter,8,FALSE),IF(AND(WEEKDAY(MQ4,2)=3,COUNTIF(Jours_fériés,MQ4+1)),MQ10-HLOOKUP(MQ4+2,Journalier_HLV_Inter,8,FALSE),IF(AND(WEEKDAY(MQ4,2)=4,COUNTIF(Jours_fériés,MQ4+1)),MQ10-HLOOKUP(MQ4+4,Journalier_HLV_Inter,8,FALSE),IF(AND(WEEKDAY(MQ4,2)=4,COUNTIF(Jours_fériés,AND(MQ4+1,MQ4+4))),MQ10-HLOOKUP(MQ4+5,Journalier_HLV_Inter,8,FALSE),IF(AND(WEEKDAY(MQ4,2)=5,COUNTIF(Jours_fériés,MQ4+3)),MQ10-HLOOKUP(MQ4+4,Journalier_HLV_Inter,8,FALSE),IF(COUNTIF(Week_end,MQ4),0,IF(COUNTIF(Jours_fériés,MQ4),0,MQ10-HLOOKUP(MQ4+1,Journalier_HLV_Inter,8,FALSE)))))))))))))</f>
        <v>0</v>
      </c>
      <c r="MR17" s="63">
        <f>IF(WEEKDAY(MR4,2)=5,(MR10-HLOOKUP(MR4+3,Journalier_HLV_Inter,8,FALSE)),IF(AND(WEEKDAY(MR4,2)=1,COUNTIF(Jours_fériés,AND(MR4+1,IE+2))),MR10-HLOOKUP(MR4+3,Journalier_HLV_Inter,8,FALSE),IF(AND(WEEKDAY(MR4,2)=1,COUNTIF(Jours_fériés,MR4+1)),MR10-HLOOKUP(MR4+2,Journalier_HLV_Inter,8,FALSE),IF(AND(WEEKDAY(MR4,2)=2,COUNTIF(Jours_fériés,AND(MR4+1,MR4+2))),MR10-HLOOKUP(MR4+3,Journalier_HLV_Inter,8,FALSE),IF(AND(WEEKDAY(MR4,2)=2,COUNTIF(Jours_fériés,MR4+1)),MR10-HLOOKUP(MR4+2,Journalier_HLV_Inter,8,FALSE),IF(AND(WEEKDAY(MR4,2)=3,COUNTIF(Jours_fériés,AND(MR4+1,MR4+2))),MR10-HLOOKUP(MR4+5,Journalier_HLV_Inter,8,FALSE),IF(AND(WEEKDAY(MR4,2)=3,COUNTIF(Jours_fériés,MR4+1)),MR10-HLOOKUP(MR4+2,Journalier_HLV_Inter,8,FALSE),IF(AND(WEEKDAY(MR4,2)=4,COUNTIF(Jours_fériés,MR4+1)),MR10-HLOOKUP(MR4+4,Journalier_HLV_Inter,8,FALSE),IF(AND(WEEKDAY(MR4,2)=4,COUNTIF(Jours_fériés,AND(MR4+1,MR4+4))),MR10-HLOOKUP(MR4+5,Journalier_HLV_Inter,8,FALSE),IF(AND(WEEKDAY(MR4,2)=5,COUNTIF(Jours_fériés,MR4+3)),MR10-HLOOKUP(MR4+4,Journalier_HLV_Inter,8,FALSE),IF(COUNTIF(Week_end,MR4),0,IF(COUNTIF(Jours_fériés,MR4),0,MR10-HLOOKUP(MR4+1,Journalier_HLV_Inter,8,FALSE)))))))))))))</f>
        <v>0</v>
      </c>
      <c r="MS17" s="63">
        <f>IF(WEEKDAY(MS4,2)=5,(MS10-HLOOKUP(MS4+3,Journalier_HLV_Inter,8,FALSE)),IF(AND(WEEKDAY(MS4,2)=1,COUNTIF(Jours_fériés,AND(MS4+1,IE+2))),MS10-HLOOKUP(MS4+3,Journalier_HLV_Inter,8,FALSE),IF(AND(WEEKDAY(MS4,2)=1,COUNTIF(Jours_fériés,MS4+1)),MS10-HLOOKUP(MS4+2,Journalier_HLV_Inter,8,FALSE),IF(AND(WEEKDAY(MS4,2)=2,COUNTIF(Jours_fériés,AND(MS4+1,MS4+2))),MS10-HLOOKUP(MS4+3,Journalier_HLV_Inter,8,FALSE),IF(AND(WEEKDAY(MS4,2)=2,COUNTIF(Jours_fériés,MS4+1)),MS10-HLOOKUP(MS4+2,Journalier_HLV_Inter,8,FALSE),IF(AND(WEEKDAY(MS4,2)=3,COUNTIF(Jours_fériés,AND(MS4+1,MS4+2))),MS10-HLOOKUP(MS4+5,Journalier_HLV_Inter,8,FALSE),IF(AND(WEEKDAY(MS4,2)=3,COUNTIF(Jours_fériés,MS4+1)),MS10-HLOOKUP(MS4+2,Journalier_HLV_Inter,8,FALSE),IF(AND(WEEKDAY(MS4,2)=4,COUNTIF(Jours_fériés,MS4+1)),MS10-HLOOKUP(MS4+4,Journalier_HLV_Inter,8,FALSE),IF(AND(WEEKDAY(MS4,2)=4,COUNTIF(Jours_fériés,AND(MS4+1,MS4+4))),MS10-HLOOKUP(MS4+5,Journalier_HLV_Inter,8,FALSE),IF(AND(WEEKDAY(MS4,2)=5,COUNTIF(Jours_fériés,MS4+3)),MS10-HLOOKUP(MS4+4,Journalier_HLV_Inter,8,FALSE),IF(COUNTIF(Week_end,MS4),0,IF(COUNTIF(Jours_fériés,MS4),0,MS10-HLOOKUP(MS4+1,Journalier_HLV_Inter,8,FALSE)))))))))))))</f>
        <v>0</v>
      </c>
      <c r="MT17" s="63">
        <f>IF(WEEKDAY(MT4,2)=5,(MT10-HLOOKUP(MT4+3,Journalier_HLV_Inter,8,FALSE)),IF(AND(WEEKDAY(MT4,2)=1,COUNTIF(Jours_fériés,AND(MT4+1,IE+2))),MT10-HLOOKUP(MT4+3,Journalier_HLV_Inter,8,FALSE),IF(AND(WEEKDAY(MT4,2)=1,COUNTIF(Jours_fériés,MT4+1)),MT10-HLOOKUP(MT4+2,Journalier_HLV_Inter,8,FALSE),IF(AND(WEEKDAY(MT4,2)=2,COUNTIF(Jours_fériés,AND(MT4+1,MT4+2))),MT10-HLOOKUP(MT4+3,Journalier_HLV_Inter,8,FALSE),IF(AND(WEEKDAY(MT4,2)=2,COUNTIF(Jours_fériés,MT4+1)),MT10-HLOOKUP(MT4+2,Journalier_HLV_Inter,8,FALSE),IF(AND(WEEKDAY(MT4,2)=3,COUNTIF(Jours_fériés,AND(MT4+1,MT4+2))),MT10-HLOOKUP(MT4+5,Journalier_HLV_Inter,8,FALSE),IF(AND(WEEKDAY(MT4,2)=3,COUNTIF(Jours_fériés,MT4+1)),MT10-HLOOKUP(MT4+2,Journalier_HLV_Inter,8,FALSE),IF(AND(WEEKDAY(MT4,2)=4,COUNTIF(Jours_fériés,MT4+1)),MT10-HLOOKUP(MT4+4,Journalier_HLV_Inter,8,FALSE),IF(AND(WEEKDAY(MT4,2)=4,COUNTIF(Jours_fériés,AND(MT4+1,MT4+4))),MT10-HLOOKUP(MT4+5,Journalier_HLV_Inter,8,FALSE),IF(AND(WEEKDAY(MT4,2)=5,COUNTIF(Jours_fériés,MT4+3)),MT10-HLOOKUP(MT4+4,Journalier_HLV_Inter,8,FALSE),IF(COUNTIF(Week_end,MT4),0,IF(COUNTIF(Jours_fériés,MT4),0,MT10-HLOOKUP(MT4+1,Journalier_HLV_Inter,8,FALSE)))))))))))))</f>
        <v>0</v>
      </c>
      <c r="MU17" s="63">
        <f>IF(WEEKDAY(MU4,2)=5,(MU10-HLOOKUP(MU4+3,Journalier_HLV_Inter,8,FALSE)),IF(AND(WEEKDAY(MU4,2)=1,COUNTIF(Jours_fériés,AND(MU4+1,IE+2))),MU10-HLOOKUP(MU4+3,Journalier_HLV_Inter,8,FALSE),IF(AND(WEEKDAY(MU4,2)=1,COUNTIF(Jours_fériés,MU4+1)),MU10-HLOOKUP(MU4+2,Journalier_HLV_Inter,8,FALSE),IF(AND(WEEKDAY(MU4,2)=2,COUNTIF(Jours_fériés,AND(MU4+1,MU4+2))),MU10-HLOOKUP(MU4+3,Journalier_HLV_Inter,8,FALSE),IF(AND(WEEKDAY(MU4,2)=2,COUNTIF(Jours_fériés,MU4+1)),MU10-HLOOKUP(MU4+2,Journalier_HLV_Inter,8,FALSE),IF(AND(WEEKDAY(MU4,2)=3,COUNTIF(Jours_fériés,AND(MU4+1,MU4+2))),MU10-HLOOKUP(MU4+5,Journalier_HLV_Inter,8,FALSE),IF(AND(WEEKDAY(MU4,2)=3,COUNTIF(Jours_fériés,MU4+1)),MU10-HLOOKUP(MU4+2,Journalier_HLV_Inter,8,FALSE),IF(AND(WEEKDAY(MU4,2)=4,COUNTIF(Jours_fériés,MU4+1)),MU10-HLOOKUP(MU4+4,Journalier_HLV_Inter,8,FALSE),IF(AND(WEEKDAY(MU4,2)=4,COUNTIF(Jours_fériés,AND(MU4+1,MU4+4))),MU10-HLOOKUP(MU4+5,Journalier_HLV_Inter,8,FALSE),IF(AND(WEEKDAY(MU4,2)=5,COUNTIF(Jours_fériés,MU4+3)),MU10-HLOOKUP(MU4+4,Journalier_HLV_Inter,8,FALSE),IF(COUNTIF(Week_end,MU4),0,IF(COUNTIF(Jours_fériés,MU4),0,MU10-HLOOKUP(MU4+1,Journalier_HLV_Inter,8,FALSE)))))))))))))</f>
        <v>0</v>
      </c>
      <c r="MV17" s="63">
        <f>IF(WEEKDAY(MV4,2)=5,(MV10-HLOOKUP(MV4+3,Journalier_HLV_Inter,8,FALSE)),IF(AND(WEEKDAY(MV4,2)=1,COUNTIF(Jours_fériés,AND(MV4+1,IE+2))),MV10-HLOOKUP(MV4+3,Journalier_HLV_Inter,8,FALSE),IF(AND(WEEKDAY(MV4,2)=1,COUNTIF(Jours_fériés,MV4+1)),MV10-HLOOKUP(MV4+2,Journalier_HLV_Inter,8,FALSE),IF(AND(WEEKDAY(MV4,2)=2,COUNTIF(Jours_fériés,AND(MV4+1,MV4+2))),MV10-HLOOKUP(MV4+3,Journalier_HLV_Inter,8,FALSE),IF(AND(WEEKDAY(MV4,2)=2,COUNTIF(Jours_fériés,MV4+1)),MV10-HLOOKUP(MV4+2,Journalier_HLV_Inter,8,FALSE),IF(AND(WEEKDAY(MV4,2)=3,COUNTIF(Jours_fériés,AND(MV4+1,MV4+2))),MV10-HLOOKUP(MV4+5,Journalier_HLV_Inter,8,FALSE),IF(AND(WEEKDAY(MV4,2)=3,COUNTIF(Jours_fériés,MV4+1)),MV10-HLOOKUP(MV4+2,Journalier_HLV_Inter,8,FALSE),IF(AND(WEEKDAY(MV4,2)=4,COUNTIF(Jours_fériés,MV4+1)),MV10-HLOOKUP(MV4+4,Journalier_HLV_Inter,8,FALSE),IF(AND(WEEKDAY(MV4,2)=4,COUNTIF(Jours_fériés,AND(MV4+1,MV4+4))),MV10-HLOOKUP(MV4+5,Journalier_HLV_Inter,8,FALSE),IF(AND(WEEKDAY(MV4,2)=5,COUNTIF(Jours_fériés,MV4+3)),MV10-HLOOKUP(MV4+4,Journalier_HLV_Inter,8,FALSE),IF(COUNTIF(Week_end,MV4),0,IF(COUNTIF(Jours_fériés,MV4),0,MV10-HLOOKUP(MV4+1,Journalier_HLV_Inter,8,FALSE)))))))))))))</f>
        <v>0</v>
      </c>
      <c r="MW17" s="63">
        <f>IF(WEEKDAY(MW4,2)=5,(MW10-HLOOKUP(MW4+3,Journalier_HLV_Inter,8,FALSE)),IF(AND(WEEKDAY(MW4,2)=1,COUNTIF(Jours_fériés,AND(MW4+1,IE+2))),MW10-HLOOKUP(MW4+3,Journalier_HLV_Inter,8,FALSE),IF(AND(WEEKDAY(MW4,2)=1,COUNTIF(Jours_fériés,MW4+1)),MW10-HLOOKUP(MW4+2,Journalier_HLV_Inter,8,FALSE),IF(AND(WEEKDAY(MW4,2)=2,COUNTIF(Jours_fériés,AND(MW4+1,MW4+2))),MW10-HLOOKUP(MW4+3,Journalier_HLV_Inter,8,FALSE),IF(AND(WEEKDAY(MW4,2)=2,COUNTIF(Jours_fériés,MW4+1)),MW10-HLOOKUP(MW4+2,Journalier_HLV_Inter,8,FALSE),IF(AND(WEEKDAY(MW4,2)=3,COUNTIF(Jours_fériés,AND(MW4+1,MW4+2))),MW10-HLOOKUP(MW4+5,Journalier_HLV_Inter,8,FALSE),IF(AND(WEEKDAY(MW4,2)=3,COUNTIF(Jours_fériés,MW4+1)),MW10-HLOOKUP(MW4+2,Journalier_HLV_Inter,8,FALSE),IF(AND(WEEKDAY(MW4,2)=4,COUNTIF(Jours_fériés,MW4+1)),MW10-HLOOKUP(MW4+4,Journalier_HLV_Inter,8,FALSE),IF(AND(WEEKDAY(MW4,2)=4,COUNTIF(Jours_fériés,AND(MW4+1,MW4+4))),MW10-HLOOKUP(MW4+5,Journalier_HLV_Inter,8,FALSE),IF(AND(WEEKDAY(MW4,2)=5,COUNTIF(Jours_fériés,MW4+3)),MW10-HLOOKUP(MW4+4,Journalier_HLV_Inter,8,FALSE),IF(COUNTIF(Week_end,MW4),0,IF(COUNTIF(Jours_fériés,MW4),0,MW10-HLOOKUP(MW4+1,Journalier_HLV_Inter,8,FALSE)))))))))))))</f>
        <v>0</v>
      </c>
      <c r="MX17" s="63">
        <f>IF(WEEKDAY(MX4,2)=5,(MX10-HLOOKUP(MX4+3,Journalier_HLV_Inter,8,FALSE)),IF(AND(WEEKDAY(MX4,2)=1,COUNTIF(Jours_fériés,AND(MX4+1,IE+2))),MX10-HLOOKUP(MX4+3,Journalier_HLV_Inter,8,FALSE),IF(AND(WEEKDAY(MX4,2)=1,COUNTIF(Jours_fériés,MX4+1)),MX10-HLOOKUP(MX4+2,Journalier_HLV_Inter,8,FALSE),IF(AND(WEEKDAY(MX4,2)=2,COUNTIF(Jours_fériés,AND(MX4+1,MX4+2))),MX10-HLOOKUP(MX4+3,Journalier_HLV_Inter,8,FALSE),IF(AND(WEEKDAY(MX4,2)=2,COUNTIF(Jours_fériés,MX4+1)),MX10-HLOOKUP(MX4+2,Journalier_HLV_Inter,8,FALSE),IF(AND(WEEKDAY(MX4,2)=3,COUNTIF(Jours_fériés,AND(MX4+1,MX4+2))),MX10-HLOOKUP(MX4+5,Journalier_HLV_Inter,8,FALSE),IF(AND(WEEKDAY(MX4,2)=3,COUNTIF(Jours_fériés,MX4+1)),MX10-HLOOKUP(MX4+2,Journalier_HLV_Inter,8,FALSE),IF(AND(WEEKDAY(MX4,2)=4,COUNTIF(Jours_fériés,MX4+1)),MX10-HLOOKUP(MX4+4,Journalier_HLV_Inter,8,FALSE),IF(AND(WEEKDAY(MX4,2)=4,COUNTIF(Jours_fériés,AND(MX4+1,MX4+4))),MX10-HLOOKUP(MX4+5,Journalier_HLV_Inter,8,FALSE),IF(AND(WEEKDAY(MX4,2)=5,COUNTIF(Jours_fériés,MX4+3)),MX10-HLOOKUP(MX4+4,Journalier_HLV_Inter,8,FALSE),IF(COUNTIF(Week_end,MX4),0,IF(COUNTIF(Jours_fériés,MX4),0,MX10-HLOOKUP(MX4+1,Journalier_HLV_Inter,8,FALSE)))))))))))))</f>
        <v>0</v>
      </c>
      <c r="MY17" s="63">
        <f>IF(WEEKDAY(MY4,2)=5,(MY10-HLOOKUP(MY4+3,Journalier_HLV_Inter,8,FALSE)),IF(AND(WEEKDAY(MY4,2)=1,COUNTIF(Jours_fériés,AND(MY4+1,IE+2))),MY10-HLOOKUP(MY4+3,Journalier_HLV_Inter,8,FALSE),IF(AND(WEEKDAY(MY4,2)=1,COUNTIF(Jours_fériés,MY4+1)),MY10-HLOOKUP(MY4+2,Journalier_HLV_Inter,8,FALSE),IF(AND(WEEKDAY(MY4,2)=2,COUNTIF(Jours_fériés,AND(MY4+1,MY4+2))),MY10-HLOOKUP(MY4+3,Journalier_HLV_Inter,8,FALSE),IF(AND(WEEKDAY(MY4,2)=2,COUNTIF(Jours_fériés,MY4+1)),MY10-HLOOKUP(MY4+2,Journalier_HLV_Inter,8,FALSE),IF(AND(WEEKDAY(MY4,2)=3,COUNTIF(Jours_fériés,AND(MY4+1,MY4+2))),MY10-HLOOKUP(MY4+5,Journalier_HLV_Inter,8,FALSE),IF(AND(WEEKDAY(MY4,2)=3,COUNTIF(Jours_fériés,MY4+1)),MY10-HLOOKUP(MY4+2,Journalier_HLV_Inter,8,FALSE),IF(AND(WEEKDAY(MY4,2)=4,COUNTIF(Jours_fériés,MY4+1)),MY10-HLOOKUP(MY4+4,Journalier_HLV_Inter,8,FALSE),IF(AND(WEEKDAY(MY4,2)=4,COUNTIF(Jours_fériés,AND(MY4+1,MY4+4))),MY10-HLOOKUP(MY4+5,Journalier_HLV_Inter,8,FALSE),IF(AND(WEEKDAY(MY4,2)=5,COUNTIF(Jours_fériés,MY4+3)),MY10-HLOOKUP(MY4+4,Journalier_HLV_Inter,8,FALSE),IF(COUNTIF(Week_end,MY4),0,IF(COUNTIF(Jours_fériés,MY4),0,MY10-HLOOKUP(MY4+1,Journalier_HLV_Inter,8,FALSE)))))))))))))</f>
        <v>0</v>
      </c>
      <c r="MZ17" s="63">
        <f>IF(WEEKDAY(MZ4,2)=5,(MZ10-HLOOKUP(MZ4+3,Journalier_HLV_Inter,8,FALSE)),IF(AND(WEEKDAY(MZ4,2)=1,COUNTIF(Jours_fériés,AND(MZ4+1,IE+2))),MZ10-HLOOKUP(MZ4+3,Journalier_HLV_Inter,8,FALSE),IF(AND(WEEKDAY(MZ4,2)=1,COUNTIF(Jours_fériés,MZ4+1)),MZ10-HLOOKUP(MZ4+2,Journalier_HLV_Inter,8,FALSE),IF(AND(WEEKDAY(MZ4,2)=2,COUNTIF(Jours_fériés,AND(MZ4+1,MZ4+2))),MZ10-HLOOKUP(MZ4+3,Journalier_HLV_Inter,8,FALSE),IF(AND(WEEKDAY(MZ4,2)=2,COUNTIF(Jours_fériés,MZ4+1)),MZ10-HLOOKUP(MZ4+2,Journalier_HLV_Inter,8,FALSE),IF(AND(WEEKDAY(MZ4,2)=3,COUNTIF(Jours_fériés,AND(MZ4+1,MZ4+2))),MZ10-HLOOKUP(MZ4+5,Journalier_HLV_Inter,8,FALSE),IF(AND(WEEKDAY(MZ4,2)=3,COUNTIF(Jours_fériés,MZ4+1)),MZ10-HLOOKUP(MZ4+2,Journalier_HLV_Inter,8,FALSE),IF(AND(WEEKDAY(MZ4,2)=4,COUNTIF(Jours_fériés,MZ4+1)),MZ10-HLOOKUP(MZ4+4,Journalier_HLV_Inter,8,FALSE),IF(AND(WEEKDAY(MZ4,2)=4,COUNTIF(Jours_fériés,AND(MZ4+1,MZ4+4))),MZ10-HLOOKUP(MZ4+5,Journalier_HLV_Inter,8,FALSE),IF(AND(WEEKDAY(MZ4,2)=5,COUNTIF(Jours_fériés,MZ4+3)),MZ10-HLOOKUP(MZ4+4,Journalier_HLV_Inter,8,FALSE),IF(COUNTIF(Week_end,MZ4),0,IF(COUNTIF(Jours_fériés,MZ4),0,MZ10-HLOOKUP(MZ4+1,Journalier_HLV_Inter,8,FALSE)))))))))))))</f>
        <v>0</v>
      </c>
      <c r="NA17" s="63">
        <f>IF(WEEKDAY(NA4,2)=5,(NA10-HLOOKUP(NA4+3,Journalier_HLV_Inter,8,FALSE)),IF(AND(WEEKDAY(NA4,2)=1,COUNTIF(Jours_fériés,AND(NA4+1,IE+2))),NA10-HLOOKUP(NA4+3,Journalier_HLV_Inter,8,FALSE),IF(AND(WEEKDAY(NA4,2)=1,COUNTIF(Jours_fériés,NA4+1)),NA10-HLOOKUP(NA4+2,Journalier_HLV_Inter,8,FALSE),IF(AND(WEEKDAY(NA4,2)=2,COUNTIF(Jours_fériés,AND(NA4+1,NA4+2))),NA10-HLOOKUP(NA4+3,Journalier_HLV_Inter,8,FALSE),IF(AND(WEEKDAY(NA4,2)=2,COUNTIF(Jours_fériés,NA4+1)),NA10-HLOOKUP(NA4+2,Journalier_HLV_Inter,8,FALSE),IF(AND(WEEKDAY(NA4,2)=3,COUNTIF(Jours_fériés,AND(NA4+1,NA4+2))),NA10-HLOOKUP(NA4+5,Journalier_HLV_Inter,8,FALSE),IF(AND(WEEKDAY(NA4,2)=3,COUNTIF(Jours_fériés,NA4+1)),NA10-HLOOKUP(NA4+2,Journalier_HLV_Inter,8,FALSE),IF(AND(WEEKDAY(NA4,2)=4,COUNTIF(Jours_fériés,NA4+1)),NA10-HLOOKUP(NA4+4,Journalier_HLV_Inter,8,FALSE),IF(AND(WEEKDAY(NA4,2)=4,COUNTIF(Jours_fériés,AND(NA4+1,NA4+4))),NA10-HLOOKUP(NA4+5,Journalier_HLV_Inter,8,FALSE),IF(AND(WEEKDAY(NA4,2)=5,COUNTIF(Jours_fériés,NA4+3)),NA10-HLOOKUP(NA4+4,Journalier_HLV_Inter,8,FALSE),IF(COUNTIF(Week_end,NA4),0,IF(COUNTIF(Jours_fériés,NA4),0,NA10-HLOOKUP(NA4+1,Journalier_HLV_Inter,8,FALSE)))))))))))))</f>
        <v>0</v>
      </c>
      <c r="NB17" s="63" t="e">
        <f>IF(WEEKDAY(NB4,2)=5,(NB10-HLOOKUP(NB4+3,Journalier_HLV_Inter,8,FALSE)),IF(AND(WEEKDAY(NB4,2)=1,COUNTIF(Jours_fériés,AND(NB4+1,IE+2))),NB10-HLOOKUP(NB4+3,Journalier_HLV_Inter,8,FALSE),IF(AND(WEEKDAY(NB4,2)=1,COUNTIF(Jours_fériés,NB4+1)),NB10-HLOOKUP(NB4+2,Journalier_HLV_Inter,8,FALSE),IF(AND(WEEKDAY(NB4,2)=2,COUNTIF(Jours_fériés,AND(NB4+1,NB4+2))),NB10-HLOOKUP(NB4+3,Journalier_HLV_Inter,8,FALSE),IF(AND(WEEKDAY(NB4,2)=2,COUNTIF(Jours_fériés,NB4+1)),NB10-HLOOKUP(NB4+2,Journalier_HLV_Inter,8,FALSE),IF(AND(WEEKDAY(NB4,2)=3,COUNTIF(Jours_fériés,AND(NB4+1,NB4+2))),NB10-HLOOKUP(NB4+5,Journalier_HLV_Inter,8,FALSE),IF(AND(WEEKDAY(NB4,2)=3,COUNTIF(Jours_fériés,NB4+1)),NB10-HLOOKUP(NB4+2,Journalier_HLV_Inter,8,FALSE),IF(AND(WEEKDAY(NB4,2)=4,COUNTIF(Jours_fériés,NB4+1)),NB10-HLOOKUP(NB4+4,Journalier_HLV_Inter,8,FALSE),IF(AND(WEEKDAY(NB4,2)=4,COUNTIF(Jours_fériés,AND(NB4+1,NB4+4))),NB10-HLOOKUP(NB4+5,Journalier_HLV_Inter,8,FALSE),IF(AND(WEEKDAY(NB4,2)=5,COUNTIF(Jours_fériés,NB4+3)),NB10-HLOOKUP(NB4+4,Journalier_HLV_Inter,8,FALSE),IF(COUNTIF(Week_end,NB4),0,IF(COUNTIF(Jours_fériés,NB4),0,NB10-HLOOKUP(NB4+1,Journalier_HLV_Inter,8,FALSE)))))))))))))</f>
        <v>#N/A</v>
      </c>
      <c r="NC17" s="63">
        <f>IF(WEEKDAY(NC4,2)=5,(NC10-HLOOKUP(NC4+3,Journalier_HLV_Inter,8,FALSE)),IF(AND(WEEKDAY(NC4,2)=1,COUNTIF(Jours_fériés,AND(NC4+1,IE+2))),NC10-HLOOKUP(NC4+3,Journalier_HLV_Inter,8,FALSE),IF(AND(WEEKDAY(NC4,2)=1,COUNTIF(Jours_fériés,NC4+1)),NC10-HLOOKUP(NC4+2,Journalier_HLV_Inter,8,FALSE),IF(AND(WEEKDAY(NC4,2)=2,COUNTIF(Jours_fériés,AND(NC4+1,NC4+2))),NC10-HLOOKUP(NC4+3,Journalier_HLV_Inter,8,FALSE),IF(AND(WEEKDAY(NC4,2)=2,COUNTIF(Jours_fériés,NC4+1)),NC10-HLOOKUP(NC4+2,Journalier_HLV_Inter,8,FALSE),IF(AND(WEEKDAY(NC4,2)=3,COUNTIF(Jours_fériés,AND(NC4+1,NC4+2))),NC10-HLOOKUP(NC4+5,Journalier_HLV_Inter,8,FALSE),IF(AND(WEEKDAY(NC4,2)=3,COUNTIF(Jours_fériés,NC4+1)),NC10-HLOOKUP(NC4+2,Journalier_HLV_Inter,8,FALSE),IF(AND(WEEKDAY(NC4,2)=4,COUNTIF(Jours_fériés,NC4+1)),NC10-HLOOKUP(NC4+4,Journalier_HLV_Inter,8,FALSE),IF(AND(WEEKDAY(NC4,2)=4,COUNTIF(Jours_fériés,AND(NC4+1,NC4+4))),NC10-HLOOKUP(NC4+5,Journalier_HLV_Inter,8,FALSE),IF(AND(WEEKDAY(NC4,2)=5,COUNTIF(Jours_fériés,NC4+3)),NC10-HLOOKUP(NC4+4,Journalier_HLV_Inter,8,FALSE),IF(COUNTIF(Week_end,NC4),0,IF(COUNTIF(Jours_fériés,NC4),0,NC10-HLOOKUP(NC4+1,Journalier_HLV_Inter,8,FALSE)))))))))))))</f>
        <v>0</v>
      </c>
      <c r="ND17" s="63" t="e">
        <f>IF(WEEKDAY(ND4,2)=5,(ND10-HLOOKUP(ND4+3,Journalier_HLV_Inter,8,FALSE)),IF(AND(WEEKDAY(ND4,2)=1,COUNTIF(Jours_fériés,AND(ND4+1,IE+2))),ND10-HLOOKUP(ND4+3,Journalier_HLV_Inter,8,FALSE),IF(AND(WEEKDAY(ND4,2)=1,COUNTIF(Jours_fériés,ND4+1)),ND10-HLOOKUP(ND4+2,Journalier_HLV_Inter,8,FALSE),IF(AND(WEEKDAY(ND4,2)=2,COUNTIF(Jours_fériés,AND(ND4+1,ND4+2))),ND10-HLOOKUP(ND4+3,Journalier_HLV_Inter,8,FALSE),IF(AND(WEEKDAY(ND4,2)=2,COUNTIF(Jours_fériés,ND4+1)),ND10-HLOOKUP(ND4+2,Journalier_HLV_Inter,8,FALSE),IF(AND(WEEKDAY(ND4,2)=3,COUNTIF(Jours_fériés,AND(ND4+1,ND4+2))),ND10-HLOOKUP(ND4+5,Journalier_HLV_Inter,8,FALSE),IF(AND(WEEKDAY(ND4,2)=3,COUNTIF(Jours_fériés,ND4+1)),ND10-HLOOKUP(ND4+2,Journalier_HLV_Inter,8,FALSE),IF(AND(WEEKDAY(ND4,2)=4,COUNTIF(Jours_fériés,ND4+1)),ND10-HLOOKUP(ND4+4,Journalier_HLV_Inter,8,FALSE),IF(AND(WEEKDAY(ND4,2)=4,COUNTIF(Jours_fériés,AND(ND4+1,ND4+4))),ND10-HLOOKUP(ND4+5,Journalier_HLV_Inter,8,FALSE),IF(AND(WEEKDAY(ND4,2)=5,COUNTIF(Jours_fériés,ND4+3)),ND10-HLOOKUP(ND4+4,Journalier_HLV_Inter,8,FALSE),IF(COUNTIF(Week_end,ND4),0,IF(COUNTIF(Jours_fériés,ND4),0,ND10-HLOOKUP(ND4+1,Journalier_HLV_Inter,8,FALSE)))))))))))))</f>
        <v>#N/A</v>
      </c>
    </row>
    <row r="18" spans="1:368" s="58" customFormat="1" x14ac:dyDescent="0.35">
      <c r="A18" s="65" t="s">
        <v>1</v>
      </c>
      <c r="D18" s="62"/>
      <c r="E18" s="63">
        <f>IF(WEEKDAY(E4,2)=5,(HLOOKUP(E4+3,Journalier_HLV_Inter,8,FALSE)-HLOOKUP(E4+4,Journalier_HLV_Inter,9,FALSE)),IF(AND(WEEKDAY(E4,2)=1,COUNTIF(Jours_fériés,AND(E4+1,IE+2))),HLOOKUP(E4+3,Journalier_HLV_Inter,8,FALSE)-HLOOKUP(E4+4,Journalier_HLV_Inter,9,FALSE),IF(AND(WEEKDAY(E4,2)=1,COUNTIF(Jours_fériés,E4+1)),HLOOKUP(E4+2,Journalier_HLV_Inter,8,FALSE)-HLOOKUP(E4+3,Journalier_HLV_Inter,9,FALSE),IF(AND(WEEKDAY(E4,2)=1,COUNTIF(Jours_fériés,E4+2)),HLOOKUP(E4+1,Journalier_HLV_Inter,8,FALSE)-HLOOKUP(E4+3,Journalier_HLV_Inter,9,FALSE),IF(AND(WEEKDAY(E4,2)=2,COUNTIF(Jours_fériés,AND(E4+1,E4+2))),HLOOKUP(E4+3,Journalier_HLV_Inter,8,FALSE)-HLOOKUP(E4+4,Journalier_HLV_Inter,9,FALSE),IF(AND(WEEKDAY(E4,2)=2,COUNTIF(Jours_fériés,E4+1)),HLOOKUP(E4+2,Journalier_HLV_Inter,8,FALSE)-HLOOKUP(E4+3,Journalier_HLV_Inter,9,FALSE),IF(AND(WEEKDAY(E4,2)=2,COUNTIF(Jours_fériés,E4+2)),HLOOKUP(E4+1,Journalier_HLV_Inter,8,FALSE)-HLOOKUP(E4+3,Journalier_HLV_Inter,9,FALSE),IF(AND(WEEKDAY(E4,2)=3,COUNTIF(Jours_fériés,AND(E4+1,E4+2))),HLOOKUP(E4+3,Journalier_HLV_Inter,8,FALSE)-HLOOKUP(E4+4,Journalier_HLV_Inter,9,FALSE),IF(AND(WEEKDAY(E4,2)=3,COUNTIF(Jours_fériés,E4+1)),HLOOKUP(E4+2,Journalier_HLV_Inter,8,FALSE)-HLOOKUP(E4+3,Journalier_HLV_Inter,9,FALSE),IF(AND(WEEKDAY(E4,2)=3,COUNTIF(Jours_fériés,E4+2)),HLOOKUP(E4+1,Journalier_HLV_Inter,8,FALSE)-HLOOKUP(E4+5,Journalier_HLV_Inter,9,FALSE),IF(WEEKDAY(E4,2)=4,(HLOOKUP(E4+1,Journalier_HLV_Inter,8,FALSE)-HLOOKUP(E4+4,Journalier_HLV_Inter,9,FALSE)),IF(AND(WEEKDAY(E4,2)=4,COUNTIF(Jours_fériés,E4+1)),HLOOKUP(E4+4,Journalier_HLV_Inter,8,FALSE)-HLOOKUP(E4+5,Journalier_HLV_Inter,9,FALSE),IF(AND(WEEKDAY(E4,2)=4,COUNTIF(Jours_fériés,AND(E4+1,E4+4))),HLOOKUP(E4+5,Journalier_HLV_Inter,8,FALSE)-HLOOKUP(E4+6,Journalier_HLV_Inter,9,FALSE),IF(AND(WEEKDAY(E4,2)=4,COUNTIF(Jours_fériés,E4+4)),HLOOKUP(E4+1,Journalier_HLV_Inter,8,FALSE)-HLOOKUP(E4+5,Journalier_HLV_Inter,9,FALSE),IF(AND(WEEKDAY(E4,2)=5,COUNTIF(Jours_fériés,E4+3)),HLOOKUP(E4+4,Journalier_HLV_Inter,8,FALSE)-HLOOKUP(E4+5,Journalier_HLV_Inter,9,FALSE),IF(AND(WEEKDAY(E4,2)=5,COUNTIF(Jours_fériés,E4+4)),HLOOKUP(E4+3,Journalier_HLV_Inter,8,FALSE)-HLOOKUP(E4+5,Journalier_HLV_Inter,9,FALSE),IF(COUNTIF(Week_end,E4),0,IF(COUNTIF(Jours_fériés,E4),0,HLOOKUP(E4+1,Journalier_HLV_Inter,8,FALSE)-HLOOKUP(E4+2,Journalier_HLV_Inter,9,FALSE)))))))))))))))))))</f>
        <v>10</v>
      </c>
      <c r="F18" s="63">
        <f>IF(WEEKDAY(F4,2)=5,(HLOOKUP(F4+3,Journalier_HLV_Inter,8,FALSE)-HLOOKUP(F4+4,Journalier_HLV_Inter,9,FALSE)),IF(AND(WEEKDAY(F4,2)=1,COUNTIF(Jours_fériés,AND(F4+1,IE+2))),HLOOKUP(F4+3,Journalier_HLV_Inter,8,FALSE)-HLOOKUP(F4+4,Journalier_HLV_Inter,9,FALSE),IF(AND(WEEKDAY(F4,2)=1,COUNTIF(Jours_fériés,F4+1)),HLOOKUP(F4+2,Journalier_HLV_Inter,8,FALSE)-HLOOKUP(F4+3,Journalier_HLV_Inter,9,FALSE),IF(AND(WEEKDAY(F4,2)=1,COUNTIF(Jours_fériés,F4+2)),HLOOKUP(F4+1,Journalier_HLV_Inter,8,FALSE)-HLOOKUP(F4+3,Journalier_HLV_Inter,9,FALSE),IF(AND(WEEKDAY(F4,2)=2,COUNTIF(Jours_fériés,AND(F4+1,F4+2))),HLOOKUP(F4+3,Journalier_HLV_Inter,8,FALSE)-HLOOKUP(F4+4,Journalier_HLV_Inter,9,FALSE),IF(AND(WEEKDAY(F4,2)=2,COUNTIF(Jours_fériés,F4+1)),HLOOKUP(F4+2,Journalier_HLV_Inter,8,FALSE)-HLOOKUP(F4+3,Journalier_HLV_Inter,9,FALSE),IF(AND(WEEKDAY(F4,2)=2,COUNTIF(Jours_fériés,F4+2)),HLOOKUP(F4+1,Journalier_HLV_Inter,8,FALSE)-HLOOKUP(F4+3,Journalier_HLV_Inter,9,FALSE),IF(AND(WEEKDAY(F4,2)=3,COUNTIF(Jours_fériés,AND(F4+1,F4+2))),HLOOKUP(F4+3,Journalier_HLV_Inter,8,FALSE)-HLOOKUP(F4+4,Journalier_HLV_Inter,9,FALSE),IF(AND(WEEKDAY(F4,2)=3,COUNTIF(Jours_fériés,F4+1)),HLOOKUP(F4+2,Journalier_HLV_Inter,8,FALSE)-HLOOKUP(F4+3,Journalier_HLV_Inter,9,FALSE),IF(AND(WEEKDAY(F4,2)=3,COUNTIF(Jours_fériés,F4+2)),HLOOKUP(F4+1,Journalier_HLV_Inter,8,FALSE)-HLOOKUP(F4+5,Journalier_HLV_Inter,9,FALSE),IF(WEEKDAY(F4,2)=4,(HLOOKUP(F4+1,Journalier_HLV_Inter,8,FALSE)-HLOOKUP(F4+4,Journalier_HLV_Inter,9,FALSE)),IF(AND(WEEKDAY(F4,2)=4,COUNTIF(Jours_fériés,F4+1)),HLOOKUP(F4+4,Journalier_HLV_Inter,8,FALSE)-HLOOKUP(F4+5,Journalier_HLV_Inter,9,FALSE),IF(AND(WEEKDAY(F4,2)=4,COUNTIF(Jours_fériés,AND(F4+1,F4+4))),HLOOKUP(F4+5,Journalier_HLV_Inter,8,FALSE)-HLOOKUP(F4+6,Journalier_HLV_Inter,9,FALSE),IF(AND(WEEKDAY(F4,2)=4,COUNTIF(Jours_fériés,F4+4)),HLOOKUP(F4+1,Journalier_HLV_Inter,8,FALSE)-HLOOKUP(F4+5,Journalier_HLV_Inter,9,FALSE),IF(AND(WEEKDAY(F4,2)=5,COUNTIF(Jours_fériés,F4+3)),HLOOKUP(F4+4,Journalier_HLV_Inter,8,FALSE)-HLOOKUP(F4+5,Journalier_HLV_Inter,9,FALSE),IF(AND(WEEKDAY(F4,2)=5,COUNTIF(Jours_fériés,F4+4)),HLOOKUP(F4+3,Journalier_HLV_Inter,8,FALSE)-HLOOKUP(F4+5,Journalier_HLV_Inter,9,FALSE),IF(COUNTIF(Week_end,F4),0,IF(COUNTIF(Jours_fériés,F4),0,HLOOKUP(F4+1,Journalier_HLV_Inter,8,FALSE)-HLOOKUP(F4+2,Journalier_HLV_Inter,9,FALSE)))))))))))))))))))</f>
        <v>15</v>
      </c>
      <c r="G18" s="63">
        <f>IF(WEEKDAY(G4,2)=5,(HLOOKUP(G4+3,Journalier_HLV_Inter,8,FALSE)-HLOOKUP(G4+4,Journalier_HLV_Inter,9,FALSE)),IF(AND(WEEKDAY(G4,2)=1,COUNTIF(Jours_fériés,AND(G4+1,IE+2))),HLOOKUP(G4+3,Journalier_HLV_Inter,8,FALSE)-HLOOKUP(G4+4,Journalier_HLV_Inter,9,FALSE),IF(AND(WEEKDAY(G4,2)=1,COUNTIF(Jours_fériés,G4+1)),HLOOKUP(G4+2,Journalier_HLV_Inter,8,FALSE)-HLOOKUP(G4+3,Journalier_HLV_Inter,9,FALSE),IF(AND(WEEKDAY(G4,2)=1,COUNTIF(Jours_fériés,G4+2)),HLOOKUP(G4+1,Journalier_HLV_Inter,8,FALSE)-HLOOKUP(G4+3,Journalier_HLV_Inter,9,FALSE),IF(AND(WEEKDAY(G4,2)=2,COUNTIF(Jours_fériés,AND(G4+1,G4+2))),HLOOKUP(G4+3,Journalier_HLV_Inter,8,FALSE)-HLOOKUP(G4+4,Journalier_HLV_Inter,9,FALSE),IF(AND(WEEKDAY(G4,2)=2,COUNTIF(Jours_fériés,G4+1)),HLOOKUP(G4+2,Journalier_HLV_Inter,8,FALSE)-HLOOKUP(G4+3,Journalier_HLV_Inter,9,FALSE),IF(AND(WEEKDAY(G4,2)=2,COUNTIF(Jours_fériés,G4+2)),HLOOKUP(G4+1,Journalier_HLV_Inter,8,FALSE)-HLOOKUP(G4+3,Journalier_HLV_Inter,9,FALSE),IF(AND(WEEKDAY(G4,2)=3,COUNTIF(Jours_fériés,AND(G4+1,G4+2))),HLOOKUP(G4+3,Journalier_HLV_Inter,8,FALSE)-HLOOKUP(G4+4,Journalier_HLV_Inter,9,FALSE),IF(AND(WEEKDAY(G4,2)=3,COUNTIF(Jours_fériés,G4+1)),HLOOKUP(G4+2,Journalier_HLV_Inter,8,FALSE)-HLOOKUP(G4+3,Journalier_HLV_Inter,9,FALSE),IF(AND(WEEKDAY(G4,2)=3,COUNTIF(Jours_fériés,G4+2)),HLOOKUP(G4+1,Journalier_HLV_Inter,8,FALSE)-HLOOKUP(G4+5,Journalier_HLV_Inter,9,FALSE),IF(WEEKDAY(G4,2)=4,(HLOOKUP(G4+1,Journalier_HLV_Inter,8,FALSE)-HLOOKUP(G4+4,Journalier_HLV_Inter,9,FALSE)),IF(AND(WEEKDAY(G4,2)=4,COUNTIF(Jours_fériés,G4+1)),HLOOKUP(G4+4,Journalier_HLV_Inter,8,FALSE)-HLOOKUP(G4+5,Journalier_HLV_Inter,9,FALSE),IF(AND(WEEKDAY(G4,2)=4,COUNTIF(Jours_fériés,AND(G4+1,G4+4))),HLOOKUP(G4+5,Journalier_HLV_Inter,8,FALSE)-HLOOKUP(G4+6,Journalier_HLV_Inter,9,FALSE),IF(AND(WEEKDAY(G4,2)=4,COUNTIF(Jours_fériés,G4+4)),HLOOKUP(G4+1,Journalier_HLV_Inter,8,FALSE)-HLOOKUP(G4+5,Journalier_HLV_Inter,9,FALSE),IF(AND(WEEKDAY(G4,2)=5,COUNTIF(Jours_fériés,G4+3)),HLOOKUP(G4+4,Journalier_HLV_Inter,8,FALSE)-HLOOKUP(G4+5,Journalier_HLV_Inter,9,FALSE),IF(AND(WEEKDAY(G4,2)=5,COUNTIF(Jours_fériés,G4+4)),HLOOKUP(G4+3,Journalier_HLV_Inter,8,FALSE)-HLOOKUP(G4+5,Journalier_HLV_Inter,9,FALSE),IF(COUNTIF(Week_end,G4),0,IF(COUNTIF(Jours_fériés,G4),0,HLOOKUP(G4+1,Journalier_HLV_Inter,8,FALSE)-HLOOKUP(G4+2,Journalier_HLV_Inter,9,FALSE)))))))))))))))))))</f>
        <v>15</v>
      </c>
      <c r="H18" s="63">
        <f>IF(WEEKDAY(H4,2)=5,(HLOOKUP(H4+3,Journalier_HLV_Inter,8,FALSE)-HLOOKUP(H4+4,Journalier_HLV_Inter,9,FALSE)),IF(AND(WEEKDAY(H4,2)=1,COUNTIF(Jours_fériés,AND(H4+1,IE+2))),HLOOKUP(H4+3,Journalier_HLV_Inter,8,FALSE)-HLOOKUP(H4+4,Journalier_HLV_Inter,9,FALSE),IF(AND(WEEKDAY(H4,2)=1,COUNTIF(Jours_fériés,H4+1)),HLOOKUP(H4+2,Journalier_HLV_Inter,8,FALSE)-HLOOKUP(H4+3,Journalier_HLV_Inter,9,FALSE),IF(AND(WEEKDAY(H4,2)=1,COUNTIF(Jours_fériés,H4+2)),HLOOKUP(H4+1,Journalier_HLV_Inter,8,FALSE)-HLOOKUP(H4+3,Journalier_HLV_Inter,9,FALSE),IF(AND(WEEKDAY(H4,2)=2,COUNTIF(Jours_fériés,AND(H4+1,H4+2))),HLOOKUP(H4+3,Journalier_HLV_Inter,8,FALSE)-HLOOKUP(H4+4,Journalier_HLV_Inter,9,FALSE),IF(AND(WEEKDAY(H4,2)=2,COUNTIF(Jours_fériés,H4+1)),HLOOKUP(H4+2,Journalier_HLV_Inter,8,FALSE)-HLOOKUP(H4+3,Journalier_HLV_Inter,9,FALSE),IF(AND(WEEKDAY(H4,2)=2,COUNTIF(Jours_fériés,H4+2)),HLOOKUP(H4+1,Journalier_HLV_Inter,8,FALSE)-HLOOKUP(H4+3,Journalier_HLV_Inter,9,FALSE),IF(AND(WEEKDAY(H4,2)=3,COUNTIF(Jours_fériés,AND(H4+1,H4+2))),HLOOKUP(H4+3,Journalier_HLV_Inter,8,FALSE)-HLOOKUP(H4+4,Journalier_HLV_Inter,9,FALSE),IF(AND(WEEKDAY(H4,2)=3,COUNTIF(Jours_fériés,H4+1)),HLOOKUP(H4+2,Journalier_HLV_Inter,8,FALSE)-HLOOKUP(H4+3,Journalier_HLV_Inter,9,FALSE),IF(AND(WEEKDAY(H4,2)=3,COUNTIF(Jours_fériés,H4+2)),HLOOKUP(H4+1,Journalier_HLV_Inter,8,FALSE)-HLOOKUP(H4+5,Journalier_HLV_Inter,9,FALSE),IF(WEEKDAY(H4,2)=4,(HLOOKUP(H4+1,Journalier_HLV_Inter,8,FALSE)-HLOOKUP(H4+4,Journalier_HLV_Inter,9,FALSE)),IF(AND(WEEKDAY(H4,2)=4,COUNTIF(Jours_fériés,H4+1)),HLOOKUP(H4+4,Journalier_HLV_Inter,8,FALSE)-HLOOKUP(H4+5,Journalier_HLV_Inter,9,FALSE),IF(AND(WEEKDAY(H4,2)=4,COUNTIF(Jours_fériés,AND(H4+1,H4+4))),HLOOKUP(H4+5,Journalier_HLV_Inter,8,FALSE)-HLOOKUP(H4+6,Journalier_HLV_Inter,9,FALSE),IF(AND(WEEKDAY(H4,2)=4,COUNTIF(Jours_fériés,H4+4)),HLOOKUP(H4+1,Journalier_HLV_Inter,8,FALSE)-HLOOKUP(H4+5,Journalier_HLV_Inter,9,FALSE),IF(AND(WEEKDAY(H4,2)=5,COUNTIF(Jours_fériés,H4+3)),HLOOKUP(H4+4,Journalier_HLV_Inter,8,FALSE)-HLOOKUP(H4+5,Journalier_HLV_Inter,9,FALSE),IF(AND(WEEKDAY(H4,2)=5,COUNTIF(Jours_fériés,H4+4)),HLOOKUP(H4+3,Journalier_HLV_Inter,8,FALSE)-HLOOKUP(H4+5,Journalier_HLV_Inter,9,FALSE),IF(COUNTIF(Week_end,H4),0,IF(COUNTIF(Jours_fériés,H4),0,HLOOKUP(H4+1,Journalier_HLV_Inter,8,FALSE)-HLOOKUP(H4+2,Journalier_HLV_Inter,9,FALSE)))))))))))))))))))</f>
        <v>0</v>
      </c>
      <c r="I18" s="63">
        <f>IF(WEEKDAY(I4,2)=5,(HLOOKUP(I4+3,Journalier_HLV_Inter,8,FALSE)-HLOOKUP(I4+4,Journalier_HLV_Inter,9,FALSE)),IF(AND(WEEKDAY(I4,2)=1,COUNTIF(Jours_fériés,AND(I4+1,IE+2))),HLOOKUP(I4+3,Journalier_HLV_Inter,8,FALSE)-HLOOKUP(I4+4,Journalier_HLV_Inter,9,FALSE),IF(AND(WEEKDAY(I4,2)=1,COUNTIF(Jours_fériés,I4+1)),HLOOKUP(I4+2,Journalier_HLV_Inter,8,FALSE)-HLOOKUP(I4+3,Journalier_HLV_Inter,9,FALSE),IF(AND(WEEKDAY(I4,2)=1,COUNTIF(Jours_fériés,I4+2)),HLOOKUP(I4+1,Journalier_HLV_Inter,8,FALSE)-HLOOKUP(I4+3,Journalier_HLV_Inter,9,FALSE),IF(AND(WEEKDAY(I4,2)=2,COUNTIF(Jours_fériés,AND(I4+1,I4+2))),HLOOKUP(I4+3,Journalier_HLV_Inter,8,FALSE)-HLOOKUP(I4+4,Journalier_HLV_Inter,9,FALSE),IF(AND(WEEKDAY(I4,2)=2,COUNTIF(Jours_fériés,I4+1)),HLOOKUP(I4+2,Journalier_HLV_Inter,8,FALSE)-HLOOKUP(I4+3,Journalier_HLV_Inter,9,FALSE),IF(AND(WEEKDAY(I4,2)=2,COUNTIF(Jours_fériés,I4+2)),HLOOKUP(I4+1,Journalier_HLV_Inter,8,FALSE)-HLOOKUP(I4+3,Journalier_HLV_Inter,9,FALSE),IF(AND(WEEKDAY(I4,2)=3,COUNTIF(Jours_fériés,AND(I4+1,I4+2))),HLOOKUP(I4+3,Journalier_HLV_Inter,8,FALSE)-HLOOKUP(I4+4,Journalier_HLV_Inter,9,FALSE),IF(AND(WEEKDAY(I4,2)=3,COUNTIF(Jours_fériés,I4+1)),HLOOKUP(I4+2,Journalier_HLV_Inter,8,FALSE)-HLOOKUP(I4+3,Journalier_HLV_Inter,9,FALSE),IF(AND(WEEKDAY(I4,2)=3,COUNTIF(Jours_fériés,I4+2)),HLOOKUP(I4+1,Journalier_HLV_Inter,8,FALSE)-HLOOKUP(I4+5,Journalier_HLV_Inter,9,FALSE),IF(WEEKDAY(I4,2)=4,(HLOOKUP(I4+1,Journalier_HLV_Inter,8,FALSE)-HLOOKUP(I4+4,Journalier_HLV_Inter,9,FALSE)),IF(AND(WEEKDAY(I4,2)=4,COUNTIF(Jours_fériés,I4+1)),HLOOKUP(I4+4,Journalier_HLV_Inter,8,FALSE)-HLOOKUP(I4+5,Journalier_HLV_Inter,9,FALSE),IF(AND(WEEKDAY(I4,2)=4,COUNTIF(Jours_fériés,AND(I4+1,I4+4))),HLOOKUP(I4+5,Journalier_HLV_Inter,8,FALSE)-HLOOKUP(I4+6,Journalier_HLV_Inter,9,FALSE),IF(AND(WEEKDAY(I4,2)=4,COUNTIF(Jours_fériés,I4+4)),HLOOKUP(I4+1,Journalier_HLV_Inter,8,FALSE)-HLOOKUP(I4+5,Journalier_HLV_Inter,9,FALSE),IF(AND(WEEKDAY(I4,2)=5,COUNTIF(Jours_fériés,I4+3)),HLOOKUP(I4+4,Journalier_HLV_Inter,8,FALSE)-HLOOKUP(I4+5,Journalier_HLV_Inter,9,FALSE),IF(AND(WEEKDAY(I4,2)=5,COUNTIF(Jours_fériés,I4+4)),HLOOKUP(I4+3,Journalier_HLV_Inter,8,FALSE)-HLOOKUP(I4+5,Journalier_HLV_Inter,9,FALSE),IF(COUNTIF(Week_end,I4),0,IF(COUNTIF(Jours_fériés,I4),0,HLOOKUP(I4+1,Journalier_HLV_Inter,8,FALSE)-HLOOKUP(I4+2,Journalier_HLV_Inter,9,FALSE)))))))))))))))))))</f>
        <v>0</v>
      </c>
      <c r="J18" s="63">
        <f>IF(WEEKDAY(J4,2)=5,(HLOOKUP(J4+3,Journalier_HLV_Inter,8,FALSE)-HLOOKUP(J4+4,Journalier_HLV_Inter,9,FALSE)),IF(AND(WEEKDAY(J4,2)=1,COUNTIF(Jours_fériés,AND(J4+1,IE+2))),HLOOKUP(J4+3,Journalier_HLV_Inter,8,FALSE)-HLOOKUP(J4+4,Journalier_HLV_Inter,9,FALSE),IF(AND(WEEKDAY(J4,2)=1,COUNTIF(Jours_fériés,J4+1)),HLOOKUP(J4+2,Journalier_HLV_Inter,8,FALSE)-HLOOKUP(J4+3,Journalier_HLV_Inter,9,FALSE),IF(AND(WEEKDAY(J4,2)=1,COUNTIF(Jours_fériés,J4+2)),HLOOKUP(J4+1,Journalier_HLV_Inter,8,FALSE)-HLOOKUP(J4+3,Journalier_HLV_Inter,9,FALSE),IF(AND(WEEKDAY(J4,2)=2,COUNTIF(Jours_fériés,AND(J4+1,J4+2))),HLOOKUP(J4+3,Journalier_HLV_Inter,8,FALSE)-HLOOKUP(J4+4,Journalier_HLV_Inter,9,FALSE),IF(AND(WEEKDAY(J4,2)=2,COUNTIF(Jours_fériés,J4+1)),HLOOKUP(J4+2,Journalier_HLV_Inter,8,FALSE)-HLOOKUP(J4+3,Journalier_HLV_Inter,9,FALSE),IF(AND(WEEKDAY(J4,2)=2,COUNTIF(Jours_fériés,J4+2)),HLOOKUP(J4+1,Journalier_HLV_Inter,8,FALSE)-HLOOKUP(J4+3,Journalier_HLV_Inter,9,FALSE),IF(AND(WEEKDAY(J4,2)=3,COUNTIF(Jours_fériés,AND(J4+1,J4+2))),HLOOKUP(J4+3,Journalier_HLV_Inter,8,FALSE)-HLOOKUP(J4+4,Journalier_HLV_Inter,9,FALSE),IF(AND(WEEKDAY(J4,2)=3,COUNTIF(Jours_fériés,J4+1)),HLOOKUP(J4+2,Journalier_HLV_Inter,8,FALSE)-HLOOKUP(J4+3,Journalier_HLV_Inter,9,FALSE),IF(AND(WEEKDAY(J4,2)=3,COUNTIF(Jours_fériés,J4+2)),HLOOKUP(J4+1,Journalier_HLV_Inter,8,FALSE)-HLOOKUP(J4+5,Journalier_HLV_Inter,9,FALSE),IF(WEEKDAY(J4,2)=4,(HLOOKUP(J4+1,Journalier_HLV_Inter,8,FALSE)-HLOOKUP(J4+4,Journalier_HLV_Inter,9,FALSE)),IF(AND(WEEKDAY(J4,2)=4,COUNTIF(Jours_fériés,J4+1)),HLOOKUP(J4+4,Journalier_HLV_Inter,8,FALSE)-HLOOKUP(J4+5,Journalier_HLV_Inter,9,FALSE),IF(AND(WEEKDAY(J4,2)=4,COUNTIF(Jours_fériés,AND(J4+1,J4+4))),HLOOKUP(J4+5,Journalier_HLV_Inter,8,FALSE)-HLOOKUP(J4+6,Journalier_HLV_Inter,9,FALSE),IF(AND(WEEKDAY(J4,2)=4,COUNTIF(Jours_fériés,J4+4)),HLOOKUP(J4+1,Journalier_HLV_Inter,8,FALSE)-HLOOKUP(J4+5,Journalier_HLV_Inter,9,FALSE),IF(AND(WEEKDAY(J4,2)=5,COUNTIF(Jours_fériés,J4+3)),HLOOKUP(J4+4,Journalier_HLV_Inter,8,FALSE)-HLOOKUP(J4+5,Journalier_HLV_Inter,9,FALSE),IF(AND(WEEKDAY(J4,2)=5,COUNTIF(Jours_fériés,J4+4)),HLOOKUP(J4+3,Journalier_HLV_Inter,8,FALSE)-HLOOKUP(J4+5,Journalier_HLV_Inter,9,FALSE),IF(COUNTIF(Week_end,J4),0,IF(COUNTIF(Jours_fériés,J4),0,HLOOKUP(J4+1,Journalier_HLV_Inter,8,FALSE)-HLOOKUP(J4+2,Journalier_HLV_Inter,9,FALSE)))))))))))))))))))</f>
        <v>0</v>
      </c>
      <c r="K18" s="63">
        <f>IF(WEEKDAY(K4,2)=5,(HLOOKUP(K4+3,Journalier_HLV_Inter,8,FALSE)-HLOOKUP(K4+4,Journalier_HLV_Inter,9,FALSE)),IF(AND(WEEKDAY(K4,2)=1,COUNTIF(Jours_fériés,AND(K4+1,IE+2))),HLOOKUP(K4+3,Journalier_HLV_Inter,8,FALSE)-HLOOKUP(K4+4,Journalier_HLV_Inter,9,FALSE),IF(AND(WEEKDAY(K4,2)=1,COUNTIF(Jours_fériés,K4+1)),HLOOKUP(K4+2,Journalier_HLV_Inter,8,FALSE)-HLOOKUP(K4+3,Journalier_HLV_Inter,9,FALSE),IF(AND(WEEKDAY(K4,2)=1,COUNTIF(Jours_fériés,K4+2)),HLOOKUP(K4+1,Journalier_HLV_Inter,8,FALSE)-HLOOKUP(K4+3,Journalier_HLV_Inter,9,FALSE),IF(AND(WEEKDAY(K4,2)=2,COUNTIF(Jours_fériés,AND(K4+1,K4+2))),HLOOKUP(K4+3,Journalier_HLV_Inter,8,FALSE)-HLOOKUP(K4+4,Journalier_HLV_Inter,9,FALSE),IF(AND(WEEKDAY(K4,2)=2,COUNTIF(Jours_fériés,K4+1)),HLOOKUP(K4+2,Journalier_HLV_Inter,8,FALSE)-HLOOKUP(K4+3,Journalier_HLV_Inter,9,FALSE),IF(AND(WEEKDAY(K4,2)=2,COUNTIF(Jours_fériés,K4+2)),HLOOKUP(K4+1,Journalier_HLV_Inter,8,FALSE)-HLOOKUP(K4+3,Journalier_HLV_Inter,9,FALSE),IF(AND(WEEKDAY(K4,2)=3,COUNTIF(Jours_fériés,AND(K4+1,K4+2))),HLOOKUP(K4+3,Journalier_HLV_Inter,8,FALSE)-HLOOKUP(K4+4,Journalier_HLV_Inter,9,FALSE),IF(AND(WEEKDAY(K4,2)=3,COUNTIF(Jours_fériés,K4+1)),HLOOKUP(K4+2,Journalier_HLV_Inter,8,FALSE)-HLOOKUP(K4+3,Journalier_HLV_Inter,9,FALSE),IF(AND(WEEKDAY(K4,2)=3,COUNTIF(Jours_fériés,K4+2)),HLOOKUP(K4+1,Journalier_HLV_Inter,8,FALSE)-HLOOKUP(K4+5,Journalier_HLV_Inter,9,FALSE),IF(WEEKDAY(K4,2)=4,(HLOOKUP(K4+1,Journalier_HLV_Inter,8,FALSE)-HLOOKUP(K4+4,Journalier_HLV_Inter,9,FALSE)),IF(AND(WEEKDAY(K4,2)=4,COUNTIF(Jours_fériés,K4+1)),HLOOKUP(K4+4,Journalier_HLV_Inter,8,FALSE)-HLOOKUP(K4+5,Journalier_HLV_Inter,9,FALSE),IF(AND(WEEKDAY(K4,2)=4,COUNTIF(Jours_fériés,AND(K4+1,K4+4))),HLOOKUP(K4+5,Journalier_HLV_Inter,8,FALSE)-HLOOKUP(K4+6,Journalier_HLV_Inter,9,FALSE),IF(AND(WEEKDAY(K4,2)=4,COUNTIF(Jours_fériés,K4+4)),HLOOKUP(K4+1,Journalier_HLV_Inter,8,FALSE)-HLOOKUP(K4+5,Journalier_HLV_Inter,9,FALSE),IF(AND(WEEKDAY(K4,2)=5,COUNTIF(Jours_fériés,K4+3)),HLOOKUP(K4+4,Journalier_HLV_Inter,8,FALSE)-HLOOKUP(K4+5,Journalier_HLV_Inter,9,FALSE),IF(AND(WEEKDAY(K4,2)=5,COUNTIF(Jours_fériés,K4+4)),HLOOKUP(K4+3,Journalier_HLV_Inter,8,FALSE)-HLOOKUP(K4+5,Journalier_HLV_Inter,9,FALSE),IF(COUNTIF(Week_end,K4),0,IF(COUNTIF(Jours_fériés,K4),0,HLOOKUP(K4+1,Journalier_HLV_Inter,8,FALSE)-HLOOKUP(K4+2,Journalier_HLV_Inter,9,FALSE)))))))))))))))))))</f>
        <v>0</v>
      </c>
      <c r="L18" s="63">
        <f>IF(WEEKDAY(L4,2)=5,(HLOOKUP(L4+3,Journalier_HLV_Inter,8,FALSE)-HLOOKUP(L4+4,Journalier_HLV_Inter,9,FALSE)),IF(AND(WEEKDAY(L4,2)=1,COUNTIF(Jours_fériés,AND(L4+1,IE+2))),HLOOKUP(L4+3,Journalier_HLV_Inter,8,FALSE)-HLOOKUP(L4+4,Journalier_HLV_Inter,9,FALSE),IF(AND(WEEKDAY(L4,2)=1,COUNTIF(Jours_fériés,L4+1)),HLOOKUP(L4+2,Journalier_HLV_Inter,8,FALSE)-HLOOKUP(L4+3,Journalier_HLV_Inter,9,FALSE),IF(AND(WEEKDAY(L4,2)=1,COUNTIF(Jours_fériés,L4+2)),HLOOKUP(L4+1,Journalier_HLV_Inter,8,FALSE)-HLOOKUP(L4+3,Journalier_HLV_Inter,9,FALSE),IF(AND(WEEKDAY(L4,2)=2,COUNTIF(Jours_fériés,AND(L4+1,L4+2))),HLOOKUP(L4+3,Journalier_HLV_Inter,8,FALSE)-HLOOKUP(L4+4,Journalier_HLV_Inter,9,FALSE),IF(AND(WEEKDAY(L4,2)=2,COUNTIF(Jours_fériés,L4+1)),HLOOKUP(L4+2,Journalier_HLV_Inter,8,FALSE)-HLOOKUP(L4+3,Journalier_HLV_Inter,9,FALSE),IF(AND(WEEKDAY(L4,2)=2,COUNTIF(Jours_fériés,L4+2)),HLOOKUP(L4+1,Journalier_HLV_Inter,8,FALSE)-HLOOKUP(L4+3,Journalier_HLV_Inter,9,FALSE),IF(AND(WEEKDAY(L4,2)=3,COUNTIF(Jours_fériés,AND(L4+1,L4+2))),HLOOKUP(L4+3,Journalier_HLV_Inter,8,FALSE)-HLOOKUP(L4+4,Journalier_HLV_Inter,9,FALSE),IF(AND(WEEKDAY(L4,2)=3,COUNTIF(Jours_fériés,L4+1)),HLOOKUP(L4+2,Journalier_HLV_Inter,8,FALSE)-HLOOKUP(L4+3,Journalier_HLV_Inter,9,FALSE),IF(AND(WEEKDAY(L4,2)=3,COUNTIF(Jours_fériés,L4+2)),HLOOKUP(L4+1,Journalier_HLV_Inter,8,FALSE)-HLOOKUP(L4+5,Journalier_HLV_Inter,9,FALSE),IF(WEEKDAY(L4,2)=4,(HLOOKUP(L4+1,Journalier_HLV_Inter,8,FALSE)-HLOOKUP(L4+4,Journalier_HLV_Inter,9,FALSE)),IF(AND(WEEKDAY(L4,2)=4,COUNTIF(Jours_fériés,L4+1)),HLOOKUP(L4+4,Journalier_HLV_Inter,8,FALSE)-HLOOKUP(L4+5,Journalier_HLV_Inter,9,FALSE),IF(AND(WEEKDAY(L4,2)=4,COUNTIF(Jours_fériés,AND(L4+1,L4+4))),HLOOKUP(L4+5,Journalier_HLV_Inter,8,FALSE)-HLOOKUP(L4+6,Journalier_HLV_Inter,9,FALSE),IF(AND(WEEKDAY(L4,2)=4,COUNTIF(Jours_fériés,L4+4)),HLOOKUP(L4+1,Journalier_HLV_Inter,8,FALSE)-HLOOKUP(L4+5,Journalier_HLV_Inter,9,FALSE),IF(AND(WEEKDAY(L4,2)=5,COUNTIF(Jours_fériés,L4+3)),HLOOKUP(L4+4,Journalier_HLV_Inter,8,FALSE)-HLOOKUP(L4+5,Journalier_HLV_Inter,9,FALSE),IF(AND(WEEKDAY(L4,2)=5,COUNTIF(Jours_fériés,L4+4)),HLOOKUP(L4+3,Journalier_HLV_Inter,8,FALSE)-HLOOKUP(L4+5,Journalier_HLV_Inter,9,FALSE),IF(COUNTIF(Week_end,L4),0,IF(COUNTIF(Jours_fériés,L4),0,HLOOKUP(L4+1,Journalier_HLV_Inter,8,FALSE)-HLOOKUP(L4+2,Journalier_HLV_Inter,9,FALSE)))))))))))))))))))</f>
        <v>0</v>
      </c>
      <c r="M18" s="63">
        <f>IF(WEEKDAY(M4,2)=5,(HLOOKUP(M4+3,Journalier_HLV_Inter,8,FALSE)-HLOOKUP(M4+4,Journalier_HLV_Inter,9,FALSE)),IF(AND(WEEKDAY(M4,2)=1,COUNTIF(Jours_fériés,AND(M4+1,IE+2))),HLOOKUP(M4+3,Journalier_HLV_Inter,8,FALSE)-HLOOKUP(M4+4,Journalier_HLV_Inter,9,FALSE),IF(AND(WEEKDAY(M4,2)=1,COUNTIF(Jours_fériés,M4+1)),HLOOKUP(M4+2,Journalier_HLV_Inter,8,FALSE)-HLOOKUP(M4+3,Journalier_HLV_Inter,9,FALSE),IF(AND(WEEKDAY(M4,2)=1,COUNTIF(Jours_fériés,M4+2)),HLOOKUP(M4+1,Journalier_HLV_Inter,8,FALSE)-HLOOKUP(M4+3,Journalier_HLV_Inter,9,FALSE),IF(AND(WEEKDAY(M4,2)=2,COUNTIF(Jours_fériés,AND(M4+1,M4+2))),HLOOKUP(M4+3,Journalier_HLV_Inter,8,FALSE)-HLOOKUP(M4+4,Journalier_HLV_Inter,9,FALSE),IF(AND(WEEKDAY(M4,2)=2,COUNTIF(Jours_fériés,M4+1)),HLOOKUP(M4+2,Journalier_HLV_Inter,8,FALSE)-HLOOKUP(M4+3,Journalier_HLV_Inter,9,FALSE),IF(AND(WEEKDAY(M4,2)=2,COUNTIF(Jours_fériés,M4+2)),HLOOKUP(M4+1,Journalier_HLV_Inter,8,FALSE)-HLOOKUP(M4+3,Journalier_HLV_Inter,9,FALSE),IF(AND(WEEKDAY(M4,2)=3,COUNTIF(Jours_fériés,AND(M4+1,M4+2))),HLOOKUP(M4+3,Journalier_HLV_Inter,8,FALSE)-HLOOKUP(M4+4,Journalier_HLV_Inter,9,FALSE),IF(AND(WEEKDAY(M4,2)=3,COUNTIF(Jours_fériés,M4+1)),HLOOKUP(M4+2,Journalier_HLV_Inter,8,FALSE)-HLOOKUP(M4+3,Journalier_HLV_Inter,9,FALSE),IF(AND(WEEKDAY(M4,2)=3,COUNTIF(Jours_fériés,M4+2)),HLOOKUP(M4+1,Journalier_HLV_Inter,8,FALSE)-HLOOKUP(M4+5,Journalier_HLV_Inter,9,FALSE),IF(WEEKDAY(M4,2)=4,(HLOOKUP(M4+1,Journalier_HLV_Inter,8,FALSE)-HLOOKUP(M4+4,Journalier_HLV_Inter,9,FALSE)),IF(AND(WEEKDAY(M4,2)=4,COUNTIF(Jours_fériés,M4+1)),HLOOKUP(M4+4,Journalier_HLV_Inter,8,FALSE)-HLOOKUP(M4+5,Journalier_HLV_Inter,9,FALSE),IF(AND(WEEKDAY(M4,2)=4,COUNTIF(Jours_fériés,AND(M4+1,M4+4))),HLOOKUP(M4+5,Journalier_HLV_Inter,8,FALSE)-HLOOKUP(M4+6,Journalier_HLV_Inter,9,FALSE),IF(AND(WEEKDAY(M4,2)=4,COUNTIF(Jours_fériés,M4+4)),HLOOKUP(M4+1,Journalier_HLV_Inter,8,FALSE)-HLOOKUP(M4+5,Journalier_HLV_Inter,9,FALSE),IF(AND(WEEKDAY(M4,2)=5,COUNTIF(Jours_fériés,M4+3)),HLOOKUP(M4+4,Journalier_HLV_Inter,8,FALSE)-HLOOKUP(M4+5,Journalier_HLV_Inter,9,FALSE),IF(AND(WEEKDAY(M4,2)=5,COUNTIF(Jours_fériés,M4+4)),HLOOKUP(M4+3,Journalier_HLV_Inter,8,FALSE)-HLOOKUP(M4+5,Journalier_HLV_Inter,9,FALSE),IF(COUNTIF(Week_end,M4),0,IF(COUNTIF(Jours_fériés,M4),0,HLOOKUP(M4+1,Journalier_HLV_Inter,8,FALSE)-HLOOKUP(M4+2,Journalier_HLV_Inter,9,FALSE)))))))))))))))))))</f>
        <v>0</v>
      </c>
      <c r="N18" s="63">
        <f>IF(WEEKDAY(N4,2)=5,(HLOOKUP(N4+3,Journalier_HLV_Inter,8,FALSE)-HLOOKUP(N4+4,Journalier_HLV_Inter,9,FALSE)),IF(AND(WEEKDAY(N4,2)=1,COUNTIF(Jours_fériés,AND(N4+1,IE+2))),HLOOKUP(N4+3,Journalier_HLV_Inter,8,FALSE)-HLOOKUP(N4+4,Journalier_HLV_Inter,9,FALSE),IF(AND(WEEKDAY(N4,2)=1,COUNTIF(Jours_fériés,N4+1)),HLOOKUP(N4+2,Journalier_HLV_Inter,8,FALSE)-HLOOKUP(N4+3,Journalier_HLV_Inter,9,FALSE),IF(AND(WEEKDAY(N4,2)=1,COUNTIF(Jours_fériés,N4+2)),HLOOKUP(N4+1,Journalier_HLV_Inter,8,FALSE)-HLOOKUP(N4+3,Journalier_HLV_Inter,9,FALSE),IF(AND(WEEKDAY(N4,2)=2,COUNTIF(Jours_fériés,AND(N4+1,N4+2))),HLOOKUP(N4+3,Journalier_HLV_Inter,8,FALSE)-HLOOKUP(N4+4,Journalier_HLV_Inter,9,FALSE),IF(AND(WEEKDAY(N4,2)=2,COUNTIF(Jours_fériés,N4+1)),HLOOKUP(N4+2,Journalier_HLV_Inter,8,FALSE)-HLOOKUP(N4+3,Journalier_HLV_Inter,9,FALSE),IF(AND(WEEKDAY(N4,2)=2,COUNTIF(Jours_fériés,N4+2)),HLOOKUP(N4+1,Journalier_HLV_Inter,8,FALSE)-HLOOKUP(N4+3,Journalier_HLV_Inter,9,FALSE),IF(AND(WEEKDAY(N4,2)=3,COUNTIF(Jours_fériés,AND(N4+1,N4+2))),HLOOKUP(N4+3,Journalier_HLV_Inter,8,FALSE)-HLOOKUP(N4+4,Journalier_HLV_Inter,9,FALSE),IF(AND(WEEKDAY(N4,2)=3,COUNTIF(Jours_fériés,N4+1)),HLOOKUP(N4+2,Journalier_HLV_Inter,8,FALSE)-HLOOKUP(N4+3,Journalier_HLV_Inter,9,FALSE),IF(AND(WEEKDAY(N4,2)=3,COUNTIF(Jours_fériés,N4+2)),HLOOKUP(N4+1,Journalier_HLV_Inter,8,FALSE)-HLOOKUP(N4+5,Journalier_HLV_Inter,9,FALSE),IF(WEEKDAY(N4,2)=4,(HLOOKUP(N4+1,Journalier_HLV_Inter,8,FALSE)-HLOOKUP(N4+4,Journalier_HLV_Inter,9,FALSE)),IF(AND(WEEKDAY(N4,2)=4,COUNTIF(Jours_fériés,N4+1)),HLOOKUP(N4+4,Journalier_HLV_Inter,8,FALSE)-HLOOKUP(N4+5,Journalier_HLV_Inter,9,FALSE),IF(AND(WEEKDAY(N4,2)=4,COUNTIF(Jours_fériés,AND(N4+1,N4+4))),HLOOKUP(N4+5,Journalier_HLV_Inter,8,FALSE)-HLOOKUP(N4+6,Journalier_HLV_Inter,9,FALSE),IF(AND(WEEKDAY(N4,2)=4,COUNTIF(Jours_fériés,N4+4)),HLOOKUP(N4+1,Journalier_HLV_Inter,8,FALSE)-HLOOKUP(N4+5,Journalier_HLV_Inter,9,FALSE),IF(AND(WEEKDAY(N4,2)=5,COUNTIF(Jours_fériés,N4+3)),HLOOKUP(N4+4,Journalier_HLV_Inter,8,FALSE)-HLOOKUP(N4+5,Journalier_HLV_Inter,9,FALSE),IF(AND(WEEKDAY(N4,2)=5,COUNTIF(Jours_fériés,N4+4)),HLOOKUP(N4+3,Journalier_HLV_Inter,8,FALSE)-HLOOKUP(N4+5,Journalier_HLV_Inter,9,FALSE),IF(COUNTIF(Week_end,N4),0,IF(COUNTIF(Jours_fériés,N4),0,HLOOKUP(N4+1,Journalier_HLV_Inter,8,FALSE)-HLOOKUP(N4+2,Journalier_HLV_Inter,9,FALSE)))))))))))))))))))</f>
        <v>0</v>
      </c>
      <c r="O18" s="63">
        <f>IF(WEEKDAY(O4,2)=5,(HLOOKUP(O4+3,Journalier_HLV_Inter,8,FALSE)-HLOOKUP(O4+4,Journalier_HLV_Inter,9,FALSE)),IF(AND(WEEKDAY(O4,2)=1,COUNTIF(Jours_fériés,AND(O4+1,IE+2))),HLOOKUP(O4+3,Journalier_HLV_Inter,8,FALSE)-HLOOKUP(O4+4,Journalier_HLV_Inter,9,FALSE),IF(AND(WEEKDAY(O4,2)=1,COUNTIF(Jours_fériés,O4+1)),HLOOKUP(O4+2,Journalier_HLV_Inter,8,FALSE)-HLOOKUP(O4+3,Journalier_HLV_Inter,9,FALSE),IF(AND(WEEKDAY(O4,2)=1,COUNTIF(Jours_fériés,O4+2)),HLOOKUP(O4+1,Journalier_HLV_Inter,8,FALSE)-HLOOKUP(O4+3,Journalier_HLV_Inter,9,FALSE),IF(AND(WEEKDAY(O4,2)=2,COUNTIF(Jours_fériés,AND(O4+1,O4+2))),HLOOKUP(O4+3,Journalier_HLV_Inter,8,FALSE)-HLOOKUP(O4+4,Journalier_HLV_Inter,9,FALSE),IF(AND(WEEKDAY(O4,2)=2,COUNTIF(Jours_fériés,O4+1)),HLOOKUP(O4+2,Journalier_HLV_Inter,8,FALSE)-HLOOKUP(O4+3,Journalier_HLV_Inter,9,FALSE),IF(AND(WEEKDAY(O4,2)=2,COUNTIF(Jours_fériés,O4+2)),HLOOKUP(O4+1,Journalier_HLV_Inter,8,FALSE)-HLOOKUP(O4+3,Journalier_HLV_Inter,9,FALSE),IF(AND(WEEKDAY(O4,2)=3,COUNTIF(Jours_fériés,AND(O4+1,O4+2))),HLOOKUP(O4+3,Journalier_HLV_Inter,8,FALSE)-HLOOKUP(O4+4,Journalier_HLV_Inter,9,FALSE),IF(AND(WEEKDAY(O4,2)=3,COUNTIF(Jours_fériés,O4+1)),HLOOKUP(O4+2,Journalier_HLV_Inter,8,FALSE)-HLOOKUP(O4+3,Journalier_HLV_Inter,9,FALSE),IF(AND(WEEKDAY(O4,2)=3,COUNTIF(Jours_fériés,O4+2)),HLOOKUP(O4+1,Journalier_HLV_Inter,8,FALSE)-HLOOKUP(O4+5,Journalier_HLV_Inter,9,FALSE),IF(WEEKDAY(O4,2)=4,(HLOOKUP(O4+1,Journalier_HLV_Inter,8,FALSE)-HLOOKUP(O4+4,Journalier_HLV_Inter,9,FALSE)),IF(AND(WEEKDAY(O4,2)=4,COUNTIF(Jours_fériés,O4+1)),HLOOKUP(O4+4,Journalier_HLV_Inter,8,FALSE)-HLOOKUP(O4+5,Journalier_HLV_Inter,9,FALSE),IF(AND(WEEKDAY(O4,2)=4,COUNTIF(Jours_fériés,AND(O4+1,O4+4))),HLOOKUP(O4+5,Journalier_HLV_Inter,8,FALSE)-HLOOKUP(O4+6,Journalier_HLV_Inter,9,FALSE),IF(AND(WEEKDAY(O4,2)=4,COUNTIF(Jours_fériés,O4+4)),HLOOKUP(O4+1,Journalier_HLV_Inter,8,FALSE)-HLOOKUP(O4+5,Journalier_HLV_Inter,9,FALSE),IF(AND(WEEKDAY(O4,2)=5,COUNTIF(Jours_fériés,O4+3)),HLOOKUP(O4+4,Journalier_HLV_Inter,8,FALSE)-HLOOKUP(O4+5,Journalier_HLV_Inter,9,FALSE),IF(AND(WEEKDAY(O4,2)=5,COUNTIF(Jours_fériés,O4+4)),HLOOKUP(O4+3,Journalier_HLV_Inter,8,FALSE)-HLOOKUP(O4+5,Journalier_HLV_Inter,9,FALSE),IF(COUNTIF(Week_end,O4),0,IF(COUNTIF(Jours_fériés,O4),0,HLOOKUP(O4+1,Journalier_HLV_Inter,8,FALSE)-HLOOKUP(O4+2,Journalier_HLV_Inter,9,FALSE)))))))))))))))))))</f>
        <v>0</v>
      </c>
      <c r="P18" s="63">
        <f>IF(WEEKDAY(P4,2)=5,(HLOOKUP(P4+3,Journalier_HLV_Inter,8,FALSE)-HLOOKUP(P4+4,Journalier_HLV_Inter,9,FALSE)),IF(AND(WEEKDAY(P4,2)=1,COUNTIF(Jours_fériés,AND(P4+1,IE+2))),HLOOKUP(P4+3,Journalier_HLV_Inter,8,FALSE)-HLOOKUP(P4+4,Journalier_HLV_Inter,9,FALSE),IF(AND(WEEKDAY(P4,2)=1,COUNTIF(Jours_fériés,P4+1)),HLOOKUP(P4+2,Journalier_HLV_Inter,8,FALSE)-HLOOKUP(P4+3,Journalier_HLV_Inter,9,FALSE),IF(AND(WEEKDAY(P4,2)=1,COUNTIF(Jours_fériés,P4+2)),HLOOKUP(P4+1,Journalier_HLV_Inter,8,FALSE)-HLOOKUP(P4+3,Journalier_HLV_Inter,9,FALSE),IF(AND(WEEKDAY(P4,2)=2,COUNTIF(Jours_fériés,AND(P4+1,P4+2))),HLOOKUP(P4+3,Journalier_HLV_Inter,8,FALSE)-HLOOKUP(P4+4,Journalier_HLV_Inter,9,FALSE),IF(AND(WEEKDAY(P4,2)=2,COUNTIF(Jours_fériés,P4+1)),HLOOKUP(P4+2,Journalier_HLV_Inter,8,FALSE)-HLOOKUP(P4+3,Journalier_HLV_Inter,9,FALSE),IF(AND(WEEKDAY(P4,2)=2,COUNTIF(Jours_fériés,P4+2)),HLOOKUP(P4+1,Journalier_HLV_Inter,8,FALSE)-HLOOKUP(P4+3,Journalier_HLV_Inter,9,FALSE),IF(AND(WEEKDAY(P4,2)=3,COUNTIF(Jours_fériés,AND(P4+1,P4+2))),HLOOKUP(P4+3,Journalier_HLV_Inter,8,FALSE)-HLOOKUP(P4+4,Journalier_HLV_Inter,9,FALSE),IF(AND(WEEKDAY(P4,2)=3,COUNTIF(Jours_fériés,P4+1)),HLOOKUP(P4+2,Journalier_HLV_Inter,8,FALSE)-HLOOKUP(P4+3,Journalier_HLV_Inter,9,FALSE),IF(AND(WEEKDAY(P4,2)=3,COUNTIF(Jours_fériés,P4+2)),HLOOKUP(P4+1,Journalier_HLV_Inter,8,FALSE)-HLOOKUP(P4+5,Journalier_HLV_Inter,9,FALSE),IF(WEEKDAY(P4,2)=4,(HLOOKUP(P4+1,Journalier_HLV_Inter,8,FALSE)-HLOOKUP(P4+4,Journalier_HLV_Inter,9,FALSE)),IF(AND(WEEKDAY(P4,2)=4,COUNTIF(Jours_fériés,P4+1)),HLOOKUP(P4+4,Journalier_HLV_Inter,8,FALSE)-HLOOKUP(P4+5,Journalier_HLV_Inter,9,FALSE),IF(AND(WEEKDAY(P4,2)=4,COUNTIF(Jours_fériés,AND(P4+1,P4+4))),HLOOKUP(P4+5,Journalier_HLV_Inter,8,FALSE)-HLOOKUP(P4+6,Journalier_HLV_Inter,9,FALSE),IF(AND(WEEKDAY(P4,2)=4,COUNTIF(Jours_fériés,P4+4)),HLOOKUP(P4+1,Journalier_HLV_Inter,8,FALSE)-HLOOKUP(P4+5,Journalier_HLV_Inter,9,FALSE),IF(AND(WEEKDAY(P4,2)=5,COUNTIF(Jours_fériés,P4+3)),HLOOKUP(P4+4,Journalier_HLV_Inter,8,FALSE)-HLOOKUP(P4+5,Journalier_HLV_Inter,9,FALSE),IF(AND(WEEKDAY(P4,2)=5,COUNTIF(Jours_fériés,P4+4)),HLOOKUP(P4+3,Journalier_HLV_Inter,8,FALSE)-HLOOKUP(P4+5,Journalier_HLV_Inter,9,FALSE),IF(COUNTIF(Week_end,P4),0,IF(COUNTIF(Jours_fériés,P4),0,HLOOKUP(P4+1,Journalier_HLV_Inter,8,FALSE)-HLOOKUP(P4+2,Journalier_HLV_Inter,9,FALSE)))))))))))))))))))</f>
        <v>0</v>
      </c>
      <c r="Q18" s="63">
        <f>IF(WEEKDAY(Q4,2)=5,(HLOOKUP(Q4+3,Journalier_HLV_Inter,8,FALSE)-HLOOKUP(Q4+4,Journalier_HLV_Inter,9,FALSE)),IF(AND(WEEKDAY(Q4,2)=1,COUNTIF(Jours_fériés,AND(Q4+1,IE+2))),HLOOKUP(Q4+3,Journalier_HLV_Inter,8,FALSE)-HLOOKUP(Q4+4,Journalier_HLV_Inter,9,FALSE),IF(AND(WEEKDAY(Q4,2)=1,COUNTIF(Jours_fériés,Q4+1)),HLOOKUP(Q4+2,Journalier_HLV_Inter,8,FALSE)-HLOOKUP(Q4+3,Journalier_HLV_Inter,9,FALSE),IF(AND(WEEKDAY(Q4,2)=1,COUNTIF(Jours_fériés,Q4+2)),HLOOKUP(Q4+1,Journalier_HLV_Inter,8,FALSE)-HLOOKUP(Q4+3,Journalier_HLV_Inter,9,FALSE),IF(AND(WEEKDAY(Q4,2)=2,COUNTIF(Jours_fériés,AND(Q4+1,Q4+2))),HLOOKUP(Q4+3,Journalier_HLV_Inter,8,FALSE)-HLOOKUP(Q4+4,Journalier_HLV_Inter,9,FALSE),IF(AND(WEEKDAY(Q4,2)=2,COUNTIF(Jours_fériés,Q4+1)),HLOOKUP(Q4+2,Journalier_HLV_Inter,8,FALSE)-HLOOKUP(Q4+3,Journalier_HLV_Inter,9,FALSE),IF(AND(WEEKDAY(Q4,2)=2,COUNTIF(Jours_fériés,Q4+2)),HLOOKUP(Q4+1,Journalier_HLV_Inter,8,FALSE)-HLOOKUP(Q4+3,Journalier_HLV_Inter,9,FALSE),IF(AND(WEEKDAY(Q4,2)=3,COUNTIF(Jours_fériés,AND(Q4+1,Q4+2))),HLOOKUP(Q4+3,Journalier_HLV_Inter,8,FALSE)-HLOOKUP(Q4+4,Journalier_HLV_Inter,9,FALSE),IF(AND(WEEKDAY(Q4,2)=3,COUNTIF(Jours_fériés,Q4+1)),HLOOKUP(Q4+2,Journalier_HLV_Inter,8,FALSE)-HLOOKUP(Q4+3,Journalier_HLV_Inter,9,FALSE),IF(AND(WEEKDAY(Q4,2)=3,COUNTIF(Jours_fériés,Q4+2)),HLOOKUP(Q4+1,Journalier_HLV_Inter,8,FALSE)-HLOOKUP(Q4+5,Journalier_HLV_Inter,9,FALSE),IF(WEEKDAY(Q4,2)=4,(HLOOKUP(Q4+1,Journalier_HLV_Inter,8,FALSE)-HLOOKUP(Q4+4,Journalier_HLV_Inter,9,FALSE)),IF(AND(WEEKDAY(Q4,2)=4,COUNTIF(Jours_fériés,Q4+1)),HLOOKUP(Q4+4,Journalier_HLV_Inter,8,FALSE)-HLOOKUP(Q4+5,Journalier_HLV_Inter,9,FALSE),IF(AND(WEEKDAY(Q4,2)=4,COUNTIF(Jours_fériés,AND(Q4+1,Q4+4))),HLOOKUP(Q4+5,Journalier_HLV_Inter,8,FALSE)-HLOOKUP(Q4+6,Journalier_HLV_Inter,9,FALSE),IF(AND(WEEKDAY(Q4,2)=4,COUNTIF(Jours_fériés,Q4+4)),HLOOKUP(Q4+1,Journalier_HLV_Inter,8,FALSE)-HLOOKUP(Q4+5,Journalier_HLV_Inter,9,FALSE),IF(AND(WEEKDAY(Q4,2)=5,COUNTIF(Jours_fériés,Q4+3)),HLOOKUP(Q4+4,Journalier_HLV_Inter,8,FALSE)-HLOOKUP(Q4+5,Journalier_HLV_Inter,9,FALSE),IF(AND(WEEKDAY(Q4,2)=5,COUNTIF(Jours_fériés,Q4+4)),HLOOKUP(Q4+3,Journalier_HLV_Inter,8,FALSE)-HLOOKUP(Q4+5,Journalier_HLV_Inter,9,FALSE),IF(COUNTIF(Week_end,Q4),0,IF(COUNTIF(Jours_fériés,Q4),0,HLOOKUP(Q4+1,Journalier_HLV_Inter,8,FALSE)-HLOOKUP(Q4+2,Journalier_HLV_Inter,9,FALSE)))))))))))))))))))</f>
        <v>0</v>
      </c>
      <c r="R18" s="63">
        <f>IF(WEEKDAY(R4,2)=5,(HLOOKUP(R4+3,Journalier_HLV_Inter,8,FALSE)-HLOOKUP(R4+4,Journalier_HLV_Inter,9,FALSE)),IF(AND(WEEKDAY(R4,2)=1,COUNTIF(Jours_fériés,AND(R4+1,IE+2))),HLOOKUP(R4+3,Journalier_HLV_Inter,8,FALSE)-HLOOKUP(R4+4,Journalier_HLV_Inter,9,FALSE),IF(AND(WEEKDAY(R4,2)=1,COUNTIF(Jours_fériés,R4+1)),HLOOKUP(R4+2,Journalier_HLV_Inter,8,FALSE)-HLOOKUP(R4+3,Journalier_HLV_Inter,9,FALSE),IF(AND(WEEKDAY(R4,2)=1,COUNTIF(Jours_fériés,R4+2)),HLOOKUP(R4+1,Journalier_HLV_Inter,8,FALSE)-HLOOKUP(R4+3,Journalier_HLV_Inter,9,FALSE),IF(AND(WEEKDAY(R4,2)=2,COUNTIF(Jours_fériés,AND(R4+1,R4+2))),HLOOKUP(R4+3,Journalier_HLV_Inter,8,FALSE)-HLOOKUP(R4+4,Journalier_HLV_Inter,9,FALSE),IF(AND(WEEKDAY(R4,2)=2,COUNTIF(Jours_fériés,R4+1)),HLOOKUP(R4+2,Journalier_HLV_Inter,8,FALSE)-HLOOKUP(R4+3,Journalier_HLV_Inter,9,FALSE),IF(AND(WEEKDAY(R4,2)=2,COUNTIF(Jours_fériés,R4+2)),HLOOKUP(R4+1,Journalier_HLV_Inter,8,FALSE)-HLOOKUP(R4+3,Journalier_HLV_Inter,9,FALSE),IF(AND(WEEKDAY(R4,2)=3,COUNTIF(Jours_fériés,AND(R4+1,R4+2))),HLOOKUP(R4+3,Journalier_HLV_Inter,8,FALSE)-HLOOKUP(R4+4,Journalier_HLV_Inter,9,FALSE),IF(AND(WEEKDAY(R4,2)=3,COUNTIF(Jours_fériés,R4+1)),HLOOKUP(R4+2,Journalier_HLV_Inter,8,FALSE)-HLOOKUP(R4+3,Journalier_HLV_Inter,9,FALSE),IF(AND(WEEKDAY(R4,2)=3,COUNTIF(Jours_fériés,R4+2)),HLOOKUP(R4+1,Journalier_HLV_Inter,8,FALSE)-HLOOKUP(R4+5,Journalier_HLV_Inter,9,FALSE),IF(WEEKDAY(R4,2)=4,(HLOOKUP(R4+1,Journalier_HLV_Inter,8,FALSE)-HLOOKUP(R4+4,Journalier_HLV_Inter,9,FALSE)),IF(AND(WEEKDAY(R4,2)=4,COUNTIF(Jours_fériés,R4+1)),HLOOKUP(R4+4,Journalier_HLV_Inter,8,FALSE)-HLOOKUP(R4+5,Journalier_HLV_Inter,9,FALSE),IF(AND(WEEKDAY(R4,2)=4,COUNTIF(Jours_fériés,AND(R4+1,R4+4))),HLOOKUP(R4+5,Journalier_HLV_Inter,8,FALSE)-HLOOKUP(R4+6,Journalier_HLV_Inter,9,FALSE),IF(AND(WEEKDAY(R4,2)=4,COUNTIF(Jours_fériés,R4+4)),HLOOKUP(R4+1,Journalier_HLV_Inter,8,FALSE)-HLOOKUP(R4+5,Journalier_HLV_Inter,9,FALSE),IF(AND(WEEKDAY(R4,2)=5,COUNTIF(Jours_fériés,R4+3)),HLOOKUP(R4+4,Journalier_HLV_Inter,8,FALSE)-HLOOKUP(R4+5,Journalier_HLV_Inter,9,FALSE),IF(AND(WEEKDAY(R4,2)=5,COUNTIF(Jours_fériés,R4+4)),HLOOKUP(R4+3,Journalier_HLV_Inter,8,FALSE)-HLOOKUP(R4+5,Journalier_HLV_Inter,9,FALSE),IF(COUNTIF(Week_end,R4),0,IF(COUNTIF(Jours_fériés,R4),0,HLOOKUP(R4+1,Journalier_HLV_Inter,8,FALSE)-HLOOKUP(R4+2,Journalier_HLV_Inter,9,FALSE)))))))))))))))))))</f>
        <v>0</v>
      </c>
      <c r="S18" s="63">
        <f>IF(WEEKDAY(S4,2)=5,(HLOOKUP(S4+3,Journalier_HLV_Inter,8,FALSE)-HLOOKUP(S4+4,Journalier_HLV_Inter,9,FALSE)),IF(AND(WEEKDAY(S4,2)=1,COUNTIF(Jours_fériés,AND(S4+1,IE+2))),HLOOKUP(S4+3,Journalier_HLV_Inter,8,FALSE)-HLOOKUP(S4+4,Journalier_HLV_Inter,9,FALSE),IF(AND(WEEKDAY(S4,2)=1,COUNTIF(Jours_fériés,S4+1)),HLOOKUP(S4+2,Journalier_HLV_Inter,8,FALSE)-HLOOKUP(S4+3,Journalier_HLV_Inter,9,FALSE),IF(AND(WEEKDAY(S4,2)=1,COUNTIF(Jours_fériés,S4+2)),HLOOKUP(S4+1,Journalier_HLV_Inter,8,FALSE)-HLOOKUP(S4+3,Journalier_HLV_Inter,9,FALSE),IF(AND(WEEKDAY(S4,2)=2,COUNTIF(Jours_fériés,AND(S4+1,S4+2))),HLOOKUP(S4+3,Journalier_HLV_Inter,8,FALSE)-HLOOKUP(S4+4,Journalier_HLV_Inter,9,FALSE),IF(AND(WEEKDAY(S4,2)=2,COUNTIF(Jours_fériés,S4+1)),HLOOKUP(S4+2,Journalier_HLV_Inter,8,FALSE)-HLOOKUP(S4+3,Journalier_HLV_Inter,9,FALSE),IF(AND(WEEKDAY(S4,2)=2,COUNTIF(Jours_fériés,S4+2)),HLOOKUP(S4+1,Journalier_HLV_Inter,8,FALSE)-HLOOKUP(S4+3,Journalier_HLV_Inter,9,FALSE),IF(AND(WEEKDAY(S4,2)=3,COUNTIF(Jours_fériés,AND(S4+1,S4+2))),HLOOKUP(S4+3,Journalier_HLV_Inter,8,FALSE)-HLOOKUP(S4+4,Journalier_HLV_Inter,9,FALSE),IF(AND(WEEKDAY(S4,2)=3,COUNTIF(Jours_fériés,S4+1)),HLOOKUP(S4+2,Journalier_HLV_Inter,8,FALSE)-HLOOKUP(S4+3,Journalier_HLV_Inter,9,FALSE),IF(AND(WEEKDAY(S4,2)=3,COUNTIF(Jours_fériés,S4+2)),HLOOKUP(S4+1,Journalier_HLV_Inter,8,FALSE)-HLOOKUP(S4+5,Journalier_HLV_Inter,9,FALSE),IF(WEEKDAY(S4,2)=4,(HLOOKUP(S4+1,Journalier_HLV_Inter,8,FALSE)-HLOOKUP(S4+4,Journalier_HLV_Inter,9,FALSE)),IF(AND(WEEKDAY(S4,2)=4,COUNTIF(Jours_fériés,S4+1)),HLOOKUP(S4+4,Journalier_HLV_Inter,8,FALSE)-HLOOKUP(S4+5,Journalier_HLV_Inter,9,FALSE),IF(AND(WEEKDAY(S4,2)=4,COUNTIF(Jours_fériés,AND(S4+1,S4+4))),HLOOKUP(S4+5,Journalier_HLV_Inter,8,FALSE)-HLOOKUP(S4+6,Journalier_HLV_Inter,9,FALSE),IF(AND(WEEKDAY(S4,2)=4,COUNTIF(Jours_fériés,S4+4)),HLOOKUP(S4+1,Journalier_HLV_Inter,8,FALSE)-HLOOKUP(S4+5,Journalier_HLV_Inter,9,FALSE),IF(AND(WEEKDAY(S4,2)=5,COUNTIF(Jours_fériés,S4+3)),HLOOKUP(S4+4,Journalier_HLV_Inter,8,FALSE)-HLOOKUP(S4+5,Journalier_HLV_Inter,9,FALSE),IF(AND(WEEKDAY(S4,2)=5,COUNTIF(Jours_fériés,S4+4)),HLOOKUP(S4+3,Journalier_HLV_Inter,8,FALSE)-HLOOKUP(S4+5,Journalier_HLV_Inter,9,FALSE),IF(COUNTIF(Week_end,S4),0,IF(COUNTIF(Jours_fériés,S4),0,HLOOKUP(S4+1,Journalier_HLV_Inter,8,FALSE)-HLOOKUP(S4+2,Journalier_HLV_Inter,9,FALSE)))))))))))))))))))</f>
        <v>0</v>
      </c>
      <c r="T18" s="63">
        <f>IF(WEEKDAY(T4,2)=5,(HLOOKUP(T4+3,Journalier_HLV_Inter,8,FALSE)-HLOOKUP(T4+4,Journalier_HLV_Inter,9,FALSE)),IF(AND(WEEKDAY(T4,2)=1,COUNTIF(Jours_fériés,AND(T4+1,IE+2))),HLOOKUP(T4+3,Journalier_HLV_Inter,8,FALSE)-HLOOKUP(T4+4,Journalier_HLV_Inter,9,FALSE),IF(AND(WEEKDAY(T4,2)=1,COUNTIF(Jours_fériés,T4+1)),HLOOKUP(T4+2,Journalier_HLV_Inter,8,FALSE)-HLOOKUP(T4+3,Journalier_HLV_Inter,9,FALSE),IF(AND(WEEKDAY(T4,2)=1,COUNTIF(Jours_fériés,T4+2)),HLOOKUP(T4+1,Journalier_HLV_Inter,8,FALSE)-HLOOKUP(T4+3,Journalier_HLV_Inter,9,FALSE),IF(AND(WEEKDAY(T4,2)=2,COUNTIF(Jours_fériés,AND(T4+1,T4+2))),HLOOKUP(T4+3,Journalier_HLV_Inter,8,FALSE)-HLOOKUP(T4+4,Journalier_HLV_Inter,9,FALSE),IF(AND(WEEKDAY(T4,2)=2,COUNTIF(Jours_fériés,T4+1)),HLOOKUP(T4+2,Journalier_HLV_Inter,8,FALSE)-HLOOKUP(T4+3,Journalier_HLV_Inter,9,FALSE),IF(AND(WEEKDAY(T4,2)=2,COUNTIF(Jours_fériés,T4+2)),HLOOKUP(T4+1,Journalier_HLV_Inter,8,FALSE)-HLOOKUP(T4+3,Journalier_HLV_Inter,9,FALSE),IF(AND(WEEKDAY(T4,2)=3,COUNTIF(Jours_fériés,AND(T4+1,T4+2))),HLOOKUP(T4+3,Journalier_HLV_Inter,8,FALSE)-HLOOKUP(T4+4,Journalier_HLV_Inter,9,FALSE),IF(AND(WEEKDAY(T4,2)=3,COUNTIF(Jours_fériés,T4+1)),HLOOKUP(T4+2,Journalier_HLV_Inter,8,FALSE)-HLOOKUP(T4+3,Journalier_HLV_Inter,9,FALSE),IF(AND(WEEKDAY(T4,2)=3,COUNTIF(Jours_fériés,T4+2)),HLOOKUP(T4+1,Journalier_HLV_Inter,8,FALSE)-HLOOKUP(T4+5,Journalier_HLV_Inter,9,FALSE),IF(WEEKDAY(T4,2)=4,(HLOOKUP(T4+1,Journalier_HLV_Inter,8,FALSE)-HLOOKUP(T4+4,Journalier_HLV_Inter,9,FALSE)),IF(AND(WEEKDAY(T4,2)=4,COUNTIF(Jours_fériés,T4+1)),HLOOKUP(T4+4,Journalier_HLV_Inter,8,FALSE)-HLOOKUP(T4+5,Journalier_HLV_Inter,9,FALSE),IF(AND(WEEKDAY(T4,2)=4,COUNTIF(Jours_fériés,AND(T4+1,T4+4))),HLOOKUP(T4+5,Journalier_HLV_Inter,8,FALSE)-HLOOKUP(T4+6,Journalier_HLV_Inter,9,FALSE),IF(AND(WEEKDAY(T4,2)=4,COUNTIF(Jours_fériés,T4+4)),HLOOKUP(T4+1,Journalier_HLV_Inter,8,FALSE)-HLOOKUP(T4+5,Journalier_HLV_Inter,9,FALSE),IF(AND(WEEKDAY(T4,2)=5,COUNTIF(Jours_fériés,T4+3)),HLOOKUP(T4+4,Journalier_HLV_Inter,8,FALSE)-HLOOKUP(T4+5,Journalier_HLV_Inter,9,FALSE),IF(AND(WEEKDAY(T4,2)=5,COUNTIF(Jours_fériés,T4+4)),HLOOKUP(T4+3,Journalier_HLV_Inter,8,FALSE)-HLOOKUP(T4+5,Journalier_HLV_Inter,9,FALSE),IF(COUNTIF(Week_end,T4),0,IF(COUNTIF(Jours_fériés,T4),0,HLOOKUP(T4+1,Journalier_HLV_Inter,8,FALSE)-HLOOKUP(T4+2,Journalier_HLV_Inter,9,FALSE)))))))))))))))))))</f>
        <v>0</v>
      </c>
      <c r="U18" s="63">
        <f>IF(WEEKDAY(U4,2)=5,(HLOOKUP(U4+3,Journalier_HLV_Inter,8,FALSE)-HLOOKUP(U4+4,Journalier_HLV_Inter,9,FALSE)),IF(AND(WEEKDAY(U4,2)=1,COUNTIF(Jours_fériés,AND(U4+1,IE+2))),HLOOKUP(U4+3,Journalier_HLV_Inter,8,FALSE)-HLOOKUP(U4+4,Journalier_HLV_Inter,9,FALSE),IF(AND(WEEKDAY(U4,2)=1,COUNTIF(Jours_fériés,U4+1)),HLOOKUP(U4+2,Journalier_HLV_Inter,8,FALSE)-HLOOKUP(U4+3,Journalier_HLV_Inter,9,FALSE),IF(AND(WEEKDAY(U4,2)=1,COUNTIF(Jours_fériés,U4+2)),HLOOKUP(U4+1,Journalier_HLV_Inter,8,FALSE)-HLOOKUP(U4+3,Journalier_HLV_Inter,9,FALSE),IF(AND(WEEKDAY(U4,2)=2,COUNTIF(Jours_fériés,AND(U4+1,U4+2))),HLOOKUP(U4+3,Journalier_HLV_Inter,8,FALSE)-HLOOKUP(U4+4,Journalier_HLV_Inter,9,FALSE),IF(AND(WEEKDAY(U4,2)=2,COUNTIF(Jours_fériés,U4+1)),HLOOKUP(U4+2,Journalier_HLV_Inter,8,FALSE)-HLOOKUP(U4+3,Journalier_HLV_Inter,9,FALSE),IF(AND(WEEKDAY(U4,2)=2,COUNTIF(Jours_fériés,U4+2)),HLOOKUP(U4+1,Journalier_HLV_Inter,8,FALSE)-HLOOKUP(U4+3,Journalier_HLV_Inter,9,FALSE),IF(AND(WEEKDAY(U4,2)=3,COUNTIF(Jours_fériés,AND(U4+1,U4+2))),HLOOKUP(U4+3,Journalier_HLV_Inter,8,FALSE)-HLOOKUP(U4+4,Journalier_HLV_Inter,9,FALSE),IF(AND(WEEKDAY(U4,2)=3,COUNTIF(Jours_fériés,U4+1)),HLOOKUP(U4+2,Journalier_HLV_Inter,8,FALSE)-HLOOKUP(U4+3,Journalier_HLV_Inter,9,FALSE),IF(AND(WEEKDAY(U4,2)=3,COUNTIF(Jours_fériés,U4+2)),HLOOKUP(U4+1,Journalier_HLV_Inter,8,FALSE)-HLOOKUP(U4+5,Journalier_HLV_Inter,9,FALSE),IF(WEEKDAY(U4,2)=4,(HLOOKUP(U4+1,Journalier_HLV_Inter,8,FALSE)-HLOOKUP(U4+4,Journalier_HLV_Inter,9,FALSE)),IF(AND(WEEKDAY(U4,2)=4,COUNTIF(Jours_fériés,U4+1)),HLOOKUP(U4+4,Journalier_HLV_Inter,8,FALSE)-HLOOKUP(U4+5,Journalier_HLV_Inter,9,FALSE),IF(AND(WEEKDAY(U4,2)=4,COUNTIF(Jours_fériés,AND(U4+1,U4+4))),HLOOKUP(U4+5,Journalier_HLV_Inter,8,FALSE)-HLOOKUP(U4+6,Journalier_HLV_Inter,9,FALSE),IF(AND(WEEKDAY(U4,2)=4,COUNTIF(Jours_fériés,U4+4)),HLOOKUP(U4+1,Journalier_HLV_Inter,8,FALSE)-HLOOKUP(U4+5,Journalier_HLV_Inter,9,FALSE),IF(AND(WEEKDAY(U4,2)=5,COUNTIF(Jours_fériés,U4+3)),HLOOKUP(U4+4,Journalier_HLV_Inter,8,FALSE)-HLOOKUP(U4+5,Journalier_HLV_Inter,9,FALSE),IF(AND(WEEKDAY(U4,2)=5,COUNTIF(Jours_fériés,U4+4)),HLOOKUP(U4+3,Journalier_HLV_Inter,8,FALSE)-HLOOKUP(U4+5,Journalier_HLV_Inter,9,FALSE),IF(COUNTIF(Week_end,U4),0,IF(COUNTIF(Jours_fériés,U4),0,HLOOKUP(U4+1,Journalier_HLV_Inter,8,FALSE)-HLOOKUP(U4+2,Journalier_HLV_Inter,9,FALSE)))))))))))))))))))</f>
        <v>0</v>
      </c>
      <c r="V18" s="63">
        <f>IF(WEEKDAY(V4,2)=5,(HLOOKUP(V4+3,Journalier_HLV_Inter,8,FALSE)-HLOOKUP(V4+4,Journalier_HLV_Inter,9,FALSE)),IF(AND(WEEKDAY(V4,2)=1,COUNTIF(Jours_fériés,AND(V4+1,IE+2))),HLOOKUP(V4+3,Journalier_HLV_Inter,8,FALSE)-HLOOKUP(V4+4,Journalier_HLV_Inter,9,FALSE),IF(AND(WEEKDAY(V4,2)=1,COUNTIF(Jours_fériés,V4+1)),HLOOKUP(V4+2,Journalier_HLV_Inter,8,FALSE)-HLOOKUP(V4+3,Journalier_HLV_Inter,9,FALSE),IF(AND(WEEKDAY(V4,2)=1,COUNTIF(Jours_fériés,V4+2)),HLOOKUP(V4+1,Journalier_HLV_Inter,8,FALSE)-HLOOKUP(V4+3,Journalier_HLV_Inter,9,FALSE),IF(AND(WEEKDAY(V4,2)=2,COUNTIF(Jours_fériés,AND(V4+1,V4+2))),HLOOKUP(V4+3,Journalier_HLV_Inter,8,FALSE)-HLOOKUP(V4+4,Journalier_HLV_Inter,9,FALSE),IF(AND(WEEKDAY(V4,2)=2,COUNTIF(Jours_fériés,V4+1)),HLOOKUP(V4+2,Journalier_HLV_Inter,8,FALSE)-HLOOKUP(V4+3,Journalier_HLV_Inter,9,FALSE),IF(AND(WEEKDAY(V4,2)=2,COUNTIF(Jours_fériés,V4+2)),HLOOKUP(V4+1,Journalier_HLV_Inter,8,FALSE)-HLOOKUP(V4+3,Journalier_HLV_Inter,9,FALSE),IF(AND(WEEKDAY(V4,2)=3,COUNTIF(Jours_fériés,AND(V4+1,V4+2))),HLOOKUP(V4+3,Journalier_HLV_Inter,8,FALSE)-HLOOKUP(V4+4,Journalier_HLV_Inter,9,FALSE),IF(AND(WEEKDAY(V4,2)=3,COUNTIF(Jours_fériés,V4+1)),HLOOKUP(V4+2,Journalier_HLV_Inter,8,FALSE)-HLOOKUP(V4+3,Journalier_HLV_Inter,9,FALSE),IF(AND(WEEKDAY(V4,2)=3,COUNTIF(Jours_fériés,V4+2)),HLOOKUP(V4+1,Journalier_HLV_Inter,8,FALSE)-HLOOKUP(V4+5,Journalier_HLV_Inter,9,FALSE),IF(WEEKDAY(V4,2)=4,(HLOOKUP(V4+1,Journalier_HLV_Inter,8,FALSE)-HLOOKUP(V4+4,Journalier_HLV_Inter,9,FALSE)),IF(AND(WEEKDAY(V4,2)=4,COUNTIF(Jours_fériés,V4+1)),HLOOKUP(V4+4,Journalier_HLV_Inter,8,FALSE)-HLOOKUP(V4+5,Journalier_HLV_Inter,9,FALSE),IF(AND(WEEKDAY(V4,2)=4,COUNTIF(Jours_fériés,AND(V4+1,V4+4))),HLOOKUP(V4+5,Journalier_HLV_Inter,8,FALSE)-HLOOKUP(V4+6,Journalier_HLV_Inter,9,FALSE),IF(AND(WEEKDAY(V4,2)=4,COUNTIF(Jours_fériés,V4+4)),HLOOKUP(V4+1,Journalier_HLV_Inter,8,FALSE)-HLOOKUP(V4+5,Journalier_HLV_Inter,9,FALSE),IF(AND(WEEKDAY(V4,2)=5,COUNTIF(Jours_fériés,V4+3)),HLOOKUP(V4+4,Journalier_HLV_Inter,8,FALSE)-HLOOKUP(V4+5,Journalier_HLV_Inter,9,FALSE),IF(AND(WEEKDAY(V4,2)=5,COUNTIF(Jours_fériés,V4+4)),HLOOKUP(V4+3,Journalier_HLV_Inter,8,FALSE)-HLOOKUP(V4+5,Journalier_HLV_Inter,9,FALSE),IF(COUNTIF(Week_end,V4),0,IF(COUNTIF(Jours_fériés,V4),0,HLOOKUP(V4+1,Journalier_HLV_Inter,8,FALSE)-HLOOKUP(V4+2,Journalier_HLV_Inter,9,FALSE)))))))))))))))))))</f>
        <v>0</v>
      </c>
      <c r="W18" s="63">
        <f>IF(WEEKDAY(W4,2)=5,(HLOOKUP(W4+3,Journalier_HLV_Inter,8,FALSE)-HLOOKUP(W4+4,Journalier_HLV_Inter,9,FALSE)),IF(AND(WEEKDAY(W4,2)=1,COUNTIF(Jours_fériés,AND(W4+1,IE+2))),HLOOKUP(W4+3,Journalier_HLV_Inter,8,FALSE)-HLOOKUP(W4+4,Journalier_HLV_Inter,9,FALSE),IF(AND(WEEKDAY(W4,2)=1,COUNTIF(Jours_fériés,W4+1)),HLOOKUP(W4+2,Journalier_HLV_Inter,8,FALSE)-HLOOKUP(W4+3,Journalier_HLV_Inter,9,FALSE),IF(AND(WEEKDAY(W4,2)=1,COUNTIF(Jours_fériés,W4+2)),HLOOKUP(W4+1,Journalier_HLV_Inter,8,FALSE)-HLOOKUP(W4+3,Journalier_HLV_Inter,9,FALSE),IF(AND(WEEKDAY(W4,2)=2,COUNTIF(Jours_fériés,AND(W4+1,W4+2))),HLOOKUP(W4+3,Journalier_HLV_Inter,8,FALSE)-HLOOKUP(W4+4,Journalier_HLV_Inter,9,FALSE),IF(AND(WEEKDAY(W4,2)=2,COUNTIF(Jours_fériés,W4+1)),HLOOKUP(W4+2,Journalier_HLV_Inter,8,FALSE)-HLOOKUP(W4+3,Journalier_HLV_Inter,9,FALSE),IF(AND(WEEKDAY(W4,2)=2,COUNTIF(Jours_fériés,W4+2)),HLOOKUP(W4+1,Journalier_HLV_Inter,8,FALSE)-HLOOKUP(W4+3,Journalier_HLV_Inter,9,FALSE),IF(AND(WEEKDAY(W4,2)=3,COUNTIF(Jours_fériés,AND(W4+1,W4+2))),HLOOKUP(W4+3,Journalier_HLV_Inter,8,FALSE)-HLOOKUP(W4+4,Journalier_HLV_Inter,9,FALSE),IF(AND(WEEKDAY(W4,2)=3,COUNTIF(Jours_fériés,W4+1)),HLOOKUP(W4+2,Journalier_HLV_Inter,8,FALSE)-HLOOKUP(W4+3,Journalier_HLV_Inter,9,FALSE),IF(AND(WEEKDAY(W4,2)=3,COUNTIF(Jours_fériés,W4+2)),HLOOKUP(W4+1,Journalier_HLV_Inter,8,FALSE)-HLOOKUP(W4+5,Journalier_HLV_Inter,9,FALSE),IF(WEEKDAY(W4,2)=4,(HLOOKUP(W4+1,Journalier_HLV_Inter,8,FALSE)-HLOOKUP(W4+4,Journalier_HLV_Inter,9,FALSE)),IF(AND(WEEKDAY(W4,2)=4,COUNTIF(Jours_fériés,W4+1)),HLOOKUP(W4+4,Journalier_HLV_Inter,8,FALSE)-HLOOKUP(W4+5,Journalier_HLV_Inter,9,FALSE),IF(AND(WEEKDAY(W4,2)=4,COUNTIF(Jours_fériés,AND(W4+1,W4+4))),HLOOKUP(W4+5,Journalier_HLV_Inter,8,FALSE)-HLOOKUP(W4+6,Journalier_HLV_Inter,9,FALSE),IF(AND(WEEKDAY(W4,2)=4,COUNTIF(Jours_fériés,W4+4)),HLOOKUP(W4+1,Journalier_HLV_Inter,8,FALSE)-HLOOKUP(W4+5,Journalier_HLV_Inter,9,FALSE),IF(AND(WEEKDAY(W4,2)=5,COUNTIF(Jours_fériés,W4+3)),HLOOKUP(W4+4,Journalier_HLV_Inter,8,FALSE)-HLOOKUP(W4+5,Journalier_HLV_Inter,9,FALSE),IF(AND(WEEKDAY(W4,2)=5,COUNTIF(Jours_fériés,W4+4)),HLOOKUP(W4+3,Journalier_HLV_Inter,8,FALSE)-HLOOKUP(W4+5,Journalier_HLV_Inter,9,FALSE),IF(COUNTIF(Week_end,W4),0,IF(COUNTIF(Jours_fériés,W4),0,HLOOKUP(W4+1,Journalier_HLV_Inter,8,FALSE)-HLOOKUP(W4+2,Journalier_HLV_Inter,9,FALSE)))))))))))))))))))</f>
        <v>0</v>
      </c>
      <c r="X18" s="63">
        <f>IF(WEEKDAY(X4,2)=5,(HLOOKUP(X4+3,Journalier_HLV_Inter,8,FALSE)-HLOOKUP(X4+4,Journalier_HLV_Inter,9,FALSE)),IF(AND(WEEKDAY(X4,2)=1,COUNTIF(Jours_fériés,AND(X4+1,IE+2))),HLOOKUP(X4+3,Journalier_HLV_Inter,8,FALSE)-HLOOKUP(X4+4,Journalier_HLV_Inter,9,FALSE),IF(AND(WEEKDAY(X4,2)=1,COUNTIF(Jours_fériés,X4+1)),HLOOKUP(X4+2,Journalier_HLV_Inter,8,FALSE)-HLOOKUP(X4+3,Journalier_HLV_Inter,9,FALSE),IF(AND(WEEKDAY(X4,2)=1,COUNTIF(Jours_fériés,X4+2)),HLOOKUP(X4+1,Journalier_HLV_Inter,8,FALSE)-HLOOKUP(X4+3,Journalier_HLV_Inter,9,FALSE),IF(AND(WEEKDAY(X4,2)=2,COUNTIF(Jours_fériés,AND(X4+1,X4+2))),HLOOKUP(X4+3,Journalier_HLV_Inter,8,FALSE)-HLOOKUP(X4+4,Journalier_HLV_Inter,9,FALSE),IF(AND(WEEKDAY(X4,2)=2,COUNTIF(Jours_fériés,X4+1)),HLOOKUP(X4+2,Journalier_HLV_Inter,8,FALSE)-HLOOKUP(X4+3,Journalier_HLV_Inter,9,FALSE),IF(AND(WEEKDAY(X4,2)=2,COUNTIF(Jours_fériés,X4+2)),HLOOKUP(X4+1,Journalier_HLV_Inter,8,FALSE)-HLOOKUP(X4+3,Journalier_HLV_Inter,9,FALSE),IF(AND(WEEKDAY(X4,2)=3,COUNTIF(Jours_fériés,AND(X4+1,X4+2))),HLOOKUP(X4+3,Journalier_HLV_Inter,8,FALSE)-HLOOKUP(X4+4,Journalier_HLV_Inter,9,FALSE),IF(AND(WEEKDAY(X4,2)=3,COUNTIF(Jours_fériés,X4+1)),HLOOKUP(X4+2,Journalier_HLV_Inter,8,FALSE)-HLOOKUP(X4+3,Journalier_HLV_Inter,9,FALSE),IF(AND(WEEKDAY(X4,2)=3,COUNTIF(Jours_fériés,X4+2)),HLOOKUP(X4+1,Journalier_HLV_Inter,8,FALSE)-HLOOKUP(X4+5,Journalier_HLV_Inter,9,FALSE),IF(WEEKDAY(X4,2)=4,(HLOOKUP(X4+1,Journalier_HLV_Inter,8,FALSE)-HLOOKUP(X4+4,Journalier_HLV_Inter,9,FALSE)),IF(AND(WEEKDAY(X4,2)=4,COUNTIF(Jours_fériés,X4+1)),HLOOKUP(X4+4,Journalier_HLV_Inter,8,FALSE)-HLOOKUP(X4+5,Journalier_HLV_Inter,9,FALSE),IF(AND(WEEKDAY(X4,2)=4,COUNTIF(Jours_fériés,AND(X4+1,X4+4))),HLOOKUP(X4+5,Journalier_HLV_Inter,8,FALSE)-HLOOKUP(X4+6,Journalier_HLV_Inter,9,FALSE),IF(AND(WEEKDAY(X4,2)=4,COUNTIF(Jours_fériés,X4+4)),HLOOKUP(X4+1,Journalier_HLV_Inter,8,FALSE)-HLOOKUP(X4+5,Journalier_HLV_Inter,9,FALSE),IF(AND(WEEKDAY(X4,2)=5,COUNTIF(Jours_fériés,X4+3)),HLOOKUP(X4+4,Journalier_HLV_Inter,8,FALSE)-HLOOKUP(X4+5,Journalier_HLV_Inter,9,FALSE),IF(AND(WEEKDAY(X4,2)=5,COUNTIF(Jours_fériés,X4+4)),HLOOKUP(X4+3,Journalier_HLV_Inter,8,FALSE)-HLOOKUP(X4+5,Journalier_HLV_Inter,9,FALSE),IF(COUNTIF(Week_end,X4),0,IF(COUNTIF(Jours_fériés,X4),0,HLOOKUP(X4+1,Journalier_HLV_Inter,8,FALSE)-HLOOKUP(X4+2,Journalier_HLV_Inter,9,FALSE)))))))))))))))))))</f>
        <v>0</v>
      </c>
      <c r="Y18" s="63">
        <f>IF(WEEKDAY(Y4,2)=5,(HLOOKUP(Y4+3,Journalier_HLV_Inter,8,FALSE)-HLOOKUP(Y4+4,Journalier_HLV_Inter,9,FALSE)),IF(AND(WEEKDAY(Y4,2)=1,COUNTIF(Jours_fériés,AND(Y4+1,IE+2))),HLOOKUP(Y4+3,Journalier_HLV_Inter,8,FALSE)-HLOOKUP(Y4+4,Journalier_HLV_Inter,9,FALSE),IF(AND(WEEKDAY(Y4,2)=1,COUNTIF(Jours_fériés,Y4+1)),HLOOKUP(Y4+2,Journalier_HLV_Inter,8,FALSE)-HLOOKUP(Y4+3,Journalier_HLV_Inter,9,FALSE),IF(AND(WEEKDAY(Y4,2)=1,COUNTIF(Jours_fériés,Y4+2)),HLOOKUP(Y4+1,Journalier_HLV_Inter,8,FALSE)-HLOOKUP(Y4+3,Journalier_HLV_Inter,9,FALSE),IF(AND(WEEKDAY(Y4,2)=2,COUNTIF(Jours_fériés,AND(Y4+1,Y4+2))),HLOOKUP(Y4+3,Journalier_HLV_Inter,8,FALSE)-HLOOKUP(Y4+4,Journalier_HLV_Inter,9,FALSE),IF(AND(WEEKDAY(Y4,2)=2,COUNTIF(Jours_fériés,Y4+1)),HLOOKUP(Y4+2,Journalier_HLV_Inter,8,FALSE)-HLOOKUP(Y4+3,Journalier_HLV_Inter,9,FALSE),IF(AND(WEEKDAY(Y4,2)=2,COUNTIF(Jours_fériés,Y4+2)),HLOOKUP(Y4+1,Journalier_HLV_Inter,8,FALSE)-HLOOKUP(Y4+3,Journalier_HLV_Inter,9,FALSE),IF(AND(WEEKDAY(Y4,2)=3,COUNTIF(Jours_fériés,AND(Y4+1,Y4+2))),HLOOKUP(Y4+3,Journalier_HLV_Inter,8,FALSE)-HLOOKUP(Y4+4,Journalier_HLV_Inter,9,FALSE),IF(AND(WEEKDAY(Y4,2)=3,COUNTIF(Jours_fériés,Y4+1)),HLOOKUP(Y4+2,Journalier_HLV_Inter,8,FALSE)-HLOOKUP(Y4+3,Journalier_HLV_Inter,9,FALSE),IF(AND(WEEKDAY(Y4,2)=3,COUNTIF(Jours_fériés,Y4+2)),HLOOKUP(Y4+1,Journalier_HLV_Inter,8,FALSE)-HLOOKUP(Y4+5,Journalier_HLV_Inter,9,FALSE),IF(WEEKDAY(Y4,2)=4,(HLOOKUP(Y4+1,Journalier_HLV_Inter,8,FALSE)-HLOOKUP(Y4+4,Journalier_HLV_Inter,9,FALSE)),IF(AND(WEEKDAY(Y4,2)=4,COUNTIF(Jours_fériés,Y4+1)),HLOOKUP(Y4+4,Journalier_HLV_Inter,8,FALSE)-HLOOKUP(Y4+5,Journalier_HLV_Inter,9,FALSE),IF(AND(WEEKDAY(Y4,2)=4,COUNTIF(Jours_fériés,AND(Y4+1,Y4+4))),HLOOKUP(Y4+5,Journalier_HLV_Inter,8,FALSE)-HLOOKUP(Y4+6,Journalier_HLV_Inter,9,FALSE),IF(AND(WEEKDAY(Y4,2)=4,COUNTIF(Jours_fériés,Y4+4)),HLOOKUP(Y4+1,Journalier_HLV_Inter,8,FALSE)-HLOOKUP(Y4+5,Journalier_HLV_Inter,9,FALSE),IF(AND(WEEKDAY(Y4,2)=5,COUNTIF(Jours_fériés,Y4+3)),HLOOKUP(Y4+4,Journalier_HLV_Inter,8,FALSE)-HLOOKUP(Y4+5,Journalier_HLV_Inter,9,FALSE),IF(AND(WEEKDAY(Y4,2)=5,COUNTIF(Jours_fériés,Y4+4)),HLOOKUP(Y4+3,Journalier_HLV_Inter,8,FALSE)-HLOOKUP(Y4+5,Journalier_HLV_Inter,9,FALSE),IF(COUNTIF(Week_end,Y4),0,IF(COUNTIF(Jours_fériés,Y4),0,HLOOKUP(Y4+1,Journalier_HLV_Inter,8,FALSE)-HLOOKUP(Y4+2,Journalier_HLV_Inter,9,FALSE)))))))))))))))))))</f>
        <v>0</v>
      </c>
      <c r="Z18" s="63">
        <f>IF(WEEKDAY(Z4,2)=5,(HLOOKUP(Z4+3,Journalier_HLV_Inter,8,FALSE)-HLOOKUP(Z4+4,Journalier_HLV_Inter,9,FALSE)),IF(AND(WEEKDAY(Z4,2)=1,COUNTIF(Jours_fériés,AND(Z4+1,IE+2))),HLOOKUP(Z4+3,Journalier_HLV_Inter,8,FALSE)-HLOOKUP(Z4+4,Journalier_HLV_Inter,9,FALSE),IF(AND(WEEKDAY(Z4,2)=1,COUNTIF(Jours_fériés,Z4+1)),HLOOKUP(Z4+2,Journalier_HLV_Inter,8,FALSE)-HLOOKUP(Z4+3,Journalier_HLV_Inter,9,FALSE),IF(AND(WEEKDAY(Z4,2)=1,COUNTIF(Jours_fériés,Z4+2)),HLOOKUP(Z4+1,Journalier_HLV_Inter,8,FALSE)-HLOOKUP(Z4+3,Journalier_HLV_Inter,9,FALSE),IF(AND(WEEKDAY(Z4,2)=2,COUNTIF(Jours_fériés,AND(Z4+1,Z4+2))),HLOOKUP(Z4+3,Journalier_HLV_Inter,8,FALSE)-HLOOKUP(Z4+4,Journalier_HLV_Inter,9,FALSE),IF(AND(WEEKDAY(Z4,2)=2,COUNTIF(Jours_fériés,Z4+1)),HLOOKUP(Z4+2,Journalier_HLV_Inter,8,FALSE)-HLOOKUP(Z4+3,Journalier_HLV_Inter,9,FALSE),IF(AND(WEEKDAY(Z4,2)=2,COUNTIF(Jours_fériés,Z4+2)),HLOOKUP(Z4+1,Journalier_HLV_Inter,8,FALSE)-HLOOKUP(Z4+3,Journalier_HLV_Inter,9,FALSE),IF(AND(WEEKDAY(Z4,2)=3,COUNTIF(Jours_fériés,AND(Z4+1,Z4+2))),HLOOKUP(Z4+3,Journalier_HLV_Inter,8,FALSE)-HLOOKUP(Z4+4,Journalier_HLV_Inter,9,FALSE),IF(AND(WEEKDAY(Z4,2)=3,COUNTIF(Jours_fériés,Z4+1)),HLOOKUP(Z4+2,Journalier_HLV_Inter,8,FALSE)-HLOOKUP(Z4+3,Journalier_HLV_Inter,9,FALSE),IF(AND(WEEKDAY(Z4,2)=3,COUNTIF(Jours_fériés,Z4+2)),HLOOKUP(Z4+1,Journalier_HLV_Inter,8,FALSE)-HLOOKUP(Z4+5,Journalier_HLV_Inter,9,FALSE),IF(WEEKDAY(Z4,2)=4,(HLOOKUP(Z4+1,Journalier_HLV_Inter,8,FALSE)-HLOOKUP(Z4+4,Journalier_HLV_Inter,9,FALSE)),IF(AND(WEEKDAY(Z4,2)=4,COUNTIF(Jours_fériés,Z4+1)),HLOOKUP(Z4+4,Journalier_HLV_Inter,8,FALSE)-HLOOKUP(Z4+5,Journalier_HLV_Inter,9,FALSE),IF(AND(WEEKDAY(Z4,2)=4,COUNTIF(Jours_fériés,AND(Z4+1,Z4+4))),HLOOKUP(Z4+5,Journalier_HLV_Inter,8,FALSE)-HLOOKUP(Z4+6,Journalier_HLV_Inter,9,FALSE),IF(AND(WEEKDAY(Z4,2)=4,COUNTIF(Jours_fériés,Z4+4)),HLOOKUP(Z4+1,Journalier_HLV_Inter,8,FALSE)-HLOOKUP(Z4+5,Journalier_HLV_Inter,9,FALSE),IF(AND(WEEKDAY(Z4,2)=5,COUNTIF(Jours_fériés,Z4+3)),HLOOKUP(Z4+4,Journalier_HLV_Inter,8,FALSE)-HLOOKUP(Z4+5,Journalier_HLV_Inter,9,FALSE),IF(AND(WEEKDAY(Z4,2)=5,COUNTIF(Jours_fériés,Z4+4)),HLOOKUP(Z4+3,Journalier_HLV_Inter,8,FALSE)-HLOOKUP(Z4+5,Journalier_HLV_Inter,9,FALSE),IF(COUNTIF(Week_end,Z4),0,IF(COUNTIF(Jours_fériés,Z4),0,HLOOKUP(Z4+1,Journalier_HLV_Inter,8,FALSE)-HLOOKUP(Z4+2,Journalier_HLV_Inter,9,FALSE)))))))))))))))))))</f>
        <v>0</v>
      </c>
      <c r="AA18" s="63">
        <f>IF(WEEKDAY(AA4,2)=5,(HLOOKUP(AA4+3,Journalier_HLV_Inter,8,FALSE)-HLOOKUP(AA4+4,Journalier_HLV_Inter,9,FALSE)),IF(AND(WEEKDAY(AA4,2)=1,COUNTIF(Jours_fériés,AND(AA4+1,IE+2))),HLOOKUP(AA4+3,Journalier_HLV_Inter,8,FALSE)-HLOOKUP(AA4+4,Journalier_HLV_Inter,9,FALSE),IF(AND(WEEKDAY(AA4,2)=1,COUNTIF(Jours_fériés,AA4+1)),HLOOKUP(AA4+2,Journalier_HLV_Inter,8,FALSE)-HLOOKUP(AA4+3,Journalier_HLV_Inter,9,FALSE),IF(AND(WEEKDAY(AA4,2)=1,COUNTIF(Jours_fériés,AA4+2)),HLOOKUP(AA4+1,Journalier_HLV_Inter,8,FALSE)-HLOOKUP(AA4+3,Journalier_HLV_Inter,9,FALSE),IF(AND(WEEKDAY(AA4,2)=2,COUNTIF(Jours_fériés,AND(AA4+1,AA4+2))),HLOOKUP(AA4+3,Journalier_HLV_Inter,8,FALSE)-HLOOKUP(AA4+4,Journalier_HLV_Inter,9,FALSE),IF(AND(WEEKDAY(AA4,2)=2,COUNTIF(Jours_fériés,AA4+1)),HLOOKUP(AA4+2,Journalier_HLV_Inter,8,FALSE)-HLOOKUP(AA4+3,Journalier_HLV_Inter,9,FALSE),IF(AND(WEEKDAY(AA4,2)=2,COUNTIF(Jours_fériés,AA4+2)),HLOOKUP(AA4+1,Journalier_HLV_Inter,8,FALSE)-HLOOKUP(AA4+3,Journalier_HLV_Inter,9,FALSE),IF(AND(WEEKDAY(AA4,2)=3,COUNTIF(Jours_fériés,AND(AA4+1,AA4+2))),HLOOKUP(AA4+3,Journalier_HLV_Inter,8,FALSE)-HLOOKUP(AA4+4,Journalier_HLV_Inter,9,FALSE),IF(AND(WEEKDAY(AA4,2)=3,COUNTIF(Jours_fériés,AA4+1)),HLOOKUP(AA4+2,Journalier_HLV_Inter,8,FALSE)-HLOOKUP(AA4+3,Journalier_HLV_Inter,9,FALSE),IF(AND(WEEKDAY(AA4,2)=3,COUNTIF(Jours_fériés,AA4+2)),HLOOKUP(AA4+1,Journalier_HLV_Inter,8,FALSE)-HLOOKUP(AA4+5,Journalier_HLV_Inter,9,FALSE),IF(WEEKDAY(AA4,2)=4,(HLOOKUP(AA4+1,Journalier_HLV_Inter,8,FALSE)-HLOOKUP(AA4+4,Journalier_HLV_Inter,9,FALSE)),IF(AND(WEEKDAY(AA4,2)=4,COUNTIF(Jours_fériés,AA4+1)),HLOOKUP(AA4+4,Journalier_HLV_Inter,8,FALSE)-HLOOKUP(AA4+5,Journalier_HLV_Inter,9,FALSE),IF(AND(WEEKDAY(AA4,2)=4,COUNTIF(Jours_fériés,AND(AA4+1,AA4+4))),HLOOKUP(AA4+5,Journalier_HLV_Inter,8,FALSE)-HLOOKUP(AA4+6,Journalier_HLV_Inter,9,FALSE),IF(AND(WEEKDAY(AA4,2)=4,COUNTIF(Jours_fériés,AA4+4)),HLOOKUP(AA4+1,Journalier_HLV_Inter,8,FALSE)-HLOOKUP(AA4+5,Journalier_HLV_Inter,9,FALSE),IF(AND(WEEKDAY(AA4,2)=5,COUNTIF(Jours_fériés,AA4+3)),HLOOKUP(AA4+4,Journalier_HLV_Inter,8,FALSE)-HLOOKUP(AA4+5,Journalier_HLV_Inter,9,FALSE),IF(AND(WEEKDAY(AA4,2)=5,COUNTIF(Jours_fériés,AA4+4)),HLOOKUP(AA4+3,Journalier_HLV_Inter,8,FALSE)-HLOOKUP(AA4+5,Journalier_HLV_Inter,9,FALSE),IF(COUNTIF(Week_end,AA4),0,IF(COUNTIF(Jours_fériés,AA4),0,HLOOKUP(AA4+1,Journalier_HLV_Inter,8,FALSE)-HLOOKUP(AA4+2,Journalier_HLV_Inter,9,FALSE)))))))))))))))))))</f>
        <v>0</v>
      </c>
      <c r="AB18" s="63">
        <f>IF(WEEKDAY(AB4,2)=5,(HLOOKUP(AB4+3,Journalier_HLV_Inter,8,FALSE)-HLOOKUP(AB4+4,Journalier_HLV_Inter,9,FALSE)),IF(AND(WEEKDAY(AB4,2)=1,COUNTIF(Jours_fériés,AND(AB4+1,IE+2))),HLOOKUP(AB4+3,Journalier_HLV_Inter,8,FALSE)-HLOOKUP(AB4+4,Journalier_HLV_Inter,9,FALSE),IF(AND(WEEKDAY(AB4,2)=1,COUNTIF(Jours_fériés,AB4+1)),HLOOKUP(AB4+2,Journalier_HLV_Inter,8,FALSE)-HLOOKUP(AB4+3,Journalier_HLV_Inter,9,FALSE),IF(AND(WEEKDAY(AB4,2)=1,COUNTIF(Jours_fériés,AB4+2)),HLOOKUP(AB4+1,Journalier_HLV_Inter,8,FALSE)-HLOOKUP(AB4+3,Journalier_HLV_Inter,9,FALSE),IF(AND(WEEKDAY(AB4,2)=2,COUNTIF(Jours_fériés,AND(AB4+1,AB4+2))),HLOOKUP(AB4+3,Journalier_HLV_Inter,8,FALSE)-HLOOKUP(AB4+4,Journalier_HLV_Inter,9,FALSE),IF(AND(WEEKDAY(AB4,2)=2,COUNTIF(Jours_fériés,AB4+1)),HLOOKUP(AB4+2,Journalier_HLV_Inter,8,FALSE)-HLOOKUP(AB4+3,Journalier_HLV_Inter,9,FALSE),IF(AND(WEEKDAY(AB4,2)=2,COUNTIF(Jours_fériés,AB4+2)),HLOOKUP(AB4+1,Journalier_HLV_Inter,8,FALSE)-HLOOKUP(AB4+3,Journalier_HLV_Inter,9,FALSE),IF(AND(WEEKDAY(AB4,2)=3,COUNTIF(Jours_fériés,AND(AB4+1,AB4+2))),HLOOKUP(AB4+3,Journalier_HLV_Inter,8,FALSE)-HLOOKUP(AB4+4,Journalier_HLV_Inter,9,FALSE),IF(AND(WEEKDAY(AB4,2)=3,COUNTIF(Jours_fériés,AB4+1)),HLOOKUP(AB4+2,Journalier_HLV_Inter,8,FALSE)-HLOOKUP(AB4+3,Journalier_HLV_Inter,9,FALSE),IF(AND(WEEKDAY(AB4,2)=3,COUNTIF(Jours_fériés,AB4+2)),HLOOKUP(AB4+1,Journalier_HLV_Inter,8,FALSE)-HLOOKUP(AB4+5,Journalier_HLV_Inter,9,FALSE),IF(WEEKDAY(AB4,2)=4,(HLOOKUP(AB4+1,Journalier_HLV_Inter,8,FALSE)-HLOOKUP(AB4+4,Journalier_HLV_Inter,9,FALSE)),IF(AND(WEEKDAY(AB4,2)=4,COUNTIF(Jours_fériés,AB4+1)),HLOOKUP(AB4+4,Journalier_HLV_Inter,8,FALSE)-HLOOKUP(AB4+5,Journalier_HLV_Inter,9,FALSE),IF(AND(WEEKDAY(AB4,2)=4,COUNTIF(Jours_fériés,AND(AB4+1,AB4+4))),HLOOKUP(AB4+5,Journalier_HLV_Inter,8,FALSE)-HLOOKUP(AB4+6,Journalier_HLV_Inter,9,FALSE),IF(AND(WEEKDAY(AB4,2)=4,COUNTIF(Jours_fériés,AB4+4)),HLOOKUP(AB4+1,Journalier_HLV_Inter,8,FALSE)-HLOOKUP(AB4+5,Journalier_HLV_Inter,9,FALSE),IF(AND(WEEKDAY(AB4,2)=5,COUNTIF(Jours_fériés,AB4+3)),HLOOKUP(AB4+4,Journalier_HLV_Inter,8,FALSE)-HLOOKUP(AB4+5,Journalier_HLV_Inter,9,FALSE),IF(AND(WEEKDAY(AB4,2)=5,COUNTIF(Jours_fériés,AB4+4)),HLOOKUP(AB4+3,Journalier_HLV_Inter,8,FALSE)-HLOOKUP(AB4+5,Journalier_HLV_Inter,9,FALSE),IF(COUNTIF(Week_end,AB4),0,IF(COUNTIF(Jours_fériés,AB4),0,HLOOKUP(AB4+1,Journalier_HLV_Inter,8,FALSE)-HLOOKUP(AB4+2,Journalier_HLV_Inter,9,FALSE)))))))))))))))))))</f>
        <v>0</v>
      </c>
      <c r="AC18" s="63">
        <f>IF(WEEKDAY(AC4,2)=5,(HLOOKUP(AC4+3,Journalier_HLV_Inter,8,FALSE)-HLOOKUP(AC4+4,Journalier_HLV_Inter,9,FALSE)),IF(AND(WEEKDAY(AC4,2)=1,COUNTIF(Jours_fériés,AND(AC4+1,IE+2))),HLOOKUP(AC4+3,Journalier_HLV_Inter,8,FALSE)-HLOOKUP(AC4+4,Journalier_HLV_Inter,9,FALSE),IF(AND(WEEKDAY(AC4,2)=1,COUNTIF(Jours_fériés,AC4+1)),HLOOKUP(AC4+2,Journalier_HLV_Inter,8,FALSE)-HLOOKUP(AC4+3,Journalier_HLV_Inter,9,FALSE),IF(AND(WEEKDAY(AC4,2)=1,COUNTIF(Jours_fériés,AC4+2)),HLOOKUP(AC4+1,Journalier_HLV_Inter,8,FALSE)-HLOOKUP(AC4+3,Journalier_HLV_Inter,9,FALSE),IF(AND(WEEKDAY(AC4,2)=2,COUNTIF(Jours_fériés,AND(AC4+1,AC4+2))),HLOOKUP(AC4+3,Journalier_HLV_Inter,8,FALSE)-HLOOKUP(AC4+4,Journalier_HLV_Inter,9,FALSE),IF(AND(WEEKDAY(AC4,2)=2,COUNTIF(Jours_fériés,AC4+1)),HLOOKUP(AC4+2,Journalier_HLV_Inter,8,FALSE)-HLOOKUP(AC4+3,Journalier_HLV_Inter,9,FALSE),IF(AND(WEEKDAY(AC4,2)=2,COUNTIF(Jours_fériés,AC4+2)),HLOOKUP(AC4+1,Journalier_HLV_Inter,8,FALSE)-HLOOKUP(AC4+3,Journalier_HLV_Inter,9,FALSE),IF(AND(WEEKDAY(AC4,2)=3,COUNTIF(Jours_fériés,AND(AC4+1,AC4+2))),HLOOKUP(AC4+3,Journalier_HLV_Inter,8,FALSE)-HLOOKUP(AC4+4,Journalier_HLV_Inter,9,FALSE),IF(AND(WEEKDAY(AC4,2)=3,COUNTIF(Jours_fériés,AC4+1)),HLOOKUP(AC4+2,Journalier_HLV_Inter,8,FALSE)-HLOOKUP(AC4+3,Journalier_HLV_Inter,9,FALSE),IF(AND(WEEKDAY(AC4,2)=3,COUNTIF(Jours_fériés,AC4+2)),HLOOKUP(AC4+1,Journalier_HLV_Inter,8,FALSE)-HLOOKUP(AC4+5,Journalier_HLV_Inter,9,FALSE),IF(WEEKDAY(AC4,2)=4,(HLOOKUP(AC4+1,Journalier_HLV_Inter,8,FALSE)-HLOOKUP(AC4+4,Journalier_HLV_Inter,9,FALSE)),IF(AND(WEEKDAY(AC4,2)=4,COUNTIF(Jours_fériés,AC4+1)),HLOOKUP(AC4+4,Journalier_HLV_Inter,8,FALSE)-HLOOKUP(AC4+5,Journalier_HLV_Inter,9,FALSE),IF(AND(WEEKDAY(AC4,2)=4,COUNTIF(Jours_fériés,AND(AC4+1,AC4+4))),HLOOKUP(AC4+5,Journalier_HLV_Inter,8,FALSE)-HLOOKUP(AC4+6,Journalier_HLV_Inter,9,FALSE),IF(AND(WEEKDAY(AC4,2)=4,COUNTIF(Jours_fériés,AC4+4)),HLOOKUP(AC4+1,Journalier_HLV_Inter,8,FALSE)-HLOOKUP(AC4+5,Journalier_HLV_Inter,9,FALSE),IF(AND(WEEKDAY(AC4,2)=5,COUNTIF(Jours_fériés,AC4+3)),HLOOKUP(AC4+4,Journalier_HLV_Inter,8,FALSE)-HLOOKUP(AC4+5,Journalier_HLV_Inter,9,FALSE),IF(AND(WEEKDAY(AC4,2)=5,COUNTIF(Jours_fériés,AC4+4)),HLOOKUP(AC4+3,Journalier_HLV_Inter,8,FALSE)-HLOOKUP(AC4+5,Journalier_HLV_Inter,9,FALSE),IF(COUNTIF(Week_end,AC4),0,IF(COUNTIF(Jours_fériés,AC4),0,HLOOKUP(AC4+1,Journalier_HLV_Inter,8,FALSE)-HLOOKUP(AC4+2,Journalier_HLV_Inter,9,FALSE)))))))))))))))))))</f>
        <v>0</v>
      </c>
      <c r="AD18" s="63">
        <f>IF(WEEKDAY(AD4,2)=5,(HLOOKUP(AD4+3,Journalier_HLV_Inter,8,FALSE)-HLOOKUP(AD4+4,Journalier_HLV_Inter,9,FALSE)),IF(AND(WEEKDAY(AD4,2)=1,COUNTIF(Jours_fériés,AND(AD4+1,IE+2))),HLOOKUP(AD4+3,Journalier_HLV_Inter,8,FALSE)-HLOOKUP(AD4+4,Journalier_HLV_Inter,9,FALSE),IF(AND(WEEKDAY(AD4,2)=1,COUNTIF(Jours_fériés,AD4+1)),HLOOKUP(AD4+2,Journalier_HLV_Inter,8,FALSE)-HLOOKUP(AD4+3,Journalier_HLV_Inter,9,FALSE),IF(AND(WEEKDAY(AD4,2)=1,COUNTIF(Jours_fériés,AD4+2)),HLOOKUP(AD4+1,Journalier_HLV_Inter,8,FALSE)-HLOOKUP(AD4+3,Journalier_HLV_Inter,9,FALSE),IF(AND(WEEKDAY(AD4,2)=2,COUNTIF(Jours_fériés,AND(AD4+1,AD4+2))),HLOOKUP(AD4+3,Journalier_HLV_Inter,8,FALSE)-HLOOKUP(AD4+4,Journalier_HLV_Inter,9,FALSE),IF(AND(WEEKDAY(AD4,2)=2,COUNTIF(Jours_fériés,AD4+1)),HLOOKUP(AD4+2,Journalier_HLV_Inter,8,FALSE)-HLOOKUP(AD4+3,Journalier_HLV_Inter,9,FALSE),IF(AND(WEEKDAY(AD4,2)=2,COUNTIF(Jours_fériés,AD4+2)),HLOOKUP(AD4+1,Journalier_HLV_Inter,8,FALSE)-HLOOKUP(AD4+3,Journalier_HLV_Inter,9,FALSE),IF(AND(WEEKDAY(AD4,2)=3,COUNTIF(Jours_fériés,AND(AD4+1,AD4+2))),HLOOKUP(AD4+3,Journalier_HLV_Inter,8,FALSE)-HLOOKUP(AD4+4,Journalier_HLV_Inter,9,FALSE),IF(AND(WEEKDAY(AD4,2)=3,COUNTIF(Jours_fériés,AD4+1)),HLOOKUP(AD4+2,Journalier_HLV_Inter,8,FALSE)-HLOOKUP(AD4+3,Journalier_HLV_Inter,9,FALSE),IF(AND(WEEKDAY(AD4,2)=3,COUNTIF(Jours_fériés,AD4+2)),HLOOKUP(AD4+1,Journalier_HLV_Inter,8,FALSE)-HLOOKUP(AD4+5,Journalier_HLV_Inter,9,FALSE),IF(WEEKDAY(AD4,2)=4,(HLOOKUP(AD4+1,Journalier_HLV_Inter,8,FALSE)-HLOOKUP(AD4+4,Journalier_HLV_Inter,9,FALSE)),IF(AND(WEEKDAY(AD4,2)=4,COUNTIF(Jours_fériés,AD4+1)),HLOOKUP(AD4+4,Journalier_HLV_Inter,8,FALSE)-HLOOKUP(AD4+5,Journalier_HLV_Inter,9,FALSE),IF(AND(WEEKDAY(AD4,2)=4,COUNTIF(Jours_fériés,AND(AD4+1,AD4+4))),HLOOKUP(AD4+5,Journalier_HLV_Inter,8,FALSE)-HLOOKUP(AD4+6,Journalier_HLV_Inter,9,FALSE),IF(AND(WEEKDAY(AD4,2)=4,COUNTIF(Jours_fériés,AD4+4)),HLOOKUP(AD4+1,Journalier_HLV_Inter,8,FALSE)-HLOOKUP(AD4+5,Journalier_HLV_Inter,9,FALSE),IF(AND(WEEKDAY(AD4,2)=5,COUNTIF(Jours_fériés,AD4+3)),HLOOKUP(AD4+4,Journalier_HLV_Inter,8,FALSE)-HLOOKUP(AD4+5,Journalier_HLV_Inter,9,FALSE),IF(AND(WEEKDAY(AD4,2)=5,COUNTIF(Jours_fériés,AD4+4)),HLOOKUP(AD4+3,Journalier_HLV_Inter,8,FALSE)-HLOOKUP(AD4+5,Journalier_HLV_Inter,9,FALSE),IF(COUNTIF(Week_end,AD4),0,IF(COUNTIF(Jours_fériés,AD4),0,HLOOKUP(AD4+1,Journalier_HLV_Inter,8,FALSE)-HLOOKUP(AD4+2,Journalier_HLV_Inter,9,FALSE)))))))))))))))))))</f>
        <v>0</v>
      </c>
      <c r="AE18" s="63">
        <f>IF(WEEKDAY(AE4,2)=5,(HLOOKUP(AE4+3,Journalier_HLV_Inter,8,FALSE)-HLOOKUP(AE4+4,Journalier_HLV_Inter,9,FALSE)),IF(AND(WEEKDAY(AE4,2)=1,COUNTIF(Jours_fériés,AND(AE4+1,IE+2))),HLOOKUP(AE4+3,Journalier_HLV_Inter,8,FALSE)-HLOOKUP(AE4+4,Journalier_HLV_Inter,9,FALSE),IF(AND(WEEKDAY(AE4,2)=1,COUNTIF(Jours_fériés,AE4+1)),HLOOKUP(AE4+2,Journalier_HLV_Inter,8,FALSE)-HLOOKUP(AE4+3,Journalier_HLV_Inter,9,FALSE),IF(AND(WEEKDAY(AE4,2)=1,COUNTIF(Jours_fériés,AE4+2)),HLOOKUP(AE4+1,Journalier_HLV_Inter,8,FALSE)-HLOOKUP(AE4+3,Journalier_HLV_Inter,9,FALSE),IF(AND(WEEKDAY(AE4,2)=2,COUNTIF(Jours_fériés,AND(AE4+1,AE4+2))),HLOOKUP(AE4+3,Journalier_HLV_Inter,8,FALSE)-HLOOKUP(AE4+4,Journalier_HLV_Inter,9,FALSE),IF(AND(WEEKDAY(AE4,2)=2,COUNTIF(Jours_fériés,AE4+1)),HLOOKUP(AE4+2,Journalier_HLV_Inter,8,FALSE)-HLOOKUP(AE4+3,Journalier_HLV_Inter,9,FALSE),IF(AND(WEEKDAY(AE4,2)=2,COUNTIF(Jours_fériés,AE4+2)),HLOOKUP(AE4+1,Journalier_HLV_Inter,8,FALSE)-HLOOKUP(AE4+3,Journalier_HLV_Inter,9,FALSE),IF(AND(WEEKDAY(AE4,2)=3,COUNTIF(Jours_fériés,AND(AE4+1,AE4+2))),HLOOKUP(AE4+3,Journalier_HLV_Inter,8,FALSE)-HLOOKUP(AE4+4,Journalier_HLV_Inter,9,FALSE),IF(AND(WEEKDAY(AE4,2)=3,COUNTIF(Jours_fériés,AE4+1)),HLOOKUP(AE4+2,Journalier_HLV_Inter,8,FALSE)-HLOOKUP(AE4+3,Journalier_HLV_Inter,9,FALSE),IF(AND(WEEKDAY(AE4,2)=3,COUNTIF(Jours_fériés,AE4+2)),HLOOKUP(AE4+1,Journalier_HLV_Inter,8,FALSE)-HLOOKUP(AE4+5,Journalier_HLV_Inter,9,FALSE),IF(WEEKDAY(AE4,2)=4,(HLOOKUP(AE4+1,Journalier_HLV_Inter,8,FALSE)-HLOOKUP(AE4+4,Journalier_HLV_Inter,9,FALSE)),IF(AND(WEEKDAY(AE4,2)=4,COUNTIF(Jours_fériés,AE4+1)),HLOOKUP(AE4+4,Journalier_HLV_Inter,8,FALSE)-HLOOKUP(AE4+5,Journalier_HLV_Inter,9,FALSE),IF(AND(WEEKDAY(AE4,2)=4,COUNTIF(Jours_fériés,AND(AE4+1,AE4+4))),HLOOKUP(AE4+5,Journalier_HLV_Inter,8,FALSE)-HLOOKUP(AE4+6,Journalier_HLV_Inter,9,FALSE),IF(AND(WEEKDAY(AE4,2)=4,COUNTIF(Jours_fériés,AE4+4)),HLOOKUP(AE4+1,Journalier_HLV_Inter,8,FALSE)-HLOOKUP(AE4+5,Journalier_HLV_Inter,9,FALSE),IF(AND(WEEKDAY(AE4,2)=5,COUNTIF(Jours_fériés,AE4+3)),HLOOKUP(AE4+4,Journalier_HLV_Inter,8,FALSE)-HLOOKUP(AE4+5,Journalier_HLV_Inter,9,FALSE),IF(AND(WEEKDAY(AE4,2)=5,COUNTIF(Jours_fériés,AE4+4)),HLOOKUP(AE4+3,Journalier_HLV_Inter,8,FALSE)-HLOOKUP(AE4+5,Journalier_HLV_Inter,9,FALSE),IF(COUNTIF(Week_end,AE4),0,IF(COUNTIF(Jours_fériés,AE4),0,HLOOKUP(AE4+1,Journalier_HLV_Inter,8,FALSE)-HLOOKUP(AE4+2,Journalier_HLV_Inter,9,FALSE)))))))))))))))))))</f>
        <v>0</v>
      </c>
      <c r="AF18" s="63">
        <f>IF(WEEKDAY(AF4,2)=5,(HLOOKUP(AF4+3,Journalier_HLV_Inter,8,FALSE)-HLOOKUP(AF4+4,Journalier_HLV_Inter,9,FALSE)),IF(AND(WEEKDAY(AF4,2)=1,COUNTIF(Jours_fériés,AND(AF4+1,IE+2))),HLOOKUP(AF4+3,Journalier_HLV_Inter,8,FALSE)-HLOOKUP(AF4+4,Journalier_HLV_Inter,9,FALSE),IF(AND(WEEKDAY(AF4,2)=1,COUNTIF(Jours_fériés,AF4+1)),HLOOKUP(AF4+2,Journalier_HLV_Inter,8,FALSE)-HLOOKUP(AF4+3,Journalier_HLV_Inter,9,FALSE),IF(AND(WEEKDAY(AF4,2)=1,COUNTIF(Jours_fériés,AF4+2)),HLOOKUP(AF4+1,Journalier_HLV_Inter,8,FALSE)-HLOOKUP(AF4+3,Journalier_HLV_Inter,9,FALSE),IF(AND(WEEKDAY(AF4,2)=2,COUNTIF(Jours_fériés,AND(AF4+1,AF4+2))),HLOOKUP(AF4+3,Journalier_HLV_Inter,8,FALSE)-HLOOKUP(AF4+4,Journalier_HLV_Inter,9,FALSE),IF(AND(WEEKDAY(AF4,2)=2,COUNTIF(Jours_fériés,AF4+1)),HLOOKUP(AF4+2,Journalier_HLV_Inter,8,FALSE)-HLOOKUP(AF4+3,Journalier_HLV_Inter,9,FALSE),IF(AND(WEEKDAY(AF4,2)=2,COUNTIF(Jours_fériés,AF4+2)),HLOOKUP(AF4+1,Journalier_HLV_Inter,8,FALSE)-HLOOKUP(AF4+3,Journalier_HLV_Inter,9,FALSE),IF(AND(WEEKDAY(AF4,2)=3,COUNTIF(Jours_fériés,AND(AF4+1,AF4+2))),HLOOKUP(AF4+3,Journalier_HLV_Inter,8,FALSE)-HLOOKUP(AF4+4,Journalier_HLV_Inter,9,FALSE),IF(AND(WEEKDAY(AF4,2)=3,COUNTIF(Jours_fériés,AF4+1)),HLOOKUP(AF4+2,Journalier_HLV_Inter,8,FALSE)-HLOOKUP(AF4+3,Journalier_HLV_Inter,9,FALSE),IF(AND(WEEKDAY(AF4,2)=3,COUNTIF(Jours_fériés,AF4+2)),HLOOKUP(AF4+1,Journalier_HLV_Inter,8,FALSE)-HLOOKUP(AF4+5,Journalier_HLV_Inter,9,FALSE),IF(WEEKDAY(AF4,2)=4,(HLOOKUP(AF4+1,Journalier_HLV_Inter,8,FALSE)-HLOOKUP(AF4+4,Journalier_HLV_Inter,9,FALSE)),IF(AND(WEEKDAY(AF4,2)=4,COUNTIF(Jours_fériés,AF4+1)),HLOOKUP(AF4+4,Journalier_HLV_Inter,8,FALSE)-HLOOKUP(AF4+5,Journalier_HLV_Inter,9,FALSE),IF(AND(WEEKDAY(AF4,2)=4,COUNTIF(Jours_fériés,AND(AF4+1,AF4+4))),HLOOKUP(AF4+5,Journalier_HLV_Inter,8,FALSE)-HLOOKUP(AF4+6,Journalier_HLV_Inter,9,FALSE),IF(AND(WEEKDAY(AF4,2)=4,COUNTIF(Jours_fériés,AF4+4)),HLOOKUP(AF4+1,Journalier_HLV_Inter,8,FALSE)-HLOOKUP(AF4+5,Journalier_HLV_Inter,9,FALSE),IF(AND(WEEKDAY(AF4,2)=5,COUNTIF(Jours_fériés,AF4+3)),HLOOKUP(AF4+4,Journalier_HLV_Inter,8,FALSE)-HLOOKUP(AF4+5,Journalier_HLV_Inter,9,FALSE),IF(AND(WEEKDAY(AF4,2)=5,COUNTIF(Jours_fériés,AF4+4)),HLOOKUP(AF4+3,Journalier_HLV_Inter,8,FALSE)-HLOOKUP(AF4+5,Journalier_HLV_Inter,9,FALSE),IF(COUNTIF(Week_end,AF4),0,IF(COUNTIF(Jours_fériés,AF4),0,HLOOKUP(AF4+1,Journalier_HLV_Inter,8,FALSE)-HLOOKUP(AF4+2,Journalier_HLV_Inter,9,FALSE)))))))))))))))))))</f>
        <v>0</v>
      </c>
      <c r="AG18" s="63">
        <f>IF(WEEKDAY(AG4,2)=5,(HLOOKUP(AG4+3,Journalier_HLV_Inter,8,FALSE)-HLOOKUP(AG4+4,Journalier_HLV_Inter,9,FALSE)),IF(AND(WEEKDAY(AG4,2)=1,COUNTIF(Jours_fériés,AND(AG4+1,IE+2))),HLOOKUP(AG4+3,Journalier_HLV_Inter,8,FALSE)-HLOOKUP(AG4+4,Journalier_HLV_Inter,9,FALSE),IF(AND(WEEKDAY(AG4,2)=1,COUNTIF(Jours_fériés,AG4+1)),HLOOKUP(AG4+2,Journalier_HLV_Inter,8,FALSE)-HLOOKUP(AG4+3,Journalier_HLV_Inter,9,FALSE),IF(AND(WEEKDAY(AG4,2)=1,COUNTIF(Jours_fériés,AG4+2)),HLOOKUP(AG4+1,Journalier_HLV_Inter,8,FALSE)-HLOOKUP(AG4+3,Journalier_HLV_Inter,9,FALSE),IF(AND(WEEKDAY(AG4,2)=2,COUNTIF(Jours_fériés,AND(AG4+1,AG4+2))),HLOOKUP(AG4+3,Journalier_HLV_Inter,8,FALSE)-HLOOKUP(AG4+4,Journalier_HLV_Inter,9,FALSE),IF(AND(WEEKDAY(AG4,2)=2,COUNTIF(Jours_fériés,AG4+1)),HLOOKUP(AG4+2,Journalier_HLV_Inter,8,FALSE)-HLOOKUP(AG4+3,Journalier_HLV_Inter,9,FALSE),IF(AND(WEEKDAY(AG4,2)=2,COUNTIF(Jours_fériés,AG4+2)),HLOOKUP(AG4+1,Journalier_HLV_Inter,8,FALSE)-HLOOKUP(AG4+3,Journalier_HLV_Inter,9,FALSE),IF(AND(WEEKDAY(AG4,2)=3,COUNTIF(Jours_fériés,AND(AG4+1,AG4+2))),HLOOKUP(AG4+3,Journalier_HLV_Inter,8,FALSE)-HLOOKUP(AG4+4,Journalier_HLV_Inter,9,FALSE),IF(AND(WEEKDAY(AG4,2)=3,COUNTIF(Jours_fériés,AG4+1)),HLOOKUP(AG4+2,Journalier_HLV_Inter,8,FALSE)-HLOOKUP(AG4+3,Journalier_HLV_Inter,9,FALSE),IF(AND(WEEKDAY(AG4,2)=3,COUNTIF(Jours_fériés,AG4+2)),HLOOKUP(AG4+1,Journalier_HLV_Inter,8,FALSE)-HLOOKUP(AG4+5,Journalier_HLV_Inter,9,FALSE),IF(WEEKDAY(AG4,2)=4,(HLOOKUP(AG4+1,Journalier_HLV_Inter,8,FALSE)-HLOOKUP(AG4+4,Journalier_HLV_Inter,9,FALSE)),IF(AND(WEEKDAY(AG4,2)=4,COUNTIF(Jours_fériés,AG4+1)),HLOOKUP(AG4+4,Journalier_HLV_Inter,8,FALSE)-HLOOKUP(AG4+5,Journalier_HLV_Inter,9,FALSE),IF(AND(WEEKDAY(AG4,2)=4,COUNTIF(Jours_fériés,AND(AG4+1,AG4+4))),HLOOKUP(AG4+5,Journalier_HLV_Inter,8,FALSE)-HLOOKUP(AG4+6,Journalier_HLV_Inter,9,FALSE),IF(AND(WEEKDAY(AG4,2)=4,COUNTIF(Jours_fériés,AG4+4)),HLOOKUP(AG4+1,Journalier_HLV_Inter,8,FALSE)-HLOOKUP(AG4+5,Journalier_HLV_Inter,9,FALSE),IF(AND(WEEKDAY(AG4,2)=5,COUNTIF(Jours_fériés,AG4+3)),HLOOKUP(AG4+4,Journalier_HLV_Inter,8,FALSE)-HLOOKUP(AG4+5,Journalier_HLV_Inter,9,FALSE),IF(AND(WEEKDAY(AG4,2)=5,COUNTIF(Jours_fériés,AG4+4)),HLOOKUP(AG4+3,Journalier_HLV_Inter,8,FALSE)-HLOOKUP(AG4+5,Journalier_HLV_Inter,9,FALSE),IF(COUNTIF(Week_end,AG4),0,IF(COUNTIF(Jours_fériés,AG4),0,HLOOKUP(AG4+1,Journalier_HLV_Inter,8,FALSE)-HLOOKUP(AG4+2,Journalier_HLV_Inter,9,FALSE)))))))))))))))))))</f>
        <v>0</v>
      </c>
      <c r="AH18" s="63">
        <f>IF(WEEKDAY(AH4,2)=5,(HLOOKUP(AH4+3,Journalier_HLV_Inter,8,FALSE)-HLOOKUP(AH4+4,Journalier_HLV_Inter,9,FALSE)),IF(AND(WEEKDAY(AH4,2)=1,COUNTIF(Jours_fériés,AND(AH4+1,IE+2))),HLOOKUP(AH4+3,Journalier_HLV_Inter,8,FALSE)-HLOOKUP(AH4+4,Journalier_HLV_Inter,9,FALSE),IF(AND(WEEKDAY(AH4,2)=1,COUNTIF(Jours_fériés,AH4+1)),HLOOKUP(AH4+2,Journalier_HLV_Inter,8,FALSE)-HLOOKUP(AH4+3,Journalier_HLV_Inter,9,FALSE),IF(AND(WEEKDAY(AH4,2)=1,COUNTIF(Jours_fériés,AH4+2)),HLOOKUP(AH4+1,Journalier_HLV_Inter,8,FALSE)-HLOOKUP(AH4+3,Journalier_HLV_Inter,9,FALSE),IF(AND(WEEKDAY(AH4,2)=2,COUNTIF(Jours_fériés,AND(AH4+1,AH4+2))),HLOOKUP(AH4+3,Journalier_HLV_Inter,8,FALSE)-HLOOKUP(AH4+4,Journalier_HLV_Inter,9,FALSE),IF(AND(WEEKDAY(AH4,2)=2,COUNTIF(Jours_fériés,AH4+1)),HLOOKUP(AH4+2,Journalier_HLV_Inter,8,FALSE)-HLOOKUP(AH4+3,Journalier_HLV_Inter,9,FALSE),IF(AND(WEEKDAY(AH4,2)=2,COUNTIF(Jours_fériés,AH4+2)),HLOOKUP(AH4+1,Journalier_HLV_Inter,8,FALSE)-HLOOKUP(AH4+3,Journalier_HLV_Inter,9,FALSE),IF(AND(WEEKDAY(AH4,2)=3,COUNTIF(Jours_fériés,AND(AH4+1,AH4+2))),HLOOKUP(AH4+3,Journalier_HLV_Inter,8,FALSE)-HLOOKUP(AH4+4,Journalier_HLV_Inter,9,FALSE),IF(AND(WEEKDAY(AH4,2)=3,COUNTIF(Jours_fériés,AH4+1)),HLOOKUP(AH4+2,Journalier_HLV_Inter,8,FALSE)-HLOOKUP(AH4+3,Journalier_HLV_Inter,9,FALSE),IF(AND(WEEKDAY(AH4,2)=3,COUNTIF(Jours_fériés,AH4+2)),HLOOKUP(AH4+1,Journalier_HLV_Inter,8,FALSE)-HLOOKUP(AH4+5,Journalier_HLV_Inter,9,FALSE),IF(WEEKDAY(AH4,2)=4,(HLOOKUP(AH4+1,Journalier_HLV_Inter,8,FALSE)-HLOOKUP(AH4+4,Journalier_HLV_Inter,9,FALSE)),IF(AND(WEEKDAY(AH4,2)=4,COUNTIF(Jours_fériés,AH4+1)),HLOOKUP(AH4+4,Journalier_HLV_Inter,8,FALSE)-HLOOKUP(AH4+5,Journalier_HLV_Inter,9,FALSE),IF(AND(WEEKDAY(AH4,2)=4,COUNTIF(Jours_fériés,AND(AH4+1,AH4+4))),HLOOKUP(AH4+5,Journalier_HLV_Inter,8,FALSE)-HLOOKUP(AH4+6,Journalier_HLV_Inter,9,FALSE),IF(AND(WEEKDAY(AH4,2)=4,COUNTIF(Jours_fériés,AH4+4)),HLOOKUP(AH4+1,Journalier_HLV_Inter,8,FALSE)-HLOOKUP(AH4+5,Journalier_HLV_Inter,9,FALSE),IF(AND(WEEKDAY(AH4,2)=5,COUNTIF(Jours_fériés,AH4+3)),HLOOKUP(AH4+4,Journalier_HLV_Inter,8,FALSE)-HLOOKUP(AH4+5,Journalier_HLV_Inter,9,FALSE),IF(AND(WEEKDAY(AH4,2)=5,COUNTIF(Jours_fériés,AH4+4)),HLOOKUP(AH4+3,Journalier_HLV_Inter,8,FALSE)-HLOOKUP(AH4+5,Journalier_HLV_Inter,9,FALSE),IF(COUNTIF(Week_end,AH4),0,IF(COUNTIF(Jours_fériés,AH4),0,HLOOKUP(AH4+1,Journalier_HLV_Inter,8,FALSE)-HLOOKUP(AH4+2,Journalier_HLV_Inter,9,FALSE)))))))))))))))))))</f>
        <v>0</v>
      </c>
      <c r="AI18" s="63">
        <f>IF(WEEKDAY(AI4,2)=5,(HLOOKUP(AI4+3,Journalier_HLV_Inter,8,FALSE)-HLOOKUP(AI4+4,Journalier_HLV_Inter,9,FALSE)),IF(AND(WEEKDAY(AI4,2)=1,COUNTIF(Jours_fériés,AND(AI4+1,IE+2))),HLOOKUP(AI4+3,Journalier_HLV_Inter,8,FALSE)-HLOOKUP(AI4+4,Journalier_HLV_Inter,9,FALSE),IF(AND(WEEKDAY(AI4,2)=1,COUNTIF(Jours_fériés,AI4+1)),HLOOKUP(AI4+2,Journalier_HLV_Inter,8,FALSE)-HLOOKUP(AI4+3,Journalier_HLV_Inter,9,FALSE),IF(AND(WEEKDAY(AI4,2)=1,COUNTIF(Jours_fériés,AI4+2)),HLOOKUP(AI4+1,Journalier_HLV_Inter,8,FALSE)-HLOOKUP(AI4+3,Journalier_HLV_Inter,9,FALSE),IF(AND(WEEKDAY(AI4,2)=2,COUNTIF(Jours_fériés,AND(AI4+1,AI4+2))),HLOOKUP(AI4+3,Journalier_HLV_Inter,8,FALSE)-HLOOKUP(AI4+4,Journalier_HLV_Inter,9,FALSE),IF(AND(WEEKDAY(AI4,2)=2,COUNTIF(Jours_fériés,AI4+1)),HLOOKUP(AI4+2,Journalier_HLV_Inter,8,FALSE)-HLOOKUP(AI4+3,Journalier_HLV_Inter,9,FALSE),IF(AND(WEEKDAY(AI4,2)=2,COUNTIF(Jours_fériés,AI4+2)),HLOOKUP(AI4+1,Journalier_HLV_Inter,8,FALSE)-HLOOKUP(AI4+3,Journalier_HLV_Inter,9,FALSE),IF(AND(WEEKDAY(AI4,2)=3,COUNTIF(Jours_fériés,AND(AI4+1,AI4+2))),HLOOKUP(AI4+3,Journalier_HLV_Inter,8,FALSE)-HLOOKUP(AI4+4,Journalier_HLV_Inter,9,FALSE),IF(AND(WEEKDAY(AI4,2)=3,COUNTIF(Jours_fériés,AI4+1)),HLOOKUP(AI4+2,Journalier_HLV_Inter,8,FALSE)-HLOOKUP(AI4+3,Journalier_HLV_Inter,9,FALSE),IF(AND(WEEKDAY(AI4,2)=3,COUNTIF(Jours_fériés,AI4+2)),HLOOKUP(AI4+1,Journalier_HLV_Inter,8,FALSE)-HLOOKUP(AI4+5,Journalier_HLV_Inter,9,FALSE),IF(WEEKDAY(AI4,2)=4,(HLOOKUP(AI4+1,Journalier_HLV_Inter,8,FALSE)-HLOOKUP(AI4+4,Journalier_HLV_Inter,9,FALSE)),IF(AND(WEEKDAY(AI4,2)=4,COUNTIF(Jours_fériés,AI4+1)),HLOOKUP(AI4+4,Journalier_HLV_Inter,8,FALSE)-HLOOKUP(AI4+5,Journalier_HLV_Inter,9,FALSE),IF(AND(WEEKDAY(AI4,2)=4,COUNTIF(Jours_fériés,AND(AI4+1,AI4+4))),HLOOKUP(AI4+5,Journalier_HLV_Inter,8,FALSE)-HLOOKUP(AI4+6,Journalier_HLV_Inter,9,FALSE),IF(AND(WEEKDAY(AI4,2)=4,COUNTIF(Jours_fériés,AI4+4)),HLOOKUP(AI4+1,Journalier_HLV_Inter,8,FALSE)-HLOOKUP(AI4+5,Journalier_HLV_Inter,9,FALSE),IF(AND(WEEKDAY(AI4,2)=5,COUNTIF(Jours_fériés,AI4+3)),HLOOKUP(AI4+4,Journalier_HLV_Inter,8,FALSE)-HLOOKUP(AI4+5,Journalier_HLV_Inter,9,FALSE),IF(AND(WEEKDAY(AI4,2)=5,COUNTIF(Jours_fériés,AI4+4)),HLOOKUP(AI4+3,Journalier_HLV_Inter,8,FALSE)-HLOOKUP(AI4+5,Journalier_HLV_Inter,9,FALSE),IF(COUNTIF(Week_end,AI4),0,IF(COUNTIF(Jours_fériés,AI4),0,HLOOKUP(AI4+1,Journalier_HLV_Inter,8,FALSE)-HLOOKUP(AI4+2,Journalier_HLV_Inter,9,FALSE)))))))))))))))))))</f>
        <v>0</v>
      </c>
      <c r="AJ18" s="63">
        <f>IF(WEEKDAY(AJ4,2)=5,(HLOOKUP(AJ4+3,Journalier_HLV_Inter,8,FALSE)-HLOOKUP(AJ4+4,Journalier_HLV_Inter,9,FALSE)),IF(AND(WEEKDAY(AJ4,2)=1,COUNTIF(Jours_fériés,AND(AJ4+1,IE+2))),HLOOKUP(AJ4+3,Journalier_HLV_Inter,8,FALSE)-HLOOKUP(AJ4+4,Journalier_HLV_Inter,9,FALSE),IF(AND(WEEKDAY(AJ4,2)=1,COUNTIF(Jours_fériés,AJ4+1)),HLOOKUP(AJ4+2,Journalier_HLV_Inter,8,FALSE)-HLOOKUP(AJ4+3,Journalier_HLV_Inter,9,FALSE),IF(AND(WEEKDAY(AJ4,2)=1,COUNTIF(Jours_fériés,AJ4+2)),HLOOKUP(AJ4+1,Journalier_HLV_Inter,8,FALSE)-HLOOKUP(AJ4+3,Journalier_HLV_Inter,9,FALSE),IF(AND(WEEKDAY(AJ4,2)=2,COUNTIF(Jours_fériés,AND(AJ4+1,AJ4+2))),HLOOKUP(AJ4+3,Journalier_HLV_Inter,8,FALSE)-HLOOKUP(AJ4+4,Journalier_HLV_Inter,9,FALSE),IF(AND(WEEKDAY(AJ4,2)=2,COUNTIF(Jours_fériés,AJ4+1)),HLOOKUP(AJ4+2,Journalier_HLV_Inter,8,FALSE)-HLOOKUP(AJ4+3,Journalier_HLV_Inter,9,FALSE),IF(AND(WEEKDAY(AJ4,2)=2,COUNTIF(Jours_fériés,AJ4+2)),HLOOKUP(AJ4+1,Journalier_HLV_Inter,8,FALSE)-HLOOKUP(AJ4+3,Journalier_HLV_Inter,9,FALSE),IF(AND(WEEKDAY(AJ4,2)=3,COUNTIF(Jours_fériés,AND(AJ4+1,AJ4+2))),HLOOKUP(AJ4+3,Journalier_HLV_Inter,8,FALSE)-HLOOKUP(AJ4+4,Journalier_HLV_Inter,9,FALSE),IF(AND(WEEKDAY(AJ4,2)=3,COUNTIF(Jours_fériés,AJ4+1)),HLOOKUP(AJ4+2,Journalier_HLV_Inter,8,FALSE)-HLOOKUP(AJ4+3,Journalier_HLV_Inter,9,FALSE),IF(AND(WEEKDAY(AJ4,2)=3,COUNTIF(Jours_fériés,AJ4+2)),HLOOKUP(AJ4+1,Journalier_HLV_Inter,8,FALSE)-HLOOKUP(AJ4+5,Journalier_HLV_Inter,9,FALSE),IF(WEEKDAY(AJ4,2)=4,(HLOOKUP(AJ4+1,Journalier_HLV_Inter,8,FALSE)-HLOOKUP(AJ4+4,Journalier_HLV_Inter,9,FALSE)),IF(AND(WEEKDAY(AJ4,2)=4,COUNTIF(Jours_fériés,AJ4+1)),HLOOKUP(AJ4+4,Journalier_HLV_Inter,8,FALSE)-HLOOKUP(AJ4+5,Journalier_HLV_Inter,9,FALSE),IF(AND(WEEKDAY(AJ4,2)=4,COUNTIF(Jours_fériés,AND(AJ4+1,AJ4+4))),HLOOKUP(AJ4+5,Journalier_HLV_Inter,8,FALSE)-HLOOKUP(AJ4+6,Journalier_HLV_Inter,9,FALSE),IF(AND(WEEKDAY(AJ4,2)=4,COUNTIF(Jours_fériés,AJ4+4)),HLOOKUP(AJ4+1,Journalier_HLV_Inter,8,FALSE)-HLOOKUP(AJ4+5,Journalier_HLV_Inter,9,FALSE),IF(AND(WEEKDAY(AJ4,2)=5,COUNTIF(Jours_fériés,AJ4+3)),HLOOKUP(AJ4+4,Journalier_HLV_Inter,8,FALSE)-HLOOKUP(AJ4+5,Journalier_HLV_Inter,9,FALSE),IF(AND(WEEKDAY(AJ4,2)=5,COUNTIF(Jours_fériés,AJ4+4)),HLOOKUP(AJ4+3,Journalier_HLV_Inter,8,FALSE)-HLOOKUP(AJ4+5,Journalier_HLV_Inter,9,FALSE),IF(COUNTIF(Week_end,AJ4),0,IF(COUNTIF(Jours_fériés,AJ4),0,HLOOKUP(AJ4+1,Journalier_HLV_Inter,8,FALSE)-HLOOKUP(AJ4+2,Journalier_HLV_Inter,9,FALSE)))))))))))))))))))</f>
        <v>0</v>
      </c>
      <c r="AK18" s="63">
        <f>IF(WEEKDAY(AK4,2)=5,(HLOOKUP(AK4+3,Journalier_HLV_Inter,8,FALSE)-HLOOKUP(AK4+4,Journalier_HLV_Inter,9,FALSE)),IF(AND(WEEKDAY(AK4,2)=1,COUNTIF(Jours_fériés,AND(AK4+1,IE+2))),HLOOKUP(AK4+3,Journalier_HLV_Inter,8,FALSE)-HLOOKUP(AK4+4,Journalier_HLV_Inter,9,FALSE),IF(AND(WEEKDAY(AK4,2)=1,COUNTIF(Jours_fériés,AK4+1)),HLOOKUP(AK4+2,Journalier_HLV_Inter,8,FALSE)-HLOOKUP(AK4+3,Journalier_HLV_Inter,9,FALSE),IF(AND(WEEKDAY(AK4,2)=1,COUNTIF(Jours_fériés,AK4+2)),HLOOKUP(AK4+1,Journalier_HLV_Inter,8,FALSE)-HLOOKUP(AK4+3,Journalier_HLV_Inter,9,FALSE),IF(AND(WEEKDAY(AK4,2)=2,COUNTIF(Jours_fériés,AND(AK4+1,AK4+2))),HLOOKUP(AK4+3,Journalier_HLV_Inter,8,FALSE)-HLOOKUP(AK4+4,Journalier_HLV_Inter,9,FALSE),IF(AND(WEEKDAY(AK4,2)=2,COUNTIF(Jours_fériés,AK4+1)),HLOOKUP(AK4+2,Journalier_HLV_Inter,8,FALSE)-HLOOKUP(AK4+3,Journalier_HLV_Inter,9,FALSE),IF(AND(WEEKDAY(AK4,2)=2,COUNTIF(Jours_fériés,AK4+2)),HLOOKUP(AK4+1,Journalier_HLV_Inter,8,FALSE)-HLOOKUP(AK4+3,Journalier_HLV_Inter,9,FALSE),IF(AND(WEEKDAY(AK4,2)=3,COUNTIF(Jours_fériés,AND(AK4+1,AK4+2))),HLOOKUP(AK4+3,Journalier_HLV_Inter,8,FALSE)-HLOOKUP(AK4+4,Journalier_HLV_Inter,9,FALSE),IF(AND(WEEKDAY(AK4,2)=3,COUNTIF(Jours_fériés,AK4+1)),HLOOKUP(AK4+2,Journalier_HLV_Inter,8,FALSE)-HLOOKUP(AK4+3,Journalier_HLV_Inter,9,FALSE),IF(AND(WEEKDAY(AK4,2)=3,COUNTIF(Jours_fériés,AK4+2)),HLOOKUP(AK4+1,Journalier_HLV_Inter,8,FALSE)-HLOOKUP(AK4+5,Journalier_HLV_Inter,9,FALSE),IF(WEEKDAY(AK4,2)=4,(HLOOKUP(AK4+1,Journalier_HLV_Inter,8,FALSE)-HLOOKUP(AK4+4,Journalier_HLV_Inter,9,FALSE)),IF(AND(WEEKDAY(AK4,2)=4,COUNTIF(Jours_fériés,AK4+1)),HLOOKUP(AK4+4,Journalier_HLV_Inter,8,FALSE)-HLOOKUP(AK4+5,Journalier_HLV_Inter,9,FALSE),IF(AND(WEEKDAY(AK4,2)=4,COUNTIF(Jours_fériés,AND(AK4+1,AK4+4))),HLOOKUP(AK4+5,Journalier_HLV_Inter,8,FALSE)-HLOOKUP(AK4+6,Journalier_HLV_Inter,9,FALSE),IF(AND(WEEKDAY(AK4,2)=4,COUNTIF(Jours_fériés,AK4+4)),HLOOKUP(AK4+1,Journalier_HLV_Inter,8,FALSE)-HLOOKUP(AK4+5,Journalier_HLV_Inter,9,FALSE),IF(AND(WEEKDAY(AK4,2)=5,COUNTIF(Jours_fériés,AK4+3)),HLOOKUP(AK4+4,Journalier_HLV_Inter,8,FALSE)-HLOOKUP(AK4+5,Journalier_HLV_Inter,9,FALSE),IF(AND(WEEKDAY(AK4,2)=5,COUNTIF(Jours_fériés,AK4+4)),HLOOKUP(AK4+3,Journalier_HLV_Inter,8,FALSE)-HLOOKUP(AK4+5,Journalier_HLV_Inter,9,FALSE),IF(COUNTIF(Week_end,AK4),0,IF(COUNTIF(Jours_fériés,AK4),0,HLOOKUP(AK4+1,Journalier_HLV_Inter,8,FALSE)-HLOOKUP(AK4+2,Journalier_HLV_Inter,9,FALSE)))))))))))))))))))</f>
        <v>0</v>
      </c>
      <c r="AL18" s="63">
        <f>IF(WEEKDAY(AL4,2)=5,(HLOOKUP(AL4+3,Journalier_HLV_Inter,8,FALSE)-HLOOKUP(AL4+4,Journalier_HLV_Inter,9,FALSE)),IF(AND(WEEKDAY(AL4,2)=1,COUNTIF(Jours_fériés,AND(AL4+1,IE+2))),HLOOKUP(AL4+3,Journalier_HLV_Inter,8,FALSE)-HLOOKUP(AL4+4,Journalier_HLV_Inter,9,FALSE),IF(AND(WEEKDAY(AL4,2)=1,COUNTIF(Jours_fériés,AL4+1)),HLOOKUP(AL4+2,Journalier_HLV_Inter,8,FALSE)-HLOOKUP(AL4+3,Journalier_HLV_Inter,9,FALSE),IF(AND(WEEKDAY(AL4,2)=1,COUNTIF(Jours_fériés,AL4+2)),HLOOKUP(AL4+1,Journalier_HLV_Inter,8,FALSE)-HLOOKUP(AL4+3,Journalier_HLV_Inter,9,FALSE),IF(AND(WEEKDAY(AL4,2)=2,COUNTIF(Jours_fériés,AND(AL4+1,AL4+2))),HLOOKUP(AL4+3,Journalier_HLV_Inter,8,FALSE)-HLOOKUP(AL4+4,Journalier_HLV_Inter,9,FALSE),IF(AND(WEEKDAY(AL4,2)=2,COUNTIF(Jours_fériés,AL4+1)),HLOOKUP(AL4+2,Journalier_HLV_Inter,8,FALSE)-HLOOKUP(AL4+3,Journalier_HLV_Inter,9,FALSE),IF(AND(WEEKDAY(AL4,2)=2,COUNTIF(Jours_fériés,AL4+2)),HLOOKUP(AL4+1,Journalier_HLV_Inter,8,FALSE)-HLOOKUP(AL4+3,Journalier_HLV_Inter,9,FALSE),IF(AND(WEEKDAY(AL4,2)=3,COUNTIF(Jours_fériés,AND(AL4+1,AL4+2))),HLOOKUP(AL4+3,Journalier_HLV_Inter,8,FALSE)-HLOOKUP(AL4+4,Journalier_HLV_Inter,9,FALSE),IF(AND(WEEKDAY(AL4,2)=3,COUNTIF(Jours_fériés,AL4+1)),HLOOKUP(AL4+2,Journalier_HLV_Inter,8,FALSE)-HLOOKUP(AL4+3,Journalier_HLV_Inter,9,FALSE),IF(AND(WEEKDAY(AL4,2)=3,COUNTIF(Jours_fériés,AL4+2)),HLOOKUP(AL4+1,Journalier_HLV_Inter,8,FALSE)-HLOOKUP(AL4+5,Journalier_HLV_Inter,9,FALSE),IF(WEEKDAY(AL4,2)=4,(HLOOKUP(AL4+1,Journalier_HLV_Inter,8,FALSE)-HLOOKUP(AL4+4,Journalier_HLV_Inter,9,FALSE)),IF(AND(WEEKDAY(AL4,2)=4,COUNTIF(Jours_fériés,AL4+1)),HLOOKUP(AL4+4,Journalier_HLV_Inter,8,FALSE)-HLOOKUP(AL4+5,Journalier_HLV_Inter,9,FALSE),IF(AND(WEEKDAY(AL4,2)=4,COUNTIF(Jours_fériés,AND(AL4+1,AL4+4))),HLOOKUP(AL4+5,Journalier_HLV_Inter,8,FALSE)-HLOOKUP(AL4+6,Journalier_HLV_Inter,9,FALSE),IF(AND(WEEKDAY(AL4,2)=4,COUNTIF(Jours_fériés,AL4+4)),HLOOKUP(AL4+1,Journalier_HLV_Inter,8,FALSE)-HLOOKUP(AL4+5,Journalier_HLV_Inter,9,FALSE),IF(AND(WEEKDAY(AL4,2)=5,COUNTIF(Jours_fériés,AL4+3)),HLOOKUP(AL4+4,Journalier_HLV_Inter,8,FALSE)-HLOOKUP(AL4+5,Journalier_HLV_Inter,9,FALSE),IF(AND(WEEKDAY(AL4,2)=5,COUNTIF(Jours_fériés,AL4+4)),HLOOKUP(AL4+3,Journalier_HLV_Inter,8,FALSE)-HLOOKUP(AL4+5,Journalier_HLV_Inter,9,FALSE),IF(COUNTIF(Week_end,AL4),0,IF(COUNTIF(Jours_fériés,AL4),0,HLOOKUP(AL4+1,Journalier_HLV_Inter,8,FALSE)-HLOOKUP(AL4+2,Journalier_HLV_Inter,9,FALSE)))))))))))))))))))</f>
        <v>0</v>
      </c>
      <c r="AM18" s="63">
        <f>IF(WEEKDAY(AM4,2)=5,(HLOOKUP(AM4+3,Journalier_HLV_Inter,8,FALSE)-HLOOKUP(AM4+4,Journalier_HLV_Inter,9,FALSE)),IF(AND(WEEKDAY(AM4,2)=1,COUNTIF(Jours_fériés,AND(AM4+1,IE+2))),HLOOKUP(AM4+3,Journalier_HLV_Inter,8,FALSE)-HLOOKUP(AM4+4,Journalier_HLV_Inter,9,FALSE),IF(AND(WEEKDAY(AM4,2)=1,COUNTIF(Jours_fériés,AM4+1)),HLOOKUP(AM4+2,Journalier_HLV_Inter,8,FALSE)-HLOOKUP(AM4+3,Journalier_HLV_Inter,9,FALSE),IF(AND(WEEKDAY(AM4,2)=1,COUNTIF(Jours_fériés,AM4+2)),HLOOKUP(AM4+1,Journalier_HLV_Inter,8,FALSE)-HLOOKUP(AM4+3,Journalier_HLV_Inter,9,FALSE),IF(AND(WEEKDAY(AM4,2)=2,COUNTIF(Jours_fériés,AND(AM4+1,AM4+2))),HLOOKUP(AM4+3,Journalier_HLV_Inter,8,FALSE)-HLOOKUP(AM4+4,Journalier_HLV_Inter,9,FALSE),IF(AND(WEEKDAY(AM4,2)=2,COUNTIF(Jours_fériés,AM4+1)),HLOOKUP(AM4+2,Journalier_HLV_Inter,8,FALSE)-HLOOKUP(AM4+3,Journalier_HLV_Inter,9,FALSE),IF(AND(WEEKDAY(AM4,2)=2,COUNTIF(Jours_fériés,AM4+2)),HLOOKUP(AM4+1,Journalier_HLV_Inter,8,FALSE)-HLOOKUP(AM4+3,Journalier_HLV_Inter,9,FALSE),IF(AND(WEEKDAY(AM4,2)=3,COUNTIF(Jours_fériés,AND(AM4+1,AM4+2))),HLOOKUP(AM4+3,Journalier_HLV_Inter,8,FALSE)-HLOOKUP(AM4+4,Journalier_HLV_Inter,9,FALSE),IF(AND(WEEKDAY(AM4,2)=3,COUNTIF(Jours_fériés,AM4+1)),HLOOKUP(AM4+2,Journalier_HLV_Inter,8,FALSE)-HLOOKUP(AM4+3,Journalier_HLV_Inter,9,FALSE),IF(AND(WEEKDAY(AM4,2)=3,COUNTIF(Jours_fériés,AM4+2)),HLOOKUP(AM4+1,Journalier_HLV_Inter,8,FALSE)-HLOOKUP(AM4+5,Journalier_HLV_Inter,9,FALSE),IF(WEEKDAY(AM4,2)=4,(HLOOKUP(AM4+1,Journalier_HLV_Inter,8,FALSE)-HLOOKUP(AM4+4,Journalier_HLV_Inter,9,FALSE)),IF(AND(WEEKDAY(AM4,2)=4,COUNTIF(Jours_fériés,AM4+1)),HLOOKUP(AM4+4,Journalier_HLV_Inter,8,FALSE)-HLOOKUP(AM4+5,Journalier_HLV_Inter,9,FALSE),IF(AND(WEEKDAY(AM4,2)=4,COUNTIF(Jours_fériés,AND(AM4+1,AM4+4))),HLOOKUP(AM4+5,Journalier_HLV_Inter,8,FALSE)-HLOOKUP(AM4+6,Journalier_HLV_Inter,9,FALSE),IF(AND(WEEKDAY(AM4,2)=4,COUNTIF(Jours_fériés,AM4+4)),HLOOKUP(AM4+1,Journalier_HLV_Inter,8,FALSE)-HLOOKUP(AM4+5,Journalier_HLV_Inter,9,FALSE),IF(AND(WEEKDAY(AM4,2)=5,COUNTIF(Jours_fériés,AM4+3)),HLOOKUP(AM4+4,Journalier_HLV_Inter,8,FALSE)-HLOOKUP(AM4+5,Journalier_HLV_Inter,9,FALSE),IF(AND(WEEKDAY(AM4,2)=5,COUNTIF(Jours_fériés,AM4+4)),HLOOKUP(AM4+3,Journalier_HLV_Inter,8,FALSE)-HLOOKUP(AM4+5,Journalier_HLV_Inter,9,FALSE),IF(COUNTIF(Week_end,AM4),0,IF(COUNTIF(Jours_fériés,AM4),0,HLOOKUP(AM4+1,Journalier_HLV_Inter,8,FALSE)-HLOOKUP(AM4+2,Journalier_HLV_Inter,9,FALSE)))))))))))))))))))</f>
        <v>0</v>
      </c>
      <c r="AN18" s="63">
        <f>IF(WEEKDAY(AN4,2)=5,(HLOOKUP(AN4+3,Journalier_HLV_Inter,8,FALSE)-HLOOKUP(AN4+4,Journalier_HLV_Inter,9,FALSE)),IF(AND(WEEKDAY(AN4,2)=1,COUNTIF(Jours_fériés,AND(AN4+1,IE+2))),HLOOKUP(AN4+3,Journalier_HLV_Inter,8,FALSE)-HLOOKUP(AN4+4,Journalier_HLV_Inter,9,FALSE),IF(AND(WEEKDAY(AN4,2)=1,COUNTIF(Jours_fériés,AN4+1)),HLOOKUP(AN4+2,Journalier_HLV_Inter,8,FALSE)-HLOOKUP(AN4+3,Journalier_HLV_Inter,9,FALSE),IF(AND(WEEKDAY(AN4,2)=1,COUNTIF(Jours_fériés,AN4+2)),HLOOKUP(AN4+1,Journalier_HLV_Inter,8,FALSE)-HLOOKUP(AN4+3,Journalier_HLV_Inter,9,FALSE),IF(AND(WEEKDAY(AN4,2)=2,COUNTIF(Jours_fériés,AND(AN4+1,AN4+2))),HLOOKUP(AN4+3,Journalier_HLV_Inter,8,FALSE)-HLOOKUP(AN4+4,Journalier_HLV_Inter,9,FALSE),IF(AND(WEEKDAY(AN4,2)=2,COUNTIF(Jours_fériés,AN4+1)),HLOOKUP(AN4+2,Journalier_HLV_Inter,8,FALSE)-HLOOKUP(AN4+3,Journalier_HLV_Inter,9,FALSE),IF(AND(WEEKDAY(AN4,2)=2,COUNTIF(Jours_fériés,AN4+2)),HLOOKUP(AN4+1,Journalier_HLV_Inter,8,FALSE)-HLOOKUP(AN4+3,Journalier_HLV_Inter,9,FALSE),IF(AND(WEEKDAY(AN4,2)=3,COUNTIF(Jours_fériés,AND(AN4+1,AN4+2))),HLOOKUP(AN4+3,Journalier_HLV_Inter,8,FALSE)-HLOOKUP(AN4+4,Journalier_HLV_Inter,9,FALSE),IF(AND(WEEKDAY(AN4,2)=3,COUNTIF(Jours_fériés,AN4+1)),HLOOKUP(AN4+2,Journalier_HLV_Inter,8,FALSE)-HLOOKUP(AN4+3,Journalier_HLV_Inter,9,FALSE),IF(AND(WEEKDAY(AN4,2)=3,COUNTIF(Jours_fériés,AN4+2)),HLOOKUP(AN4+1,Journalier_HLV_Inter,8,FALSE)-HLOOKUP(AN4+5,Journalier_HLV_Inter,9,FALSE),IF(WEEKDAY(AN4,2)=4,(HLOOKUP(AN4+1,Journalier_HLV_Inter,8,FALSE)-HLOOKUP(AN4+4,Journalier_HLV_Inter,9,FALSE)),IF(AND(WEEKDAY(AN4,2)=4,COUNTIF(Jours_fériés,AN4+1)),HLOOKUP(AN4+4,Journalier_HLV_Inter,8,FALSE)-HLOOKUP(AN4+5,Journalier_HLV_Inter,9,FALSE),IF(AND(WEEKDAY(AN4,2)=4,COUNTIF(Jours_fériés,AND(AN4+1,AN4+4))),HLOOKUP(AN4+5,Journalier_HLV_Inter,8,FALSE)-HLOOKUP(AN4+6,Journalier_HLV_Inter,9,FALSE),IF(AND(WEEKDAY(AN4,2)=4,COUNTIF(Jours_fériés,AN4+4)),HLOOKUP(AN4+1,Journalier_HLV_Inter,8,FALSE)-HLOOKUP(AN4+5,Journalier_HLV_Inter,9,FALSE),IF(AND(WEEKDAY(AN4,2)=5,COUNTIF(Jours_fériés,AN4+3)),HLOOKUP(AN4+4,Journalier_HLV_Inter,8,FALSE)-HLOOKUP(AN4+5,Journalier_HLV_Inter,9,FALSE),IF(AND(WEEKDAY(AN4,2)=5,COUNTIF(Jours_fériés,AN4+4)),HLOOKUP(AN4+3,Journalier_HLV_Inter,8,FALSE)-HLOOKUP(AN4+5,Journalier_HLV_Inter,9,FALSE),IF(COUNTIF(Week_end,AN4),0,IF(COUNTIF(Jours_fériés,AN4),0,HLOOKUP(AN4+1,Journalier_HLV_Inter,8,FALSE)-HLOOKUP(AN4+2,Journalier_HLV_Inter,9,FALSE)))))))))))))))))))</f>
        <v>0</v>
      </c>
      <c r="AO18" s="63">
        <f>IF(WEEKDAY(AO4,2)=5,(HLOOKUP(AO4+3,Journalier_HLV_Inter,8,FALSE)-HLOOKUP(AO4+4,Journalier_HLV_Inter,9,FALSE)),IF(AND(WEEKDAY(AO4,2)=1,COUNTIF(Jours_fériés,AND(AO4+1,IE+2))),HLOOKUP(AO4+3,Journalier_HLV_Inter,8,FALSE)-HLOOKUP(AO4+4,Journalier_HLV_Inter,9,FALSE),IF(AND(WEEKDAY(AO4,2)=1,COUNTIF(Jours_fériés,AO4+1)),HLOOKUP(AO4+2,Journalier_HLV_Inter,8,FALSE)-HLOOKUP(AO4+3,Journalier_HLV_Inter,9,FALSE),IF(AND(WEEKDAY(AO4,2)=1,COUNTIF(Jours_fériés,AO4+2)),HLOOKUP(AO4+1,Journalier_HLV_Inter,8,FALSE)-HLOOKUP(AO4+3,Journalier_HLV_Inter,9,FALSE),IF(AND(WEEKDAY(AO4,2)=2,COUNTIF(Jours_fériés,AND(AO4+1,AO4+2))),HLOOKUP(AO4+3,Journalier_HLV_Inter,8,FALSE)-HLOOKUP(AO4+4,Journalier_HLV_Inter,9,FALSE),IF(AND(WEEKDAY(AO4,2)=2,COUNTIF(Jours_fériés,AO4+1)),HLOOKUP(AO4+2,Journalier_HLV_Inter,8,FALSE)-HLOOKUP(AO4+3,Journalier_HLV_Inter,9,FALSE),IF(AND(WEEKDAY(AO4,2)=2,COUNTIF(Jours_fériés,AO4+2)),HLOOKUP(AO4+1,Journalier_HLV_Inter,8,FALSE)-HLOOKUP(AO4+3,Journalier_HLV_Inter,9,FALSE),IF(AND(WEEKDAY(AO4,2)=3,COUNTIF(Jours_fériés,AND(AO4+1,AO4+2))),HLOOKUP(AO4+3,Journalier_HLV_Inter,8,FALSE)-HLOOKUP(AO4+4,Journalier_HLV_Inter,9,FALSE),IF(AND(WEEKDAY(AO4,2)=3,COUNTIF(Jours_fériés,AO4+1)),HLOOKUP(AO4+2,Journalier_HLV_Inter,8,FALSE)-HLOOKUP(AO4+3,Journalier_HLV_Inter,9,FALSE),IF(AND(WEEKDAY(AO4,2)=3,COUNTIF(Jours_fériés,AO4+2)),HLOOKUP(AO4+1,Journalier_HLV_Inter,8,FALSE)-HLOOKUP(AO4+5,Journalier_HLV_Inter,9,FALSE),IF(WEEKDAY(AO4,2)=4,(HLOOKUP(AO4+1,Journalier_HLV_Inter,8,FALSE)-HLOOKUP(AO4+4,Journalier_HLV_Inter,9,FALSE)),IF(AND(WEEKDAY(AO4,2)=4,COUNTIF(Jours_fériés,AO4+1)),HLOOKUP(AO4+4,Journalier_HLV_Inter,8,FALSE)-HLOOKUP(AO4+5,Journalier_HLV_Inter,9,FALSE),IF(AND(WEEKDAY(AO4,2)=4,COUNTIF(Jours_fériés,AND(AO4+1,AO4+4))),HLOOKUP(AO4+5,Journalier_HLV_Inter,8,FALSE)-HLOOKUP(AO4+6,Journalier_HLV_Inter,9,FALSE),IF(AND(WEEKDAY(AO4,2)=4,COUNTIF(Jours_fériés,AO4+4)),HLOOKUP(AO4+1,Journalier_HLV_Inter,8,FALSE)-HLOOKUP(AO4+5,Journalier_HLV_Inter,9,FALSE),IF(AND(WEEKDAY(AO4,2)=5,COUNTIF(Jours_fériés,AO4+3)),HLOOKUP(AO4+4,Journalier_HLV_Inter,8,FALSE)-HLOOKUP(AO4+5,Journalier_HLV_Inter,9,FALSE),IF(AND(WEEKDAY(AO4,2)=5,COUNTIF(Jours_fériés,AO4+4)),HLOOKUP(AO4+3,Journalier_HLV_Inter,8,FALSE)-HLOOKUP(AO4+5,Journalier_HLV_Inter,9,FALSE),IF(COUNTIF(Week_end,AO4),0,IF(COUNTIF(Jours_fériés,AO4),0,HLOOKUP(AO4+1,Journalier_HLV_Inter,8,FALSE)-HLOOKUP(AO4+2,Journalier_HLV_Inter,9,FALSE)))))))))))))))))))</f>
        <v>0</v>
      </c>
      <c r="AP18" s="63">
        <f>IF(WEEKDAY(AP4,2)=5,(HLOOKUP(AP4+3,Journalier_HLV_Inter,8,FALSE)-HLOOKUP(AP4+4,Journalier_HLV_Inter,9,FALSE)),IF(AND(WEEKDAY(AP4,2)=1,COUNTIF(Jours_fériés,AND(AP4+1,IE+2))),HLOOKUP(AP4+3,Journalier_HLV_Inter,8,FALSE)-HLOOKUP(AP4+4,Journalier_HLV_Inter,9,FALSE),IF(AND(WEEKDAY(AP4,2)=1,COUNTIF(Jours_fériés,AP4+1)),HLOOKUP(AP4+2,Journalier_HLV_Inter,8,FALSE)-HLOOKUP(AP4+3,Journalier_HLV_Inter,9,FALSE),IF(AND(WEEKDAY(AP4,2)=1,COUNTIF(Jours_fériés,AP4+2)),HLOOKUP(AP4+1,Journalier_HLV_Inter,8,FALSE)-HLOOKUP(AP4+3,Journalier_HLV_Inter,9,FALSE),IF(AND(WEEKDAY(AP4,2)=2,COUNTIF(Jours_fériés,AND(AP4+1,AP4+2))),HLOOKUP(AP4+3,Journalier_HLV_Inter,8,FALSE)-HLOOKUP(AP4+4,Journalier_HLV_Inter,9,FALSE),IF(AND(WEEKDAY(AP4,2)=2,COUNTIF(Jours_fériés,AP4+1)),HLOOKUP(AP4+2,Journalier_HLV_Inter,8,FALSE)-HLOOKUP(AP4+3,Journalier_HLV_Inter,9,FALSE),IF(AND(WEEKDAY(AP4,2)=2,COUNTIF(Jours_fériés,AP4+2)),HLOOKUP(AP4+1,Journalier_HLV_Inter,8,FALSE)-HLOOKUP(AP4+3,Journalier_HLV_Inter,9,FALSE),IF(AND(WEEKDAY(AP4,2)=3,COUNTIF(Jours_fériés,AND(AP4+1,AP4+2))),HLOOKUP(AP4+3,Journalier_HLV_Inter,8,FALSE)-HLOOKUP(AP4+4,Journalier_HLV_Inter,9,FALSE),IF(AND(WEEKDAY(AP4,2)=3,COUNTIF(Jours_fériés,AP4+1)),HLOOKUP(AP4+2,Journalier_HLV_Inter,8,FALSE)-HLOOKUP(AP4+3,Journalier_HLV_Inter,9,FALSE),IF(AND(WEEKDAY(AP4,2)=3,COUNTIF(Jours_fériés,AP4+2)),HLOOKUP(AP4+1,Journalier_HLV_Inter,8,FALSE)-HLOOKUP(AP4+5,Journalier_HLV_Inter,9,FALSE),IF(WEEKDAY(AP4,2)=4,(HLOOKUP(AP4+1,Journalier_HLV_Inter,8,FALSE)-HLOOKUP(AP4+4,Journalier_HLV_Inter,9,FALSE)),IF(AND(WEEKDAY(AP4,2)=4,COUNTIF(Jours_fériés,AP4+1)),HLOOKUP(AP4+4,Journalier_HLV_Inter,8,FALSE)-HLOOKUP(AP4+5,Journalier_HLV_Inter,9,FALSE),IF(AND(WEEKDAY(AP4,2)=4,COUNTIF(Jours_fériés,AND(AP4+1,AP4+4))),HLOOKUP(AP4+5,Journalier_HLV_Inter,8,FALSE)-HLOOKUP(AP4+6,Journalier_HLV_Inter,9,FALSE),IF(AND(WEEKDAY(AP4,2)=4,COUNTIF(Jours_fériés,AP4+4)),HLOOKUP(AP4+1,Journalier_HLV_Inter,8,FALSE)-HLOOKUP(AP4+5,Journalier_HLV_Inter,9,FALSE),IF(AND(WEEKDAY(AP4,2)=5,COUNTIF(Jours_fériés,AP4+3)),HLOOKUP(AP4+4,Journalier_HLV_Inter,8,FALSE)-HLOOKUP(AP4+5,Journalier_HLV_Inter,9,FALSE),IF(AND(WEEKDAY(AP4,2)=5,COUNTIF(Jours_fériés,AP4+4)),HLOOKUP(AP4+3,Journalier_HLV_Inter,8,FALSE)-HLOOKUP(AP4+5,Journalier_HLV_Inter,9,FALSE),IF(COUNTIF(Week_end,AP4),0,IF(COUNTIF(Jours_fériés,AP4),0,HLOOKUP(AP4+1,Journalier_HLV_Inter,8,FALSE)-HLOOKUP(AP4+2,Journalier_HLV_Inter,9,FALSE)))))))))))))))))))</f>
        <v>0</v>
      </c>
      <c r="AQ18" s="63">
        <f>IF(WEEKDAY(AQ4,2)=5,(HLOOKUP(AQ4+3,Journalier_HLV_Inter,8,FALSE)-HLOOKUP(AQ4+4,Journalier_HLV_Inter,9,FALSE)),IF(AND(WEEKDAY(AQ4,2)=1,COUNTIF(Jours_fériés,AND(AQ4+1,IE+2))),HLOOKUP(AQ4+3,Journalier_HLV_Inter,8,FALSE)-HLOOKUP(AQ4+4,Journalier_HLV_Inter,9,FALSE),IF(AND(WEEKDAY(AQ4,2)=1,COUNTIF(Jours_fériés,AQ4+1)),HLOOKUP(AQ4+2,Journalier_HLV_Inter,8,FALSE)-HLOOKUP(AQ4+3,Journalier_HLV_Inter,9,FALSE),IF(AND(WEEKDAY(AQ4,2)=1,COUNTIF(Jours_fériés,AQ4+2)),HLOOKUP(AQ4+1,Journalier_HLV_Inter,8,FALSE)-HLOOKUP(AQ4+3,Journalier_HLV_Inter,9,FALSE),IF(AND(WEEKDAY(AQ4,2)=2,COUNTIF(Jours_fériés,AND(AQ4+1,AQ4+2))),HLOOKUP(AQ4+3,Journalier_HLV_Inter,8,FALSE)-HLOOKUP(AQ4+4,Journalier_HLV_Inter,9,FALSE),IF(AND(WEEKDAY(AQ4,2)=2,COUNTIF(Jours_fériés,AQ4+1)),HLOOKUP(AQ4+2,Journalier_HLV_Inter,8,FALSE)-HLOOKUP(AQ4+3,Journalier_HLV_Inter,9,FALSE),IF(AND(WEEKDAY(AQ4,2)=2,COUNTIF(Jours_fériés,AQ4+2)),HLOOKUP(AQ4+1,Journalier_HLV_Inter,8,FALSE)-HLOOKUP(AQ4+3,Journalier_HLV_Inter,9,FALSE),IF(AND(WEEKDAY(AQ4,2)=3,COUNTIF(Jours_fériés,AND(AQ4+1,AQ4+2))),HLOOKUP(AQ4+3,Journalier_HLV_Inter,8,FALSE)-HLOOKUP(AQ4+4,Journalier_HLV_Inter,9,FALSE),IF(AND(WEEKDAY(AQ4,2)=3,COUNTIF(Jours_fériés,AQ4+1)),HLOOKUP(AQ4+2,Journalier_HLV_Inter,8,FALSE)-HLOOKUP(AQ4+3,Journalier_HLV_Inter,9,FALSE),IF(AND(WEEKDAY(AQ4,2)=3,COUNTIF(Jours_fériés,AQ4+2)),HLOOKUP(AQ4+1,Journalier_HLV_Inter,8,FALSE)-HLOOKUP(AQ4+5,Journalier_HLV_Inter,9,FALSE),IF(WEEKDAY(AQ4,2)=4,(HLOOKUP(AQ4+1,Journalier_HLV_Inter,8,FALSE)-HLOOKUP(AQ4+4,Journalier_HLV_Inter,9,FALSE)),IF(AND(WEEKDAY(AQ4,2)=4,COUNTIF(Jours_fériés,AQ4+1)),HLOOKUP(AQ4+4,Journalier_HLV_Inter,8,FALSE)-HLOOKUP(AQ4+5,Journalier_HLV_Inter,9,FALSE),IF(AND(WEEKDAY(AQ4,2)=4,COUNTIF(Jours_fériés,AND(AQ4+1,AQ4+4))),HLOOKUP(AQ4+5,Journalier_HLV_Inter,8,FALSE)-HLOOKUP(AQ4+6,Journalier_HLV_Inter,9,FALSE),IF(AND(WEEKDAY(AQ4,2)=4,COUNTIF(Jours_fériés,AQ4+4)),HLOOKUP(AQ4+1,Journalier_HLV_Inter,8,FALSE)-HLOOKUP(AQ4+5,Journalier_HLV_Inter,9,FALSE),IF(AND(WEEKDAY(AQ4,2)=5,COUNTIF(Jours_fériés,AQ4+3)),HLOOKUP(AQ4+4,Journalier_HLV_Inter,8,FALSE)-HLOOKUP(AQ4+5,Journalier_HLV_Inter,9,FALSE),IF(AND(WEEKDAY(AQ4,2)=5,COUNTIF(Jours_fériés,AQ4+4)),HLOOKUP(AQ4+3,Journalier_HLV_Inter,8,FALSE)-HLOOKUP(AQ4+5,Journalier_HLV_Inter,9,FALSE),IF(COUNTIF(Week_end,AQ4),0,IF(COUNTIF(Jours_fériés,AQ4),0,HLOOKUP(AQ4+1,Journalier_HLV_Inter,8,FALSE)-HLOOKUP(AQ4+2,Journalier_HLV_Inter,9,FALSE)))))))))))))))))))</f>
        <v>0</v>
      </c>
      <c r="AR18" s="63">
        <f>IF(WEEKDAY(AR4,2)=5,(HLOOKUP(AR4+3,Journalier_HLV_Inter,8,FALSE)-HLOOKUP(AR4+4,Journalier_HLV_Inter,9,FALSE)),IF(AND(WEEKDAY(AR4,2)=1,COUNTIF(Jours_fériés,AND(AR4+1,IE+2))),HLOOKUP(AR4+3,Journalier_HLV_Inter,8,FALSE)-HLOOKUP(AR4+4,Journalier_HLV_Inter,9,FALSE),IF(AND(WEEKDAY(AR4,2)=1,COUNTIF(Jours_fériés,AR4+1)),HLOOKUP(AR4+2,Journalier_HLV_Inter,8,FALSE)-HLOOKUP(AR4+3,Journalier_HLV_Inter,9,FALSE),IF(AND(WEEKDAY(AR4,2)=1,COUNTIF(Jours_fériés,AR4+2)),HLOOKUP(AR4+1,Journalier_HLV_Inter,8,FALSE)-HLOOKUP(AR4+3,Journalier_HLV_Inter,9,FALSE),IF(AND(WEEKDAY(AR4,2)=2,COUNTIF(Jours_fériés,AND(AR4+1,AR4+2))),HLOOKUP(AR4+3,Journalier_HLV_Inter,8,FALSE)-HLOOKUP(AR4+4,Journalier_HLV_Inter,9,FALSE),IF(AND(WEEKDAY(AR4,2)=2,COUNTIF(Jours_fériés,AR4+1)),HLOOKUP(AR4+2,Journalier_HLV_Inter,8,FALSE)-HLOOKUP(AR4+3,Journalier_HLV_Inter,9,FALSE),IF(AND(WEEKDAY(AR4,2)=2,COUNTIF(Jours_fériés,AR4+2)),HLOOKUP(AR4+1,Journalier_HLV_Inter,8,FALSE)-HLOOKUP(AR4+3,Journalier_HLV_Inter,9,FALSE),IF(AND(WEEKDAY(AR4,2)=3,COUNTIF(Jours_fériés,AND(AR4+1,AR4+2))),HLOOKUP(AR4+3,Journalier_HLV_Inter,8,FALSE)-HLOOKUP(AR4+4,Journalier_HLV_Inter,9,FALSE),IF(AND(WEEKDAY(AR4,2)=3,COUNTIF(Jours_fériés,AR4+1)),HLOOKUP(AR4+2,Journalier_HLV_Inter,8,FALSE)-HLOOKUP(AR4+3,Journalier_HLV_Inter,9,FALSE),IF(AND(WEEKDAY(AR4,2)=3,COUNTIF(Jours_fériés,AR4+2)),HLOOKUP(AR4+1,Journalier_HLV_Inter,8,FALSE)-HLOOKUP(AR4+5,Journalier_HLV_Inter,9,FALSE),IF(WEEKDAY(AR4,2)=4,(HLOOKUP(AR4+1,Journalier_HLV_Inter,8,FALSE)-HLOOKUP(AR4+4,Journalier_HLV_Inter,9,FALSE)),IF(AND(WEEKDAY(AR4,2)=4,COUNTIF(Jours_fériés,AR4+1)),HLOOKUP(AR4+4,Journalier_HLV_Inter,8,FALSE)-HLOOKUP(AR4+5,Journalier_HLV_Inter,9,FALSE),IF(AND(WEEKDAY(AR4,2)=4,COUNTIF(Jours_fériés,AND(AR4+1,AR4+4))),HLOOKUP(AR4+5,Journalier_HLV_Inter,8,FALSE)-HLOOKUP(AR4+6,Journalier_HLV_Inter,9,FALSE),IF(AND(WEEKDAY(AR4,2)=4,COUNTIF(Jours_fériés,AR4+4)),HLOOKUP(AR4+1,Journalier_HLV_Inter,8,FALSE)-HLOOKUP(AR4+5,Journalier_HLV_Inter,9,FALSE),IF(AND(WEEKDAY(AR4,2)=5,COUNTIF(Jours_fériés,AR4+3)),HLOOKUP(AR4+4,Journalier_HLV_Inter,8,FALSE)-HLOOKUP(AR4+5,Journalier_HLV_Inter,9,FALSE),IF(AND(WEEKDAY(AR4,2)=5,COUNTIF(Jours_fériés,AR4+4)),HLOOKUP(AR4+3,Journalier_HLV_Inter,8,FALSE)-HLOOKUP(AR4+5,Journalier_HLV_Inter,9,FALSE),IF(COUNTIF(Week_end,AR4),0,IF(COUNTIF(Jours_fériés,AR4),0,HLOOKUP(AR4+1,Journalier_HLV_Inter,8,FALSE)-HLOOKUP(AR4+2,Journalier_HLV_Inter,9,FALSE)))))))))))))))))))</f>
        <v>0</v>
      </c>
      <c r="AS18" s="63">
        <f>IF(WEEKDAY(AS4,2)=5,(HLOOKUP(AS4+3,Journalier_HLV_Inter,8,FALSE)-HLOOKUP(AS4+4,Journalier_HLV_Inter,9,FALSE)),IF(AND(WEEKDAY(AS4,2)=1,COUNTIF(Jours_fériés,AND(AS4+1,IE+2))),HLOOKUP(AS4+3,Journalier_HLV_Inter,8,FALSE)-HLOOKUP(AS4+4,Journalier_HLV_Inter,9,FALSE),IF(AND(WEEKDAY(AS4,2)=1,COUNTIF(Jours_fériés,AS4+1)),HLOOKUP(AS4+2,Journalier_HLV_Inter,8,FALSE)-HLOOKUP(AS4+3,Journalier_HLV_Inter,9,FALSE),IF(AND(WEEKDAY(AS4,2)=1,COUNTIF(Jours_fériés,AS4+2)),HLOOKUP(AS4+1,Journalier_HLV_Inter,8,FALSE)-HLOOKUP(AS4+3,Journalier_HLV_Inter,9,FALSE),IF(AND(WEEKDAY(AS4,2)=2,COUNTIF(Jours_fériés,AND(AS4+1,AS4+2))),HLOOKUP(AS4+3,Journalier_HLV_Inter,8,FALSE)-HLOOKUP(AS4+4,Journalier_HLV_Inter,9,FALSE),IF(AND(WEEKDAY(AS4,2)=2,COUNTIF(Jours_fériés,AS4+1)),HLOOKUP(AS4+2,Journalier_HLV_Inter,8,FALSE)-HLOOKUP(AS4+3,Journalier_HLV_Inter,9,FALSE),IF(AND(WEEKDAY(AS4,2)=2,COUNTIF(Jours_fériés,AS4+2)),HLOOKUP(AS4+1,Journalier_HLV_Inter,8,FALSE)-HLOOKUP(AS4+3,Journalier_HLV_Inter,9,FALSE),IF(AND(WEEKDAY(AS4,2)=3,COUNTIF(Jours_fériés,AND(AS4+1,AS4+2))),HLOOKUP(AS4+3,Journalier_HLV_Inter,8,FALSE)-HLOOKUP(AS4+4,Journalier_HLV_Inter,9,FALSE),IF(AND(WEEKDAY(AS4,2)=3,COUNTIF(Jours_fériés,AS4+1)),HLOOKUP(AS4+2,Journalier_HLV_Inter,8,FALSE)-HLOOKUP(AS4+3,Journalier_HLV_Inter,9,FALSE),IF(AND(WEEKDAY(AS4,2)=3,COUNTIF(Jours_fériés,AS4+2)),HLOOKUP(AS4+1,Journalier_HLV_Inter,8,FALSE)-HLOOKUP(AS4+5,Journalier_HLV_Inter,9,FALSE),IF(WEEKDAY(AS4,2)=4,(HLOOKUP(AS4+1,Journalier_HLV_Inter,8,FALSE)-HLOOKUP(AS4+4,Journalier_HLV_Inter,9,FALSE)),IF(AND(WEEKDAY(AS4,2)=4,COUNTIF(Jours_fériés,AS4+1)),HLOOKUP(AS4+4,Journalier_HLV_Inter,8,FALSE)-HLOOKUP(AS4+5,Journalier_HLV_Inter,9,FALSE),IF(AND(WEEKDAY(AS4,2)=4,COUNTIF(Jours_fériés,AND(AS4+1,AS4+4))),HLOOKUP(AS4+5,Journalier_HLV_Inter,8,FALSE)-HLOOKUP(AS4+6,Journalier_HLV_Inter,9,FALSE),IF(AND(WEEKDAY(AS4,2)=4,COUNTIF(Jours_fériés,AS4+4)),HLOOKUP(AS4+1,Journalier_HLV_Inter,8,FALSE)-HLOOKUP(AS4+5,Journalier_HLV_Inter,9,FALSE),IF(AND(WEEKDAY(AS4,2)=5,COUNTIF(Jours_fériés,AS4+3)),HLOOKUP(AS4+4,Journalier_HLV_Inter,8,FALSE)-HLOOKUP(AS4+5,Journalier_HLV_Inter,9,FALSE),IF(AND(WEEKDAY(AS4,2)=5,COUNTIF(Jours_fériés,AS4+4)),HLOOKUP(AS4+3,Journalier_HLV_Inter,8,FALSE)-HLOOKUP(AS4+5,Journalier_HLV_Inter,9,FALSE),IF(COUNTIF(Week_end,AS4),0,IF(COUNTIF(Jours_fériés,AS4),0,HLOOKUP(AS4+1,Journalier_HLV_Inter,8,FALSE)-HLOOKUP(AS4+2,Journalier_HLV_Inter,9,FALSE)))))))))))))))))))</f>
        <v>0</v>
      </c>
      <c r="AT18" s="63">
        <f>IF(WEEKDAY(AT4,2)=5,(HLOOKUP(AT4+3,Journalier_HLV_Inter,8,FALSE)-HLOOKUP(AT4+4,Journalier_HLV_Inter,9,FALSE)),IF(AND(WEEKDAY(AT4,2)=1,COUNTIF(Jours_fériés,AND(AT4+1,IE+2))),HLOOKUP(AT4+3,Journalier_HLV_Inter,8,FALSE)-HLOOKUP(AT4+4,Journalier_HLV_Inter,9,FALSE),IF(AND(WEEKDAY(AT4,2)=1,COUNTIF(Jours_fériés,AT4+1)),HLOOKUP(AT4+2,Journalier_HLV_Inter,8,FALSE)-HLOOKUP(AT4+3,Journalier_HLV_Inter,9,FALSE),IF(AND(WEEKDAY(AT4,2)=1,COUNTIF(Jours_fériés,AT4+2)),HLOOKUP(AT4+1,Journalier_HLV_Inter,8,FALSE)-HLOOKUP(AT4+3,Journalier_HLV_Inter,9,FALSE),IF(AND(WEEKDAY(AT4,2)=2,COUNTIF(Jours_fériés,AND(AT4+1,AT4+2))),HLOOKUP(AT4+3,Journalier_HLV_Inter,8,FALSE)-HLOOKUP(AT4+4,Journalier_HLV_Inter,9,FALSE),IF(AND(WEEKDAY(AT4,2)=2,COUNTIF(Jours_fériés,AT4+1)),HLOOKUP(AT4+2,Journalier_HLV_Inter,8,FALSE)-HLOOKUP(AT4+3,Journalier_HLV_Inter,9,FALSE),IF(AND(WEEKDAY(AT4,2)=2,COUNTIF(Jours_fériés,AT4+2)),HLOOKUP(AT4+1,Journalier_HLV_Inter,8,FALSE)-HLOOKUP(AT4+3,Journalier_HLV_Inter,9,FALSE),IF(AND(WEEKDAY(AT4,2)=3,COUNTIF(Jours_fériés,AND(AT4+1,AT4+2))),HLOOKUP(AT4+3,Journalier_HLV_Inter,8,FALSE)-HLOOKUP(AT4+4,Journalier_HLV_Inter,9,FALSE),IF(AND(WEEKDAY(AT4,2)=3,COUNTIF(Jours_fériés,AT4+1)),HLOOKUP(AT4+2,Journalier_HLV_Inter,8,FALSE)-HLOOKUP(AT4+3,Journalier_HLV_Inter,9,FALSE),IF(AND(WEEKDAY(AT4,2)=3,COUNTIF(Jours_fériés,AT4+2)),HLOOKUP(AT4+1,Journalier_HLV_Inter,8,FALSE)-HLOOKUP(AT4+5,Journalier_HLV_Inter,9,FALSE),IF(WEEKDAY(AT4,2)=4,(HLOOKUP(AT4+1,Journalier_HLV_Inter,8,FALSE)-HLOOKUP(AT4+4,Journalier_HLV_Inter,9,FALSE)),IF(AND(WEEKDAY(AT4,2)=4,COUNTIF(Jours_fériés,AT4+1)),HLOOKUP(AT4+4,Journalier_HLV_Inter,8,FALSE)-HLOOKUP(AT4+5,Journalier_HLV_Inter,9,FALSE),IF(AND(WEEKDAY(AT4,2)=4,COUNTIF(Jours_fériés,AND(AT4+1,AT4+4))),HLOOKUP(AT4+5,Journalier_HLV_Inter,8,FALSE)-HLOOKUP(AT4+6,Journalier_HLV_Inter,9,FALSE),IF(AND(WEEKDAY(AT4,2)=4,COUNTIF(Jours_fériés,AT4+4)),HLOOKUP(AT4+1,Journalier_HLV_Inter,8,FALSE)-HLOOKUP(AT4+5,Journalier_HLV_Inter,9,FALSE),IF(AND(WEEKDAY(AT4,2)=5,COUNTIF(Jours_fériés,AT4+3)),HLOOKUP(AT4+4,Journalier_HLV_Inter,8,FALSE)-HLOOKUP(AT4+5,Journalier_HLV_Inter,9,FALSE),IF(AND(WEEKDAY(AT4,2)=5,COUNTIF(Jours_fériés,AT4+4)),HLOOKUP(AT4+3,Journalier_HLV_Inter,8,FALSE)-HLOOKUP(AT4+5,Journalier_HLV_Inter,9,FALSE),IF(COUNTIF(Week_end,AT4),0,IF(COUNTIF(Jours_fériés,AT4),0,HLOOKUP(AT4+1,Journalier_HLV_Inter,8,FALSE)-HLOOKUP(AT4+2,Journalier_HLV_Inter,9,FALSE)))))))))))))))))))</f>
        <v>0</v>
      </c>
      <c r="AU18" s="63">
        <f>IF(WEEKDAY(AU4,2)=5,(HLOOKUP(AU4+3,Journalier_HLV_Inter,8,FALSE)-HLOOKUP(AU4+4,Journalier_HLV_Inter,9,FALSE)),IF(AND(WEEKDAY(AU4,2)=1,COUNTIF(Jours_fériés,AND(AU4+1,IE+2))),HLOOKUP(AU4+3,Journalier_HLV_Inter,8,FALSE)-HLOOKUP(AU4+4,Journalier_HLV_Inter,9,FALSE),IF(AND(WEEKDAY(AU4,2)=1,COUNTIF(Jours_fériés,AU4+1)),HLOOKUP(AU4+2,Journalier_HLV_Inter,8,FALSE)-HLOOKUP(AU4+3,Journalier_HLV_Inter,9,FALSE),IF(AND(WEEKDAY(AU4,2)=1,COUNTIF(Jours_fériés,AU4+2)),HLOOKUP(AU4+1,Journalier_HLV_Inter,8,FALSE)-HLOOKUP(AU4+3,Journalier_HLV_Inter,9,FALSE),IF(AND(WEEKDAY(AU4,2)=2,COUNTIF(Jours_fériés,AND(AU4+1,AU4+2))),HLOOKUP(AU4+3,Journalier_HLV_Inter,8,FALSE)-HLOOKUP(AU4+4,Journalier_HLV_Inter,9,FALSE),IF(AND(WEEKDAY(AU4,2)=2,COUNTIF(Jours_fériés,AU4+1)),HLOOKUP(AU4+2,Journalier_HLV_Inter,8,FALSE)-HLOOKUP(AU4+3,Journalier_HLV_Inter,9,FALSE),IF(AND(WEEKDAY(AU4,2)=2,COUNTIF(Jours_fériés,AU4+2)),HLOOKUP(AU4+1,Journalier_HLV_Inter,8,FALSE)-HLOOKUP(AU4+3,Journalier_HLV_Inter,9,FALSE),IF(AND(WEEKDAY(AU4,2)=3,COUNTIF(Jours_fériés,AND(AU4+1,AU4+2))),HLOOKUP(AU4+3,Journalier_HLV_Inter,8,FALSE)-HLOOKUP(AU4+4,Journalier_HLV_Inter,9,FALSE),IF(AND(WEEKDAY(AU4,2)=3,COUNTIF(Jours_fériés,AU4+1)),HLOOKUP(AU4+2,Journalier_HLV_Inter,8,FALSE)-HLOOKUP(AU4+3,Journalier_HLV_Inter,9,FALSE),IF(AND(WEEKDAY(AU4,2)=3,COUNTIF(Jours_fériés,AU4+2)),HLOOKUP(AU4+1,Journalier_HLV_Inter,8,FALSE)-HLOOKUP(AU4+5,Journalier_HLV_Inter,9,FALSE),IF(WEEKDAY(AU4,2)=4,(HLOOKUP(AU4+1,Journalier_HLV_Inter,8,FALSE)-HLOOKUP(AU4+4,Journalier_HLV_Inter,9,FALSE)),IF(AND(WEEKDAY(AU4,2)=4,COUNTIF(Jours_fériés,AU4+1)),HLOOKUP(AU4+4,Journalier_HLV_Inter,8,FALSE)-HLOOKUP(AU4+5,Journalier_HLV_Inter,9,FALSE),IF(AND(WEEKDAY(AU4,2)=4,COUNTIF(Jours_fériés,AND(AU4+1,AU4+4))),HLOOKUP(AU4+5,Journalier_HLV_Inter,8,FALSE)-HLOOKUP(AU4+6,Journalier_HLV_Inter,9,FALSE),IF(AND(WEEKDAY(AU4,2)=4,COUNTIF(Jours_fériés,AU4+4)),HLOOKUP(AU4+1,Journalier_HLV_Inter,8,FALSE)-HLOOKUP(AU4+5,Journalier_HLV_Inter,9,FALSE),IF(AND(WEEKDAY(AU4,2)=5,COUNTIF(Jours_fériés,AU4+3)),HLOOKUP(AU4+4,Journalier_HLV_Inter,8,FALSE)-HLOOKUP(AU4+5,Journalier_HLV_Inter,9,FALSE),IF(AND(WEEKDAY(AU4,2)=5,COUNTIF(Jours_fériés,AU4+4)),HLOOKUP(AU4+3,Journalier_HLV_Inter,8,FALSE)-HLOOKUP(AU4+5,Journalier_HLV_Inter,9,FALSE),IF(COUNTIF(Week_end,AU4),0,IF(COUNTIF(Jours_fériés,AU4),0,HLOOKUP(AU4+1,Journalier_HLV_Inter,8,FALSE)-HLOOKUP(AU4+2,Journalier_HLV_Inter,9,FALSE)))))))))))))))))))</f>
        <v>0</v>
      </c>
      <c r="AV18" s="63">
        <f>IF(WEEKDAY(AV4,2)=5,(HLOOKUP(AV4+3,Journalier_HLV_Inter,8,FALSE)-HLOOKUP(AV4+4,Journalier_HLV_Inter,9,FALSE)),IF(AND(WEEKDAY(AV4,2)=1,COUNTIF(Jours_fériés,AND(AV4+1,IE+2))),HLOOKUP(AV4+3,Journalier_HLV_Inter,8,FALSE)-HLOOKUP(AV4+4,Journalier_HLV_Inter,9,FALSE),IF(AND(WEEKDAY(AV4,2)=1,COUNTIF(Jours_fériés,AV4+1)),HLOOKUP(AV4+2,Journalier_HLV_Inter,8,FALSE)-HLOOKUP(AV4+3,Journalier_HLV_Inter,9,FALSE),IF(AND(WEEKDAY(AV4,2)=1,COUNTIF(Jours_fériés,AV4+2)),HLOOKUP(AV4+1,Journalier_HLV_Inter,8,FALSE)-HLOOKUP(AV4+3,Journalier_HLV_Inter,9,FALSE),IF(AND(WEEKDAY(AV4,2)=2,COUNTIF(Jours_fériés,AND(AV4+1,AV4+2))),HLOOKUP(AV4+3,Journalier_HLV_Inter,8,FALSE)-HLOOKUP(AV4+4,Journalier_HLV_Inter,9,FALSE),IF(AND(WEEKDAY(AV4,2)=2,COUNTIF(Jours_fériés,AV4+1)),HLOOKUP(AV4+2,Journalier_HLV_Inter,8,FALSE)-HLOOKUP(AV4+3,Journalier_HLV_Inter,9,FALSE),IF(AND(WEEKDAY(AV4,2)=2,COUNTIF(Jours_fériés,AV4+2)),HLOOKUP(AV4+1,Journalier_HLV_Inter,8,FALSE)-HLOOKUP(AV4+3,Journalier_HLV_Inter,9,FALSE),IF(AND(WEEKDAY(AV4,2)=3,COUNTIF(Jours_fériés,AND(AV4+1,AV4+2))),HLOOKUP(AV4+3,Journalier_HLV_Inter,8,FALSE)-HLOOKUP(AV4+4,Journalier_HLV_Inter,9,FALSE),IF(AND(WEEKDAY(AV4,2)=3,COUNTIF(Jours_fériés,AV4+1)),HLOOKUP(AV4+2,Journalier_HLV_Inter,8,FALSE)-HLOOKUP(AV4+3,Journalier_HLV_Inter,9,FALSE),IF(AND(WEEKDAY(AV4,2)=3,COUNTIF(Jours_fériés,AV4+2)),HLOOKUP(AV4+1,Journalier_HLV_Inter,8,FALSE)-HLOOKUP(AV4+5,Journalier_HLV_Inter,9,FALSE),IF(WEEKDAY(AV4,2)=4,(HLOOKUP(AV4+1,Journalier_HLV_Inter,8,FALSE)-HLOOKUP(AV4+4,Journalier_HLV_Inter,9,FALSE)),IF(AND(WEEKDAY(AV4,2)=4,COUNTIF(Jours_fériés,AV4+1)),HLOOKUP(AV4+4,Journalier_HLV_Inter,8,FALSE)-HLOOKUP(AV4+5,Journalier_HLV_Inter,9,FALSE),IF(AND(WEEKDAY(AV4,2)=4,COUNTIF(Jours_fériés,AND(AV4+1,AV4+4))),HLOOKUP(AV4+5,Journalier_HLV_Inter,8,FALSE)-HLOOKUP(AV4+6,Journalier_HLV_Inter,9,FALSE),IF(AND(WEEKDAY(AV4,2)=4,COUNTIF(Jours_fériés,AV4+4)),HLOOKUP(AV4+1,Journalier_HLV_Inter,8,FALSE)-HLOOKUP(AV4+5,Journalier_HLV_Inter,9,FALSE),IF(AND(WEEKDAY(AV4,2)=5,COUNTIF(Jours_fériés,AV4+3)),HLOOKUP(AV4+4,Journalier_HLV_Inter,8,FALSE)-HLOOKUP(AV4+5,Journalier_HLV_Inter,9,FALSE),IF(AND(WEEKDAY(AV4,2)=5,COUNTIF(Jours_fériés,AV4+4)),HLOOKUP(AV4+3,Journalier_HLV_Inter,8,FALSE)-HLOOKUP(AV4+5,Journalier_HLV_Inter,9,FALSE),IF(COUNTIF(Week_end,AV4),0,IF(COUNTIF(Jours_fériés,AV4),0,HLOOKUP(AV4+1,Journalier_HLV_Inter,8,FALSE)-HLOOKUP(AV4+2,Journalier_HLV_Inter,9,FALSE)))))))))))))))))))</f>
        <v>0</v>
      </c>
      <c r="AW18" s="63">
        <f>IF(WEEKDAY(AW4,2)=5,(HLOOKUP(AW4+3,Journalier_HLV_Inter,8,FALSE)-HLOOKUP(AW4+4,Journalier_HLV_Inter,9,FALSE)),IF(AND(WEEKDAY(AW4,2)=1,COUNTIF(Jours_fériés,AND(AW4+1,IE+2))),HLOOKUP(AW4+3,Journalier_HLV_Inter,8,FALSE)-HLOOKUP(AW4+4,Journalier_HLV_Inter,9,FALSE),IF(AND(WEEKDAY(AW4,2)=1,COUNTIF(Jours_fériés,AW4+1)),HLOOKUP(AW4+2,Journalier_HLV_Inter,8,FALSE)-HLOOKUP(AW4+3,Journalier_HLV_Inter,9,FALSE),IF(AND(WEEKDAY(AW4,2)=1,COUNTIF(Jours_fériés,AW4+2)),HLOOKUP(AW4+1,Journalier_HLV_Inter,8,FALSE)-HLOOKUP(AW4+3,Journalier_HLV_Inter,9,FALSE),IF(AND(WEEKDAY(AW4,2)=2,COUNTIF(Jours_fériés,AND(AW4+1,AW4+2))),HLOOKUP(AW4+3,Journalier_HLV_Inter,8,FALSE)-HLOOKUP(AW4+4,Journalier_HLV_Inter,9,FALSE),IF(AND(WEEKDAY(AW4,2)=2,COUNTIF(Jours_fériés,AW4+1)),HLOOKUP(AW4+2,Journalier_HLV_Inter,8,FALSE)-HLOOKUP(AW4+3,Journalier_HLV_Inter,9,FALSE),IF(AND(WEEKDAY(AW4,2)=2,COUNTIF(Jours_fériés,AW4+2)),HLOOKUP(AW4+1,Journalier_HLV_Inter,8,FALSE)-HLOOKUP(AW4+3,Journalier_HLV_Inter,9,FALSE),IF(AND(WEEKDAY(AW4,2)=3,COUNTIF(Jours_fériés,AND(AW4+1,AW4+2))),HLOOKUP(AW4+3,Journalier_HLV_Inter,8,FALSE)-HLOOKUP(AW4+4,Journalier_HLV_Inter,9,FALSE),IF(AND(WEEKDAY(AW4,2)=3,COUNTIF(Jours_fériés,AW4+1)),HLOOKUP(AW4+2,Journalier_HLV_Inter,8,FALSE)-HLOOKUP(AW4+3,Journalier_HLV_Inter,9,FALSE),IF(AND(WEEKDAY(AW4,2)=3,COUNTIF(Jours_fériés,AW4+2)),HLOOKUP(AW4+1,Journalier_HLV_Inter,8,FALSE)-HLOOKUP(AW4+5,Journalier_HLV_Inter,9,FALSE),IF(WEEKDAY(AW4,2)=4,(HLOOKUP(AW4+1,Journalier_HLV_Inter,8,FALSE)-HLOOKUP(AW4+4,Journalier_HLV_Inter,9,FALSE)),IF(AND(WEEKDAY(AW4,2)=4,COUNTIF(Jours_fériés,AW4+1)),HLOOKUP(AW4+4,Journalier_HLV_Inter,8,FALSE)-HLOOKUP(AW4+5,Journalier_HLV_Inter,9,FALSE),IF(AND(WEEKDAY(AW4,2)=4,COUNTIF(Jours_fériés,AND(AW4+1,AW4+4))),HLOOKUP(AW4+5,Journalier_HLV_Inter,8,FALSE)-HLOOKUP(AW4+6,Journalier_HLV_Inter,9,FALSE),IF(AND(WEEKDAY(AW4,2)=4,COUNTIF(Jours_fériés,AW4+4)),HLOOKUP(AW4+1,Journalier_HLV_Inter,8,FALSE)-HLOOKUP(AW4+5,Journalier_HLV_Inter,9,FALSE),IF(AND(WEEKDAY(AW4,2)=5,COUNTIF(Jours_fériés,AW4+3)),HLOOKUP(AW4+4,Journalier_HLV_Inter,8,FALSE)-HLOOKUP(AW4+5,Journalier_HLV_Inter,9,FALSE),IF(AND(WEEKDAY(AW4,2)=5,COUNTIF(Jours_fériés,AW4+4)),HLOOKUP(AW4+3,Journalier_HLV_Inter,8,FALSE)-HLOOKUP(AW4+5,Journalier_HLV_Inter,9,FALSE),IF(COUNTIF(Week_end,AW4),0,IF(COUNTIF(Jours_fériés,AW4),0,HLOOKUP(AW4+1,Journalier_HLV_Inter,8,FALSE)-HLOOKUP(AW4+2,Journalier_HLV_Inter,9,FALSE)))))))))))))))))))</f>
        <v>0</v>
      </c>
      <c r="AX18" s="63">
        <f>IF(WEEKDAY(AX4,2)=5,(HLOOKUP(AX4+3,Journalier_HLV_Inter,8,FALSE)-HLOOKUP(AX4+4,Journalier_HLV_Inter,9,FALSE)),IF(AND(WEEKDAY(AX4,2)=1,COUNTIF(Jours_fériés,AND(AX4+1,IE+2))),HLOOKUP(AX4+3,Journalier_HLV_Inter,8,FALSE)-HLOOKUP(AX4+4,Journalier_HLV_Inter,9,FALSE),IF(AND(WEEKDAY(AX4,2)=1,COUNTIF(Jours_fériés,AX4+1)),HLOOKUP(AX4+2,Journalier_HLV_Inter,8,FALSE)-HLOOKUP(AX4+3,Journalier_HLV_Inter,9,FALSE),IF(AND(WEEKDAY(AX4,2)=1,COUNTIF(Jours_fériés,AX4+2)),HLOOKUP(AX4+1,Journalier_HLV_Inter,8,FALSE)-HLOOKUP(AX4+3,Journalier_HLV_Inter,9,FALSE),IF(AND(WEEKDAY(AX4,2)=2,COUNTIF(Jours_fériés,AND(AX4+1,AX4+2))),HLOOKUP(AX4+3,Journalier_HLV_Inter,8,FALSE)-HLOOKUP(AX4+4,Journalier_HLV_Inter,9,FALSE),IF(AND(WEEKDAY(AX4,2)=2,COUNTIF(Jours_fériés,AX4+1)),HLOOKUP(AX4+2,Journalier_HLV_Inter,8,FALSE)-HLOOKUP(AX4+3,Journalier_HLV_Inter,9,FALSE),IF(AND(WEEKDAY(AX4,2)=2,COUNTIF(Jours_fériés,AX4+2)),HLOOKUP(AX4+1,Journalier_HLV_Inter,8,FALSE)-HLOOKUP(AX4+3,Journalier_HLV_Inter,9,FALSE),IF(AND(WEEKDAY(AX4,2)=3,COUNTIF(Jours_fériés,AND(AX4+1,AX4+2))),HLOOKUP(AX4+3,Journalier_HLV_Inter,8,FALSE)-HLOOKUP(AX4+4,Journalier_HLV_Inter,9,FALSE),IF(AND(WEEKDAY(AX4,2)=3,COUNTIF(Jours_fériés,AX4+1)),HLOOKUP(AX4+2,Journalier_HLV_Inter,8,FALSE)-HLOOKUP(AX4+3,Journalier_HLV_Inter,9,FALSE),IF(AND(WEEKDAY(AX4,2)=3,COUNTIF(Jours_fériés,AX4+2)),HLOOKUP(AX4+1,Journalier_HLV_Inter,8,FALSE)-HLOOKUP(AX4+5,Journalier_HLV_Inter,9,FALSE),IF(WEEKDAY(AX4,2)=4,(HLOOKUP(AX4+1,Journalier_HLV_Inter,8,FALSE)-HLOOKUP(AX4+4,Journalier_HLV_Inter,9,FALSE)),IF(AND(WEEKDAY(AX4,2)=4,COUNTIF(Jours_fériés,AX4+1)),HLOOKUP(AX4+4,Journalier_HLV_Inter,8,FALSE)-HLOOKUP(AX4+5,Journalier_HLV_Inter,9,FALSE),IF(AND(WEEKDAY(AX4,2)=4,COUNTIF(Jours_fériés,AND(AX4+1,AX4+4))),HLOOKUP(AX4+5,Journalier_HLV_Inter,8,FALSE)-HLOOKUP(AX4+6,Journalier_HLV_Inter,9,FALSE),IF(AND(WEEKDAY(AX4,2)=4,COUNTIF(Jours_fériés,AX4+4)),HLOOKUP(AX4+1,Journalier_HLV_Inter,8,FALSE)-HLOOKUP(AX4+5,Journalier_HLV_Inter,9,FALSE),IF(AND(WEEKDAY(AX4,2)=5,COUNTIF(Jours_fériés,AX4+3)),HLOOKUP(AX4+4,Journalier_HLV_Inter,8,FALSE)-HLOOKUP(AX4+5,Journalier_HLV_Inter,9,FALSE),IF(AND(WEEKDAY(AX4,2)=5,COUNTIF(Jours_fériés,AX4+4)),HLOOKUP(AX4+3,Journalier_HLV_Inter,8,FALSE)-HLOOKUP(AX4+5,Journalier_HLV_Inter,9,FALSE),IF(COUNTIF(Week_end,AX4),0,IF(COUNTIF(Jours_fériés,AX4),0,HLOOKUP(AX4+1,Journalier_HLV_Inter,8,FALSE)-HLOOKUP(AX4+2,Journalier_HLV_Inter,9,FALSE)))))))))))))))))))</f>
        <v>0</v>
      </c>
      <c r="AY18" s="63">
        <f>IF(WEEKDAY(AY4,2)=5,(HLOOKUP(AY4+3,Journalier_HLV_Inter,8,FALSE)-HLOOKUP(AY4+4,Journalier_HLV_Inter,9,FALSE)),IF(AND(WEEKDAY(AY4,2)=1,COUNTIF(Jours_fériés,AND(AY4+1,IE+2))),HLOOKUP(AY4+3,Journalier_HLV_Inter,8,FALSE)-HLOOKUP(AY4+4,Journalier_HLV_Inter,9,FALSE),IF(AND(WEEKDAY(AY4,2)=1,COUNTIF(Jours_fériés,AY4+1)),HLOOKUP(AY4+2,Journalier_HLV_Inter,8,FALSE)-HLOOKUP(AY4+3,Journalier_HLV_Inter,9,FALSE),IF(AND(WEEKDAY(AY4,2)=1,COUNTIF(Jours_fériés,AY4+2)),HLOOKUP(AY4+1,Journalier_HLV_Inter,8,FALSE)-HLOOKUP(AY4+3,Journalier_HLV_Inter,9,FALSE),IF(AND(WEEKDAY(AY4,2)=2,COUNTIF(Jours_fériés,AND(AY4+1,AY4+2))),HLOOKUP(AY4+3,Journalier_HLV_Inter,8,FALSE)-HLOOKUP(AY4+4,Journalier_HLV_Inter,9,FALSE),IF(AND(WEEKDAY(AY4,2)=2,COUNTIF(Jours_fériés,AY4+1)),HLOOKUP(AY4+2,Journalier_HLV_Inter,8,FALSE)-HLOOKUP(AY4+3,Journalier_HLV_Inter,9,FALSE),IF(AND(WEEKDAY(AY4,2)=2,COUNTIF(Jours_fériés,AY4+2)),HLOOKUP(AY4+1,Journalier_HLV_Inter,8,FALSE)-HLOOKUP(AY4+3,Journalier_HLV_Inter,9,FALSE),IF(AND(WEEKDAY(AY4,2)=3,COUNTIF(Jours_fériés,AND(AY4+1,AY4+2))),HLOOKUP(AY4+3,Journalier_HLV_Inter,8,FALSE)-HLOOKUP(AY4+4,Journalier_HLV_Inter,9,FALSE),IF(AND(WEEKDAY(AY4,2)=3,COUNTIF(Jours_fériés,AY4+1)),HLOOKUP(AY4+2,Journalier_HLV_Inter,8,FALSE)-HLOOKUP(AY4+3,Journalier_HLV_Inter,9,FALSE),IF(AND(WEEKDAY(AY4,2)=3,COUNTIF(Jours_fériés,AY4+2)),HLOOKUP(AY4+1,Journalier_HLV_Inter,8,FALSE)-HLOOKUP(AY4+5,Journalier_HLV_Inter,9,FALSE),IF(WEEKDAY(AY4,2)=4,(HLOOKUP(AY4+1,Journalier_HLV_Inter,8,FALSE)-HLOOKUP(AY4+4,Journalier_HLV_Inter,9,FALSE)),IF(AND(WEEKDAY(AY4,2)=4,COUNTIF(Jours_fériés,AY4+1)),HLOOKUP(AY4+4,Journalier_HLV_Inter,8,FALSE)-HLOOKUP(AY4+5,Journalier_HLV_Inter,9,FALSE),IF(AND(WEEKDAY(AY4,2)=4,COUNTIF(Jours_fériés,AND(AY4+1,AY4+4))),HLOOKUP(AY4+5,Journalier_HLV_Inter,8,FALSE)-HLOOKUP(AY4+6,Journalier_HLV_Inter,9,FALSE),IF(AND(WEEKDAY(AY4,2)=4,COUNTIF(Jours_fériés,AY4+4)),HLOOKUP(AY4+1,Journalier_HLV_Inter,8,FALSE)-HLOOKUP(AY4+5,Journalier_HLV_Inter,9,FALSE),IF(AND(WEEKDAY(AY4,2)=5,COUNTIF(Jours_fériés,AY4+3)),HLOOKUP(AY4+4,Journalier_HLV_Inter,8,FALSE)-HLOOKUP(AY4+5,Journalier_HLV_Inter,9,FALSE),IF(AND(WEEKDAY(AY4,2)=5,COUNTIF(Jours_fériés,AY4+4)),HLOOKUP(AY4+3,Journalier_HLV_Inter,8,FALSE)-HLOOKUP(AY4+5,Journalier_HLV_Inter,9,FALSE),IF(COUNTIF(Week_end,AY4),0,IF(COUNTIF(Jours_fériés,AY4),0,HLOOKUP(AY4+1,Journalier_HLV_Inter,8,FALSE)-HLOOKUP(AY4+2,Journalier_HLV_Inter,9,FALSE)))))))))))))))))))</f>
        <v>0</v>
      </c>
      <c r="AZ18" s="63">
        <f>IF(WEEKDAY(AZ4,2)=5,(HLOOKUP(AZ4+3,Journalier_HLV_Inter,8,FALSE)-HLOOKUP(AZ4+4,Journalier_HLV_Inter,9,FALSE)),IF(AND(WEEKDAY(AZ4,2)=1,COUNTIF(Jours_fériés,AND(AZ4+1,IE+2))),HLOOKUP(AZ4+3,Journalier_HLV_Inter,8,FALSE)-HLOOKUP(AZ4+4,Journalier_HLV_Inter,9,FALSE),IF(AND(WEEKDAY(AZ4,2)=1,COUNTIF(Jours_fériés,AZ4+1)),HLOOKUP(AZ4+2,Journalier_HLV_Inter,8,FALSE)-HLOOKUP(AZ4+3,Journalier_HLV_Inter,9,FALSE),IF(AND(WEEKDAY(AZ4,2)=1,COUNTIF(Jours_fériés,AZ4+2)),HLOOKUP(AZ4+1,Journalier_HLV_Inter,8,FALSE)-HLOOKUP(AZ4+3,Journalier_HLV_Inter,9,FALSE),IF(AND(WEEKDAY(AZ4,2)=2,COUNTIF(Jours_fériés,AND(AZ4+1,AZ4+2))),HLOOKUP(AZ4+3,Journalier_HLV_Inter,8,FALSE)-HLOOKUP(AZ4+4,Journalier_HLV_Inter,9,FALSE),IF(AND(WEEKDAY(AZ4,2)=2,COUNTIF(Jours_fériés,AZ4+1)),HLOOKUP(AZ4+2,Journalier_HLV_Inter,8,FALSE)-HLOOKUP(AZ4+3,Journalier_HLV_Inter,9,FALSE),IF(AND(WEEKDAY(AZ4,2)=2,COUNTIF(Jours_fériés,AZ4+2)),HLOOKUP(AZ4+1,Journalier_HLV_Inter,8,FALSE)-HLOOKUP(AZ4+3,Journalier_HLV_Inter,9,FALSE),IF(AND(WEEKDAY(AZ4,2)=3,COUNTIF(Jours_fériés,AND(AZ4+1,AZ4+2))),HLOOKUP(AZ4+3,Journalier_HLV_Inter,8,FALSE)-HLOOKUP(AZ4+4,Journalier_HLV_Inter,9,FALSE),IF(AND(WEEKDAY(AZ4,2)=3,COUNTIF(Jours_fériés,AZ4+1)),HLOOKUP(AZ4+2,Journalier_HLV_Inter,8,FALSE)-HLOOKUP(AZ4+3,Journalier_HLV_Inter,9,FALSE),IF(AND(WEEKDAY(AZ4,2)=3,COUNTIF(Jours_fériés,AZ4+2)),HLOOKUP(AZ4+1,Journalier_HLV_Inter,8,FALSE)-HLOOKUP(AZ4+5,Journalier_HLV_Inter,9,FALSE),IF(WEEKDAY(AZ4,2)=4,(HLOOKUP(AZ4+1,Journalier_HLV_Inter,8,FALSE)-HLOOKUP(AZ4+4,Journalier_HLV_Inter,9,FALSE)),IF(AND(WEEKDAY(AZ4,2)=4,COUNTIF(Jours_fériés,AZ4+1)),HLOOKUP(AZ4+4,Journalier_HLV_Inter,8,FALSE)-HLOOKUP(AZ4+5,Journalier_HLV_Inter,9,FALSE),IF(AND(WEEKDAY(AZ4,2)=4,COUNTIF(Jours_fériés,AND(AZ4+1,AZ4+4))),HLOOKUP(AZ4+5,Journalier_HLV_Inter,8,FALSE)-HLOOKUP(AZ4+6,Journalier_HLV_Inter,9,FALSE),IF(AND(WEEKDAY(AZ4,2)=4,COUNTIF(Jours_fériés,AZ4+4)),HLOOKUP(AZ4+1,Journalier_HLV_Inter,8,FALSE)-HLOOKUP(AZ4+5,Journalier_HLV_Inter,9,FALSE),IF(AND(WEEKDAY(AZ4,2)=5,COUNTIF(Jours_fériés,AZ4+3)),HLOOKUP(AZ4+4,Journalier_HLV_Inter,8,FALSE)-HLOOKUP(AZ4+5,Journalier_HLV_Inter,9,FALSE),IF(AND(WEEKDAY(AZ4,2)=5,COUNTIF(Jours_fériés,AZ4+4)),HLOOKUP(AZ4+3,Journalier_HLV_Inter,8,FALSE)-HLOOKUP(AZ4+5,Journalier_HLV_Inter,9,FALSE),IF(COUNTIF(Week_end,AZ4),0,IF(COUNTIF(Jours_fériés,AZ4),0,HLOOKUP(AZ4+1,Journalier_HLV_Inter,8,FALSE)-HLOOKUP(AZ4+2,Journalier_HLV_Inter,9,FALSE)))))))))))))))))))</f>
        <v>0</v>
      </c>
      <c r="BA18" s="63">
        <f>IF(WEEKDAY(BA4,2)=5,(HLOOKUP(BA4+3,Journalier_HLV_Inter,8,FALSE)-HLOOKUP(BA4+4,Journalier_HLV_Inter,9,FALSE)),IF(AND(WEEKDAY(BA4,2)=1,COUNTIF(Jours_fériés,AND(BA4+1,IE+2))),HLOOKUP(BA4+3,Journalier_HLV_Inter,8,FALSE)-HLOOKUP(BA4+4,Journalier_HLV_Inter,9,FALSE),IF(AND(WEEKDAY(BA4,2)=1,COUNTIF(Jours_fériés,BA4+1)),HLOOKUP(BA4+2,Journalier_HLV_Inter,8,FALSE)-HLOOKUP(BA4+3,Journalier_HLV_Inter,9,FALSE),IF(AND(WEEKDAY(BA4,2)=1,COUNTIF(Jours_fériés,BA4+2)),HLOOKUP(BA4+1,Journalier_HLV_Inter,8,FALSE)-HLOOKUP(BA4+3,Journalier_HLV_Inter,9,FALSE),IF(AND(WEEKDAY(BA4,2)=2,COUNTIF(Jours_fériés,AND(BA4+1,BA4+2))),HLOOKUP(BA4+3,Journalier_HLV_Inter,8,FALSE)-HLOOKUP(BA4+4,Journalier_HLV_Inter,9,FALSE),IF(AND(WEEKDAY(BA4,2)=2,COUNTIF(Jours_fériés,BA4+1)),HLOOKUP(BA4+2,Journalier_HLV_Inter,8,FALSE)-HLOOKUP(BA4+3,Journalier_HLV_Inter,9,FALSE),IF(AND(WEEKDAY(BA4,2)=2,COUNTIF(Jours_fériés,BA4+2)),HLOOKUP(BA4+1,Journalier_HLV_Inter,8,FALSE)-HLOOKUP(BA4+3,Journalier_HLV_Inter,9,FALSE),IF(AND(WEEKDAY(BA4,2)=3,COUNTIF(Jours_fériés,AND(BA4+1,BA4+2))),HLOOKUP(BA4+3,Journalier_HLV_Inter,8,FALSE)-HLOOKUP(BA4+4,Journalier_HLV_Inter,9,FALSE),IF(AND(WEEKDAY(BA4,2)=3,COUNTIF(Jours_fériés,BA4+1)),HLOOKUP(BA4+2,Journalier_HLV_Inter,8,FALSE)-HLOOKUP(BA4+3,Journalier_HLV_Inter,9,FALSE),IF(AND(WEEKDAY(BA4,2)=3,COUNTIF(Jours_fériés,BA4+2)),HLOOKUP(BA4+1,Journalier_HLV_Inter,8,FALSE)-HLOOKUP(BA4+5,Journalier_HLV_Inter,9,FALSE),IF(WEEKDAY(BA4,2)=4,(HLOOKUP(BA4+1,Journalier_HLV_Inter,8,FALSE)-HLOOKUP(BA4+4,Journalier_HLV_Inter,9,FALSE)),IF(AND(WEEKDAY(BA4,2)=4,COUNTIF(Jours_fériés,BA4+1)),HLOOKUP(BA4+4,Journalier_HLV_Inter,8,FALSE)-HLOOKUP(BA4+5,Journalier_HLV_Inter,9,FALSE),IF(AND(WEEKDAY(BA4,2)=4,COUNTIF(Jours_fériés,AND(BA4+1,BA4+4))),HLOOKUP(BA4+5,Journalier_HLV_Inter,8,FALSE)-HLOOKUP(BA4+6,Journalier_HLV_Inter,9,FALSE),IF(AND(WEEKDAY(BA4,2)=4,COUNTIF(Jours_fériés,BA4+4)),HLOOKUP(BA4+1,Journalier_HLV_Inter,8,FALSE)-HLOOKUP(BA4+5,Journalier_HLV_Inter,9,FALSE),IF(AND(WEEKDAY(BA4,2)=5,COUNTIF(Jours_fériés,BA4+3)),HLOOKUP(BA4+4,Journalier_HLV_Inter,8,FALSE)-HLOOKUP(BA4+5,Journalier_HLV_Inter,9,FALSE),IF(AND(WEEKDAY(BA4,2)=5,COUNTIF(Jours_fériés,BA4+4)),HLOOKUP(BA4+3,Journalier_HLV_Inter,8,FALSE)-HLOOKUP(BA4+5,Journalier_HLV_Inter,9,FALSE),IF(COUNTIF(Week_end,BA4),0,IF(COUNTIF(Jours_fériés,BA4),0,HLOOKUP(BA4+1,Journalier_HLV_Inter,8,FALSE)-HLOOKUP(BA4+2,Journalier_HLV_Inter,9,FALSE)))))))))))))))))))</f>
        <v>0</v>
      </c>
      <c r="BB18" s="63">
        <f>IF(WEEKDAY(BB4,2)=5,(HLOOKUP(BB4+3,Journalier_HLV_Inter,8,FALSE)-HLOOKUP(BB4+4,Journalier_HLV_Inter,9,FALSE)),IF(AND(WEEKDAY(BB4,2)=1,COUNTIF(Jours_fériés,AND(BB4+1,IE+2))),HLOOKUP(BB4+3,Journalier_HLV_Inter,8,FALSE)-HLOOKUP(BB4+4,Journalier_HLV_Inter,9,FALSE),IF(AND(WEEKDAY(BB4,2)=1,COUNTIF(Jours_fériés,BB4+1)),HLOOKUP(BB4+2,Journalier_HLV_Inter,8,FALSE)-HLOOKUP(BB4+3,Journalier_HLV_Inter,9,FALSE),IF(AND(WEEKDAY(BB4,2)=1,COUNTIF(Jours_fériés,BB4+2)),HLOOKUP(BB4+1,Journalier_HLV_Inter,8,FALSE)-HLOOKUP(BB4+3,Journalier_HLV_Inter,9,FALSE),IF(AND(WEEKDAY(BB4,2)=2,COUNTIF(Jours_fériés,AND(BB4+1,BB4+2))),HLOOKUP(BB4+3,Journalier_HLV_Inter,8,FALSE)-HLOOKUP(BB4+4,Journalier_HLV_Inter,9,FALSE),IF(AND(WEEKDAY(BB4,2)=2,COUNTIF(Jours_fériés,BB4+1)),HLOOKUP(BB4+2,Journalier_HLV_Inter,8,FALSE)-HLOOKUP(BB4+3,Journalier_HLV_Inter,9,FALSE),IF(AND(WEEKDAY(BB4,2)=2,COUNTIF(Jours_fériés,BB4+2)),HLOOKUP(BB4+1,Journalier_HLV_Inter,8,FALSE)-HLOOKUP(BB4+3,Journalier_HLV_Inter,9,FALSE),IF(AND(WEEKDAY(BB4,2)=3,COUNTIF(Jours_fériés,AND(BB4+1,BB4+2))),HLOOKUP(BB4+3,Journalier_HLV_Inter,8,FALSE)-HLOOKUP(BB4+4,Journalier_HLV_Inter,9,FALSE),IF(AND(WEEKDAY(BB4,2)=3,COUNTIF(Jours_fériés,BB4+1)),HLOOKUP(BB4+2,Journalier_HLV_Inter,8,FALSE)-HLOOKUP(BB4+3,Journalier_HLV_Inter,9,FALSE),IF(AND(WEEKDAY(BB4,2)=3,COUNTIF(Jours_fériés,BB4+2)),HLOOKUP(BB4+1,Journalier_HLV_Inter,8,FALSE)-HLOOKUP(BB4+5,Journalier_HLV_Inter,9,FALSE),IF(WEEKDAY(BB4,2)=4,(HLOOKUP(BB4+1,Journalier_HLV_Inter,8,FALSE)-HLOOKUP(BB4+4,Journalier_HLV_Inter,9,FALSE)),IF(AND(WEEKDAY(BB4,2)=4,COUNTIF(Jours_fériés,BB4+1)),HLOOKUP(BB4+4,Journalier_HLV_Inter,8,FALSE)-HLOOKUP(BB4+5,Journalier_HLV_Inter,9,FALSE),IF(AND(WEEKDAY(BB4,2)=4,COUNTIF(Jours_fériés,AND(BB4+1,BB4+4))),HLOOKUP(BB4+5,Journalier_HLV_Inter,8,FALSE)-HLOOKUP(BB4+6,Journalier_HLV_Inter,9,FALSE),IF(AND(WEEKDAY(BB4,2)=4,COUNTIF(Jours_fériés,BB4+4)),HLOOKUP(BB4+1,Journalier_HLV_Inter,8,FALSE)-HLOOKUP(BB4+5,Journalier_HLV_Inter,9,FALSE),IF(AND(WEEKDAY(BB4,2)=5,COUNTIF(Jours_fériés,BB4+3)),HLOOKUP(BB4+4,Journalier_HLV_Inter,8,FALSE)-HLOOKUP(BB4+5,Journalier_HLV_Inter,9,FALSE),IF(AND(WEEKDAY(BB4,2)=5,COUNTIF(Jours_fériés,BB4+4)),HLOOKUP(BB4+3,Journalier_HLV_Inter,8,FALSE)-HLOOKUP(BB4+5,Journalier_HLV_Inter,9,FALSE),IF(COUNTIF(Week_end,BB4),0,IF(COUNTIF(Jours_fériés,BB4),0,HLOOKUP(BB4+1,Journalier_HLV_Inter,8,FALSE)-HLOOKUP(BB4+2,Journalier_HLV_Inter,9,FALSE)))))))))))))))))))</f>
        <v>0</v>
      </c>
      <c r="BC18" s="63">
        <f>IF(WEEKDAY(BC4,2)=5,(HLOOKUP(BC4+3,Journalier_HLV_Inter,8,FALSE)-HLOOKUP(BC4+4,Journalier_HLV_Inter,9,FALSE)),IF(AND(WEEKDAY(BC4,2)=1,COUNTIF(Jours_fériés,AND(BC4+1,IE+2))),HLOOKUP(BC4+3,Journalier_HLV_Inter,8,FALSE)-HLOOKUP(BC4+4,Journalier_HLV_Inter,9,FALSE),IF(AND(WEEKDAY(BC4,2)=1,COUNTIF(Jours_fériés,BC4+1)),HLOOKUP(BC4+2,Journalier_HLV_Inter,8,FALSE)-HLOOKUP(BC4+3,Journalier_HLV_Inter,9,FALSE),IF(AND(WEEKDAY(BC4,2)=1,COUNTIF(Jours_fériés,BC4+2)),HLOOKUP(BC4+1,Journalier_HLV_Inter,8,FALSE)-HLOOKUP(BC4+3,Journalier_HLV_Inter,9,FALSE),IF(AND(WEEKDAY(BC4,2)=2,COUNTIF(Jours_fériés,AND(BC4+1,BC4+2))),HLOOKUP(BC4+3,Journalier_HLV_Inter,8,FALSE)-HLOOKUP(BC4+4,Journalier_HLV_Inter,9,FALSE),IF(AND(WEEKDAY(BC4,2)=2,COUNTIF(Jours_fériés,BC4+1)),HLOOKUP(BC4+2,Journalier_HLV_Inter,8,FALSE)-HLOOKUP(BC4+3,Journalier_HLV_Inter,9,FALSE),IF(AND(WEEKDAY(BC4,2)=2,COUNTIF(Jours_fériés,BC4+2)),HLOOKUP(BC4+1,Journalier_HLV_Inter,8,FALSE)-HLOOKUP(BC4+3,Journalier_HLV_Inter,9,FALSE),IF(AND(WEEKDAY(BC4,2)=3,COUNTIF(Jours_fériés,AND(BC4+1,BC4+2))),HLOOKUP(BC4+3,Journalier_HLV_Inter,8,FALSE)-HLOOKUP(BC4+4,Journalier_HLV_Inter,9,FALSE),IF(AND(WEEKDAY(BC4,2)=3,COUNTIF(Jours_fériés,BC4+1)),HLOOKUP(BC4+2,Journalier_HLV_Inter,8,FALSE)-HLOOKUP(BC4+3,Journalier_HLV_Inter,9,FALSE),IF(AND(WEEKDAY(BC4,2)=3,COUNTIF(Jours_fériés,BC4+2)),HLOOKUP(BC4+1,Journalier_HLV_Inter,8,FALSE)-HLOOKUP(BC4+5,Journalier_HLV_Inter,9,FALSE),IF(WEEKDAY(BC4,2)=4,(HLOOKUP(BC4+1,Journalier_HLV_Inter,8,FALSE)-HLOOKUP(BC4+4,Journalier_HLV_Inter,9,FALSE)),IF(AND(WEEKDAY(BC4,2)=4,COUNTIF(Jours_fériés,BC4+1)),HLOOKUP(BC4+4,Journalier_HLV_Inter,8,FALSE)-HLOOKUP(BC4+5,Journalier_HLV_Inter,9,FALSE),IF(AND(WEEKDAY(BC4,2)=4,COUNTIF(Jours_fériés,AND(BC4+1,BC4+4))),HLOOKUP(BC4+5,Journalier_HLV_Inter,8,FALSE)-HLOOKUP(BC4+6,Journalier_HLV_Inter,9,FALSE),IF(AND(WEEKDAY(BC4,2)=4,COUNTIF(Jours_fériés,BC4+4)),HLOOKUP(BC4+1,Journalier_HLV_Inter,8,FALSE)-HLOOKUP(BC4+5,Journalier_HLV_Inter,9,FALSE),IF(AND(WEEKDAY(BC4,2)=5,COUNTIF(Jours_fériés,BC4+3)),HLOOKUP(BC4+4,Journalier_HLV_Inter,8,FALSE)-HLOOKUP(BC4+5,Journalier_HLV_Inter,9,FALSE),IF(AND(WEEKDAY(BC4,2)=5,COUNTIF(Jours_fériés,BC4+4)),HLOOKUP(BC4+3,Journalier_HLV_Inter,8,FALSE)-HLOOKUP(BC4+5,Journalier_HLV_Inter,9,FALSE),IF(COUNTIF(Week_end,BC4),0,IF(COUNTIF(Jours_fériés,BC4),0,HLOOKUP(BC4+1,Journalier_HLV_Inter,8,FALSE)-HLOOKUP(BC4+2,Journalier_HLV_Inter,9,FALSE)))))))))))))))))))</f>
        <v>0</v>
      </c>
      <c r="BD18" s="63">
        <f>IF(WEEKDAY(BD4,2)=5,(HLOOKUP(BD4+3,Journalier_HLV_Inter,8,FALSE)-HLOOKUP(BD4+4,Journalier_HLV_Inter,9,FALSE)),IF(AND(WEEKDAY(BD4,2)=1,COUNTIF(Jours_fériés,AND(BD4+1,IE+2))),HLOOKUP(BD4+3,Journalier_HLV_Inter,8,FALSE)-HLOOKUP(BD4+4,Journalier_HLV_Inter,9,FALSE),IF(AND(WEEKDAY(BD4,2)=1,COUNTIF(Jours_fériés,BD4+1)),HLOOKUP(BD4+2,Journalier_HLV_Inter,8,FALSE)-HLOOKUP(BD4+3,Journalier_HLV_Inter,9,FALSE),IF(AND(WEEKDAY(BD4,2)=1,COUNTIF(Jours_fériés,BD4+2)),HLOOKUP(BD4+1,Journalier_HLV_Inter,8,FALSE)-HLOOKUP(BD4+3,Journalier_HLV_Inter,9,FALSE),IF(AND(WEEKDAY(BD4,2)=2,COUNTIF(Jours_fériés,AND(BD4+1,BD4+2))),HLOOKUP(BD4+3,Journalier_HLV_Inter,8,FALSE)-HLOOKUP(BD4+4,Journalier_HLV_Inter,9,FALSE),IF(AND(WEEKDAY(BD4,2)=2,COUNTIF(Jours_fériés,BD4+1)),HLOOKUP(BD4+2,Journalier_HLV_Inter,8,FALSE)-HLOOKUP(BD4+3,Journalier_HLV_Inter,9,FALSE),IF(AND(WEEKDAY(BD4,2)=2,COUNTIF(Jours_fériés,BD4+2)),HLOOKUP(BD4+1,Journalier_HLV_Inter,8,FALSE)-HLOOKUP(BD4+3,Journalier_HLV_Inter,9,FALSE),IF(AND(WEEKDAY(BD4,2)=3,COUNTIF(Jours_fériés,AND(BD4+1,BD4+2))),HLOOKUP(BD4+3,Journalier_HLV_Inter,8,FALSE)-HLOOKUP(BD4+4,Journalier_HLV_Inter,9,FALSE),IF(AND(WEEKDAY(BD4,2)=3,COUNTIF(Jours_fériés,BD4+1)),HLOOKUP(BD4+2,Journalier_HLV_Inter,8,FALSE)-HLOOKUP(BD4+3,Journalier_HLV_Inter,9,FALSE),IF(AND(WEEKDAY(BD4,2)=3,COUNTIF(Jours_fériés,BD4+2)),HLOOKUP(BD4+1,Journalier_HLV_Inter,8,FALSE)-HLOOKUP(BD4+5,Journalier_HLV_Inter,9,FALSE),IF(WEEKDAY(BD4,2)=4,(HLOOKUP(BD4+1,Journalier_HLV_Inter,8,FALSE)-HLOOKUP(BD4+4,Journalier_HLV_Inter,9,FALSE)),IF(AND(WEEKDAY(BD4,2)=4,COUNTIF(Jours_fériés,BD4+1)),HLOOKUP(BD4+4,Journalier_HLV_Inter,8,FALSE)-HLOOKUP(BD4+5,Journalier_HLV_Inter,9,FALSE),IF(AND(WEEKDAY(BD4,2)=4,COUNTIF(Jours_fériés,AND(BD4+1,BD4+4))),HLOOKUP(BD4+5,Journalier_HLV_Inter,8,FALSE)-HLOOKUP(BD4+6,Journalier_HLV_Inter,9,FALSE),IF(AND(WEEKDAY(BD4,2)=4,COUNTIF(Jours_fériés,BD4+4)),HLOOKUP(BD4+1,Journalier_HLV_Inter,8,FALSE)-HLOOKUP(BD4+5,Journalier_HLV_Inter,9,FALSE),IF(AND(WEEKDAY(BD4,2)=5,COUNTIF(Jours_fériés,BD4+3)),HLOOKUP(BD4+4,Journalier_HLV_Inter,8,FALSE)-HLOOKUP(BD4+5,Journalier_HLV_Inter,9,FALSE),IF(AND(WEEKDAY(BD4,2)=5,COUNTIF(Jours_fériés,BD4+4)),HLOOKUP(BD4+3,Journalier_HLV_Inter,8,FALSE)-HLOOKUP(BD4+5,Journalier_HLV_Inter,9,FALSE),IF(COUNTIF(Week_end,BD4),0,IF(COUNTIF(Jours_fériés,BD4),0,HLOOKUP(BD4+1,Journalier_HLV_Inter,8,FALSE)-HLOOKUP(BD4+2,Journalier_HLV_Inter,9,FALSE)))))))))))))))))))</f>
        <v>0</v>
      </c>
      <c r="BE18" s="63">
        <f>IF(WEEKDAY(BE4,2)=5,(HLOOKUP(BE4+3,Journalier_HLV_Inter,8,FALSE)-HLOOKUP(BE4+4,Journalier_HLV_Inter,9,FALSE)),IF(AND(WEEKDAY(BE4,2)=1,COUNTIF(Jours_fériés,AND(BE4+1,IE+2))),HLOOKUP(BE4+3,Journalier_HLV_Inter,8,FALSE)-HLOOKUP(BE4+4,Journalier_HLV_Inter,9,FALSE),IF(AND(WEEKDAY(BE4,2)=1,COUNTIF(Jours_fériés,BE4+1)),HLOOKUP(BE4+2,Journalier_HLV_Inter,8,FALSE)-HLOOKUP(BE4+3,Journalier_HLV_Inter,9,FALSE),IF(AND(WEEKDAY(BE4,2)=1,COUNTIF(Jours_fériés,BE4+2)),HLOOKUP(BE4+1,Journalier_HLV_Inter,8,FALSE)-HLOOKUP(BE4+3,Journalier_HLV_Inter,9,FALSE),IF(AND(WEEKDAY(BE4,2)=2,COUNTIF(Jours_fériés,AND(BE4+1,BE4+2))),HLOOKUP(BE4+3,Journalier_HLV_Inter,8,FALSE)-HLOOKUP(BE4+4,Journalier_HLV_Inter,9,FALSE),IF(AND(WEEKDAY(BE4,2)=2,COUNTIF(Jours_fériés,BE4+1)),HLOOKUP(BE4+2,Journalier_HLV_Inter,8,FALSE)-HLOOKUP(BE4+3,Journalier_HLV_Inter,9,FALSE),IF(AND(WEEKDAY(BE4,2)=2,COUNTIF(Jours_fériés,BE4+2)),HLOOKUP(BE4+1,Journalier_HLV_Inter,8,FALSE)-HLOOKUP(BE4+3,Journalier_HLV_Inter,9,FALSE),IF(AND(WEEKDAY(BE4,2)=3,COUNTIF(Jours_fériés,AND(BE4+1,BE4+2))),HLOOKUP(BE4+3,Journalier_HLV_Inter,8,FALSE)-HLOOKUP(BE4+4,Journalier_HLV_Inter,9,FALSE),IF(AND(WEEKDAY(BE4,2)=3,COUNTIF(Jours_fériés,BE4+1)),HLOOKUP(BE4+2,Journalier_HLV_Inter,8,FALSE)-HLOOKUP(BE4+3,Journalier_HLV_Inter,9,FALSE),IF(AND(WEEKDAY(BE4,2)=3,COUNTIF(Jours_fériés,BE4+2)),HLOOKUP(BE4+1,Journalier_HLV_Inter,8,FALSE)-HLOOKUP(BE4+5,Journalier_HLV_Inter,9,FALSE),IF(WEEKDAY(BE4,2)=4,(HLOOKUP(BE4+1,Journalier_HLV_Inter,8,FALSE)-HLOOKUP(BE4+4,Journalier_HLV_Inter,9,FALSE)),IF(AND(WEEKDAY(BE4,2)=4,COUNTIF(Jours_fériés,BE4+1)),HLOOKUP(BE4+4,Journalier_HLV_Inter,8,FALSE)-HLOOKUP(BE4+5,Journalier_HLV_Inter,9,FALSE),IF(AND(WEEKDAY(BE4,2)=4,COUNTIF(Jours_fériés,AND(BE4+1,BE4+4))),HLOOKUP(BE4+5,Journalier_HLV_Inter,8,FALSE)-HLOOKUP(BE4+6,Journalier_HLV_Inter,9,FALSE),IF(AND(WEEKDAY(BE4,2)=4,COUNTIF(Jours_fériés,BE4+4)),HLOOKUP(BE4+1,Journalier_HLV_Inter,8,FALSE)-HLOOKUP(BE4+5,Journalier_HLV_Inter,9,FALSE),IF(AND(WEEKDAY(BE4,2)=5,COUNTIF(Jours_fériés,BE4+3)),HLOOKUP(BE4+4,Journalier_HLV_Inter,8,FALSE)-HLOOKUP(BE4+5,Journalier_HLV_Inter,9,FALSE),IF(AND(WEEKDAY(BE4,2)=5,COUNTIF(Jours_fériés,BE4+4)),HLOOKUP(BE4+3,Journalier_HLV_Inter,8,FALSE)-HLOOKUP(BE4+5,Journalier_HLV_Inter,9,FALSE),IF(COUNTIF(Week_end,BE4),0,IF(COUNTIF(Jours_fériés,BE4),0,HLOOKUP(BE4+1,Journalier_HLV_Inter,8,FALSE)-HLOOKUP(BE4+2,Journalier_HLV_Inter,9,FALSE)))))))))))))))))))</f>
        <v>0</v>
      </c>
      <c r="BF18" s="63">
        <f>IF(WEEKDAY(BF4,2)=5,(HLOOKUP(BF4+3,Journalier_HLV_Inter,8,FALSE)-HLOOKUP(BF4+4,Journalier_HLV_Inter,9,FALSE)),IF(AND(WEEKDAY(BF4,2)=1,COUNTIF(Jours_fériés,AND(BF4+1,IE+2))),HLOOKUP(BF4+3,Journalier_HLV_Inter,8,FALSE)-HLOOKUP(BF4+4,Journalier_HLV_Inter,9,FALSE),IF(AND(WEEKDAY(BF4,2)=1,COUNTIF(Jours_fériés,BF4+1)),HLOOKUP(BF4+2,Journalier_HLV_Inter,8,FALSE)-HLOOKUP(BF4+3,Journalier_HLV_Inter,9,FALSE),IF(AND(WEEKDAY(BF4,2)=1,COUNTIF(Jours_fériés,BF4+2)),HLOOKUP(BF4+1,Journalier_HLV_Inter,8,FALSE)-HLOOKUP(BF4+3,Journalier_HLV_Inter,9,FALSE),IF(AND(WEEKDAY(BF4,2)=2,COUNTIF(Jours_fériés,AND(BF4+1,BF4+2))),HLOOKUP(BF4+3,Journalier_HLV_Inter,8,FALSE)-HLOOKUP(BF4+4,Journalier_HLV_Inter,9,FALSE),IF(AND(WEEKDAY(BF4,2)=2,COUNTIF(Jours_fériés,BF4+1)),HLOOKUP(BF4+2,Journalier_HLV_Inter,8,FALSE)-HLOOKUP(BF4+3,Journalier_HLV_Inter,9,FALSE),IF(AND(WEEKDAY(BF4,2)=2,COUNTIF(Jours_fériés,BF4+2)),HLOOKUP(BF4+1,Journalier_HLV_Inter,8,FALSE)-HLOOKUP(BF4+3,Journalier_HLV_Inter,9,FALSE),IF(AND(WEEKDAY(BF4,2)=3,COUNTIF(Jours_fériés,AND(BF4+1,BF4+2))),HLOOKUP(BF4+3,Journalier_HLV_Inter,8,FALSE)-HLOOKUP(BF4+4,Journalier_HLV_Inter,9,FALSE),IF(AND(WEEKDAY(BF4,2)=3,COUNTIF(Jours_fériés,BF4+1)),HLOOKUP(BF4+2,Journalier_HLV_Inter,8,FALSE)-HLOOKUP(BF4+3,Journalier_HLV_Inter,9,FALSE),IF(AND(WEEKDAY(BF4,2)=3,COUNTIF(Jours_fériés,BF4+2)),HLOOKUP(BF4+1,Journalier_HLV_Inter,8,FALSE)-HLOOKUP(BF4+5,Journalier_HLV_Inter,9,FALSE),IF(WEEKDAY(BF4,2)=4,(HLOOKUP(BF4+1,Journalier_HLV_Inter,8,FALSE)-HLOOKUP(BF4+4,Journalier_HLV_Inter,9,FALSE)),IF(AND(WEEKDAY(BF4,2)=4,COUNTIF(Jours_fériés,BF4+1)),HLOOKUP(BF4+4,Journalier_HLV_Inter,8,FALSE)-HLOOKUP(BF4+5,Journalier_HLV_Inter,9,FALSE),IF(AND(WEEKDAY(BF4,2)=4,COUNTIF(Jours_fériés,AND(BF4+1,BF4+4))),HLOOKUP(BF4+5,Journalier_HLV_Inter,8,FALSE)-HLOOKUP(BF4+6,Journalier_HLV_Inter,9,FALSE),IF(AND(WEEKDAY(BF4,2)=4,COUNTIF(Jours_fériés,BF4+4)),HLOOKUP(BF4+1,Journalier_HLV_Inter,8,FALSE)-HLOOKUP(BF4+5,Journalier_HLV_Inter,9,FALSE),IF(AND(WEEKDAY(BF4,2)=5,COUNTIF(Jours_fériés,BF4+3)),HLOOKUP(BF4+4,Journalier_HLV_Inter,8,FALSE)-HLOOKUP(BF4+5,Journalier_HLV_Inter,9,FALSE),IF(AND(WEEKDAY(BF4,2)=5,COUNTIF(Jours_fériés,BF4+4)),HLOOKUP(BF4+3,Journalier_HLV_Inter,8,FALSE)-HLOOKUP(BF4+5,Journalier_HLV_Inter,9,FALSE),IF(COUNTIF(Week_end,BF4),0,IF(COUNTIF(Jours_fériés,BF4),0,HLOOKUP(BF4+1,Journalier_HLV_Inter,8,FALSE)-HLOOKUP(BF4+2,Journalier_HLV_Inter,9,FALSE)))))))))))))))))))</f>
        <v>0</v>
      </c>
      <c r="BG18" s="63">
        <f>IF(WEEKDAY(BG4,2)=5,(HLOOKUP(BG4+3,Journalier_HLV_Inter,8,FALSE)-HLOOKUP(BG4+4,Journalier_HLV_Inter,9,FALSE)),IF(AND(WEEKDAY(BG4,2)=1,COUNTIF(Jours_fériés,AND(BG4+1,IE+2))),HLOOKUP(BG4+3,Journalier_HLV_Inter,8,FALSE)-HLOOKUP(BG4+4,Journalier_HLV_Inter,9,FALSE),IF(AND(WEEKDAY(BG4,2)=1,COUNTIF(Jours_fériés,BG4+1)),HLOOKUP(BG4+2,Journalier_HLV_Inter,8,FALSE)-HLOOKUP(BG4+3,Journalier_HLV_Inter,9,FALSE),IF(AND(WEEKDAY(BG4,2)=1,COUNTIF(Jours_fériés,BG4+2)),HLOOKUP(BG4+1,Journalier_HLV_Inter,8,FALSE)-HLOOKUP(BG4+3,Journalier_HLV_Inter,9,FALSE),IF(AND(WEEKDAY(BG4,2)=2,COUNTIF(Jours_fériés,AND(BG4+1,BG4+2))),HLOOKUP(BG4+3,Journalier_HLV_Inter,8,FALSE)-HLOOKUP(BG4+4,Journalier_HLV_Inter,9,FALSE),IF(AND(WEEKDAY(BG4,2)=2,COUNTIF(Jours_fériés,BG4+1)),HLOOKUP(BG4+2,Journalier_HLV_Inter,8,FALSE)-HLOOKUP(BG4+3,Journalier_HLV_Inter,9,FALSE),IF(AND(WEEKDAY(BG4,2)=2,COUNTIF(Jours_fériés,BG4+2)),HLOOKUP(BG4+1,Journalier_HLV_Inter,8,FALSE)-HLOOKUP(BG4+3,Journalier_HLV_Inter,9,FALSE),IF(AND(WEEKDAY(BG4,2)=3,COUNTIF(Jours_fériés,AND(BG4+1,BG4+2))),HLOOKUP(BG4+3,Journalier_HLV_Inter,8,FALSE)-HLOOKUP(BG4+4,Journalier_HLV_Inter,9,FALSE),IF(AND(WEEKDAY(BG4,2)=3,COUNTIF(Jours_fériés,BG4+1)),HLOOKUP(BG4+2,Journalier_HLV_Inter,8,FALSE)-HLOOKUP(BG4+3,Journalier_HLV_Inter,9,FALSE),IF(AND(WEEKDAY(BG4,2)=3,COUNTIF(Jours_fériés,BG4+2)),HLOOKUP(BG4+1,Journalier_HLV_Inter,8,FALSE)-HLOOKUP(BG4+5,Journalier_HLV_Inter,9,FALSE),IF(WEEKDAY(BG4,2)=4,(HLOOKUP(BG4+1,Journalier_HLV_Inter,8,FALSE)-HLOOKUP(BG4+4,Journalier_HLV_Inter,9,FALSE)),IF(AND(WEEKDAY(BG4,2)=4,COUNTIF(Jours_fériés,BG4+1)),HLOOKUP(BG4+4,Journalier_HLV_Inter,8,FALSE)-HLOOKUP(BG4+5,Journalier_HLV_Inter,9,FALSE),IF(AND(WEEKDAY(BG4,2)=4,COUNTIF(Jours_fériés,AND(BG4+1,BG4+4))),HLOOKUP(BG4+5,Journalier_HLV_Inter,8,FALSE)-HLOOKUP(BG4+6,Journalier_HLV_Inter,9,FALSE),IF(AND(WEEKDAY(BG4,2)=4,COUNTIF(Jours_fériés,BG4+4)),HLOOKUP(BG4+1,Journalier_HLV_Inter,8,FALSE)-HLOOKUP(BG4+5,Journalier_HLV_Inter,9,FALSE),IF(AND(WEEKDAY(BG4,2)=5,COUNTIF(Jours_fériés,BG4+3)),HLOOKUP(BG4+4,Journalier_HLV_Inter,8,FALSE)-HLOOKUP(BG4+5,Journalier_HLV_Inter,9,FALSE),IF(AND(WEEKDAY(BG4,2)=5,COUNTIF(Jours_fériés,BG4+4)),HLOOKUP(BG4+3,Journalier_HLV_Inter,8,FALSE)-HLOOKUP(BG4+5,Journalier_HLV_Inter,9,FALSE),IF(COUNTIF(Week_end,BG4),0,IF(COUNTIF(Jours_fériés,BG4),0,HLOOKUP(BG4+1,Journalier_HLV_Inter,8,FALSE)-HLOOKUP(BG4+2,Journalier_HLV_Inter,9,FALSE)))))))))))))))))))</f>
        <v>0</v>
      </c>
      <c r="BH18" s="63">
        <f>IF(WEEKDAY(BH4,2)=5,(HLOOKUP(BH4+3,Journalier_HLV_Inter,8,FALSE)-HLOOKUP(BH4+4,Journalier_HLV_Inter,9,FALSE)),IF(AND(WEEKDAY(BH4,2)=1,COUNTIF(Jours_fériés,AND(BH4+1,IE+2))),HLOOKUP(BH4+3,Journalier_HLV_Inter,8,FALSE)-HLOOKUP(BH4+4,Journalier_HLV_Inter,9,FALSE),IF(AND(WEEKDAY(BH4,2)=1,COUNTIF(Jours_fériés,BH4+1)),HLOOKUP(BH4+2,Journalier_HLV_Inter,8,FALSE)-HLOOKUP(BH4+3,Journalier_HLV_Inter,9,FALSE),IF(AND(WEEKDAY(BH4,2)=1,COUNTIF(Jours_fériés,BH4+2)),HLOOKUP(BH4+1,Journalier_HLV_Inter,8,FALSE)-HLOOKUP(BH4+3,Journalier_HLV_Inter,9,FALSE),IF(AND(WEEKDAY(BH4,2)=2,COUNTIF(Jours_fériés,AND(BH4+1,BH4+2))),HLOOKUP(BH4+3,Journalier_HLV_Inter,8,FALSE)-HLOOKUP(BH4+4,Journalier_HLV_Inter,9,FALSE),IF(AND(WEEKDAY(BH4,2)=2,COUNTIF(Jours_fériés,BH4+1)),HLOOKUP(BH4+2,Journalier_HLV_Inter,8,FALSE)-HLOOKUP(BH4+3,Journalier_HLV_Inter,9,FALSE),IF(AND(WEEKDAY(BH4,2)=2,COUNTIF(Jours_fériés,BH4+2)),HLOOKUP(BH4+1,Journalier_HLV_Inter,8,FALSE)-HLOOKUP(BH4+3,Journalier_HLV_Inter,9,FALSE),IF(AND(WEEKDAY(BH4,2)=3,COUNTIF(Jours_fériés,AND(BH4+1,BH4+2))),HLOOKUP(BH4+3,Journalier_HLV_Inter,8,FALSE)-HLOOKUP(BH4+4,Journalier_HLV_Inter,9,FALSE),IF(AND(WEEKDAY(BH4,2)=3,COUNTIF(Jours_fériés,BH4+1)),HLOOKUP(BH4+2,Journalier_HLV_Inter,8,FALSE)-HLOOKUP(BH4+3,Journalier_HLV_Inter,9,FALSE),IF(AND(WEEKDAY(BH4,2)=3,COUNTIF(Jours_fériés,BH4+2)),HLOOKUP(BH4+1,Journalier_HLV_Inter,8,FALSE)-HLOOKUP(BH4+5,Journalier_HLV_Inter,9,FALSE),IF(WEEKDAY(BH4,2)=4,(HLOOKUP(BH4+1,Journalier_HLV_Inter,8,FALSE)-HLOOKUP(BH4+4,Journalier_HLV_Inter,9,FALSE)),IF(AND(WEEKDAY(BH4,2)=4,COUNTIF(Jours_fériés,BH4+1)),HLOOKUP(BH4+4,Journalier_HLV_Inter,8,FALSE)-HLOOKUP(BH4+5,Journalier_HLV_Inter,9,FALSE),IF(AND(WEEKDAY(BH4,2)=4,COUNTIF(Jours_fériés,AND(BH4+1,BH4+4))),HLOOKUP(BH4+5,Journalier_HLV_Inter,8,FALSE)-HLOOKUP(BH4+6,Journalier_HLV_Inter,9,FALSE),IF(AND(WEEKDAY(BH4,2)=4,COUNTIF(Jours_fériés,BH4+4)),HLOOKUP(BH4+1,Journalier_HLV_Inter,8,FALSE)-HLOOKUP(BH4+5,Journalier_HLV_Inter,9,FALSE),IF(AND(WEEKDAY(BH4,2)=5,COUNTIF(Jours_fériés,BH4+3)),HLOOKUP(BH4+4,Journalier_HLV_Inter,8,FALSE)-HLOOKUP(BH4+5,Journalier_HLV_Inter,9,FALSE),IF(AND(WEEKDAY(BH4,2)=5,COUNTIF(Jours_fériés,BH4+4)),HLOOKUP(BH4+3,Journalier_HLV_Inter,8,FALSE)-HLOOKUP(BH4+5,Journalier_HLV_Inter,9,FALSE),IF(COUNTIF(Week_end,BH4),0,IF(COUNTIF(Jours_fériés,BH4),0,HLOOKUP(BH4+1,Journalier_HLV_Inter,8,FALSE)-HLOOKUP(BH4+2,Journalier_HLV_Inter,9,FALSE)))))))))))))))))))</f>
        <v>0</v>
      </c>
      <c r="BI18" s="63">
        <f>IF(WEEKDAY(BI4,2)=5,(HLOOKUP(BI4+3,Journalier_HLV_Inter,8,FALSE)-HLOOKUP(BI4+4,Journalier_HLV_Inter,9,FALSE)),IF(AND(WEEKDAY(BI4,2)=1,COUNTIF(Jours_fériés,AND(BI4+1,IE+2))),HLOOKUP(BI4+3,Journalier_HLV_Inter,8,FALSE)-HLOOKUP(BI4+4,Journalier_HLV_Inter,9,FALSE),IF(AND(WEEKDAY(BI4,2)=1,COUNTIF(Jours_fériés,BI4+1)),HLOOKUP(BI4+2,Journalier_HLV_Inter,8,FALSE)-HLOOKUP(BI4+3,Journalier_HLV_Inter,9,FALSE),IF(AND(WEEKDAY(BI4,2)=1,COUNTIF(Jours_fériés,BI4+2)),HLOOKUP(BI4+1,Journalier_HLV_Inter,8,FALSE)-HLOOKUP(BI4+3,Journalier_HLV_Inter,9,FALSE),IF(AND(WEEKDAY(BI4,2)=2,COUNTIF(Jours_fériés,AND(BI4+1,BI4+2))),HLOOKUP(BI4+3,Journalier_HLV_Inter,8,FALSE)-HLOOKUP(BI4+4,Journalier_HLV_Inter,9,FALSE),IF(AND(WEEKDAY(BI4,2)=2,COUNTIF(Jours_fériés,BI4+1)),HLOOKUP(BI4+2,Journalier_HLV_Inter,8,FALSE)-HLOOKUP(BI4+3,Journalier_HLV_Inter,9,FALSE),IF(AND(WEEKDAY(BI4,2)=2,COUNTIF(Jours_fériés,BI4+2)),HLOOKUP(BI4+1,Journalier_HLV_Inter,8,FALSE)-HLOOKUP(BI4+3,Journalier_HLV_Inter,9,FALSE),IF(AND(WEEKDAY(BI4,2)=3,COUNTIF(Jours_fériés,AND(BI4+1,BI4+2))),HLOOKUP(BI4+3,Journalier_HLV_Inter,8,FALSE)-HLOOKUP(BI4+4,Journalier_HLV_Inter,9,FALSE),IF(AND(WEEKDAY(BI4,2)=3,COUNTIF(Jours_fériés,BI4+1)),HLOOKUP(BI4+2,Journalier_HLV_Inter,8,FALSE)-HLOOKUP(BI4+3,Journalier_HLV_Inter,9,FALSE),IF(AND(WEEKDAY(BI4,2)=3,COUNTIF(Jours_fériés,BI4+2)),HLOOKUP(BI4+1,Journalier_HLV_Inter,8,FALSE)-HLOOKUP(BI4+5,Journalier_HLV_Inter,9,FALSE),IF(WEEKDAY(BI4,2)=4,(HLOOKUP(BI4+1,Journalier_HLV_Inter,8,FALSE)-HLOOKUP(BI4+4,Journalier_HLV_Inter,9,FALSE)),IF(AND(WEEKDAY(BI4,2)=4,COUNTIF(Jours_fériés,BI4+1)),HLOOKUP(BI4+4,Journalier_HLV_Inter,8,FALSE)-HLOOKUP(BI4+5,Journalier_HLV_Inter,9,FALSE),IF(AND(WEEKDAY(BI4,2)=4,COUNTIF(Jours_fériés,AND(BI4+1,BI4+4))),HLOOKUP(BI4+5,Journalier_HLV_Inter,8,FALSE)-HLOOKUP(BI4+6,Journalier_HLV_Inter,9,FALSE),IF(AND(WEEKDAY(BI4,2)=4,COUNTIF(Jours_fériés,BI4+4)),HLOOKUP(BI4+1,Journalier_HLV_Inter,8,FALSE)-HLOOKUP(BI4+5,Journalier_HLV_Inter,9,FALSE),IF(AND(WEEKDAY(BI4,2)=5,COUNTIF(Jours_fériés,BI4+3)),HLOOKUP(BI4+4,Journalier_HLV_Inter,8,FALSE)-HLOOKUP(BI4+5,Journalier_HLV_Inter,9,FALSE),IF(AND(WEEKDAY(BI4,2)=5,COUNTIF(Jours_fériés,BI4+4)),HLOOKUP(BI4+3,Journalier_HLV_Inter,8,FALSE)-HLOOKUP(BI4+5,Journalier_HLV_Inter,9,FALSE),IF(COUNTIF(Week_end,BI4),0,IF(COUNTIF(Jours_fériés,BI4),0,HLOOKUP(BI4+1,Journalier_HLV_Inter,8,FALSE)-HLOOKUP(BI4+2,Journalier_HLV_Inter,9,FALSE)))))))))))))))))))</f>
        <v>0</v>
      </c>
      <c r="BJ18" s="63">
        <f>IF(WEEKDAY(BJ4,2)=5,(HLOOKUP(BJ4+3,Journalier_HLV_Inter,8,FALSE)-HLOOKUP(BJ4+4,Journalier_HLV_Inter,9,FALSE)),IF(AND(WEEKDAY(BJ4,2)=1,COUNTIF(Jours_fériés,AND(BJ4+1,IE+2))),HLOOKUP(BJ4+3,Journalier_HLV_Inter,8,FALSE)-HLOOKUP(BJ4+4,Journalier_HLV_Inter,9,FALSE),IF(AND(WEEKDAY(BJ4,2)=1,COUNTIF(Jours_fériés,BJ4+1)),HLOOKUP(BJ4+2,Journalier_HLV_Inter,8,FALSE)-HLOOKUP(BJ4+3,Journalier_HLV_Inter,9,FALSE),IF(AND(WEEKDAY(BJ4,2)=1,COUNTIF(Jours_fériés,BJ4+2)),HLOOKUP(BJ4+1,Journalier_HLV_Inter,8,FALSE)-HLOOKUP(BJ4+3,Journalier_HLV_Inter,9,FALSE),IF(AND(WEEKDAY(BJ4,2)=2,COUNTIF(Jours_fériés,AND(BJ4+1,BJ4+2))),HLOOKUP(BJ4+3,Journalier_HLV_Inter,8,FALSE)-HLOOKUP(BJ4+4,Journalier_HLV_Inter,9,FALSE),IF(AND(WEEKDAY(BJ4,2)=2,COUNTIF(Jours_fériés,BJ4+1)),HLOOKUP(BJ4+2,Journalier_HLV_Inter,8,FALSE)-HLOOKUP(BJ4+3,Journalier_HLV_Inter,9,FALSE),IF(AND(WEEKDAY(BJ4,2)=2,COUNTIF(Jours_fériés,BJ4+2)),HLOOKUP(BJ4+1,Journalier_HLV_Inter,8,FALSE)-HLOOKUP(BJ4+3,Journalier_HLV_Inter,9,FALSE),IF(AND(WEEKDAY(BJ4,2)=3,COUNTIF(Jours_fériés,AND(BJ4+1,BJ4+2))),HLOOKUP(BJ4+3,Journalier_HLV_Inter,8,FALSE)-HLOOKUP(BJ4+4,Journalier_HLV_Inter,9,FALSE),IF(AND(WEEKDAY(BJ4,2)=3,COUNTIF(Jours_fériés,BJ4+1)),HLOOKUP(BJ4+2,Journalier_HLV_Inter,8,FALSE)-HLOOKUP(BJ4+3,Journalier_HLV_Inter,9,FALSE),IF(AND(WEEKDAY(BJ4,2)=3,COUNTIF(Jours_fériés,BJ4+2)),HLOOKUP(BJ4+1,Journalier_HLV_Inter,8,FALSE)-HLOOKUP(BJ4+5,Journalier_HLV_Inter,9,FALSE),IF(WEEKDAY(BJ4,2)=4,(HLOOKUP(BJ4+1,Journalier_HLV_Inter,8,FALSE)-HLOOKUP(BJ4+4,Journalier_HLV_Inter,9,FALSE)),IF(AND(WEEKDAY(BJ4,2)=4,COUNTIF(Jours_fériés,BJ4+1)),HLOOKUP(BJ4+4,Journalier_HLV_Inter,8,FALSE)-HLOOKUP(BJ4+5,Journalier_HLV_Inter,9,FALSE),IF(AND(WEEKDAY(BJ4,2)=4,COUNTIF(Jours_fériés,AND(BJ4+1,BJ4+4))),HLOOKUP(BJ4+5,Journalier_HLV_Inter,8,FALSE)-HLOOKUP(BJ4+6,Journalier_HLV_Inter,9,FALSE),IF(AND(WEEKDAY(BJ4,2)=4,COUNTIF(Jours_fériés,BJ4+4)),HLOOKUP(BJ4+1,Journalier_HLV_Inter,8,FALSE)-HLOOKUP(BJ4+5,Journalier_HLV_Inter,9,FALSE),IF(AND(WEEKDAY(BJ4,2)=5,COUNTIF(Jours_fériés,BJ4+3)),HLOOKUP(BJ4+4,Journalier_HLV_Inter,8,FALSE)-HLOOKUP(BJ4+5,Journalier_HLV_Inter,9,FALSE),IF(AND(WEEKDAY(BJ4,2)=5,COUNTIF(Jours_fériés,BJ4+4)),HLOOKUP(BJ4+3,Journalier_HLV_Inter,8,FALSE)-HLOOKUP(BJ4+5,Journalier_HLV_Inter,9,FALSE),IF(COUNTIF(Week_end,BJ4),0,IF(COUNTIF(Jours_fériés,BJ4),0,HLOOKUP(BJ4+1,Journalier_HLV_Inter,8,FALSE)-HLOOKUP(BJ4+2,Journalier_HLV_Inter,9,FALSE)))))))))))))))))))</f>
        <v>0</v>
      </c>
      <c r="BK18" s="63">
        <f>IF(WEEKDAY(BK4,2)=5,(HLOOKUP(BK4+3,Journalier_HLV_Inter,8,FALSE)-HLOOKUP(BK4+4,Journalier_HLV_Inter,9,FALSE)),IF(AND(WEEKDAY(BK4,2)=1,COUNTIF(Jours_fériés,AND(BK4+1,IE+2))),HLOOKUP(BK4+3,Journalier_HLV_Inter,8,FALSE)-HLOOKUP(BK4+4,Journalier_HLV_Inter,9,FALSE),IF(AND(WEEKDAY(BK4,2)=1,COUNTIF(Jours_fériés,BK4+1)),HLOOKUP(BK4+2,Journalier_HLV_Inter,8,FALSE)-HLOOKUP(BK4+3,Journalier_HLV_Inter,9,FALSE),IF(AND(WEEKDAY(BK4,2)=1,COUNTIF(Jours_fériés,BK4+2)),HLOOKUP(BK4+1,Journalier_HLV_Inter,8,FALSE)-HLOOKUP(BK4+3,Journalier_HLV_Inter,9,FALSE),IF(AND(WEEKDAY(BK4,2)=2,COUNTIF(Jours_fériés,AND(BK4+1,BK4+2))),HLOOKUP(BK4+3,Journalier_HLV_Inter,8,FALSE)-HLOOKUP(BK4+4,Journalier_HLV_Inter,9,FALSE),IF(AND(WEEKDAY(BK4,2)=2,COUNTIF(Jours_fériés,BK4+1)),HLOOKUP(BK4+2,Journalier_HLV_Inter,8,FALSE)-HLOOKUP(BK4+3,Journalier_HLV_Inter,9,FALSE),IF(AND(WEEKDAY(BK4,2)=2,COUNTIF(Jours_fériés,BK4+2)),HLOOKUP(BK4+1,Journalier_HLV_Inter,8,FALSE)-HLOOKUP(BK4+3,Journalier_HLV_Inter,9,FALSE),IF(AND(WEEKDAY(BK4,2)=3,COUNTIF(Jours_fériés,AND(BK4+1,BK4+2))),HLOOKUP(BK4+3,Journalier_HLV_Inter,8,FALSE)-HLOOKUP(BK4+4,Journalier_HLV_Inter,9,FALSE),IF(AND(WEEKDAY(BK4,2)=3,COUNTIF(Jours_fériés,BK4+1)),HLOOKUP(BK4+2,Journalier_HLV_Inter,8,FALSE)-HLOOKUP(BK4+3,Journalier_HLV_Inter,9,FALSE),IF(AND(WEEKDAY(BK4,2)=3,COUNTIF(Jours_fériés,BK4+2)),HLOOKUP(BK4+1,Journalier_HLV_Inter,8,FALSE)-HLOOKUP(BK4+5,Journalier_HLV_Inter,9,FALSE),IF(WEEKDAY(BK4,2)=4,(HLOOKUP(BK4+1,Journalier_HLV_Inter,8,FALSE)-HLOOKUP(BK4+4,Journalier_HLV_Inter,9,FALSE)),IF(AND(WEEKDAY(BK4,2)=4,COUNTIF(Jours_fériés,BK4+1)),HLOOKUP(BK4+4,Journalier_HLV_Inter,8,FALSE)-HLOOKUP(BK4+5,Journalier_HLV_Inter,9,FALSE),IF(AND(WEEKDAY(BK4,2)=4,COUNTIF(Jours_fériés,AND(BK4+1,BK4+4))),HLOOKUP(BK4+5,Journalier_HLV_Inter,8,FALSE)-HLOOKUP(BK4+6,Journalier_HLV_Inter,9,FALSE),IF(AND(WEEKDAY(BK4,2)=4,COUNTIF(Jours_fériés,BK4+4)),HLOOKUP(BK4+1,Journalier_HLV_Inter,8,FALSE)-HLOOKUP(BK4+5,Journalier_HLV_Inter,9,FALSE),IF(AND(WEEKDAY(BK4,2)=5,COUNTIF(Jours_fériés,BK4+3)),HLOOKUP(BK4+4,Journalier_HLV_Inter,8,FALSE)-HLOOKUP(BK4+5,Journalier_HLV_Inter,9,FALSE),IF(AND(WEEKDAY(BK4,2)=5,COUNTIF(Jours_fériés,BK4+4)),HLOOKUP(BK4+3,Journalier_HLV_Inter,8,FALSE)-HLOOKUP(BK4+5,Journalier_HLV_Inter,9,FALSE),IF(COUNTIF(Week_end,BK4),0,IF(COUNTIF(Jours_fériés,BK4),0,HLOOKUP(BK4+1,Journalier_HLV_Inter,8,FALSE)-HLOOKUP(BK4+2,Journalier_HLV_Inter,9,FALSE)))))))))))))))))))</f>
        <v>0</v>
      </c>
      <c r="BL18" s="63">
        <f>IF(WEEKDAY(BL4,2)=5,(HLOOKUP(BL4+3,Journalier_HLV_Inter,8,FALSE)-HLOOKUP(BL4+4,Journalier_HLV_Inter,9,FALSE)),IF(AND(WEEKDAY(BL4,2)=1,COUNTIF(Jours_fériés,AND(BL4+1,IE+2))),HLOOKUP(BL4+3,Journalier_HLV_Inter,8,FALSE)-HLOOKUP(BL4+4,Journalier_HLV_Inter,9,FALSE),IF(AND(WEEKDAY(BL4,2)=1,COUNTIF(Jours_fériés,BL4+1)),HLOOKUP(BL4+2,Journalier_HLV_Inter,8,FALSE)-HLOOKUP(BL4+3,Journalier_HLV_Inter,9,FALSE),IF(AND(WEEKDAY(BL4,2)=1,COUNTIF(Jours_fériés,BL4+2)),HLOOKUP(BL4+1,Journalier_HLV_Inter,8,FALSE)-HLOOKUP(BL4+3,Journalier_HLV_Inter,9,FALSE),IF(AND(WEEKDAY(BL4,2)=2,COUNTIF(Jours_fériés,AND(BL4+1,BL4+2))),HLOOKUP(BL4+3,Journalier_HLV_Inter,8,FALSE)-HLOOKUP(BL4+4,Journalier_HLV_Inter,9,FALSE),IF(AND(WEEKDAY(BL4,2)=2,COUNTIF(Jours_fériés,BL4+1)),HLOOKUP(BL4+2,Journalier_HLV_Inter,8,FALSE)-HLOOKUP(BL4+3,Journalier_HLV_Inter,9,FALSE),IF(AND(WEEKDAY(BL4,2)=2,COUNTIF(Jours_fériés,BL4+2)),HLOOKUP(BL4+1,Journalier_HLV_Inter,8,FALSE)-HLOOKUP(BL4+3,Journalier_HLV_Inter,9,FALSE),IF(AND(WEEKDAY(BL4,2)=3,COUNTIF(Jours_fériés,AND(BL4+1,BL4+2))),HLOOKUP(BL4+3,Journalier_HLV_Inter,8,FALSE)-HLOOKUP(BL4+4,Journalier_HLV_Inter,9,FALSE),IF(AND(WEEKDAY(BL4,2)=3,COUNTIF(Jours_fériés,BL4+1)),HLOOKUP(BL4+2,Journalier_HLV_Inter,8,FALSE)-HLOOKUP(BL4+3,Journalier_HLV_Inter,9,FALSE),IF(AND(WEEKDAY(BL4,2)=3,COUNTIF(Jours_fériés,BL4+2)),HLOOKUP(BL4+1,Journalier_HLV_Inter,8,FALSE)-HLOOKUP(BL4+5,Journalier_HLV_Inter,9,FALSE),IF(WEEKDAY(BL4,2)=4,(HLOOKUP(BL4+1,Journalier_HLV_Inter,8,FALSE)-HLOOKUP(BL4+4,Journalier_HLV_Inter,9,FALSE)),IF(AND(WEEKDAY(BL4,2)=4,COUNTIF(Jours_fériés,BL4+1)),HLOOKUP(BL4+4,Journalier_HLV_Inter,8,FALSE)-HLOOKUP(BL4+5,Journalier_HLV_Inter,9,FALSE),IF(AND(WEEKDAY(BL4,2)=4,COUNTIF(Jours_fériés,AND(BL4+1,BL4+4))),HLOOKUP(BL4+5,Journalier_HLV_Inter,8,FALSE)-HLOOKUP(BL4+6,Journalier_HLV_Inter,9,FALSE),IF(AND(WEEKDAY(BL4,2)=4,COUNTIF(Jours_fériés,BL4+4)),HLOOKUP(BL4+1,Journalier_HLV_Inter,8,FALSE)-HLOOKUP(BL4+5,Journalier_HLV_Inter,9,FALSE),IF(AND(WEEKDAY(BL4,2)=5,COUNTIF(Jours_fériés,BL4+3)),HLOOKUP(BL4+4,Journalier_HLV_Inter,8,FALSE)-HLOOKUP(BL4+5,Journalier_HLV_Inter,9,FALSE),IF(AND(WEEKDAY(BL4,2)=5,COUNTIF(Jours_fériés,BL4+4)),HLOOKUP(BL4+3,Journalier_HLV_Inter,8,FALSE)-HLOOKUP(BL4+5,Journalier_HLV_Inter,9,FALSE),IF(COUNTIF(Week_end,BL4),0,IF(COUNTIF(Jours_fériés,BL4),0,HLOOKUP(BL4+1,Journalier_HLV_Inter,8,FALSE)-HLOOKUP(BL4+2,Journalier_HLV_Inter,9,FALSE)))))))))))))))))))</f>
        <v>0</v>
      </c>
      <c r="BM18" s="63">
        <f>IF(WEEKDAY(BM4,2)=5,(HLOOKUP(BM4+3,Journalier_HLV_Inter,8,FALSE)-HLOOKUP(BM4+4,Journalier_HLV_Inter,9,FALSE)),IF(AND(WEEKDAY(BM4,2)=1,COUNTIF(Jours_fériés,AND(BM4+1,IE+2))),HLOOKUP(BM4+3,Journalier_HLV_Inter,8,FALSE)-HLOOKUP(BM4+4,Journalier_HLV_Inter,9,FALSE),IF(AND(WEEKDAY(BM4,2)=1,COUNTIF(Jours_fériés,BM4+1)),HLOOKUP(BM4+2,Journalier_HLV_Inter,8,FALSE)-HLOOKUP(BM4+3,Journalier_HLV_Inter,9,FALSE),IF(AND(WEEKDAY(BM4,2)=1,COUNTIF(Jours_fériés,BM4+2)),HLOOKUP(BM4+1,Journalier_HLV_Inter,8,FALSE)-HLOOKUP(BM4+3,Journalier_HLV_Inter,9,FALSE),IF(AND(WEEKDAY(BM4,2)=2,COUNTIF(Jours_fériés,AND(BM4+1,BM4+2))),HLOOKUP(BM4+3,Journalier_HLV_Inter,8,FALSE)-HLOOKUP(BM4+4,Journalier_HLV_Inter,9,FALSE),IF(AND(WEEKDAY(BM4,2)=2,COUNTIF(Jours_fériés,BM4+1)),HLOOKUP(BM4+2,Journalier_HLV_Inter,8,FALSE)-HLOOKUP(BM4+3,Journalier_HLV_Inter,9,FALSE),IF(AND(WEEKDAY(BM4,2)=2,COUNTIF(Jours_fériés,BM4+2)),HLOOKUP(BM4+1,Journalier_HLV_Inter,8,FALSE)-HLOOKUP(BM4+3,Journalier_HLV_Inter,9,FALSE),IF(AND(WEEKDAY(BM4,2)=3,COUNTIF(Jours_fériés,AND(BM4+1,BM4+2))),HLOOKUP(BM4+3,Journalier_HLV_Inter,8,FALSE)-HLOOKUP(BM4+4,Journalier_HLV_Inter,9,FALSE),IF(AND(WEEKDAY(BM4,2)=3,COUNTIF(Jours_fériés,BM4+1)),HLOOKUP(BM4+2,Journalier_HLV_Inter,8,FALSE)-HLOOKUP(BM4+3,Journalier_HLV_Inter,9,FALSE),IF(AND(WEEKDAY(BM4,2)=3,COUNTIF(Jours_fériés,BM4+2)),HLOOKUP(BM4+1,Journalier_HLV_Inter,8,FALSE)-HLOOKUP(BM4+5,Journalier_HLV_Inter,9,FALSE),IF(WEEKDAY(BM4,2)=4,(HLOOKUP(BM4+1,Journalier_HLV_Inter,8,FALSE)-HLOOKUP(BM4+4,Journalier_HLV_Inter,9,FALSE)),IF(AND(WEEKDAY(BM4,2)=4,COUNTIF(Jours_fériés,BM4+1)),HLOOKUP(BM4+4,Journalier_HLV_Inter,8,FALSE)-HLOOKUP(BM4+5,Journalier_HLV_Inter,9,FALSE),IF(AND(WEEKDAY(BM4,2)=4,COUNTIF(Jours_fériés,AND(BM4+1,BM4+4))),HLOOKUP(BM4+5,Journalier_HLV_Inter,8,FALSE)-HLOOKUP(BM4+6,Journalier_HLV_Inter,9,FALSE),IF(AND(WEEKDAY(BM4,2)=4,COUNTIF(Jours_fériés,BM4+4)),HLOOKUP(BM4+1,Journalier_HLV_Inter,8,FALSE)-HLOOKUP(BM4+5,Journalier_HLV_Inter,9,FALSE),IF(AND(WEEKDAY(BM4,2)=5,COUNTIF(Jours_fériés,BM4+3)),HLOOKUP(BM4+4,Journalier_HLV_Inter,8,FALSE)-HLOOKUP(BM4+5,Journalier_HLV_Inter,9,FALSE),IF(AND(WEEKDAY(BM4,2)=5,COUNTIF(Jours_fériés,BM4+4)),HLOOKUP(BM4+3,Journalier_HLV_Inter,8,FALSE)-HLOOKUP(BM4+5,Journalier_HLV_Inter,9,FALSE),IF(COUNTIF(Week_end,BM4),0,IF(COUNTIF(Jours_fériés,BM4),0,HLOOKUP(BM4+1,Journalier_HLV_Inter,8,FALSE)-HLOOKUP(BM4+2,Journalier_HLV_Inter,9,FALSE)))))))))))))))))))</f>
        <v>0</v>
      </c>
      <c r="BN18" s="63">
        <f>IF(WEEKDAY(BN4,2)=5,(HLOOKUP(BN4+3,Journalier_HLV_Inter,8,FALSE)-HLOOKUP(BN4+4,Journalier_HLV_Inter,9,FALSE)),IF(AND(WEEKDAY(BN4,2)=1,COUNTIF(Jours_fériés,AND(BN4+1,IE+2))),HLOOKUP(BN4+3,Journalier_HLV_Inter,8,FALSE)-HLOOKUP(BN4+4,Journalier_HLV_Inter,9,FALSE),IF(AND(WEEKDAY(BN4,2)=1,COUNTIF(Jours_fériés,BN4+1)),HLOOKUP(BN4+2,Journalier_HLV_Inter,8,FALSE)-HLOOKUP(BN4+3,Journalier_HLV_Inter,9,FALSE),IF(AND(WEEKDAY(BN4,2)=1,COUNTIF(Jours_fériés,BN4+2)),HLOOKUP(BN4+1,Journalier_HLV_Inter,8,FALSE)-HLOOKUP(BN4+3,Journalier_HLV_Inter,9,FALSE),IF(AND(WEEKDAY(BN4,2)=2,COUNTIF(Jours_fériés,AND(BN4+1,BN4+2))),HLOOKUP(BN4+3,Journalier_HLV_Inter,8,FALSE)-HLOOKUP(BN4+4,Journalier_HLV_Inter,9,FALSE),IF(AND(WEEKDAY(BN4,2)=2,COUNTIF(Jours_fériés,BN4+1)),HLOOKUP(BN4+2,Journalier_HLV_Inter,8,FALSE)-HLOOKUP(BN4+3,Journalier_HLV_Inter,9,FALSE),IF(AND(WEEKDAY(BN4,2)=2,COUNTIF(Jours_fériés,BN4+2)),HLOOKUP(BN4+1,Journalier_HLV_Inter,8,FALSE)-HLOOKUP(BN4+3,Journalier_HLV_Inter,9,FALSE),IF(AND(WEEKDAY(BN4,2)=3,COUNTIF(Jours_fériés,AND(BN4+1,BN4+2))),HLOOKUP(BN4+3,Journalier_HLV_Inter,8,FALSE)-HLOOKUP(BN4+4,Journalier_HLV_Inter,9,FALSE),IF(AND(WEEKDAY(BN4,2)=3,COUNTIF(Jours_fériés,BN4+1)),HLOOKUP(BN4+2,Journalier_HLV_Inter,8,FALSE)-HLOOKUP(BN4+3,Journalier_HLV_Inter,9,FALSE),IF(AND(WEEKDAY(BN4,2)=3,COUNTIF(Jours_fériés,BN4+2)),HLOOKUP(BN4+1,Journalier_HLV_Inter,8,FALSE)-HLOOKUP(BN4+5,Journalier_HLV_Inter,9,FALSE),IF(WEEKDAY(BN4,2)=4,(HLOOKUP(BN4+1,Journalier_HLV_Inter,8,FALSE)-HLOOKUP(BN4+4,Journalier_HLV_Inter,9,FALSE)),IF(AND(WEEKDAY(BN4,2)=4,COUNTIF(Jours_fériés,BN4+1)),HLOOKUP(BN4+4,Journalier_HLV_Inter,8,FALSE)-HLOOKUP(BN4+5,Journalier_HLV_Inter,9,FALSE),IF(AND(WEEKDAY(BN4,2)=4,COUNTIF(Jours_fériés,AND(BN4+1,BN4+4))),HLOOKUP(BN4+5,Journalier_HLV_Inter,8,FALSE)-HLOOKUP(BN4+6,Journalier_HLV_Inter,9,FALSE),IF(AND(WEEKDAY(BN4,2)=4,COUNTIF(Jours_fériés,BN4+4)),HLOOKUP(BN4+1,Journalier_HLV_Inter,8,FALSE)-HLOOKUP(BN4+5,Journalier_HLV_Inter,9,FALSE),IF(AND(WEEKDAY(BN4,2)=5,COUNTIF(Jours_fériés,BN4+3)),HLOOKUP(BN4+4,Journalier_HLV_Inter,8,FALSE)-HLOOKUP(BN4+5,Journalier_HLV_Inter,9,FALSE),IF(AND(WEEKDAY(BN4,2)=5,COUNTIF(Jours_fériés,BN4+4)),HLOOKUP(BN4+3,Journalier_HLV_Inter,8,FALSE)-HLOOKUP(BN4+5,Journalier_HLV_Inter,9,FALSE),IF(COUNTIF(Week_end,BN4),0,IF(COUNTIF(Jours_fériés,BN4),0,HLOOKUP(BN4+1,Journalier_HLV_Inter,8,FALSE)-HLOOKUP(BN4+2,Journalier_HLV_Inter,9,FALSE)))))))))))))))))))</f>
        <v>0</v>
      </c>
      <c r="BO18" s="63">
        <f>IF(WEEKDAY(BO4,2)=5,(HLOOKUP(BO4+3,Journalier_HLV_Inter,8,FALSE)-HLOOKUP(BO4+4,Journalier_HLV_Inter,9,FALSE)),IF(AND(WEEKDAY(BO4,2)=1,COUNTIF(Jours_fériés,AND(BO4+1,IE+2))),HLOOKUP(BO4+3,Journalier_HLV_Inter,8,FALSE)-HLOOKUP(BO4+4,Journalier_HLV_Inter,9,FALSE),IF(AND(WEEKDAY(BO4,2)=1,COUNTIF(Jours_fériés,BO4+1)),HLOOKUP(BO4+2,Journalier_HLV_Inter,8,FALSE)-HLOOKUP(BO4+3,Journalier_HLV_Inter,9,FALSE),IF(AND(WEEKDAY(BO4,2)=1,COUNTIF(Jours_fériés,BO4+2)),HLOOKUP(BO4+1,Journalier_HLV_Inter,8,FALSE)-HLOOKUP(BO4+3,Journalier_HLV_Inter,9,FALSE),IF(AND(WEEKDAY(BO4,2)=2,COUNTIF(Jours_fériés,AND(BO4+1,BO4+2))),HLOOKUP(BO4+3,Journalier_HLV_Inter,8,FALSE)-HLOOKUP(BO4+4,Journalier_HLV_Inter,9,FALSE),IF(AND(WEEKDAY(BO4,2)=2,COUNTIF(Jours_fériés,BO4+1)),HLOOKUP(BO4+2,Journalier_HLV_Inter,8,FALSE)-HLOOKUP(BO4+3,Journalier_HLV_Inter,9,FALSE),IF(AND(WEEKDAY(BO4,2)=2,COUNTIF(Jours_fériés,BO4+2)),HLOOKUP(BO4+1,Journalier_HLV_Inter,8,FALSE)-HLOOKUP(BO4+3,Journalier_HLV_Inter,9,FALSE),IF(AND(WEEKDAY(BO4,2)=3,COUNTIF(Jours_fériés,AND(BO4+1,BO4+2))),HLOOKUP(BO4+3,Journalier_HLV_Inter,8,FALSE)-HLOOKUP(BO4+4,Journalier_HLV_Inter,9,FALSE),IF(AND(WEEKDAY(BO4,2)=3,COUNTIF(Jours_fériés,BO4+1)),HLOOKUP(BO4+2,Journalier_HLV_Inter,8,FALSE)-HLOOKUP(BO4+3,Journalier_HLV_Inter,9,FALSE),IF(AND(WEEKDAY(BO4,2)=3,COUNTIF(Jours_fériés,BO4+2)),HLOOKUP(BO4+1,Journalier_HLV_Inter,8,FALSE)-HLOOKUP(BO4+5,Journalier_HLV_Inter,9,FALSE),IF(WEEKDAY(BO4,2)=4,(HLOOKUP(BO4+1,Journalier_HLV_Inter,8,FALSE)-HLOOKUP(BO4+4,Journalier_HLV_Inter,9,FALSE)),IF(AND(WEEKDAY(BO4,2)=4,COUNTIF(Jours_fériés,BO4+1)),HLOOKUP(BO4+4,Journalier_HLV_Inter,8,FALSE)-HLOOKUP(BO4+5,Journalier_HLV_Inter,9,FALSE),IF(AND(WEEKDAY(BO4,2)=4,COUNTIF(Jours_fériés,AND(BO4+1,BO4+4))),HLOOKUP(BO4+5,Journalier_HLV_Inter,8,FALSE)-HLOOKUP(BO4+6,Journalier_HLV_Inter,9,FALSE),IF(AND(WEEKDAY(BO4,2)=4,COUNTIF(Jours_fériés,BO4+4)),HLOOKUP(BO4+1,Journalier_HLV_Inter,8,FALSE)-HLOOKUP(BO4+5,Journalier_HLV_Inter,9,FALSE),IF(AND(WEEKDAY(BO4,2)=5,COUNTIF(Jours_fériés,BO4+3)),HLOOKUP(BO4+4,Journalier_HLV_Inter,8,FALSE)-HLOOKUP(BO4+5,Journalier_HLV_Inter,9,FALSE),IF(AND(WEEKDAY(BO4,2)=5,COUNTIF(Jours_fériés,BO4+4)),HLOOKUP(BO4+3,Journalier_HLV_Inter,8,FALSE)-HLOOKUP(BO4+5,Journalier_HLV_Inter,9,FALSE),IF(COUNTIF(Week_end,BO4),0,IF(COUNTIF(Jours_fériés,BO4),0,HLOOKUP(BO4+1,Journalier_HLV_Inter,8,FALSE)-HLOOKUP(BO4+2,Journalier_HLV_Inter,9,FALSE)))))))))))))))))))</f>
        <v>0</v>
      </c>
      <c r="BP18" s="63">
        <f>IF(WEEKDAY(BP4,2)=5,(HLOOKUP(BP4+3,Journalier_HLV_Inter,8,FALSE)-HLOOKUP(BP4+4,Journalier_HLV_Inter,9,FALSE)),IF(AND(WEEKDAY(BP4,2)=1,COUNTIF(Jours_fériés,AND(BP4+1,IE+2))),HLOOKUP(BP4+3,Journalier_HLV_Inter,8,FALSE)-HLOOKUP(BP4+4,Journalier_HLV_Inter,9,FALSE),IF(AND(WEEKDAY(BP4,2)=1,COUNTIF(Jours_fériés,BP4+1)),HLOOKUP(BP4+2,Journalier_HLV_Inter,8,FALSE)-HLOOKUP(BP4+3,Journalier_HLV_Inter,9,FALSE),IF(AND(WEEKDAY(BP4,2)=1,COUNTIF(Jours_fériés,BP4+2)),HLOOKUP(BP4+1,Journalier_HLV_Inter,8,FALSE)-HLOOKUP(BP4+3,Journalier_HLV_Inter,9,FALSE),IF(AND(WEEKDAY(BP4,2)=2,COUNTIF(Jours_fériés,AND(BP4+1,BP4+2))),HLOOKUP(BP4+3,Journalier_HLV_Inter,8,FALSE)-HLOOKUP(BP4+4,Journalier_HLV_Inter,9,FALSE),IF(AND(WEEKDAY(BP4,2)=2,COUNTIF(Jours_fériés,BP4+1)),HLOOKUP(BP4+2,Journalier_HLV_Inter,8,FALSE)-HLOOKUP(BP4+3,Journalier_HLV_Inter,9,FALSE),IF(AND(WEEKDAY(BP4,2)=2,COUNTIF(Jours_fériés,BP4+2)),HLOOKUP(BP4+1,Journalier_HLV_Inter,8,FALSE)-HLOOKUP(BP4+3,Journalier_HLV_Inter,9,FALSE),IF(AND(WEEKDAY(BP4,2)=3,COUNTIF(Jours_fériés,AND(BP4+1,BP4+2))),HLOOKUP(BP4+3,Journalier_HLV_Inter,8,FALSE)-HLOOKUP(BP4+4,Journalier_HLV_Inter,9,FALSE),IF(AND(WEEKDAY(BP4,2)=3,COUNTIF(Jours_fériés,BP4+1)),HLOOKUP(BP4+2,Journalier_HLV_Inter,8,FALSE)-HLOOKUP(BP4+3,Journalier_HLV_Inter,9,FALSE),IF(AND(WEEKDAY(BP4,2)=3,COUNTIF(Jours_fériés,BP4+2)),HLOOKUP(BP4+1,Journalier_HLV_Inter,8,FALSE)-HLOOKUP(BP4+5,Journalier_HLV_Inter,9,FALSE),IF(WEEKDAY(BP4,2)=4,(HLOOKUP(BP4+1,Journalier_HLV_Inter,8,FALSE)-HLOOKUP(BP4+4,Journalier_HLV_Inter,9,FALSE)),IF(AND(WEEKDAY(BP4,2)=4,COUNTIF(Jours_fériés,BP4+1)),HLOOKUP(BP4+4,Journalier_HLV_Inter,8,FALSE)-HLOOKUP(BP4+5,Journalier_HLV_Inter,9,FALSE),IF(AND(WEEKDAY(BP4,2)=4,COUNTIF(Jours_fériés,AND(BP4+1,BP4+4))),HLOOKUP(BP4+5,Journalier_HLV_Inter,8,FALSE)-HLOOKUP(BP4+6,Journalier_HLV_Inter,9,FALSE),IF(AND(WEEKDAY(BP4,2)=4,COUNTIF(Jours_fériés,BP4+4)),HLOOKUP(BP4+1,Journalier_HLV_Inter,8,FALSE)-HLOOKUP(BP4+5,Journalier_HLV_Inter,9,FALSE),IF(AND(WEEKDAY(BP4,2)=5,COUNTIF(Jours_fériés,BP4+3)),HLOOKUP(BP4+4,Journalier_HLV_Inter,8,FALSE)-HLOOKUP(BP4+5,Journalier_HLV_Inter,9,FALSE),IF(AND(WEEKDAY(BP4,2)=5,COUNTIF(Jours_fériés,BP4+4)),HLOOKUP(BP4+3,Journalier_HLV_Inter,8,FALSE)-HLOOKUP(BP4+5,Journalier_HLV_Inter,9,FALSE),IF(COUNTIF(Week_end,BP4),0,IF(COUNTIF(Jours_fériés,BP4),0,HLOOKUP(BP4+1,Journalier_HLV_Inter,8,FALSE)-HLOOKUP(BP4+2,Journalier_HLV_Inter,9,FALSE)))))))))))))))))))</f>
        <v>0</v>
      </c>
      <c r="BQ18" s="63">
        <f>IF(WEEKDAY(BQ4,2)=5,(HLOOKUP(BQ4+3,Journalier_HLV_Inter,8,FALSE)-HLOOKUP(BQ4+4,Journalier_HLV_Inter,9,FALSE)),IF(AND(WEEKDAY(BQ4,2)=1,COUNTIF(Jours_fériés,AND(BQ4+1,IE+2))),HLOOKUP(BQ4+3,Journalier_HLV_Inter,8,FALSE)-HLOOKUP(BQ4+4,Journalier_HLV_Inter,9,FALSE),IF(AND(WEEKDAY(BQ4,2)=1,COUNTIF(Jours_fériés,BQ4+1)),HLOOKUP(BQ4+2,Journalier_HLV_Inter,8,FALSE)-HLOOKUP(BQ4+3,Journalier_HLV_Inter,9,FALSE),IF(AND(WEEKDAY(BQ4,2)=1,COUNTIF(Jours_fériés,BQ4+2)),HLOOKUP(BQ4+1,Journalier_HLV_Inter,8,FALSE)-HLOOKUP(BQ4+3,Journalier_HLV_Inter,9,FALSE),IF(AND(WEEKDAY(BQ4,2)=2,COUNTIF(Jours_fériés,AND(BQ4+1,BQ4+2))),HLOOKUP(BQ4+3,Journalier_HLV_Inter,8,FALSE)-HLOOKUP(BQ4+4,Journalier_HLV_Inter,9,FALSE),IF(AND(WEEKDAY(BQ4,2)=2,COUNTIF(Jours_fériés,BQ4+1)),HLOOKUP(BQ4+2,Journalier_HLV_Inter,8,FALSE)-HLOOKUP(BQ4+3,Journalier_HLV_Inter,9,FALSE),IF(AND(WEEKDAY(BQ4,2)=2,COUNTIF(Jours_fériés,BQ4+2)),HLOOKUP(BQ4+1,Journalier_HLV_Inter,8,FALSE)-HLOOKUP(BQ4+3,Journalier_HLV_Inter,9,FALSE),IF(AND(WEEKDAY(BQ4,2)=3,COUNTIF(Jours_fériés,AND(BQ4+1,BQ4+2))),HLOOKUP(BQ4+3,Journalier_HLV_Inter,8,FALSE)-HLOOKUP(BQ4+4,Journalier_HLV_Inter,9,FALSE),IF(AND(WEEKDAY(BQ4,2)=3,COUNTIF(Jours_fériés,BQ4+1)),HLOOKUP(BQ4+2,Journalier_HLV_Inter,8,FALSE)-HLOOKUP(BQ4+3,Journalier_HLV_Inter,9,FALSE),IF(AND(WEEKDAY(BQ4,2)=3,COUNTIF(Jours_fériés,BQ4+2)),HLOOKUP(BQ4+1,Journalier_HLV_Inter,8,FALSE)-HLOOKUP(BQ4+5,Journalier_HLV_Inter,9,FALSE),IF(WEEKDAY(BQ4,2)=4,(HLOOKUP(BQ4+1,Journalier_HLV_Inter,8,FALSE)-HLOOKUP(BQ4+4,Journalier_HLV_Inter,9,FALSE)),IF(AND(WEEKDAY(BQ4,2)=4,COUNTIF(Jours_fériés,BQ4+1)),HLOOKUP(BQ4+4,Journalier_HLV_Inter,8,FALSE)-HLOOKUP(BQ4+5,Journalier_HLV_Inter,9,FALSE),IF(AND(WEEKDAY(BQ4,2)=4,COUNTIF(Jours_fériés,AND(BQ4+1,BQ4+4))),HLOOKUP(BQ4+5,Journalier_HLV_Inter,8,FALSE)-HLOOKUP(BQ4+6,Journalier_HLV_Inter,9,FALSE),IF(AND(WEEKDAY(BQ4,2)=4,COUNTIF(Jours_fériés,BQ4+4)),HLOOKUP(BQ4+1,Journalier_HLV_Inter,8,FALSE)-HLOOKUP(BQ4+5,Journalier_HLV_Inter,9,FALSE),IF(AND(WEEKDAY(BQ4,2)=5,COUNTIF(Jours_fériés,BQ4+3)),HLOOKUP(BQ4+4,Journalier_HLV_Inter,8,FALSE)-HLOOKUP(BQ4+5,Journalier_HLV_Inter,9,FALSE),IF(AND(WEEKDAY(BQ4,2)=5,COUNTIF(Jours_fériés,BQ4+4)),HLOOKUP(BQ4+3,Journalier_HLV_Inter,8,FALSE)-HLOOKUP(BQ4+5,Journalier_HLV_Inter,9,FALSE),IF(COUNTIF(Week_end,BQ4),0,IF(COUNTIF(Jours_fériés,BQ4),0,HLOOKUP(BQ4+1,Journalier_HLV_Inter,8,FALSE)-HLOOKUP(BQ4+2,Journalier_HLV_Inter,9,FALSE)))))))))))))))))))</f>
        <v>0</v>
      </c>
      <c r="BR18" s="63">
        <f>IF(WEEKDAY(BR4,2)=5,(HLOOKUP(BR4+3,Journalier_HLV_Inter,8,FALSE)-HLOOKUP(BR4+4,Journalier_HLV_Inter,9,FALSE)),IF(AND(WEEKDAY(BR4,2)=1,COUNTIF(Jours_fériés,AND(BR4+1,IE+2))),HLOOKUP(BR4+3,Journalier_HLV_Inter,8,FALSE)-HLOOKUP(BR4+4,Journalier_HLV_Inter,9,FALSE),IF(AND(WEEKDAY(BR4,2)=1,COUNTIF(Jours_fériés,BR4+1)),HLOOKUP(BR4+2,Journalier_HLV_Inter,8,FALSE)-HLOOKUP(BR4+3,Journalier_HLV_Inter,9,FALSE),IF(AND(WEEKDAY(BR4,2)=1,COUNTIF(Jours_fériés,BR4+2)),HLOOKUP(BR4+1,Journalier_HLV_Inter,8,FALSE)-HLOOKUP(BR4+3,Journalier_HLV_Inter,9,FALSE),IF(AND(WEEKDAY(BR4,2)=2,COUNTIF(Jours_fériés,AND(BR4+1,BR4+2))),HLOOKUP(BR4+3,Journalier_HLV_Inter,8,FALSE)-HLOOKUP(BR4+4,Journalier_HLV_Inter,9,FALSE),IF(AND(WEEKDAY(BR4,2)=2,COUNTIF(Jours_fériés,BR4+1)),HLOOKUP(BR4+2,Journalier_HLV_Inter,8,FALSE)-HLOOKUP(BR4+3,Journalier_HLV_Inter,9,FALSE),IF(AND(WEEKDAY(BR4,2)=2,COUNTIF(Jours_fériés,BR4+2)),HLOOKUP(BR4+1,Journalier_HLV_Inter,8,FALSE)-HLOOKUP(BR4+3,Journalier_HLV_Inter,9,FALSE),IF(AND(WEEKDAY(BR4,2)=3,COUNTIF(Jours_fériés,AND(BR4+1,BR4+2))),HLOOKUP(BR4+3,Journalier_HLV_Inter,8,FALSE)-HLOOKUP(BR4+4,Journalier_HLV_Inter,9,FALSE),IF(AND(WEEKDAY(BR4,2)=3,COUNTIF(Jours_fériés,BR4+1)),HLOOKUP(BR4+2,Journalier_HLV_Inter,8,FALSE)-HLOOKUP(BR4+3,Journalier_HLV_Inter,9,FALSE),IF(AND(WEEKDAY(BR4,2)=3,COUNTIF(Jours_fériés,BR4+2)),HLOOKUP(BR4+1,Journalier_HLV_Inter,8,FALSE)-HLOOKUP(BR4+5,Journalier_HLV_Inter,9,FALSE),IF(WEEKDAY(BR4,2)=4,(HLOOKUP(BR4+1,Journalier_HLV_Inter,8,FALSE)-HLOOKUP(BR4+4,Journalier_HLV_Inter,9,FALSE)),IF(AND(WEEKDAY(BR4,2)=4,COUNTIF(Jours_fériés,BR4+1)),HLOOKUP(BR4+4,Journalier_HLV_Inter,8,FALSE)-HLOOKUP(BR4+5,Journalier_HLV_Inter,9,FALSE),IF(AND(WEEKDAY(BR4,2)=4,COUNTIF(Jours_fériés,AND(BR4+1,BR4+4))),HLOOKUP(BR4+5,Journalier_HLV_Inter,8,FALSE)-HLOOKUP(BR4+6,Journalier_HLV_Inter,9,FALSE),IF(AND(WEEKDAY(BR4,2)=4,COUNTIF(Jours_fériés,BR4+4)),HLOOKUP(BR4+1,Journalier_HLV_Inter,8,FALSE)-HLOOKUP(BR4+5,Journalier_HLV_Inter,9,FALSE),IF(AND(WEEKDAY(BR4,2)=5,COUNTIF(Jours_fériés,BR4+3)),HLOOKUP(BR4+4,Journalier_HLV_Inter,8,FALSE)-HLOOKUP(BR4+5,Journalier_HLV_Inter,9,FALSE),IF(AND(WEEKDAY(BR4,2)=5,COUNTIF(Jours_fériés,BR4+4)),HLOOKUP(BR4+3,Journalier_HLV_Inter,8,FALSE)-HLOOKUP(BR4+5,Journalier_HLV_Inter,9,FALSE),IF(COUNTIF(Week_end,BR4),0,IF(COUNTIF(Jours_fériés,BR4),0,HLOOKUP(BR4+1,Journalier_HLV_Inter,8,FALSE)-HLOOKUP(BR4+2,Journalier_HLV_Inter,9,FALSE)))))))))))))))))))</f>
        <v>0</v>
      </c>
      <c r="BS18" s="63">
        <f>IF(WEEKDAY(BS4,2)=5,(HLOOKUP(BS4+3,Journalier_HLV_Inter,8,FALSE)-HLOOKUP(BS4+4,Journalier_HLV_Inter,9,FALSE)),IF(AND(WEEKDAY(BS4,2)=1,COUNTIF(Jours_fériés,AND(BS4+1,IE+2))),HLOOKUP(BS4+3,Journalier_HLV_Inter,8,FALSE)-HLOOKUP(BS4+4,Journalier_HLV_Inter,9,FALSE),IF(AND(WEEKDAY(BS4,2)=1,COUNTIF(Jours_fériés,BS4+1)),HLOOKUP(BS4+2,Journalier_HLV_Inter,8,FALSE)-HLOOKUP(BS4+3,Journalier_HLV_Inter,9,FALSE),IF(AND(WEEKDAY(BS4,2)=1,COUNTIF(Jours_fériés,BS4+2)),HLOOKUP(BS4+1,Journalier_HLV_Inter,8,FALSE)-HLOOKUP(BS4+3,Journalier_HLV_Inter,9,FALSE),IF(AND(WEEKDAY(BS4,2)=2,COUNTIF(Jours_fériés,AND(BS4+1,BS4+2))),HLOOKUP(BS4+3,Journalier_HLV_Inter,8,FALSE)-HLOOKUP(BS4+4,Journalier_HLV_Inter,9,FALSE),IF(AND(WEEKDAY(BS4,2)=2,COUNTIF(Jours_fériés,BS4+1)),HLOOKUP(BS4+2,Journalier_HLV_Inter,8,FALSE)-HLOOKUP(BS4+3,Journalier_HLV_Inter,9,FALSE),IF(AND(WEEKDAY(BS4,2)=2,COUNTIF(Jours_fériés,BS4+2)),HLOOKUP(BS4+1,Journalier_HLV_Inter,8,FALSE)-HLOOKUP(BS4+3,Journalier_HLV_Inter,9,FALSE),IF(AND(WEEKDAY(BS4,2)=3,COUNTIF(Jours_fériés,AND(BS4+1,BS4+2))),HLOOKUP(BS4+3,Journalier_HLV_Inter,8,FALSE)-HLOOKUP(BS4+4,Journalier_HLV_Inter,9,FALSE),IF(AND(WEEKDAY(BS4,2)=3,COUNTIF(Jours_fériés,BS4+1)),HLOOKUP(BS4+2,Journalier_HLV_Inter,8,FALSE)-HLOOKUP(BS4+3,Journalier_HLV_Inter,9,FALSE),IF(AND(WEEKDAY(BS4,2)=3,COUNTIF(Jours_fériés,BS4+2)),HLOOKUP(BS4+1,Journalier_HLV_Inter,8,FALSE)-HLOOKUP(BS4+5,Journalier_HLV_Inter,9,FALSE),IF(WEEKDAY(BS4,2)=4,(HLOOKUP(BS4+1,Journalier_HLV_Inter,8,FALSE)-HLOOKUP(BS4+4,Journalier_HLV_Inter,9,FALSE)),IF(AND(WEEKDAY(BS4,2)=4,COUNTIF(Jours_fériés,BS4+1)),HLOOKUP(BS4+4,Journalier_HLV_Inter,8,FALSE)-HLOOKUP(BS4+5,Journalier_HLV_Inter,9,FALSE),IF(AND(WEEKDAY(BS4,2)=4,COUNTIF(Jours_fériés,AND(BS4+1,BS4+4))),HLOOKUP(BS4+5,Journalier_HLV_Inter,8,FALSE)-HLOOKUP(BS4+6,Journalier_HLV_Inter,9,FALSE),IF(AND(WEEKDAY(BS4,2)=4,COUNTIF(Jours_fériés,BS4+4)),HLOOKUP(BS4+1,Journalier_HLV_Inter,8,FALSE)-HLOOKUP(BS4+5,Journalier_HLV_Inter,9,FALSE),IF(AND(WEEKDAY(BS4,2)=5,COUNTIF(Jours_fériés,BS4+3)),HLOOKUP(BS4+4,Journalier_HLV_Inter,8,FALSE)-HLOOKUP(BS4+5,Journalier_HLV_Inter,9,FALSE),IF(AND(WEEKDAY(BS4,2)=5,COUNTIF(Jours_fériés,BS4+4)),HLOOKUP(BS4+3,Journalier_HLV_Inter,8,FALSE)-HLOOKUP(BS4+5,Journalier_HLV_Inter,9,FALSE),IF(COUNTIF(Week_end,BS4),0,IF(COUNTIF(Jours_fériés,BS4),0,HLOOKUP(BS4+1,Journalier_HLV_Inter,8,FALSE)-HLOOKUP(BS4+2,Journalier_HLV_Inter,9,FALSE)))))))))))))))))))</f>
        <v>0</v>
      </c>
      <c r="BT18" s="63">
        <f>IF(WEEKDAY(BT4,2)=5,(HLOOKUP(BT4+3,Journalier_HLV_Inter,8,FALSE)-HLOOKUP(BT4+4,Journalier_HLV_Inter,9,FALSE)),IF(AND(WEEKDAY(BT4,2)=1,COUNTIF(Jours_fériés,AND(BT4+1,IE+2))),HLOOKUP(BT4+3,Journalier_HLV_Inter,8,FALSE)-HLOOKUP(BT4+4,Journalier_HLV_Inter,9,FALSE),IF(AND(WEEKDAY(BT4,2)=1,COUNTIF(Jours_fériés,BT4+1)),HLOOKUP(BT4+2,Journalier_HLV_Inter,8,FALSE)-HLOOKUP(BT4+3,Journalier_HLV_Inter,9,FALSE),IF(AND(WEEKDAY(BT4,2)=1,COUNTIF(Jours_fériés,BT4+2)),HLOOKUP(BT4+1,Journalier_HLV_Inter,8,FALSE)-HLOOKUP(BT4+3,Journalier_HLV_Inter,9,FALSE),IF(AND(WEEKDAY(BT4,2)=2,COUNTIF(Jours_fériés,AND(BT4+1,BT4+2))),HLOOKUP(BT4+3,Journalier_HLV_Inter,8,FALSE)-HLOOKUP(BT4+4,Journalier_HLV_Inter,9,FALSE),IF(AND(WEEKDAY(BT4,2)=2,COUNTIF(Jours_fériés,BT4+1)),HLOOKUP(BT4+2,Journalier_HLV_Inter,8,FALSE)-HLOOKUP(BT4+3,Journalier_HLV_Inter,9,FALSE),IF(AND(WEEKDAY(BT4,2)=2,COUNTIF(Jours_fériés,BT4+2)),HLOOKUP(BT4+1,Journalier_HLV_Inter,8,FALSE)-HLOOKUP(BT4+3,Journalier_HLV_Inter,9,FALSE),IF(AND(WEEKDAY(BT4,2)=3,COUNTIF(Jours_fériés,AND(BT4+1,BT4+2))),HLOOKUP(BT4+3,Journalier_HLV_Inter,8,FALSE)-HLOOKUP(BT4+4,Journalier_HLV_Inter,9,FALSE),IF(AND(WEEKDAY(BT4,2)=3,COUNTIF(Jours_fériés,BT4+1)),HLOOKUP(BT4+2,Journalier_HLV_Inter,8,FALSE)-HLOOKUP(BT4+3,Journalier_HLV_Inter,9,FALSE),IF(AND(WEEKDAY(BT4,2)=3,COUNTIF(Jours_fériés,BT4+2)),HLOOKUP(BT4+1,Journalier_HLV_Inter,8,FALSE)-HLOOKUP(BT4+5,Journalier_HLV_Inter,9,FALSE),IF(WEEKDAY(BT4,2)=4,(HLOOKUP(BT4+1,Journalier_HLV_Inter,8,FALSE)-HLOOKUP(BT4+4,Journalier_HLV_Inter,9,FALSE)),IF(AND(WEEKDAY(BT4,2)=4,COUNTIF(Jours_fériés,BT4+1)),HLOOKUP(BT4+4,Journalier_HLV_Inter,8,FALSE)-HLOOKUP(BT4+5,Journalier_HLV_Inter,9,FALSE),IF(AND(WEEKDAY(BT4,2)=4,COUNTIF(Jours_fériés,AND(BT4+1,BT4+4))),HLOOKUP(BT4+5,Journalier_HLV_Inter,8,FALSE)-HLOOKUP(BT4+6,Journalier_HLV_Inter,9,FALSE),IF(AND(WEEKDAY(BT4,2)=4,COUNTIF(Jours_fériés,BT4+4)),HLOOKUP(BT4+1,Journalier_HLV_Inter,8,FALSE)-HLOOKUP(BT4+5,Journalier_HLV_Inter,9,FALSE),IF(AND(WEEKDAY(BT4,2)=5,COUNTIF(Jours_fériés,BT4+3)),HLOOKUP(BT4+4,Journalier_HLV_Inter,8,FALSE)-HLOOKUP(BT4+5,Journalier_HLV_Inter,9,FALSE),IF(AND(WEEKDAY(BT4,2)=5,COUNTIF(Jours_fériés,BT4+4)),HLOOKUP(BT4+3,Journalier_HLV_Inter,8,FALSE)-HLOOKUP(BT4+5,Journalier_HLV_Inter,9,FALSE),IF(COUNTIF(Week_end,BT4),0,IF(COUNTIF(Jours_fériés,BT4),0,HLOOKUP(BT4+1,Journalier_HLV_Inter,8,FALSE)-HLOOKUP(BT4+2,Journalier_HLV_Inter,9,FALSE)))))))))))))))))))</f>
        <v>0</v>
      </c>
      <c r="BU18" s="63">
        <f>IF(WEEKDAY(BU4,2)=5,(HLOOKUP(BU4+3,Journalier_HLV_Inter,8,FALSE)-HLOOKUP(BU4+4,Journalier_HLV_Inter,9,FALSE)),IF(AND(WEEKDAY(BU4,2)=1,COUNTIF(Jours_fériés,AND(BU4+1,IE+2))),HLOOKUP(BU4+3,Journalier_HLV_Inter,8,FALSE)-HLOOKUP(BU4+4,Journalier_HLV_Inter,9,FALSE),IF(AND(WEEKDAY(BU4,2)=1,COUNTIF(Jours_fériés,BU4+1)),HLOOKUP(BU4+2,Journalier_HLV_Inter,8,FALSE)-HLOOKUP(BU4+3,Journalier_HLV_Inter,9,FALSE),IF(AND(WEEKDAY(BU4,2)=1,COUNTIF(Jours_fériés,BU4+2)),HLOOKUP(BU4+1,Journalier_HLV_Inter,8,FALSE)-HLOOKUP(BU4+3,Journalier_HLV_Inter,9,FALSE),IF(AND(WEEKDAY(BU4,2)=2,COUNTIF(Jours_fériés,AND(BU4+1,BU4+2))),HLOOKUP(BU4+3,Journalier_HLV_Inter,8,FALSE)-HLOOKUP(BU4+4,Journalier_HLV_Inter,9,FALSE),IF(AND(WEEKDAY(BU4,2)=2,COUNTIF(Jours_fériés,BU4+1)),HLOOKUP(BU4+2,Journalier_HLV_Inter,8,FALSE)-HLOOKUP(BU4+3,Journalier_HLV_Inter,9,FALSE),IF(AND(WEEKDAY(BU4,2)=2,COUNTIF(Jours_fériés,BU4+2)),HLOOKUP(BU4+1,Journalier_HLV_Inter,8,FALSE)-HLOOKUP(BU4+3,Journalier_HLV_Inter,9,FALSE),IF(AND(WEEKDAY(BU4,2)=3,COUNTIF(Jours_fériés,AND(BU4+1,BU4+2))),HLOOKUP(BU4+3,Journalier_HLV_Inter,8,FALSE)-HLOOKUP(BU4+4,Journalier_HLV_Inter,9,FALSE),IF(AND(WEEKDAY(BU4,2)=3,COUNTIF(Jours_fériés,BU4+1)),HLOOKUP(BU4+2,Journalier_HLV_Inter,8,FALSE)-HLOOKUP(BU4+3,Journalier_HLV_Inter,9,FALSE),IF(AND(WEEKDAY(BU4,2)=3,COUNTIF(Jours_fériés,BU4+2)),HLOOKUP(BU4+1,Journalier_HLV_Inter,8,FALSE)-HLOOKUP(BU4+5,Journalier_HLV_Inter,9,FALSE),IF(WEEKDAY(BU4,2)=4,(HLOOKUP(BU4+1,Journalier_HLV_Inter,8,FALSE)-HLOOKUP(BU4+4,Journalier_HLV_Inter,9,FALSE)),IF(AND(WEEKDAY(BU4,2)=4,COUNTIF(Jours_fériés,BU4+1)),HLOOKUP(BU4+4,Journalier_HLV_Inter,8,FALSE)-HLOOKUP(BU4+5,Journalier_HLV_Inter,9,FALSE),IF(AND(WEEKDAY(BU4,2)=4,COUNTIF(Jours_fériés,AND(BU4+1,BU4+4))),HLOOKUP(BU4+5,Journalier_HLV_Inter,8,FALSE)-HLOOKUP(BU4+6,Journalier_HLV_Inter,9,FALSE),IF(AND(WEEKDAY(BU4,2)=4,COUNTIF(Jours_fériés,BU4+4)),HLOOKUP(BU4+1,Journalier_HLV_Inter,8,FALSE)-HLOOKUP(BU4+5,Journalier_HLV_Inter,9,FALSE),IF(AND(WEEKDAY(BU4,2)=5,COUNTIF(Jours_fériés,BU4+3)),HLOOKUP(BU4+4,Journalier_HLV_Inter,8,FALSE)-HLOOKUP(BU4+5,Journalier_HLV_Inter,9,FALSE),IF(AND(WEEKDAY(BU4,2)=5,COUNTIF(Jours_fériés,BU4+4)),HLOOKUP(BU4+3,Journalier_HLV_Inter,8,FALSE)-HLOOKUP(BU4+5,Journalier_HLV_Inter,9,FALSE),IF(COUNTIF(Week_end,BU4),0,IF(COUNTIF(Jours_fériés,BU4),0,HLOOKUP(BU4+1,Journalier_HLV_Inter,8,FALSE)-HLOOKUP(BU4+2,Journalier_HLV_Inter,9,FALSE)))))))))))))))))))</f>
        <v>0</v>
      </c>
      <c r="BV18" s="63">
        <f>IF(WEEKDAY(BV4,2)=5,(HLOOKUP(BV4+3,Journalier_HLV_Inter,8,FALSE)-HLOOKUP(BV4+4,Journalier_HLV_Inter,9,FALSE)),IF(AND(WEEKDAY(BV4,2)=1,COUNTIF(Jours_fériés,AND(BV4+1,IE+2))),HLOOKUP(BV4+3,Journalier_HLV_Inter,8,FALSE)-HLOOKUP(BV4+4,Journalier_HLV_Inter,9,FALSE),IF(AND(WEEKDAY(BV4,2)=1,COUNTIF(Jours_fériés,BV4+1)),HLOOKUP(BV4+2,Journalier_HLV_Inter,8,FALSE)-HLOOKUP(BV4+3,Journalier_HLV_Inter,9,FALSE),IF(AND(WEEKDAY(BV4,2)=1,COUNTIF(Jours_fériés,BV4+2)),HLOOKUP(BV4+1,Journalier_HLV_Inter,8,FALSE)-HLOOKUP(BV4+3,Journalier_HLV_Inter,9,FALSE),IF(AND(WEEKDAY(BV4,2)=2,COUNTIF(Jours_fériés,AND(BV4+1,BV4+2))),HLOOKUP(BV4+3,Journalier_HLV_Inter,8,FALSE)-HLOOKUP(BV4+4,Journalier_HLV_Inter,9,FALSE),IF(AND(WEEKDAY(BV4,2)=2,COUNTIF(Jours_fériés,BV4+1)),HLOOKUP(BV4+2,Journalier_HLV_Inter,8,FALSE)-HLOOKUP(BV4+3,Journalier_HLV_Inter,9,FALSE),IF(AND(WEEKDAY(BV4,2)=2,COUNTIF(Jours_fériés,BV4+2)),HLOOKUP(BV4+1,Journalier_HLV_Inter,8,FALSE)-HLOOKUP(BV4+3,Journalier_HLV_Inter,9,FALSE),IF(AND(WEEKDAY(BV4,2)=3,COUNTIF(Jours_fériés,AND(BV4+1,BV4+2))),HLOOKUP(BV4+3,Journalier_HLV_Inter,8,FALSE)-HLOOKUP(BV4+4,Journalier_HLV_Inter,9,FALSE),IF(AND(WEEKDAY(BV4,2)=3,COUNTIF(Jours_fériés,BV4+1)),HLOOKUP(BV4+2,Journalier_HLV_Inter,8,FALSE)-HLOOKUP(BV4+3,Journalier_HLV_Inter,9,FALSE),IF(AND(WEEKDAY(BV4,2)=3,COUNTIF(Jours_fériés,BV4+2)),HLOOKUP(BV4+1,Journalier_HLV_Inter,8,FALSE)-HLOOKUP(BV4+5,Journalier_HLV_Inter,9,FALSE),IF(WEEKDAY(BV4,2)=4,(HLOOKUP(BV4+1,Journalier_HLV_Inter,8,FALSE)-HLOOKUP(BV4+4,Journalier_HLV_Inter,9,FALSE)),IF(AND(WEEKDAY(BV4,2)=4,COUNTIF(Jours_fériés,BV4+1)),HLOOKUP(BV4+4,Journalier_HLV_Inter,8,FALSE)-HLOOKUP(BV4+5,Journalier_HLV_Inter,9,FALSE),IF(AND(WEEKDAY(BV4,2)=4,COUNTIF(Jours_fériés,AND(BV4+1,BV4+4))),HLOOKUP(BV4+5,Journalier_HLV_Inter,8,FALSE)-HLOOKUP(BV4+6,Journalier_HLV_Inter,9,FALSE),IF(AND(WEEKDAY(BV4,2)=4,COUNTIF(Jours_fériés,BV4+4)),HLOOKUP(BV4+1,Journalier_HLV_Inter,8,FALSE)-HLOOKUP(BV4+5,Journalier_HLV_Inter,9,FALSE),IF(AND(WEEKDAY(BV4,2)=5,COUNTIF(Jours_fériés,BV4+3)),HLOOKUP(BV4+4,Journalier_HLV_Inter,8,FALSE)-HLOOKUP(BV4+5,Journalier_HLV_Inter,9,FALSE),IF(AND(WEEKDAY(BV4,2)=5,COUNTIF(Jours_fériés,BV4+4)),HLOOKUP(BV4+3,Journalier_HLV_Inter,8,FALSE)-HLOOKUP(BV4+5,Journalier_HLV_Inter,9,FALSE),IF(COUNTIF(Week_end,BV4),0,IF(COUNTIF(Jours_fériés,BV4),0,HLOOKUP(BV4+1,Journalier_HLV_Inter,8,FALSE)-HLOOKUP(BV4+2,Journalier_HLV_Inter,9,FALSE)))))))))))))))))))</f>
        <v>0</v>
      </c>
      <c r="BW18" s="63">
        <f>IF(WEEKDAY(BW4,2)=5,(HLOOKUP(BW4+3,Journalier_HLV_Inter,8,FALSE)-HLOOKUP(BW4+4,Journalier_HLV_Inter,9,FALSE)),IF(AND(WEEKDAY(BW4,2)=1,COUNTIF(Jours_fériés,AND(BW4+1,IE+2))),HLOOKUP(BW4+3,Journalier_HLV_Inter,8,FALSE)-HLOOKUP(BW4+4,Journalier_HLV_Inter,9,FALSE),IF(AND(WEEKDAY(BW4,2)=1,COUNTIF(Jours_fériés,BW4+1)),HLOOKUP(BW4+2,Journalier_HLV_Inter,8,FALSE)-HLOOKUP(BW4+3,Journalier_HLV_Inter,9,FALSE),IF(AND(WEEKDAY(BW4,2)=1,COUNTIF(Jours_fériés,BW4+2)),HLOOKUP(BW4+1,Journalier_HLV_Inter,8,FALSE)-HLOOKUP(BW4+3,Journalier_HLV_Inter,9,FALSE),IF(AND(WEEKDAY(BW4,2)=2,COUNTIF(Jours_fériés,AND(BW4+1,BW4+2))),HLOOKUP(BW4+3,Journalier_HLV_Inter,8,FALSE)-HLOOKUP(BW4+4,Journalier_HLV_Inter,9,FALSE),IF(AND(WEEKDAY(BW4,2)=2,COUNTIF(Jours_fériés,BW4+1)),HLOOKUP(BW4+2,Journalier_HLV_Inter,8,FALSE)-HLOOKUP(BW4+3,Journalier_HLV_Inter,9,FALSE),IF(AND(WEEKDAY(BW4,2)=2,COUNTIF(Jours_fériés,BW4+2)),HLOOKUP(BW4+1,Journalier_HLV_Inter,8,FALSE)-HLOOKUP(BW4+3,Journalier_HLV_Inter,9,FALSE),IF(AND(WEEKDAY(BW4,2)=3,COUNTIF(Jours_fériés,AND(BW4+1,BW4+2))),HLOOKUP(BW4+3,Journalier_HLV_Inter,8,FALSE)-HLOOKUP(BW4+4,Journalier_HLV_Inter,9,FALSE),IF(AND(WEEKDAY(BW4,2)=3,COUNTIF(Jours_fériés,BW4+1)),HLOOKUP(BW4+2,Journalier_HLV_Inter,8,FALSE)-HLOOKUP(BW4+3,Journalier_HLV_Inter,9,FALSE),IF(AND(WEEKDAY(BW4,2)=3,COUNTIF(Jours_fériés,BW4+2)),HLOOKUP(BW4+1,Journalier_HLV_Inter,8,FALSE)-HLOOKUP(BW4+5,Journalier_HLV_Inter,9,FALSE),IF(WEEKDAY(BW4,2)=4,(HLOOKUP(BW4+1,Journalier_HLV_Inter,8,FALSE)-HLOOKUP(BW4+4,Journalier_HLV_Inter,9,FALSE)),IF(AND(WEEKDAY(BW4,2)=4,COUNTIF(Jours_fériés,BW4+1)),HLOOKUP(BW4+4,Journalier_HLV_Inter,8,FALSE)-HLOOKUP(BW4+5,Journalier_HLV_Inter,9,FALSE),IF(AND(WEEKDAY(BW4,2)=4,COUNTIF(Jours_fériés,AND(BW4+1,BW4+4))),HLOOKUP(BW4+5,Journalier_HLV_Inter,8,FALSE)-HLOOKUP(BW4+6,Journalier_HLV_Inter,9,FALSE),IF(AND(WEEKDAY(BW4,2)=4,COUNTIF(Jours_fériés,BW4+4)),HLOOKUP(BW4+1,Journalier_HLV_Inter,8,FALSE)-HLOOKUP(BW4+5,Journalier_HLV_Inter,9,FALSE),IF(AND(WEEKDAY(BW4,2)=5,COUNTIF(Jours_fériés,BW4+3)),HLOOKUP(BW4+4,Journalier_HLV_Inter,8,FALSE)-HLOOKUP(BW4+5,Journalier_HLV_Inter,9,FALSE),IF(AND(WEEKDAY(BW4,2)=5,COUNTIF(Jours_fériés,BW4+4)),HLOOKUP(BW4+3,Journalier_HLV_Inter,8,FALSE)-HLOOKUP(BW4+5,Journalier_HLV_Inter,9,FALSE),IF(COUNTIF(Week_end,BW4),0,IF(COUNTIF(Jours_fériés,BW4),0,HLOOKUP(BW4+1,Journalier_HLV_Inter,8,FALSE)-HLOOKUP(BW4+2,Journalier_HLV_Inter,9,FALSE)))))))))))))))))))</f>
        <v>0</v>
      </c>
      <c r="BX18" s="63">
        <f>IF(WEEKDAY(BX4,2)=5,(HLOOKUP(BX4+3,Journalier_HLV_Inter,8,FALSE)-HLOOKUP(BX4+4,Journalier_HLV_Inter,9,FALSE)),IF(AND(WEEKDAY(BX4,2)=1,COUNTIF(Jours_fériés,AND(BX4+1,IE+2))),HLOOKUP(BX4+3,Journalier_HLV_Inter,8,FALSE)-HLOOKUP(BX4+4,Journalier_HLV_Inter,9,FALSE),IF(AND(WEEKDAY(BX4,2)=1,COUNTIF(Jours_fériés,BX4+1)),HLOOKUP(BX4+2,Journalier_HLV_Inter,8,FALSE)-HLOOKUP(BX4+3,Journalier_HLV_Inter,9,FALSE),IF(AND(WEEKDAY(BX4,2)=1,COUNTIF(Jours_fériés,BX4+2)),HLOOKUP(BX4+1,Journalier_HLV_Inter,8,FALSE)-HLOOKUP(BX4+3,Journalier_HLV_Inter,9,FALSE),IF(AND(WEEKDAY(BX4,2)=2,COUNTIF(Jours_fériés,AND(BX4+1,BX4+2))),HLOOKUP(BX4+3,Journalier_HLV_Inter,8,FALSE)-HLOOKUP(BX4+4,Journalier_HLV_Inter,9,FALSE),IF(AND(WEEKDAY(BX4,2)=2,COUNTIF(Jours_fériés,BX4+1)),HLOOKUP(BX4+2,Journalier_HLV_Inter,8,FALSE)-HLOOKUP(BX4+3,Journalier_HLV_Inter,9,FALSE),IF(AND(WEEKDAY(BX4,2)=2,COUNTIF(Jours_fériés,BX4+2)),HLOOKUP(BX4+1,Journalier_HLV_Inter,8,FALSE)-HLOOKUP(BX4+3,Journalier_HLV_Inter,9,FALSE),IF(AND(WEEKDAY(BX4,2)=3,COUNTIF(Jours_fériés,AND(BX4+1,BX4+2))),HLOOKUP(BX4+3,Journalier_HLV_Inter,8,FALSE)-HLOOKUP(BX4+4,Journalier_HLV_Inter,9,FALSE),IF(AND(WEEKDAY(BX4,2)=3,COUNTIF(Jours_fériés,BX4+1)),HLOOKUP(BX4+2,Journalier_HLV_Inter,8,FALSE)-HLOOKUP(BX4+3,Journalier_HLV_Inter,9,FALSE),IF(AND(WEEKDAY(BX4,2)=3,COUNTIF(Jours_fériés,BX4+2)),HLOOKUP(BX4+1,Journalier_HLV_Inter,8,FALSE)-HLOOKUP(BX4+5,Journalier_HLV_Inter,9,FALSE),IF(WEEKDAY(BX4,2)=4,(HLOOKUP(BX4+1,Journalier_HLV_Inter,8,FALSE)-HLOOKUP(BX4+4,Journalier_HLV_Inter,9,FALSE)),IF(AND(WEEKDAY(BX4,2)=4,COUNTIF(Jours_fériés,BX4+1)),HLOOKUP(BX4+4,Journalier_HLV_Inter,8,FALSE)-HLOOKUP(BX4+5,Journalier_HLV_Inter,9,FALSE),IF(AND(WEEKDAY(BX4,2)=4,COUNTIF(Jours_fériés,AND(BX4+1,BX4+4))),HLOOKUP(BX4+5,Journalier_HLV_Inter,8,FALSE)-HLOOKUP(BX4+6,Journalier_HLV_Inter,9,FALSE),IF(AND(WEEKDAY(BX4,2)=4,COUNTIF(Jours_fériés,BX4+4)),HLOOKUP(BX4+1,Journalier_HLV_Inter,8,FALSE)-HLOOKUP(BX4+5,Journalier_HLV_Inter,9,FALSE),IF(AND(WEEKDAY(BX4,2)=5,COUNTIF(Jours_fériés,BX4+3)),HLOOKUP(BX4+4,Journalier_HLV_Inter,8,FALSE)-HLOOKUP(BX4+5,Journalier_HLV_Inter,9,FALSE),IF(AND(WEEKDAY(BX4,2)=5,COUNTIF(Jours_fériés,BX4+4)),HLOOKUP(BX4+3,Journalier_HLV_Inter,8,FALSE)-HLOOKUP(BX4+5,Journalier_HLV_Inter,9,FALSE),IF(COUNTIF(Week_end,BX4),0,IF(COUNTIF(Jours_fériés,BX4),0,HLOOKUP(BX4+1,Journalier_HLV_Inter,8,FALSE)-HLOOKUP(BX4+2,Journalier_HLV_Inter,9,FALSE)))))))))))))))))))</f>
        <v>0</v>
      </c>
      <c r="BY18" s="63">
        <f>IF(WEEKDAY(BY4,2)=5,(HLOOKUP(BY4+3,Journalier_HLV_Inter,8,FALSE)-HLOOKUP(BY4+4,Journalier_HLV_Inter,9,FALSE)),IF(AND(WEEKDAY(BY4,2)=1,COUNTIF(Jours_fériés,AND(BY4+1,IE+2))),HLOOKUP(BY4+3,Journalier_HLV_Inter,8,FALSE)-HLOOKUP(BY4+4,Journalier_HLV_Inter,9,FALSE),IF(AND(WEEKDAY(BY4,2)=1,COUNTIF(Jours_fériés,BY4+1)),HLOOKUP(BY4+2,Journalier_HLV_Inter,8,FALSE)-HLOOKUP(BY4+3,Journalier_HLV_Inter,9,FALSE),IF(AND(WEEKDAY(BY4,2)=1,COUNTIF(Jours_fériés,BY4+2)),HLOOKUP(BY4+1,Journalier_HLV_Inter,8,FALSE)-HLOOKUP(BY4+3,Journalier_HLV_Inter,9,FALSE),IF(AND(WEEKDAY(BY4,2)=2,COUNTIF(Jours_fériés,AND(BY4+1,BY4+2))),HLOOKUP(BY4+3,Journalier_HLV_Inter,8,FALSE)-HLOOKUP(BY4+4,Journalier_HLV_Inter,9,FALSE),IF(AND(WEEKDAY(BY4,2)=2,COUNTIF(Jours_fériés,BY4+1)),HLOOKUP(BY4+2,Journalier_HLV_Inter,8,FALSE)-HLOOKUP(BY4+3,Journalier_HLV_Inter,9,FALSE),IF(AND(WEEKDAY(BY4,2)=2,COUNTIF(Jours_fériés,BY4+2)),HLOOKUP(BY4+1,Journalier_HLV_Inter,8,FALSE)-HLOOKUP(BY4+3,Journalier_HLV_Inter,9,FALSE),IF(AND(WEEKDAY(BY4,2)=3,COUNTIF(Jours_fériés,AND(BY4+1,BY4+2))),HLOOKUP(BY4+3,Journalier_HLV_Inter,8,FALSE)-HLOOKUP(BY4+4,Journalier_HLV_Inter,9,FALSE),IF(AND(WEEKDAY(BY4,2)=3,COUNTIF(Jours_fériés,BY4+1)),HLOOKUP(BY4+2,Journalier_HLV_Inter,8,FALSE)-HLOOKUP(BY4+3,Journalier_HLV_Inter,9,FALSE),IF(AND(WEEKDAY(BY4,2)=3,COUNTIF(Jours_fériés,BY4+2)),HLOOKUP(BY4+1,Journalier_HLV_Inter,8,FALSE)-HLOOKUP(BY4+5,Journalier_HLV_Inter,9,FALSE),IF(WEEKDAY(BY4,2)=4,(HLOOKUP(BY4+1,Journalier_HLV_Inter,8,FALSE)-HLOOKUP(BY4+4,Journalier_HLV_Inter,9,FALSE)),IF(AND(WEEKDAY(BY4,2)=4,COUNTIF(Jours_fériés,BY4+1)),HLOOKUP(BY4+4,Journalier_HLV_Inter,8,FALSE)-HLOOKUP(BY4+5,Journalier_HLV_Inter,9,FALSE),IF(AND(WEEKDAY(BY4,2)=4,COUNTIF(Jours_fériés,AND(BY4+1,BY4+4))),HLOOKUP(BY4+5,Journalier_HLV_Inter,8,FALSE)-HLOOKUP(BY4+6,Journalier_HLV_Inter,9,FALSE),IF(AND(WEEKDAY(BY4,2)=4,COUNTIF(Jours_fériés,BY4+4)),HLOOKUP(BY4+1,Journalier_HLV_Inter,8,FALSE)-HLOOKUP(BY4+5,Journalier_HLV_Inter,9,FALSE),IF(AND(WEEKDAY(BY4,2)=5,COUNTIF(Jours_fériés,BY4+3)),HLOOKUP(BY4+4,Journalier_HLV_Inter,8,FALSE)-HLOOKUP(BY4+5,Journalier_HLV_Inter,9,FALSE),IF(AND(WEEKDAY(BY4,2)=5,COUNTIF(Jours_fériés,BY4+4)),HLOOKUP(BY4+3,Journalier_HLV_Inter,8,FALSE)-HLOOKUP(BY4+5,Journalier_HLV_Inter,9,FALSE),IF(COUNTIF(Week_end,BY4),0,IF(COUNTIF(Jours_fériés,BY4),0,HLOOKUP(BY4+1,Journalier_HLV_Inter,8,FALSE)-HLOOKUP(BY4+2,Journalier_HLV_Inter,9,FALSE)))))))))))))))))))</f>
        <v>0</v>
      </c>
      <c r="BZ18" s="63">
        <f>IF(WEEKDAY(BZ4,2)=5,(HLOOKUP(BZ4+3,Journalier_HLV_Inter,8,FALSE)-HLOOKUP(BZ4+4,Journalier_HLV_Inter,9,FALSE)),IF(AND(WEEKDAY(BZ4,2)=1,COUNTIF(Jours_fériés,AND(BZ4+1,IE+2))),HLOOKUP(BZ4+3,Journalier_HLV_Inter,8,FALSE)-HLOOKUP(BZ4+4,Journalier_HLV_Inter,9,FALSE),IF(AND(WEEKDAY(BZ4,2)=1,COUNTIF(Jours_fériés,BZ4+1)),HLOOKUP(BZ4+2,Journalier_HLV_Inter,8,FALSE)-HLOOKUP(BZ4+3,Journalier_HLV_Inter,9,FALSE),IF(AND(WEEKDAY(BZ4,2)=1,COUNTIF(Jours_fériés,BZ4+2)),HLOOKUP(BZ4+1,Journalier_HLV_Inter,8,FALSE)-HLOOKUP(BZ4+3,Journalier_HLV_Inter,9,FALSE),IF(AND(WEEKDAY(BZ4,2)=2,COUNTIF(Jours_fériés,AND(BZ4+1,BZ4+2))),HLOOKUP(BZ4+3,Journalier_HLV_Inter,8,FALSE)-HLOOKUP(BZ4+4,Journalier_HLV_Inter,9,FALSE),IF(AND(WEEKDAY(BZ4,2)=2,COUNTIF(Jours_fériés,BZ4+1)),HLOOKUP(BZ4+2,Journalier_HLV_Inter,8,FALSE)-HLOOKUP(BZ4+3,Journalier_HLV_Inter,9,FALSE),IF(AND(WEEKDAY(BZ4,2)=2,COUNTIF(Jours_fériés,BZ4+2)),HLOOKUP(BZ4+1,Journalier_HLV_Inter,8,FALSE)-HLOOKUP(BZ4+3,Journalier_HLV_Inter,9,FALSE),IF(AND(WEEKDAY(BZ4,2)=3,COUNTIF(Jours_fériés,AND(BZ4+1,BZ4+2))),HLOOKUP(BZ4+3,Journalier_HLV_Inter,8,FALSE)-HLOOKUP(BZ4+4,Journalier_HLV_Inter,9,FALSE),IF(AND(WEEKDAY(BZ4,2)=3,COUNTIF(Jours_fériés,BZ4+1)),HLOOKUP(BZ4+2,Journalier_HLV_Inter,8,FALSE)-HLOOKUP(BZ4+3,Journalier_HLV_Inter,9,FALSE),IF(AND(WEEKDAY(BZ4,2)=3,COUNTIF(Jours_fériés,BZ4+2)),HLOOKUP(BZ4+1,Journalier_HLV_Inter,8,FALSE)-HLOOKUP(BZ4+5,Journalier_HLV_Inter,9,FALSE),IF(WEEKDAY(BZ4,2)=4,(HLOOKUP(BZ4+1,Journalier_HLV_Inter,8,FALSE)-HLOOKUP(BZ4+4,Journalier_HLV_Inter,9,FALSE)),IF(AND(WEEKDAY(BZ4,2)=4,COUNTIF(Jours_fériés,BZ4+1)),HLOOKUP(BZ4+4,Journalier_HLV_Inter,8,FALSE)-HLOOKUP(BZ4+5,Journalier_HLV_Inter,9,FALSE),IF(AND(WEEKDAY(BZ4,2)=4,COUNTIF(Jours_fériés,AND(BZ4+1,BZ4+4))),HLOOKUP(BZ4+5,Journalier_HLV_Inter,8,FALSE)-HLOOKUP(BZ4+6,Journalier_HLV_Inter,9,FALSE),IF(AND(WEEKDAY(BZ4,2)=4,COUNTIF(Jours_fériés,BZ4+4)),HLOOKUP(BZ4+1,Journalier_HLV_Inter,8,FALSE)-HLOOKUP(BZ4+5,Journalier_HLV_Inter,9,FALSE),IF(AND(WEEKDAY(BZ4,2)=5,COUNTIF(Jours_fériés,BZ4+3)),HLOOKUP(BZ4+4,Journalier_HLV_Inter,8,FALSE)-HLOOKUP(BZ4+5,Journalier_HLV_Inter,9,FALSE),IF(AND(WEEKDAY(BZ4,2)=5,COUNTIF(Jours_fériés,BZ4+4)),HLOOKUP(BZ4+3,Journalier_HLV_Inter,8,FALSE)-HLOOKUP(BZ4+5,Journalier_HLV_Inter,9,FALSE),IF(COUNTIF(Week_end,BZ4),0,IF(COUNTIF(Jours_fériés,BZ4),0,HLOOKUP(BZ4+1,Journalier_HLV_Inter,8,FALSE)-HLOOKUP(BZ4+2,Journalier_HLV_Inter,9,FALSE)))))))))))))))))))</f>
        <v>0</v>
      </c>
      <c r="CA18" s="63">
        <f>IF(WEEKDAY(CA4,2)=5,(HLOOKUP(CA4+3,Journalier_HLV_Inter,8,FALSE)-HLOOKUP(CA4+4,Journalier_HLV_Inter,9,FALSE)),IF(AND(WEEKDAY(CA4,2)=1,COUNTIF(Jours_fériés,AND(CA4+1,IE+2))),HLOOKUP(CA4+3,Journalier_HLV_Inter,8,FALSE)-HLOOKUP(CA4+4,Journalier_HLV_Inter,9,FALSE),IF(AND(WEEKDAY(CA4,2)=1,COUNTIF(Jours_fériés,CA4+1)),HLOOKUP(CA4+2,Journalier_HLV_Inter,8,FALSE)-HLOOKUP(CA4+3,Journalier_HLV_Inter,9,FALSE),IF(AND(WEEKDAY(CA4,2)=1,COUNTIF(Jours_fériés,CA4+2)),HLOOKUP(CA4+1,Journalier_HLV_Inter,8,FALSE)-HLOOKUP(CA4+3,Journalier_HLV_Inter,9,FALSE),IF(AND(WEEKDAY(CA4,2)=2,COUNTIF(Jours_fériés,AND(CA4+1,CA4+2))),HLOOKUP(CA4+3,Journalier_HLV_Inter,8,FALSE)-HLOOKUP(CA4+4,Journalier_HLV_Inter,9,FALSE),IF(AND(WEEKDAY(CA4,2)=2,COUNTIF(Jours_fériés,CA4+1)),HLOOKUP(CA4+2,Journalier_HLV_Inter,8,FALSE)-HLOOKUP(CA4+3,Journalier_HLV_Inter,9,FALSE),IF(AND(WEEKDAY(CA4,2)=2,COUNTIF(Jours_fériés,CA4+2)),HLOOKUP(CA4+1,Journalier_HLV_Inter,8,FALSE)-HLOOKUP(CA4+3,Journalier_HLV_Inter,9,FALSE),IF(AND(WEEKDAY(CA4,2)=3,COUNTIF(Jours_fériés,AND(CA4+1,CA4+2))),HLOOKUP(CA4+3,Journalier_HLV_Inter,8,FALSE)-HLOOKUP(CA4+4,Journalier_HLV_Inter,9,FALSE),IF(AND(WEEKDAY(CA4,2)=3,COUNTIF(Jours_fériés,CA4+1)),HLOOKUP(CA4+2,Journalier_HLV_Inter,8,FALSE)-HLOOKUP(CA4+3,Journalier_HLV_Inter,9,FALSE),IF(AND(WEEKDAY(CA4,2)=3,COUNTIF(Jours_fériés,CA4+2)),HLOOKUP(CA4+1,Journalier_HLV_Inter,8,FALSE)-HLOOKUP(CA4+5,Journalier_HLV_Inter,9,FALSE),IF(WEEKDAY(CA4,2)=4,(HLOOKUP(CA4+1,Journalier_HLV_Inter,8,FALSE)-HLOOKUP(CA4+4,Journalier_HLV_Inter,9,FALSE)),IF(AND(WEEKDAY(CA4,2)=4,COUNTIF(Jours_fériés,CA4+1)),HLOOKUP(CA4+4,Journalier_HLV_Inter,8,FALSE)-HLOOKUP(CA4+5,Journalier_HLV_Inter,9,FALSE),IF(AND(WEEKDAY(CA4,2)=4,COUNTIF(Jours_fériés,AND(CA4+1,CA4+4))),HLOOKUP(CA4+5,Journalier_HLV_Inter,8,FALSE)-HLOOKUP(CA4+6,Journalier_HLV_Inter,9,FALSE),IF(AND(WEEKDAY(CA4,2)=4,COUNTIF(Jours_fériés,CA4+4)),HLOOKUP(CA4+1,Journalier_HLV_Inter,8,FALSE)-HLOOKUP(CA4+5,Journalier_HLV_Inter,9,FALSE),IF(AND(WEEKDAY(CA4,2)=5,COUNTIF(Jours_fériés,CA4+3)),HLOOKUP(CA4+4,Journalier_HLV_Inter,8,FALSE)-HLOOKUP(CA4+5,Journalier_HLV_Inter,9,FALSE),IF(AND(WEEKDAY(CA4,2)=5,COUNTIF(Jours_fériés,CA4+4)),HLOOKUP(CA4+3,Journalier_HLV_Inter,8,FALSE)-HLOOKUP(CA4+5,Journalier_HLV_Inter,9,FALSE),IF(COUNTIF(Week_end,CA4),0,IF(COUNTIF(Jours_fériés,CA4),0,HLOOKUP(CA4+1,Journalier_HLV_Inter,8,FALSE)-HLOOKUP(CA4+2,Journalier_HLV_Inter,9,FALSE)))))))))))))))))))</f>
        <v>0</v>
      </c>
      <c r="CB18" s="63">
        <f>IF(WEEKDAY(CB4,2)=5,(HLOOKUP(CB4+3,Journalier_HLV_Inter,8,FALSE)-HLOOKUP(CB4+4,Journalier_HLV_Inter,9,FALSE)),IF(AND(WEEKDAY(CB4,2)=1,COUNTIF(Jours_fériés,AND(CB4+1,IE+2))),HLOOKUP(CB4+3,Journalier_HLV_Inter,8,FALSE)-HLOOKUP(CB4+4,Journalier_HLV_Inter,9,FALSE),IF(AND(WEEKDAY(CB4,2)=1,COUNTIF(Jours_fériés,CB4+1)),HLOOKUP(CB4+2,Journalier_HLV_Inter,8,FALSE)-HLOOKUP(CB4+3,Journalier_HLV_Inter,9,FALSE),IF(AND(WEEKDAY(CB4,2)=1,COUNTIF(Jours_fériés,CB4+2)),HLOOKUP(CB4+1,Journalier_HLV_Inter,8,FALSE)-HLOOKUP(CB4+3,Journalier_HLV_Inter,9,FALSE),IF(AND(WEEKDAY(CB4,2)=2,COUNTIF(Jours_fériés,AND(CB4+1,CB4+2))),HLOOKUP(CB4+3,Journalier_HLV_Inter,8,FALSE)-HLOOKUP(CB4+4,Journalier_HLV_Inter,9,FALSE),IF(AND(WEEKDAY(CB4,2)=2,COUNTIF(Jours_fériés,CB4+1)),HLOOKUP(CB4+2,Journalier_HLV_Inter,8,FALSE)-HLOOKUP(CB4+3,Journalier_HLV_Inter,9,FALSE),IF(AND(WEEKDAY(CB4,2)=2,COUNTIF(Jours_fériés,CB4+2)),HLOOKUP(CB4+1,Journalier_HLV_Inter,8,FALSE)-HLOOKUP(CB4+3,Journalier_HLV_Inter,9,FALSE),IF(AND(WEEKDAY(CB4,2)=3,COUNTIF(Jours_fériés,AND(CB4+1,CB4+2))),HLOOKUP(CB4+3,Journalier_HLV_Inter,8,FALSE)-HLOOKUP(CB4+4,Journalier_HLV_Inter,9,FALSE),IF(AND(WEEKDAY(CB4,2)=3,COUNTIF(Jours_fériés,CB4+1)),HLOOKUP(CB4+2,Journalier_HLV_Inter,8,FALSE)-HLOOKUP(CB4+3,Journalier_HLV_Inter,9,FALSE),IF(AND(WEEKDAY(CB4,2)=3,COUNTIF(Jours_fériés,CB4+2)),HLOOKUP(CB4+1,Journalier_HLV_Inter,8,FALSE)-HLOOKUP(CB4+5,Journalier_HLV_Inter,9,FALSE),IF(WEEKDAY(CB4,2)=4,(HLOOKUP(CB4+1,Journalier_HLV_Inter,8,FALSE)-HLOOKUP(CB4+4,Journalier_HLV_Inter,9,FALSE)),IF(AND(WEEKDAY(CB4,2)=4,COUNTIF(Jours_fériés,CB4+1)),HLOOKUP(CB4+4,Journalier_HLV_Inter,8,FALSE)-HLOOKUP(CB4+5,Journalier_HLV_Inter,9,FALSE),IF(AND(WEEKDAY(CB4,2)=4,COUNTIF(Jours_fériés,AND(CB4+1,CB4+4))),HLOOKUP(CB4+5,Journalier_HLV_Inter,8,FALSE)-HLOOKUP(CB4+6,Journalier_HLV_Inter,9,FALSE),IF(AND(WEEKDAY(CB4,2)=4,COUNTIF(Jours_fériés,CB4+4)),HLOOKUP(CB4+1,Journalier_HLV_Inter,8,FALSE)-HLOOKUP(CB4+5,Journalier_HLV_Inter,9,FALSE),IF(AND(WEEKDAY(CB4,2)=5,COUNTIF(Jours_fériés,CB4+3)),HLOOKUP(CB4+4,Journalier_HLV_Inter,8,FALSE)-HLOOKUP(CB4+5,Journalier_HLV_Inter,9,FALSE),IF(AND(WEEKDAY(CB4,2)=5,COUNTIF(Jours_fériés,CB4+4)),HLOOKUP(CB4+3,Journalier_HLV_Inter,8,FALSE)-HLOOKUP(CB4+5,Journalier_HLV_Inter,9,FALSE),IF(COUNTIF(Week_end,CB4),0,IF(COUNTIF(Jours_fériés,CB4),0,HLOOKUP(CB4+1,Journalier_HLV_Inter,8,FALSE)-HLOOKUP(CB4+2,Journalier_HLV_Inter,9,FALSE)))))))))))))))))))</f>
        <v>0</v>
      </c>
      <c r="CC18" s="63">
        <f>IF(WEEKDAY(CC4,2)=5,(HLOOKUP(CC4+3,Journalier_HLV_Inter,8,FALSE)-HLOOKUP(CC4+4,Journalier_HLV_Inter,9,FALSE)),IF(AND(WEEKDAY(CC4,2)=1,COUNTIF(Jours_fériés,AND(CC4+1,IE+2))),HLOOKUP(CC4+3,Journalier_HLV_Inter,8,FALSE)-HLOOKUP(CC4+4,Journalier_HLV_Inter,9,FALSE),IF(AND(WEEKDAY(CC4,2)=1,COUNTIF(Jours_fériés,CC4+1)),HLOOKUP(CC4+2,Journalier_HLV_Inter,8,FALSE)-HLOOKUP(CC4+3,Journalier_HLV_Inter,9,FALSE),IF(AND(WEEKDAY(CC4,2)=1,COUNTIF(Jours_fériés,CC4+2)),HLOOKUP(CC4+1,Journalier_HLV_Inter,8,FALSE)-HLOOKUP(CC4+3,Journalier_HLV_Inter,9,FALSE),IF(AND(WEEKDAY(CC4,2)=2,COUNTIF(Jours_fériés,AND(CC4+1,CC4+2))),HLOOKUP(CC4+3,Journalier_HLV_Inter,8,FALSE)-HLOOKUP(CC4+4,Journalier_HLV_Inter,9,FALSE),IF(AND(WEEKDAY(CC4,2)=2,COUNTIF(Jours_fériés,CC4+1)),HLOOKUP(CC4+2,Journalier_HLV_Inter,8,FALSE)-HLOOKUP(CC4+3,Journalier_HLV_Inter,9,FALSE),IF(AND(WEEKDAY(CC4,2)=2,COUNTIF(Jours_fériés,CC4+2)),HLOOKUP(CC4+1,Journalier_HLV_Inter,8,FALSE)-HLOOKUP(CC4+3,Journalier_HLV_Inter,9,FALSE),IF(AND(WEEKDAY(CC4,2)=3,COUNTIF(Jours_fériés,AND(CC4+1,CC4+2))),HLOOKUP(CC4+3,Journalier_HLV_Inter,8,FALSE)-HLOOKUP(CC4+4,Journalier_HLV_Inter,9,FALSE),IF(AND(WEEKDAY(CC4,2)=3,COUNTIF(Jours_fériés,CC4+1)),HLOOKUP(CC4+2,Journalier_HLV_Inter,8,FALSE)-HLOOKUP(CC4+3,Journalier_HLV_Inter,9,FALSE),IF(AND(WEEKDAY(CC4,2)=3,COUNTIF(Jours_fériés,CC4+2)),HLOOKUP(CC4+1,Journalier_HLV_Inter,8,FALSE)-HLOOKUP(CC4+5,Journalier_HLV_Inter,9,FALSE),IF(WEEKDAY(CC4,2)=4,(HLOOKUP(CC4+1,Journalier_HLV_Inter,8,FALSE)-HLOOKUP(CC4+4,Journalier_HLV_Inter,9,FALSE)),IF(AND(WEEKDAY(CC4,2)=4,COUNTIF(Jours_fériés,CC4+1)),HLOOKUP(CC4+4,Journalier_HLV_Inter,8,FALSE)-HLOOKUP(CC4+5,Journalier_HLV_Inter,9,FALSE),IF(AND(WEEKDAY(CC4,2)=4,COUNTIF(Jours_fériés,AND(CC4+1,CC4+4))),HLOOKUP(CC4+5,Journalier_HLV_Inter,8,FALSE)-HLOOKUP(CC4+6,Journalier_HLV_Inter,9,FALSE),IF(AND(WEEKDAY(CC4,2)=4,COUNTIF(Jours_fériés,CC4+4)),HLOOKUP(CC4+1,Journalier_HLV_Inter,8,FALSE)-HLOOKUP(CC4+5,Journalier_HLV_Inter,9,FALSE),IF(AND(WEEKDAY(CC4,2)=5,COUNTIF(Jours_fériés,CC4+3)),HLOOKUP(CC4+4,Journalier_HLV_Inter,8,FALSE)-HLOOKUP(CC4+5,Journalier_HLV_Inter,9,FALSE),IF(AND(WEEKDAY(CC4,2)=5,COUNTIF(Jours_fériés,CC4+4)),HLOOKUP(CC4+3,Journalier_HLV_Inter,8,FALSE)-HLOOKUP(CC4+5,Journalier_HLV_Inter,9,FALSE),IF(COUNTIF(Week_end,CC4),0,IF(COUNTIF(Jours_fériés,CC4),0,HLOOKUP(CC4+1,Journalier_HLV_Inter,8,FALSE)-HLOOKUP(CC4+2,Journalier_HLV_Inter,9,FALSE)))))))))))))))))))</f>
        <v>0</v>
      </c>
      <c r="CD18" s="63">
        <f>IF(WEEKDAY(CD4,2)=5,(HLOOKUP(CD4+3,Journalier_HLV_Inter,8,FALSE)-HLOOKUP(CD4+4,Journalier_HLV_Inter,9,FALSE)),IF(AND(WEEKDAY(CD4,2)=1,COUNTIF(Jours_fériés,AND(CD4+1,IE+2))),HLOOKUP(CD4+3,Journalier_HLV_Inter,8,FALSE)-HLOOKUP(CD4+4,Journalier_HLV_Inter,9,FALSE),IF(AND(WEEKDAY(CD4,2)=1,COUNTIF(Jours_fériés,CD4+1)),HLOOKUP(CD4+2,Journalier_HLV_Inter,8,FALSE)-HLOOKUP(CD4+3,Journalier_HLV_Inter,9,FALSE),IF(AND(WEEKDAY(CD4,2)=1,COUNTIF(Jours_fériés,CD4+2)),HLOOKUP(CD4+1,Journalier_HLV_Inter,8,FALSE)-HLOOKUP(CD4+3,Journalier_HLV_Inter,9,FALSE),IF(AND(WEEKDAY(CD4,2)=2,COUNTIF(Jours_fériés,AND(CD4+1,CD4+2))),HLOOKUP(CD4+3,Journalier_HLV_Inter,8,FALSE)-HLOOKUP(CD4+4,Journalier_HLV_Inter,9,FALSE),IF(AND(WEEKDAY(CD4,2)=2,COUNTIF(Jours_fériés,CD4+1)),HLOOKUP(CD4+2,Journalier_HLV_Inter,8,FALSE)-HLOOKUP(CD4+3,Journalier_HLV_Inter,9,FALSE),IF(AND(WEEKDAY(CD4,2)=2,COUNTIF(Jours_fériés,CD4+2)),HLOOKUP(CD4+1,Journalier_HLV_Inter,8,FALSE)-HLOOKUP(CD4+3,Journalier_HLV_Inter,9,FALSE),IF(AND(WEEKDAY(CD4,2)=3,COUNTIF(Jours_fériés,AND(CD4+1,CD4+2))),HLOOKUP(CD4+3,Journalier_HLV_Inter,8,FALSE)-HLOOKUP(CD4+4,Journalier_HLV_Inter,9,FALSE),IF(AND(WEEKDAY(CD4,2)=3,COUNTIF(Jours_fériés,CD4+1)),HLOOKUP(CD4+2,Journalier_HLV_Inter,8,FALSE)-HLOOKUP(CD4+3,Journalier_HLV_Inter,9,FALSE),IF(AND(WEEKDAY(CD4,2)=3,COUNTIF(Jours_fériés,CD4+2)),HLOOKUP(CD4+1,Journalier_HLV_Inter,8,FALSE)-HLOOKUP(CD4+5,Journalier_HLV_Inter,9,FALSE),IF(WEEKDAY(CD4,2)=4,(HLOOKUP(CD4+1,Journalier_HLV_Inter,8,FALSE)-HLOOKUP(CD4+4,Journalier_HLV_Inter,9,FALSE)),IF(AND(WEEKDAY(CD4,2)=4,COUNTIF(Jours_fériés,CD4+1)),HLOOKUP(CD4+4,Journalier_HLV_Inter,8,FALSE)-HLOOKUP(CD4+5,Journalier_HLV_Inter,9,FALSE),IF(AND(WEEKDAY(CD4,2)=4,COUNTIF(Jours_fériés,AND(CD4+1,CD4+4))),HLOOKUP(CD4+5,Journalier_HLV_Inter,8,FALSE)-HLOOKUP(CD4+6,Journalier_HLV_Inter,9,FALSE),IF(AND(WEEKDAY(CD4,2)=4,COUNTIF(Jours_fériés,CD4+4)),HLOOKUP(CD4+1,Journalier_HLV_Inter,8,FALSE)-HLOOKUP(CD4+5,Journalier_HLV_Inter,9,FALSE),IF(AND(WEEKDAY(CD4,2)=5,COUNTIF(Jours_fériés,CD4+3)),HLOOKUP(CD4+4,Journalier_HLV_Inter,8,FALSE)-HLOOKUP(CD4+5,Journalier_HLV_Inter,9,FALSE),IF(AND(WEEKDAY(CD4,2)=5,COUNTIF(Jours_fériés,CD4+4)),HLOOKUP(CD4+3,Journalier_HLV_Inter,8,FALSE)-HLOOKUP(CD4+5,Journalier_HLV_Inter,9,FALSE),IF(COUNTIF(Week_end,CD4),0,IF(COUNTIF(Jours_fériés,CD4),0,HLOOKUP(CD4+1,Journalier_HLV_Inter,8,FALSE)-HLOOKUP(CD4+2,Journalier_HLV_Inter,9,FALSE)))))))))))))))))))</f>
        <v>0</v>
      </c>
      <c r="CE18" s="63">
        <f>IF(WEEKDAY(CE4,2)=5,(HLOOKUP(CE4+3,Journalier_HLV_Inter,8,FALSE)-HLOOKUP(CE4+4,Journalier_HLV_Inter,9,FALSE)),IF(AND(WEEKDAY(CE4,2)=1,COUNTIF(Jours_fériés,AND(CE4+1,IE+2))),HLOOKUP(CE4+3,Journalier_HLV_Inter,8,FALSE)-HLOOKUP(CE4+4,Journalier_HLV_Inter,9,FALSE),IF(AND(WEEKDAY(CE4,2)=1,COUNTIF(Jours_fériés,CE4+1)),HLOOKUP(CE4+2,Journalier_HLV_Inter,8,FALSE)-HLOOKUP(CE4+3,Journalier_HLV_Inter,9,FALSE),IF(AND(WEEKDAY(CE4,2)=1,COUNTIF(Jours_fériés,CE4+2)),HLOOKUP(CE4+1,Journalier_HLV_Inter,8,FALSE)-HLOOKUP(CE4+3,Journalier_HLV_Inter,9,FALSE),IF(AND(WEEKDAY(CE4,2)=2,COUNTIF(Jours_fériés,AND(CE4+1,CE4+2))),HLOOKUP(CE4+3,Journalier_HLV_Inter,8,FALSE)-HLOOKUP(CE4+4,Journalier_HLV_Inter,9,FALSE),IF(AND(WEEKDAY(CE4,2)=2,COUNTIF(Jours_fériés,CE4+1)),HLOOKUP(CE4+2,Journalier_HLV_Inter,8,FALSE)-HLOOKUP(CE4+3,Journalier_HLV_Inter,9,FALSE),IF(AND(WEEKDAY(CE4,2)=2,COUNTIF(Jours_fériés,CE4+2)),HLOOKUP(CE4+1,Journalier_HLV_Inter,8,FALSE)-HLOOKUP(CE4+3,Journalier_HLV_Inter,9,FALSE),IF(AND(WEEKDAY(CE4,2)=3,COUNTIF(Jours_fériés,AND(CE4+1,CE4+2))),HLOOKUP(CE4+3,Journalier_HLV_Inter,8,FALSE)-HLOOKUP(CE4+4,Journalier_HLV_Inter,9,FALSE),IF(AND(WEEKDAY(CE4,2)=3,COUNTIF(Jours_fériés,CE4+1)),HLOOKUP(CE4+2,Journalier_HLV_Inter,8,FALSE)-HLOOKUP(CE4+3,Journalier_HLV_Inter,9,FALSE),IF(AND(WEEKDAY(CE4,2)=3,COUNTIF(Jours_fériés,CE4+2)),HLOOKUP(CE4+1,Journalier_HLV_Inter,8,FALSE)-HLOOKUP(CE4+5,Journalier_HLV_Inter,9,FALSE),IF(WEEKDAY(CE4,2)=4,(HLOOKUP(CE4+1,Journalier_HLV_Inter,8,FALSE)-HLOOKUP(CE4+4,Journalier_HLV_Inter,9,FALSE)),IF(AND(WEEKDAY(CE4,2)=4,COUNTIF(Jours_fériés,CE4+1)),HLOOKUP(CE4+4,Journalier_HLV_Inter,8,FALSE)-HLOOKUP(CE4+5,Journalier_HLV_Inter,9,FALSE),IF(AND(WEEKDAY(CE4,2)=4,COUNTIF(Jours_fériés,AND(CE4+1,CE4+4))),HLOOKUP(CE4+5,Journalier_HLV_Inter,8,FALSE)-HLOOKUP(CE4+6,Journalier_HLV_Inter,9,FALSE),IF(AND(WEEKDAY(CE4,2)=4,COUNTIF(Jours_fériés,CE4+4)),HLOOKUP(CE4+1,Journalier_HLV_Inter,8,FALSE)-HLOOKUP(CE4+5,Journalier_HLV_Inter,9,FALSE),IF(AND(WEEKDAY(CE4,2)=5,COUNTIF(Jours_fériés,CE4+3)),HLOOKUP(CE4+4,Journalier_HLV_Inter,8,FALSE)-HLOOKUP(CE4+5,Journalier_HLV_Inter,9,FALSE),IF(AND(WEEKDAY(CE4,2)=5,COUNTIF(Jours_fériés,CE4+4)),HLOOKUP(CE4+3,Journalier_HLV_Inter,8,FALSE)-HLOOKUP(CE4+5,Journalier_HLV_Inter,9,FALSE),IF(COUNTIF(Week_end,CE4),0,IF(COUNTIF(Jours_fériés,CE4),0,HLOOKUP(CE4+1,Journalier_HLV_Inter,8,FALSE)-HLOOKUP(CE4+2,Journalier_HLV_Inter,9,FALSE)))))))))))))))))))</f>
        <v>0</v>
      </c>
      <c r="CF18" s="63">
        <f>IF(WEEKDAY(CF4,2)=5,(HLOOKUP(CF4+3,Journalier_HLV_Inter,8,FALSE)-HLOOKUP(CF4+4,Journalier_HLV_Inter,9,FALSE)),IF(AND(WEEKDAY(CF4,2)=1,COUNTIF(Jours_fériés,AND(CF4+1,IE+2))),HLOOKUP(CF4+3,Journalier_HLV_Inter,8,FALSE)-HLOOKUP(CF4+4,Journalier_HLV_Inter,9,FALSE),IF(AND(WEEKDAY(CF4,2)=1,COUNTIF(Jours_fériés,CF4+1)),HLOOKUP(CF4+2,Journalier_HLV_Inter,8,FALSE)-HLOOKUP(CF4+3,Journalier_HLV_Inter,9,FALSE),IF(AND(WEEKDAY(CF4,2)=1,COUNTIF(Jours_fériés,CF4+2)),HLOOKUP(CF4+1,Journalier_HLV_Inter,8,FALSE)-HLOOKUP(CF4+3,Journalier_HLV_Inter,9,FALSE),IF(AND(WEEKDAY(CF4,2)=2,COUNTIF(Jours_fériés,AND(CF4+1,CF4+2))),HLOOKUP(CF4+3,Journalier_HLV_Inter,8,FALSE)-HLOOKUP(CF4+4,Journalier_HLV_Inter,9,FALSE),IF(AND(WEEKDAY(CF4,2)=2,COUNTIF(Jours_fériés,CF4+1)),HLOOKUP(CF4+2,Journalier_HLV_Inter,8,FALSE)-HLOOKUP(CF4+3,Journalier_HLV_Inter,9,FALSE),IF(AND(WEEKDAY(CF4,2)=2,COUNTIF(Jours_fériés,CF4+2)),HLOOKUP(CF4+1,Journalier_HLV_Inter,8,FALSE)-HLOOKUP(CF4+3,Journalier_HLV_Inter,9,FALSE),IF(AND(WEEKDAY(CF4,2)=3,COUNTIF(Jours_fériés,AND(CF4+1,CF4+2))),HLOOKUP(CF4+3,Journalier_HLV_Inter,8,FALSE)-HLOOKUP(CF4+4,Journalier_HLV_Inter,9,FALSE),IF(AND(WEEKDAY(CF4,2)=3,COUNTIF(Jours_fériés,CF4+1)),HLOOKUP(CF4+2,Journalier_HLV_Inter,8,FALSE)-HLOOKUP(CF4+3,Journalier_HLV_Inter,9,FALSE),IF(AND(WEEKDAY(CF4,2)=3,COUNTIF(Jours_fériés,CF4+2)),HLOOKUP(CF4+1,Journalier_HLV_Inter,8,FALSE)-HLOOKUP(CF4+5,Journalier_HLV_Inter,9,FALSE),IF(WEEKDAY(CF4,2)=4,(HLOOKUP(CF4+1,Journalier_HLV_Inter,8,FALSE)-HLOOKUP(CF4+4,Journalier_HLV_Inter,9,FALSE)),IF(AND(WEEKDAY(CF4,2)=4,COUNTIF(Jours_fériés,CF4+1)),HLOOKUP(CF4+4,Journalier_HLV_Inter,8,FALSE)-HLOOKUP(CF4+5,Journalier_HLV_Inter,9,FALSE),IF(AND(WEEKDAY(CF4,2)=4,COUNTIF(Jours_fériés,AND(CF4+1,CF4+4))),HLOOKUP(CF4+5,Journalier_HLV_Inter,8,FALSE)-HLOOKUP(CF4+6,Journalier_HLV_Inter,9,FALSE),IF(AND(WEEKDAY(CF4,2)=4,COUNTIF(Jours_fériés,CF4+4)),HLOOKUP(CF4+1,Journalier_HLV_Inter,8,FALSE)-HLOOKUP(CF4+5,Journalier_HLV_Inter,9,FALSE),IF(AND(WEEKDAY(CF4,2)=5,COUNTIF(Jours_fériés,CF4+3)),HLOOKUP(CF4+4,Journalier_HLV_Inter,8,FALSE)-HLOOKUP(CF4+5,Journalier_HLV_Inter,9,FALSE),IF(AND(WEEKDAY(CF4,2)=5,COUNTIF(Jours_fériés,CF4+4)),HLOOKUP(CF4+3,Journalier_HLV_Inter,8,FALSE)-HLOOKUP(CF4+5,Journalier_HLV_Inter,9,FALSE),IF(COUNTIF(Week_end,CF4),0,IF(COUNTIF(Jours_fériés,CF4),0,HLOOKUP(CF4+1,Journalier_HLV_Inter,8,FALSE)-HLOOKUP(CF4+2,Journalier_HLV_Inter,9,FALSE)))))))))))))))))))</f>
        <v>0</v>
      </c>
      <c r="CG18" s="63">
        <f>IF(WEEKDAY(CG4,2)=5,(HLOOKUP(CG4+3,Journalier_HLV_Inter,8,FALSE)-HLOOKUP(CG4+4,Journalier_HLV_Inter,9,FALSE)),IF(AND(WEEKDAY(CG4,2)=1,COUNTIF(Jours_fériés,AND(CG4+1,IE+2))),HLOOKUP(CG4+3,Journalier_HLV_Inter,8,FALSE)-HLOOKUP(CG4+4,Journalier_HLV_Inter,9,FALSE),IF(AND(WEEKDAY(CG4,2)=1,COUNTIF(Jours_fériés,CG4+1)),HLOOKUP(CG4+2,Journalier_HLV_Inter,8,FALSE)-HLOOKUP(CG4+3,Journalier_HLV_Inter,9,FALSE),IF(AND(WEEKDAY(CG4,2)=1,COUNTIF(Jours_fériés,CG4+2)),HLOOKUP(CG4+1,Journalier_HLV_Inter,8,FALSE)-HLOOKUP(CG4+3,Journalier_HLV_Inter,9,FALSE),IF(AND(WEEKDAY(CG4,2)=2,COUNTIF(Jours_fériés,AND(CG4+1,CG4+2))),HLOOKUP(CG4+3,Journalier_HLV_Inter,8,FALSE)-HLOOKUP(CG4+4,Journalier_HLV_Inter,9,FALSE),IF(AND(WEEKDAY(CG4,2)=2,COUNTIF(Jours_fériés,CG4+1)),HLOOKUP(CG4+2,Journalier_HLV_Inter,8,FALSE)-HLOOKUP(CG4+3,Journalier_HLV_Inter,9,FALSE),IF(AND(WEEKDAY(CG4,2)=2,COUNTIF(Jours_fériés,CG4+2)),HLOOKUP(CG4+1,Journalier_HLV_Inter,8,FALSE)-HLOOKUP(CG4+3,Journalier_HLV_Inter,9,FALSE),IF(AND(WEEKDAY(CG4,2)=3,COUNTIF(Jours_fériés,AND(CG4+1,CG4+2))),HLOOKUP(CG4+3,Journalier_HLV_Inter,8,FALSE)-HLOOKUP(CG4+4,Journalier_HLV_Inter,9,FALSE),IF(AND(WEEKDAY(CG4,2)=3,COUNTIF(Jours_fériés,CG4+1)),HLOOKUP(CG4+2,Journalier_HLV_Inter,8,FALSE)-HLOOKUP(CG4+3,Journalier_HLV_Inter,9,FALSE),IF(AND(WEEKDAY(CG4,2)=3,COUNTIF(Jours_fériés,CG4+2)),HLOOKUP(CG4+1,Journalier_HLV_Inter,8,FALSE)-HLOOKUP(CG4+5,Journalier_HLV_Inter,9,FALSE),IF(WEEKDAY(CG4,2)=4,(HLOOKUP(CG4+1,Journalier_HLV_Inter,8,FALSE)-HLOOKUP(CG4+4,Journalier_HLV_Inter,9,FALSE)),IF(AND(WEEKDAY(CG4,2)=4,COUNTIF(Jours_fériés,CG4+1)),HLOOKUP(CG4+4,Journalier_HLV_Inter,8,FALSE)-HLOOKUP(CG4+5,Journalier_HLV_Inter,9,FALSE),IF(AND(WEEKDAY(CG4,2)=4,COUNTIF(Jours_fériés,AND(CG4+1,CG4+4))),HLOOKUP(CG4+5,Journalier_HLV_Inter,8,FALSE)-HLOOKUP(CG4+6,Journalier_HLV_Inter,9,FALSE),IF(AND(WEEKDAY(CG4,2)=4,COUNTIF(Jours_fériés,CG4+4)),HLOOKUP(CG4+1,Journalier_HLV_Inter,8,FALSE)-HLOOKUP(CG4+5,Journalier_HLV_Inter,9,FALSE),IF(AND(WEEKDAY(CG4,2)=5,COUNTIF(Jours_fériés,CG4+3)),HLOOKUP(CG4+4,Journalier_HLV_Inter,8,FALSE)-HLOOKUP(CG4+5,Journalier_HLV_Inter,9,FALSE),IF(AND(WEEKDAY(CG4,2)=5,COUNTIF(Jours_fériés,CG4+4)),HLOOKUP(CG4+3,Journalier_HLV_Inter,8,FALSE)-HLOOKUP(CG4+5,Journalier_HLV_Inter,9,FALSE),IF(COUNTIF(Week_end,CG4),0,IF(COUNTIF(Jours_fériés,CG4),0,HLOOKUP(CG4+1,Journalier_HLV_Inter,8,FALSE)-HLOOKUP(CG4+2,Journalier_HLV_Inter,9,FALSE)))))))))))))))))))</f>
        <v>0</v>
      </c>
      <c r="CH18" s="63">
        <f>IF(WEEKDAY(CH4,2)=5,(HLOOKUP(CH4+3,Journalier_HLV_Inter,8,FALSE)-HLOOKUP(CH4+4,Journalier_HLV_Inter,9,FALSE)),IF(AND(WEEKDAY(CH4,2)=1,COUNTIF(Jours_fériés,AND(CH4+1,IE+2))),HLOOKUP(CH4+3,Journalier_HLV_Inter,8,FALSE)-HLOOKUP(CH4+4,Journalier_HLV_Inter,9,FALSE),IF(AND(WEEKDAY(CH4,2)=1,COUNTIF(Jours_fériés,CH4+1)),HLOOKUP(CH4+2,Journalier_HLV_Inter,8,FALSE)-HLOOKUP(CH4+3,Journalier_HLV_Inter,9,FALSE),IF(AND(WEEKDAY(CH4,2)=1,COUNTIF(Jours_fériés,CH4+2)),HLOOKUP(CH4+1,Journalier_HLV_Inter,8,FALSE)-HLOOKUP(CH4+3,Journalier_HLV_Inter,9,FALSE),IF(AND(WEEKDAY(CH4,2)=2,COUNTIF(Jours_fériés,AND(CH4+1,CH4+2))),HLOOKUP(CH4+3,Journalier_HLV_Inter,8,FALSE)-HLOOKUP(CH4+4,Journalier_HLV_Inter,9,FALSE),IF(AND(WEEKDAY(CH4,2)=2,COUNTIF(Jours_fériés,CH4+1)),HLOOKUP(CH4+2,Journalier_HLV_Inter,8,FALSE)-HLOOKUP(CH4+3,Journalier_HLV_Inter,9,FALSE),IF(AND(WEEKDAY(CH4,2)=2,COUNTIF(Jours_fériés,CH4+2)),HLOOKUP(CH4+1,Journalier_HLV_Inter,8,FALSE)-HLOOKUP(CH4+3,Journalier_HLV_Inter,9,FALSE),IF(AND(WEEKDAY(CH4,2)=3,COUNTIF(Jours_fériés,AND(CH4+1,CH4+2))),HLOOKUP(CH4+3,Journalier_HLV_Inter,8,FALSE)-HLOOKUP(CH4+4,Journalier_HLV_Inter,9,FALSE),IF(AND(WEEKDAY(CH4,2)=3,COUNTIF(Jours_fériés,CH4+1)),HLOOKUP(CH4+2,Journalier_HLV_Inter,8,FALSE)-HLOOKUP(CH4+3,Journalier_HLV_Inter,9,FALSE),IF(AND(WEEKDAY(CH4,2)=3,COUNTIF(Jours_fériés,CH4+2)),HLOOKUP(CH4+1,Journalier_HLV_Inter,8,FALSE)-HLOOKUP(CH4+5,Journalier_HLV_Inter,9,FALSE),IF(WEEKDAY(CH4,2)=4,(HLOOKUP(CH4+1,Journalier_HLV_Inter,8,FALSE)-HLOOKUP(CH4+4,Journalier_HLV_Inter,9,FALSE)),IF(AND(WEEKDAY(CH4,2)=4,COUNTIF(Jours_fériés,CH4+1)),HLOOKUP(CH4+4,Journalier_HLV_Inter,8,FALSE)-HLOOKUP(CH4+5,Journalier_HLV_Inter,9,FALSE),IF(AND(WEEKDAY(CH4,2)=4,COUNTIF(Jours_fériés,AND(CH4+1,CH4+4))),HLOOKUP(CH4+5,Journalier_HLV_Inter,8,FALSE)-HLOOKUP(CH4+6,Journalier_HLV_Inter,9,FALSE),IF(AND(WEEKDAY(CH4,2)=4,COUNTIF(Jours_fériés,CH4+4)),HLOOKUP(CH4+1,Journalier_HLV_Inter,8,FALSE)-HLOOKUP(CH4+5,Journalier_HLV_Inter,9,FALSE),IF(AND(WEEKDAY(CH4,2)=5,COUNTIF(Jours_fériés,CH4+3)),HLOOKUP(CH4+4,Journalier_HLV_Inter,8,FALSE)-HLOOKUP(CH4+5,Journalier_HLV_Inter,9,FALSE),IF(AND(WEEKDAY(CH4,2)=5,COUNTIF(Jours_fériés,CH4+4)),HLOOKUP(CH4+3,Journalier_HLV_Inter,8,FALSE)-HLOOKUP(CH4+5,Journalier_HLV_Inter,9,FALSE),IF(COUNTIF(Week_end,CH4),0,IF(COUNTIF(Jours_fériés,CH4),0,HLOOKUP(CH4+1,Journalier_HLV_Inter,8,FALSE)-HLOOKUP(CH4+2,Journalier_HLV_Inter,9,FALSE)))))))))))))))))))</f>
        <v>0</v>
      </c>
      <c r="CI18" s="63">
        <f>IF(WEEKDAY(CI4,2)=5,(HLOOKUP(CI4+3,Journalier_HLV_Inter,8,FALSE)-HLOOKUP(CI4+4,Journalier_HLV_Inter,9,FALSE)),IF(AND(WEEKDAY(CI4,2)=1,COUNTIF(Jours_fériés,AND(CI4+1,IE+2))),HLOOKUP(CI4+3,Journalier_HLV_Inter,8,FALSE)-HLOOKUP(CI4+4,Journalier_HLV_Inter,9,FALSE),IF(AND(WEEKDAY(CI4,2)=1,COUNTIF(Jours_fériés,CI4+1)),HLOOKUP(CI4+2,Journalier_HLV_Inter,8,FALSE)-HLOOKUP(CI4+3,Journalier_HLV_Inter,9,FALSE),IF(AND(WEEKDAY(CI4,2)=1,COUNTIF(Jours_fériés,CI4+2)),HLOOKUP(CI4+1,Journalier_HLV_Inter,8,FALSE)-HLOOKUP(CI4+3,Journalier_HLV_Inter,9,FALSE),IF(AND(WEEKDAY(CI4,2)=2,COUNTIF(Jours_fériés,AND(CI4+1,CI4+2))),HLOOKUP(CI4+3,Journalier_HLV_Inter,8,FALSE)-HLOOKUP(CI4+4,Journalier_HLV_Inter,9,FALSE),IF(AND(WEEKDAY(CI4,2)=2,COUNTIF(Jours_fériés,CI4+1)),HLOOKUP(CI4+2,Journalier_HLV_Inter,8,FALSE)-HLOOKUP(CI4+3,Journalier_HLV_Inter,9,FALSE),IF(AND(WEEKDAY(CI4,2)=2,COUNTIF(Jours_fériés,CI4+2)),HLOOKUP(CI4+1,Journalier_HLV_Inter,8,FALSE)-HLOOKUP(CI4+3,Journalier_HLV_Inter,9,FALSE),IF(AND(WEEKDAY(CI4,2)=3,COUNTIF(Jours_fériés,AND(CI4+1,CI4+2))),HLOOKUP(CI4+3,Journalier_HLV_Inter,8,FALSE)-HLOOKUP(CI4+4,Journalier_HLV_Inter,9,FALSE),IF(AND(WEEKDAY(CI4,2)=3,COUNTIF(Jours_fériés,CI4+1)),HLOOKUP(CI4+2,Journalier_HLV_Inter,8,FALSE)-HLOOKUP(CI4+3,Journalier_HLV_Inter,9,FALSE),IF(AND(WEEKDAY(CI4,2)=3,COUNTIF(Jours_fériés,CI4+2)),HLOOKUP(CI4+1,Journalier_HLV_Inter,8,FALSE)-HLOOKUP(CI4+5,Journalier_HLV_Inter,9,FALSE),IF(WEEKDAY(CI4,2)=4,(HLOOKUP(CI4+1,Journalier_HLV_Inter,8,FALSE)-HLOOKUP(CI4+4,Journalier_HLV_Inter,9,FALSE)),IF(AND(WEEKDAY(CI4,2)=4,COUNTIF(Jours_fériés,CI4+1)),HLOOKUP(CI4+4,Journalier_HLV_Inter,8,FALSE)-HLOOKUP(CI4+5,Journalier_HLV_Inter,9,FALSE),IF(AND(WEEKDAY(CI4,2)=4,COUNTIF(Jours_fériés,AND(CI4+1,CI4+4))),HLOOKUP(CI4+5,Journalier_HLV_Inter,8,FALSE)-HLOOKUP(CI4+6,Journalier_HLV_Inter,9,FALSE),IF(AND(WEEKDAY(CI4,2)=4,COUNTIF(Jours_fériés,CI4+4)),HLOOKUP(CI4+1,Journalier_HLV_Inter,8,FALSE)-HLOOKUP(CI4+5,Journalier_HLV_Inter,9,FALSE),IF(AND(WEEKDAY(CI4,2)=5,COUNTIF(Jours_fériés,CI4+3)),HLOOKUP(CI4+4,Journalier_HLV_Inter,8,FALSE)-HLOOKUP(CI4+5,Journalier_HLV_Inter,9,FALSE),IF(AND(WEEKDAY(CI4,2)=5,COUNTIF(Jours_fériés,CI4+4)),HLOOKUP(CI4+3,Journalier_HLV_Inter,8,FALSE)-HLOOKUP(CI4+5,Journalier_HLV_Inter,9,FALSE),IF(COUNTIF(Week_end,CI4),0,IF(COUNTIF(Jours_fériés,CI4),0,HLOOKUP(CI4+1,Journalier_HLV_Inter,8,FALSE)-HLOOKUP(CI4+2,Journalier_HLV_Inter,9,FALSE)))))))))))))))))))</f>
        <v>0</v>
      </c>
      <c r="CJ18" s="63">
        <f>IF(WEEKDAY(CJ4,2)=5,(HLOOKUP(CJ4+3,Journalier_HLV_Inter,8,FALSE)-HLOOKUP(CJ4+4,Journalier_HLV_Inter,9,FALSE)),IF(AND(WEEKDAY(CJ4,2)=1,COUNTIF(Jours_fériés,AND(CJ4+1,IE+2))),HLOOKUP(CJ4+3,Journalier_HLV_Inter,8,FALSE)-HLOOKUP(CJ4+4,Journalier_HLV_Inter,9,FALSE),IF(AND(WEEKDAY(CJ4,2)=1,COUNTIF(Jours_fériés,CJ4+1)),HLOOKUP(CJ4+2,Journalier_HLV_Inter,8,FALSE)-HLOOKUP(CJ4+3,Journalier_HLV_Inter,9,FALSE),IF(AND(WEEKDAY(CJ4,2)=1,COUNTIF(Jours_fériés,CJ4+2)),HLOOKUP(CJ4+1,Journalier_HLV_Inter,8,FALSE)-HLOOKUP(CJ4+3,Journalier_HLV_Inter,9,FALSE),IF(AND(WEEKDAY(CJ4,2)=2,COUNTIF(Jours_fériés,AND(CJ4+1,CJ4+2))),HLOOKUP(CJ4+3,Journalier_HLV_Inter,8,FALSE)-HLOOKUP(CJ4+4,Journalier_HLV_Inter,9,FALSE),IF(AND(WEEKDAY(CJ4,2)=2,COUNTIF(Jours_fériés,CJ4+1)),HLOOKUP(CJ4+2,Journalier_HLV_Inter,8,FALSE)-HLOOKUP(CJ4+3,Journalier_HLV_Inter,9,FALSE),IF(AND(WEEKDAY(CJ4,2)=2,COUNTIF(Jours_fériés,CJ4+2)),HLOOKUP(CJ4+1,Journalier_HLV_Inter,8,FALSE)-HLOOKUP(CJ4+3,Journalier_HLV_Inter,9,FALSE),IF(AND(WEEKDAY(CJ4,2)=3,COUNTIF(Jours_fériés,AND(CJ4+1,CJ4+2))),HLOOKUP(CJ4+3,Journalier_HLV_Inter,8,FALSE)-HLOOKUP(CJ4+4,Journalier_HLV_Inter,9,FALSE),IF(AND(WEEKDAY(CJ4,2)=3,COUNTIF(Jours_fériés,CJ4+1)),HLOOKUP(CJ4+2,Journalier_HLV_Inter,8,FALSE)-HLOOKUP(CJ4+3,Journalier_HLV_Inter,9,FALSE),IF(AND(WEEKDAY(CJ4,2)=3,COUNTIF(Jours_fériés,CJ4+2)),HLOOKUP(CJ4+1,Journalier_HLV_Inter,8,FALSE)-HLOOKUP(CJ4+5,Journalier_HLV_Inter,9,FALSE),IF(WEEKDAY(CJ4,2)=4,(HLOOKUP(CJ4+1,Journalier_HLV_Inter,8,FALSE)-HLOOKUP(CJ4+4,Journalier_HLV_Inter,9,FALSE)),IF(AND(WEEKDAY(CJ4,2)=4,COUNTIF(Jours_fériés,CJ4+1)),HLOOKUP(CJ4+4,Journalier_HLV_Inter,8,FALSE)-HLOOKUP(CJ4+5,Journalier_HLV_Inter,9,FALSE),IF(AND(WEEKDAY(CJ4,2)=4,COUNTIF(Jours_fériés,AND(CJ4+1,CJ4+4))),HLOOKUP(CJ4+5,Journalier_HLV_Inter,8,FALSE)-HLOOKUP(CJ4+6,Journalier_HLV_Inter,9,FALSE),IF(AND(WEEKDAY(CJ4,2)=4,COUNTIF(Jours_fériés,CJ4+4)),HLOOKUP(CJ4+1,Journalier_HLV_Inter,8,FALSE)-HLOOKUP(CJ4+5,Journalier_HLV_Inter,9,FALSE),IF(AND(WEEKDAY(CJ4,2)=5,COUNTIF(Jours_fériés,CJ4+3)),HLOOKUP(CJ4+4,Journalier_HLV_Inter,8,FALSE)-HLOOKUP(CJ4+5,Journalier_HLV_Inter,9,FALSE),IF(AND(WEEKDAY(CJ4,2)=5,COUNTIF(Jours_fériés,CJ4+4)),HLOOKUP(CJ4+3,Journalier_HLV_Inter,8,FALSE)-HLOOKUP(CJ4+5,Journalier_HLV_Inter,9,FALSE),IF(COUNTIF(Week_end,CJ4),0,IF(COUNTIF(Jours_fériés,CJ4),0,HLOOKUP(CJ4+1,Journalier_HLV_Inter,8,FALSE)-HLOOKUP(CJ4+2,Journalier_HLV_Inter,9,FALSE)))))))))))))))))))</f>
        <v>0</v>
      </c>
      <c r="CK18" s="63">
        <f>IF(WEEKDAY(CK4,2)=5,(HLOOKUP(CK4+3,Journalier_HLV_Inter,8,FALSE)-HLOOKUP(CK4+4,Journalier_HLV_Inter,9,FALSE)),IF(AND(WEEKDAY(CK4,2)=1,COUNTIF(Jours_fériés,AND(CK4+1,IE+2))),HLOOKUP(CK4+3,Journalier_HLV_Inter,8,FALSE)-HLOOKUP(CK4+4,Journalier_HLV_Inter,9,FALSE),IF(AND(WEEKDAY(CK4,2)=1,COUNTIF(Jours_fériés,CK4+1)),HLOOKUP(CK4+2,Journalier_HLV_Inter,8,FALSE)-HLOOKUP(CK4+3,Journalier_HLV_Inter,9,FALSE),IF(AND(WEEKDAY(CK4,2)=1,COUNTIF(Jours_fériés,CK4+2)),HLOOKUP(CK4+1,Journalier_HLV_Inter,8,FALSE)-HLOOKUP(CK4+3,Journalier_HLV_Inter,9,FALSE),IF(AND(WEEKDAY(CK4,2)=2,COUNTIF(Jours_fériés,AND(CK4+1,CK4+2))),HLOOKUP(CK4+3,Journalier_HLV_Inter,8,FALSE)-HLOOKUP(CK4+4,Journalier_HLV_Inter,9,FALSE),IF(AND(WEEKDAY(CK4,2)=2,COUNTIF(Jours_fériés,CK4+1)),HLOOKUP(CK4+2,Journalier_HLV_Inter,8,FALSE)-HLOOKUP(CK4+3,Journalier_HLV_Inter,9,FALSE),IF(AND(WEEKDAY(CK4,2)=2,COUNTIF(Jours_fériés,CK4+2)),HLOOKUP(CK4+1,Journalier_HLV_Inter,8,FALSE)-HLOOKUP(CK4+3,Journalier_HLV_Inter,9,FALSE),IF(AND(WEEKDAY(CK4,2)=3,COUNTIF(Jours_fériés,AND(CK4+1,CK4+2))),HLOOKUP(CK4+3,Journalier_HLV_Inter,8,FALSE)-HLOOKUP(CK4+4,Journalier_HLV_Inter,9,FALSE),IF(AND(WEEKDAY(CK4,2)=3,COUNTIF(Jours_fériés,CK4+1)),HLOOKUP(CK4+2,Journalier_HLV_Inter,8,FALSE)-HLOOKUP(CK4+3,Journalier_HLV_Inter,9,FALSE),IF(AND(WEEKDAY(CK4,2)=3,COUNTIF(Jours_fériés,CK4+2)),HLOOKUP(CK4+1,Journalier_HLV_Inter,8,FALSE)-HLOOKUP(CK4+5,Journalier_HLV_Inter,9,FALSE),IF(WEEKDAY(CK4,2)=4,(HLOOKUP(CK4+1,Journalier_HLV_Inter,8,FALSE)-HLOOKUP(CK4+4,Journalier_HLV_Inter,9,FALSE)),IF(AND(WEEKDAY(CK4,2)=4,COUNTIF(Jours_fériés,CK4+1)),HLOOKUP(CK4+4,Journalier_HLV_Inter,8,FALSE)-HLOOKUP(CK4+5,Journalier_HLV_Inter,9,FALSE),IF(AND(WEEKDAY(CK4,2)=4,COUNTIF(Jours_fériés,AND(CK4+1,CK4+4))),HLOOKUP(CK4+5,Journalier_HLV_Inter,8,FALSE)-HLOOKUP(CK4+6,Journalier_HLV_Inter,9,FALSE),IF(AND(WEEKDAY(CK4,2)=4,COUNTIF(Jours_fériés,CK4+4)),HLOOKUP(CK4+1,Journalier_HLV_Inter,8,FALSE)-HLOOKUP(CK4+5,Journalier_HLV_Inter,9,FALSE),IF(AND(WEEKDAY(CK4,2)=5,COUNTIF(Jours_fériés,CK4+3)),HLOOKUP(CK4+4,Journalier_HLV_Inter,8,FALSE)-HLOOKUP(CK4+5,Journalier_HLV_Inter,9,FALSE),IF(AND(WEEKDAY(CK4,2)=5,COUNTIF(Jours_fériés,CK4+4)),HLOOKUP(CK4+3,Journalier_HLV_Inter,8,FALSE)-HLOOKUP(CK4+5,Journalier_HLV_Inter,9,FALSE),IF(COUNTIF(Week_end,CK4),0,IF(COUNTIF(Jours_fériés,CK4),0,HLOOKUP(CK4+1,Journalier_HLV_Inter,8,FALSE)-HLOOKUP(CK4+2,Journalier_HLV_Inter,9,FALSE)))))))))))))))))))</f>
        <v>0</v>
      </c>
      <c r="CL18" s="63">
        <f>IF(WEEKDAY(CL4,2)=5,(HLOOKUP(CL4+3,Journalier_HLV_Inter,8,FALSE)-HLOOKUP(CL4+4,Journalier_HLV_Inter,9,FALSE)),IF(AND(WEEKDAY(CL4,2)=1,COUNTIF(Jours_fériés,AND(CL4+1,IE+2))),HLOOKUP(CL4+3,Journalier_HLV_Inter,8,FALSE)-HLOOKUP(CL4+4,Journalier_HLV_Inter,9,FALSE),IF(AND(WEEKDAY(CL4,2)=1,COUNTIF(Jours_fériés,CL4+1)),HLOOKUP(CL4+2,Journalier_HLV_Inter,8,FALSE)-HLOOKUP(CL4+3,Journalier_HLV_Inter,9,FALSE),IF(AND(WEEKDAY(CL4,2)=1,COUNTIF(Jours_fériés,CL4+2)),HLOOKUP(CL4+1,Journalier_HLV_Inter,8,FALSE)-HLOOKUP(CL4+3,Journalier_HLV_Inter,9,FALSE),IF(AND(WEEKDAY(CL4,2)=2,COUNTIF(Jours_fériés,AND(CL4+1,CL4+2))),HLOOKUP(CL4+3,Journalier_HLV_Inter,8,FALSE)-HLOOKUP(CL4+4,Journalier_HLV_Inter,9,FALSE),IF(AND(WEEKDAY(CL4,2)=2,COUNTIF(Jours_fériés,CL4+1)),HLOOKUP(CL4+2,Journalier_HLV_Inter,8,FALSE)-HLOOKUP(CL4+3,Journalier_HLV_Inter,9,FALSE),IF(AND(WEEKDAY(CL4,2)=2,COUNTIF(Jours_fériés,CL4+2)),HLOOKUP(CL4+1,Journalier_HLV_Inter,8,FALSE)-HLOOKUP(CL4+3,Journalier_HLV_Inter,9,FALSE),IF(AND(WEEKDAY(CL4,2)=3,COUNTIF(Jours_fériés,AND(CL4+1,CL4+2))),HLOOKUP(CL4+3,Journalier_HLV_Inter,8,FALSE)-HLOOKUP(CL4+4,Journalier_HLV_Inter,9,FALSE),IF(AND(WEEKDAY(CL4,2)=3,COUNTIF(Jours_fériés,CL4+1)),HLOOKUP(CL4+2,Journalier_HLV_Inter,8,FALSE)-HLOOKUP(CL4+3,Journalier_HLV_Inter,9,FALSE),IF(AND(WEEKDAY(CL4,2)=3,COUNTIF(Jours_fériés,CL4+2)),HLOOKUP(CL4+1,Journalier_HLV_Inter,8,FALSE)-HLOOKUP(CL4+5,Journalier_HLV_Inter,9,FALSE),IF(WEEKDAY(CL4,2)=4,(HLOOKUP(CL4+1,Journalier_HLV_Inter,8,FALSE)-HLOOKUP(CL4+4,Journalier_HLV_Inter,9,FALSE)),IF(AND(WEEKDAY(CL4,2)=4,COUNTIF(Jours_fériés,CL4+1)),HLOOKUP(CL4+4,Journalier_HLV_Inter,8,FALSE)-HLOOKUP(CL4+5,Journalier_HLV_Inter,9,FALSE),IF(AND(WEEKDAY(CL4,2)=4,COUNTIF(Jours_fériés,AND(CL4+1,CL4+4))),HLOOKUP(CL4+5,Journalier_HLV_Inter,8,FALSE)-HLOOKUP(CL4+6,Journalier_HLV_Inter,9,FALSE),IF(AND(WEEKDAY(CL4,2)=4,COUNTIF(Jours_fériés,CL4+4)),HLOOKUP(CL4+1,Journalier_HLV_Inter,8,FALSE)-HLOOKUP(CL4+5,Journalier_HLV_Inter,9,FALSE),IF(AND(WEEKDAY(CL4,2)=5,COUNTIF(Jours_fériés,CL4+3)),HLOOKUP(CL4+4,Journalier_HLV_Inter,8,FALSE)-HLOOKUP(CL4+5,Journalier_HLV_Inter,9,FALSE),IF(AND(WEEKDAY(CL4,2)=5,COUNTIF(Jours_fériés,CL4+4)),HLOOKUP(CL4+3,Journalier_HLV_Inter,8,FALSE)-HLOOKUP(CL4+5,Journalier_HLV_Inter,9,FALSE),IF(COUNTIF(Week_end,CL4),0,IF(COUNTIF(Jours_fériés,CL4),0,HLOOKUP(CL4+1,Journalier_HLV_Inter,8,FALSE)-HLOOKUP(CL4+2,Journalier_HLV_Inter,9,FALSE)))))))))))))))))))</f>
        <v>0</v>
      </c>
      <c r="CM18" s="63">
        <f>IF(WEEKDAY(CM4,2)=5,(HLOOKUP(CM4+3,Journalier_HLV_Inter,8,FALSE)-HLOOKUP(CM4+4,Journalier_HLV_Inter,9,FALSE)),IF(AND(WEEKDAY(CM4,2)=1,COUNTIF(Jours_fériés,AND(CM4+1,IE+2))),HLOOKUP(CM4+3,Journalier_HLV_Inter,8,FALSE)-HLOOKUP(CM4+4,Journalier_HLV_Inter,9,FALSE),IF(AND(WEEKDAY(CM4,2)=1,COUNTIF(Jours_fériés,CM4+1)),HLOOKUP(CM4+2,Journalier_HLV_Inter,8,FALSE)-HLOOKUP(CM4+3,Journalier_HLV_Inter,9,FALSE),IF(AND(WEEKDAY(CM4,2)=1,COUNTIF(Jours_fériés,CM4+2)),HLOOKUP(CM4+1,Journalier_HLV_Inter,8,FALSE)-HLOOKUP(CM4+3,Journalier_HLV_Inter,9,FALSE),IF(AND(WEEKDAY(CM4,2)=2,COUNTIF(Jours_fériés,AND(CM4+1,CM4+2))),HLOOKUP(CM4+3,Journalier_HLV_Inter,8,FALSE)-HLOOKUP(CM4+4,Journalier_HLV_Inter,9,FALSE),IF(AND(WEEKDAY(CM4,2)=2,COUNTIF(Jours_fériés,CM4+1)),HLOOKUP(CM4+2,Journalier_HLV_Inter,8,FALSE)-HLOOKUP(CM4+3,Journalier_HLV_Inter,9,FALSE),IF(AND(WEEKDAY(CM4,2)=2,COUNTIF(Jours_fériés,CM4+2)),HLOOKUP(CM4+1,Journalier_HLV_Inter,8,FALSE)-HLOOKUP(CM4+3,Journalier_HLV_Inter,9,FALSE),IF(AND(WEEKDAY(CM4,2)=3,COUNTIF(Jours_fériés,AND(CM4+1,CM4+2))),HLOOKUP(CM4+3,Journalier_HLV_Inter,8,FALSE)-HLOOKUP(CM4+4,Journalier_HLV_Inter,9,FALSE),IF(AND(WEEKDAY(CM4,2)=3,COUNTIF(Jours_fériés,CM4+1)),HLOOKUP(CM4+2,Journalier_HLV_Inter,8,FALSE)-HLOOKUP(CM4+3,Journalier_HLV_Inter,9,FALSE),IF(AND(WEEKDAY(CM4,2)=3,COUNTIF(Jours_fériés,CM4+2)),HLOOKUP(CM4+1,Journalier_HLV_Inter,8,FALSE)-HLOOKUP(CM4+5,Journalier_HLV_Inter,9,FALSE),IF(WEEKDAY(CM4,2)=4,(HLOOKUP(CM4+1,Journalier_HLV_Inter,8,FALSE)-HLOOKUP(CM4+4,Journalier_HLV_Inter,9,FALSE)),IF(AND(WEEKDAY(CM4,2)=4,COUNTIF(Jours_fériés,CM4+1)),HLOOKUP(CM4+4,Journalier_HLV_Inter,8,FALSE)-HLOOKUP(CM4+5,Journalier_HLV_Inter,9,FALSE),IF(AND(WEEKDAY(CM4,2)=4,COUNTIF(Jours_fériés,AND(CM4+1,CM4+4))),HLOOKUP(CM4+5,Journalier_HLV_Inter,8,FALSE)-HLOOKUP(CM4+6,Journalier_HLV_Inter,9,FALSE),IF(AND(WEEKDAY(CM4,2)=4,COUNTIF(Jours_fériés,CM4+4)),HLOOKUP(CM4+1,Journalier_HLV_Inter,8,FALSE)-HLOOKUP(CM4+5,Journalier_HLV_Inter,9,FALSE),IF(AND(WEEKDAY(CM4,2)=5,COUNTIF(Jours_fériés,CM4+3)),HLOOKUP(CM4+4,Journalier_HLV_Inter,8,FALSE)-HLOOKUP(CM4+5,Journalier_HLV_Inter,9,FALSE),IF(AND(WEEKDAY(CM4,2)=5,COUNTIF(Jours_fériés,CM4+4)),HLOOKUP(CM4+3,Journalier_HLV_Inter,8,FALSE)-HLOOKUP(CM4+5,Journalier_HLV_Inter,9,FALSE),IF(COUNTIF(Week_end,CM4),0,IF(COUNTIF(Jours_fériés,CM4),0,HLOOKUP(CM4+1,Journalier_HLV_Inter,8,FALSE)-HLOOKUP(CM4+2,Journalier_HLV_Inter,9,FALSE)))))))))))))))))))</f>
        <v>0</v>
      </c>
      <c r="CN18" s="63">
        <f>IF(WEEKDAY(CN4,2)=5,(HLOOKUP(CN4+3,Journalier_HLV_Inter,8,FALSE)-HLOOKUP(CN4+4,Journalier_HLV_Inter,9,FALSE)),IF(AND(WEEKDAY(CN4,2)=1,COUNTIF(Jours_fériés,AND(CN4+1,IE+2))),HLOOKUP(CN4+3,Journalier_HLV_Inter,8,FALSE)-HLOOKUP(CN4+4,Journalier_HLV_Inter,9,FALSE),IF(AND(WEEKDAY(CN4,2)=1,COUNTIF(Jours_fériés,CN4+1)),HLOOKUP(CN4+2,Journalier_HLV_Inter,8,FALSE)-HLOOKUP(CN4+3,Journalier_HLV_Inter,9,FALSE),IF(AND(WEEKDAY(CN4,2)=1,COUNTIF(Jours_fériés,CN4+2)),HLOOKUP(CN4+1,Journalier_HLV_Inter,8,FALSE)-HLOOKUP(CN4+3,Journalier_HLV_Inter,9,FALSE),IF(AND(WEEKDAY(CN4,2)=2,COUNTIF(Jours_fériés,AND(CN4+1,CN4+2))),HLOOKUP(CN4+3,Journalier_HLV_Inter,8,FALSE)-HLOOKUP(CN4+4,Journalier_HLV_Inter,9,FALSE),IF(AND(WEEKDAY(CN4,2)=2,COUNTIF(Jours_fériés,CN4+1)),HLOOKUP(CN4+2,Journalier_HLV_Inter,8,FALSE)-HLOOKUP(CN4+3,Journalier_HLV_Inter,9,FALSE),IF(AND(WEEKDAY(CN4,2)=2,COUNTIF(Jours_fériés,CN4+2)),HLOOKUP(CN4+1,Journalier_HLV_Inter,8,FALSE)-HLOOKUP(CN4+3,Journalier_HLV_Inter,9,FALSE),IF(AND(WEEKDAY(CN4,2)=3,COUNTIF(Jours_fériés,AND(CN4+1,CN4+2))),HLOOKUP(CN4+3,Journalier_HLV_Inter,8,FALSE)-HLOOKUP(CN4+4,Journalier_HLV_Inter,9,FALSE),IF(AND(WEEKDAY(CN4,2)=3,COUNTIF(Jours_fériés,CN4+1)),HLOOKUP(CN4+2,Journalier_HLV_Inter,8,FALSE)-HLOOKUP(CN4+3,Journalier_HLV_Inter,9,FALSE),IF(AND(WEEKDAY(CN4,2)=3,COUNTIF(Jours_fériés,CN4+2)),HLOOKUP(CN4+1,Journalier_HLV_Inter,8,FALSE)-HLOOKUP(CN4+5,Journalier_HLV_Inter,9,FALSE),IF(WEEKDAY(CN4,2)=4,(HLOOKUP(CN4+1,Journalier_HLV_Inter,8,FALSE)-HLOOKUP(CN4+4,Journalier_HLV_Inter,9,FALSE)),IF(AND(WEEKDAY(CN4,2)=4,COUNTIF(Jours_fériés,CN4+1)),HLOOKUP(CN4+4,Journalier_HLV_Inter,8,FALSE)-HLOOKUP(CN4+5,Journalier_HLV_Inter,9,FALSE),IF(AND(WEEKDAY(CN4,2)=4,COUNTIF(Jours_fériés,AND(CN4+1,CN4+4))),HLOOKUP(CN4+5,Journalier_HLV_Inter,8,FALSE)-HLOOKUP(CN4+6,Journalier_HLV_Inter,9,FALSE),IF(AND(WEEKDAY(CN4,2)=4,COUNTIF(Jours_fériés,CN4+4)),HLOOKUP(CN4+1,Journalier_HLV_Inter,8,FALSE)-HLOOKUP(CN4+5,Journalier_HLV_Inter,9,FALSE),IF(AND(WEEKDAY(CN4,2)=5,COUNTIF(Jours_fériés,CN4+3)),HLOOKUP(CN4+4,Journalier_HLV_Inter,8,FALSE)-HLOOKUP(CN4+5,Journalier_HLV_Inter,9,FALSE),IF(AND(WEEKDAY(CN4,2)=5,COUNTIF(Jours_fériés,CN4+4)),HLOOKUP(CN4+3,Journalier_HLV_Inter,8,FALSE)-HLOOKUP(CN4+5,Journalier_HLV_Inter,9,FALSE),IF(COUNTIF(Week_end,CN4),0,IF(COUNTIF(Jours_fériés,CN4),0,HLOOKUP(CN4+1,Journalier_HLV_Inter,8,FALSE)-HLOOKUP(CN4+2,Journalier_HLV_Inter,9,FALSE)))))))))))))))))))</f>
        <v>0</v>
      </c>
      <c r="CO18" s="63">
        <f>IF(WEEKDAY(CO4,2)=5,(HLOOKUP(CO4+3,Journalier_HLV_Inter,8,FALSE)-HLOOKUP(CO4+4,Journalier_HLV_Inter,9,FALSE)),IF(AND(WEEKDAY(CO4,2)=1,COUNTIF(Jours_fériés,AND(CO4+1,IE+2))),HLOOKUP(CO4+3,Journalier_HLV_Inter,8,FALSE)-HLOOKUP(CO4+4,Journalier_HLV_Inter,9,FALSE),IF(AND(WEEKDAY(CO4,2)=1,COUNTIF(Jours_fériés,CO4+1)),HLOOKUP(CO4+2,Journalier_HLV_Inter,8,FALSE)-HLOOKUP(CO4+3,Journalier_HLV_Inter,9,FALSE),IF(AND(WEEKDAY(CO4,2)=1,COUNTIF(Jours_fériés,CO4+2)),HLOOKUP(CO4+1,Journalier_HLV_Inter,8,FALSE)-HLOOKUP(CO4+3,Journalier_HLV_Inter,9,FALSE),IF(AND(WEEKDAY(CO4,2)=2,COUNTIF(Jours_fériés,AND(CO4+1,CO4+2))),HLOOKUP(CO4+3,Journalier_HLV_Inter,8,FALSE)-HLOOKUP(CO4+4,Journalier_HLV_Inter,9,FALSE),IF(AND(WEEKDAY(CO4,2)=2,COUNTIF(Jours_fériés,CO4+1)),HLOOKUP(CO4+2,Journalier_HLV_Inter,8,FALSE)-HLOOKUP(CO4+3,Journalier_HLV_Inter,9,FALSE),IF(AND(WEEKDAY(CO4,2)=2,COUNTIF(Jours_fériés,CO4+2)),HLOOKUP(CO4+1,Journalier_HLV_Inter,8,FALSE)-HLOOKUP(CO4+3,Journalier_HLV_Inter,9,FALSE),IF(AND(WEEKDAY(CO4,2)=3,COUNTIF(Jours_fériés,AND(CO4+1,CO4+2))),HLOOKUP(CO4+3,Journalier_HLV_Inter,8,FALSE)-HLOOKUP(CO4+4,Journalier_HLV_Inter,9,FALSE),IF(AND(WEEKDAY(CO4,2)=3,COUNTIF(Jours_fériés,CO4+1)),HLOOKUP(CO4+2,Journalier_HLV_Inter,8,FALSE)-HLOOKUP(CO4+3,Journalier_HLV_Inter,9,FALSE),IF(AND(WEEKDAY(CO4,2)=3,COUNTIF(Jours_fériés,CO4+2)),HLOOKUP(CO4+1,Journalier_HLV_Inter,8,FALSE)-HLOOKUP(CO4+5,Journalier_HLV_Inter,9,FALSE),IF(WEEKDAY(CO4,2)=4,(HLOOKUP(CO4+1,Journalier_HLV_Inter,8,FALSE)-HLOOKUP(CO4+4,Journalier_HLV_Inter,9,FALSE)),IF(AND(WEEKDAY(CO4,2)=4,COUNTIF(Jours_fériés,CO4+1)),HLOOKUP(CO4+4,Journalier_HLV_Inter,8,FALSE)-HLOOKUP(CO4+5,Journalier_HLV_Inter,9,FALSE),IF(AND(WEEKDAY(CO4,2)=4,COUNTIF(Jours_fériés,AND(CO4+1,CO4+4))),HLOOKUP(CO4+5,Journalier_HLV_Inter,8,FALSE)-HLOOKUP(CO4+6,Journalier_HLV_Inter,9,FALSE),IF(AND(WEEKDAY(CO4,2)=4,COUNTIF(Jours_fériés,CO4+4)),HLOOKUP(CO4+1,Journalier_HLV_Inter,8,FALSE)-HLOOKUP(CO4+5,Journalier_HLV_Inter,9,FALSE),IF(AND(WEEKDAY(CO4,2)=5,COUNTIF(Jours_fériés,CO4+3)),HLOOKUP(CO4+4,Journalier_HLV_Inter,8,FALSE)-HLOOKUP(CO4+5,Journalier_HLV_Inter,9,FALSE),IF(AND(WEEKDAY(CO4,2)=5,COUNTIF(Jours_fériés,CO4+4)),HLOOKUP(CO4+3,Journalier_HLV_Inter,8,FALSE)-HLOOKUP(CO4+5,Journalier_HLV_Inter,9,FALSE),IF(COUNTIF(Week_end,CO4),0,IF(COUNTIF(Jours_fériés,CO4),0,HLOOKUP(CO4+1,Journalier_HLV_Inter,8,FALSE)-HLOOKUP(CO4+2,Journalier_HLV_Inter,9,FALSE)))))))))))))))))))</f>
        <v>0</v>
      </c>
      <c r="CP18" s="63">
        <f>IF(WEEKDAY(CP4,2)=5,(HLOOKUP(CP4+3,Journalier_HLV_Inter,8,FALSE)-HLOOKUP(CP4+4,Journalier_HLV_Inter,9,FALSE)),IF(AND(WEEKDAY(CP4,2)=1,COUNTIF(Jours_fériés,AND(CP4+1,IE+2))),HLOOKUP(CP4+3,Journalier_HLV_Inter,8,FALSE)-HLOOKUP(CP4+4,Journalier_HLV_Inter,9,FALSE),IF(AND(WEEKDAY(CP4,2)=1,COUNTIF(Jours_fériés,CP4+1)),HLOOKUP(CP4+2,Journalier_HLV_Inter,8,FALSE)-HLOOKUP(CP4+3,Journalier_HLV_Inter,9,FALSE),IF(AND(WEEKDAY(CP4,2)=1,COUNTIF(Jours_fériés,CP4+2)),HLOOKUP(CP4+1,Journalier_HLV_Inter,8,FALSE)-HLOOKUP(CP4+3,Journalier_HLV_Inter,9,FALSE),IF(AND(WEEKDAY(CP4,2)=2,COUNTIF(Jours_fériés,AND(CP4+1,CP4+2))),HLOOKUP(CP4+3,Journalier_HLV_Inter,8,FALSE)-HLOOKUP(CP4+4,Journalier_HLV_Inter,9,FALSE),IF(AND(WEEKDAY(CP4,2)=2,COUNTIF(Jours_fériés,CP4+1)),HLOOKUP(CP4+2,Journalier_HLV_Inter,8,FALSE)-HLOOKUP(CP4+3,Journalier_HLV_Inter,9,FALSE),IF(AND(WEEKDAY(CP4,2)=2,COUNTIF(Jours_fériés,CP4+2)),HLOOKUP(CP4+1,Journalier_HLV_Inter,8,FALSE)-HLOOKUP(CP4+3,Journalier_HLV_Inter,9,FALSE),IF(AND(WEEKDAY(CP4,2)=3,COUNTIF(Jours_fériés,AND(CP4+1,CP4+2))),HLOOKUP(CP4+3,Journalier_HLV_Inter,8,FALSE)-HLOOKUP(CP4+4,Journalier_HLV_Inter,9,FALSE),IF(AND(WEEKDAY(CP4,2)=3,COUNTIF(Jours_fériés,CP4+1)),HLOOKUP(CP4+2,Journalier_HLV_Inter,8,FALSE)-HLOOKUP(CP4+3,Journalier_HLV_Inter,9,FALSE),IF(AND(WEEKDAY(CP4,2)=3,COUNTIF(Jours_fériés,CP4+2)),HLOOKUP(CP4+1,Journalier_HLV_Inter,8,FALSE)-HLOOKUP(CP4+5,Journalier_HLV_Inter,9,FALSE),IF(WEEKDAY(CP4,2)=4,(HLOOKUP(CP4+1,Journalier_HLV_Inter,8,FALSE)-HLOOKUP(CP4+4,Journalier_HLV_Inter,9,FALSE)),IF(AND(WEEKDAY(CP4,2)=4,COUNTIF(Jours_fériés,CP4+1)),HLOOKUP(CP4+4,Journalier_HLV_Inter,8,FALSE)-HLOOKUP(CP4+5,Journalier_HLV_Inter,9,FALSE),IF(AND(WEEKDAY(CP4,2)=4,COUNTIF(Jours_fériés,AND(CP4+1,CP4+4))),HLOOKUP(CP4+5,Journalier_HLV_Inter,8,FALSE)-HLOOKUP(CP4+6,Journalier_HLV_Inter,9,FALSE),IF(AND(WEEKDAY(CP4,2)=4,COUNTIF(Jours_fériés,CP4+4)),HLOOKUP(CP4+1,Journalier_HLV_Inter,8,FALSE)-HLOOKUP(CP4+5,Journalier_HLV_Inter,9,FALSE),IF(AND(WEEKDAY(CP4,2)=5,COUNTIF(Jours_fériés,CP4+3)),HLOOKUP(CP4+4,Journalier_HLV_Inter,8,FALSE)-HLOOKUP(CP4+5,Journalier_HLV_Inter,9,FALSE),IF(AND(WEEKDAY(CP4,2)=5,COUNTIF(Jours_fériés,CP4+4)),HLOOKUP(CP4+3,Journalier_HLV_Inter,8,FALSE)-HLOOKUP(CP4+5,Journalier_HLV_Inter,9,FALSE),IF(COUNTIF(Week_end,CP4),0,IF(COUNTIF(Jours_fériés,CP4),0,HLOOKUP(CP4+1,Journalier_HLV_Inter,8,FALSE)-HLOOKUP(CP4+2,Journalier_HLV_Inter,9,FALSE)))))))))))))))))))</f>
        <v>0</v>
      </c>
      <c r="CQ18" s="63">
        <f>IF(WEEKDAY(CQ4,2)=5,(HLOOKUP(CQ4+3,Journalier_HLV_Inter,8,FALSE)-HLOOKUP(CQ4+4,Journalier_HLV_Inter,9,FALSE)),IF(AND(WEEKDAY(CQ4,2)=1,COUNTIF(Jours_fériés,AND(CQ4+1,IE+2))),HLOOKUP(CQ4+3,Journalier_HLV_Inter,8,FALSE)-HLOOKUP(CQ4+4,Journalier_HLV_Inter,9,FALSE),IF(AND(WEEKDAY(CQ4,2)=1,COUNTIF(Jours_fériés,CQ4+1)),HLOOKUP(CQ4+2,Journalier_HLV_Inter,8,FALSE)-HLOOKUP(CQ4+3,Journalier_HLV_Inter,9,FALSE),IF(AND(WEEKDAY(CQ4,2)=1,COUNTIF(Jours_fériés,CQ4+2)),HLOOKUP(CQ4+1,Journalier_HLV_Inter,8,FALSE)-HLOOKUP(CQ4+3,Journalier_HLV_Inter,9,FALSE),IF(AND(WEEKDAY(CQ4,2)=2,COUNTIF(Jours_fériés,AND(CQ4+1,CQ4+2))),HLOOKUP(CQ4+3,Journalier_HLV_Inter,8,FALSE)-HLOOKUP(CQ4+4,Journalier_HLV_Inter,9,FALSE),IF(AND(WEEKDAY(CQ4,2)=2,COUNTIF(Jours_fériés,CQ4+1)),HLOOKUP(CQ4+2,Journalier_HLV_Inter,8,FALSE)-HLOOKUP(CQ4+3,Journalier_HLV_Inter,9,FALSE),IF(AND(WEEKDAY(CQ4,2)=2,COUNTIF(Jours_fériés,CQ4+2)),HLOOKUP(CQ4+1,Journalier_HLV_Inter,8,FALSE)-HLOOKUP(CQ4+3,Journalier_HLV_Inter,9,FALSE),IF(AND(WEEKDAY(CQ4,2)=3,COUNTIF(Jours_fériés,AND(CQ4+1,CQ4+2))),HLOOKUP(CQ4+3,Journalier_HLV_Inter,8,FALSE)-HLOOKUP(CQ4+4,Journalier_HLV_Inter,9,FALSE),IF(AND(WEEKDAY(CQ4,2)=3,COUNTIF(Jours_fériés,CQ4+1)),HLOOKUP(CQ4+2,Journalier_HLV_Inter,8,FALSE)-HLOOKUP(CQ4+3,Journalier_HLV_Inter,9,FALSE),IF(AND(WEEKDAY(CQ4,2)=3,COUNTIF(Jours_fériés,CQ4+2)),HLOOKUP(CQ4+1,Journalier_HLV_Inter,8,FALSE)-HLOOKUP(CQ4+5,Journalier_HLV_Inter,9,FALSE),IF(WEEKDAY(CQ4,2)=4,(HLOOKUP(CQ4+1,Journalier_HLV_Inter,8,FALSE)-HLOOKUP(CQ4+4,Journalier_HLV_Inter,9,FALSE)),IF(AND(WEEKDAY(CQ4,2)=4,COUNTIF(Jours_fériés,CQ4+1)),HLOOKUP(CQ4+4,Journalier_HLV_Inter,8,FALSE)-HLOOKUP(CQ4+5,Journalier_HLV_Inter,9,FALSE),IF(AND(WEEKDAY(CQ4,2)=4,COUNTIF(Jours_fériés,AND(CQ4+1,CQ4+4))),HLOOKUP(CQ4+5,Journalier_HLV_Inter,8,FALSE)-HLOOKUP(CQ4+6,Journalier_HLV_Inter,9,FALSE),IF(AND(WEEKDAY(CQ4,2)=4,COUNTIF(Jours_fériés,CQ4+4)),HLOOKUP(CQ4+1,Journalier_HLV_Inter,8,FALSE)-HLOOKUP(CQ4+5,Journalier_HLV_Inter,9,FALSE),IF(AND(WEEKDAY(CQ4,2)=5,COUNTIF(Jours_fériés,CQ4+3)),HLOOKUP(CQ4+4,Journalier_HLV_Inter,8,FALSE)-HLOOKUP(CQ4+5,Journalier_HLV_Inter,9,FALSE),IF(AND(WEEKDAY(CQ4,2)=5,COUNTIF(Jours_fériés,CQ4+4)),HLOOKUP(CQ4+3,Journalier_HLV_Inter,8,FALSE)-HLOOKUP(CQ4+5,Journalier_HLV_Inter,9,FALSE),IF(COUNTIF(Week_end,CQ4),0,IF(COUNTIF(Jours_fériés,CQ4),0,HLOOKUP(CQ4+1,Journalier_HLV_Inter,8,FALSE)-HLOOKUP(CQ4+2,Journalier_HLV_Inter,9,FALSE)))))))))))))))))))</f>
        <v>0</v>
      </c>
      <c r="CR18" s="63">
        <f>IF(WEEKDAY(CR4,2)=5,(HLOOKUP(CR4+3,Journalier_HLV_Inter,8,FALSE)-HLOOKUP(CR4+4,Journalier_HLV_Inter,9,FALSE)),IF(AND(WEEKDAY(CR4,2)=1,COUNTIF(Jours_fériés,AND(CR4+1,IE+2))),HLOOKUP(CR4+3,Journalier_HLV_Inter,8,FALSE)-HLOOKUP(CR4+4,Journalier_HLV_Inter,9,FALSE),IF(AND(WEEKDAY(CR4,2)=1,COUNTIF(Jours_fériés,CR4+1)),HLOOKUP(CR4+2,Journalier_HLV_Inter,8,FALSE)-HLOOKUP(CR4+3,Journalier_HLV_Inter,9,FALSE),IF(AND(WEEKDAY(CR4,2)=1,COUNTIF(Jours_fériés,CR4+2)),HLOOKUP(CR4+1,Journalier_HLV_Inter,8,FALSE)-HLOOKUP(CR4+3,Journalier_HLV_Inter,9,FALSE),IF(AND(WEEKDAY(CR4,2)=2,COUNTIF(Jours_fériés,AND(CR4+1,CR4+2))),HLOOKUP(CR4+3,Journalier_HLV_Inter,8,FALSE)-HLOOKUP(CR4+4,Journalier_HLV_Inter,9,FALSE),IF(AND(WEEKDAY(CR4,2)=2,COUNTIF(Jours_fériés,CR4+1)),HLOOKUP(CR4+2,Journalier_HLV_Inter,8,FALSE)-HLOOKUP(CR4+3,Journalier_HLV_Inter,9,FALSE),IF(AND(WEEKDAY(CR4,2)=2,COUNTIF(Jours_fériés,CR4+2)),HLOOKUP(CR4+1,Journalier_HLV_Inter,8,FALSE)-HLOOKUP(CR4+3,Journalier_HLV_Inter,9,FALSE),IF(AND(WEEKDAY(CR4,2)=3,COUNTIF(Jours_fériés,AND(CR4+1,CR4+2))),HLOOKUP(CR4+3,Journalier_HLV_Inter,8,FALSE)-HLOOKUP(CR4+4,Journalier_HLV_Inter,9,FALSE),IF(AND(WEEKDAY(CR4,2)=3,COUNTIF(Jours_fériés,CR4+1)),HLOOKUP(CR4+2,Journalier_HLV_Inter,8,FALSE)-HLOOKUP(CR4+3,Journalier_HLV_Inter,9,FALSE),IF(AND(WEEKDAY(CR4,2)=3,COUNTIF(Jours_fériés,CR4+2)),HLOOKUP(CR4+1,Journalier_HLV_Inter,8,FALSE)-HLOOKUP(CR4+5,Journalier_HLV_Inter,9,FALSE),IF(WEEKDAY(CR4,2)=4,(HLOOKUP(CR4+1,Journalier_HLV_Inter,8,FALSE)-HLOOKUP(CR4+4,Journalier_HLV_Inter,9,FALSE)),IF(AND(WEEKDAY(CR4,2)=4,COUNTIF(Jours_fériés,CR4+1)),HLOOKUP(CR4+4,Journalier_HLV_Inter,8,FALSE)-HLOOKUP(CR4+5,Journalier_HLV_Inter,9,FALSE),IF(AND(WEEKDAY(CR4,2)=4,COUNTIF(Jours_fériés,AND(CR4+1,CR4+4))),HLOOKUP(CR4+5,Journalier_HLV_Inter,8,FALSE)-HLOOKUP(CR4+6,Journalier_HLV_Inter,9,FALSE),IF(AND(WEEKDAY(CR4,2)=4,COUNTIF(Jours_fériés,CR4+4)),HLOOKUP(CR4+1,Journalier_HLV_Inter,8,FALSE)-HLOOKUP(CR4+5,Journalier_HLV_Inter,9,FALSE),IF(AND(WEEKDAY(CR4,2)=5,COUNTIF(Jours_fériés,CR4+3)),HLOOKUP(CR4+4,Journalier_HLV_Inter,8,FALSE)-HLOOKUP(CR4+5,Journalier_HLV_Inter,9,FALSE),IF(AND(WEEKDAY(CR4,2)=5,COUNTIF(Jours_fériés,CR4+4)),HLOOKUP(CR4+3,Journalier_HLV_Inter,8,FALSE)-HLOOKUP(CR4+5,Journalier_HLV_Inter,9,FALSE),IF(COUNTIF(Week_end,CR4),0,IF(COUNTIF(Jours_fériés,CR4),0,HLOOKUP(CR4+1,Journalier_HLV_Inter,8,FALSE)-HLOOKUP(CR4+2,Journalier_HLV_Inter,9,FALSE)))))))))))))))))))</f>
        <v>0</v>
      </c>
      <c r="CS18" s="63">
        <f>IF(WEEKDAY(CS4,2)=5,(HLOOKUP(CS4+3,Journalier_HLV_Inter,8,FALSE)-HLOOKUP(CS4+4,Journalier_HLV_Inter,9,FALSE)),IF(AND(WEEKDAY(CS4,2)=1,COUNTIF(Jours_fériés,AND(CS4+1,IE+2))),HLOOKUP(CS4+3,Journalier_HLV_Inter,8,FALSE)-HLOOKUP(CS4+4,Journalier_HLV_Inter,9,FALSE),IF(AND(WEEKDAY(CS4,2)=1,COUNTIF(Jours_fériés,CS4+1)),HLOOKUP(CS4+2,Journalier_HLV_Inter,8,FALSE)-HLOOKUP(CS4+3,Journalier_HLV_Inter,9,FALSE),IF(AND(WEEKDAY(CS4,2)=1,COUNTIF(Jours_fériés,CS4+2)),HLOOKUP(CS4+1,Journalier_HLV_Inter,8,FALSE)-HLOOKUP(CS4+3,Journalier_HLV_Inter,9,FALSE),IF(AND(WEEKDAY(CS4,2)=2,COUNTIF(Jours_fériés,AND(CS4+1,CS4+2))),HLOOKUP(CS4+3,Journalier_HLV_Inter,8,FALSE)-HLOOKUP(CS4+4,Journalier_HLV_Inter,9,FALSE),IF(AND(WEEKDAY(CS4,2)=2,COUNTIF(Jours_fériés,CS4+1)),HLOOKUP(CS4+2,Journalier_HLV_Inter,8,FALSE)-HLOOKUP(CS4+3,Journalier_HLV_Inter,9,FALSE),IF(AND(WEEKDAY(CS4,2)=2,COUNTIF(Jours_fériés,CS4+2)),HLOOKUP(CS4+1,Journalier_HLV_Inter,8,FALSE)-HLOOKUP(CS4+3,Journalier_HLV_Inter,9,FALSE),IF(AND(WEEKDAY(CS4,2)=3,COUNTIF(Jours_fériés,AND(CS4+1,CS4+2))),HLOOKUP(CS4+3,Journalier_HLV_Inter,8,FALSE)-HLOOKUP(CS4+4,Journalier_HLV_Inter,9,FALSE),IF(AND(WEEKDAY(CS4,2)=3,COUNTIF(Jours_fériés,CS4+1)),HLOOKUP(CS4+2,Journalier_HLV_Inter,8,FALSE)-HLOOKUP(CS4+3,Journalier_HLV_Inter,9,FALSE),IF(AND(WEEKDAY(CS4,2)=3,COUNTIF(Jours_fériés,CS4+2)),HLOOKUP(CS4+1,Journalier_HLV_Inter,8,FALSE)-HLOOKUP(CS4+5,Journalier_HLV_Inter,9,FALSE),IF(WEEKDAY(CS4,2)=4,(HLOOKUP(CS4+1,Journalier_HLV_Inter,8,FALSE)-HLOOKUP(CS4+4,Journalier_HLV_Inter,9,FALSE)),IF(AND(WEEKDAY(CS4,2)=4,COUNTIF(Jours_fériés,CS4+1)),HLOOKUP(CS4+4,Journalier_HLV_Inter,8,FALSE)-HLOOKUP(CS4+5,Journalier_HLV_Inter,9,FALSE),IF(AND(WEEKDAY(CS4,2)=4,COUNTIF(Jours_fériés,AND(CS4+1,CS4+4))),HLOOKUP(CS4+5,Journalier_HLV_Inter,8,FALSE)-HLOOKUP(CS4+6,Journalier_HLV_Inter,9,FALSE),IF(AND(WEEKDAY(CS4,2)=4,COUNTIF(Jours_fériés,CS4+4)),HLOOKUP(CS4+1,Journalier_HLV_Inter,8,FALSE)-HLOOKUP(CS4+5,Journalier_HLV_Inter,9,FALSE),IF(AND(WEEKDAY(CS4,2)=5,COUNTIF(Jours_fériés,CS4+3)),HLOOKUP(CS4+4,Journalier_HLV_Inter,8,FALSE)-HLOOKUP(CS4+5,Journalier_HLV_Inter,9,FALSE),IF(AND(WEEKDAY(CS4,2)=5,COUNTIF(Jours_fériés,CS4+4)),HLOOKUP(CS4+3,Journalier_HLV_Inter,8,FALSE)-HLOOKUP(CS4+5,Journalier_HLV_Inter,9,FALSE),IF(COUNTIF(Week_end,CS4),0,IF(COUNTIF(Jours_fériés,CS4),0,HLOOKUP(CS4+1,Journalier_HLV_Inter,8,FALSE)-HLOOKUP(CS4+2,Journalier_HLV_Inter,9,FALSE)))))))))))))))))))</f>
        <v>0</v>
      </c>
      <c r="CT18" s="63">
        <f>IF(WEEKDAY(CT4,2)=5,(HLOOKUP(CT4+3,Journalier_HLV_Inter,8,FALSE)-HLOOKUP(CT4+4,Journalier_HLV_Inter,9,FALSE)),IF(AND(WEEKDAY(CT4,2)=1,COUNTIF(Jours_fériés,AND(CT4+1,IE+2))),HLOOKUP(CT4+3,Journalier_HLV_Inter,8,FALSE)-HLOOKUP(CT4+4,Journalier_HLV_Inter,9,FALSE),IF(AND(WEEKDAY(CT4,2)=1,COUNTIF(Jours_fériés,CT4+1)),HLOOKUP(CT4+2,Journalier_HLV_Inter,8,FALSE)-HLOOKUP(CT4+3,Journalier_HLV_Inter,9,FALSE),IF(AND(WEEKDAY(CT4,2)=1,COUNTIF(Jours_fériés,CT4+2)),HLOOKUP(CT4+1,Journalier_HLV_Inter,8,FALSE)-HLOOKUP(CT4+3,Journalier_HLV_Inter,9,FALSE),IF(AND(WEEKDAY(CT4,2)=2,COUNTIF(Jours_fériés,AND(CT4+1,CT4+2))),HLOOKUP(CT4+3,Journalier_HLV_Inter,8,FALSE)-HLOOKUP(CT4+4,Journalier_HLV_Inter,9,FALSE),IF(AND(WEEKDAY(CT4,2)=2,COUNTIF(Jours_fériés,CT4+1)),HLOOKUP(CT4+2,Journalier_HLV_Inter,8,FALSE)-HLOOKUP(CT4+3,Journalier_HLV_Inter,9,FALSE),IF(AND(WEEKDAY(CT4,2)=2,COUNTIF(Jours_fériés,CT4+2)),HLOOKUP(CT4+1,Journalier_HLV_Inter,8,FALSE)-HLOOKUP(CT4+3,Journalier_HLV_Inter,9,FALSE),IF(AND(WEEKDAY(CT4,2)=3,COUNTIF(Jours_fériés,AND(CT4+1,CT4+2))),HLOOKUP(CT4+3,Journalier_HLV_Inter,8,FALSE)-HLOOKUP(CT4+4,Journalier_HLV_Inter,9,FALSE),IF(AND(WEEKDAY(CT4,2)=3,COUNTIF(Jours_fériés,CT4+1)),HLOOKUP(CT4+2,Journalier_HLV_Inter,8,FALSE)-HLOOKUP(CT4+3,Journalier_HLV_Inter,9,FALSE),IF(AND(WEEKDAY(CT4,2)=3,COUNTIF(Jours_fériés,CT4+2)),HLOOKUP(CT4+1,Journalier_HLV_Inter,8,FALSE)-HLOOKUP(CT4+5,Journalier_HLV_Inter,9,FALSE),IF(WEEKDAY(CT4,2)=4,(HLOOKUP(CT4+1,Journalier_HLV_Inter,8,FALSE)-HLOOKUP(CT4+4,Journalier_HLV_Inter,9,FALSE)),IF(AND(WEEKDAY(CT4,2)=4,COUNTIF(Jours_fériés,CT4+1)),HLOOKUP(CT4+4,Journalier_HLV_Inter,8,FALSE)-HLOOKUP(CT4+5,Journalier_HLV_Inter,9,FALSE),IF(AND(WEEKDAY(CT4,2)=4,COUNTIF(Jours_fériés,AND(CT4+1,CT4+4))),HLOOKUP(CT4+5,Journalier_HLV_Inter,8,FALSE)-HLOOKUP(CT4+6,Journalier_HLV_Inter,9,FALSE),IF(AND(WEEKDAY(CT4,2)=4,COUNTIF(Jours_fériés,CT4+4)),HLOOKUP(CT4+1,Journalier_HLV_Inter,8,FALSE)-HLOOKUP(CT4+5,Journalier_HLV_Inter,9,FALSE),IF(AND(WEEKDAY(CT4,2)=5,COUNTIF(Jours_fériés,CT4+3)),HLOOKUP(CT4+4,Journalier_HLV_Inter,8,FALSE)-HLOOKUP(CT4+5,Journalier_HLV_Inter,9,FALSE),IF(AND(WEEKDAY(CT4,2)=5,COUNTIF(Jours_fériés,CT4+4)),HLOOKUP(CT4+3,Journalier_HLV_Inter,8,FALSE)-HLOOKUP(CT4+5,Journalier_HLV_Inter,9,FALSE),IF(COUNTIF(Week_end,CT4),0,IF(COUNTIF(Jours_fériés,CT4),0,HLOOKUP(CT4+1,Journalier_HLV_Inter,8,FALSE)-HLOOKUP(CT4+2,Journalier_HLV_Inter,9,FALSE)))))))))))))))))))</f>
        <v>0</v>
      </c>
      <c r="CU18" s="63">
        <f>IF(WEEKDAY(CU4,2)=5,(HLOOKUP(CU4+3,Journalier_HLV_Inter,8,FALSE)-HLOOKUP(CU4+4,Journalier_HLV_Inter,9,FALSE)),IF(AND(WEEKDAY(CU4,2)=1,COUNTIF(Jours_fériés,AND(CU4+1,IE+2))),HLOOKUP(CU4+3,Journalier_HLV_Inter,8,FALSE)-HLOOKUP(CU4+4,Journalier_HLV_Inter,9,FALSE),IF(AND(WEEKDAY(CU4,2)=1,COUNTIF(Jours_fériés,CU4+1)),HLOOKUP(CU4+2,Journalier_HLV_Inter,8,FALSE)-HLOOKUP(CU4+3,Journalier_HLV_Inter,9,FALSE),IF(AND(WEEKDAY(CU4,2)=1,COUNTIF(Jours_fériés,CU4+2)),HLOOKUP(CU4+1,Journalier_HLV_Inter,8,FALSE)-HLOOKUP(CU4+3,Journalier_HLV_Inter,9,FALSE),IF(AND(WEEKDAY(CU4,2)=2,COUNTIF(Jours_fériés,AND(CU4+1,CU4+2))),HLOOKUP(CU4+3,Journalier_HLV_Inter,8,FALSE)-HLOOKUP(CU4+4,Journalier_HLV_Inter,9,FALSE),IF(AND(WEEKDAY(CU4,2)=2,COUNTIF(Jours_fériés,CU4+1)),HLOOKUP(CU4+2,Journalier_HLV_Inter,8,FALSE)-HLOOKUP(CU4+3,Journalier_HLV_Inter,9,FALSE),IF(AND(WEEKDAY(CU4,2)=2,COUNTIF(Jours_fériés,CU4+2)),HLOOKUP(CU4+1,Journalier_HLV_Inter,8,FALSE)-HLOOKUP(CU4+3,Journalier_HLV_Inter,9,FALSE),IF(AND(WEEKDAY(CU4,2)=3,COUNTIF(Jours_fériés,AND(CU4+1,CU4+2))),HLOOKUP(CU4+3,Journalier_HLV_Inter,8,FALSE)-HLOOKUP(CU4+4,Journalier_HLV_Inter,9,FALSE),IF(AND(WEEKDAY(CU4,2)=3,COUNTIF(Jours_fériés,CU4+1)),HLOOKUP(CU4+2,Journalier_HLV_Inter,8,FALSE)-HLOOKUP(CU4+3,Journalier_HLV_Inter,9,FALSE),IF(AND(WEEKDAY(CU4,2)=3,COUNTIF(Jours_fériés,CU4+2)),HLOOKUP(CU4+1,Journalier_HLV_Inter,8,FALSE)-HLOOKUP(CU4+5,Journalier_HLV_Inter,9,FALSE),IF(WEEKDAY(CU4,2)=4,(HLOOKUP(CU4+1,Journalier_HLV_Inter,8,FALSE)-HLOOKUP(CU4+4,Journalier_HLV_Inter,9,FALSE)),IF(AND(WEEKDAY(CU4,2)=4,COUNTIF(Jours_fériés,CU4+1)),HLOOKUP(CU4+4,Journalier_HLV_Inter,8,FALSE)-HLOOKUP(CU4+5,Journalier_HLV_Inter,9,FALSE),IF(AND(WEEKDAY(CU4,2)=4,COUNTIF(Jours_fériés,AND(CU4+1,CU4+4))),HLOOKUP(CU4+5,Journalier_HLV_Inter,8,FALSE)-HLOOKUP(CU4+6,Journalier_HLV_Inter,9,FALSE),IF(AND(WEEKDAY(CU4,2)=4,COUNTIF(Jours_fériés,CU4+4)),HLOOKUP(CU4+1,Journalier_HLV_Inter,8,FALSE)-HLOOKUP(CU4+5,Journalier_HLV_Inter,9,FALSE),IF(AND(WEEKDAY(CU4,2)=5,COUNTIF(Jours_fériés,CU4+3)),HLOOKUP(CU4+4,Journalier_HLV_Inter,8,FALSE)-HLOOKUP(CU4+5,Journalier_HLV_Inter,9,FALSE),IF(AND(WEEKDAY(CU4,2)=5,COUNTIF(Jours_fériés,CU4+4)),HLOOKUP(CU4+3,Journalier_HLV_Inter,8,FALSE)-HLOOKUP(CU4+5,Journalier_HLV_Inter,9,FALSE),IF(COUNTIF(Week_end,CU4),0,IF(COUNTIF(Jours_fériés,CU4),0,HLOOKUP(CU4+1,Journalier_HLV_Inter,8,FALSE)-HLOOKUP(CU4+2,Journalier_HLV_Inter,9,FALSE)))))))))))))))))))</f>
        <v>0</v>
      </c>
      <c r="CV18" s="63">
        <f>IF(WEEKDAY(CV4,2)=5,(HLOOKUP(CV4+3,Journalier_HLV_Inter,8,FALSE)-HLOOKUP(CV4+4,Journalier_HLV_Inter,9,FALSE)),IF(AND(WEEKDAY(CV4,2)=1,COUNTIF(Jours_fériés,AND(CV4+1,IE+2))),HLOOKUP(CV4+3,Journalier_HLV_Inter,8,FALSE)-HLOOKUP(CV4+4,Journalier_HLV_Inter,9,FALSE),IF(AND(WEEKDAY(CV4,2)=1,COUNTIF(Jours_fériés,CV4+1)),HLOOKUP(CV4+2,Journalier_HLV_Inter,8,FALSE)-HLOOKUP(CV4+3,Journalier_HLV_Inter,9,FALSE),IF(AND(WEEKDAY(CV4,2)=1,COUNTIF(Jours_fériés,CV4+2)),HLOOKUP(CV4+1,Journalier_HLV_Inter,8,FALSE)-HLOOKUP(CV4+3,Journalier_HLV_Inter,9,FALSE),IF(AND(WEEKDAY(CV4,2)=2,COUNTIF(Jours_fériés,AND(CV4+1,CV4+2))),HLOOKUP(CV4+3,Journalier_HLV_Inter,8,FALSE)-HLOOKUP(CV4+4,Journalier_HLV_Inter,9,FALSE),IF(AND(WEEKDAY(CV4,2)=2,COUNTIF(Jours_fériés,CV4+1)),HLOOKUP(CV4+2,Journalier_HLV_Inter,8,FALSE)-HLOOKUP(CV4+3,Journalier_HLV_Inter,9,FALSE),IF(AND(WEEKDAY(CV4,2)=2,COUNTIF(Jours_fériés,CV4+2)),HLOOKUP(CV4+1,Journalier_HLV_Inter,8,FALSE)-HLOOKUP(CV4+3,Journalier_HLV_Inter,9,FALSE),IF(AND(WEEKDAY(CV4,2)=3,COUNTIF(Jours_fériés,AND(CV4+1,CV4+2))),HLOOKUP(CV4+3,Journalier_HLV_Inter,8,FALSE)-HLOOKUP(CV4+4,Journalier_HLV_Inter,9,FALSE),IF(AND(WEEKDAY(CV4,2)=3,COUNTIF(Jours_fériés,CV4+1)),HLOOKUP(CV4+2,Journalier_HLV_Inter,8,FALSE)-HLOOKUP(CV4+3,Journalier_HLV_Inter,9,FALSE),IF(AND(WEEKDAY(CV4,2)=3,COUNTIF(Jours_fériés,CV4+2)),HLOOKUP(CV4+1,Journalier_HLV_Inter,8,FALSE)-HLOOKUP(CV4+5,Journalier_HLV_Inter,9,FALSE),IF(WEEKDAY(CV4,2)=4,(HLOOKUP(CV4+1,Journalier_HLV_Inter,8,FALSE)-HLOOKUP(CV4+4,Journalier_HLV_Inter,9,FALSE)),IF(AND(WEEKDAY(CV4,2)=4,COUNTIF(Jours_fériés,CV4+1)),HLOOKUP(CV4+4,Journalier_HLV_Inter,8,FALSE)-HLOOKUP(CV4+5,Journalier_HLV_Inter,9,FALSE),IF(AND(WEEKDAY(CV4,2)=4,COUNTIF(Jours_fériés,AND(CV4+1,CV4+4))),HLOOKUP(CV4+5,Journalier_HLV_Inter,8,FALSE)-HLOOKUP(CV4+6,Journalier_HLV_Inter,9,FALSE),IF(AND(WEEKDAY(CV4,2)=4,COUNTIF(Jours_fériés,CV4+4)),HLOOKUP(CV4+1,Journalier_HLV_Inter,8,FALSE)-HLOOKUP(CV4+5,Journalier_HLV_Inter,9,FALSE),IF(AND(WEEKDAY(CV4,2)=5,COUNTIF(Jours_fériés,CV4+3)),HLOOKUP(CV4+4,Journalier_HLV_Inter,8,FALSE)-HLOOKUP(CV4+5,Journalier_HLV_Inter,9,FALSE),IF(AND(WEEKDAY(CV4,2)=5,COUNTIF(Jours_fériés,CV4+4)),HLOOKUP(CV4+3,Journalier_HLV_Inter,8,FALSE)-HLOOKUP(CV4+5,Journalier_HLV_Inter,9,FALSE),IF(COUNTIF(Week_end,CV4),0,IF(COUNTIF(Jours_fériés,CV4),0,HLOOKUP(CV4+1,Journalier_HLV_Inter,8,FALSE)-HLOOKUP(CV4+2,Journalier_HLV_Inter,9,FALSE)))))))))))))))))))</f>
        <v>0</v>
      </c>
      <c r="CW18" s="63">
        <f>IF(WEEKDAY(CW4,2)=5,(HLOOKUP(CW4+3,Journalier_HLV_Inter,8,FALSE)-HLOOKUP(CW4+4,Journalier_HLV_Inter,9,FALSE)),IF(AND(WEEKDAY(CW4,2)=1,COUNTIF(Jours_fériés,AND(CW4+1,IE+2))),HLOOKUP(CW4+3,Journalier_HLV_Inter,8,FALSE)-HLOOKUP(CW4+4,Journalier_HLV_Inter,9,FALSE),IF(AND(WEEKDAY(CW4,2)=1,COUNTIF(Jours_fériés,CW4+1)),HLOOKUP(CW4+2,Journalier_HLV_Inter,8,FALSE)-HLOOKUP(CW4+3,Journalier_HLV_Inter,9,FALSE),IF(AND(WEEKDAY(CW4,2)=1,COUNTIF(Jours_fériés,CW4+2)),HLOOKUP(CW4+1,Journalier_HLV_Inter,8,FALSE)-HLOOKUP(CW4+3,Journalier_HLV_Inter,9,FALSE),IF(AND(WEEKDAY(CW4,2)=2,COUNTIF(Jours_fériés,AND(CW4+1,CW4+2))),HLOOKUP(CW4+3,Journalier_HLV_Inter,8,FALSE)-HLOOKUP(CW4+4,Journalier_HLV_Inter,9,FALSE),IF(AND(WEEKDAY(CW4,2)=2,COUNTIF(Jours_fériés,CW4+1)),HLOOKUP(CW4+2,Journalier_HLV_Inter,8,FALSE)-HLOOKUP(CW4+3,Journalier_HLV_Inter,9,FALSE),IF(AND(WEEKDAY(CW4,2)=2,COUNTIF(Jours_fériés,CW4+2)),HLOOKUP(CW4+1,Journalier_HLV_Inter,8,FALSE)-HLOOKUP(CW4+3,Journalier_HLV_Inter,9,FALSE),IF(AND(WEEKDAY(CW4,2)=3,COUNTIF(Jours_fériés,AND(CW4+1,CW4+2))),HLOOKUP(CW4+3,Journalier_HLV_Inter,8,FALSE)-HLOOKUP(CW4+4,Journalier_HLV_Inter,9,FALSE),IF(AND(WEEKDAY(CW4,2)=3,COUNTIF(Jours_fériés,CW4+1)),HLOOKUP(CW4+2,Journalier_HLV_Inter,8,FALSE)-HLOOKUP(CW4+3,Journalier_HLV_Inter,9,FALSE),IF(AND(WEEKDAY(CW4,2)=3,COUNTIF(Jours_fériés,CW4+2)),HLOOKUP(CW4+1,Journalier_HLV_Inter,8,FALSE)-HLOOKUP(CW4+5,Journalier_HLV_Inter,9,FALSE),IF(WEEKDAY(CW4,2)=4,(HLOOKUP(CW4+1,Journalier_HLV_Inter,8,FALSE)-HLOOKUP(CW4+4,Journalier_HLV_Inter,9,FALSE)),IF(AND(WEEKDAY(CW4,2)=4,COUNTIF(Jours_fériés,CW4+1)),HLOOKUP(CW4+4,Journalier_HLV_Inter,8,FALSE)-HLOOKUP(CW4+5,Journalier_HLV_Inter,9,FALSE),IF(AND(WEEKDAY(CW4,2)=4,COUNTIF(Jours_fériés,AND(CW4+1,CW4+4))),HLOOKUP(CW4+5,Journalier_HLV_Inter,8,FALSE)-HLOOKUP(CW4+6,Journalier_HLV_Inter,9,FALSE),IF(AND(WEEKDAY(CW4,2)=4,COUNTIF(Jours_fériés,CW4+4)),HLOOKUP(CW4+1,Journalier_HLV_Inter,8,FALSE)-HLOOKUP(CW4+5,Journalier_HLV_Inter,9,FALSE),IF(AND(WEEKDAY(CW4,2)=5,COUNTIF(Jours_fériés,CW4+3)),HLOOKUP(CW4+4,Journalier_HLV_Inter,8,FALSE)-HLOOKUP(CW4+5,Journalier_HLV_Inter,9,FALSE),IF(AND(WEEKDAY(CW4,2)=5,COUNTIF(Jours_fériés,CW4+4)),HLOOKUP(CW4+3,Journalier_HLV_Inter,8,FALSE)-HLOOKUP(CW4+5,Journalier_HLV_Inter,9,FALSE),IF(COUNTIF(Week_end,CW4),0,IF(COUNTIF(Jours_fériés,CW4),0,HLOOKUP(CW4+1,Journalier_HLV_Inter,8,FALSE)-HLOOKUP(CW4+2,Journalier_HLV_Inter,9,FALSE)))))))))))))))))))</f>
        <v>0</v>
      </c>
      <c r="CX18" s="63">
        <f>IF(WEEKDAY(CX4,2)=5,(HLOOKUP(CX4+3,Journalier_HLV_Inter,8,FALSE)-HLOOKUP(CX4+4,Journalier_HLV_Inter,9,FALSE)),IF(AND(WEEKDAY(CX4,2)=1,COUNTIF(Jours_fériés,AND(CX4+1,IE+2))),HLOOKUP(CX4+3,Journalier_HLV_Inter,8,FALSE)-HLOOKUP(CX4+4,Journalier_HLV_Inter,9,FALSE),IF(AND(WEEKDAY(CX4,2)=1,COUNTIF(Jours_fériés,CX4+1)),HLOOKUP(CX4+2,Journalier_HLV_Inter,8,FALSE)-HLOOKUP(CX4+3,Journalier_HLV_Inter,9,FALSE),IF(AND(WEEKDAY(CX4,2)=1,COUNTIF(Jours_fériés,CX4+2)),HLOOKUP(CX4+1,Journalier_HLV_Inter,8,FALSE)-HLOOKUP(CX4+3,Journalier_HLV_Inter,9,FALSE),IF(AND(WEEKDAY(CX4,2)=2,COUNTIF(Jours_fériés,AND(CX4+1,CX4+2))),HLOOKUP(CX4+3,Journalier_HLV_Inter,8,FALSE)-HLOOKUP(CX4+4,Journalier_HLV_Inter,9,FALSE),IF(AND(WEEKDAY(CX4,2)=2,COUNTIF(Jours_fériés,CX4+1)),HLOOKUP(CX4+2,Journalier_HLV_Inter,8,FALSE)-HLOOKUP(CX4+3,Journalier_HLV_Inter,9,FALSE),IF(AND(WEEKDAY(CX4,2)=2,COUNTIF(Jours_fériés,CX4+2)),HLOOKUP(CX4+1,Journalier_HLV_Inter,8,FALSE)-HLOOKUP(CX4+3,Journalier_HLV_Inter,9,FALSE),IF(AND(WEEKDAY(CX4,2)=3,COUNTIF(Jours_fériés,AND(CX4+1,CX4+2))),HLOOKUP(CX4+3,Journalier_HLV_Inter,8,FALSE)-HLOOKUP(CX4+4,Journalier_HLV_Inter,9,FALSE),IF(AND(WEEKDAY(CX4,2)=3,COUNTIF(Jours_fériés,CX4+1)),HLOOKUP(CX4+2,Journalier_HLV_Inter,8,FALSE)-HLOOKUP(CX4+3,Journalier_HLV_Inter,9,FALSE),IF(AND(WEEKDAY(CX4,2)=3,COUNTIF(Jours_fériés,CX4+2)),HLOOKUP(CX4+1,Journalier_HLV_Inter,8,FALSE)-HLOOKUP(CX4+5,Journalier_HLV_Inter,9,FALSE),IF(WEEKDAY(CX4,2)=4,(HLOOKUP(CX4+1,Journalier_HLV_Inter,8,FALSE)-HLOOKUP(CX4+4,Journalier_HLV_Inter,9,FALSE)),IF(AND(WEEKDAY(CX4,2)=4,COUNTIF(Jours_fériés,CX4+1)),HLOOKUP(CX4+4,Journalier_HLV_Inter,8,FALSE)-HLOOKUP(CX4+5,Journalier_HLV_Inter,9,FALSE),IF(AND(WEEKDAY(CX4,2)=4,COUNTIF(Jours_fériés,AND(CX4+1,CX4+4))),HLOOKUP(CX4+5,Journalier_HLV_Inter,8,FALSE)-HLOOKUP(CX4+6,Journalier_HLV_Inter,9,FALSE),IF(AND(WEEKDAY(CX4,2)=4,COUNTIF(Jours_fériés,CX4+4)),HLOOKUP(CX4+1,Journalier_HLV_Inter,8,FALSE)-HLOOKUP(CX4+5,Journalier_HLV_Inter,9,FALSE),IF(AND(WEEKDAY(CX4,2)=5,COUNTIF(Jours_fériés,CX4+3)),HLOOKUP(CX4+4,Journalier_HLV_Inter,8,FALSE)-HLOOKUP(CX4+5,Journalier_HLV_Inter,9,FALSE),IF(AND(WEEKDAY(CX4,2)=5,COUNTIF(Jours_fériés,CX4+4)),HLOOKUP(CX4+3,Journalier_HLV_Inter,8,FALSE)-HLOOKUP(CX4+5,Journalier_HLV_Inter,9,FALSE),IF(COUNTIF(Week_end,CX4),0,IF(COUNTIF(Jours_fériés,CX4),0,HLOOKUP(CX4+1,Journalier_HLV_Inter,8,FALSE)-HLOOKUP(CX4+2,Journalier_HLV_Inter,9,FALSE)))))))))))))))))))</f>
        <v>0</v>
      </c>
      <c r="CY18" s="63">
        <f>IF(WEEKDAY(CY4,2)=5,(HLOOKUP(CY4+3,Journalier_HLV_Inter,8,FALSE)-HLOOKUP(CY4+4,Journalier_HLV_Inter,9,FALSE)),IF(AND(WEEKDAY(CY4,2)=1,COUNTIF(Jours_fériés,AND(CY4+1,IE+2))),HLOOKUP(CY4+3,Journalier_HLV_Inter,8,FALSE)-HLOOKUP(CY4+4,Journalier_HLV_Inter,9,FALSE),IF(AND(WEEKDAY(CY4,2)=1,COUNTIF(Jours_fériés,CY4+1)),HLOOKUP(CY4+2,Journalier_HLV_Inter,8,FALSE)-HLOOKUP(CY4+3,Journalier_HLV_Inter,9,FALSE),IF(AND(WEEKDAY(CY4,2)=1,COUNTIF(Jours_fériés,CY4+2)),HLOOKUP(CY4+1,Journalier_HLV_Inter,8,FALSE)-HLOOKUP(CY4+3,Journalier_HLV_Inter,9,FALSE),IF(AND(WEEKDAY(CY4,2)=2,COUNTIF(Jours_fériés,AND(CY4+1,CY4+2))),HLOOKUP(CY4+3,Journalier_HLV_Inter,8,FALSE)-HLOOKUP(CY4+4,Journalier_HLV_Inter,9,FALSE),IF(AND(WEEKDAY(CY4,2)=2,COUNTIF(Jours_fériés,CY4+1)),HLOOKUP(CY4+2,Journalier_HLV_Inter,8,FALSE)-HLOOKUP(CY4+3,Journalier_HLV_Inter,9,FALSE),IF(AND(WEEKDAY(CY4,2)=2,COUNTIF(Jours_fériés,CY4+2)),HLOOKUP(CY4+1,Journalier_HLV_Inter,8,FALSE)-HLOOKUP(CY4+3,Journalier_HLV_Inter,9,FALSE),IF(AND(WEEKDAY(CY4,2)=3,COUNTIF(Jours_fériés,AND(CY4+1,CY4+2))),HLOOKUP(CY4+3,Journalier_HLV_Inter,8,FALSE)-HLOOKUP(CY4+4,Journalier_HLV_Inter,9,FALSE),IF(AND(WEEKDAY(CY4,2)=3,COUNTIF(Jours_fériés,CY4+1)),HLOOKUP(CY4+2,Journalier_HLV_Inter,8,FALSE)-HLOOKUP(CY4+3,Journalier_HLV_Inter,9,FALSE),IF(AND(WEEKDAY(CY4,2)=3,COUNTIF(Jours_fériés,CY4+2)),HLOOKUP(CY4+1,Journalier_HLV_Inter,8,FALSE)-HLOOKUP(CY4+5,Journalier_HLV_Inter,9,FALSE),IF(WEEKDAY(CY4,2)=4,(HLOOKUP(CY4+1,Journalier_HLV_Inter,8,FALSE)-HLOOKUP(CY4+4,Journalier_HLV_Inter,9,FALSE)),IF(AND(WEEKDAY(CY4,2)=4,COUNTIF(Jours_fériés,CY4+1)),HLOOKUP(CY4+4,Journalier_HLV_Inter,8,FALSE)-HLOOKUP(CY4+5,Journalier_HLV_Inter,9,FALSE),IF(AND(WEEKDAY(CY4,2)=4,COUNTIF(Jours_fériés,AND(CY4+1,CY4+4))),HLOOKUP(CY4+5,Journalier_HLV_Inter,8,FALSE)-HLOOKUP(CY4+6,Journalier_HLV_Inter,9,FALSE),IF(AND(WEEKDAY(CY4,2)=4,COUNTIF(Jours_fériés,CY4+4)),HLOOKUP(CY4+1,Journalier_HLV_Inter,8,FALSE)-HLOOKUP(CY4+5,Journalier_HLV_Inter,9,FALSE),IF(AND(WEEKDAY(CY4,2)=5,COUNTIF(Jours_fériés,CY4+3)),HLOOKUP(CY4+4,Journalier_HLV_Inter,8,FALSE)-HLOOKUP(CY4+5,Journalier_HLV_Inter,9,FALSE),IF(AND(WEEKDAY(CY4,2)=5,COUNTIF(Jours_fériés,CY4+4)),HLOOKUP(CY4+3,Journalier_HLV_Inter,8,FALSE)-HLOOKUP(CY4+5,Journalier_HLV_Inter,9,FALSE),IF(COUNTIF(Week_end,CY4),0,IF(COUNTIF(Jours_fériés,CY4),0,HLOOKUP(CY4+1,Journalier_HLV_Inter,8,FALSE)-HLOOKUP(CY4+2,Journalier_HLV_Inter,9,FALSE)))))))))))))))))))</f>
        <v>0</v>
      </c>
      <c r="CZ18" s="63">
        <f>IF(WEEKDAY(CZ4,2)=5,(HLOOKUP(CZ4+3,Journalier_HLV_Inter,8,FALSE)-HLOOKUP(CZ4+4,Journalier_HLV_Inter,9,FALSE)),IF(AND(WEEKDAY(CZ4,2)=1,COUNTIF(Jours_fériés,AND(CZ4+1,IE+2))),HLOOKUP(CZ4+3,Journalier_HLV_Inter,8,FALSE)-HLOOKUP(CZ4+4,Journalier_HLV_Inter,9,FALSE),IF(AND(WEEKDAY(CZ4,2)=1,COUNTIF(Jours_fériés,CZ4+1)),HLOOKUP(CZ4+2,Journalier_HLV_Inter,8,FALSE)-HLOOKUP(CZ4+3,Journalier_HLV_Inter,9,FALSE),IF(AND(WEEKDAY(CZ4,2)=1,COUNTIF(Jours_fériés,CZ4+2)),HLOOKUP(CZ4+1,Journalier_HLV_Inter,8,FALSE)-HLOOKUP(CZ4+3,Journalier_HLV_Inter,9,FALSE),IF(AND(WEEKDAY(CZ4,2)=2,COUNTIF(Jours_fériés,AND(CZ4+1,CZ4+2))),HLOOKUP(CZ4+3,Journalier_HLV_Inter,8,FALSE)-HLOOKUP(CZ4+4,Journalier_HLV_Inter,9,FALSE),IF(AND(WEEKDAY(CZ4,2)=2,COUNTIF(Jours_fériés,CZ4+1)),HLOOKUP(CZ4+2,Journalier_HLV_Inter,8,FALSE)-HLOOKUP(CZ4+3,Journalier_HLV_Inter,9,FALSE),IF(AND(WEEKDAY(CZ4,2)=2,COUNTIF(Jours_fériés,CZ4+2)),HLOOKUP(CZ4+1,Journalier_HLV_Inter,8,FALSE)-HLOOKUP(CZ4+3,Journalier_HLV_Inter,9,FALSE),IF(AND(WEEKDAY(CZ4,2)=3,COUNTIF(Jours_fériés,AND(CZ4+1,CZ4+2))),HLOOKUP(CZ4+3,Journalier_HLV_Inter,8,FALSE)-HLOOKUP(CZ4+4,Journalier_HLV_Inter,9,FALSE),IF(AND(WEEKDAY(CZ4,2)=3,COUNTIF(Jours_fériés,CZ4+1)),HLOOKUP(CZ4+2,Journalier_HLV_Inter,8,FALSE)-HLOOKUP(CZ4+3,Journalier_HLV_Inter,9,FALSE),IF(AND(WEEKDAY(CZ4,2)=3,COUNTIF(Jours_fériés,CZ4+2)),HLOOKUP(CZ4+1,Journalier_HLV_Inter,8,FALSE)-HLOOKUP(CZ4+5,Journalier_HLV_Inter,9,FALSE),IF(WEEKDAY(CZ4,2)=4,(HLOOKUP(CZ4+1,Journalier_HLV_Inter,8,FALSE)-HLOOKUP(CZ4+4,Journalier_HLV_Inter,9,FALSE)),IF(AND(WEEKDAY(CZ4,2)=4,COUNTIF(Jours_fériés,CZ4+1)),HLOOKUP(CZ4+4,Journalier_HLV_Inter,8,FALSE)-HLOOKUP(CZ4+5,Journalier_HLV_Inter,9,FALSE),IF(AND(WEEKDAY(CZ4,2)=4,COUNTIF(Jours_fériés,AND(CZ4+1,CZ4+4))),HLOOKUP(CZ4+5,Journalier_HLV_Inter,8,FALSE)-HLOOKUP(CZ4+6,Journalier_HLV_Inter,9,FALSE),IF(AND(WEEKDAY(CZ4,2)=4,COUNTIF(Jours_fériés,CZ4+4)),HLOOKUP(CZ4+1,Journalier_HLV_Inter,8,FALSE)-HLOOKUP(CZ4+5,Journalier_HLV_Inter,9,FALSE),IF(AND(WEEKDAY(CZ4,2)=5,COUNTIF(Jours_fériés,CZ4+3)),HLOOKUP(CZ4+4,Journalier_HLV_Inter,8,FALSE)-HLOOKUP(CZ4+5,Journalier_HLV_Inter,9,FALSE),IF(AND(WEEKDAY(CZ4,2)=5,COUNTIF(Jours_fériés,CZ4+4)),HLOOKUP(CZ4+3,Journalier_HLV_Inter,8,FALSE)-HLOOKUP(CZ4+5,Journalier_HLV_Inter,9,FALSE),IF(COUNTIF(Week_end,CZ4),0,IF(COUNTIF(Jours_fériés,CZ4),0,HLOOKUP(CZ4+1,Journalier_HLV_Inter,8,FALSE)-HLOOKUP(CZ4+2,Journalier_HLV_Inter,9,FALSE)))))))))))))))))))</f>
        <v>0</v>
      </c>
      <c r="DA18" s="63">
        <f>IF(WEEKDAY(DA4,2)=5,(HLOOKUP(DA4+3,Journalier_HLV_Inter,8,FALSE)-HLOOKUP(DA4+4,Journalier_HLV_Inter,9,FALSE)),IF(AND(WEEKDAY(DA4,2)=1,COUNTIF(Jours_fériés,AND(DA4+1,IE+2))),HLOOKUP(DA4+3,Journalier_HLV_Inter,8,FALSE)-HLOOKUP(DA4+4,Journalier_HLV_Inter,9,FALSE),IF(AND(WEEKDAY(DA4,2)=1,COUNTIF(Jours_fériés,DA4+1)),HLOOKUP(DA4+2,Journalier_HLV_Inter,8,FALSE)-HLOOKUP(DA4+3,Journalier_HLV_Inter,9,FALSE),IF(AND(WEEKDAY(DA4,2)=1,COUNTIF(Jours_fériés,DA4+2)),HLOOKUP(DA4+1,Journalier_HLV_Inter,8,FALSE)-HLOOKUP(DA4+3,Journalier_HLV_Inter,9,FALSE),IF(AND(WEEKDAY(DA4,2)=2,COUNTIF(Jours_fériés,AND(DA4+1,DA4+2))),HLOOKUP(DA4+3,Journalier_HLV_Inter,8,FALSE)-HLOOKUP(DA4+4,Journalier_HLV_Inter,9,FALSE),IF(AND(WEEKDAY(DA4,2)=2,COUNTIF(Jours_fériés,DA4+1)),HLOOKUP(DA4+2,Journalier_HLV_Inter,8,FALSE)-HLOOKUP(DA4+3,Journalier_HLV_Inter,9,FALSE),IF(AND(WEEKDAY(DA4,2)=2,COUNTIF(Jours_fériés,DA4+2)),HLOOKUP(DA4+1,Journalier_HLV_Inter,8,FALSE)-HLOOKUP(DA4+3,Journalier_HLV_Inter,9,FALSE),IF(AND(WEEKDAY(DA4,2)=3,COUNTIF(Jours_fériés,AND(DA4+1,DA4+2))),HLOOKUP(DA4+3,Journalier_HLV_Inter,8,FALSE)-HLOOKUP(DA4+4,Journalier_HLV_Inter,9,FALSE),IF(AND(WEEKDAY(DA4,2)=3,COUNTIF(Jours_fériés,DA4+1)),HLOOKUP(DA4+2,Journalier_HLV_Inter,8,FALSE)-HLOOKUP(DA4+3,Journalier_HLV_Inter,9,FALSE),IF(AND(WEEKDAY(DA4,2)=3,COUNTIF(Jours_fériés,DA4+2)),HLOOKUP(DA4+1,Journalier_HLV_Inter,8,FALSE)-HLOOKUP(DA4+5,Journalier_HLV_Inter,9,FALSE),IF(WEEKDAY(DA4,2)=4,(HLOOKUP(DA4+1,Journalier_HLV_Inter,8,FALSE)-HLOOKUP(DA4+4,Journalier_HLV_Inter,9,FALSE)),IF(AND(WEEKDAY(DA4,2)=4,COUNTIF(Jours_fériés,DA4+1)),HLOOKUP(DA4+4,Journalier_HLV_Inter,8,FALSE)-HLOOKUP(DA4+5,Journalier_HLV_Inter,9,FALSE),IF(AND(WEEKDAY(DA4,2)=4,COUNTIF(Jours_fériés,AND(DA4+1,DA4+4))),HLOOKUP(DA4+5,Journalier_HLV_Inter,8,FALSE)-HLOOKUP(DA4+6,Journalier_HLV_Inter,9,FALSE),IF(AND(WEEKDAY(DA4,2)=4,COUNTIF(Jours_fériés,DA4+4)),HLOOKUP(DA4+1,Journalier_HLV_Inter,8,FALSE)-HLOOKUP(DA4+5,Journalier_HLV_Inter,9,FALSE),IF(AND(WEEKDAY(DA4,2)=5,COUNTIF(Jours_fériés,DA4+3)),HLOOKUP(DA4+4,Journalier_HLV_Inter,8,FALSE)-HLOOKUP(DA4+5,Journalier_HLV_Inter,9,FALSE),IF(AND(WEEKDAY(DA4,2)=5,COUNTIF(Jours_fériés,DA4+4)),HLOOKUP(DA4+3,Journalier_HLV_Inter,8,FALSE)-HLOOKUP(DA4+5,Journalier_HLV_Inter,9,FALSE),IF(COUNTIF(Week_end,DA4),0,IF(COUNTIF(Jours_fériés,DA4),0,HLOOKUP(DA4+1,Journalier_HLV_Inter,8,FALSE)-HLOOKUP(DA4+2,Journalier_HLV_Inter,9,FALSE)))))))))))))))))))</f>
        <v>0</v>
      </c>
      <c r="DB18" s="63">
        <f>IF(WEEKDAY(DB4,2)=5,(HLOOKUP(DB4+3,Journalier_HLV_Inter,8,FALSE)-HLOOKUP(DB4+4,Journalier_HLV_Inter,9,FALSE)),IF(AND(WEEKDAY(DB4,2)=1,COUNTIF(Jours_fériés,AND(DB4+1,IE+2))),HLOOKUP(DB4+3,Journalier_HLV_Inter,8,FALSE)-HLOOKUP(DB4+4,Journalier_HLV_Inter,9,FALSE),IF(AND(WEEKDAY(DB4,2)=1,COUNTIF(Jours_fériés,DB4+1)),HLOOKUP(DB4+2,Journalier_HLV_Inter,8,FALSE)-HLOOKUP(DB4+3,Journalier_HLV_Inter,9,FALSE),IF(AND(WEEKDAY(DB4,2)=1,COUNTIF(Jours_fériés,DB4+2)),HLOOKUP(DB4+1,Journalier_HLV_Inter,8,FALSE)-HLOOKUP(DB4+3,Journalier_HLV_Inter,9,FALSE),IF(AND(WEEKDAY(DB4,2)=2,COUNTIF(Jours_fériés,AND(DB4+1,DB4+2))),HLOOKUP(DB4+3,Journalier_HLV_Inter,8,FALSE)-HLOOKUP(DB4+4,Journalier_HLV_Inter,9,FALSE),IF(AND(WEEKDAY(DB4,2)=2,COUNTIF(Jours_fériés,DB4+1)),HLOOKUP(DB4+2,Journalier_HLV_Inter,8,FALSE)-HLOOKUP(DB4+3,Journalier_HLV_Inter,9,FALSE),IF(AND(WEEKDAY(DB4,2)=2,COUNTIF(Jours_fériés,DB4+2)),HLOOKUP(DB4+1,Journalier_HLV_Inter,8,FALSE)-HLOOKUP(DB4+3,Journalier_HLV_Inter,9,FALSE),IF(AND(WEEKDAY(DB4,2)=3,COUNTIF(Jours_fériés,AND(DB4+1,DB4+2))),HLOOKUP(DB4+3,Journalier_HLV_Inter,8,FALSE)-HLOOKUP(DB4+4,Journalier_HLV_Inter,9,FALSE),IF(AND(WEEKDAY(DB4,2)=3,COUNTIF(Jours_fériés,DB4+1)),HLOOKUP(DB4+2,Journalier_HLV_Inter,8,FALSE)-HLOOKUP(DB4+3,Journalier_HLV_Inter,9,FALSE),IF(AND(WEEKDAY(DB4,2)=3,COUNTIF(Jours_fériés,DB4+2)),HLOOKUP(DB4+1,Journalier_HLV_Inter,8,FALSE)-HLOOKUP(DB4+5,Journalier_HLV_Inter,9,FALSE),IF(WEEKDAY(DB4,2)=4,(HLOOKUP(DB4+1,Journalier_HLV_Inter,8,FALSE)-HLOOKUP(DB4+4,Journalier_HLV_Inter,9,FALSE)),IF(AND(WEEKDAY(DB4,2)=4,COUNTIF(Jours_fériés,DB4+1)),HLOOKUP(DB4+4,Journalier_HLV_Inter,8,FALSE)-HLOOKUP(DB4+5,Journalier_HLV_Inter,9,FALSE),IF(AND(WEEKDAY(DB4,2)=4,COUNTIF(Jours_fériés,AND(DB4+1,DB4+4))),HLOOKUP(DB4+5,Journalier_HLV_Inter,8,FALSE)-HLOOKUP(DB4+6,Journalier_HLV_Inter,9,FALSE),IF(AND(WEEKDAY(DB4,2)=4,COUNTIF(Jours_fériés,DB4+4)),HLOOKUP(DB4+1,Journalier_HLV_Inter,8,FALSE)-HLOOKUP(DB4+5,Journalier_HLV_Inter,9,FALSE),IF(AND(WEEKDAY(DB4,2)=5,COUNTIF(Jours_fériés,DB4+3)),HLOOKUP(DB4+4,Journalier_HLV_Inter,8,FALSE)-HLOOKUP(DB4+5,Journalier_HLV_Inter,9,FALSE),IF(AND(WEEKDAY(DB4,2)=5,COUNTIF(Jours_fériés,DB4+4)),HLOOKUP(DB4+3,Journalier_HLV_Inter,8,FALSE)-HLOOKUP(DB4+5,Journalier_HLV_Inter,9,FALSE),IF(COUNTIF(Week_end,DB4),0,IF(COUNTIF(Jours_fériés,DB4),0,HLOOKUP(DB4+1,Journalier_HLV_Inter,8,FALSE)-HLOOKUP(DB4+2,Journalier_HLV_Inter,9,FALSE)))))))))))))))))))</f>
        <v>0</v>
      </c>
      <c r="DC18" s="63">
        <f>IF(WEEKDAY(DC4,2)=5,(HLOOKUP(DC4+3,Journalier_HLV_Inter,8,FALSE)-HLOOKUP(DC4+4,Journalier_HLV_Inter,9,FALSE)),IF(AND(WEEKDAY(DC4,2)=1,COUNTIF(Jours_fériés,AND(DC4+1,IE+2))),HLOOKUP(DC4+3,Journalier_HLV_Inter,8,FALSE)-HLOOKUP(DC4+4,Journalier_HLV_Inter,9,FALSE),IF(AND(WEEKDAY(DC4,2)=1,COUNTIF(Jours_fériés,DC4+1)),HLOOKUP(DC4+2,Journalier_HLV_Inter,8,FALSE)-HLOOKUP(DC4+3,Journalier_HLV_Inter,9,FALSE),IF(AND(WEEKDAY(DC4,2)=1,COUNTIF(Jours_fériés,DC4+2)),HLOOKUP(DC4+1,Journalier_HLV_Inter,8,FALSE)-HLOOKUP(DC4+3,Journalier_HLV_Inter,9,FALSE),IF(AND(WEEKDAY(DC4,2)=2,COUNTIF(Jours_fériés,AND(DC4+1,DC4+2))),HLOOKUP(DC4+3,Journalier_HLV_Inter,8,FALSE)-HLOOKUP(DC4+4,Journalier_HLV_Inter,9,FALSE),IF(AND(WEEKDAY(DC4,2)=2,COUNTIF(Jours_fériés,DC4+1)),HLOOKUP(DC4+2,Journalier_HLV_Inter,8,FALSE)-HLOOKUP(DC4+3,Journalier_HLV_Inter,9,FALSE),IF(AND(WEEKDAY(DC4,2)=2,COUNTIF(Jours_fériés,DC4+2)),HLOOKUP(DC4+1,Journalier_HLV_Inter,8,FALSE)-HLOOKUP(DC4+3,Journalier_HLV_Inter,9,FALSE),IF(AND(WEEKDAY(DC4,2)=3,COUNTIF(Jours_fériés,AND(DC4+1,DC4+2))),HLOOKUP(DC4+3,Journalier_HLV_Inter,8,FALSE)-HLOOKUP(DC4+4,Journalier_HLV_Inter,9,FALSE),IF(AND(WEEKDAY(DC4,2)=3,COUNTIF(Jours_fériés,DC4+1)),HLOOKUP(DC4+2,Journalier_HLV_Inter,8,FALSE)-HLOOKUP(DC4+3,Journalier_HLV_Inter,9,FALSE),IF(AND(WEEKDAY(DC4,2)=3,COUNTIF(Jours_fériés,DC4+2)),HLOOKUP(DC4+1,Journalier_HLV_Inter,8,FALSE)-HLOOKUP(DC4+5,Journalier_HLV_Inter,9,FALSE),IF(WEEKDAY(DC4,2)=4,(HLOOKUP(DC4+1,Journalier_HLV_Inter,8,FALSE)-HLOOKUP(DC4+4,Journalier_HLV_Inter,9,FALSE)),IF(AND(WEEKDAY(DC4,2)=4,COUNTIF(Jours_fériés,DC4+1)),HLOOKUP(DC4+4,Journalier_HLV_Inter,8,FALSE)-HLOOKUP(DC4+5,Journalier_HLV_Inter,9,FALSE),IF(AND(WEEKDAY(DC4,2)=4,COUNTIF(Jours_fériés,AND(DC4+1,DC4+4))),HLOOKUP(DC4+5,Journalier_HLV_Inter,8,FALSE)-HLOOKUP(DC4+6,Journalier_HLV_Inter,9,FALSE),IF(AND(WEEKDAY(DC4,2)=4,COUNTIF(Jours_fériés,DC4+4)),HLOOKUP(DC4+1,Journalier_HLV_Inter,8,FALSE)-HLOOKUP(DC4+5,Journalier_HLV_Inter,9,FALSE),IF(AND(WEEKDAY(DC4,2)=5,COUNTIF(Jours_fériés,DC4+3)),HLOOKUP(DC4+4,Journalier_HLV_Inter,8,FALSE)-HLOOKUP(DC4+5,Journalier_HLV_Inter,9,FALSE),IF(AND(WEEKDAY(DC4,2)=5,COUNTIF(Jours_fériés,DC4+4)),HLOOKUP(DC4+3,Journalier_HLV_Inter,8,FALSE)-HLOOKUP(DC4+5,Journalier_HLV_Inter,9,FALSE),IF(COUNTIF(Week_end,DC4),0,IF(COUNTIF(Jours_fériés,DC4),0,HLOOKUP(DC4+1,Journalier_HLV_Inter,8,FALSE)-HLOOKUP(DC4+2,Journalier_HLV_Inter,9,FALSE)))))))))))))))))))</f>
        <v>0</v>
      </c>
      <c r="DD18" s="63">
        <f>IF(WEEKDAY(DD4,2)=5,(HLOOKUP(DD4+3,Journalier_HLV_Inter,8,FALSE)-HLOOKUP(DD4+4,Journalier_HLV_Inter,9,FALSE)),IF(AND(WEEKDAY(DD4,2)=1,COUNTIF(Jours_fériés,AND(DD4+1,IE+2))),HLOOKUP(DD4+3,Journalier_HLV_Inter,8,FALSE)-HLOOKUP(DD4+4,Journalier_HLV_Inter,9,FALSE),IF(AND(WEEKDAY(DD4,2)=1,COUNTIF(Jours_fériés,DD4+1)),HLOOKUP(DD4+2,Journalier_HLV_Inter,8,FALSE)-HLOOKUP(DD4+3,Journalier_HLV_Inter,9,FALSE),IF(AND(WEEKDAY(DD4,2)=1,COUNTIF(Jours_fériés,DD4+2)),HLOOKUP(DD4+1,Journalier_HLV_Inter,8,FALSE)-HLOOKUP(DD4+3,Journalier_HLV_Inter,9,FALSE),IF(AND(WEEKDAY(DD4,2)=2,COUNTIF(Jours_fériés,AND(DD4+1,DD4+2))),HLOOKUP(DD4+3,Journalier_HLV_Inter,8,FALSE)-HLOOKUP(DD4+4,Journalier_HLV_Inter,9,FALSE),IF(AND(WEEKDAY(DD4,2)=2,COUNTIF(Jours_fériés,DD4+1)),HLOOKUP(DD4+2,Journalier_HLV_Inter,8,FALSE)-HLOOKUP(DD4+3,Journalier_HLV_Inter,9,FALSE),IF(AND(WEEKDAY(DD4,2)=2,COUNTIF(Jours_fériés,DD4+2)),HLOOKUP(DD4+1,Journalier_HLV_Inter,8,FALSE)-HLOOKUP(DD4+3,Journalier_HLV_Inter,9,FALSE),IF(AND(WEEKDAY(DD4,2)=3,COUNTIF(Jours_fériés,AND(DD4+1,DD4+2))),HLOOKUP(DD4+3,Journalier_HLV_Inter,8,FALSE)-HLOOKUP(DD4+4,Journalier_HLV_Inter,9,FALSE),IF(AND(WEEKDAY(DD4,2)=3,COUNTIF(Jours_fériés,DD4+1)),HLOOKUP(DD4+2,Journalier_HLV_Inter,8,FALSE)-HLOOKUP(DD4+3,Journalier_HLV_Inter,9,FALSE),IF(AND(WEEKDAY(DD4,2)=3,COUNTIF(Jours_fériés,DD4+2)),HLOOKUP(DD4+1,Journalier_HLV_Inter,8,FALSE)-HLOOKUP(DD4+5,Journalier_HLV_Inter,9,FALSE),IF(WEEKDAY(DD4,2)=4,(HLOOKUP(DD4+1,Journalier_HLV_Inter,8,FALSE)-HLOOKUP(DD4+4,Journalier_HLV_Inter,9,FALSE)),IF(AND(WEEKDAY(DD4,2)=4,COUNTIF(Jours_fériés,DD4+1)),HLOOKUP(DD4+4,Journalier_HLV_Inter,8,FALSE)-HLOOKUP(DD4+5,Journalier_HLV_Inter,9,FALSE),IF(AND(WEEKDAY(DD4,2)=4,COUNTIF(Jours_fériés,AND(DD4+1,DD4+4))),HLOOKUP(DD4+5,Journalier_HLV_Inter,8,FALSE)-HLOOKUP(DD4+6,Journalier_HLV_Inter,9,FALSE),IF(AND(WEEKDAY(DD4,2)=4,COUNTIF(Jours_fériés,DD4+4)),HLOOKUP(DD4+1,Journalier_HLV_Inter,8,FALSE)-HLOOKUP(DD4+5,Journalier_HLV_Inter,9,FALSE),IF(AND(WEEKDAY(DD4,2)=5,COUNTIF(Jours_fériés,DD4+3)),HLOOKUP(DD4+4,Journalier_HLV_Inter,8,FALSE)-HLOOKUP(DD4+5,Journalier_HLV_Inter,9,FALSE),IF(AND(WEEKDAY(DD4,2)=5,COUNTIF(Jours_fériés,DD4+4)),HLOOKUP(DD4+3,Journalier_HLV_Inter,8,FALSE)-HLOOKUP(DD4+5,Journalier_HLV_Inter,9,FALSE),IF(COUNTIF(Week_end,DD4),0,IF(COUNTIF(Jours_fériés,DD4),0,HLOOKUP(DD4+1,Journalier_HLV_Inter,8,FALSE)-HLOOKUP(DD4+2,Journalier_HLV_Inter,9,FALSE)))))))))))))))))))</f>
        <v>0</v>
      </c>
      <c r="DE18" s="63">
        <f>IF(WEEKDAY(DE4,2)=5,(HLOOKUP(DE4+3,Journalier_HLV_Inter,8,FALSE)-HLOOKUP(DE4+4,Journalier_HLV_Inter,9,FALSE)),IF(AND(WEEKDAY(DE4,2)=1,COUNTIF(Jours_fériés,AND(DE4+1,IE+2))),HLOOKUP(DE4+3,Journalier_HLV_Inter,8,FALSE)-HLOOKUP(DE4+4,Journalier_HLV_Inter,9,FALSE),IF(AND(WEEKDAY(DE4,2)=1,COUNTIF(Jours_fériés,DE4+1)),HLOOKUP(DE4+2,Journalier_HLV_Inter,8,FALSE)-HLOOKUP(DE4+3,Journalier_HLV_Inter,9,FALSE),IF(AND(WEEKDAY(DE4,2)=1,COUNTIF(Jours_fériés,DE4+2)),HLOOKUP(DE4+1,Journalier_HLV_Inter,8,FALSE)-HLOOKUP(DE4+3,Journalier_HLV_Inter,9,FALSE),IF(AND(WEEKDAY(DE4,2)=2,COUNTIF(Jours_fériés,AND(DE4+1,DE4+2))),HLOOKUP(DE4+3,Journalier_HLV_Inter,8,FALSE)-HLOOKUP(DE4+4,Journalier_HLV_Inter,9,FALSE),IF(AND(WEEKDAY(DE4,2)=2,COUNTIF(Jours_fériés,DE4+1)),HLOOKUP(DE4+2,Journalier_HLV_Inter,8,FALSE)-HLOOKUP(DE4+3,Journalier_HLV_Inter,9,FALSE),IF(AND(WEEKDAY(DE4,2)=2,COUNTIF(Jours_fériés,DE4+2)),HLOOKUP(DE4+1,Journalier_HLV_Inter,8,FALSE)-HLOOKUP(DE4+3,Journalier_HLV_Inter,9,FALSE),IF(AND(WEEKDAY(DE4,2)=3,COUNTIF(Jours_fériés,AND(DE4+1,DE4+2))),HLOOKUP(DE4+3,Journalier_HLV_Inter,8,FALSE)-HLOOKUP(DE4+4,Journalier_HLV_Inter,9,FALSE),IF(AND(WEEKDAY(DE4,2)=3,COUNTIF(Jours_fériés,DE4+1)),HLOOKUP(DE4+2,Journalier_HLV_Inter,8,FALSE)-HLOOKUP(DE4+3,Journalier_HLV_Inter,9,FALSE),IF(AND(WEEKDAY(DE4,2)=3,COUNTIF(Jours_fériés,DE4+2)),HLOOKUP(DE4+1,Journalier_HLV_Inter,8,FALSE)-HLOOKUP(DE4+5,Journalier_HLV_Inter,9,FALSE),IF(WEEKDAY(DE4,2)=4,(HLOOKUP(DE4+1,Journalier_HLV_Inter,8,FALSE)-HLOOKUP(DE4+4,Journalier_HLV_Inter,9,FALSE)),IF(AND(WEEKDAY(DE4,2)=4,COUNTIF(Jours_fériés,DE4+1)),HLOOKUP(DE4+4,Journalier_HLV_Inter,8,FALSE)-HLOOKUP(DE4+5,Journalier_HLV_Inter,9,FALSE),IF(AND(WEEKDAY(DE4,2)=4,COUNTIF(Jours_fériés,AND(DE4+1,DE4+4))),HLOOKUP(DE4+5,Journalier_HLV_Inter,8,FALSE)-HLOOKUP(DE4+6,Journalier_HLV_Inter,9,FALSE),IF(AND(WEEKDAY(DE4,2)=4,COUNTIF(Jours_fériés,DE4+4)),HLOOKUP(DE4+1,Journalier_HLV_Inter,8,FALSE)-HLOOKUP(DE4+5,Journalier_HLV_Inter,9,FALSE),IF(AND(WEEKDAY(DE4,2)=5,COUNTIF(Jours_fériés,DE4+3)),HLOOKUP(DE4+4,Journalier_HLV_Inter,8,FALSE)-HLOOKUP(DE4+5,Journalier_HLV_Inter,9,FALSE),IF(AND(WEEKDAY(DE4,2)=5,COUNTIF(Jours_fériés,DE4+4)),HLOOKUP(DE4+3,Journalier_HLV_Inter,8,FALSE)-HLOOKUP(DE4+5,Journalier_HLV_Inter,9,FALSE),IF(COUNTIF(Week_end,DE4),0,IF(COUNTIF(Jours_fériés,DE4),0,HLOOKUP(DE4+1,Journalier_HLV_Inter,8,FALSE)-HLOOKUP(DE4+2,Journalier_HLV_Inter,9,FALSE)))))))))))))))))))</f>
        <v>0</v>
      </c>
      <c r="DF18" s="63">
        <f>IF(WEEKDAY(DF4,2)=5,(HLOOKUP(DF4+3,Journalier_HLV_Inter,8,FALSE)-HLOOKUP(DF4+4,Journalier_HLV_Inter,9,FALSE)),IF(AND(WEEKDAY(DF4,2)=1,COUNTIF(Jours_fériés,AND(DF4+1,IE+2))),HLOOKUP(DF4+3,Journalier_HLV_Inter,8,FALSE)-HLOOKUP(DF4+4,Journalier_HLV_Inter,9,FALSE),IF(AND(WEEKDAY(DF4,2)=1,COUNTIF(Jours_fériés,DF4+1)),HLOOKUP(DF4+2,Journalier_HLV_Inter,8,FALSE)-HLOOKUP(DF4+3,Journalier_HLV_Inter,9,FALSE),IF(AND(WEEKDAY(DF4,2)=1,COUNTIF(Jours_fériés,DF4+2)),HLOOKUP(DF4+1,Journalier_HLV_Inter,8,FALSE)-HLOOKUP(DF4+3,Journalier_HLV_Inter,9,FALSE),IF(AND(WEEKDAY(DF4,2)=2,COUNTIF(Jours_fériés,AND(DF4+1,DF4+2))),HLOOKUP(DF4+3,Journalier_HLV_Inter,8,FALSE)-HLOOKUP(DF4+4,Journalier_HLV_Inter,9,FALSE),IF(AND(WEEKDAY(DF4,2)=2,COUNTIF(Jours_fériés,DF4+1)),HLOOKUP(DF4+2,Journalier_HLV_Inter,8,FALSE)-HLOOKUP(DF4+3,Journalier_HLV_Inter,9,FALSE),IF(AND(WEEKDAY(DF4,2)=2,COUNTIF(Jours_fériés,DF4+2)),HLOOKUP(DF4+1,Journalier_HLV_Inter,8,FALSE)-HLOOKUP(DF4+3,Journalier_HLV_Inter,9,FALSE),IF(AND(WEEKDAY(DF4,2)=3,COUNTIF(Jours_fériés,AND(DF4+1,DF4+2))),HLOOKUP(DF4+3,Journalier_HLV_Inter,8,FALSE)-HLOOKUP(DF4+4,Journalier_HLV_Inter,9,FALSE),IF(AND(WEEKDAY(DF4,2)=3,COUNTIF(Jours_fériés,DF4+1)),HLOOKUP(DF4+2,Journalier_HLV_Inter,8,FALSE)-HLOOKUP(DF4+3,Journalier_HLV_Inter,9,FALSE),IF(AND(WEEKDAY(DF4,2)=3,COUNTIF(Jours_fériés,DF4+2)),HLOOKUP(DF4+1,Journalier_HLV_Inter,8,FALSE)-HLOOKUP(DF4+5,Journalier_HLV_Inter,9,FALSE),IF(WEEKDAY(DF4,2)=4,(HLOOKUP(DF4+1,Journalier_HLV_Inter,8,FALSE)-HLOOKUP(DF4+4,Journalier_HLV_Inter,9,FALSE)),IF(AND(WEEKDAY(DF4,2)=4,COUNTIF(Jours_fériés,DF4+1)),HLOOKUP(DF4+4,Journalier_HLV_Inter,8,FALSE)-HLOOKUP(DF4+5,Journalier_HLV_Inter,9,FALSE),IF(AND(WEEKDAY(DF4,2)=4,COUNTIF(Jours_fériés,AND(DF4+1,DF4+4))),HLOOKUP(DF4+5,Journalier_HLV_Inter,8,FALSE)-HLOOKUP(DF4+6,Journalier_HLV_Inter,9,FALSE),IF(AND(WEEKDAY(DF4,2)=4,COUNTIF(Jours_fériés,DF4+4)),HLOOKUP(DF4+1,Journalier_HLV_Inter,8,FALSE)-HLOOKUP(DF4+5,Journalier_HLV_Inter,9,FALSE),IF(AND(WEEKDAY(DF4,2)=5,COUNTIF(Jours_fériés,DF4+3)),HLOOKUP(DF4+4,Journalier_HLV_Inter,8,FALSE)-HLOOKUP(DF4+5,Journalier_HLV_Inter,9,FALSE),IF(AND(WEEKDAY(DF4,2)=5,COUNTIF(Jours_fériés,DF4+4)),HLOOKUP(DF4+3,Journalier_HLV_Inter,8,FALSE)-HLOOKUP(DF4+5,Journalier_HLV_Inter,9,FALSE),IF(COUNTIF(Week_end,DF4),0,IF(COUNTIF(Jours_fériés,DF4),0,HLOOKUP(DF4+1,Journalier_HLV_Inter,8,FALSE)-HLOOKUP(DF4+2,Journalier_HLV_Inter,9,FALSE)))))))))))))))))))</f>
        <v>0</v>
      </c>
      <c r="DG18" s="63">
        <f>IF(WEEKDAY(DG4,2)=5,(HLOOKUP(DG4+3,Journalier_HLV_Inter,8,FALSE)-HLOOKUP(DG4+4,Journalier_HLV_Inter,9,FALSE)),IF(AND(WEEKDAY(DG4,2)=1,COUNTIF(Jours_fériés,AND(DG4+1,IE+2))),HLOOKUP(DG4+3,Journalier_HLV_Inter,8,FALSE)-HLOOKUP(DG4+4,Journalier_HLV_Inter,9,FALSE),IF(AND(WEEKDAY(DG4,2)=1,COUNTIF(Jours_fériés,DG4+1)),HLOOKUP(DG4+2,Journalier_HLV_Inter,8,FALSE)-HLOOKUP(DG4+3,Journalier_HLV_Inter,9,FALSE),IF(AND(WEEKDAY(DG4,2)=1,COUNTIF(Jours_fériés,DG4+2)),HLOOKUP(DG4+1,Journalier_HLV_Inter,8,FALSE)-HLOOKUP(DG4+3,Journalier_HLV_Inter,9,FALSE),IF(AND(WEEKDAY(DG4,2)=2,COUNTIF(Jours_fériés,AND(DG4+1,DG4+2))),HLOOKUP(DG4+3,Journalier_HLV_Inter,8,FALSE)-HLOOKUP(DG4+4,Journalier_HLV_Inter,9,FALSE),IF(AND(WEEKDAY(DG4,2)=2,COUNTIF(Jours_fériés,DG4+1)),HLOOKUP(DG4+2,Journalier_HLV_Inter,8,FALSE)-HLOOKUP(DG4+3,Journalier_HLV_Inter,9,FALSE),IF(AND(WEEKDAY(DG4,2)=2,COUNTIF(Jours_fériés,DG4+2)),HLOOKUP(DG4+1,Journalier_HLV_Inter,8,FALSE)-HLOOKUP(DG4+3,Journalier_HLV_Inter,9,FALSE),IF(AND(WEEKDAY(DG4,2)=3,COUNTIF(Jours_fériés,AND(DG4+1,DG4+2))),HLOOKUP(DG4+3,Journalier_HLV_Inter,8,FALSE)-HLOOKUP(DG4+4,Journalier_HLV_Inter,9,FALSE),IF(AND(WEEKDAY(DG4,2)=3,COUNTIF(Jours_fériés,DG4+1)),HLOOKUP(DG4+2,Journalier_HLV_Inter,8,FALSE)-HLOOKUP(DG4+3,Journalier_HLV_Inter,9,FALSE),IF(AND(WEEKDAY(DG4,2)=3,COUNTIF(Jours_fériés,DG4+2)),HLOOKUP(DG4+1,Journalier_HLV_Inter,8,FALSE)-HLOOKUP(DG4+5,Journalier_HLV_Inter,9,FALSE),IF(WEEKDAY(DG4,2)=4,(HLOOKUP(DG4+1,Journalier_HLV_Inter,8,FALSE)-HLOOKUP(DG4+4,Journalier_HLV_Inter,9,FALSE)),IF(AND(WEEKDAY(DG4,2)=4,COUNTIF(Jours_fériés,DG4+1)),HLOOKUP(DG4+4,Journalier_HLV_Inter,8,FALSE)-HLOOKUP(DG4+5,Journalier_HLV_Inter,9,FALSE),IF(AND(WEEKDAY(DG4,2)=4,COUNTIF(Jours_fériés,AND(DG4+1,DG4+4))),HLOOKUP(DG4+5,Journalier_HLV_Inter,8,FALSE)-HLOOKUP(DG4+6,Journalier_HLV_Inter,9,FALSE),IF(AND(WEEKDAY(DG4,2)=4,COUNTIF(Jours_fériés,DG4+4)),HLOOKUP(DG4+1,Journalier_HLV_Inter,8,FALSE)-HLOOKUP(DG4+5,Journalier_HLV_Inter,9,FALSE),IF(AND(WEEKDAY(DG4,2)=5,COUNTIF(Jours_fériés,DG4+3)),HLOOKUP(DG4+4,Journalier_HLV_Inter,8,FALSE)-HLOOKUP(DG4+5,Journalier_HLV_Inter,9,FALSE),IF(AND(WEEKDAY(DG4,2)=5,COUNTIF(Jours_fériés,DG4+4)),HLOOKUP(DG4+3,Journalier_HLV_Inter,8,FALSE)-HLOOKUP(DG4+5,Journalier_HLV_Inter,9,FALSE),IF(COUNTIF(Week_end,DG4),0,IF(COUNTIF(Jours_fériés,DG4),0,HLOOKUP(DG4+1,Journalier_HLV_Inter,8,FALSE)-HLOOKUP(DG4+2,Journalier_HLV_Inter,9,FALSE)))))))))))))))))))</f>
        <v>0</v>
      </c>
      <c r="DH18" s="63">
        <f>IF(WEEKDAY(DH4,2)=5,(HLOOKUP(DH4+3,Journalier_HLV_Inter,8,FALSE)-HLOOKUP(DH4+4,Journalier_HLV_Inter,9,FALSE)),IF(AND(WEEKDAY(DH4,2)=1,COUNTIF(Jours_fériés,AND(DH4+1,IE+2))),HLOOKUP(DH4+3,Journalier_HLV_Inter,8,FALSE)-HLOOKUP(DH4+4,Journalier_HLV_Inter,9,FALSE),IF(AND(WEEKDAY(DH4,2)=1,COUNTIF(Jours_fériés,DH4+1)),HLOOKUP(DH4+2,Journalier_HLV_Inter,8,FALSE)-HLOOKUP(DH4+3,Journalier_HLV_Inter,9,FALSE),IF(AND(WEEKDAY(DH4,2)=1,COUNTIF(Jours_fériés,DH4+2)),HLOOKUP(DH4+1,Journalier_HLV_Inter,8,FALSE)-HLOOKUP(DH4+3,Journalier_HLV_Inter,9,FALSE),IF(AND(WEEKDAY(DH4,2)=2,COUNTIF(Jours_fériés,AND(DH4+1,DH4+2))),HLOOKUP(DH4+3,Journalier_HLV_Inter,8,FALSE)-HLOOKUP(DH4+4,Journalier_HLV_Inter,9,FALSE),IF(AND(WEEKDAY(DH4,2)=2,COUNTIF(Jours_fériés,DH4+1)),HLOOKUP(DH4+2,Journalier_HLV_Inter,8,FALSE)-HLOOKUP(DH4+3,Journalier_HLV_Inter,9,FALSE),IF(AND(WEEKDAY(DH4,2)=2,COUNTIF(Jours_fériés,DH4+2)),HLOOKUP(DH4+1,Journalier_HLV_Inter,8,FALSE)-HLOOKUP(DH4+3,Journalier_HLV_Inter,9,FALSE),IF(AND(WEEKDAY(DH4,2)=3,COUNTIF(Jours_fériés,AND(DH4+1,DH4+2))),HLOOKUP(DH4+3,Journalier_HLV_Inter,8,FALSE)-HLOOKUP(DH4+4,Journalier_HLV_Inter,9,FALSE),IF(AND(WEEKDAY(DH4,2)=3,COUNTIF(Jours_fériés,DH4+1)),HLOOKUP(DH4+2,Journalier_HLV_Inter,8,FALSE)-HLOOKUP(DH4+3,Journalier_HLV_Inter,9,FALSE),IF(AND(WEEKDAY(DH4,2)=3,COUNTIF(Jours_fériés,DH4+2)),HLOOKUP(DH4+1,Journalier_HLV_Inter,8,FALSE)-HLOOKUP(DH4+5,Journalier_HLV_Inter,9,FALSE),IF(WEEKDAY(DH4,2)=4,(HLOOKUP(DH4+1,Journalier_HLV_Inter,8,FALSE)-HLOOKUP(DH4+4,Journalier_HLV_Inter,9,FALSE)),IF(AND(WEEKDAY(DH4,2)=4,COUNTIF(Jours_fériés,DH4+1)),HLOOKUP(DH4+4,Journalier_HLV_Inter,8,FALSE)-HLOOKUP(DH4+5,Journalier_HLV_Inter,9,FALSE),IF(AND(WEEKDAY(DH4,2)=4,COUNTIF(Jours_fériés,AND(DH4+1,DH4+4))),HLOOKUP(DH4+5,Journalier_HLV_Inter,8,FALSE)-HLOOKUP(DH4+6,Journalier_HLV_Inter,9,FALSE),IF(AND(WEEKDAY(DH4,2)=4,COUNTIF(Jours_fériés,DH4+4)),HLOOKUP(DH4+1,Journalier_HLV_Inter,8,FALSE)-HLOOKUP(DH4+5,Journalier_HLV_Inter,9,FALSE),IF(AND(WEEKDAY(DH4,2)=5,COUNTIF(Jours_fériés,DH4+3)),HLOOKUP(DH4+4,Journalier_HLV_Inter,8,FALSE)-HLOOKUP(DH4+5,Journalier_HLV_Inter,9,FALSE),IF(AND(WEEKDAY(DH4,2)=5,COUNTIF(Jours_fériés,DH4+4)),HLOOKUP(DH4+3,Journalier_HLV_Inter,8,FALSE)-HLOOKUP(DH4+5,Journalier_HLV_Inter,9,FALSE),IF(COUNTIF(Week_end,DH4),0,IF(COUNTIF(Jours_fériés,DH4),0,HLOOKUP(DH4+1,Journalier_HLV_Inter,8,FALSE)-HLOOKUP(DH4+2,Journalier_HLV_Inter,9,FALSE)))))))))))))))))))</f>
        <v>0</v>
      </c>
      <c r="DI18" s="63">
        <f>IF(WEEKDAY(DI4,2)=5,(HLOOKUP(DI4+3,Journalier_HLV_Inter,8,FALSE)-HLOOKUP(DI4+4,Journalier_HLV_Inter,9,FALSE)),IF(AND(WEEKDAY(DI4,2)=1,COUNTIF(Jours_fériés,AND(DI4+1,IE+2))),HLOOKUP(DI4+3,Journalier_HLV_Inter,8,FALSE)-HLOOKUP(DI4+4,Journalier_HLV_Inter,9,FALSE),IF(AND(WEEKDAY(DI4,2)=1,COUNTIF(Jours_fériés,DI4+1)),HLOOKUP(DI4+2,Journalier_HLV_Inter,8,FALSE)-HLOOKUP(DI4+3,Journalier_HLV_Inter,9,FALSE),IF(AND(WEEKDAY(DI4,2)=1,COUNTIF(Jours_fériés,DI4+2)),HLOOKUP(DI4+1,Journalier_HLV_Inter,8,FALSE)-HLOOKUP(DI4+3,Journalier_HLV_Inter,9,FALSE),IF(AND(WEEKDAY(DI4,2)=2,COUNTIF(Jours_fériés,AND(DI4+1,DI4+2))),HLOOKUP(DI4+3,Journalier_HLV_Inter,8,FALSE)-HLOOKUP(DI4+4,Journalier_HLV_Inter,9,FALSE),IF(AND(WEEKDAY(DI4,2)=2,COUNTIF(Jours_fériés,DI4+1)),HLOOKUP(DI4+2,Journalier_HLV_Inter,8,FALSE)-HLOOKUP(DI4+3,Journalier_HLV_Inter,9,FALSE),IF(AND(WEEKDAY(DI4,2)=2,COUNTIF(Jours_fériés,DI4+2)),HLOOKUP(DI4+1,Journalier_HLV_Inter,8,FALSE)-HLOOKUP(DI4+3,Journalier_HLV_Inter,9,FALSE),IF(AND(WEEKDAY(DI4,2)=3,COUNTIF(Jours_fériés,AND(DI4+1,DI4+2))),HLOOKUP(DI4+3,Journalier_HLV_Inter,8,FALSE)-HLOOKUP(DI4+4,Journalier_HLV_Inter,9,FALSE),IF(AND(WEEKDAY(DI4,2)=3,COUNTIF(Jours_fériés,DI4+1)),HLOOKUP(DI4+2,Journalier_HLV_Inter,8,FALSE)-HLOOKUP(DI4+3,Journalier_HLV_Inter,9,FALSE),IF(AND(WEEKDAY(DI4,2)=3,COUNTIF(Jours_fériés,DI4+2)),HLOOKUP(DI4+1,Journalier_HLV_Inter,8,FALSE)-HLOOKUP(DI4+5,Journalier_HLV_Inter,9,FALSE),IF(WEEKDAY(DI4,2)=4,(HLOOKUP(DI4+1,Journalier_HLV_Inter,8,FALSE)-HLOOKUP(DI4+4,Journalier_HLV_Inter,9,FALSE)),IF(AND(WEEKDAY(DI4,2)=4,COUNTIF(Jours_fériés,DI4+1)),HLOOKUP(DI4+4,Journalier_HLV_Inter,8,FALSE)-HLOOKUP(DI4+5,Journalier_HLV_Inter,9,FALSE),IF(AND(WEEKDAY(DI4,2)=4,COUNTIF(Jours_fériés,AND(DI4+1,DI4+4))),HLOOKUP(DI4+5,Journalier_HLV_Inter,8,FALSE)-HLOOKUP(DI4+6,Journalier_HLV_Inter,9,FALSE),IF(AND(WEEKDAY(DI4,2)=4,COUNTIF(Jours_fériés,DI4+4)),HLOOKUP(DI4+1,Journalier_HLV_Inter,8,FALSE)-HLOOKUP(DI4+5,Journalier_HLV_Inter,9,FALSE),IF(AND(WEEKDAY(DI4,2)=5,COUNTIF(Jours_fériés,DI4+3)),HLOOKUP(DI4+4,Journalier_HLV_Inter,8,FALSE)-HLOOKUP(DI4+5,Journalier_HLV_Inter,9,FALSE),IF(AND(WEEKDAY(DI4,2)=5,COUNTIF(Jours_fériés,DI4+4)),HLOOKUP(DI4+3,Journalier_HLV_Inter,8,FALSE)-HLOOKUP(DI4+5,Journalier_HLV_Inter,9,FALSE),IF(COUNTIF(Week_end,DI4),0,IF(COUNTIF(Jours_fériés,DI4),0,HLOOKUP(DI4+1,Journalier_HLV_Inter,8,FALSE)-HLOOKUP(DI4+2,Journalier_HLV_Inter,9,FALSE)))))))))))))))))))</f>
        <v>0</v>
      </c>
      <c r="DJ18" s="63">
        <f>IF(WEEKDAY(DJ4,2)=5,(HLOOKUP(DJ4+3,Journalier_HLV_Inter,8,FALSE)-HLOOKUP(DJ4+4,Journalier_HLV_Inter,9,FALSE)),IF(AND(WEEKDAY(DJ4,2)=1,COUNTIF(Jours_fériés,AND(DJ4+1,IE+2))),HLOOKUP(DJ4+3,Journalier_HLV_Inter,8,FALSE)-HLOOKUP(DJ4+4,Journalier_HLV_Inter,9,FALSE),IF(AND(WEEKDAY(DJ4,2)=1,COUNTIF(Jours_fériés,DJ4+1)),HLOOKUP(DJ4+2,Journalier_HLV_Inter,8,FALSE)-HLOOKUP(DJ4+3,Journalier_HLV_Inter,9,FALSE),IF(AND(WEEKDAY(DJ4,2)=1,COUNTIF(Jours_fériés,DJ4+2)),HLOOKUP(DJ4+1,Journalier_HLV_Inter,8,FALSE)-HLOOKUP(DJ4+3,Journalier_HLV_Inter,9,FALSE),IF(AND(WEEKDAY(DJ4,2)=2,COUNTIF(Jours_fériés,AND(DJ4+1,DJ4+2))),HLOOKUP(DJ4+3,Journalier_HLV_Inter,8,FALSE)-HLOOKUP(DJ4+4,Journalier_HLV_Inter,9,FALSE),IF(AND(WEEKDAY(DJ4,2)=2,COUNTIF(Jours_fériés,DJ4+1)),HLOOKUP(DJ4+2,Journalier_HLV_Inter,8,FALSE)-HLOOKUP(DJ4+3,Journalier_HLV_Inter,9,FALSE),IF(AND(WEEKDAY(DJ4,2)=2,COUNTIF(Jours_fériés,DJ4+2)),HLOOKUP(DJ4+1,Journalier_HLV_Inter,8,FALSE)-HLOOKUP(DJ4+3,Journalier_HLV_Inter,9,FALSE),IF(AND(WEEKDAY(DJ4,2)=3,COUNTIF(Jours_fériés,AND(DJ4+1,DJ4+2))),HLOOKUP(DJ4+3,Journalier_HLV_Inter,8,FALSE)-HLOOKUP(DJ4+4,Journalier_HLV_Inter,9,FALSE),IF(AND(WEEKDAY(DJ4,2)=3,COUNTIF(Jours_fériés,DJ4+1)),HLOOKUP(DJ4+2,Journalier_HLV_Inter,8,FALSE)-HLOOKUP(DJ4+3,Journalier_HLV_Inter,9,FALSE),IF(AND(WEEKDAY(DJ4,2)=3,COUNTIF(Jours_fériés,DJ4+2)),HLOOKUP(DJ4+1,Journalier_HLV_Inter,8,FALSE)-HLOOKUP(DJ4+5,Journalier_HLV_Inter,9,FALSE),IF(WEEKDAY(DJ4,2)=4,(HLOOKUP(DJ4+1,Journalier_HLV_Inter,8,FALSE)-HLOOKUP(DJ4+4,Journalier_HLV_Inter,9,FALSE)),IF(AND(WEEKDAY(DJ4,2)=4,COUNTIF(Jours_fériés,DJ4+1)),HLOOKUP(DJ4+4,Journalier_HLV_Inter,8,FALSE)-HLOOKUP(DJ4+5,Journalier_HLV_Inter,9,FALSE),IF(AND(WEEKDAY(DJ4,2)=4,COUNTIF(Jours_fériés,AND(DJ4+1,DJ4+4))),HLOOKUP(DJ4+5,Journalier_HLV_Inter,8,FALSE)-HLOOKUP(DJ4+6,Journalier_HLV_Inter,9,FALSE),IF(AND(WEEKDAY(DJ4,2)=4,COUNTIF(Jours_fériés,DJ4+4)),HLOOKUP(DJ4+1,Journalier_HLV_Inter,8,FALSE)-HLOOKUP(DJ4+5,Journalier_HLV_Inter,9,FALSE),IF(AND(WEEKDAY(DJ4,2)=5,COUNTIF(Jours_fériés,DJ4+3)),HLOOKUP(DJ4+4,Journalier_HLV_Inter,8,FALSE)-HLOOKUP(DJ4+5,Journalier_HLV_Inter,9,FALSE),IF(AND(WEEKDAY(DJ4,2)=5,COUNTIF(Jours_fériés,DJ4+4)),HLOOKUP(DJ4+3,Journalier_HLV_Inter,8,FALSE)-HLOOKUP(DJ4+5,Journalier_HLV_Inter,9,FALSE),IF(COUNTIF(Week_end,DJ4),0,IF(COUNTIF(Jours_fériés,DJ4),0,HLOOKUP(DJ4+1,Journalier_HLV_Inter,8,FALSE)-HLOOKUP(DJ4+2,Journalier_HLV_Inter,9,FALSE)))))))))))))))))))</f>
        <v>0</v>
      </c>
      <c r="DK18" s="63">
        <f>IF(WEEKDAY(DK4,2)=5,(HLOOKUP(DK4+3,Journalier_HLV_Inter,8,FALSE)-HLOOKUP(DK4+4,Journalier_HLV_Inter,9,FALSE)),IF(AND(WEEKDAY(DK4,2)=1,COUNTIF(Jours_fériés,AND(DK4+1,IE+2))),HLOOKUP(DK4+3,Journalier_HLV_Inter,8,FALSE)-HLOOKUP(DK4+4,Journalier_HLV_Inter,9,FALSE),IF(AND(WEEKDAY(DK4,2)=1,COUNTIF(Jours_fériés,DK4+1)),HLOOKUP(DK4+2,Journalier_HLV_Inter,8,FALSE)-HLOOKUP(DK4+3,Journalier_HLV_Inter,9,FALSE),IF(AND(WEEKDAY(DK4,2)=1,COUNTIF(Jours_fériés,DK4+2)),HLOOKUP(DK4+1,Journalier_HLV_Inter,8,FALSE)-HLOOKUP(DK4+3,Journalier_HLV_Inter,9,FALSE),IF(AND(WEEKDAY(DK4,2)=2,COUNTIF(Jours_fériés,AND(DK4+1,DK4+2))),HLOOKUP(DK4+3,Journalier_HLV_Inter,8,FALSE)-HLOOKUP(DK4+4,Journalier_HLV_Inter,9,FALSE),IF(AND(WEEKDAY(DK4,2)=2,COUNTIF(Jours_fériés,DK4+1)),HLOOKUP(DK4+2,Journalier_HLV_Inter,8,FALSE)-HLOOKUP(DK4+3,Journalier_HLV_Inter,9,FALSE),IF(AND(WEEKDAY(DK4,2)=2,COUNTIF(Jours_fériés,DK4+2)),HLOOKUP(DK4+1,Journalier_HLV_Inter,8,FALSE)-HLOOKUP(DK4+3,Journalier_HLV_Inter,9,FALSE),IF(AND(WEEKDAY(DK4,2)=3,COUNTIF(Jours_fériés,AND(DK4+1,DK4+2))),HLOOKUP(DK4+3,Journalier_HLV_Inter,8,FALSE)-HLOOKUP(DK4+4,Journalier_HLV_Inter,9,FALSE),IF(AND(WEEKDAY(DK4,2)=3,COUNTIF(Jours_fériés,DK4+1)),HLOOKUP(DK4+2,Journalier_HLV_Inter,8,FALSE)-HLOOKUP(DK4+3,Journalier_HLV_Inter,9,FALSE),IF(AND(WEEKDAY(DK4,2)=3,COUNTIF(Jours_fériés,DK4+2)),HLOOKUP(DK4+1,Journalier_HLV_Inter,8,FALSE)-HLOOKUP(DK4+5,Journalier_HLV_Inter,9,FALSE),IF(WEEKDAY(DK4,2)=4,(HLOOKUP(DK4+1,Journalier_HLV_Inter,8,FALSE)-HLOOKUP(DK4+4,Journalier_HLV_Inter,9,FALSE)),IF(AND(WEEKDAY(DK4,2)=4,COUNTIF(Jours_fériés,DK4+1)),HLOOKUP(DK4+4,Journalier_HLV_Inter,8,FALSE)-HLOOKUP(DK4+5,Journalier_HLV_Inter,9,FALSE),IF(AND(WEEKDAY(DK4,2)=4,COUNTIF(Jours_fériés,AND(DK4+1,DK4+4))),HLOOKUP(DK4+5,Journalier_HLV_Inter,8,FALSE)-HLOOKUP(DK4+6,Journalier_HLV_Inter,9,FALSE),IF(AND(WEEKDAY(DK4,2)=4,COUNTIF(Jours_fériés,DK4+4)),HLOOKUP(DK4+1,Journalier_HLV_Inter,8,FALSE)-HLOOKUP(DK4+5,Journalier_HLV_Inter,9,FALSE),IF(AND(WEEKDAY(DK4,2)=5,COUNTIF(Jours_fériés,DK4+3)),HLOOKUP(DK4+4,Journalier_HLV_Inter,8,FALSE)-HLOOKUP(DK4+5,Journalier_HLV_Inter,9,FALSE),IF(AND(WEEKDAY(DK4,2)=5,COUNTIF(Jours_fériés,DK4+4)),HLOOKUP(DK4+3,Journalier_HLV_Inter,8,FALSE)-HLOOKUP(DK4+5,Journalier_HLV_Inter,9,FALSE),IF(COUNTIF(Week_end,DK4),0,IF(COUNTIF(Jours_fériés,DK4),0,HLOOKUP(DK4+1,Journalier_HLV_Inter,8,FALSE)-HLOOKUP(DK4+2,Journalier_HLV_Inter,9,FALSE)))))))))))))))))))</f>
        <v>0</v>
      </c>
      <c r="DL18" s="63">
        <f>IF(WEEKDAY(DL4,2)=5,(HLOOKUP(DL4+3,Journalier_HLV_Inter,8,FALSE)-HLOOKUP(DL4+4,Journalier_HLV_Inter,9,FALSE)),IF(AND(WEEKDAY(DL4,2)=1,COUNTIF(Jours_fériés,AND(DL4+1,IE+2))),HLOOKUP(DL4+3,Journalier_HLV_Inter,8,FALSE)-HLOOKUP(DL4+4,Journalier_HLV_Inter,9,FALSE),IF(AND(WEEKDAY(DL4,2)=1,COUNTIF(Jours_fériés,DL4+1)),HLOOKUP(DL4+2,Journalier_HLV_Inter,8,FALSE)-HLOOKUP(DL4+3,Journalier_HLV_Inter,9,FALSE),IF(AND(WEEKDAY(DL4,2)=1,COUNTIF(Jours_fériés,DL4+2)),HLOOKUP(DL4+1,Journalier_HLV_Inter,8,FALSE)-HLOOKUP(DL4+3,Journalier_HLV_Inter,9,FALSE),IF(AND(WEEKDAY(DL4,2)=2,COUNTIF(Jours_fériés,AND(DL4+1,DL4+2))),HLOOKUP(DL4+3,Journalier_HLV_Inter,8,FALSE)-HLOOKUP(DL4+4,Journalier_HLV_Inter,9,FALSE),IF(AND(WEEKDAY(DL4,2)=2,COUNTIF(Jours_fériés,DL4+1)),HLOOKUP(DL4+2,Journalier_HLV_Inter,8,FALSE)-HLOOKUP(DL4+3,Journalier_HLV_Inter,9,FALSE),IF(AND(WEEKDAY(DL4,2)=2,COUNTIF(Jours_fériés,DL4+2)),HLOOKUP(DL4+1,Journalier_HLV_Inter,8,FALSE)-HLOOKUP(DL4+3,Journalier_HLV_Inter,9,FALSE),IF(AND(WEEKDAY(DL4,2)=3,COUNTIF(Jours_fériés,AND(DL4+1,DL4+2))),HLOOKUP(DL4+3,Journalier_HLV_Inter,8,FALSE)-HLOOKUP(DL4+4,Journalier_HLV_Inter,9,FALSE),IF(AND(WEEKDAY(DL4,2)=3,COUNTIF(Jours_fériés,DL4+1)),HLOOKUP(DL4+2,Journalier_HLV_Inter,8,FALSE)-HLOOKUP(DL4+3,Journalier_HLV_Inter,9,FALSE),IF(AND(WEEKDAY(DL4,2)=3,COUNTIF(Jours_fériés,DL4+2)),HLOOKUP(DL4+1,Journalier_HLV_Inter,8,FALSE)-HLOOKUP(DL4+5,Journalier_HLV_Inter,9,FALSE),IF(WEEKDAY(DL4,2)=4,(HLOOKUP(DL4+1,Journalier_HLV_Inter,8,FALSE)-HLOOKUP(DL4+4,Journalier_HLV_Inter,9,FALSE)),IF(AND(WEEKDAY(DL4,2)=4,COUNTIF(Jours_fériés,DL4+1)),HLOOKUP(DL4+4,Journalier_HLV_Inter,8,FALSE)-HLOOKUP(DL4+5,Journalier_HLV_Inter,9,FALSE),IF(AND(WEEKDAY(DL4,2)=4,COUNTIF(Jours_fériés,AND(DL4+1,DL4+4))),HLOOKUP(DL4+5,Journalier_HLV_Inter,8,FALSE)-HLOOKUP(DL4+6,Journalier_HLV_Inter,9,FALSE),IF(AND(WEEKDAY(DL4,2)=4,COUNTIF(Jours_fériés,DL4+4)),HLOOKUP(DL4+1,Journalier_HLV_Inter,8,FALSE)-HLOOKUP(DL4+5,Journalier_HLV_Inter,9,FALSE),IF(AND(WEEKDAY(DL4,2)=5,COUNTIF(Jours_fériés,DL4+3)),HLOOKUP(DL4+4,Journalier_HLV_Inter,8,FALSE)-HLOOKUP(DL4+5,Journalier_HLV_Inter,9,FALSE),IF(AND(WEEKDAY(DL4,2)=5,COUNTIF(Jours_fériés,DL4+4)),HLOOKUP(DL4+3,Journalier_HLV_Inter,8,FALSE)-HLOOKUP(DL4+5,Journalier_HLV_Inter,9,FALSE),IF(COUNTIF(Week_end,DL4),0,IF(COUNTIF(Jours_fériés,DL4),0,HLOOKUP(DL4+1,Journalier_HLV_Inter,8,FALSE)-HLOOKUP(DL4+2,Journalier_HLV_Inter,9,FALSE)))))))))))))))))))</f>
        <v>0</v>
      </c>
      <c r="DM18" s="63">
        <f>IF(WEEKDAY(DM4,2)=5,(HLOOKUP(DM4+3,Journalier_HLV_Inter,8,FALSE)-HLOOKUP(DM4+4,Journalier_HLV_Inter,9,FALSE)),IF(AND(WEEKDAY(DM4,2)=1,COUNTIF(Jours_fériés,AND(DM4+1,IE+2))),HLOOKUP(DM4+3,Journalier_HLV_Inter,8,FALSE)-HLOOKUP(DM4+4,Journalier_HLV_Inter,9,FALSE),IF(AND(WEEKDAY(DM4,2)=1,COUNTIF(Jours_fériés,DM4+1)),HLOOKUP(DM4+2,Journalier_HLV_Inter,8,FALSE)-HLOOKUP(DM4+3,Journalier_HLV_Inter,9,FALSE),IF(AND(WEEKDAY(DM4,2)=1,COUNTIF(Jours_fériés,DM4+2)),HLOOKUP(DM4+1,Journalier_HLV_Inter,8,FALSE)-HLOOKUP(DM4+3,Journalier_HLV_Inter,9,FALSE),IF(AND(WEEKDAY(DM4,2)=2,COUNTIF(Jours_fériés,AND(DM4+1,DM4+2))),HLOOKUP(DM4+3,Journalier_HLV_Inter,8,FALSE)-HLOOKUP(DM4+4,Journalier_HLV_Inter,9,FALSE),IF(AND(WEEKDAY(DM4,2)=2,COUNTIF(Jours_fériés,DM4+1)),HLOOKUP(DM4+2,Journalier_HLV_Inter,8,FALSE)-HLOOKUP(DM4+3,Journalier_HLV_Inter,9,FALSE),IF(AND(WEEKDAY(DM4,2)=2,COUNTIF(Jours_fériés,DM4+2)),HLOOKUP(DM4+1,Journalier_HLV_Inter,8,FALSE)-HLOOKUP(DM4+3,Journalier_HLV_Inter,9,FALSE),IF(AND(WEEKDAY(DM4,2)=3,COUNTIF(Jours_fériés,AND(DM4+1,DM4+2))),HLOOKUP(DM4+3,Journalier_HLV_Inter,8,FALSE)-HLOOKUP(DM4+4,Journalier_HLV_Inter,9,FALSE),IF(AND(WEEKDAY(DM4,2)=3,COUNTIF(Jours_fériés,DM4+1)),HLOOKUP(DM4+2,Journalier_HLV_Inter,8,FALSE)-HLOOKUP(DM4+3,Journalier_HLV_Inter,9,FALSE),IF(AND(WEEKDAY(DM4,2)=3,COUNTIF(Jours_fériés,DM4+2)),HLOOKUP(DM4+1,Journalier_HLV_Inter,8,FALSE)-HLOOKUP(DM4+5,Journalier_HLV_Inter,9,FALSE),IF(WEEKDAY(DM4,2)=4,(HLOOKUP(DM4+1,Journalier_HLV_Inter,8,FALSE)-HLOOKUP(DM4+4,Journalier_HLV_Inter,9,FALSE)),IF(AND(WEEKDAY(DM4,2)=4,COUNTIF(Jours_fériés,DM4+1)),HLOOKUP(DM4+4,Journalier_HLV_Inter,8,FALSE)-HLOOKUP(DM4+5,Journalier_HLV_Inter,9,FALSE),IF(AND(WEEKDAY(DM4,2)=4,COUNTIF(Jours_fériés,AND(DM4+1,DM4+4))),HLOOKUP(DM4+5,Journalier_HLV_Inter,8,FALSE)-HLOOKUP(DM4+6,Journalier_HLV_Inter,9,FALSE),IF(AND(WEEKDAY(DM4,2)=4,COUNTIF(Jours_fériés,DM4+4)),HLOOKUP(DM4+1,Journalier_HLV_Inter,8,FALSE)-HLOOKUP(DM4+5,Journalier_HLV_Inter,9,FALSE),IF(AND(WEEKDAY(DM4,2)=5,COUNTIF(Jours_fériés,DM4+3)),HLOOKUP(DM4+4,Journalier_HLV_Inter,8,FALSE)-HLOOKUP(DM4+5,Journalier_HLV_Inter,9,FALSE),IF(AND(WEEKDAY(DM4,2)=5,COUNTIF(Jours_fériés,DM4+4)),HLOOKUP(DM4+3,Journalier_HLV_Inter,8,FALSE)-HLOOKUP(DM4+5,Journalier_HLV_Inter,9,FALSE),IF(COUNTIF(Week_end,DM4),0,IF(COUNTIF(Jours_fériés,DM4),0,HLOOKUP(DM4+1,Journalier_HLV_Inter,8,FALSE)-HLOOKUP(DM4+2,Journalier_HLV_Inter,9,FALSE)))))))))))))))))))</f>
        <v>0</v>
      </c>
      <c r="DN18" s="63">
        <f>IF(WEEKDAY(DN4,2)=5,(HLOOKUP(DN4+3,Journalier_HLV_Inter,8,FALSE)-HLOOKUP(DN4+4,Journalier_HLV_Inter,9,FALSE)),IF(AND(WEEKDAY(DN4,2)=1,COUNTIF(Jours_fériés,AND(DN4+1,IE+2))),HLOOKUP(DN4+3,Journalier_HLV_Inter,8,FALSE)-HLOOKUP(DN4+4,Journalier_HLV_Inter,9,FALSE),IF(AND(WEEKDAY(DN4,2)=1,COUNTIF(Jours_fériés,DN4+1)),HLOOKUP(DN4+2,Journalier_HLV_Inter,8,FALSE)-HLOOKUP(DN4+3,Journalier_HLV_Inter,9,FALSE),IF(AND(WEEKDAY(DN4,2)=1,COUNTIF(Jours_fériés,DN4+2)),HLOOKUP(DN4+1,Journalier_HLV_Inter,8,FALSE)-HLOOKUP(DN4+3,Journalier_HLV_Inter,9,FALSE),IF(AND(WEEKDAY(DN4,2)=2,COUNTIF(Jours_fériés,AND(DN4+1,DN4+2))),HLOOKUP(DN4+3,Journalier_HLV_Inter,8,FALSE)-HLOOKUP(DN4+4,Journalier_HLV_Inter,9,FALSE),IF(AND(WEEKDAY(DN4,2)=2,COUNTIF(Jours_fériés,DN4+1)),HLOOKUP(DN4+2,Journalier_HLV_Inter,8,FALSE)-HLOOKUP(DN4+3,Journalier_HLV_Inter,9,FALSE),IF(AND(WEEKDAY(DN4,2)=2,COUNTIF(Jours_fériés,DN4+2)),HLOOKUP(DN4+1,Journalier_HLV_Inter,8,FALSE)-HLOOKUP(DN4+3,Journalier_HLV_Inter,9,FALSE),IF(AND(WEEKDAY(DN4,2)=3,COUNTIF(Jours_fériés,AND(DN4+1,DN4+2))),HLOOKUP(DN4+3,Journalier_HLV_Inter,8,FALSE)-HLOOKUP(DN4+4,Journalier_HLV_Inter,9,FALSE),IF(AND(WEEKDAY(DN4,2)=3,COUNTIF(Jours_fériés,DN4+1)),HLOOKUP(DN4+2,Journalier_HLV_Inter,8,FALSE)-HLOOKUP(DN4+3,Journalier_HLV_Inter,9,FALSE),IF(AND(WEEKDAY(DN4,2)=3,COUNTIF(Jours_fériés,DN4+2)),HLOOKUP(DN4+1,Journalier_HLV_Inter,8,FALSE)-HLOOKUP(DN4+5,Journalier_HLV_Inter,9,FALSE),IF(WEEKDAY(DN4,2)=4,(HLOOKUP(DN4+1,Journalier_HLV_Inter,8,FALSE)-HLOOKUP(DN4+4,Journalier_HLV_Inter,9,FALSE)),IF(AND(WEEKDAY(DN4,2)=4,COUNTIF(Jours_fériés,DN4+1)),HLOOKUP(DN4+4,Journalier_HLV_Inter,8,FALSE)-HLOOKUP(DN4+5,Journalier_HLV_Inter,9,FALSE),IF(AND(WEEKDAY(DN4,2)=4,COUNTIF(Jours_fériés,AND(DN4+1,DN4+4))),HLOOKUP(DN4+5,Journalier_HLV_Inter,8,FALSE)-HLOOKUP(DN4+6,Journalier_HLV_Inter,9,FALSE),IF(AND(WEEKDAY(DN4,2)=4,COUNTIF(Jours_fériés,DN4+4)),HLOOKUP(DN4+1,Journalier_HLV_Inter,8,FALSE)-HLOOKUP(DN4+5,Journalier_HLV_Inter,9,FALSE),IF(AND(WEEKDAY(DN4,2)=5,COUNTIF(Jours_fériés,DN4+3)),HLOOKUP(DN4+4,Journalier_HLV_Inter,8,FALSE)-HLOOKUP(DN4+5,Journalier_HLV_Inter,9,FALSE),IF(AND(WEEKDAY(DN4,2)=5,COUNTIF(Jours_fériés,DN4+4)),HLOOKUP(DN4+3,Journalier_HLV_Inter,8,FALSE)-HLOOKUP(DN4+5,Journalier_HLV_Inter,9,FALSE),IF(COUNTIF(Week_end,DN4),0,IF(COUNTIF(Jours_fériés,DN4),0,HLOOKUP(DN4+1,Journalier_HLV_Inter,8,FALSE)-HLOOKUP(DN4+2,Journalier_HLV_Inter,9,FALSE)))))))))))))))))))</f>
        <v>0</v>
      </c>
      <c r="DO18" s="63">
        <f>IF(WEEKDAY(DO4,2)=5,(HLOOKUP(DO4+3,Journalier_HLV_Inter,8,FALSE)-HLOOKUP(DO4+4,Journalier_HLV_Inter,9,FALSE)),IF(AND(WEEKDAY(DO4,2)=1,COUNTIF(Jours_fériés,AND(DO4+1,IE+2))),HLOOKUP(DO4+3,Journalier_HLV_Inter,8,FALSE)-HLOOKUP(DO4+4,Journalier_HLV_Inter,9,FALSE),IF(AND(WEEKDAY(DO4,2)=1,COUNTIF(Jours_fériés,DO4+1)),HLOOKUP(DO4+2,Journalier_HLV_Inter,8,FALSE)-HLOOKUP(DO4+3,Journalier_HLV_Inter,9,FALSE),IF(AND(WEEKDAY(DO4,2)=1,COUNTIF(Jours_fériés,DO4+2)),HLOOKUP(DO4+1,Journalier_HLV_Inter,8,FALSE)-HLOOKUP(DO4+3,Journalier_HLV_Inter,9,FALSE),IF(AND(WEEKDAY(DO4,2)=2,COUNTIF(Jours_fériés,AND(DO4+1,DO4+2))),HLOOKUP(DO4+3,Journalier_HLV_Inter,8,FALSE)-HLOOKUP(DO4+4,Journalier_HLV_Inter,9,FALSE),IF(AND(WEEKDAY(DO4,2)=2,COUNTIF(Jours_fériés,DO4+1)),HLOOKUP(DO4+2,Journalier_HLV_Inter,8,FALSE)-HLOOKUP(DO4+3,Journalier_HLV_Inter,9,FALSE),IF(AND(WEEKDAY(DO4,2)=2,COUNTIF(Jours_fériés,DO4+2)),HLOOKUP(DO4+1,Journalier_HLV_Inter,8,FALSE)-HLOOKUP(DO4+3,Journalier_HLV_Inter,9,FALSE),IF(AND(WEEKDAY(DO4,2)=3,COUNTIF(Jours_fériés,AND(DO4+1,DO4+2))),HLOOKUP(DO4+3,Journalier_HLV_Inter,8,FALSE)-HLOOKUP(DO4+4,Journalier_HLV_Inter,9,FALSE),IF(AND(WEEKDAY(DO4,2)=3,COUNTIF(Jours_fériés,DO4+1)),HLOOKUP(DO4+2,Journalier_HLV_Inter,8,FALSE)-HLOOKUP(DO4+3,Journalier_HLV_Inter,9,FALSE),IF(AND(WEEKDAY(DO4,2)=3,COUNTIF(Jours_fériés,DO4+2)),HLOOKUP(DO4+1,Journalier_HLV_Inter,8,FALSE)-HLOOKUP(DO4+5,Journalier_HLV_Inter,9,FALSE),IF(WEEKDAY(DO4,2)=4,(HLOOKUP(DO4+1,Journalier_HLV_Inter,8,FALSE)-HLOOKUP(DO4+4,Journalier_HLV_Inter,9,FALSE)),IF(AND(WEEKDAY(DO4,2)=4,COUNTIF(Jours_fériés,DO4+1)),HLOOKUP(DO4+4,Journalier_HLV_Inter,8,FALSE)-HLOOKUP(DO4+5,Journalier_HLV_Inter,9,FALSE),IF(AND(WEEKDAY(DO4,2)=4,COUNTIF(Jours_fériés,AND(DO4+1,DO4+4))),HLOOKUP(DO4+5,Journalier_HLV_Inter,8,FALSE)-HLOOKUP(DO4+6,Journalier_HLV_Inter,9,FALSE),IF(AND(WEEKDAY(DO4,2)=4,COUNTIF(Jours_fériés,DO4+4)),HLOOKUP(DO4+1,Journalier_HLV_Inter,8,FALSE)-HLOOKUP(DO4+5,Journalier_HLV_Inter,9,FALSE),IF(AND(WEEKDAY(DO4,2)=5,COUNTIF(Jours_fériés,DO4+3)),HLOOKUP(DO4+4,Journalier_HLV_Inter,8,FALSE)-HLOOKUP(DO4+5,Journalier_HLV_Inter,9,FALSE),IF(AND(WEEKDAY(DO4,2)=5,COUNTIF(Jours_fériés,DO4+4)),HLOOKUP(DO4+3,Journalier_HLV_Inter,8,FALSE)-HLOOKUP(DO4+5,Journalier_HLV_Inter,9,FALSE),IF(COUNTIF(Week_end,DO4),0,IF(COUNTIF(Jours_fériés,DO4),0,HLOOKUP(DO4+1,Journalier_HLV_Inter,8,FALSE)-HLOOKUP(DO4+2,Journalier_HLV_Inter,9,FALSE)))))))))))))))))))</f>
        <v>0</v>
      </c>
      <c r="DP18" s="63">
        <f>IF(WEEKDAY(DP4,2)=5,(HLOOKUP(DP4+3,Journalier_HLV_Inter,8,FALSE)-HLOOKUP(DP4+4,Journalier_HLV_Inter,9,FALSE)),IF(AND(WEEKDAY(DP4,2)=1,COUNTIF(Jours_fériés,AND(DP4+1,IE+2))),HLOOKUP(DP4+3,Journalier_HLV_Inter,8,FALSE)-HLOOKUP(DP4+4,Journalier_HLV_Inter,9,FALSE),IF(AND(WEEKDAY(DP4,2)=1,COUNTIF(Jours_fériés,DP4+1)),HLOOKUP(DP4+2,Journalier_HLV_Inter,8,FALSE)-HLOOKUP(DP4+3,Journalier_HLV_Inter,9,FALSE),IF(AND(WEEKDAY(DP4,2)=1,COUNTIF(Jours_fériés,DP4+2)),HLOOKUP(DP4+1,Journalier_HLV_Inter,8,FALSE)-HLOOKUP(DP4+3,Journalier_HLV_Inter,9,FALSE),IF(AND(WEEKDAY(DP4,2)=2,COUNTIF(Jours_fériés,AND(DP4+1,DP4+2))),HLOOKUP(DP4+3,Journalier_HLV_Inter,8,FALSE)-HLOOKUP(DP4+4,Journalier_HLV_Inter,9,FALSE),IF(AND(WEEKDAY(DP4,2)=2,COUNTIF(Jours_fériés,DP4+1)),HLOOKUP(DP4+2,Journalier_HLV_Inter,8,FALSE)-HLOOKUP(DP4+3,Journalier_HLV_Inter,9,FALSE),IF(AND(WEEKDAY(DP4,2)=2,COUNTIF(Jours_fériés,DP4+2)),HLOOKUP(DP4+1,Journalier_HLV_Inter,8,FALSE)-HLOOKUP(DP4+3,Journalier_HLV_Inter,9,FALSE),IF(AND(WEEKDAY(DP4,2)=3,COUNTIF(Jours_fériés,AND(DP4+1,DP4+2))),HLOOKUP(DP4+3,Journalier_HLV_Inter,8,FALSE)-HLOOKUP(DP4+4,Journalier_HLV_Inter,9,FALSE),IF(AND(WEEKDAY(DP4,2)=3,COUNTIF(Jours_fériés,DP4+1)),HLOOKUP(DP4+2,Journalier_HLV_Inter,8,FALSE)-HLOOKUP(DP4+3,Journalier_HLV_Inter,9,FALSE),IF(AND(WEEKDAY(DP4,2)=3,COUNTIF(Jours_fériés,DP4+2)),HLOOKUP(DP4+1,Journalier_HLV_Inter,8,FALSE)-HLOOKUP(DP4+5,Journalier_HLV_Inter,9,FALSE),IF(WEEKDAY(DP4,2)=4,(HLOOKUP(DP4+1,Journalier_HLV_Inter,8,FALSE)-HLOOKUP(DP4+4,Journalier_HLV_Inter,9,FALSE)),IF(AND(WEEKDAY(DP4,2)=4,COUNTIF(Jours_fériés,DP4+1)),HLOOKUP(DP4+4,Journalier_HLV_Inter,8,FALSE)-HLOOKUP(DP4+5,Journalier_HLV_Inter,9,FALSE),IF(AND(WEEKDAY(DP4,2)=4,COUNTIF(Jours_fériés,AND(DP4+1,DP4+4))),HLOOKUP(DP4+5,Journalier_HLV_Inter,8,FALSE)-HLOOKUP(DP4+6,Journalier_HLV_Inter,9,FALSE),IF(AND(WEEKDAY(DP4,2)=4,COUNTIF(Jours_fériés,DP4+4)),HLOOKUP(DP4+1,Journalier_HLV_Inter,8,FALSE)-HLOOKUP(DP4+5,Journalier_HLV_Inter,9,FALSE),IF(AND(WEEKDAY(DP4,2)=5,COUNTIF(Jours_fériés,DP4+3)),HLOOKUP(DP4+4,Journalier_HLV_Inter,8,FALSE)-HLOOKUP(DP4+5,Journalier_HLV_Inter,9,FALSE),IF(AND(WEEKDAY(DP4,2)=5,COUNTIF(Jours_fériés,DP4+4)),HLOOKUP(DP4+3,Journalier_HLV_Inter,8,FALSE)-HLOOKUP(DP4+5,Journalier_HLV_Inter,9,FALSE),IF(COUNTIF(Week_end,DP4),0,IF(COUNTIF(Jours_fériés,DP4),0,HLOOKUP(DP4+1,Journalier_HLV_Inter,8,FALSE)-HLOOKUP(DP4+2,Journalier_HLV_Inter,9,FALSE)))))))))))))))))))</f>
        <v>0</v>
      </c>
      <c r="DQ18" s="63">
        <f>IF(WEEKDAY(DQ4,2)=5,(HLOOKUP(DQ4+3,Journalier_HLV_Inter,8,FALSE)-HLOOKUP(DQ4+4,Journalier_HLV_Inter,9,FALSE)),IF(AND(WEEKDAY(DQ4,2)=1,COUNTIF(Jours_fériés,AND(DQ4+1,IE+2))),HLOOKUP(DQ4+3,Journalier_HLV_Inter,8,FALSE)-HLOOKUP(DQ4+4,Journalier_HLV_Inter,9,FALSE),IF(AND(WEEKDAY(DQ4,2)=1,COUNTIF(Jours_fériés,DQ4+1)),HLOOKUP(DQ4+2,Journalier_HLV_Inter,8,FALSE)-HLOOKUP(DQ4+3,Journalier_HLV_Inter,9,FALSE),IF(AND(WEEKDAY(DQ4,2)=1,COUNTIF(Jours_fériés,DQ4+2)),HLOOKUP(DQ4+1,Journalier_HLV_Inter,8,FALSE)-HLOOKUP(DQ4+3,Journalier_HLV_Inter,9,FALSE),IF(AND(WEEKDAY(DQ4,2)=2,COUNTIF(Jours_fériés,AND(DQ4+1,DQ4+2))),HLOOKUP(DQ4+3,Journalier_HLV_Inter,8,FALSE)-HLOOKUP(DQ4+4,Journalier_HLV_Inter,9,FALSE),IF(AND(WEEKDAY(DQ4,2)=2,COUNTIF(Jours_fériés,DQ4+1)),HLOOKUP(DQ4+2,Journalier_HLV_Inter,8,FALSE)-HLOOKUP(DQ4+3,Journalier_HLV_Inter,9,FALSE),IF(AND(WEEKDAY(DQ4,2)=2,COUNTIF(Jours_fériés,DQ4+2)),HLOOKUP(DQ4+1,Journalier_HLV_Inter,8,FALSE)-HLOOKUP(DQ4+3,Journalier_HLV_Inter,9,FALSE),IF(AND(WEEKDAY(DQ4,2)=3,COUNTIF(Jours_fériés,AND(DQ4+1,DQ4+2))),HLOOKUP(DQ4+3,Journalier_HLV_Inter,8,FALSE)-HLOOKUP(DQ4+4,Journalier_HLV_Inter,9,FALSE),IF(AND(WEEKDAY(DQ4,2)=3,COUNTIF(Jours_fériés,DQ4+1)),HLOOKUP(DQ4+2,Journalier_HLV_Inter,8,FALSE)-HLOOKUP(DQ4+3,Journalier_HLV_Inter,9,FALSE),IF(AND(WEEKDAY(DQ4,2)=3,COUNTIF(Jours_fériés,DQ4+2)),HLOOKUP(DQ4+1,Journalier_HLV_Inter,8,FALSE)-HLOOKUP(DQ4+5,Journalier_HLV_Inter,9,FALSE),IF(WEEKDAY(DQ4,2)=4,(HLOOKUP(DQ4+1,Journalier_HLV_Inter,8,FALSE)-HLOOKUP(DQ4+4,Journalier_HLV_Inter,9,FALSE)),IF(AND(WEEKDAY(DQ4,2)=4,COUNTIF(Jours_fériés,DQ4+1)),HLOOKUP(DQ4+4,Journalier_HLV_Inter,8,FALSE)-HLOOKUP(DQ4+5,Journalier_HLV_Inter,9,FALSE),IF(AND(WEEKDAY(DQ4,2)=4,COUNTIF(Jours_fériés,AND(DQ4+1,DQ4+4))),HLOOKUP(DQ4+5,Journalier_HLV_Inter,8,FALSE)-HLOOKUP(DQ4+6,Journalier_HLV_Inter,9,FALSE),IF(AND(WEEKDAY(DQ4,2)=4,COUNTIF(Jours_fériés,DQ4+4)),HLOOKUP(DQ4+1,Journalier_HLV_Inter,8,FALSE)-HLOOKUP(DQ4+5,Journalier_HLV_Inter,9,FALSE),IF(AND(WEEKDAY(DQ4,2)=5,COUNTIF(Jours_fériés,DQ4+3)),HLOOKUP(DQ4+4,Journalier_HLV_Inter,8,FALSE)-HLOOKUP(DQ4+5,Journalier_HLV_Inter,9,FALSE),IF(AND(WEEKDAY(DQ4,2)=5,COUNTIF(Jours_fériés,DQ4+4)),HLOOKUP(DQ4+3,Journalier_HLV_Inter,8,FALSE)-HLOOKUP(DQ4+5,Journalier_HLV_Inter,9,FALSE),IF(COUNTIF(Week_end,DQ4),0,IF(COUNTIF(Jours_fériés,DQ4),0,HLOOKUP(DQ4+1,Journalier_HLV_Inter,8,FALSE)-HLOOKUP(DQ4+2,Journalier_HLV_Inter,9,FALSE)))))))))))))))))))</f>
        <v>0</v>
      </c>
      <c r="DR18" s="63">
        <f>IF(WEEKDAY(DR4,2)=5,(HLOOKUP(DR4+3,Journalier_HLV_Inter,8,FALSE)-HLOOKUP(DR4+4,Journalier_HLV_Inter,9,FALSE)),IF(AND(WEEKDAY(DR4,2)=1,COUNTIF(Jours_fériés,AND(DR4+1,IE+2))),HLOOKUP(DR4+3,Journalier_HLV_Inter,8,FALSE)-HLOOKUP(DR4+4,Journalier_HLV_Inter,9,FALSE),IF(AND(WEEKDAY(DR4,2)=1,COUNTIF(Jours_fériés,DR4+1)),HLOOKUP(DR4+2,Journalier_HLV_Inter,8,FALSE)-HLOOKUP(DR4+3,Journalier_HLV_Inter,9,FALSE),IF(AND(WEEKDAY(DR4,2)=1,COUNTIF(Jours_fériés,DR4+2)),HLOOKUP(DR4+1,Journalier_HLV_Inter,8,FALSE)-HLOOKUP(DR4+3,Journalier_HLV_Inter,9,FALSE),IF(AND(WEEKDAY(DR4,2)=2,COUNTIF(Jours_fériés,AND(DR4+1,DR4+2))),HLOOKUP(DR4+3,Journalier_HLV_Inter,8,FALSE)-HLOOKUP(DR4+4,Journalier_HLV_Inter,9,FALSE),IF(AND(WEEKDAY(DR4,2)=2,COUNTIF(Jours_fériés,DR4+1)),HLOOKUP(DR4+2,Journalier_HLV_Inter,8,FALSE)-HLOOKUP(DR4+3,Journalier_HLV_Inter,9,FALSE),IF(AND(WEEKDAY(DR4,2)=2,COUNTIF(Jours_fériés,DR4+2)),HLOOKUP(DR4+1,Journalier_HLV_Inter,8,FALSE)-HLOOKUP(DR4+3,Journalier_HLV_Inter,9,FALSE),IF(AND(WEEKDAY(DR4,2)=3,COUNTIF(Jours_fériés,AND(DR4+1,DR4+2))),HLOOKUP(DR4+3,Journalier_HLV_Inter,8,FALSE)-HLOOKUP(DR4+4,Journalier_HLV_Inter,9,FALSE),IF(AND(WEEKDAY(DR4,2)=3,COUNTIF(Jours_fériés,DR4+1)),HLOOKUP(DR4+2,Journalier_HLV_Inter,8,FALSE)-HLOOKUP(DR4+3,Journalier_HLV_Inter,9,FALSE),IF(AND(WEEKDAY(DR4,2)=3,COUNTIF(Jours_fériés,DR4+2)),HLOOKUP(DR4+1,Journalier_HLV_Inter,8,FALSE)-HLOOKUP(DR4+5,Journalier_HLV_Inter,9,FALSE),IF(WEEKDAY(DR4,2)=4,(HLOOKUP(DR4+1,Journalier_HLV_Inter,8,FALSE)-HLOOKUP(DR4+4,Journalier_HLV_Inter,9,FALSE)),IF(AND(WEEKDAY(DR4,2)=4,COUNTIF(Jours_fériés,DR4+1)),HLOOKUP(DR4+4,Journalier_HLV_Inter,8,FALSE)-HLOOKUP(DR4+5,Journalier_HLV_Inter,9,FALSE),IF(AND(WEEKDAY(DR4,2)=4,COUNTIF(Jours_fériés,AND(DR4+1,DR4+4))),HLOOKUP(DR4+5,Journalier_HLV_Inter,8,FALSE)-HLOOKUP(DR4+6,Journalier_HLV_Inter,9,FALSE),IF(AND(WEEKDAY(DR4,2)=4,COUNTIF(Jours_fériés,DR4+4)),HLOOKUP(DR4+1,Journalier_HLV_Inter,8,FALSE)-HLOOKUP(DR4+5,Journalier_HLV_Inter,9,FALSE),IF(AND(WEEKDAY(DR4,2)=5,COUNTIF(Jours_fériés,DR4+3)),HLOOKUP(DR4+4,Journalier_HLV_Inter,8,FALSE)-HLOOKUP(DR4+5,Journalier_HLV_Inter,9,FALSE),IF(AND(WEEKDAY(DR4,2)=5,COUNTIF(Jours_fériés,DR4+4)),HLOOKUP(DR4+3,Journalier_HLV_Inter,8,FALSE)-HLOOKUP(DR4+5,Journalier_HLV_Inter,9,FALSE),IF(COUNTIF(Week_end,DR4),0,IF(COUNTIF(Jours_fériés,DR4),0,HLOOKUP(DR4+1,Journalier_HLV_Inter,8,FALSE)-HLOOKUP(DR4+2,Journalier_HLV_Inter,9,FALSE)))))))))))))))))))</f>
        <v>0</v>
      </c>
      <c r="DS18" s="63">
        <f>IF(WEEKDAY(DS4,2)=5,(HLOOKUP(DS4+3,Journalier_HLV_Inter,8,FALSE)-HLOOKUP(DS4+4,Journalier_HLV_Inter,9,FALSE)),IF(AND(WEEKDAY(DS4,2)=1,COUNTIF(Jours_fériés,AND(DS4+1,IE+2))),HLOOKUP(DS4+3,Journalier_HLV_Inter,8,FALSE)-HLOOKUP(DS4+4,Journalier_HLV_Inter,9,FALSE),IF(AND(WEEKDAY(DS4,2)=1,COUNTIF(Jours_fériés,DS4+1)),HLOOKUP(DS4+2,Journalier_HLV_Inter,8,FALSE)-HLOOKUP(DS4+3,Journalier_HLV_Inter,9,FALSE),IF(AND(WEEKDAY(DS4,2)=1,COUNTIF(Jours_fériés,DS4+2)),HLOOKUP(DS4+1,Journalier_HLV_Inter,8,FALSE)-HLOOKUP(DS4+3,Journalier_HLV_Inter,9,FALSE),IF(AND(WEEKDAY(DS4,2)=2,COUNTIF(Jours_fériés,AND(DS4+1,DS4+2))),HLOOKUP(DS4+3,Journalier_HLV_Inter,8,FALSE)-HLOOKUP(DS4+4,Journalier_HLV_Inter,9,FALSE),IF(AND(WEEKDAY(DS4,2)=2,COUNTIF(Jours_fériés,DS4+1)),HLOOKUP(DS4+2,Journalier_HLV_Inter,8,FALSE)-HLOOKUP(DS4+3,Journalier_HLV_Inter,9,FALSE),IF(AND(WEEKDAY(DS4,2)=2,COUNTIF(Jours_fériés,DS4+2)),HLOOKUP(DS4+1,Journalier_HLV_Inter,8,FALSE)-HLOOKUP(DS4+3,Journalier_HLV_Inter,9,FALSE),IF(AND(WEEKDAY(DS4,2)=3,COUNTIF(Jours_fériés,AND(DS4+1,DS4+2))),HLOOKUP(DS4+3,Journalier_HLV_Inter,8,FALSE)-HLOOKUP(DS4+4,Journalier_HLV_Inter,9,FALSE),IF(AND(WEEKDAY(DS4,2)=3,COUNTIF(Jours_fériés,DS4+1)),HLOOKUP(DS4+2,Journalier_HLV_Inter,8,FALSE)-HLOOKUP(DS4+3,Journalier_HLV_Inter,9,FALSE),IF(AND(WEEKDAY(DS4,2)=3,COUNTIF(Jours_fériés,DS4+2)),HLOOKUP(DS4+1,Journalier_HLV_Inter,8,FALSE)-HLOOKUP(DS4+5,Journalier_HLV_Inter,9,FALSE),IF(WEEKDAY(DS4,2)=4,(HLOOKUP(DS4+1,Journalier_HLV_Inter,8,FALSE)-HLOOKUP(DS4+4,Journalier_HLV_Inter,9,FALSE)),IF(AND(WEEKDAY(DS4,2)=4,COUNTIF(Jours_fériés,DS4+1)),HLOOKUP(DS4+4,Journalier_HLV_Inter,8,FALSE)-HLOOKUP(DS4+5,Journalier_HLV_Inter,9,FALSE),IF(AND(WEEKDAY(DS4,2)=4,COUNTIF(Jours_fériés,AND(DS4+1,DS4+4))),HLOOKUP(DS4+5,Journalier_HLV_Inter,8,FALSE)-HLOOKUP(DS4+6,Journalier_HLV_Inter,9,FALSE),IF(AND(WEEKDAY(DS4,2)=4,COUNTIF(Jours_fériés,DS4+4)),HLOOKUP(DS4+1,Journalier_HLV_Inter,8,FALSE)-HLOOKUP(DS4+5,Journalier_HLV_Inter,9,FALSE),IF(AND(WEEKDAY(DS4,2)=5,COUNTIF(Jours_fériés,DS4+3)),HLOOKUP(DS4+4,Journalier_HLV_Inter,8,FALSE)-HLOOKUP(DS4+5,Journalier_HLV_Inter,9,FALSE),IF(AND(WEEKDAY(DS4,2)=5,COUNTIF(Jours_fériés,DS4+4)),HLOOKUP(DS4+3,Journalier_HLV_Inter,8,FALSE)-HLOOKUP(DS4+5,Journalier_HLV_Inter,9,FALSE),IF(COUNTIF(Week_end,DS4),0,IF(COUNTIF(Jours_fériés,DS4),0,HLOOKUP(DS4+1,Journalier_HLV_Inter,8,FALSE)-HLOOKUP(DS4+2,Journalier_HLV_Inter,9,FALSE)))))))))))))))))))</f>
        <v>0</v>
      </c>
      <c r="DT18" s="63">
        <f>IF(WEEKDAY(DT4,2)=5,(HLOOKUP(DT4+3,Journalier_HLV_Inter,8,FALSE)-HLOOKUP(DT4+4,Journalier_HLV_Inter,9,FALSE)),IF(AND(WEEKDAY(DT4,2)=1,COUNTIF(Jours_fériés,AND(DT4+1,IE+2))),HLOOKUP(DT4+3,Journalier_HLV_Inter,8,FALSE)-HLOOKUP(DT4+4,Journalier_HLV_Inter,9,FALSE),IF(AND(WEEKDAY(DT4,2)=1,COUNTIF(Jours_fériés,DT4+1)),HLOOKUP(DT4+2,Journalier_HLV_Inter,8,FALSE)-HLOOKUP(DT4+3,Journalier_HLV_Inter,9,FALSE),IF(AND(WEEKDAY(DT4,2)=1,COUNTIF(Jours_fériés,DT4+2)),HLOOKUP(DT4+1,Journalier_HLV_Inter,8,FALSE)-HLOOKUP(DT4+3,Journalier_HLV_Inter,9,FALSE),IF(AND(WEEKDAY(DT4,2)=2,COUNTIF(Jours_fériés,AND(DT4+1,DT4+2))),HLOOKUP(DT4+3,Journalier_HLV_Inter,8,FALSE)-HLOOKUP(DT4+4,Journalier_HLV_Inter,9,FALSE),IF(AND(WEEKDAY(DT4,2)=2,COUNTIF(Jours_fériés,DT4+1)),HLOOKUP(DT4+2,Journalier_HLV_Inter,8,FALSE)-HLOOKUP(DT4+3,Journalier_HLV_Inter,9,FALSE),IF(AND(WEEKDAY(DT4,2)=2,COUNTIF(Jours_fériés,DT4+2)),HLOOKUP(DT4+1,Journalier_HLV_Inter,8,FALSE)-HLOOKUP(DT4+3,Journalier_HLV_Inter,9,FALSE),IF(AND(WEEKDAY(DT4,2)=3,COUNTIF(Jours_fériés,AND(DT4+1,DT4+2))),HLOOKUP(DT4+3,Journalier_HLV_Inter,8,FALSE)-HLOOKUP(DT4+4,Journalier_HLV_Inter,9,FALSE),IF(AND(WEEKDAY(DT4,2)=3,COUNTIF(Jours_fériés,DT4+1)),HLOOKUP(DT4+2,Journalier_HLV_Inter,8,FALSE)-HLOOKUP(DT4+3,Journalier_HLV_Inter,9,FALSE),IF(AND(WEEKDAY(DT4,2)=3,COUNTIF(Jours_fériés,DT4+2)),HLOOKUP(DT4+1,Journalier_HLV_Inter,8,FALSE)-HLOOKUP(DT4+5,Journalier_HLV_Inter,9,FALSE),IF(WEEKDAY(DT4,2)=4,(HLOOKUP(DT4+1,Journalier_HLV_Inter,8,FALSE)-HLOOKUP(DT4+4,Journalier_HLV_Inter,9,FALSE)),IF(AND(WEEKDAY(DT4,2)=4,COUNTIF(Jours_fériés,DT4+1)),HLOOKUP(DT4+4,Journalier_HLV_Inter,8,FALSE)-HLOOKUP(DT4+5,Journalier_HLV_Inter,9,FALSE),IF(AND(WEEKDAY(DT4,2)=4,COUNTIF(Jours_fériés,AND(DT4+1,DT4+4))),HLOOKUP(DT4+5,Journalier_HLV_Inter,8,FALSE)-HLOOKUP(DT4+6,Journalier_HLV_Inter,9,FALSE),IF(AND(WEEKDAY(DT4,2)=4,COUNTIF(Jours_fériés,DT4+4)),HLOOKUP(DT4+1,Journalier_HLV_Inter,8,FALSE)-HLOOKUP(DT4+5,Journalier_HLV_Inter,9,FALSE),IF(AND(WEEKDAY(DT4,2)=5,COUNTIF(Jours_fériés,DT4+3)),HLOOKUP(DT4+4,Journalier_HLV_Inter,8,FALSE)-HLOOKUP(DT4+5,Journalier_HLV_Inter,9,FALSE),IF(AND(WEEKDAY(DT4,2)=5,COUNTIF(Jours_fériés,DT4+4)),HLOOKUP(DT4+3,Journalier_HLV_Inter,8,FALSE)-HLOOKUP(DT4+5,Journalier_HLV_Inter,9,FALSE),IF(COUNTIF(Week_end,DT4),0,IF(COUNTIF(Jours_fériés,DT4),0,HLOOKUP(DT4+1,Journalier_HLV_Inter,8,FALSE)-HLOOKUP(DT4+2,Journalier_HLV_Inter,9,FALSE)))))))))))))))))))</f>
        <v>0</v>
      </c>
      <c r="DU18" s="63">
        <f>IF(WEEKDAY(DU4,2)=5,(HLOOKUP(DU4+3,Journalier_HLV_Inter,8,FALSE)-HLOOKUP(DU4+4,Journalier_HLV_Inter,9,FALSE)),IF(AND(WEEKDAY(DU4,2)=1,COUNTIF(Jours_fériés,AND(DU4+1,IE+2))),HLOOKUP(DU4+3,Journalier_HLV_Inter,8,FALSE)-HLOOKUP(DU4+4,Journalier_HLV_Inter,9,FALSE),IF(AND(WEEKDAY(DU4,2)=1,COUNTIF(Jours_fériés,DU4+1)),HLOOKUP(DU4+2,Journalier_HLV_Inter,8,FALSE)-HLOOKUP(DU4+3,Journalier_HLV_Inter,9,FALSE),IF(AND(WEEKDAY(DU4,2)=1,COUNTIF(Jours_fériés,DU4+2)),HLOOKUP(DU4+1,Journalier_HLV_Inter,8,FALSE)-HLOOKUP(DU4+3,Journalier_HLV_Inter,9,FALSE),IF(AND(WEEKDAY(DU4,2)=2,COUNTIF(Jours_fériés,AND(DU4+1,DU4+2))),HLOOKUP(DU4+3,Journalier_HLV_Inter,8,FALSE)-HLOOKUP(DU4+4,Journalier_HLV_Inter,9,FALSE),IF(AND(WEEKDAY(DU4,2)=2,COUNTIF(Jours_fériés,DU4+1)),HLOOKUP(DU4+2,Journalier_HLV_Inter,8,FALSE)-HLOOKUP(DU4+3,Journalier_HLV_Inter,9,FALSE),IF(AND(WEEKDAY(DU4,2)=2,COUNTIF(Jours_fériés,DU4+2)),HLOOKUP(DU4+1,Journalier_HLV_Inter,8,FALSE)-HLOOKUP(DU4+3,Journalier_HLV_Inter,9,FALSE),IF(AND(WEEKDAY(DU4,2)=3,COUNTIF(Jours_fériés,AND(DU4+1,DU4+2))),HLOOKUP(DU4+3,Journalier_HLV_Inter,8,FALSE)-HLOOKUP(DU4+4,Journalier_HLV_Inter,9,FALSE),IF(AND(WEEKDAY(DU4,2)=3,COUNTIF(Jours_fériés,DU4+1)),HLOOKUP(DU4+2,Journalier_HLV_Inter,8,FALSE)-HLOOKUP(DU4+3,Journalier_HLV_Inter,9,FALSE),IF(AND(WEEKDAY(DU4,2)=3,COUNTIF(Jours_fériés,DU4+2)),HLOOKUP(DU4+1,Journalier_HLV_Inter,8,FALSE)-HLOOKUP(DU4+5,Journalier_HLV_Inter,9,FALSE),IF(WEEKDAY(DU4,2)=4,(HLOOKUP(DU4+1,Journalier_HLV_Inter,8,FALSE)-HLOOKUP(DU4+4,Journalier_HLV_Inter,9,FALSE)),IF(AND(WEEKDAY(DU4,2)=4,COUNTIF(Jours_fériés,DU4+1)),HLOOKUP(DU4+4,Journalier_HLV_Inter,8,FALSE)-HLOOKUP(DU4+5,Journalier_HLV_Inter,9,FALSE),IF(AND(WEEKDAY(DU4,2)=4,COUNTIF(Jours_fériés,AND(DU4+1,DU4+4))),HLOOKUP(DU4+5,Journalier_HLV_Inter,8,FALSE)-HLOOKUP(DU4+6,Journalier_HLV_Inter,9,FALSE),IF(AND(WEEKDAY(DU4,2)=4,COUNTIF(Jours_fériés,DU4+4)),HLOOKUP(DU4+1,Journalier_HLV_Inter,8,FALSE)-HLOOKUP(DU4+5,Journalier_HLV_Inter,9,FALSE),IF(AND(WEEKDAY(DU4,2)=5,COUNTIF(Jours_fériés,DU4+3)),HLOOKUP(DU4+4,Journalier_HLV_Inter,8,FALSE)-HLOOKUP(DU4+5,Journalier_HLV_Inter,9,FALSE),IF(AND(WEEKDAY(DU4,2)=5,COUNTIF(Jours_fériés,DU4+4)),HLOOKUP(DU4+3,Journalier_HLV_Inter,8,FALSE)-HLOOKUP(DU4+5,Journalier_HLV_Inter,9,FALSE),IF(COUNTIF(Week_end,DU4),0,IF(COUNTIF(Jours_fériés,DU4),0,HLOOKUP(DU4+1,Journalier_HLV_Inter,8,FALSE)-HLOOKUP(DU4+2,Journalier_HLV_Inter,9,FALSE)))))))))))))))))))</f>
        <v>0</v>
      </c>
      <c r="DV18" s="63">
        <f>IF(WEEKDAY(DV4,2)=5,(HLOOKUP(DV4+3,Journalier_HLV_Inter,8,FALSE)-HLOOKUP(DV4+4,Journalier_HLV_Inter,9,FALSE)),IF(AND(WEEKDAY(DV4,2)=1,COUNTIF(Jours_fériés,AND(DV4+1,IE+2))),HLOOKUP(DV4+3,Journalier_HLV_Inter,8,FALSE)-HLOOKUP(DV4+4,Journalier_HLV_Inter,9,FALSE),IF(AND(WEEKDAY(DV4,2)=1,COUNTIF(Jours_fériés,DV4+1)),HLOOKUP(DV4+2,Journalier_HLV_Inter,8,FALSE)-HLOOKUP(DV4+3,Journalier_HLV_Inter,9,FALSE),IF(AND(WEEKDAY(DV4,2)=1,COUNTIF(Jours_fériés,DV4+2)),HLOOKUP(DV4+1,Journalier_HLV_Inter,8,FALSE)-HLOOKUP(DV4+3,Journalier_HLV_Inter,9,FALSE),IF(AND(WEEKDAY(DV4,2)=2,COUNTIF(Jours_fériés,AND(DV4+1,DV4+2))),HLOOKUP(DV4+3,Journalier_HLV_Inter,8,FALSE)-HLOOKUP(DV4+4,Journalier_HLV_Inter,9,FALSE),IF(AND(WEEKDAY(DV4,2)=2,COUNTIF(Jours_fériés,DV4+1)),HLOOKUP(DV4+2,Journalier_HLV_Inter,8,FALSE)-HLOOKUP(DV4+3,Journalier_HLV_Inter,9,FALSE),IF(AND(WEEKDAY(DV4,2)=2,COUNTIF(Jours_fériés,DV4+2)),HLOOKUP(DV4+1,Journalier_HLV_Inter,8,FALSE)-HLOOKUP(DV4+3,Journalier_HLV_Inter,9,FALSE),IF(AND(WEEKDAY(DV4,2)=3,COUNTIF(Jours_fériés,AND(DV4+1,DV4+2))),HLOOKUP(DV4+3,Journalier_HLV_Inter,8,FALSE)-HLOOKUP(DV4+4,Journalier_HLV_Inter,9,FALSE),IF(AND(WEEKDAY(DV4,2)=3,COUNTIF(Jours_fériés,DV4+1)),HLOOKUP(DV4+2,Journalier_HLV_Inter,8,FALSE)-HLOOKUP(DV4+3,Journalier_HLV_Inter,9,FALSE),IF(AND(WEEKDAY(DV4,2)=3,COUNTIF(Jours_fériés,DV4+2)),HLOOKUP(DV4+1,Journalier_HLV_Inter,8,FALSE)-HLOOKUP(DV4+5,Journalier_HLV_Inter,9,FALSE),IF(WEEKDAY(DV4,2)=4,(HLOOKUP(DV4+1,Journalier_HLV_Inter,8,FALSE)-HLOOKUP(DV4+4,Journalier_HLV_Inter,9,FALSE)),IF(AND(WEEKDAY(DV4,2)=4,COUNTIF(Jours_fériés,DV4+1)),HLOOKUP(DV4+4,Journalier_HLV_Inter,8,FALSE)-HLOOKUP(DV4+5,Journalier_HLV_Inter,9,FALSE),IF(AND(WEEKDAY(DV4,2)=4,COUNTIF(Jours_fériés,AND(DV4+1,DV4+4))),HLOOKUP(DV4+5,Journalier_HLV_Inter,8,FALSE)-HLOOKUP(DV4+6,Journalier_HLV_Inter,9,FALSE),IF(AND(WEEKDAY(DV4,2)=4,COUNTIF(Jours_fériés,DV4+4)),HLOOKUP(DV4+1,Journalier_HLV_Inter,8,FALSE)-HLOOKUP(DV4+5,Journalier_HLV_Inter,9,FALSE),IF(AND(WEEKDAY(DV4,2)=5,COUNTIF(Jours_fériés,DV4+3)),HLOOKUP(DV4+4,Journalier_HLV_Inter,8,FALSE)-HLOOKUP(DV4+5,Journalier_HLV_Inter,9,FALSE),IF(AND(WEEKDAY(DV4,2)=5,COUNTIF(Jours_fériés,DV4+4)),HLOOKUP(DV4+3,Journalier_HLV_Inter,8,FALSE)-HLOOKUP(DV4+5,Journalier_HLV_Inter,9,FALSE),IF(COUNTIF(Week_end,DV4),0,IF(COUNTIF(Jours_fériés,DV4),0,HLOOKUP(DV4+1,Journalier_HLV_Inter,8,FALSE)-HLOOKUP(DV4+2,Journalier_HLV_Inter,9,FALSE)))))))))))))))))))</f>
        <v>0</v>
      </c>
      <c r="DW18" s="63">
        <f>IF(WEEKDAY(DW4,2)=5,(HLOOKUP(DW4+3,Journalier_HLV_Inter,8,FALSE)-HLOOKUP(DW4+4,Journalier_HLV_Inter,9,FALSE)),IF(AND(WEEKDAY(DW4,2)=1,COUNTIF(Jours_fériés,AND(DW4+1,IE+2))),HLOOKUP(DW4+3,Journalier_HLV_Inter,8,FALSE)-HLOOKUP(DW4+4,Journalier_HLV_Inter,9,FALSE),IF(AND(WEEKDAY(DW4,2)=1,COUNTIF(Jours_fériés,DW4+1)),HLOOKUP(DW4+2,Journalier_HLV_Inter,8,FALSE)-HLOOKUP(DW4+3,Journalier_HLV_Inter,9,FALSE),IF(AND(WEEKDAY(DW4,2)=1,COUNTIF(Jours_fériés,DW4+2)),HLOOKUP(DW4+1,Journalier_HLV_Inter,8,FALSE)-HLOOKUP(DW4+3,Journalier_HLV_Inter,9,FALSE),IF(AND(WEEKDAY(DW4,2)=2,COUNTIF(Jours_fériés,AND(DW4+1,DW4+2))),HLOOKUP(DW4+3,Journalier_HLV_Inter,8,FALSE)-HLOOKUP(DW4+4,Journalier_HLV_Inter,9,FALSE),IF(AND(WEEKDAY(DW4,2)=2,COUNTIF(Jours_fériés,DW4+1)),HLOOKUP(DW4+2,Journalier_HLV_Inter,8,FALSE)-HLOOKUP(DW4+3,Journalier_HLV_Inter,9,FALSE),IF(AND(WEEKDAY(DW4,2)=2,COUNTIF(Jours_fériés,DW4+2)),HLOOKUP(DW4+1,Journalier_HLV_Inter,8,FALSE)-HLOOKUP(DW4+3,Journalier_HLV_Inter,9,FALSE),IF(AND(WEEKDAY(DW4,2)=3,COUNTIF(Jours_fériés,AND(DW4+1,DW4+2))),HLOOKUP(DW4+3,Journalier_HLV_Inter,8,FALSE)-HLOOKUP(DW4+4,Journalier_HLV_Inter,9,FALSE),IF(AND(WEEKDAY(DW4,2)=3,COUNTIF(Jours_fériés,DW4+1)),HLOOKUP(DW4+2,Journalier_HLV_Inter,8,FALSE)-HLOOKUP(DW4+3,Journalier_HLV_Inter,9,FALSE),IF(AND(WEEKDAY(DW4,2)=3,COUNTIF(Jours_fériés,DW4+2)),HLOOKUP(DW4+1,Journalier_HLV_Inter,8,FALSE)-HLOOKUP(DW4+5,Journalier_HLV_Inter,9,FALSE),IF(WEEKDAY(DW4,2)=4,(HLOOKUP(DW4+1,Journalier_HLV_Inter,8,FALSE)-HLOOKUP(DW4+4,Journalier_HLV_Inter,9,FALSE)),IF(AND(WEEKDAY(DW4,2)=4,COUNTIF(Jours_fériés,DW4+1)),HLOOKUP(DW4+4,Journalier_HLV_Inter,8,FALSE)-HLOOKUP(DW4+5,Journalier_HLV_Inter,9,FALSE),IF(AND(WEEKDAY(DW4,2)=4,COUNTIF(Jours_fériés,AND(DW4+1,DW4+4))),HLOOKUP(DW4+5,Journalier_HLV_Inter,8,FALSE)-HLOOKUP(DW4+6,Journalier_HLV_Inter,9,FALSE),IF(AND(WEEKDAY(DW4,2)=4,COUNTIF(Jours_fériés,DW4+4)),HLOOKUP(DW4+1,Journalier_HLV_Inter,8,FALSE)-HLOOKUP(DW4+5,Journalier_HLV_Inter,9,FALSE),IF(AND(WEEKDAY(DW4,2)=5,COUNTIF(Jours_fériés,DW4+3)),HLOOKUP(DW4+4,Journalier_HLV_Inter,8,FALSE)-HLOOKUP(DW4+5,Journalier_HLV_Inter,9,FALSE),IF(AND(WEEKDAY(DW4,2)=5,COUNTIF(Jours_fériés,DW4+4)),HLOOKUP(DW4+3,Journalier_HLV_Inter,8,FALSE)-HLOOKUP(DW4+5,Journalier_HLV_Inter,9,FALSE),IF(COUNTIF(Week_end,DW4),0,IF(COUNTIF(Jours_fériés,DW4),0,HLOOKUP(DW4+1,Journalier_HLV_Inter,8,FALSE)-HLOOKUP(DW4+2,Journalier_HLV_Inter,9,FALSE)))))))))))))))))))</f>
        <v>0</v>
      </c>
      <c r="DX18" s="63">
        <f>IF(WEEKDAY(DX4,2)=5,(HLOOKUP(DX4+3,Journalier_HLV_Inter,8,FALSE)-HLOOKUP(DX4+4,Journalier_HLV_Inter,9,FALSE)),IF(AND(WEEKDAY(DX4,2)=1,COUNTIF(Jours_fériés,AND(DX4+1,IE+2))),HLOOKUP(DX4+3,Journalier_HLV_Inter,8,FALSE)-HLOOKUP(DX4+4,Journalier_HLV_Inter,9,FALSE),IF(AND(WEEKDAY(DX4,2)=1,COUNTIF(Jours_fériés,DX4+1)),HLOOKUP(DX4+2,Journalier_HLV_Inter,8,FALSE)-HLOOKUP(DX4+3,Journalier_HLV_Inter,9,FALSE),IF(AND(WEEKDAY(DX4,2)=1,COUNTIF(Jours_fériés,DX4+2)),HLOOKUP(DX4+1,Journalier_HLV_Inter,8,FALSE)-HLOOKUP(DX4+3,Journalier_HLV_Inter,9,FALSE),IF(AND(WEEKDAY(DX4,2)=2,COUNTIF(Jours_fériés,AND(DX4+1,DX4+2))),HLOOKUP(DX4+3,Journalier_HLV_Inter,8,FALSE)-HLOOKUP(DX4+4,Journalier_HLV_Inter,9,FALSE),IF(AND(WEEKDAY(DX4,2)=2,COUNTIF(Jours_fériés,DX4+1)),HLOOKUP(DX4+2,Journalier_HLV_Inter,8,FALSE)-HLOOKUP(DX4+3,Journalier_HLV_Inter,9,FALSE),IF(AND(WEEKDAY(DX4,2)=2,COUNTIF(Jours_fériés,DX4+2)),HLOOKUP(DX4+1,Journalier_HLV_Inter,8,FALSE)-HLOOKUP(DX4+3,Journalier_HLV_Inter,9,FALSE),IF(AND(WEEKDAY(DX4,2)=3,COUNTIF(Jours_fériés,AND(DX4+1,DX4+2))),HLOOKUP(DX4+3,Journalier_HLV_Inter,8,FALSE)-HLOOKUP(DX4+4,Journalier_HLV_Inter,9,FALSE),IF(AND(WEEKDAY(DX4,2)=3,COUNTIF(Jours_fériés,DX4+1)),HLOOKUP(DX4+2,Journalier_HLV_Inter,8,FALSE)-HLOOKUP(DX4+3,Journalier_HLV_Inter,9,FALSE),IF(AND(WEEKDAY(DX4,2)=3,COUNTIF(Jours_fériés,DX4+2)),HLOOKUP(DX4+1,Journalier_HLV_Inter,8,FALSE)-HLOOKUP(DX4+5,Journalier_HLV_Inter,9,FALSE),IF(WEEKDAY(DX4,2)=4,(HLOOKUP(DX4+1,Journalier_HLV_Inter,8,FALSE)-HLOOKUP(DX4+4,Journalier_HLV_Inter,9,FALSE)),IF(AND(WEEKDAY(DX4,2)=4,COUNTIF(Jours_fériés,DX4+1)),HLOOKUP(DX4+4,Journalier_HLV_Inter,8,FALSE)-HLOOKUP(DX4+5,Journalier_HLV_Inter,9,FALSE),IF(AND(WEEKDAY(DX4,2)=4,COUNTIF(Jours_fériés,AND(DX4+1,DX4+4))),HLOOKUP(DX4+5,Journalier_HLV_Inter,8,FALSE)-HLOOKUP(DX4+6,Journalier_HLV_Inter,9,FALSE),IF(AND(WEEKDAY(DX4,2)=4,COUNTIF(Jours_fériés,DX4+4)),HLOOKUP(DX4+1,Journalier_HLV_Inter,8,FALSE)-HLOOKUP(DX4+5,Journalier_HLV_Inter,9,FALSE),IF(AND(WEEKDAY(DX4,2)=5,COUNTIF(Jours_fériés,DX4+3)),HLOOKUP(DX4+4,Journalier_HLV_Inter,8,FALSE)-HLOOKUP(DX4+5,Journalier_HLV_Inter,9,FALSE),IF(AND(WEEKDAY(DX4,2)=5,COUNTIF(Jours_fériés,DX4+4)),HLOOKUP(DX4+3,Journalier_HLV_Inter,8,FALSE)-HLOOKUP(DX4+5,Journalier_HLV_Inter,9,FALSE),IF(COUNTIF(Week_end,DX4),0,IF(COUNTIF(Jours_fériés,DX4),0,HLOOKUP(DX4+1,Journalier_HLV_Inter,8,FALSE)-HLOOKUP(DX4+2,Journalier_HLV_Inter,9,FALSE)))))))))))))))))))</f>
        <v>0</v>
      </c>
      <c r="DY18" s="63">
        <f>IF(WEEKDAY(DY4,2)=5,(HLOOKUP(DY4+3,Journalier_HLV_Inter,8,FALSE)-HLOOKUP(DY4+4,Journalier_HLV_Inter,9,FALSE)),IF(AND(WEEKDAY(DY4,2)=1,COUNTIF(Jours_fériés,AND(DY4+1,IE+2))),HLOOKUP(DY4+3,Journalier_HLV_Inter,8,FALSE)-HLOOKUP(DY4+4,Journalier_HLV_Inter,9,FALSE),IF(AND(WEEKDAY(DY4,2)=1,COUNTIF(Jours_fériés,DY4+1)),HLOOKUP(DY4+2,Journalier_HLV_Inter,8,FALSE)-HLOOKUP(DY4+3,Journalier_HLV_Inter,9,FALSE),IF(AND(WEEKDAY(DY4,2)=1,COUNTIF(Jours_fériés,DY4+2)),HLOOKUP(DY4+1,Journalier_HLV_Inter,8,FALSE)-HLOOKUP(DY4+3,Journalier_HLV_Inter,9,FALSE),IF(AND(WEEKDAY(DY4,2)=2,COUNTIF(Jours_fériés,AND(DY4+1,DY4+2))),HLOOKUP(DY4+3,Journalier_HLV_Inter,8,FALSE)-HLOOKUP(DY4+4,Journalier_HLV_Inter,9,FALSE),IF(AND(WEEKDAY(DY4,2)=2,COUNTIF(Jours_fériés,DY4+1)),HLOOKUP(DY4+2,Journalier_HLV_Inter,8,FALSE)-HLOOKUP(DY4+3,Journalier_HLV_Inter,9,FALSE),IF(AND(WEEKDAY(DY4,2)=2,COUNTIF(Jours_fériés,DY4+2)),HLOOKUP(DY4+1,Journalier_HLV_Inter,8,FALSE)-HLOOKUP(DY4+3,Journalier_HLV_Inter,9,FALSE),IF(AND(WEEKDAY(DY4,2)=3,COUNTIF(Jours_fériés,AND(DY4+1,DY4+2))),HLOOKUP(DY4+3,Journalier_HLV_Inter,8,FALSE)-HLOOKUP(DY4+4,Journalier_HLV_Inter,9,FALSE),IF(AND(WEEKDAY(DY4,2)=3,COUNTIF(Jours_fériés,DY4+1)),HLOOKUP(DY4+2,Journalier_HLV_Inter,8,FALSE)-HLOOKUP(DY4+3,Journalier_HLV_Inter,9,FALSE),IF(AND(WEEKDAY(DY4,2)=3,COUNTIF(Jours_fériés,DY4+2)),HLOOKUP(DY4+1,Journalier_HLV_Inter,8,FALSE)-HLOOKUP(DY4+5,Journalier_HLV_Inter,9,FALSE),IF(WEEKDAY(DY4,2)=4,(HLOOKUP(DY4+1,Journalier_HLV_Inter,8,FALSE)-HLOOKUP(DY4+4,Journalier_HLV_Inter,9,FALSE)),IF(AND(WEEKDAY(DY4,2)=4,COUNTIF(Jours_fériés,DY4+1)),HLOOKUP(DY4+4,Journalier_HLV_Inter,8,FALSE)-HLOOKUP(DY4+5,Journalier_HLV_Inter,9,FALSE),IF(AND(WEEKDAY(DY4,2)=4,COUNTIF(Jours_fériés,AND(DY4+1,DY4+4))),HLOOKUP(DY4+5,Journalier_HLV_Inter,8,FALSE)-HLOOKUP(DY4+6,Journalier_HLV_Inter,9,FALSE),IF(AND(WEEKDAY(DY4,2)=4,COUNTIF(Jours_fériés,DY4+4)),HLOOKUP(DY4+1,Journalier_HLV_Inter,8,FALSE)-HLOOKUP(DY4+5,Journalier_HLV_Inter,9,FALSE),IF(AND(WEEKDAY(DY4,2)=5,COUNTIF(Jours_fériés,DY4+3)),HLOOKUP(DY4+4,Journalier_HLV_Inter,8,FALSE)-HLOOKUP(DY4+5,Journalier_HLV_Inter,9,FALSE),IF(AND(WEEKDAY(DY4,2)=5,COUNTIF(Jours_fériés,DY4+4)),HLOOKUP(DY4+3,Journalier_HLV_Inter,8,FALSE)-HLOOKUP(DY4+5,Journalier_HLV_Inter,9,FALSE),IF(COUNTIF(Week_end,DY4),0,IF(COUNTIF(Jours_fériés,DY4),0,HLOOKUP(DY4+1,Journalier_HLV_Inter,8,FALSE)-HLOOKUP(DY4+2,Journalier_HLV_Inter,9,FALSE)))))))))))))))))))</f>
        <v>0</v>
      </c>
      <c r="DZ18" s="63">
        <f>IF(WEEKDAY(DZ4,2)=5,(HLOOKUP(DZ4+3,Journalier_HLV_Inter,8,FALSE)-HLOOKUP(DZ4+4,Journalier_HLV_Inter,9,FALSE)),IF(AND(WEEKDAY(DZ4,2)=1,COUNTIF(Jours_fériés,AND(DZ4+1,IE+2))),HLOOKUP(DZ4+3,Journalier_HLV_Inter,8,FALSE)-HLOOKUP(DZ4+4,Journalier_HLV_Inter,9,FALSE),IF(AND(WEEKDAY(DZ4,2)=1,COUNTIF(Jours_fériés,DZ4+1)),HLOOKUP(DZ4+2,Journalier_HLV_Inter,8,FALSE)-HLOOKUP(DZ4+3,Journalier_HLV_Inter,9,FALSE),IF(AND(WEEKDAY(DZ4,2)=1,COUNTIF(Jours_fériés,DZ4+2)),HLOOKUP(DZ4+1,Journalier_HLV_Inter,8,FALSE)-HLOOKUP(DZ4+3,Journalier_HLV_Inter,9,FALSE),IF(AND(WEEKDAY(DZ4,2)=2,COUNTIF(Jours_fériés,AND(DZ4+1,DZ4+2))),HLOOKUP(DZ4+3,Journalier_HLV_Inter,8,FALSE)-HLOOKUP(DZ4+4,Journalier_HLV_Inter,9,FALSE),IF(AND(WEEKDAY(DZ4,2)=2,COUNTIF(Jours_fériés,DZ4+1)),HLOOKUP(DZ4+2,Journalier_HLV_Inter,8,FALSE)-HLOOKUP(DZ4+3,Journalier_HLV_Inter,9,FALSE),IF(AND(WEEKDAY(DZ4,2)=2,COUNTIF(Jours_fériés,DZ4+2)),HLOOKUP(DZ4+1,Journalier_HLV_Inter,8,FALSE)-HLOOKUP(DZ4+3,Journalier_HLV_Inter,9,FALSE),IF(AND(WEEKDAY(DZ4,2)=3,COUNTIF(Jours_fériés,AND(DZ4+1,DZ4+2))),HLOOKUP(DZ4+3,Journalier_HLV_Inter,8,FALSE)-HLOOKUP(DZ4+4,Journalier_HLV_Inter,9,FALSE),IF(AND(WEEKDAY(DZ4,2)=3,COUNTIF(Jours_fériés,DZ4+1)),HLOOKUP(DZ4+2,Journalier_HLV_Inter,8,FALSE)-HLOOKUP(DZ4+3,Journalier_HLV_Inter,9,FALSE),IF(AND(WEEKDAY(DZ4,2)=3,COUNTIF(Jours_fériés,DZ4+2)),HLOOKUP(DZ4+1,Journalier_HLV_Inter,8,FALSE)-HLOOKUP(DZ4+5,Journalier_HLV_Inter,9,FALSE),IF(WEEKDAY(DZ4,2)=4,(HLOOKUP(DZ4+1,Journalier_HLV_Inter,8,FALSE)-HLOOKUP(DZ4+4,Journalier_HLV_Inter,9,FALSE)),IF(AND(WEEKDAY(DZ4,2)=4,COUNTIF(Jours_fériés,DZ4+1)),HLOOKUP(DZ4+4,Journalier_HLV_Inter,8,FALSE)-HLOOKUP(DZ4+5,Journalier_HLV_Inter,9,FALSE),IF(AND(WEEKDAY(DZ4,2)=4,COUNTIF(Jours_fériés,AND(DZ4+1,DZ4+4))),HLOOKUP(DZ4+5,Journalier_HLV_Inter,8,FALSE)-HLOOKUP(DZ4+6,Journalier_HLV_Inter,9,FALSE),IF(AND(WEEKDAY(DZ4,2)=4,COUNTIF(Jours_fériés,DZ4+4)),HLOOKUP(DZ4+1,Journalier_HLV_Inter,8,FALSE)-HLOOKUP(DZ4+5,Journalier_HLV_Inter,9,FALSE),IF(AND(WEEKDAY(DZ4,2)=5,COUNTIF(Jours_fériés,DZ4+3)),HLOOKUP(DZ4+4,Journalier_HLV_Inter,8,FALSE)-HLOOKUP(DZ4+5,Journalier_HLV_Inter,9,FALSE),IF(AND(WEEKDAY(DZ4,2)=5,COUNTIF(Jours_fériés,DZ4+4)),HLOOKUP(DZ4+3,Journalier_HLV_Inter,8,FALSE)-HLOOKUP(DZ4+5,Journalier_HLV_Inter,9,FALSE),IF(COUNTIF(Week_end,DZ4),0,IF(COUNTIF(Jours_fériés,DZ4),0,HLOOKUP(DZ4+1,Journalier_HLV_Inter,8,FALSE)-HLOOKUP(DZ4+2,Journalier_HLV_Inter,9,FALSE)))))))))))))))))))</f>
        <v>0</v>
      </c>
      <c r="EA18" s="63">
        <f>IF(WEEKDAY(EA4,2)=5,(HLOOKUP(EA4+3,Journalier_HLV_Inter,8,FALSE)-HLOOKUP(EA4+4,Journalier_HLV_Inter,9,FALSE)),IF(AND(WEEKDAY(EA4,2)=1,COUNTIF(Jours_fériés,AND(EA4+1,IE+2))),HLOOKUP(EA4+3,Journalier_HLV_Inter,8,FALSE)-HLOOKUP(EA4+4,Journalier_HLV_Inter,9,FALSE),IF(AND(WEEKDAY(EA4,2)=1,COUNTIF(Jours_fériés,EA4+1)),HLOOKUP(EA4+2,Journalier_HLV_Inter,8,FALSE)-HLOOKUP(EA4+3,Journalier_HLV_Inter,9,FALSE),IF(AND(WEEKDAY(EA4,2)=1,COUNTIF(Jours_fériés,EA4+2)),HLOOKUP(EA4+1,Journalier_HLV_Inter,8,FALSE)-HLOOKUP(EA4+3,Journalier_HLV_Inter,9,FALSE),IF(AND(WEEKDAY(EA4,2)=2,COUNTIF(Jours_fériés,AND(EA4+1,EA4+2))),HLOOKUP(EA4+3,Journalier_HLV_Inter,8,FALSE)-HLOOKUP(EA4+4,Journalier_HLV_Inter,9,FALSE),IF(AND(WEEKDAY(EA4,2)=2,COUNTIF(Jours_fériés,EA4+1)),HLOOKUP(EA4+2,Journalier_HLV_Inter,8,FALSE)-HLOOKUP(EA4+3,Journalier_HLV_Inter,9,FALSE),IF(AND(WEEKDAY(EA4,2)=2,COUNTIF(Jours_fériés,EA4+2)),HLOOKUP(EA4+1,Journalier_HLV_Inter,8,FALSE)-HLOOKUP(EA4+3,Journalier_HLV_Inter,9,FALSE),IF(AND(WEEKDAY(EA4,2)=3,COUNTIF(Jours_fériés,AND(EA4+1,EA4+2))),HLOOKUP(EA4+3,Journalier_HLV_Inter,8,FALSE)-HLOOKUP(EA4+4,Journalier_HLV_Inter,9,FALSE),IF(AND(WEEKDAY(EA4,2)=3,COUNTIF(Jours_fériés,EA4+1)),HLOOKUP(EA4+2,Journalier_HLV_Inter,8,FALSE)-HLOOKUP(EA4+3,Journalier_HLV_Inter,9,FALSE),IF(AND(WEEKDAY(EA4,2)=3,COUNTIF(Jours_fériés,EA4+2)),HLOOKUP(EA4+1,Journalier_HLV_Inter,8,FALSE)-HLOOKUP(EA4+5,Journalier_HLV_Inter,9,FALSE),IF(WEEKDAY(EA4,2)=4,(HLOOKUP(EA4+1,Journalier_HLV_Inter,8,FALSE)-HLOOKUP(EA4+4,Journalier_HLV_Inter,9,FALSE)),IF(AND(WEEKDAY(EA4,2)=4,COUNTIF(Jours_fériés,EA4+1)),HLOOKUP(EA4+4,Journalier_HLV_Inter,8,FALSE)-HLOOKUP(EA4+5,Journalier_HLV_Inter,9,FALSE),IF(AND(WEEKDAY(EA4,2)=4,COUNTIF(Jours_fériés,AND(EA4+1,EA4+4))),HLOOKUP(EA4+5,Journalier_HLV_Inter,8,FALSE)-HLOOKUP(EA4+6,Journalier_HLV_Inter,9,FALSE),IF(AND(WEEKDAY(EA4,2)=4,COUNTIF(Jours_fériés,EA4+4)),HLOOKUP(EA4+1,Journalier_HLV_Inter,8,FALSE)-HLOOKUP(EA4+5,Journalier_HLV_Inter,9,FALSE),IF(AND(WEEKDAY(EA4,2)=5,COUNTIF(Jours_fériés,EA4+3)),HLOOKUP(EA4+4,Journalier_HLV_Inter,8,FALSE)-HLOOKUP(EA4+5,Journalier_HLV_Inter,9,FALSE),IF(AND(WEEKDAY(EA4,2)=5,COUNTIF(Jours_fériés,EA4+4)),HLOOKUP(EA4+3,Journalier_HLV_Inter,8,FALSE)-HLOOKUP(EA4+5,Journalier_HLV_Inter,9,FALSE),IF(COUNTIF(Week_end,EA4),0,IF(COUNTIF(Jours_fériés,EA4),0,HLOOKUP(EA4+1,Journalier_HLV_Inter,8,FALSE)-HLOOKUP(EA4+2,Journalier_HLV_Inter,9,FALSE)))))))))))))))))))</f>
        <v>0</v>
      </c>
      <c r="EB18" s="63">
        <f>IF(WEEKDAY(EB4,2)=5,(HLOOKUP(EB4+3,Journalier_HLV_Inter,8,FALSE)-HLOOKUP(EB4+4,Journalier_HLV_Inter,9,FALSE)),IF(AND(WEEKDAY(EB4,2)=1,COUNTIF(Jours_fériés,AND(EB4+1,IE+2))),HLOOKUP(EB4+3,Journalier_HLV_Inter,8,FALSE)-HLOOKUP(EB4+4,Journalier_HLV_Inter,9,FALSE),IF(AND(WEEKDAY(EB4,2)=1,COUNTIF(Jours_fériés,EB4+1)),HLOOKUP(EB4+2,Journalier_HLV_Inter,8,FALSE)-HLOOKUP(EB4+3,Journalier_HLV_Inter,9,FALSE),IF(AND(WEEKDAY(EB4,2)=1,COUNTIF(Jours_fériés,EB4+2)),HLOOKUP(EB4+1,Journalier_HLV_Inter,8,FALSE)-HLOOKUP(EB4+3,Journalier_HLV_Inter,9,FALSE),IF(AND(WEEKDAY(EB4,2)=2,COUNTIF(Jours_fériés,AND(EB4+1,EB4+2))),HLOOKUP(EB4+3,Journalier_HLV_Inter,8,FALSE)-HLOOKUP(EB4+4,Journalier_HLV_Inter,9,FALSE),IF(AND(WEEKDAY(EB4,2)=2,COUNTIF(Jours_fériés,EB4+1)),HLOOKUP(EB4+2,Journalier_HLV_Inter,8,FALSE)-HLOOKUP(EB4+3,Journalier_HLV_Inter,9,FALSE),IF(AND(WEEKDAY(EB4,2)=2,COUNTIF(Jours_fériés,EB4+2)),HLOOKUP(EB4+1,Journalier_HLV_Inter,8,FALSE)-HLOOKUP(EB4+3,Journalier_HLV_Inter,9,FALSE),IF(AND(WEEKDAY(EB4,2)=3,COUNTIF(Jours_fériés,AND(EB4+1,EB4+2))),HLOOKUP(EB4+3,Journalier_HLV_Inter,8,FALSE)-HLOOKUP(EB4+4,Journalier_HLV_Inter,9,FALSE),IF(AND(WEEKDAY(EB4,2)=3,COUNTIF(Jours_fériés,EB4+1)),HLOOKUP(EB4+2,Journalier_HLV_Inter,8,FALSE)-HLOOKUP(EB4+3,Journalier_HLV_Inter,9,FALSE),IF(AND(WEEKDAY(EB4,2)=3,COUNTIF(Jours_fériés,EB4+2)),HLOOKUP(EB4+1,Journalier_HLV_Inter,8,FALSE)-HLOOKUP(EB4+5,Journalier_HLV_Inter,9,FALSE),IF(WEEKDAY(EB4,2)=4,(HLOOKUP(EB4+1,Journalier_HLV_Inter,8,FALSE)-HLOOKUP(EB4+4,Journalier_HLV_Inter,9,FALSE)),IF(AND(WEEKDAY(EB4,2)=4,COUNTIF(Jours_fériés,EB4+1)),HLOOKUP(EB4+4,Journalier_HLV_Inter,8,FALSE)-HLOOKUP(EB4+5,Journalier_HLV_Inter,9,FALSE),IF(AND(WEEKDAY(EB4,2)=4,COUNTIF(Jours_fériés,AND(EB4+1,EB4+4))),HLOOKUP(EB4+5,Journalier_HLV_Inter,8,FALSE)-HLOOKUP(EB4+6,Journalier_HLV_Inter,9,FALSE),IF(AND(WEEKDAY(EB4,2)=4,COUNTIF(Jours_fériés,EB4+4)),HLOOKUP(EB4+1,Journalier_HLV_Inter,8,FALSE)-HLOOKUP(EB4+5,Journalier_HLV_Inter,9,FALSE),IF(AND(WEEKDAY(EB4,2)=5,COUNTIF(Jours_fériés,EB4+3)),HLOOKUP(EB4+4,Journalier_HLV_Inter,8,FALSE)-HLOOKUP(EB4+5,Journalier_HLV_Inter,9,FALSE),IF(AND(WEEKDAY(EB4,2)=5,COUNTIF(Jours_fériés,EB4+4)),HLOOKUP(EB4+3,Journalier_HLV_Inter,8,FALSE)-HLOOKUP(EB4+5,Journalier_HLV_Inter,9,FALSE),IF(COUNTIF(Week_end,EB4),0,IF(COUNTIF(Jours_fériés,EB4),0,HLOOKUP(EB4+1,Journalier_HLV_Inter,8,FALSE)-HLOOKUP(EB4+2,Journalier_HLV_Inter,9,FALSE)))))))))))))))))))</f>
        <v>0</v>
      </c>
      <c r="EC18" s="63">
        <f>IF(WEEKDAY(EC4,2)=5,(HLOOKUP(EC4+3,Journalier_HLV_Inter,8,FALSE)-HLOOKUP(EC4+4,Journalier_HLV_Inter,9,FALSE)),IF(AND(WEEKDAY(EC4,2)=1,COUNTIF(Jours_fériés,AND(EC4+1,IE+2))),HLOOKUP(EC4+3,Journalier_HLV_Inter,8,FALSE)-HLOOKUP(EC4+4,Journalier_HLV_Inter,9,FALSE),IF(AND(WEEKDAY(EC4,2)=1,COUNTIF(Jours_fériés,EC4+1)),HLOOKUP(EC4+2,Journalier_HLV_Inter,8,FALSE)-HLOOKUP(EC4+3,Journalier_HLV_Inter,9,FALSE),IF(AND(WEEKDAY(EC4,2)=1,COUNTIF(Jours_fériés,EC4+2)),HLOOKUP(EC4+1,Journalier_HLV_Inter,8,FALSE)-HLOOKUP(EC4+3,Journalier_HLV_Inter,9,FALSE),IF(AND(WEEKDAY(EC4,2)=2,COUNTIF(Jours_fériés,AND(EC4+1,EC4+2))),HLOOKUP(EC4+3,Journalier_HLV_Inter,8,FALSE)-HLOOKUP(EC4+4,Journalier_HLV_Inter,9,FALSE),IF(AND(WEEKDAY(EC4,2)=2,COUNTIF(Jours_fériés,EC4+1)),HLOOKUP(EC4+2,Journalier_HLV_Inter,8,FALSE)-HLOOKUP(EC4+3,Journalier_HLV_Inter,9,FALSE),IF(AND(WEEKDAY(EC4,2)=2,COUNTIF(Jours_fériés,EC4+2)),HLOOKUP(EC4+1,Journalier_HLV_Inter,8,FALSE)-HLOOKUP(EC4+3,Journalier_HLV_Inter,9,FALSE),IF(AND(WEEKDAY(EC4,2)=3,COUNTIF(Jours_fériés,AND(EC4+1,EC4+2))),HLOOKUP(EC4+3,Journalier_HLV_Inter,8,FALSE)-HLOOKUP(EC4+4,Journalier_HLV_Inter,9,FALSE),IF(AND(WEEKDAY(EC4,2)=3,COUNTIF(Jours_fériés,EC4+1)),HLOOKUP(EC4+2,Journalier_HLV_Inter,8,FALSE)-HLOOKUP(EC4+3,Journalier_HLV_Inter,9,FALSE),IF(AND(WEEKDAY(EC4,2)=3,COUNTIF(Jours_fériés,EC4+2)),HLOOKUP(EC4+1,Journalier_HLV_Inter,8,FALSE)-HLOOKUP(EC4+5,Journalier_HLV_Inter,9,FALSE),IF(WEEKDAY(EC4,2)=4,(HLOOKUP(EC4+1,Journalier_HLV_Inter,8,FALSE)-HLOOKUP(EC4+4,Journalier_HLV_Inter,9,FALSE)),IF(AND(WEEKDAY(EC4,2)=4,COUNTIF(Jours_fériés,EC4+1)),HLOOKUP(EC4+4,Journalier_HLV_Inter,8,FALSE)-HLOOKUP(EC4+5,Journalier_HLV_Inter,9,FALSE),IF(AND(WEEKDAY(EC4,2)=4,COUNTIF(Jours_fériés,AND(EC4+1,EC4+4))),HLOOKUP(EC4+5,Journalier_HLV_Inter,8,FALSE)-HLOOKUP(EC4+6,Journalier_HLV_Inter,9,FALSE),IF(AND(WEEKDAY(EC4,2)=4,COUNTIF(Jours_fériés,EC4+4)),HLOOKUP(EC4+1,Journalier_HLV_Inter,8,FALSE)-HLOOKUP(EC4+5,Journalier_HLV_Inter,9,FALSE),IF(AND(WEEKDAY(EC4,2)=5,COUNTIF(Jours_fériés,EC4+3)),HLOOKUP(EC4+4,Journalier_HLV_Inter,8,FALSE)-HLOOKUP(EC4+5,Journalier_HLV_Inter,9,FALSE),IF(AND(WEEKDAY(EC4,2)=5,COUNTIF(Jours_fériés,EC4+4)),HLOOKUP(EC4+3,Journalier_HLV_Inter,8,FALSE)-HLOOKUP(EC4+5,Journalier_HLV_Inter,9,FALSE),IF(COUNTIF(Week_end,EC4),0,IF(COUNTIF(Jours_fériés,EC4),0,HLOOKUP(EC4+1,Journalier_HLV_Inter,8,FALSE)-HLOOKUP(EC4+2,Journalier_HLV_Inter,9,FALSE)))))))))))))))))))</f>
        <v>0</v>
      </c>
      <c r="ED18" s="63">
        <f>IF(WEEKDAY(ED4,2)=5,(HLOOKUP(ED4+3,Journalier_HLV_Inter,8,FALSE)-HLOOKUP(ED4+4,Journalier_HLV_Inter,9,FALSE)),IF(AND(WEEKDAY(ED4,2)=1,COUNTIF(Jours_fériés,AND(ED4+1,IE+2))),HLOOKUP(ED4+3,Journalier_HLV_Inter,8,FALSE)-HLOOKUP(ED4+4,Journalier_HLV_Inter,9,FALSE),IF(AND(WEEKDAY(ED4,2)=1,COUNTIF(Jours_fériés,ED4+1)),HLOOKUP(ED4+2,Journalier_HLV_Inter,8,FALSE)-HLOOKUP(ED4+3,Journalier_HLV_Inter,9,FALSE),IF(AND(WEEKDAY(ED4,2)=1,COUNTIF(Jours_fériés,ED4+2)),HLOOKUP(ED4+1,Journalier_HLV_Inter,8,FALSE)-HLOOKUP(ED4+3,Journalier_HLV_Inter,9,FALSE),IF(AND(WEEKDAY(ED4,2)=2,COUNTIF(Jours_fériés,AND(ED4+1,ED4+2))),HLOOKUP(ED4+3,Journalier_HLV_Inter,8,FALSE)-HLOOKUP(ED4+4,Journalier_HLV_Inter,9,FALSE),IF(AND(WEEKDAY(ED4,2)=2,COUNTIF(Jours_fériés,ED4+1)),HLOOKUP(ED4+2,Journalier_HLV_Inter,8,FALSE)-HLOOKUP(ED4+3,Journalier_HLV_Inter,9,FALSE),IF(AND(WEEKDAY(ED4,2)=2,COUNTIF(Jours_fériés,ED4+2)),HLOOKUP(ED4+1,Journalier_HLV_Inter,8,FALSE)-HLOOKUP(ED4+3,Journalier_HLV_Inter,9,FALSE),IF(AND(WEEKDAY(ED4,2)=3,COUNTIF(Jours_fériés,AND(ED4+1,ED4+2))),HLOOKUP(ED4+3,Journalier_HLV_Inter,8,FALSE)-HLOOKUP(ED4+4,Journalier_HLV_Inter,9,FALSE),IF(AND(WEEKDAY(ED4,2)=3,COUNTIF(Jours_fériés,ED4+1)),HLOOKUP(ED4+2,Journalier_HLV_Inter,8,FALSE)-HLOOKUP(ED4+3,Journalier_HLV_Inter,9,FALSE),IF(AND(WEEKDAY(ED4,2)=3,COUNTIF(Jours_fériés,ED4+2)),HLOOKUP(ED4+1,Journalier_HLV_Inter,8,FALSE)-HLOOKUP(ED4+5,Journalier_HLV_Inter,9,FALSE),IF(WEEKDAY(ED4,2)=4,(HLOOKUP(ED4+1,Journalier_HLV_Inter,8,FALSE)-HLOOKUP(ED4+4,Journalier_HLV_Inter,9,FALSE)),IF(AND(WEEKDAY(ED4,2)=4,COUNTIF(Jours_fériés,ED4+1)),HLOOKUP(ED4+4,Journalier_HLV_Inter,8,FALSE)-HLOOKUP(ED4+5,Journalier_HLV_Inter,9,FALSE),IF(AND(WEEKDAY(ED4,2)=4,COUNTIF(Jours_fériés,AND(ED4+1,ED4+4))),HLOOKUP(ED4+5,Journalier_HLV_Inter,8,FALSE)-HLOOKUP(ED4+6,Journalier_HLV_Inter,9,FALSE),IF(AND(WEEKDAY(ED4,2)=4,COUNTIF(Jours_fériés,ED4+4)),HLOOKUP(ED4+1,Journalier_HLV_Inter,8,FALSE)-HLOOKUP(ED4+5,Journalier_HLV_Inter,9,FALSE),IF(AND(WEEKDAY(ED4,2)=5,COUNTIF(Jours_fériés,ED4+3)),HLOOKUP(ED4+4,Journalier_HLV_Inter,8,FALSE)-HLOOKUP(ED4+5,Journalier_HLV_Inter,9,FALSE),IF(AND(WEEKDAY(ED4,2)=5,COUNTIF(Jours_fériés,ED4+4)),HLOOKUP(ED4+3,Journalier_HLV_Inter,8,FALSE)-HLOOKUP(ED4+5,Journalier_HLV_Inter,9,FALSE),IF(COUNTIF(Week_end,ED4),0,IF(COUNTIF(Jours_fériés,ED4),0,HLOOKUP(ED4+1,Journalier_HLV_Inter,8,FALSE)-HLOOKUP(ED4+2,Journalier_HLV_Inter,9,FALSE)))))))))))))))))))</f>
        <v>0</v>
      </c>
      <c r="EE18" s="63">
        <f>IF(WEEKDAY(EE4,2)=5,(HLOOKUP(EE4+3,Journalier_HLV_Inter,8,FALSE)-HLOOKUP(EE4+4,Journalier_HLV_Inter,9,FALSE)),IF(AND(WEEKDAY(EE4,2)=1,COUNTIF(Jours_fériés,AND(EE4+1,IE+2))),HLOOKUP(EE4+3,Journalier_HLV_Inter,8,FALSE)-HLOOKUP(EE4+4,Journalier_HLV_Inter,9,FALSE),IF(AND(WEEKDAY(EE4,2)=1,COUNTIF(Jours_fériés,EE4+1)),HLOOKUP(EE4+2,Journalier_HLV_Inter,8,FALSE)-HLOOKUP(EE4+3,Journalier_HLV_Inter,9,FALSE),IF(AND(WEEKDAY(EE4,2)=1,COUNTIF(Jours_fériés,EE4+2)),HLOOKUP(EE4+1,Journalier_HLV_Inter,8,FALSE)-HLOOKUP(EE4+3,Journalier_HLV_Inter,9,FALSE),IF(AND(WEEKDAY(EE4,2)=2,COUNTIF(Jours_fériés,AND(EE4+1,EE4+2))),HLOOKUP(EE4+3,Journalier_HLV_Inter,8,FALSE)-HLOOKUP(EE4+4,Journalier_HLV_Inter,9,FALSE),IF(AND(WEEKDAY(EE4,2)=2,COUNTIF(Jours_fériés,EE4+1)),HLOOKUP(EE4+2,Journalier_HLV_Inter,8,FALSE)-HLOOKUP(EE4+3,Journalier_HLV_Inter,9,FALSE),IF(AND(WEEKDAY(EE4,2)=2,COUNTIF(Jours_fériés,EE4+2)),HLOOKUP(EE4+1,Journalier_HLV_Inter,8,FALSE)-HLOOKUP(EE4+3,Journalier_HLV_Inter,9,FALSE),IF(AND(WEEKDAY(EE4,2)=3,COUNTIF(Jours_fériés,AND(EE4+1,EE4+2))),HLOOKUP(EE4+3,Journalier_HLV_Inter,8,FALSE)-HLOOKUP(EE4+4,Journalier_HLV_Inter,9,FALSE),IF(AND(WEEKDAY(EE4,2)=3,COUNTIF(Jours_fériés,EE4+1)),HLOOKUP(EE4+2,Journalier_HLV_Inter,8,FALSE)-HLOOKUP(EE4+3,Journalier_HLV_Inter,9,FALSE),IF(AND(WEEKDAY(EE4,2)=3,COUNTIF(Jours_fériés,EE4+2)),HLOOKUP(EE4+1,Journalier_HLV_Inter,8,FALSE)-HLOOKUP(EE4+5,Journalier_HLV_Inter,9,FALSE),IF(WEEKDAY(EE4,2)=4,(HLOOKUP(EE4+1,Journalier_HLV_Inter,8,FALSE)-HLOOKUP(EE4+4,Journalier_HLV_Inter,9,FALSE)),IF(AND(WEEKDAY(EE4,2)=4,COUNTIF(Jours_fériés,EE4+1)),HLOOKUP(EE4+4,Journalier_HLV_Inter,8,FALSE)-HLOOKUP(EE4+5,Journalier_HLV_Inter,9,FALSE),IF(AND(WEEKDAY(EE4,2)=4,COUNTIF(Jours_fériés,AND(EE4+1,EE4+4))),HLOOKUP(EE4+5,Journalier_HLV_Inter,8,FALSE)-HLOOKUP(EE4+6,Journalier_HLV_Inter,9,FALSE),IF(AND(WEEKDAY(EE4,2)=4,COUNTIF(Jours_fériés,EE4+4)),HLOOKUP(EE4+1,Journalier_HLV_Inter,8,FALSE)-HLOOKUP(EE4+5,Journalier_HLV_Inter,9,FALSE),IF(AND(WEEKDAY(EE4,2)=5,COUNTIF(Jours_fériés,EE4+3)),HLOOKUP(EE4+4,Journalier_HLV_Inter,8,FALSE)-HLOOKUP(EE4+5,Journalier_HLV_Inter,9,FALSE),IF(AND(WEEKDAY(EE4,2)=5,COUNTIF(Jours_fériés,EE4+4)),HLOOKUP(EE4+3,Journalier_HLV_Inter,8,FALSE)-HLOOKUP(EE4+5,Journalier_HLV_Inter,9,FALSE),IF(COUNTIF(Week_end,EE4),0,IF(COUNTIF(Jours_fériés,EE4),0,HLOOKUP(EE4+1,Journalier_HLV_Inter,8,FALSE)-HLOOKUP(EE4+2,Journalier_HLV_Inter,9,FALSE)))))))))))))))))))</f>
        <v>0</v>
      </c>
      <c r="EF18" s="63">
        <f>IF(WEEKDAY(EF4,2)=5,(HLOOKUP(EF4+3,Journalier_HLV_Inter,8,FALSE)-HLOOKUP(EF4+4,Journalier_HLV_Inter,9,FALSE)),IF(AND(WEEKDAY(EF4,2)=1,COUNTIF(Jours_fériés,AND(EF4+1,IE+2))),HLOOKUP(EF4+3,Journalier_HLV_Inter,8,FALSE)-HLOOKUP(EF4+4,Journalier_HLV_Inter,9,FALSE),IF(AND(WEEKDAY(EF4,2)=1,COUNTIF(Jours_fériés,EF4+1)),HLOOKUP(EF4+2,Journalier_HLV_Inter,8,FALSE)-HLOOKUP(EF4+3,Journalier_HLV_Inter,9,FALSE),IF(AND(WEEKDAY(EF4,2)=1,COUNTIF(Jours_fériés,EF4+2)),HLOOKUP(EF4+1,Journalier_HLV_Inter,8,FALSE)-HLOOKUP(EF4+3,Journalier_HLV_Inter,9,FALSE),IF(AND(WEEKDAY(EF4,2)=2,COUNTIF(Jours_fériés,AND(EF4+1,EF4+2))),HLOOKUP(EF4+3,Journalier_HLV_Inter,8,FALSE)-HLOOKUP(EF4+4,Journalier_HLV_Inter,9,FALSE),IF(AND(WEEKDAY(EF4,2)=2,COUNTIF(Jours_fériés,EF4+1)),HLOOKUP(EF4+2,Journalier_HLV_Inter,8,FALSE)-HLOOKUP(EF4+3,Journalier_HLV_Inter,9,FALSE),IF(AND(WEEKDAY(EF4,2)=2,COUNTIF(Jours_fériés,EF4+2)),HLOOKUP(EF4+1,Journalier_HLV_Inter,8,FALSE)-HLOOKUP(EF4+3,Journalier_HLV_Inter,9,FALSE),IF(AND(WEEKDAY(EF4,2)=3,COUNTIF(Jours_fériés,AND(EF4+1,EF4+2))),HLOOKUP(EF4+3,Journalier_HLV_Inter,8,FALSE)-HLOOKUP(EF4+4,Journalier_HLV_Inter,9,FALSE),IF(AND(WEEKDAY(EF4,2)=3,COUNTIF(Jours_fériés,EF4+1)),HLOOKUP(EF4+2,Journalier_HLV_Inter,8,FALSE)-HLOOKUP(EF4+3,Journalier_HLV_Inter,9,FALSE),IF(AND(WEEKDAY(EF4,2)=3,COUNTIF(Jours_fériés,EF4+2)),HLOOKUP(EF4+1,Journalier_HLV_Inter,8,FALSE)-HLOOKUP(EF4+5,Journalier_HLV_Inter,9,FALSE),IF(WEEKDAY(EF4,2)=4,(HLOOKUP(EF4+1,Journalier_HLV_Inter,8,FALSE)-HLOOKUP(EF4+4,Journalier_HLV_Inter,9,FALSE)),IF(AND(WEEKDAY(EF4,2)=4,COUNTIF(Jours_fériés,EF4+1)),HLOOKUP(EF4+4,Journalier_HLV_Inter,8,FALSE)-HLOOKUP(EF4+5,Journalier_HLV_Inter,9,FALSE),IF(AND(WEEKDAY(EF4,2)=4,COUNTIF(Jours_fériés,AND(EF4+1,EF4+4))),HLOOKUP(EF4+5,Journalier_HLV_Inter,8,FALSE)-HLOOKUP(EF4+6,Journalier_HLV_Inter,9,FALSE),IF(AND(WEEKDAY(EF4,2)=4,COUNTIF(Jours_fériés,EF4+4)),HLOOKUP(EF4+1,Journalier_HLV_Inter,8,FALSE)-HLOOKUP(EF4+5,Journalier_HLV_Inter,9,FALSE),IF(AND(WEEKDAY(EF4,2)=5,COUNTIF(Jours_fériés,EF4+3)),HLOOKUP(EF4+4,Journalier_HLV_Inter,8,FALSE)-HLOOKUP(EF4+5,Journalier_HLV_Inter,9,FALSE),IF(AND(WEEKDAY(EF4,2)=5,COUNTIF(Jours_fériés,EF4+4)),HLOOKUP(EF4+3,Journalier_HLV_Inter,8,FALSE)-HLOOKUP(EF4+5,Journalier_HLV_Inter,9,FALSE),IF(COUNTIF(Week_end,EF4),0,IF(COUNTIF(Jours_fériés,EF4),0,HLOOKUP(EF4+1,Journalier_HLV_Inter,8,FALSE)-HLOOKUP(EF4+2,Journalier_HLV_Inter,9,FALSE)))))))))))))))))))</f>
        <v>0</v>
      </c>
      <c r="EG18" s="63">
        <f>IF(WEEKDAY(EG4,2)=5,(HLOOKUP(EG4+3,Journalier_HLV_Inter,8,FALSE)-HLOOKUP(EG4+4,Journalier_HLV_Inter,9,FALSE)),IF(AND(WEEKDAY(EG4,2)=1,COUNTIF(Jours_fériés,AND(EG4+1,IE+2))),HLOOKUP(EG4+3,Journalier_HLV_Inter,8,FALSE)-HLOOKUP(EG4+4,Journalier_HLV_Inter,9,FALSE),IF(AND(WEEKDAY(EG4,2)=1,COUNTIF(Jours_fériés,EG4+1)),HLOOKUP(EG4+2,Journalier_HLV_Inter,8,FALSE)-HLOOKUP(EG4+3,Journalier_HLV_Inter,9,FALSE),IF(AND(WEEKDAY(EG4,2)=1,COUNTIF(Jours_fériés,EG4+2)),HLOOKUP(EG4+1,Journalier_HLV_Inter,8,FALSE)-HLOOKUP(EG4+3,Journalier_HLV_Inter,9,FALSE),IF(AND(WEEKDAY(EG4,2)=2,COUNTIF(Jours_fériés,AND(EG4+1,EG4+2))),HLOOKUP(EG4+3,Journalier_HLV_Inter,8,FALSE)-HLOOKUP(EG4+4,Journalier_HLV_Inter,9,FALSE),IF(AND(WEEKDAY(EG4,2)=2,COUNTIF(Jours_fériés,EG4+1)),HLOOKUP(EG4+2,Journalier_HLV_Inter,8,FALSE)-HLOOKUP(EG4+3,Journalier_HLV_Inter,9,FALSE),IF(AND(WEEKDAY(EG4,2)=2,COUNTIF(Jours_fériés,EG4+2)),HLOOKUP(EG4+1,Journalier_HLV_Inter,8,FALSE)-HLOOKUP(EG4+3,Journalier_HLV_Inter,9,FALSE),IF(AND(WEEKDAY(EG4,2)=3,COUNTIF(Jours_fériés,AND(EG4+1,EG4+2))),HLOOKUP(EG4+3,Journalier_HLV_Inter,8,FALSE)-HLOOKUP(EG4+4,Journalier_HLV_Inter,9,FALSE),IF(AND(WEEKDAY(EG4,2)=3,COUNTIF(Jours_fériés,EG4+1)),HLOOKUP(EG4+2,Journalier_HLV_Inter,8,FALSE)-HLOOKUP(EG4+3,Journalier_HLV_Inter,9,FALSE),IF(AND(WEEKDAY(EG4,2)=3,COUNTIF(Jours_fériés,EG4+2)),HLOOKUP(EG4+1,Journalier_HLV_Inter,8,FALSE)-HLOOKUP(EG4+5,Journalier_HLV_Inter,9,FALSE),IF(WEEKDAY(EG4,2)=4,(HLOOKUP(EG4+1,Journalier_HLV_Inter,8,FALSE)-HLOOKUP(EG4+4,Journalier_HLV_Inter,9,FALSE)),IF(AND(WEEKDAY(EG4,2)=4,COUNTIF(Jours_fériés,EG4+1)),HLOOKUP(EG4+4,Journalier_HLV_Inter,8,FALSE)-HLOOKUP(EG4+5,Journalier_HLV_Inter,9,FALSE),IF(AND(WEEKDAY(EG4,2)=4,COUNTIF(Jours_fériés,AND(EG4+1,EG4+4))),HLOOKUP(EG4+5,Journalier_HLV_Inter,8,FALSE)-HLOOKUP(EG4+6,Journalier_HLV_Inter,9,FALSE),IF(AND(WEEKDAY(EG4,2)=4,COUNTIF(Jours_fériés,EG4+4)),HLOOKUP(EG4+1,Journalier_HLV_Inter,8,FALSE)-HLOOKUP(EG4+5,Journalier_HLV_Inter,9,FALSE),IF(AND(WEEKDAY(EG4,2)=5,COUNTIF(Jours_fériés,EG4+3)),HLOOKUP(EG4+4,Journalier_HLV_Inter,8,FALSE)-HLOOKUP(EG4+5,Journalier_HLV_Inter,9,FALSE),IF(AND(WEEKDAY(EG4,2)=5,COUNTIF(Jours_fériés,EG4+4)),HLOOKUP(EG4+3,Journalier_HLV_Inter,8,FALSE)-HLOOKUP(EG4+5,Journalier_HLV_Inter,9,FALSE),IF(COUNTIF(Week_end,EG4),0,IF(COUNTIF(Jours_fériés,EG4),0,HLOOKUP(EG4+1,Journalier_HLV_Inter,8,FALSE)-HLOOKUP(EG4+2,Journalier_HLV_Inter,9,FALSE)))))))))))))))))))</f>
        <v>0</v>
      </c>
      <c r="EH18" s="63">
        <f>IF(WEEKDAY(EH4,2)=5,(HLOOKUP(EH4+3,Journalier_HLV_Inter,8,FALSE)-HLOOKUP(EH4+4,Journalier_HLV_Inter,9,FALSE)),IF(AND(WEEKDAY(EH4,2)=1,COUNTIF(Jours_fériés,AND(EH4+1,IE+2))),HLOOKUP(EH4+3,Journalier_HLV_Inter,8,FALSE)-HLOOKUP(EH4+4,Journalier_HLV_Inter,9,FALSE),IF(AND(WEEKDAY(EH4,2)=1,COUNTIF(Jours_fériés,EH4+1)),HLOOKUP(EH4+2,Journalier_HLV_Inter,8,FALSE)-HLOOKUP(EH4+3,Journalier_HLV_Inter,9,FALSE),IF(AND(WEEKDAY(EH4,2)=1,COUNTIF(Jours_fériés,EH4+2)),HLOOKUP(EH4+1,Journalier_HLV_Inter,8,FALSE)-HLOOKUP(EH4+3,Journalier_HLV_Inter,9,FALSE),IF(AND(WEEKDAY(EH4,2)=2,COUNTIF(Jours_fériés,AND(EH4+1,EH4+2))),HLOOKUP(EH4+3,Journalier_HLV_Inter,8,FALSE)-HLOOKUP(EH4+4,Journalier_HLV_Inter,9,FALSE),IF(AND(WEEKDAY(EH4,2)=2,COUNTIF(Jours_fériés,EH4+1)),HLOOKUP(EH4+2,Journalier_HLV_Inter,8,FALSE)-HLOOKUP(EH4+3,Journalier_HLV_Inter,9,FALSE),IF(AND(WEEKDAY(EH4,2)=2,COUNTIF(Jours_fériés,EH4+2)),HLOOKUP(EH4+1,Journalier_HLV_Inter,8,FALSE)-HLOOKUP(EH4+3,Journalier_HLV_Inter,9,FALSE),IF(AND(WEEKDAY(EH4,2)=3,COUNTIF(Jours_fériés,AND(EH4+1,EH4+2))),HLOOKUP(EH4+3,Journalier_HLV_Inter,8,FALSE)-HLOOKUP(EH4+4,Journalier_HLV_Inter,9,FALSE),IF(AND(WEEKDAY(EH4,2)=3,COUNTIF(Jours_fériés,EH4+1)),HLOOKUP(EH4+2,Journalier_HLV_Inter,8,FALSE)-HLOOKUP(EH4+3,Journalier_HLV_Inter,9,FALSE),IF(AND(WEEKDAY(EH4,2)=3,COUNTIF(Jours_fériés,EH4+2)),HLOOKUP(EH4+1,Journalier_HLV_Inter,8,FALSE)-HLOOKUP(EH4+5,Journalier_HLV_Inter,9,FALSE),IF(WEEKDAY(EH4,2)=4,(HLOOKUP(EH4+1,Journalier_HLV_Inter,8,FALSE)-HLOOKUP(EH4+4,Journalier_HLV_Inter,9,FALSE)),IF(AND(WEEKDAY(EH4,2)=4,COUNTIF(Jours_fériés,EH4+1)),HLOOKUP(EH4+4,Journalier_HLV_Inter,8,FALSE)-HLOOKUP(EH4+5,Journalier_HLV_Inter,9,FALSE),IF(AND(WEEKDAY(EH4,2)=4,COUNTIF(Jours_fériés,AND(EH4+1,EH4+4))),HLOOKUP(EH4+5,Journalier_HLV_Inter,8,FALSE)-HLOOKUP(EH4+6,Journalier_HLV_Inter,9,FALSE),IF(AND(WEEKDAY(EH4,2)=4,COUNTIF(Jours_fériés,EH4+4)),HLOOKUP(EH4+1,Journalier_HLV_Inter,8,FALSE)-HLOOKUP(EH4+5,Journalier_HLV_Inter,9,FALSE),IF(AND(WEEKDAY(EH4,2)=5,COUNTIF(Jours_fériés,EH4+3)),HLOOKUP(EH4+4,Journalier_HLV_Inter,8,FALSE)-HLOOKUP(EH4+5,Journalier_HLV_Inter,9,FALSE),IF(AND(WEEKDAY(EH4,2)=5,COUNTIF(Jours_fériés,EH4+4)),HLOOKUP(EH4+3,Journalier_HLV_Inter,8,FALSE)-HLOOKUP(EH4+5,Journalier_HLV_Inter,9,FALSE),IF(COUNTIF(Week_end,EH4),0,IF(COUNTIF(Jours_fériés,EH4),0,HLOOKUP(EH4+1,Journalier_HLV_Inter,8,FALSE)-HLOOKUP(EH4+2,Journalier_HLV_Inter,9,FALSE)))))))))))))))))))</f>
        <v>0</v>
      </c>
      <c r="EI18" s="63">
        <f>IF(WEEKDAY(EI4,2)=5,(HLOOKUP(EI4+3,Journalier_HLV_Inter,8,FALSE)-HLOOKUP(EI4+4,Journalier_HLV_Inter,9,FALSE)),IF(AND(WEEKDAY(EI4,2)=1,COUNTIF(Jours_fériés,AND(EI4+1,IE+2))),HLOOKUP(EI4+3,Journalier_HLV_Inter,8,FALSE)-HLOOKUP(EI4+4,Journalier_HLV_Inter,9,FALSE),IF(AND(WEEKDAY(EI4,2)=1,COUNTIF(Jours_fériés,EI4+1)),HLOOKUP(EI4+2,Journalier_HLV_Inter,8,FALSE)-HLOOKUP(EI4+3,Journalier_HLV_Inter,9,FALSE),IF(AND(WEEKDAY(EI4,2)=1,COUNTIF(Jours_fériés,EI4+2)),HLOOKUP(EI4+1,Journalier_HLV_Inter,8,FALSE)-HLOOKUP(EI4+3,Journalier_HLV_Inter,9,FALSE),IF(AND(WEEKDAY(EI4,2)=2,COUNTIF(Jours_fériés,AND(EI4+1,EI4+2))),HLOOKUP(EI4+3,Journalier_HLV_Inter,8,FALSE)-HLOOKUP(EI4+4,Journalier_HLV_Inter,9,FALSE),IF(AND(WEEKDAY(EI4,2)=2,COUNTIF(Jours_fériés,EI4+1)),HLOOKUP(EI4+2,Journalier_HLV_Inter,8,FALSE)-HLOOKUP(EI4+3,Journalier_HLV_Inter,9,FALSE),IF(AND(WEEKDAY(EI4,2)=2,COUNTIF(Jours_fériés,EI4+2)),HLOOKUP(EI4+1,Journalier_HLV_Inter,8,FALSE)-HLOOKUP(EI4+3,Journalier_HLV_Inter,9,FALSE),IF(AND(WEEKDAY(EI4,2)=3,COUNTIF(Jours_fériés,AND(EI4+1,EI4+2))),HLOOKUP(EI4+3,Journalier_HLV_Inter,8,FALSE)-HLOOKUP(EI4+4,Journalier_HLV_Inter,9,FALSE),IF(AND(WEEKDAY(EI4,2)=3,COUNTIF(Jours_fériés,EI4+1)),HLOOKUP(EI4+2,Journalier_HLV_Inter,8,FALSE)-HLOOKUP(EI4+3,Journalier_HLV_Inter,9,FALSE),IF(AND(WEEKDAY(EI4,2)=3,COUNTIF(Jours_fériés,EI4+2)),HLOOKUP(EI4+1,Journalier_HLV_Inter,8,FALSE)-HLOOKUP(EI4+5,Journalier_HLV_Inter,9,FALSE),IF(WEEKDAY(EI4,2)=4,(HLOOKUP(EI4+1,Journalier_HLV_Inter,8,FALSE)-HLOOKUP(EI4+4,Journalier_HLV_Inter,9,FALSE)),IF(AND(WEEKDAY(EI4,2)=4,COUNTIF(Jours_fériés,EI4+1)),HLOOKUP(EI4+4,Journalier_HLV_Inter,8,FALSE)-HLOOKUP(EI4+5,Journalier_HLV_Inter,9,FALSE),IF(AND(WEEKDAY(EI4,2)=4,COUNTIF(Jours_fériés,AND(EI4+1,EI4+4))),HLOOKUP(EI4+5,Journalier_HLV_Inter,8,FALSE)-HLOOKUP(EI4+6,Journalier_HLV_Inter,9,FALSE),IF(AND(WEEKDAY(EI4,2)=4,COUNTIF(Jours_fériés,EI4+4)),HLOOKUP(EI4+1,Journalier_HLV_Inter,8,FALSE)-HLOOKUP(EI4+5,Journalier_HLV_Inter,9,FALSE),IF(AND(WEEKDAY(EI4,2)=5,COUNTIF(Jours_fériés,EI4+3)),HLOOKUP(EI4+4,Journalier_HLV_Inter,8,FALSE)-HLOOKUP(EI4+5,Journalier_HLV_Inter,9,FALSE),IF(AND(WEEKDAY(EI4,2)=5,COUNTIF(Jours_fériés,EI4+4)),HLOOKUP(EI4+3,Journalier_HLV_Inter,8,FALSE)-HLOOKUP(EI4+5,Journalier_HLV_Inter,9,FALSE),IF(COUNTIF(Week_end,EI4),0,IF(COUNTIF(Jours_fériés,EI4),0,HLOOKUP(EI4+1,Journalier_HLV_Inter,8,FALSE)-HLOOKUP(EI4+2,Journalier_HLV_Inter,9,FALSE)))))))))))))))))))</f>
        <v>0</v>
      </c>
      <c r="EJ18" s="63">
        <f>IF(WEEKDAY(EJ4,2)=5,(HLOOKUP(EJ4+3,Journalier_HLV_Inter,8,FALSE)-HLOOKUP(EJ4+4,Journalier_HLV_Inter,9,FALSE)),IF(AND(WEEKDAY(EJ4,2)=1,COUNTIF(Jours_fériés,AND(EJ4+1,IE+2))),HLOOKUP(EJ4+3,Journalier_HLV_Inter,8,FALSE)-HLOOKUP(EJ4+4,Journalier_HLV_Inter,9,FALSE),IF(AND(WEEKDAY(EJ4,2)=1,COUNTIF(Jours_fériés,EJ4+1)),HLOOKUP(EJ4+2,Journalier_HLV_Inter,8,FALSE)-HLOOKUP(EJ4+3,Journalier_HLV_Inter,9,FALSE),IF(AND(WEEKDAY(EJ4,2)=1,COUNTIF(Jours_fériés,EJ4+2)),HLOOKUP(EJ4+1,Journalier_HLV_Inter,8,FALSE)-HLOOKUP(EJ4+3,Journalier_HLV_Inter,9,FALSE),IF(AND(WEEKDAY(EJ4,2)=2,COUNTIF(Jours_fériés,AND(EJ4+1,EJ4+2))),HLOOKUP(EJ4+3,Journalier_HLV_Inter,8,FALSE)-HLOOKUP(EJ4+4,Journalier_HLV_Inter,9,FALSE),IF(AND(WEEKDAY(EJ4,2)=2,COUNTIF(Jours_fériés,EJ4+1)),HLOOKUP(EJ4+2,Journalier_HLV_Inter,8,FALSE)-HLOOKUP(EJ4+3,Journalier_HLV_Inter,9,FALSE),IF(AND(WEEKDAY(EJ4,2)=2,COUNTIF(Jours_fériés,EJ4+2)),HLOOKUP(EJ4+1,Journalier_HLV_Inter,8,FALSE)-HLOOKUP(EJ4+3,Journalier_HLV_Inter,9,FALSE),IF(AND(WEEKDAY(EJ4,2)=3,COUNTIF(Jours_fériés,AND(EJ4+1,EJ4+2))),HLOOKUP(EJ4+3,Journalier_HLV_Inter,8,FALSE)-HLOOKUP(EJ4+4,Journalier_HLV_Inter,9,FALSE),IF(AND(WEEKDAY(EJ4,2)=3,COUNTIF(Jours_fériés,EJ4+1)),HLOOKUP(EJ4+2,Journalier_HLV_Inter,8,FALSE)-HLOOKUP(EJ4+3,Journalier_HLV_Inter,9,FALSE),IF(AND(WEEKDAY(EJ4,2)=3,COUNTIF(Jours_fériés,EJ4+2)),HLOOKUP(EJ4+1,Journalier_HLV_Inter,8,FALSE)-HLOOKUP(EJ4+5,Journalier_HLV_Inter,9,FALSE),IF(WEEKDAY(EJ4,2)=4,(HLOOKUP(EJ4+1,Journalier_HLV_Inter,8,FALSE)-HLOOKUP(EJ4+4,Journalier_HLV_Inter,9,FALSE)),IF(AND(WEEKDAY(EJ4,2)=4,COUNTIF(Jours_fériés,EJ4+1)),HLOOKUP(EJ4+4,Journalier_HLV_Inter,8,FALSE)-HLOOKUP(EJ4+5,Journalier_HLV_Inter,9,FALSE),IF(AND(WEEKDAY(EJ4,2)=4,COUNTIF(Jours_fériés,AND(EJ4+1,EJ4+4))),HLOOKUP(EJ4+5,Journalier_HLV_Inter,8,FALSE)-HLOOKUP(EJ4+6,Journalier_HLV_Inter,9,FALSE),IF(AND(WEEKDAY(EJ4,2)=4,COUNTIF(Jours_fériés,EJ4+4)),HLOOKUP(EJ4+1,Journalier_HLV_Inter,8,FALSE)-HLOOKUP(EJ4+5,Journalier_HLV_Inter,9,FALSE),IF(AND(WEEKDAY(EJ4,2)=5,COUNTIF(Jours_fériés,EJ4+3)),HLOOKUP(EJ4+4,Journalier_HLV_Inter,8,FALSE)-HLOOKUP(EJ4+5,Journalier_HLV_Inter,9,FALSE),IF(AND(WEEKDAY(EJ4,2)=5,COUNTIF(Jours_fériés,EJ4+4)),HLOOKUP(EJ4+3,Journalier_HLV_Inter,8,FALSE)-HLOOKUP(EJ4+5,Journalier_HLV_Inter,9,FALSE),IF(COUNTIF(Week_end,EJ4),0,IF(COUNTIF(Jours_fériés,EJ4),0,HLOOKUP(EJ4+1,Journalier_HLV_Inter,8,FALSE)-HLOOKUP(EJ4+2,Journalier_HLV_Inter,9,FALSE)))))))))))))))))))</f>
        <v>0</v>
      </c>
      <c r="EK18" s="63">
        <f>IF(WEEKDAY(EK4,2)=5,(HLOOKUP(EK4+3,Journalier_HLV_Inter,8,FALSE)-HLOOKUP(EK4+4,Journalier_HLV_Inter,9,FALSE)),IF(AND(WEEKDAY(EK4,2)=1,COUNTIF(Jours_fériés,AND(EK4+1,IE+2))),HLOOKUP(EK4+3,Journalier_HLV_Inter,8,FALSE)-HLOOKUP(EK4+4,Journalier_HLV_Inter,9,FALSE),IF(AND(WEEKDAY(EK4,2)=1,COUNTIF(Jours_fériés,EK4+1)),HLOOKUP(EK4+2,Journalier_HLV_Inter,8,FALSE)-HLOOKUP(EK4+3,Journalier_HLV_Inter,9,FALSE),IF(AND(WEEKDAY(EK4,2)=1,COUNTIF(Jours_fériés,EK4+2)),HLOOKUP(EK4+1,Journalier_HLV_Inter,8,FALSE)-HLOOKUP(EK4+3,Journalier_HLV_Inter,9,FALSE),IF(AND(WEEKDAY(EK4,2)=2,COUNTIF(Jours_fériés,AND(EK4+1,EK4+2))),HLOOKUP(EK4+3,Journalier_HLV_Inter,8,FALSE)-HLOOKUP(EK4+4,Journalier_HLV_Inter,9,FALSE),IF(AND(WEEKDAY(EK4,2)=2,COUNTIF(Jours_fériés,EK4+1)),HLOOKUP(EK4+2,Journalier_HLV_Inter,8,FALSE)-HLOOKUP(EK4+3,Journalier_HLV_Inter,9,FALSE),IF(AND(WEEKDAY(EK4,2)=2,COUNTIF(Jours_fériés,EK4+2)),HLOOKUP(EK4+1,Journalier_HLV_Inter,8,FALSE)-HLOOKUP(EK4+3,Journalier_HLV_Inter,9,FALSE),IF(AND(WEEKDAY(EK4,2)=3,COUNTIF(Jours_fériés,AND(EK4+1,EK4+2))),HLOOKUP(EK4+3,Journalier_HLV_Inter,8,FALSE)-HLOOKUP(EK4+4,Journalier_HLV_Inter,9,FALSE),IF(AND(WEEKDAY(EK4,2)=3,COUNTIF(Jours_fériés,EK4+1)),HLOOKUP(EK4+2,Journalier_HLV_Inter,8,FALSE)-HLOOKUP(EK4+3,Journalier_HLV_Inter,9,FALSE),IF(AND(WEEKDAY(EK4,2)=3,COUNTIF(Jours_fériés,EK4+2)),HLOOKUP(EK4+1,Journalier_HLV_Inter,8,FALSE)-HLOOKUP(EK4+5,Journalier_HLV_Inter,9,FALSE),IF(WEEKDAY(EK4,2)=4,(HLOOKUP(EK4+1,Journalier_HLV_Inter,8,FALSE)-HLOOKUP(EK4+4,Journalier_HLV_Inter,9,FALSE)),IF(AND(WEEKDAY(EK4,2)=4,COUNTIF(Jours_fériés,EK4+1)),HLOOKUP(EK4+4,Journalier_HLV_Inter,8,FALSE)-HLOOKUP(EK4+5,Journalier_HLV_Inter,9,FALSE),IF(AND(WEEKDAY(EK4,2)=4,COUNTIF(Jours_fériés,AND(EK4+1,EK4+4))),HLOOKUP(EK4+5,Journalier_HLV_Inter,8,FALSE)-HLOOKUP(EK4+6,Journalier_HLV_Inter,9,FALSE),IF(AND(WEEKDAY(EK4,2)=4,COUNTIF(Jours_fériés,EK4+4)),HLOOKUP(EK4+1,Journalier_HLV_Inter,8,FALSE)-HLOOKUP(EK4+5,Journalier_HLV_Inter,9,FALSE),IF(AND(WEEKDAY(EK4,2)=5,COUNTIF(Jours_fériés,EK4+3)),HLOOKUP(EK4+4,Journalier_HLV_Inter,8,FALSE)-HLOOKUP(EK4+5,Journalier_HLV_Inter,9,FALSE),IF(AND(WEEKDAY(EK4,2)=5,COUNTIF(Jours_fériés,EK4+4)),HLOOKUP(EK4+3,Journalier_HLV_Inter,8,FALSE)-HLOOKUP(EK4+5,Journalier_HLV_Inter,9,FALSE),IF(COUNTIF(Week_end,EK4),0,IF(COUNTIF(Jours_fériés,EK4),0,HLOOKUP(EK4+1,Journalier_HLV_Inter,8,FALSE)-HLOOKUP(EK4+2,Journalier_HLV_Inter,9,FALSE)))))))))))))))))))</f>
        <v>0</v>
      </c>
      <c r="EL18" s="63">
        <f>IF(WEEKDAY(EL4,2)=5,(HLOOKUP(EL4+3,Journalier_HLV_Inter,8,FALSE)-HLOOKUP(EL4+4,Journalier_HLV_Inter,9,FALSE)),IF(AND(WEEKDAY(EL4,2)=1,COUNTIF(Jours_fériés,AND(EL4+1,IE+2))),HLOOKUP(EL4+3,Journalier_HLV_Inter,8,FALSE)-HLOOKUP(EL4+4,Journalier_HLV_Inter,9,FALSE),IF(AND(WEEKDAY(EL4,2)=1,COUNTIF(Jours_fériés,EL4+1)),HLOOKUP(EL4+2,Journalier_HLV_Inter,8,FALSE)-HLOOKUP(EL4+3,Journalier_HLV_Inter,9,FALSE),IF(AND(WEEKDAY(EL4,2)=1,COUNTIF(Jours_fériés,EL4+2)),HLOOKUP(EL4+1,Journalier_HLV_Inter,8,FALSE)-HLOOKUP(EL4+3,Journalier_HLV_Inter,9,FALSE),IF(AND(WEEKDAY(EL4,2)=2,COUNTIF(Jours_fériés,AND(EL4+1,EL4+2))),HLOOKUP(EL4+3,Journalier_HLV_Inter,8,FALSE)-HLOOKUP(EL4+4,Journalier_HLV_Inter,9,FALSE),IF(AND(WEEKDAY(EL4,2)=2,COUNTIF(Jours_fériés,EL4+1)),HLOOKUP(EL4+2,Journalier_HLV_Inter,8,FALSE)-HLOOKUP(EL4+3,Journalier_HLV_Inter,9,FALSE),IF(AND(WEEKDAY(EL4,2)=2,COUNTIF(Jours_fériés,EL4+2)),HLOOKUP(EL4+1,Journalier_HLV_Inter,8,FALSE)-HLOOKUP(EL4+3,Journalier_HLV_Inter,9,FALSE),IF(AND(WEEKDAY(EL4,2)=3,COUNTIF(Jours_fériés,AND(EL4+1,EL4+2))),HLOOKUP(EL4+3,Journalier_HLV_Inter,8,FALSE)-HLOOKUP(EL4+4,Journalier_HLV_Inter,9,FALSE),IF(AND(WEEKDAY(EL4,2)=3,COUNTIF(Jours_fériés,EL4+1)),HLOOKUP(EL4+2,Journalier_HLV_Inter,8,FALSE)-HLOOKUP(EL4+3,Journalier_HLV_Inter,9,FALSE),IF(AND(WEEKDAY(EL4,2)=3,COUNTIF(Jours_fériés,EL4+2)),HLOOKUP(EL4+1,Journalier_HLV_Inter,8,FALSE)-HLOOKUP(EL4+5,Journalier_HLV_Inter,9,FALSE),IF(WEEKDAY(EL4,2)=4,(HLOOKUP(EL4+1,Journalier_HLV_Inter,8,FALSE)-HLOOKUP(EL4+4,Journalier_HLV_Inter,9,FALSE)),IF(AND(WEEKDAY(EL4,2)=4,COUNTIF(Jours_fériés,EL4+1)),HLOOKUP(EL4+4,Journalier_HLV_Inter,8,FALSE)-HLOOKUP(EL4+5,Journalier_HLV_Inter,9,FALSE),IF(AND(WEEKDAY(EL4,2)=4,COUNTIF(Jours_fériés,AND(EL4+1,EL4+4))),HLOOKUP(EL4+5,Journalier_HLV_Inter,8,FALSE)-HLOOKUP(EL4+6,Journalier_HLV_Inter,9,FALSE),IF(AND(WEEKDAY(EL4,2)=4,COUNTIF(Jours_fériés,EL4+4)),HLOOKUP(EL4+1,Journalier_HLV_Inter,8,FALSE)-HLOOKUP(EL4+5,Journalier_HLV_Inter,9,FALSE),IF(AND(WEEKDAY(EL4,2)=5,COUNTIF(Jours_fériés,EL4+3)),HLOOKUP(EL4+4,Journalier_HLV_Inter,8,FALSE)-HLOOKUP(EL4+5,Journalier_HLV_Inter,9,FALSE),IF(AND(WEEKDAY(EL4,2)=5,COUNTIF(Jours_fériés,EL4+4)),HLOOKUP(EL4+3,Journalier_HLV_Inter,8,FALSE)-HLOOKUP(EL4+5,Journalier_HLV_Inter,9,FALSE),IF(COUNTIF(Week_end,EL4),0,IF(COUNTIF(Jours_fériés,EL4),0,HLOOKUP(EL4+1,Journalier_HLV_Inter,8,FALSE)-HLOOKUP(EL4+2,Journalier_HLV_Inter,9,FALSE)))))))))))))))))))</f>
        <v>0</v>
      </c>
      <c r="EM18" s="63">
        <f>IF(WEEKDAY(EM4,2)=5,(HLOOKUP(EM4+3,Journalier_HLV_Inter,8,FALSE)-HLOOKUP(EM4+4,Journalier_HLV_Inter,9,FALSE)),IF(AND(WEEKDAY(EM4,2)=1,COUNTIF(Jours_fériés,AND(EM4+1,IE+2))),HLOOKUP(EM4+3,Journalier_HLV_Inter,8,FALSE)-HLOOKUP(EM4+4,Journalier_HLV_Inter,9,FALSE),IF(AND(WEEKDAY(EM4,2)=1,COUNTIF(Jours_fériés,EM4+1)),HLOOKUP(EM4+2,Journalier_HLV_Inter,8,FALSE)-HLOOKUP(EM4+3,Journalier_HLV_Inter,9,FALSE),IF(AND(WEEKDAY(EM4,2)=1,COUNTIF(Jours_fériés,EM4+2)),HLOOKUP(EM4+1,Journalier_HLV_Inter,8,FALSE)-HLOOKUP(EM4+3,Journalier_HLV_Inter,9,FALSE),IF(AND(WEEKDAY(EM4,2)=2,COUNTIF(Jours_fériés,AND(EM4+1,EM4+2))),HLOOKUP(EM4+3,Journalier_HLV_Inter,8,FALSE)-HLOOKUP(EM4+4,Journalier_HLV_Inter,9,FALSE),IF(AND(WEEKDAY(EM4,2)=2,COUNTIF(Jours_fériés,EM4+1)),HLOOKUP(EM4+2,Journalier_HLV_Inter,8,FALSE)-HLOOKUP(EM4+3,Journalier_HLV_Inter,9,FALSE),IF(AND(WEEKDAY(EM4,2)=2,COUNTIF(Jours_fériés,EM4+2)),HLOOKUP(EM4+1,Journalier_HLV_Inter,8,FALSE)-HLOOKUP(EM4+3,Journalier_HLV_Inter,9,FALSE),IF(AND(WEEKDAY(EM4,2)=3,COUNTIF(Jours_fériés,AND(EM4+1,EM4+2))),HLOOKUP(EM4+3,Journalier_HLV_Inter,8,FALSE)-HLOOKUP(EM4+4,Journalier_HLV_Inter,9,FALSE),IF(AND(WEEKDAY(EM4,2)=3,COUNTIF(Jours_fériés,EM4+1)),HLOOKUP(EM4+2,Journalier_HLV_Inter,8,FALSE)-HLOOKUP(EM4+3,Journalier_HLV_Inter,9,FALSE),IF(AND(WEEKDAY(EM4,2)=3,COUNTIF(Jours_fériés,EM4+2)),HLOOKUP(EM4+1,Journalier_HLV_Inter,8,FALSE)-HLOOKUP(EM4+5,Journalier_HLV_Inter,9,FALSE),IF(WEEKDAY(EM4,2)=4,(HLOOKUP(EM4+1,Journalier_HLV_Inter,8,FALSE)-HLOOKUP(EM4+4,Journalier_HLV_Inter,9,FALSE)),IF(AND(WEEKDAY(EM4,2)=4,COUNTIF(Jours_fériés,EM4+1)),HLOOKUP(EM4+4,Journalier_HLV_Inter,8,FALSE)-HLOOKUP(EM4+5,Journalier_HLV_Inter,9,FALSE),IF(AND(WEEKDAY(EM4,2)=4,COUNTIF(Jours_fériés,AND(EM4+1,EM4+4))),HLOOKUP(EM4+5,Journalier_HLV_Inter,8,FALSE)-HLOOKUP(EM4+6,Journalier_HLV_Inter,9,FALSE),IF(AND(WEEKDAY(EM4,2)=4,COUNTIF(Jours_fériés,EM4+4)),HLOOKUP(EM4+1,Journalier_HLV_Inter,8,FALSE)-HLOOKUP(EM4+5,Journalier_HLV_Inter,9,FALSE),IF(AND(WEEKDAY(EM4,2)=5,COUNTIF(Jours_fériés,EM4+3)),HLOOKUP(EM4+4,Journalier_HLV_Inter,8,FALSE)-HLOOKUP(EM4+5,Journalier_HLV_Inter,9,FALSE),IF(AND(WEEKDAY(EM4,2)=5,COUNTIF(Jours_fériés,EM4+4)),HLOOKUP(EM4+3,Journalier_HLV_Inter,8,FALSE)-HLOOKUP(EM4+5,Journalier_HLV_Inter,9,FALSE),IF(COUNTIF(Week_end,EM4),0,IF(COUNTIF(Jours_fériés,EM4),0,HLOOKUP(EM4+1,Journalier_HLV_Inter,8,FALSE)-HLOOKUP(EM4+2,Journalier_HLV_Inter,9,FALSE)))))))))))))))))))</f>
        <v>0</v>
      </c>
      <c r="EN18" s="63">
        <f>IF(WEEKDAY(EN4,2)=5,(HLOOKUP(EN4+3,Journalier_HLV_Inter,8,FALSE)-HLOOKUP(EN4+4,Journalier_HLV_Inter,9,FALSE)),IF(AND(WEEKDAY(EN4,2)=1,COUNTIF(Jours_fériés,AND(EN4+1,IE+2))),HLOOKUP(EN4+3,Journalier_HLV_Inter,8,FALSE)-HLOOKUP(EN4+4,Journalier_HLV_Inter,9,FALSE),IF(AND(WEEKDAY(EN4,2)=1,COUNTIF(Jours_fériés,EN4+1)),HLOOKUP(EN4+2,Journalier_HLV_Inter,8,FALSE)-HLOOKUP(EN4+3,Journalier_HLV_Inter,9,FALSE),IF(AND(WEEKDAY(EN4,2)=1,COUNTIF(Jours_fériés,EN4+2)),HLOOKUP(EN4+1,Journalier_HLV_Inter,8,FALSE)-HLOOKUP(EN4+3,Journalier_HLV_Inter,9,FALSE),IF(AND(WEEKDAY(EN4,2)=2,COUNTIF(Jours_fériés,AND(EN4+1,EN4+2))),HLOOKUP(EN4+3,Journalier_HLV_Inter,8,FALSE)-HLOOKUP(EN4+4,Journalier_HLV_Inter,9,FALSE),IF(AND(WEEKDAY(EN4,2)=2,COUNTIF(Jours_fériés,EN4+1)),HLOOKUP(EN4+2,Journalier_HLV_Inter,8,FALSE)-HLOOKUP(EN4+3,Journalier_HLV_Inter,9,FALSE),IF(AND(WEEKDAY(EN4,2)=2,COUNTIF(Jours_fériés,EN4+2)),HLOOKUP(EN4+1,Journalier_HLV_Inter,8,FALSE)-HLOOKUP(EN4+3,Journalier_HLV_Inter,9,FALSE),IF(AND(WEEKDAY(EN4,2)=3,COUNTIF(Jours_fériés,AND(EN4+1,EN4+2))),HLOOKUP(EN4+3,Journalier_HLV_Inter,8,FALSE)-HLOOKUP(EN4+4,Journalier_HLV_Inter,9,FALSE),IF(AND(WEEKDAY(EN4,2)=3,COUNTIF(Jours_fériés,EN4+1)),HLOOKUP(EN4+2,Journalier_HLV_Inter,8,FALSE)-HLOOKUP(EN4+3,Journalier_HLV_Inter,9,FALSE),IF(AND(WEEKDAY(EN4,2)=3,COUNTIF(Jours_fériés,EN4+2)),HLOOKUP(EN4+1,Journalier_HLV_Inter,8,FALSE)-HLOOKUP(EN4+5,Journalier_HLV_Inter,9,FALSE),IF(WEEKDAY(EN4,2)=4,(HLOOKUP(EN4+1,Journalier_HLV_Inter,8,FALSE)-HLOOKUP(EN4+4,Journalier_HLV_Inter,9,FALSE)),IF(AND(WEEKDAY(EN4,2)=4,COUNTIF(Jours_fériés,EN4+1)),HLOOKUP(EN4+4,Journalier_HLV_Inter,8,FALSE)-HLOOKUP(EN4+5,Journalier_HLV_Inter,9,FALSE),IF(AND(WEEKDAY(EN4,2)=4,COUNTIF(Jours_fériés,AND(EN4+1,EN4+4))),HLOOKUP(EN4+5,Journalier_HLV_Inter,8,FALSE)-HLOOKUP(EN4+6,Journalier_HLV_Inter,9,FALSE),IF(AND(WEEKDAY(EN4,2)=4,COUNTIF(Jours_fériés,EN4+4)),HLOOKUP(EN4+1,Journalier_HLV_Inter,8,FALSE)-HLOOKUP(EN4+5,Journalier_HLV_Inter,9,FALSE),IF(AND(WEEKDAY(EN4,2)=5,COUNTIF(Jours_fériés,EN4+3)),HLOOKUP(EN4+4,Journalier_HLV_Inter,8,FALSE)-HLOOKUP(EN4+5,Journalier_HLV_Inter,9,FALSE),IF(AND(WEEKDAY(EN4,2)=5,COUNTIF(Jours_fériés,EN4+4)),HLOOKUP(EN4+3,Journalier_HLV_Inter,8,FALSE)-HLOOKUP(EN4+5,Journalier_HLV_Inter,9,FALSE),IF(COUNTIF(Week_end,EN4),0,IF(COUNTIF(Jours_fériés,EN4),0,HLOOKUP(EN4+1,Journalier_HLV_Inter,8,FALSE)-HLOOKUP(EN4+2,Journalier_HLV_Inter,9,FALSE)))))))))))))))))))</f>
        <v>0</v>
      </c>
      <c r="EO18" s="63">
        <f>IF(WEEKDAY(EO4,2)=5,(HLOOKUP(EO4+3,Journalier_HLV_Inter,8,FALSE)-HLOOKUP(EO4+4,Journalier_HLV_Inter,9,FALSE)),IF(AND(WEEKDAY(EO4,2)=1,COUNTIF(Jours_fériés,AND(EO4+1,IE+2))),HLOOKUP(EO4+3,Journalier_HLV_Inter,8,FALSE)-HLOOKUP(EO4+4,Journalier_HLV_Inter,9,FALSE),IF(AND(WEEKDAY(EO4,2)=1,COUNTIF(Jours_fériés,EO4+1)),HLOOKUP(EO4+2,Journalier_HLV_Inter,8,FALSE)-HLOOKUP(EO4+3,Journalier_HLV_Inter,9,FALSE),IF(AND(WEEKDAY(EO4,2)=1,COUNTIF(Jours_fériés,EO4+2)),HLOOKUP(EO4+1,Journalier_HLV_Inter,8,FALSE)-HLOOKUP(EO4+3,Journalier_HLV_Inter,9,FALSE),IF(AND(WEEKDAY(EO4,2)=2,COUNTIF(Jours_fériés,AND(EO4+1,EO4+2))),HLOOKUP(EO4+3,Journalier_HLV_Inter,8,FALSE)-HLOOKUP(EO4+4,Journalier_HLV_Inter,9,FALSE),IF(AND(WEEKDAY(EO4,2)=2,COUNTIF(Jours_fériés,EO4+1)),HLOOKUP(EO4+2,Journalier_HLV_Inter,8,FALSE)-HLOOKUP(EO4+3,Journalier_HLV_Inter,9,FALSE),IF(AND(WEEKDAY(EO4,2)=2,COUNTIF(Jours_fériés,EO4+2)),HLOOKUP(EO4+1,Journalier_HLV_Inter,8,FALSE)-HLOOKUP(EO4+3,Journalier_HLV_Inter,9,FALSE),IF(AND(WEEKDAY(EO4,2)=3,COUNTIF(Jours_fériés,AND(EO4+1,EO4+2))),HLOOKUP(EO4+3,Journalier_HLV_Inter,8,FALSE)-HLOOKUP(EO4+4,Journalier_HLV_Inter,9,FALSE),IF(AND(WEEKDAY(EO4,2)=3,COUNTIF(Jours_fériés,EO4+1)),HLOOKUP(EO4+2,Journalier_HLV_Inter,8,FALSE)-HLOOKUP(EO4+3,Journalier_HLV_Inter,9,FALSE),IF(AND(WEEKDAY(EO4,2)=3,COUNTIF(Jours_fériés,EO4+2)),HLOOKUP(EO4+1,Journalier_HLV_Inter,8,FALSE)-HLOOKUP(EO4+5,Journalier_HLV_Inter,9,FALSE),IF(WEEKDAY(EO4,2)=4,(HLOOKUP(EO4+1,Journalier_HLV_Inter,8,FALSE)-HLOOKUP(EO4+4,Journalier_HLV_Inter,9,FALSE)),IF(AND(WEEKDAY(EO4,2)=4,COUNTIF(Jours_fériés,EO4+1)),HLOOKUP(EO4+4,Journalier_HLV_Inter,8,FALSE)-HLOOKUP(EO4+5,Journalier_HLV_Inter,9,FALSE),IF(AND(WEEKDAY(EO4,2)=4,COUNTIF(Jours_fériés,AND(EO4+1,EO4+4))),HLOOKUP(EO4+5,Journalier_HLV_Inter,8,FALSE)-HLOOKUP(EO4+6,Journalier_HLV_Inter,9,FALSE),IF(AND(WEEKDAY(EO4,2)=4,COUNTIF(Jours_fériés,EO4+4)),HLOOKUP(EO4+1,Journalier_HLV_Inter,8,FALSE)-HLOOKUP(EO4+5,Journalier_HLV_Inter,9,FALSE),IF(AND(WEEKDAY(EO4,2)=5,COUNTIF(Jours_fériés,EO4+3)),HLOOKUP(EO4+4,Journalier_HLV_Inter,8,FALSE)-HLOOKUP(EO4+5,Journalier_HLV_Inter,9,FALSE),IF(AND(WEEKDAY(EO4,2)=5,COUNTIF(Jours_fériés,EO4+4)),HLOOKUP(EO4+3,Journalier_HLV_Inter,8,FALSE)-HLOOKUP(EO4+5,Journalier_HLV_Inter,9,FALSE),IF(COUNTIF(Week_end,EO4),0,IF(COUNTIF(Jours_fériés,EO4),0,HLOOKUP(EO4+1,Journalier_HLV_Inter,8,FALSE)-HLOOKUP(EO4+2,Journalier_HLV_Inter,9,FALSE)))))))))))))))))))</f>
        <v>0</v>
      </c>
      <c r="EP18" s="63">
        <f>IF(WEEKDAY(EP4,2)=5,(HLOOKUP(EP4+3,Journalier_HLV_Inter,8,FALSE)-HLOOKUP(EP4+4,Journalier_HLV_Inter,9,FALSE)),IF(AND(WEEKDAY(EP4,2)=1,COUNTIF(Jours_fériés,AND(EP4+1,IE+2))),HLOOKUP(EP4+3,Journalier_HLV_Inter,8,FALSE)-HLOOKUP(EP4+4,Journalier_HLV_Inter,9,FALSE),IF(AND(WEEKDAY(EP4,2)=1,COUNTIF(Jours_fériés,EP4+1)),HLOOKUP(EP4+2,Journalier_HLV_Inter,8,FALSE)-HLOOKUP(EP4+3,Journalier_HLV_Inter,9,FALSE),IF(AND(WEEKDAY(EP4,2)=1,COUNTIF(Jours_fériés,EP4+2)),HLOOKUP(EP4+1,Journalier_HLV_Inter,8,FALSE)-HLOOKUP(EP4+3,Journalier_HLV_Inter,9,FALSE),IF(AND(WEEKDAY(EP4,2)=2,COUNTIF(Jours_fériés,AND(EP4+1,EP4+2))),HLOOKUP(EP4+3,Journalier_HLV_Inter,8,FALSE)-HLOOKUP(EP4+4,Journalier_HLV_Inter,9,FALSE),IF(AND(WEEKDAY(EP4,2)=2,COUNTIF(Jours_fériés,EP4+1)),HLOOKUP(EP4+2,Journalier_HLV_Inter,8,FALSE)-HLOOKUP(EP4+3,Journalier_HLV_Inter,9,FALSE),IF(AND(WEEKDAY(EP4,2)=2,COUNTIF(Jours_fériés,EP4+2)),HLOOKUP(EP4+1,Journalier_HLV_Inter,8,FALSE)-HLOOKUP(EP4+3,Journalier_HLV_Inter,9,FALSE),IF(AND(WEEKDAY(EP4,2)=3,COUNTIF(Jours_fériés,AND(EP4+1,EP4+2))),HLOOKUP(EP4+3,Journalier_HLV_Inter,8,FALSE)-HLOOKUP(EP4+4,Journalier_HLV_Inter,9,FALSE),IF(AND(WEEKDAY(EP4,2)=3,COUNTIF(Jours_fériés,EP4+1)),HLOOKUP(EP4+2,Journalier_HLV_Inter,8,FALSE)-HLOOKUP(EP4+3,Journalier_HLV_Inter,9,FALSE),IF(AND(WEEKDAY(EP4,2)=3,COUNTIF(Jours_fériés,EP4+2)),HLOOKUP(EP4+1,Journalier_HLV_Inter,8,FALSE)-HLOOKUP(EP4+5,Journalier_HLV_Inter,9,FALSE),IF(WEEKDAY(EP4,2)=4,(HLOOKUP(EP4+1,Journalier_HLV_Inter,8,FALSE)-HLOOKUP(EP4+4,Journalier_HLV_Inter,9,FALSE)),IF(AND(WEEKDAY(EP4,2)=4,COUNTIF(Jours_fériés,EP4+1)),HLOOKUP(EP4+4,Journalier_HLV_Inter,8,FALSE)-HLOOKUP(EP4+5,Journalier_HLV_Inter,9,FALSE),IF(AND(WEEKDAY(EP4,2)=4,COUNTIF(Jours_fériés,AND(EP4+1,EP4+4))),HLOOKUP(EP4+5,Journalier_HLV_Inter,8,FALSE)-HLOOKUP(EP4+6,Journalier_HLV_Inter,9,FALSE),IF(AND(WEEKDAY(EP4,2)=4,COUNTIF(Jours_fériés,EP4+4)),HLOOKUP(EP4+1,Journalier_HLV_Inter,8,FALSE)-HLOOKUP(EP4+5,Journalier_HLV_Inter,9,FALSE),IF(AND(WEEKDAY(EP4,2)=5,COUNTIF(Jours_fériés,EP4+3)),HLOOKUP(EP4+4,Journalier_HLV_Inter,8,FALSE)-HLOOKUP(EP4+5,Journalier_HLV_Inter,9,FALSE),IF(AND(WEEKDAY(EP4,2)=5,COUNTIF(Jours_fériés,EP4+4)),HLOOKUP(EP4+3,Journalier_HLV_Inter,8,FALSE)-HLOOKUP(EP4+5,Journalier_HLV_Inter,9,FALSE),IF(COUNTIF(Week_end,EP4),0,IF(COUNTIF(Jours_fériés,EP4),0,HLOOKUP(EP4+1,Journalier_HLV_Inter,8,FALSE)-HLOOKUP(EP4+2,Journalier_HLV_Inter,9,FALSE)))))))))))))))))))</f>
        <v>0</v>
      </c>
      <c r="EQ18" s="63">
        <f>IF(WEEKDAY(EQ4,2)=5,(HLOOKUP(EQ4+3,Journalier_HLV_Inter,8,FALSE)-HLOOKUP(EQ4+4,Journalier_HLV_Inter,9,FALSE)),IF(AND(WEEKDAY(EQ4,2)=1,COUNTIF(Jours_fériés,AND(EQ4+1,IE+2))),HLOOKUP(EQ4+3,Journalier_HLV_Inter,8,FALSE)-HLOOKUP(EQ4+4,Journalier_HLV_Inter,9,FALSE),IF(AND(WEEKDAY(EQ4,2)=1,COUNTIF(Jours_fériés,EQ4+1)),HLOOKUP(EQ4+2,Journalier_HLV_Inter,8,FALSE)-HLOOKUP(EQ4+3,Journalier_HLV_Inter,9,FALSE),IF(AND(WEEKDAY(EQ4,2)=1,COUNTIF(Jours_fériés,EQ4+2)),HLOOKUP(EQ4+1,Journalier_HLV_Inter,8,FALSE)-HLOOKUP(EQ4+3,Journalier_HLV_Inter,9,FALSE),IF(AND(WEEKDAY(EQ4,2)=2,COUNTIF(Jours_fériés,AND(EQ4+1,EQ4+2))),HLOOKUP(EQ4+3,Journalier_HLV_Inter,8,FALSE)-HLOOKUP(EQ4+4,Journalier_HLV_Inter,9,FALSE),IF(AND(WEEKDAY(EQ4,2)=2,COUNTIF(Jours_fériés,EQ4+1)),HLOOKUP(EQ4+2,Journalier_HLV_Inter,8,FALSE)-HLOOKUP(EQ4+3,Journalier_HLV_Inter,9,FALSE),IF(AND(WEEKDAY(EQ4,2)=2,COUNTIF(Jours_fériés,EQ4+2)),HLOOKUP(EQ4+1,Journalier_HLV_Inter,8,FALSE)-HLOOKUP(EQ4+3,Journalier_HLV_Inter,9,FALSE),IF(AND(WEEKDAY(EQ4,2)=3,COUNTIF(Jours_fériés,AND(EQ4+1,EQ4+2))),HLOOKUP(EQ4+3,Journalier_HLV_Inter,8,FALSE)-HLOOKUP(EQ4+4,Journalier_HLV_Inter,9,FALSE),IF(AND(WEEKDAY(EQ4,2)=3,COUNTIF(Jours_fériés,EQ4+1)),HLOOKUP(EQ4+2,Journalier_HLV_Inter,8,FALSE)-HLOOKUP(EQ4+3,Journalier_HLV_Inter,9,FALSE),IF(AND(WEEKDAY(EQ4,2)=3,COUNTIF(Jours_fériés,EQ4+2)),HLOOKUP(EQ4+1,Journalier_HLV_Inter,8,FALSE)-HLOOKUP(EQ4+5,Journalier_HLV_Inter,9,FALSE),IF(WEEKDAY(EQ4,2)=4,(HLOOKUP(EQ4+1,Journalier_HLV_Inter,8,FALSE)-HLOOKUP(EQ4+4,Journalier_HLV_Inter,9,FALSE)),IF(AND(WEEKDAY(EQ4,2)=4,COUNTIF(Jours_fériés,EQ4+1)),HLOOKUP(EQ4+4,Journalier_HLV_Inter,8,FALSE)-HLOOKUP(EQ4+5,Journalier_HLV_Inter,9,FALSE),IF(AND(WEEKDAY(EQ4,2)=4,COUNTIF(Jours_fériés,AND(EQ4+1,EQ4+4))),HLOOKUP(EQ4+5,Journalier_HLV_Inter,8,FALSE)-HLOOKUP(EQ4+6,Journalier_HLV_Inter,9,FALSE),IF(AND(WEEKDAY(EQ4,2)=4,COUNTIF(Jours_fériés,EQ4+4)),HLOOKUP(EQ4+1,Journalier_HLV_Inter,8,FALSE)-HLOOKUP(EQ4+5,Journalier_HLV_Inter,9,FALSE),IF(AND(WEEKDAY(EQ4,2)=5,COUNTIF(Jours_fériés,EQ4+3)),HLOOKUP(EQ4+4,Journalier_HLV_Inter,8,FALSE)-HLOOKUP(EQ4+5,Journalier_HLV_Inter,9,FALSE),IF(AND(WEEKDAY(EQ4,2)=5,COUNTIF(Jours_fériés,EQ4+4)),HLOOKUP(EQ4+3,Journalier_HLV_Inter,8,FALSE)-HLOOKUP(EQ4+5,Journalier_HLV_Inter,9,FALSE),IF(COUNTIF(Week_end,EQ4),0,IF(COUNTIF(Jours_fériés,EQ4),0,HLOOKUP(EQ4+1,Journalier_HLV_Inter,8,FALSE)-HLOOKUP(EQ4+2,Journalier_HLV_Inter,9,FALSE)))))))))))))))))))</f>
        <v>0</v>
      </c>
      <c r="ER18" s="63">
        <f>IF(WEEKDAY(ER4,2)=5,(HLOOKUP(ER4+3,Journalier_HLV_Inter,8,FALSE)-HLOOKUP(ER4+4,Journalier_HLV_Inter,9,FALSE)),IF(AND(WEEKDAY(ER4,2)=1,COUNTIF(Jours_fériés,AND(ER4+1,IE+2))),HLOOKUP(ER4+3,Journalier_HLV_Inter,8,FALSE)-HLOOKUP(ER4+4,Journalier_HLV_Inter,9,FALSE),IF(AND(WEEKDAY(ER4,2)=1,COUNTIF(Jours_fériés,ER4+1)),HLOOKUP(ER4+2,Journalier_HLV_Inter,8,FALSE)-HLOOKUP(ER4+3,Journalier_HLV_Inter,9,FALSE),IF(AND(WEEKDAY(ER4,2)=1,COUNTIF(Jours_fériés,ER4+2)),HLOOKUP(ER4+1,Journalier_HLV_Inter,8,FALSE)-HLOOKUP(ER4+3,Journalier_HLV_Inter,9,FALSE),IF(AND(WEEKDAY(ER4,2)=2,COUNTIF(Jours_fériés,AND(ER4+1,ER4+2))),HLOOKUP(ER4+3,Journalier_HLV_Inter,8,FALSE)-HLOOKUP(ER4+4,Journalier_HLV_Inter,9,FALSE),IF(AND(WEEKDAY(ER4,2)=2,COUNTIF(Jours_fériés,ER4+1)),HLOOKUP(ER4+2,Journalier_HLV_Inter,8,FALSE)-HLOOKUP(ER4+3,Journalier_HLV_Inter,9,FALSE),IF(AND(WEEKDAY(ER4,2)=2,COUNTIF(Jours_fériés,ER4+2)),HLOOKUP(ER4+1,Journalier_HLV_Inter,8,FALSE)-HLOOKUP(ER4+3,Journalier_HLV_Inter,9,FALSE),IF(AND(WEEKDAY(ER4,2)=3,COUNTIF(Jours_fériés,AND(ER4+1,ER4+2))),HLOOKUP(ER4+3,Journalier_HLV_Inter,8,FALSE)-HLOOKUP(ER4+4,Journalier_HLV_Inter,9,FALSE),IF(AND(WEEKDAY(ER4,2)=3,COUNTIF(Jours_fériés,ER4+1)),HLOOKUP(ER4+2,Journalier_HLV_Inter,8,FALSE)-HLOOKUP(ER4+3,Journalier_HLV_Inter,9,FALSE),IF(AND(WEEKDAY(ER4,2)=3,COUNTIF(Jours_fériés,ER4+2)),HLOOKUP(ER4+1,Journalier_HLV_Inter,8,FALSE)-HLOOKUP(ER4+5,Journalier_HLV_Inter,9,FALSE),IF(WEEKDAY(ER4,2)=4,(HLOOKUP(ER4+1,Journalier_HLV_Inter,8,FALSE)-HLOOKUP(ER4+4,Journalier_HLV_Inter,9,FALSE)),IF(AND(WEEKDAY(ER4,2)=4,COUNTIF(Jours_fériés,ER4+1)),HLOOKUP(ER4+4,Journalier_HLV_Inter,8,FALSE)-HLOOKUP(ER4+5,Journalier_HLV_Inter,9,FALSE),IF(AND(WEEKDAY(ER4,2)=4,COUNTIF(Jours_fériés,AND(ER4+1,ER4+4))),HLOOKUP(ER4+5,Journalier_HLV_Inter,8,FALSE)-HLOOKUP(ER4+6,Journalier_HLV_Inter,9,FALSE),IF(AND(WEEKDAY(ER4,2)=4,COUNTIF(Jours_fériés,ER4+4)),HLOOKUP(ER4+1,Journalier_HLV_Inter,8,FALSE)-HLOOKUP(ER4+5,Journalier_HLV_Inter,9,FALSE),IF(AND(WEEKDAY(ER4,2)=5,COUNTIF(Jours_fériés,ER4+3)),HLOOKUP(ER4+4,Journalier_HLV_Inter,8,FALSE)-HLOOKUP(ER4+5,Journalier_HLV_Inter,9,FALSE),IF(AND(WEEKDAY(ER4,2)=5,COUNTIF(Jours_fériés,ER4+4)),HLOOKUP(ER4+3,Journalier_HLV_Inter,8,FALSE)-HLOOKUP(ER4+5,Journalier_HLV_Inter,9,FALSE),IF(COUNTIF(Week_end,ER4),0,IF(COUNTIF(Jours_fériés,ER4),0,HLOOKUP(ER4+1,Journalier_HLV_Inter,8,FALSE)-HLOOKUP(ER4+2,Journalier_HLV_Inter,9,FALSE)))))))))))))))))))</f>
        <v>0</v>
      </c>
      <c r="ES18" s="63">
        <f>IF(WEEKDAY(ES4,2)=5,(HLOOKUP(ES4+3,Journalier_HLV_Inter,8,FALSE)-HLOOKUP(ES4+4,Journalier_HLV_Inter,9,FALSE)),IF(AND(WEEKDAY(ES4,2)=1,COUNTIF(Jours_fériés,AND(ES4+1,IE+2))),HLOOKUP(ES4+3,Journalier_HLV_Inter,8,FALSE)-HLOOKUP(ES4+4,Journalier_HLV_Inter,9,FALSE),IF(AND(WEEKDAY(ES4,2)=1,COUNTIF(Jours_fériés,ES4+1)),HLOOKUP(ES4+2,Journalier_HLV_Inter,8,FALSE)-HLOOKUP(ES4+3,Journalier_HLV_Inter,9,FALSE),IF(AND(WEEKDAY(ES4,2)=1,COUNTIF(Jours_fériés,ES4+2)),HLOOKUP(ES4+1,Journalier_HLV_Inter,8,FALSE)-HLOOKUP(ES4+3,Journalier_HLV_Inter,9,FALSE),IF(AND(WEEKDAY(ES4,2)=2,COUNTIF(Jours_fériés,AND(ES4+1,ES4+2))),HLOOKUP(ES4+3,Journalier_HLV_Inter,8,FALSE)-HLOOKUP(ES4+4,Journalier_HLV_Inter,9,FALSE),IF(AND(WEEKDAY(ES4,2)=2,COUNTIF(Jours_fériés,ES4+1)),HLOOKUP(ES4+2,Journalier_HLV_Inter,8,FALSE)-HLOOKUP(ES4+3,Journalier_HLV_Inter,9,FALSE),IF(AND(WEEKDAY(ES4,2)=2,COUNTIF(Jours_fériés,ES4+2)),HLOOKUP(ES4+1,Journalier_HLV_Inter,8,FALSE)-HLOOKUP(ES4+3,Journalier_HLV_Inter,9,FALSE),IF(AND(WEEKDAY(ES4,2)=3,COUNTIF(Jours_fériés,AND(ES4+1,ES4+2))),HLOOKUP(ES4+3,Journalier_HLV_Inter,8,FALSE)-HLOOKUP(ES4+4,Journalier_HLV_Inter,9,FALSE),IF(AND(WEEKDAY(ES4,2)=3,COUNTIF(Jours_fériés,ES4+1)),HLOOKUP(ES4+2,Journalier_HLV_Inter,8,FALSE)-HLOOKUP(ES4+3,Journalier_HLV_Inter,9,FALSE),IF(AND(WEEKDAY(ES4,2)=3,COUNTIF(Jours_fériés,ES4+2)),HLOOKUP(ES4+1,Journalier_HLV_Inter,8,FALSE)-HLOOKUP(ES4+5,Journalier_HLV_Inter,9,FALSE),IF(WEEKDAY(ES4,2)=4,(HLOOKUP(ES4+1,Journalier_HLV_Inter,8,FALSE)-HLOOKUP(ES4+4,Journalier_HLV_Inter,9,FALSE)),IF(AND(WEEKDAY(ES4,2)=4,COUNTIF(Jours_fériés,ES4+1)),HLOOKUP(ES4+4,Journalier_HLV_Inter,8,FALSE)-HLOOKUP(ES4+5,Journalier_HLV_Inter,9,FALSE),IF(AND(WEEKDAY(ES4,2)=4,COUNTIF(Jours_fériés,AND(ES4+1,ES4+4))),HLOOKUP(ES4+5,Journalier_HLV_Inter,8,FALSE)-HLOOKUP(ES4+6,Journalier_HLV_Inter,9,FALSE),IF(AND(WEEKDAY(ES4,2)=4,COUNTIF(Jours_fériés,ES4+4)),HLOOKUP(ES4+1,Journalier_HLV_Inter,8,FALSE)-HLOOKUP(ES4+5,Journalier_HLV_Inter,9,FALSE),IF(AND(WEEKDAY(ES4,2)=5,COUNTIF(Jours_fériés,ES4+3)),HLOOKUP(ES4+4,Journalier_HLV_Inter,8,FALSE)-HLOOKUP(ES4+5,Journalier_HLV_Inter,9,FALSE),IF(AND(WEEKDAY(ES4,2)=5,COUNTIF(Jours_fériés,ES4+4)),HLOOKUP(ES4+3,Journalier_HLV_Inter,8,FALSE)-HLOOKUP(ES4+5,Journalier_HLV_Inter,9,FALSE),IF(COUNTIF(Week_end,ES4),0,IF(COUNTIF(Jours_fériés,ES4),0,HLOOKUP(ES4+1,Journalier_HLV_Inter,8,FALSE)-HLOOKUP(ES4+2,Journalier_HLV_Inter,9,FALSE)))))))))))))))))))</f>
        <v>0</v>
      </c>
      <c r="ET18" s="63">
        <f>IF(WEEKDAY(ET4,2)=5,(HLOOKUP(ET4+3,Journalier_HLV_Inter,8,FALSE)-HLOOKUP(ET4+4,Journalier_HLV_Inter,9,FALSE)),IF(AND(WEEKDAY(ET4,2)=1,COUNTIF(Jours_fériés,AND(ET4+1,IE+2))),HLOOKUP(ET4+3,Journalier_HLV_Inter,8,FALSE)-HLOOKUP(ET4+4,Journalier_HLV_Inter,9,FALSE),IF(AND(WEEKDAY(ET4,2)=1,COUNTIF(Jours_fériés,ET4+1)),HLOOKUP(ET4+2,Journalier_HLV_Inter,8,FALSE)-HLOOKUP(ET4+3,Journalier_HLV_Inter,9,FALSE),IF(AND(WEEKDAY(ET4,2)=1,COUNTIF(Jours_fériés,ET4+2)),HLOOKUP(ET4+1,Journalier_HLV_Inter,8,FALSE)-HLOOKUP(ET4+3,Journalier_HLV_Inter,9,FALSE),IF(AND(WEEKDAY(ET4,2)=2,COUNTIF(Jours_fériés,AND(ET4+1,ET4+2))),HLOOKUP(ET4+3,Journalier_HLV_Inter,8,FALSE)-HLOOKUP(ET4+4,Journalier_HLV_Inter,9,FALSE),IF(AND(WEEKDAY(ET4,2)=2,COUNTIF(Jours_fériés,ET4+1)),HLOOKUP(ET4+2,Journalier_HLV_Inter,8,FALSE)-HLOOKUP(ET4+3,Journalier_HLV_Inter,9,FALSE),IF(AND(WEEKDAY(ET4,2)=2,COUNTIF(Jours_fériés,ET4+2)),HLOOKUP(ET4+1,Journalier_HLV_Inter,8,FALSE)-HLOOKUP(ET4+3,Journalier_HLV_Inter,9,FALSE),IF(AND(WEEKDAY(ET4,2)=3,COUNTIF(Jours_fériés,AND(ET4+1,ET4+2))),HLOOKUP(ET4+3,Journalier_HLV_Inter,8,FALSE)-HLOOKUP(ET4+4,Journalier_HLV_Inter,9,FALSE),IF(AND(WEEKDAY(ET4,2)=3,COUNTIF(Jours_fériés,ET4+1)),HLOOKUP(ET4+2,Journalier_HLV_Inter,8,FALSE)-HLOOKUP(ET4+3,Journalier_HLV_Inter,9,FALSE),IF(AND(WEEKDAY(ET4,2)=3,COUNTIF(Jours_fériés,ET4+2)),HLOOKUP(ET4+1,Journalier_HLV_Inter,8,FALSE)-HLOOKUP(ET4+5,Journalier_HLV_Inter,9,FALSE),IF(WEEKDAY(ET4,2)=4,(HLOOKUP(ET4+1,Journalier_HLV_Inter,8,FALSE)-HLOOKUP(ET4+4,Journalier_HLV_Inter,9,FALSE)),IF(AND(WEEKDAY(ET4,2)=4,COUNTIF(Jours_fériés,ET4+1)),HLOOKUP(ET4+4,Journalier_HLV_Inter,8,FALSE)-HLOOKUP(ET4+5,Journalier_HLV_Inter,9,FALSE),IF(AND(WEEKDAY(ET4,2)=4,COUNTIF(Jours_fériés,AND(ET4+1,ET4+4))),HLOOKUP(ET4+5,Journalier_HLV_Inter,8,FALSE)-HLOOKUP(ET4+6,Journalier_HLV_Inter,9,FALSE),IF(AND(WEEKDAY(ET4,2)=4,COUNTIF(Jours_fériés,ET4+4)),HLOOKUP(ET4+1,Journalier_HLV_Inter,8,FALSE)-HLOOKUP(ET4+5,Journalier_HLV_Inter,9,FALSE),IF(AND(WEEKDAY(ET4,2)=5,COUNTIF(Jours_fériés,ET4+3)),HLOOKUP(ET4+4,Journalier_HLV_Inter,8,FALSE)-HLOOKUP(ET4+5,Journalier_HLV_Inter,9,FALSE),IF(AND(WEEKDAY(ET4,2)=5,COUNTIF(Jours_fériés,ET4+4)),HLOOKUP(ET4+3,Journalier_HLV_Inter,8,FALSE)-HLOOKUP(ET4+5,Journalier_HLV_Inter,9,FALSE),IF(COUNTIF(Week_end,ET4),0,IF(COUNTIF(Jours_fériés,ET4),0,HLOOKUP(ET4+1,Journalier_HLV_Inter,8,FALSE)-HLOOKUP(ET4+2,Journalier_HLV_Inter,9,FALSE)))))))))))))))))))</f>
        <v>0</v>
      </c>
      <c r="EU18" s="63">
        <f>IF(WEEKDAY(EU4,2)=5,(HLOOKUP(EU4+3,Journalier_HLV_Inter,8,FALSE)-HLOOKUP(EU4+4,Journalier_HLV_Inter,9,FALSE)),IF(AND(WEEKDAY(EU4,2)=1,COUNTIF(Jours_fériés,AND(EU4+1,IE+2))),HLOOKUP(EU4+3,Journalier_HLV_Inter,8,FALSE)-HLOOKUP(EU4+4,Journalier_HLV_Inter,9,FALSE),IF(AND(WEEKDAY(EU4,2)=1,COUNTIF(Jours_fériés,EU4+1)),HLOOKUP(EU4+2,Journalier_HLV_Inter,8,FALSE)-HLOOKUP(EU4+3,Journalier_HLV_Inter,9,FALSE),IF(AND(WEEKDAY(EU4,2)=1,COUNTIF(Jours_fériés,EU4+2)),HLOOKUP(EU4+1,Journalier_HLV_Inter,8,FALSE)-HLOOKUP(EU4+3,Journalier_HLV_Inter,9,FALSE),IF(AND(WEEKDAY(EU4,2)=2,COUNTIF(Jours_fériés,AND(EU4+1,EU4+2))),HLOOKUP(EU4+3,Journalier_HLV_Inter,8,FALSE)-HLOOKUP(EU4+4,Journalier_HLV_Inter,9,FALSE),IF(AND(WEEKDAY(EU4,2)=2,COUNTIF(Jours_fériés,EU4+1)),HLOOKUP(EU4+2,Journalier_HLV_Inter,8,FALSE)-HLOOKUP(EU4+3,Journalier_HLV_Inter,9,FALSE),IF(AND(WEEKDAY(EU4,2)=2,COUNTIF(Jours_fériés,EU4+2)),HLOOKUP(EU4+1,Journalier_HLV_Inter,8,FALSE)-HLOOKUP(EU4+3,Journalier_HLV_Inter,9,FALSE),IF(AND(WEEKDAY(EU4,2)=3,COUNTIF(Jours_fériés,AND(EU4+1,EU4+2))),HLOOKUP(EU4+3,Journalier_HLV_Inter,8,FALSE)-HLOOKUP(EU4+4,Journalier_HLV_Inter,9,FALSE),IF(AND(WEEKDAY(EU4,2)=3,COUNTIF(Jours_fériés,EU4+1)),HLOOKUP(EU4+2,Journalier_HLV_Inter,8,FALSE)-HLOOKUP(EU4+3,Journalier_HLV_Inter,9,FALSE),IF(AND(WEEKDAY(EU4,2)=3,COUNTIF(Jours_fériés,EU4+2)),HLOOKUP(EU4+1,Journalier_HLV_Inter,8,FALSE)-HLOOKUP(EU4+5,Journalier_HLV_Inter,9,FALSE),IF(WEEKDAY(EU4,2)=4,(HLOOKUP(EU4+1,Journalier_HLV_Inter,8,FALSE)-HLOOKUP(EU4+4,Journalier_HLV_Inter,9,FALSE)),IF(AND(WEEKDAY(EU4,2)=4,COUNTIF(Jours_fériés,EU4+1)),HLOOKUP(EU4+4,Journalier_HLV_Inter,8,FALSE)-HLOOKUP(EU4+5,Journalier_HLV_Inter,9,FALSE),IF(AND(WEEKDAY(EU4,2)=4,COUNTIF(Jours_fériés,AND(EU4+1,EU4+4))),HLOOKUP(EU4+5,Journalier_HLV_Inter,8,FALSE)-HLOOKUP(EU4+6,Journalier_HLV_Inter,9,FALSE),IF(AND(WEEKDAY(EU4,2)=4,COUNTIF(Jours_fériés,EU4+4)),HLOOKUP(EU4+1,Journalier_HLV_Inter,8,FALSE)-HLOOKUP(EU4+5,Journalier_HLV_Inter,9,FALSE),IF(AND(WEEKDAY(EU4,2)=5,COUNTIF(Jours_fériés,EU4+3)),HLOOKUP(EU4+4,Journalier_HLV_Inter,8,FALSE)-HLOOKUP(EU4+5,Journalier_HLV_Inter,9,FALSE),IF(AND(WEEKDAY(EU4,2)=5,COUNTIF(Jours_fériés,EU4+4)),HLOOKUP(EU4+3,Journalier_HLV_Inter,8,FALSE)-HLOOKUP(EU4+5,Journalier_HLV_Inter,9,FALSE),IF(COUNTIF(Week_end,EU4),0,IF(COUNTIF(Jours_fériés,EU4),0,HLOOKUP(EU4+1,Journalier_HLV_Inter,8,FALSE)-HLOOKUP(EU4+2,Journalier_HLV_Inter,9,FALSE)))))))))))))))))))</f>
        <v>0</v>
      </c>
      <c r="EV18" s="63">
        <f>IF(WEEKDAY(EV4,2)=5,(HLOOKUP(EV4+3,Journalier_HLV_Inter,8,FALSE)-HLOOKUP(EV4+4,Journalier_HLV_Inter,9,FALSE)),IF(AND(WEEKDAY(EV4,2)=1,COUNTIF(Jours_fériés,AND(EV4+1,IE+2))),HLOOKUP(EV4+3,Journalier_HLV_Inter,8,FALSE)-HLOOKUP(EV4+4,Journalier_HLV_Inter,9,FALSE),IF(AND(WEEKDAY(EV4,2)=1,COUNTIF(Jours_fériés,EV4+1)),HLOOKUP(EV4+2,Journalier_HLV_Inter,8,FALSE)-HLOOKUP(EV4+3,Journalier_HLV_Inter,9,FALSE),IF(AND(WEEKDAY(EV4,2)=1,COUNTIF(Jours_fériés,EV4+2)),HLOOKUP(EV4+1,Journalier_HLV_Inter,8,FALSE)-HLOOKUP(EV4+3,Journalier_HLV_Inter,9,FALSE),IF(AND(WEEKDAY(EV4,2)=2,COUNTIF(Jours_fériés,AND(EV4+1,EV4+2))),HLOOKUP(EV4+3,Journalier_HLV_Inter,8,FALSE)-HLOOKUP(EV4+4,Journalier_HLV_Inter,9,FALSE),IF(AND(WEEKDAY(EV4,2)=2,COUNTIF(Jours_fériés,EV4+1)),HLOOKUP(EV4+2,Journalier_HLV_Inter,8,FALSE)-HLOOKUP(EV4+3,Journalier_HLV_Inter,9,FALSE),IF(AND(WEEKDAY(EV4,2)=2,COUNTIF(Jours_fériés,EV4+2)),HLOOKUP(EV4+1,Journalier_HLV_Inter,8,FALSE)-HLOOKUP(EV4+3,Journalier_HLV_Inter,9,FALSE),IF(AND(WEEKDAY(EV4,2)=3,COUNTIF(Jours_fériés,AND(EV4+1,EV4+2))),HLOOKUP(EV4+3,Journalier_HLV_Inter,8,FALSE)-HLOOKUP(EV4+4,Journalier_HLV_Inter,9,FALSE),IF(AND(WEEKDAY(EV4,2)=3,COUNTIF(Jours_fériés,EV4+1)),HLOOKUP(EV4+2,Journalier_HLV_Inter,8,FALSE)-HLOOKUP(EV4+3,Journalier_HLV_Inter,9,FALSE),IF(AND(WEEKDAY(EV4,2)=3,COUNTIF(Jours_fériés,EV4+2)),HLOOKUP(EV4+1,Journalier_HLV_Inter,8,FALSE)-HLOOKUP(EV4+5,Journalier_HLV_Inter,9,FALSE),IF(WEEKDAY(EV4,2)=4,(HLOOKUP(EV4+1,Journalier_HLV_Inter,8,FALSE)-HLOOKUP(EV4+4,Journalier_HLV_Inter,9,FALSE)),IF(AND(WEEKDAY(EV4,2)=4,COUNTIF(Jours_fériés,EV4+1)),HLOOKUP(EV4+4,Journalier_HLV_Inter,8,FALSE)-HLOOKUP(EV4+5,Journalier_HLV_Inter,9,FALSE),IF(AND(WEEKDAY(EV4,2)=4,COUNTIF(Jours_fériés,AND(EV4+1,EV4+4))),HLOOKUP(EV4+5,Journalier_HLV_Inter,8,FALSE)-HLOOKUP(EV4+6,Journalier_HLV_Inter,9,FALSE),IF(AND(WEEKDAY(EV4,2)=4,COUNTIF(Jours_fériés,EV4+4)),HLOOKUP(EV4+1,Journalier_HLV_Inter,8,FALSE)-HLOOKUP(EV4+5,Journalier_HLV_Inter,9,FALSE),IF(AND(WEEKDAY(EV4,2)=5,COUNTIF(Jours_fériés,EV4+3)),HLOOKUP(EV4+4,Journalier_HLV_Inter,8,FALSE)-HLOOKUP(EV4+5,Journalier_HLV_Inter,9,FALSE),IF(AND(WEEKDAY(EV4,2)=5,COUNTIF(Jours_fériés,EV4+4)),HLOOKUP(EV4+3,Journalier_HLV_Inter,8,FALSE)-HLOOKUP(EV4+5,Journalier_HLV_Inter,9,FALSE),IF(COUNTIF(Week_end,EV4),0,IF(COUNTIF(Jours_fériés,EV4),0,HLOOKUP(EV4+1,Journalier_HLV_Inter,8,FALSE)-HLOOKUP(EV4+2,Journalier_HLV_Inter,9,FALSE)))))))))))))))))))</f>
        <v>0</v>
      </c>
      <c r="EW18" s="63">
        <f>IF(WEEKDAY(EW4,2)=5,(HLOOKUP(EW4+3,Journalier_HLV_Inter,8,FALSE)-HLOOKUP(EW4+4,Journalier_HLV_Inter,9,FALSE)),IF(AND(WEEKDAY(EW4,2)=1,COUNTIF(Jours_fériés,AND(EW4+1,IE+2))),HLOOKUP(EW4+3,Journalier_HLV_Inter,8,FALSE)-HLOOKUP(EW4+4,Journalier_HLV_Inter,9,FALSE),IF(AND(WEEKDAY(EW4,2)=1,COUNTIF(Jours_fériés,EW4+1)),HLOOKUP(EW4+2,Journalier_HLV_Inter,8,FALSE)-HLOOKUP(EW4+3,Journalier_HLV_Inter,9,FALSE),IF(AND(WEEKDAY(EW4,2)=1,COUNTIF(Jours_fériés,EW4+2)),HLOOKUP(EW4+1,Journalier_HLV_Inter,8,FALSE)-HLOOKUP(EW4+3,Journalier_HLV_Inter,9,FALSE),IF(AND(WEEKDAY(EW4,2)=2,COUNTIF(Jours_fériés,AND(EW4+1,EW4+2))),HLOOKUP(EW4+3,Journalier_HLV_Inter,8,FALSE)-HLOOKUP(EW4+4,Journalier_HLV_Inter,9,FALSE),IF(AND(WEEKDAY(EW4,2)=2,COUNTIF(Jours_fériés,EW4+1)),HLOOKUP(EW4+2,Journalier_HLV_Inter,8,FALSE)-HLOOKUP(EW4+3,Journalier_HLV_Inter,9,FALSE),IF(AND(WEEKDAY(EW4,2)=2,COUNTIF(Jours_fériés,EW4+2)),HLOOKUP(EW4+1,Journalier_HLV_Inter,8,FALSE)-HLOOKUP(EW4+3,Journalier_HLV_Inter,9,FALSE),IF(AND(WEEKDAY(EW4,2)=3,COUNTIF(Jours_fériés,AND(EW4+1,EW4+2))),HLOOKUP(EW4+3,Journalier_HLV_Inter,8,FALSE)-HLOOKUP(EW4+4,Journalier_HLV_Inter,9,FALSE),IF(AND(WEEKDAY(EW4,2)=3,COUNTIF(Jours_fériés,EW4+1)),HLOOKUP(EW4+2,Journalier_HLV_Inter,8,FALSE)-HLOOKUP(EW4+3,Journalier_HLV_Inter,9,FALSE),IF(AND(WEEKDAY(EW4,2)=3,COUNTIF(Jours_fériés,EW4+2)),HLOOKUP(EW4+1,Journalier_HLV_Inter,8,FALSE)-HLOOKUP(EW4+5,Journalier_HLV_Inter,9,FALSE),IF(WEEKDAY(EW4,2)=4,(HLOOKUP(EW4+1,Journalier_HLV_Inter,8,FALSE)-HLOOKUP(EW4+4,Journalier_HLV_Inter,9,FALSE)),IF(AND(WEEKDAY(EW4,2)=4,COUNTIF(Jours_fériés,EW4+1)),HLOOKUP(EW4+4,Journalier_HLV_Inter,8,FALSE)-HLOOKUP(EW4+5,Journalier_HLV_Inter,9,FALSE),IF(AND(WEEKDAY(EW4,2)=4,COUNTIF(Jours_fériés,AND(EW4+1,EW4+4))),HLOOKUP(EW4+5,Journalier_HLV_Inter,8,FALSE)-HLOOKUP(EW4+6,Journalier_HLV_Inter,9,FALSE),IF(AND(WEEKDAY(EW4,2)=4,COUNTIF(Jours_fériés,EW4+4)),HLOOKUP(EW4+1,Journalier_HLV_Inter,8,FALSE)-HLOOKUP(EW4+5,Journalier_HLV_Inter,9,FALSE),IF(AND(WEEKDAY(EW4,2)=5,COUNTIF(Jours_fériés,EW4+3)),HLOOKUP(EW4+4,Journalier_HLV_Inter,8,FALSE)-HLOOKUP(EW4+5,Journalier_HLV_Inter,9,FALSE),IF(AND(WEEKDAY(EW4,2)=5,COUNTIF(Jours_fériés,EW4+4)),HLOOKUP(EW4+3,Journalier_HLV_Inter,8,FALSE)-HLOOKUP(EW4+5,Journalier_HLV_Inter,9,FALSE),IF(COUNTIF(Week_end,EW4),0,IF(COUNTIF(Jours_fériés,EW4),0,HLOOKUP(EW4+1,Journalier_HLV_Inter,8,FALSE)-HLOOKUP(EW4+2,Journalier_HLV_Inter,9,FALSE)))))))))))))))))))</f>
        <v>0</v>
      </c>
      <c r="EX18" s="63">
        <f>IF(WEEKDAY(EX4,2)=5,(HLOOKUP(EX4+3,Journalier_HLV_Inter,8,FALSE)-HLOOKUP(EX4+4,Journalier_HLV_Inter,9,FALSE)),IF(AND(WEEKDAY(EX4,2)=1,COUNTIF(Jours_fériés,AND(EX4+1,IE+2))),HLOOKUP(EX4+3,Journalier_HLV_Inter,8,FALSE)-HLOOKUP(EX4+4,Journalier_HLV_Inter,9,FALSE),IF(AND(WEEKDAY(EX4,2)=1,COUNTIF(Jours_fériés,EX4+1)),HLOOKUP(EX4+2,Journalier_HLV_Inter,8,FALSE)-HLOOKUP(EX4+3,Journalier_HLV_Inter,9,FALSE),IF(AND(WEEKDAY(EX4,2)=1,COUNTIF(Jours_fériés,EX4+2)),HLOOKUP(EX4+1,Journalier_HLV_Inter,8,FALSE)-HLOOKUP(EX4+3,Journalier_HLV_Inter,9,FALSE),IF(AND(WEEKDAY(EX4,2)=2,COUNTIF(Jours_fériés,AND(EX4+1,EX4+2))),HLOOKUP(EX4+3,Journalier_HLV_Inter,8,FALSE)-HLOOKUP(EX4+4,Journalier_HLV_Inter,9,FALSE),IF(AND(WEEKDAY(EX4,2)=2,COUNTIF(Jours_fériés,EX4+1)),HLOOKUP(EX4+2,Journalier_HLV_Inter,8,FALSE)-HLOOKUP(EX4+3,Journalier_HLV_Inter,9,FALSE),IF(AND(WEEKDAY(EX4,2)=2,COUNTIF(Jours_fériés,EX4+2)),HLOOKUP(EX4+1,Journalier_HLV_Inter,8,FALSE)-HLOOKUP(EX4+3,Journalier_HLV_Inter,9,FALSE),IF(AND(WEEKDAY(EX4,2)=3,COUNTIF(Jours_fériés,AND(EX4+1,EX4+2))),HLOOKUP(EX4+3,Journalier_HLV_Inter,8,FALSE)-HLOOKUP(EX4+4,Journalier_HLV_Inter,9,FALSE),IF(AND(WEEKDAY(EX4,2)=3,COUNTIF(Jours_fériés,EX4+1)),HLOOKUP(EX4+2,Journalier_HLV_Inter,8,FALSE)-HLOOKUP(EX4+3,Journalier_HLV_Inter,9,FALSE),IF(AND(WEEKDAY(EX4,2)=3,COUNTIF(Jours_fériés,EX4+2)),HLOOKUP(EX4+1,Journalier_HLV_Inter,8,FALSE)-HLOOKUP(EX4+5,Journalier_HLV_Inter,9,FALSE),IF(WEEKDAY(EX4,2)=4,(HLOOKUP(EX4+1,Journalier_HLV_Inter,8,FALSE)-HLOOKUP(EX4+4,Journalier_HLV_Inter,9,FALSE)),IF(AND(WEEKDAY(EX4,2)=4,COUNTIF(Jours_fériés,EX4+1)),HLOOKUP(EX4+4,Journalier_HLV_Inter,8,FALSE)-HLOOKUP(EX4+5,Journalier_HLV_Inter,9,FALSE),IF(AND(WEEKDAY(EX4,2)=4,COUNTIF(Jours_fériés,AND(EX4+1,EX4+4))),HLOOKUP(EX4+5,Journalier_HLV_Inter,8,FALSE)-HLOOKUP(EX4+6,Journalier_HLV_Inter,9,FALSE),IF(AND(WEEKDAY(EX4,2)=4,COUNTIF(Jours_fériés,EX4+4)),HLOOKUP(EX4+1,Journalier_HLV_Inter,8,FALSE)-HLOOKUP(EX4+5,Journalier_HLV_Inter,9,FALSE),IF(AND(WEEKDAY(EX4,2)=5,COUNTIF(Jours_fériés,EX4+3)),HLOOKUP(EX4+4,Journalier_HLV_Inter,8,FALSE)-HLOOKUP(EX4+5,Journalier_HLV_Inter,9,FALSE),IF(AND(WEEKDAY(EX4,2)=5,COUNTIF(Jours_fériés,EX4+4)),HLOOKUP(EX4+3,Journalier_HLV_Inter,8,FALSE)-HLOOKUP(EX4+5,Journalier_HLV_Inter,9,FALSE),IF(COUNTIF(Week_end,EX4),0,IF(COUNTIF(Jours_fériés,EX4),0,HLOOKUP(EX4+1,Journalier_HLV_Inter,8,FALSE)-HLOOKUP(EX4+2,Journalier_HLV_Inter,9,FALSE)))))))))))))))))))</f>
        <v>0</v>
      </c>
      <c r="EY18" s="63">
        <f>IF(WEEKDAY(EY4,2)=5,(HLOOKUP(EY4+3,Journalier_HLV_Inter,8,FALSE)-HLOOKUP(EY4+4,Journalier_HLV_Inter,9,FALSE)),IF(AND(WEEKDAY(EY4,2)=1,COUNTIF(Jours_fériés,AND(EY4+1,IE+2))),HLOOKUP(EY4+3,Journalier_HLV_Inter,8,FALSE)-HLOOKUP(EY4+4,Journalier_HLV_Inter,9,FALSE),IF(AND(WEEKDAY(EY4,2)=1,COUNTIF(Jours_fériés,EY4+1)),HLOOKUP(EY4+2,Journalier_HLV_Inter,8,FALSE)-HLOOKUP(EY4+3,Journalier_HLV_Inter,9,FALSE),IF(AND(WEEKDAY(EY4,2)=1,COUNTIF(Jours_fériés,EY4+2)),HLOOKUP(EY4+1,Journalier_HLV_Inter,8,FALSE)-HLOOKUP(EY4+3,Journalier_HLV_Inter,9,FALSE),IF(AND(WEEKDAY(EY4,2)=2,COUNTIF(Jours_fériés,AND(EY4+1,EY4+2))),HLOOKUP(EY4+3,Journalier_HLV_Inter,8,FALSE)-HLOOKUP(EY4+4,Journalier_HLV_Inter,9,FALSE),IF(AND(WEEKDAY(EY4,2)=2,COUNTIF(Jours_fériés,EY4+1)),HLOOKUP(EY4+2,Journalier_HLV_Inter,8,FALSE)-HLOOKUP(EY4+3,Journalier_HLV_Inter,9,FALSE),IF(AND(WEEKDAY(EY4,2)=2,COUNTIF(Jours_fériés,EY4+2)),HLOOKUP(EY4+1,Journalier_HLV_Inter,8,FALSE)-HLOOKUP(EY4+3,Journalier_HLV_Inter,9,FALSE),IF(AND(WEEKDAY(EY4,2)=3,COUNTIF(Jours_fériés,AND(EY4+1,EY4+2))),HLOOKUP(EY4+3,Journalier_HLV_Inter,8,FALSE)-HLOOKUP(EY4+4,Journalier_HLV_Inter,9,FALSE),IF(AND(WEEKDAY(EY4,2)=3,COUNTIF(Jours_fériés,EY4+1)),HLOOKUP(EY4+2,Journalier_HLV_Inter,8,FALSE)-HLOOKUP(EY4+3,Journalier_HLV_Inter,9,FALSE),IF(AND(WEEKDAY(EY4,2)=3,COUNTIF(Jours_fériés,EY4+2)),HLOOKUP(EY4+1,Journalier_HLV_Inter,8,FALSE)-HLOOKUP(EY4+5,Journalier_HLV_Inter,9,FALSE),IF(WEEKDAY(EY4,2)=4,(HLOOKUP(EY4+1,Journalier_HLV_Inter,8,FALSE)-HLOOKUP(EY4+4,Journalier_HLV_Inter,9,FALSE)),IF(AND(WEEKDAY(EY4,2)=4,COUNTIF(Jours_fériés,EY4+1)),HLOOKUP(EY4+4,Journalier_HLV_Inter,8,FALSE)-HLOOKUP(EY4+5,Journalier_HLV_Inter,9,FALSE),IF(AND(WEEKDAY(EY4,2)=4,COUNTIF(Jours_fériés,AND(EY4+1,EY4+4))),HLOOKUP(EY4+5,Journalier_HLV_Inter,8,FALSE)-HLOOKUP(EY4+6,Journalier_HLV_Inter,9,FALSE),IF(AND(WEEKDAY(EY4,2)=4,COUNTIF(Jours_fériés,EY4+4)),HLOOKUP(EY4+1,Journalier_HLV_Inter,8,FALSE)-HLOOKUP(EY4+5,Journalier_HLV_Inter,9,FALSE),IF(AND(WEEKDAY(EY4,2)=5,COUNTIF(Jours_fériés,EY4+3)),HLOOKUP(EY4+4,Journalier_HLV_Inter,8,FALSE)-HLOOKUP(EY4+5,Journalier_HLV_Inter,9,FALSE),IF(AND(WEEKDAY(EY4,2)=5,COUNTIF(Jours_fériés,EY4+4)),HLOOKUP(EY4+3,Journalier_HLV_Inter,8,FALSE)-HLOOKUP(EY4+5,Journalier_HLV_Inter,9,FALSE),IF(COUNTIF(Week_end,EY4),0,IF(COUNTIF(Jours_fériés,EY4),0,HLOOKUP(EY4+1,Journalier_HLV_Inter,8,FALSE)-HLOOKUP(EY4+2,Journalier_HLV_Inter,9,FALSE)))))))))))))))))))</f>
        <v>0</v>
      </c>
      <c r="EZ18" s="63">
        <f>IF(WEEKDAY(EZ4,2)=5,(HLOOKUP(EZ4+3,Journalier_HLV_Inter,8,FALSE)-HLOOKUP(EZ4+4,Journalier_HLV_Inter,9,FALSE)),IF(AND(WEEKDAY(EZ4,2)=1,COUNTIF(Jours_fériés,AND(EZ4+1,IE+2))),HLOOKUP(EZ4+3,Journalier_HLV_Inter,8,FALSE)-HLOOKUP(EZ4+4,Journalier_HLV_Inter,9,FALSE),IF(AND(WEEKDAY(EZ4,2)=1,COUNTIF(Jours_fériés,EZ4+1)),HLOOKUP(EZ4+2,Journalier_HLV_Inter,8,FALSE)-HLOOKUP(EZ4+3,Journalier_HLV_Inter,9,FALSE),IF(AND(WEEKDAY(EZ4,2)=1,COUNTIF(Jours_fériés,EZ4+2)),HLOOKUP(EZ4+1,Journalier_HLV_Inter,8,FALSE)-HLOOKUP(EZ4+3,Journalier_HLV_Inter,9,FALSE),IF(AND(WEEKDAY(EZ4,2)=2,COUNTIF(Jours_fériés,AND(EZ4+1,EZ4+2))),HLOOKUP(EZ4+3,Journalier_HLV_Inter,8,FALSE)-HLOOKUP(EZ4+4,Journalier_HLV_Inter,9,FALSE),IF(AND(WEEKDAY(EZ4,2)=2,COUNTIF(Jours_fériés,EZ4+1)),HLOOKUP(EZ4+2,Journalier_HLV_Inter,8,FALSE)-HLOOKUP(EZ4+3,Journalier_HLV_Inter,9,FALSE),IF(AND(WEEKDAY(EZ4,2)=2,COUNTIF(Jours_fériés,EZ4+2)),HLOOKUP(EZ4+1,Journalier_HLV_Inter,8,FALSE)-HLOOKUP(EZ4+3,Journalier_HLV_Inter,9,FALSE),IF(AND(WEEKDAY(EZ4,2)=3,COUNTIF(Jours_fériés,AND(EZ4+1,EZ4+2))),HLOOKUP(EZ4+3,Journalier_HLV_Inter,8,FALSE)-HLOOKUP(EZ4+4,Journalier_HLV_Inter,9,FALSE),IF(AND(WEEKDAY(EZ4,2)=3,COUNTIF(Jours_fériés,EZ4+1)),HLOOKUP(EZ4+2,Journalier_HLV_Inter,8,FALSE)-HLOOKUP(EZ4+3,Journalier_HLV_Inter,9,FALSE),IF(AND(WEEKDAY(EZ4,2)=3,COUNTIF(Jours_fériés,EZ4+2)),HLOOKUP(EZ4+1,Journalier_HLV_Inter,8,FALSE)-HLOOKUP(EZ4+5,Journalier_HLV_Inter,9,FALSE),IF(WEEKDAY(EZ4,2)=4,(HLOOKUP(EZ4+1,Journalier_HLV_Inter,8,FALSE)-HLOOKUP(EZ4+4,Journalier_HLV_Inter,9,FALSE)),IF(AND(WEEKDAY(EZ4,2)=4,COUNTIF(Jours_fériés,EZ4+1)),HLOOKUP(EZ4+4,Journalier_HLV_Inter,8,FALSE)-HLOOKUP(EZ4+5,Journalier_HLV_Inter,9,FALSE),IF(AND(WEEKDAY(EZ4,2)=4,COUNTIF(Jours_fériés,AND(EZ4+1,EZ4+4))),HLOOKUP(EZ4+5,Journalier_HLV_Inter,8,FALSE)-HLOOKUP(EZ4+6,Journalier_HLV_Inter,9,FALSE),IF(AND(WEEKDAY(EZ4,2)=4,COUNTIF(Jours_fériés,EZ4+4)),HLOOKUP(EZ4+1,Journalier_HLV_Inter,8,FALSE)-HLOOKUP(EZ4+5,Journalier_HLV_Inter,9,FALSE),IF(AND(WEEKDAY(EZ4,2)=5,COUNTIF(Jours_fériés,EZ4+3)),HLOOKUP(EZ4+4,Journalier_HLV_Inter,8,FALSE)-HLOOKUP(EZ4+5,Journalier_HLV_Inter,9,FALSE),IF(AND(WEEKDAY(EZ4,2)=5,COUNTIF(Jours_fériés,EZ4+4)),HLOOKUP(EZ4+3,Journalier_HLV_Inter,8,FALSE)-HLOOKUP(EZ4+5,Journalier_HLV_Inter,9,FALSE),IF(COUNTIF(Week_end,EZ4),0,IF(COUNTIF(Jours_fériés,EZ4),0,HLOOKUP(EZ4+1,Journalier_HLV_Inter,8,FALSE)-HLOOKUP(EZ4+2,Journalier_HLV_Inter,9,FALSE)))))))))))))))))))</f>
        <v>0</v>
      </c>
      <c r="FA18" s="63">
        <f>IF(WEEKDAY(FA4,2)=5,(HLOOKUP(FA4+3,Journalier_HLV_Inter,8,FALSE)-HLOOKUP(FA4+4,Journalier_HLV_Inter,9,FALSE)),IF(AND(WEEKDAY(FA4,2)=1,COUNTIF(Jours_fériés,AND(FA4+1,IE+2))),HLOOKUP(FA4+3,Journalier_HLV_Inter,8,FALSE)-HLOOKUP(FA4+4,Journalier_HLV_Inter,9,FALSE),IF(AND(WEEKDAY(FA4,2)=1,COUNTIF(Jours_fériés,FA4+1)),HLOOKUP(FA4+2,Journalier_HLV_Inter,8,FALSE)-HLOOKUP(FA4+3,Journalier_HLV_Inter,9,FALSE),IF(AND(WEEKDAY(FA4,2)=1,COUNTIF(Jours_fériés,FA4+2)),HLOOKUP(FA4+1,Journalier_HLV_Inter,8,FALSE)-HLOOKUP(FA4+3,Journalier_HLV_Inter,9,FALSE),IF(AND(WEEKDAY(FA4,2)=2,COUNTIF(Jours_fériés,AND(FA4+1,FA4+2))),HLOOKUP(FA4+3,Journalier_HLV_Inter,8,FALSE)-HLOOKUP(FA4+4,Journalier_HLV_Inter,9,FALSE),IF(AND(WEEKDAY(FA4,2)=2,COUNTIF(Jours_fériés,FA4+1)),HLOOKUP(FA4+2,Journalier_HLV_Inter,8,FALSE)-HLOOKUP(FA4+3,Journalier_HLV_Inter,9,FALSE),IF(AND(WEEKDAY(FA4,2)=2,COUNTIF(Jours_fériés,FA4+2)),HLOOKUP(FA4+1,Journalier_HLV_Inter,8,FALSE)-HLOOKUP(FA4+3,Journalier_HLV_Inter,9,FALSE),IF(AND(WEEKDAY(FA4,2)=3,COUNTIF(Jours_fériés,AND(FA4+1,FA4+2))),HLOOKUP(FA4+3,Journalier_HLV_Inter,8,FALSE)-HLOOKUP(FA4+4,Journalier_HLV_Inter,9,FALSE),IF(AND(WEEKDAY(FA4,2)=3,COUNTIF(Jours_fériés,FA4+1)),HLOOKUP(FA4+2,Journalier_HLV_Inter,8,FALSE)-HLOOKUP(FA4+3,Journalier_HLV_Inter,9,FALSE),IF(AND(WEEKDAY(FA4,2)=3,COUNTIF(Jours_fériés,FA4+2)),HLOOKUP(FA4+1,Journalier_HLV_Inter,8,FALSE)-HLOOKUP(FA4+5,Journalier_HLV_Inter,9,FALSE),IF(WEEKDAY(FA4,2)=4,(HLOOKUP(FA4+1,Journalier_HLV_Inter,8,FALSE)-HLOOKUP(FA4+4,Journalier_HLV_Inter,9,FALSE)),IF(AND(WEEKDAY(FA4,2)=4,COUNTIF(Jours_fériés,FA4+1)),HLOOKUP(FA4+4,Journalier_HLV_Inter,8,FALSE)-HLOOKUP(FA4+5,Journalier_HLV_Inter,9,FALSE),IF(AND(WEEKDAY(FA4,2)=4,COUNTIF(Jours_fériés,AND(FA4+1,FA4+4))),HLOOKUP(FA4+5,Journalier_HLV_Inter,8,FALSE)-HLOOKUP(FA4+6,Journalier_HLV_Inter,9,FALSE),IF(AND(WEEKDAY(FA4,2)=4,COUNTIF(Jours_fériés,FA4+4)),HLOOKUP(FA4+1,Journalier_HLV_Inter,8,FALSE)-HLOOKUP(FA4+5,Journalier_HLV_Inter,9,FALSE),IF(AND(WEEKDAY(FA4,2)=5,COUNTIF(Jours_fériés,FA4+3)),HLOOKUP(FA4+4,Journalier_HLV_Inter,8,FALSE)-HLOOKUP(FA4+5,Journalier_HLV_Inter,9,FALSE),IF(AND(WEEKDAY(FA4,2)=5,COUNTIF(Jours_fériés,FA4+4)),HLOOKUP(FA4+3,Journalier_HLV_Inter,8,FALSE)-HLOOKUP(FA4+5,Journalier_HLV_Inter,9,FALSE),IF(COUNTIF(Week_end,FA4),0,IF(COUNTIF(Jours_fériés,FA4),0,HLOOKUP(FA4+1,Journalier_HLV_Inter,8,FALSE)-HLOOKUP(FA4+2,Journalier_HLV_Inter,9,FALSE)))))))))))))))))))</f>
        <v>0</v>
      </c>
      <c r="FB18" s="63">
        <f>IF(WEEKDAY(FB4,2)=5,(HLOOKUP(FB4+3,Journalier_HLV_Inter,8,FALSE)-HLOOKUP(FB4+4,Journalier_HLV_Inter,9,FALSE)),IF(AND(WEEKDAY(FB4,2)=1,COUNTIF(Jours_fériés,AND(FB4+1,IE+2))),HLOOKUP(FB4+3,Journalier_HLV_Inter,8,FALSE)-HLOOKUP(FB4+4,Journalier_HLV_Inter,9,FALSE),IF(AND(WEEKDAY(FB4,2)=1,COUNTIF(Jours_fériés,FB4+1)),HLOOKUP(FB4+2,Journalier_HLV_Inter,8,FALSE)-HLOOKUP(FB4+3,Journalier_HLV_Inter,9,FALSE),IF(AND(WEEKDAY(FB4,2)=1,COUNTIF(Jours_fériés,FB4+2)),HLOOKUP(FB4+1,Journalier_HLV_Inter,8,FALSE)-HLOOKUP(FB4+3,Journalier_HLV_Inter,9,FALSE),IF(AND(WEEKDAY(FB4,2)=2,COUNTIF(Jours_fériés,AND(FB4+1,FB4+2))),HLOOKUP(FB4+3,Journalier_HLV_Inter,8,FALSE)-HLOOKUP(FB4+4,Journalier_HLV_Inter,9,FALSE),IF(AND(WEEKDAY(FB4,2)=2,COUNTIF(Jours_fériés,FB4+1)),HLOOKUP(FB4+2,Journalier_HLV_Inter,8,FALSE)-HLOOKUP(FB4+3,Journalier_HLV_Inter,9,FALSE),IF(AND(WEEKDAY(FB4,2)=2,COUNTIF(Jours_fériés,FB4+2)),HLOOKUP(FB4+1,Journalier_HLV_Inter,8,FALSE)-HLOOKUP(FB4+3,Journalier_HLV_Inter,9,FALSE),IF(AND(WEEKDAY(FB4,2)=3,COUNTIF(Jours_fériés,AND(FB4+1,FB4+2))),HLOOKUP(FB4+3,Journalier_HLV_Inter,8,FALSE)-HLOOKUP(FB4+4,Journalier_HLV_Inter,9,FALSE),IF(AND(WEEKDAY(FB4,2)=3,COUNTIF(Jours_fériés,FB4+1)),HLOOKUP(FB4+2,Journalier_HLV_Inter,8,FALSE)-HLOOKUP(FB4+3,Journalier_HLV_Inter,9,FALSE),IF(AND(WEEKDAY(FB4,2)=3,COUNTIF(Jours_fériés,FB4+2)),HLOOKUP(FB4+1,Journalier_HLV_Inter,8,FALSE)-HLOOKUP(FB4+5,Journalier_HLV_Inter,9,FALSE),IF(WEEKDAY(FB4,2)=4,(HLOOKUP(FB4+1,Journalier_HLV_Inter,8,FALSE)-HLOOKUP(FB4+4,Journalier_HLV_Inter,9,FALSE)),IF(AND(WEEKDAY(FB4,2)=4,COUNTIF(Jours_fériés,FB4+1)),HLOOKUP(FB4+4,Journalier_HLV_Inter,8,FALSE)-HLOOKUP(FB4+5,Journalier_HLV_Inter,9,FALSE),IF(AND(WEEKDAY(FB4,2)=4,COUNTIF(Jours_fériés,AND(FB4+1,FB4+4))),HLOOKUP(FB4+5,Journalier_HLV_Inter,8,FALSE)-HLOOKUP(FB4+6,Journalier_HLV_Inter,9,FALSE),IF(AND(WEEKDAY(FB4,2)=4,COUNTIF(Jours_fériés,FB4+4)),HLOOKUP(FB4+1,Journalier_HLV_Inter,8,FALSE)-HLOOKUP(FB4+5,Journalier_HLV_Inter,9,FALSE),IF(AND(WEEKDAY(FB4,2)=5,COUNTIF(Jours_fériés,FB4+3)),HLOOKUP(FB4+4,Journalier_HLV_Inter,8,FALSE)-HLOOKUP(FB4+5,Journalier_HLV_Inter,9,FALSE),IF(AND(WEEKDAY(FB4,2)=5,COUNTIF(Jours_fériés,FB4+4)),HLOOKUP(FB4+3,Journalier_HLV_Inter,8,FALSE)-HLOOKUP(FB4+5,Journalier_HLV_Inter,9,FALSE),IF(COUNTIF(Week_end,FB4),0,IF(COUNTIF(Jours_fériés,FB4),0,HLOOKUP(FB4+1,Journalier_HLV_Inter,8,FALSE)-HLOOKUP(FB4+2,Journalier_HLV_Inter,9,FALSE)))))))))))))))))))</f>
        <v>0</v>
      </c>
      <c r="FC18" s="63">
        <f>IF(WEEKDAY(FC4,2)=5,(HLOOKUP(FC4+3,Journalier_HLV_Inter,8,FALSE)-HLOOKUP(FC4+4,Journalier_HLV_Inter,9,FALSE)),IF(AND(WEEKDAY(FC4,2)=1,COUNTIF(Jours_fériés,AND(FC4+1,IE+2))),HLOOKUP(FC4+3,Journalier_HLV_Inter,8,FALSE)-HLOOKUP(FC4+4,Journalier_HLV_Inter,9,FALSE),IF(AND(WEEKDAY(FC4,2)=1,COUNTIF(Jours_fériés,FC4+1)),HLOOKUP(FC4+2,Journalier_HLV_Inter,8,FALSE)-HLOOKUP(FC4+3,Journalier_HLV_Inter,9,FALSE),IF(AND(WEEKDAY(FC4,2)=1,COUNTIF(Jours_fériés,FC4+2)),HLOOKUP(FC4+1,Journalier_HLV_Inter,8,FALSE)-HLOOKUP(FC4+3,Journalier_HLV_Inter,9,FALSE),IF(AND(WEEKDAY(FC4,2)=2,COUNTIF(Jours_fériés,AND(FC4+1,FC4+2))),HLOOKUP(FC4+3,Journalier_HLV_Inter,8,FALSE)-HLOOKUP(FC4+4,Journalier_HLV_Inter,9,FALSE),IF(AND(WEEKDAY(FC4,2)=2,COUNTIF(Jours_fériés,FC4+1)),HLOOKUP(FC4+2,Journalier_HLV_Inter,8,FALSE)-HLOOKUP(FC4+3,Journalier_HLV_Inter,9,FALSE),IF(AND(WEEKDAY(FC4,2)=2,COUNTIF(Jours_fériés,FC4+2)),HLOOKUP(FC4+1,Journalier_HLV_Inter,8,FALSE)-HLOOKUP(FC4+3,Journalier_HLV_Inter,9,FALSE),IF(AND(WEEKDAY(FC4,2)=3,COUNTIF(Jours_fériés,AND(FC4+1,FC4+2))),HLOOKUP(FC4+3,Journalier_HLV_Inter,8,FALSE)-HLOOKUP(FC4+4,Journalier_HLV_Inter,9,FALSE),IF(AND(WEEKDAY(FC4,2)=3,COUNTIF(Jours_fériés,FC4+1)),HLOOKUP(FC4+2,Journalier_HLV_Inter,8,FALSE)-HLOOKUP(FC4+3,Journalier_HLV_Inter,9,FALSE),IF(AND(WEEKDAY(FC4,2)=3,COUNTIF(Jours_fériés,FC4+2)),HLOOKUP(FC4+1,Journalier_HLV_Inter,8,FALSE)-HLOOKUP(FC4+5,Journalier_HLV_Inter,9,FALSE),IF(WEEKDAY(FC4,2)=4,(HLOOKUP(FC4+1,Journalier_HLV_Inter,8,FALSE)-HLOOKUP(FC4+4,Journalier_HLV_Inter,9,FALSE)),IF(AND(WEEKDAY(FC4,2)=4,COUNTIF(Jours_fériés,FC4+1)),HLOOKUP(FC4+4,Journalier_HLV_Inter,8,FALSE)-HLOOKUP(FC4+5,Journalier_HLV_Inter,9,FALSE),IF(AND(WEEKDAY(FC4,2)=4,COUNTIF(Jours_fériés,AND(FC4+1,FC4+4))),HLOOKUP(FC4+5,Journalier_HLV_Inter,8,FALSE)-HLOOKUP(FC4+6,Journalier_HLV_Inter,9,FALSE),IF(AND(WEEKDAY(FC4,2)=4,COUNTIF(Jours_fériés,FC4+4)),HLOOKUP(FC4+1,Journalier_HLV_Inter,8,FALSE)-HLOOKUP(FC4+5,Journalier_HLV_Inter,9,FALSE),IF(AND(WEEKDAY(FC4,2)=5,COUNTIF(Jours_fériés,FC4+3)),HLOOKUP(FC4+4,Journalier_HLV_Inter,8,FALSE)-HLOOKUP(FC4+5,Journalier_HLV_Inter,9,FALSE),IF(AND(WEEKDAY(FC4,2)=5,COUNTIF(Jours_fériés,FC4+4)),HLOOKUP(FC4+3,Journalier_HLV_Inter,8,FALSE)-HLOOKUP(FC4+5,Journalier_HLV_Inter,9,FALSE),IF(COUNTIF(Week_end,FC4),0,IF(COUNTIF(Jours_fériés,FC4),0,HLOOKUP(FC4+1,Journalier_HLV_Inter,8,FALSE)-HLOOKUP(FC4+2,Journalier_HLV_Inter,9,FALSE)))))))))))))))))))</f>
        <v>0</v>
      </c>
      <c r="FD18" s="63">
        <f>IF(WEEKDAY(FD4,2)=5,(HLOOKUP(FD4+3,Journalier_HLV_Inter,8,FALSE)-HLOOKUP(FD4+4,Journalier_HLV_Inter,9,FALSE)),IF(AND(WEEKDAY(FD4,2)=1,COUNTIF(Jours_fériés,AND(FD4+1,IE+2))),HLOOKUP(FD4+3,Journalier_HLV_Inter,8,FALSE)-HLOOKUP(FD4+4,Journalier_HLV_Inter,9,FALSE),IF(AND(WEEKDAY(FD4,2)=1,COUNTIF(Jours_fériés,FD4+1)),HLOOKUP(FD4+2,Journalier_HLV_Inter,8,FALSE)-HLOOKUP(FD4+3,Journalier_HLV_Inter,9,FALSE),IF(AND(WEEKDAY(FD4,2)=1,COUNTIF(Jours_fériés,FD4+2)),HLOOKUP(FD4+1,Journalier_HLV_Inter,8,FALSE)-HLOOKUP(FD4+3,Journalier_HLV_Inter,9,FALSE),IF(AND(WEEKDAY(FD4,2)=2,COUNTIF(Jours_fériés,AND(FD4+1,FD4+2))),HLOOKUP(FD4+3,Journalier_HLV_Inter,8,FALSE)-HLOOKUP(FD4+4,Journalier_HLV_Inter,9,FALSE),IF(AND(WEEKDAY(FD4,2)=2,COUNTIF(Jours_fériés,FD4+1)),HLOOKUP(FD4+2,Journalier_HLV_Inter,8,FALSE)-HLOOKUP(FD4+3,Journalier_HLV_Inter,9,FALSE),IF(AND(WEEKDAY(FD4,2)=2,COUNTIF(Jours_fériés,FD4+2)),HLOOKUP(FD4+1,Journalier_HLV_Inter,8,FALSE)-HLOOKUP(FD4+3,Journalier_HLV_Inter,9,FALSE),IF(AND(WEEKDAY(FD4,2)=3,COUNTIF(Jours_fériés,AND(FD4+1,FD4+2))),HLOOKUP(FD4+3,Journalier_HLV_Inter,8,FALSE)-HLOOKUP(FD4+4,Journalier_HLV_Inter,9,FALSE),IF(AND(WEEKDAY(FD4,2)=3,COUNTIF(Jours_fériés,FD4+1)),HLOOKUP(FD4+2,Journalier_HLV_Inter,8,FALSE)-HLOOKUP(FD4+3,Journalier_HLV_Inter,9,FALSE),IF(AND(WEEKDAY(FD4,2)=3,COUNTIF(Jours_fériés,FD4+2)),HLOOKUP(FD4+1,Journalier_HLV_Inter,8,FALSE)-HLOOKUP(FD4+5,Journalier_HLV_Inter,9,FALSE),IF(WEEKDAY(FD4,2)=4,(HLOOKUP(FD4+1,Journalier_HLV_Inter,8,FALSE)-HLOOKUP(FD4+4,Journalier_HLV_Inter,9,FALSE)),IF(AND(WEEKDAY(FD4,2)=4,COUNTIF(Jours_fériés,FD4+1)),HLOOKUP(FD4+4,Journalier_HLV_Inter,8,FALSE)-HLOOKUP(FD4+5,Journalier_HLV_Inter,9,FALSE),IF(AND(WEEKDAY(FD4,2)=4,COUNTIF(Jours_fériés,AND(FD4+1,FD4+4))),HLOOKUP(FD4+5,Journalier_HLV_Inter,8,FALSE)-HLOOKUP(FD4+6,Journalier_HLV_Inter,9,FALSE),IF(AND(WEEKDAY(FD4,2)=4,COUNTIF(Jours_fériés,FD4+4)),HLOOKUP(FD4+1,Journalier_HLV_Inter,8,FALSE)-HLOOKUP(FD4+5,Journalier_HLV_Inter,9,FALSE),IF(AND(WEEKDAY(FD4,2)=5,COUNTIF(Jours_fériés,FD4+3)),HLOOKUP(FD4+4,Journalier_HLV_Inter,8,FALSE)-HLOOKUP(FD4+5,Journalier_HLV_Inter,9,FALSE),IF(AND(WEEKDAY(FD4,2)=5,COUNTIF(Jours_fériés,FD4+4)),HLOOKUP(FD4+3,Journalier_HLV_Inter,8,FALSE)-HLOOKUP(FD4+5,Journalier_HLV_Inter,9,FALSE),IF(COUNTIF(Week_end,FD4),0,IF(COUNTIF(Jours_fériés,FD4),0,HLOOKUP(FD4+1,Journalier_HLV_Inter,8,FALSE)-HLOOKUP(FD4+2,Journalier_HLV_Inter,9,FALSE)))))))))))))))))))</f>
        <v>0</v>
      </c>
      <c r="FE18" s="63">
        <f>IF(WEEKDAY(FE4,2)=5,(HLOOKUP(FE4+3,Journalier_HLV_Inter,8,FALSE)-HLOOKUP(FE4+4,Journalier_HLV_Inter,9,FALSE)),IF(AND(WEEKDAY(FE4,2)=1,COUNTIF(Jours_fériés,AND(FE4+1,IE+2))),HLOOKUP(FE4+3,Journalier_HLV_Inter,8,FALSE)-HLOOKUP(FE4+4,Journalier_HLV_Inter,9,FALSE),IF(AND(WEEKDAY(FE4,2)=1,COUNTIF(Jours_fériés,FE4+1)),HLOOKUP(FE4+2,Journalier_HLV_Inter,8,FALSE)-HLOOKUP(FE4+3,Journalier_HLV_Inter,9,FALSE),IF(AND(WEEKDAY(FE4,2)=1,COUNTIF(Jours_fériés,FE4+2)),HLOOKUP(FE4+1,Journalier_HLV_Inter,8,FALSE)-HLOOKUP(FE4+3,Journalier_HLV_Inter,9,FALSE),IF(AND(WEEKDAY(FE4,2)=2,COUNTIF(Jours_fériés,AND(FE4+1,FE4+2))),HLOOKUP(FE4+3,Journalier_HLV_Inter,8,FALSE)-HLOOKUP(FE4+4,Journalier_HLV_Inter,9,FALSE),IF(AND(WEEKDAY(FE4,2)=2,COUNTIF(Jours_fériés,FE4+1)),HLOOKUP(FE4+2,Journalier_HLV_Inter,8,FALSE)-HLOOKUP(FE4+3,Journalier_HLV_Inter,9,FALSE),IF(AND(WEEKDAY(FE4,2)=2,COUNTIF(Jours_fériés,FE4+2)),HLOOKUP(FE4+1,Journalier_HLV_Inter,8,FALSE)-HLOOKUP(FE4+3,Journalier_HLV_Inter,9,FALSE),IF(AND(WEEKDAY(FE4,2)=3,COUNTIF(Jours_fériés,AND(FE4+1,FE4+2))),HLOOKUP(FE4+3,Journalier_HLV_Inter,8,FALSE)-HLOOKUP(FE4+4,Journalier_HLV_Inter,9,FALSE),IF(AND(WEEKDAY(FE4,2)=3,COUNTIF(Jours_fériés,FE4+1)),HLOOKUP(FE4+2,Journalier_HLV_Inter,8,FALSE)-HLOOKUP(FE4+3,Journalier_HLV_Inter,9,FALSE),IF(AND(WEEKDAY(FE4,2)=3,COUNTIF(Jours_fériés,FE4+2)),HLOOKUP(FE4+1,Journalier_HLV_Inter,8,FALSE)-HLOOKUP(FE4+5,Journalier_HLV_Inter,9,FALSE),IF(WEEKDAY(FE4,2)=4,(HLOOKUP(FE4+1,Journalier_HLV_Inter,8,FALSE)-HLOOKUP(FE4+4,Journalier_HLV_Inter,9,FALSE)),IF(AND(WEEKDAY(FE4,2)=4,COUNTIF(Jours_fériés,FE4+1)),HLOOKUP(FE4+4,Journalier_HLV_Inter,8,FALSE)-HLOOKUP(FE4+5,Journalier_HLV_Inter,9,FALSE),IF(AND(WEEKDAY(FE4,2)=4,COUNTIF(Jours_fériés,AND(FE4+1,FE4+4))),HLOOKUP(FE4+5,Journalier_HLV_Inter,8,FALSE)-HLOOKUP(FE4+6,Journalier_HLV_Inter,9,FALSE),IF(AND(WEEKDAY(FE4,2)=4,COUNTIF(Jours_fériés,FE4+4)),HLOOKUP(FE4+1,Journalier_HLV_Inter,8,FALSE)-HLOOKUP(FE4+5,Journalier_HLV_Inter,9,FALSE),IF(AND(WEEKDAY(FE4,2)=5,COUNTIF(Jours_fériés,FE4+3)),HLOOKUP(FE4+4,Journalier_HLV_Inter,8,FALSE)-HLOOKUP(FE4+5,Journalier_HLV_Inter,9,FALSE),IF(AND(WEEKDAY(FE4,2)=5,COUNTIF(Jours_fériés,FE4+4)),HLOOKUP(FE4+3,Journalier_HLV_Inter,8,FALSE)-HLOOKUP(FE4+5,Journalier_HLV_Inter,9,FALSE),IF(COUNTIF(Week_end,FE4),0,IF(COUNTIF(Jours_fériés,FE4),0,HLOOKUP(FE4+1,Journalier_HLV_Inter,8,FALSE)-HLOOKUP(FE4+2,Journalier_HLV_Inter,9,FALSE)))))))))))))))))))</f>
        <v>0</v>
      </c>
      <c r="FF18" s="63">
        <f>IF(WEEKDAY(FF4,2)=5,(HLOOKUP(FF4+3,Journalier_HLV_Inter,8,FALSE)-HLOOKUP(FF4+4,Journalier_HLV_Inter,9,FALSE)),IF(AND(WEEKDAY(FF4,2)=1,COUNTIF(Jours_fériés,AND(FF4+1,IE+2))),HLOOKUP(FF4+3,Journalier_HLV_Inter,8,FALSE)-HLOOKUP(FF4+4,Journalier_HLV_Inter,9,FALSE),IF(AND(WEEKDAY(FF4,2)=1,COUNTIF(Jours_fériés,FF4+1)),HLOOKUP(FF4+2,Journalier_HLV_Inter,8,FALSE)-HLOOKUP(FF4+3,Journalier_HLV_Inter,9,FALSE),IF(AND(WEEKDAY(FF4,2)=1,COUNTIF(Jours_fériés,FF4+2)),HLOOKUP(FF4+1,Journalier_HLV_Inter,8,FALSE)-HLOOKUP(FF4+3,Journalier_HLV_Inter,9,FALSE),IF(AND(WEEKDAY(FF4,2)=2,COUNTIF(Jours_fériés,AND(FF4+1,FF4+2))),HLOOKUP(FF4+3,Journalier_HLV_Inter,8,FALSE)-HLOOKUP(FF4+4,Journalier_HLV_Inter,9,FALSE),IF(AND(WEEKDAY(FF4,2)=2,COUNTIF(Jours_fériés,FF4+1)),HLOOKUP(FF4+2,Journalier_HLV_Inter,8,FALSE)-HLOOKUP(FF4+3,Journalier_HLV_Inter,9,FALSE),IF(AND(WEEKDAY(FF4,2)=2,COUNTIF(Jours_fériés,FF4+2)),HLOOKUP(FF4+1,Journalier_HLV_Inter,8,FALSE)-HLOOKUP(FF4+3,Journalier_HLV_Inter,9,FALSE),IF(AND(WEEKDAY(FF4,2)=3,COUNTIF(Jours_fériés,AND(FF4+1,FF4+2))),HLOOKUP(FF4+3,Journalier_HLV_Inter,8,FALSE)-HLOOKUP(FF4+4,Journalier_HLV_Inter,9,FALSE),IF(AND(WEEKDAY(FF4,2)=3,COUNTIF(Jours_fériés,FF4+1)),HLOOKUP(FF4+2,Journalier_HLV_Inter,8,FALSE)-HLOOKUP(FF4+3,Journalier_HLV_Inter,9,FALSE),IF(AND(WEEKDAY(FF4,2)=3,COUNTIF(Jours_fériés,FF4+2)),HLOOKUP(FF4+1,Journalier_HLV_Inter,8,FALSE)-HLOOKUP(FF4+5,Journalier_HLV_Inter,9,FALSE),IF(WEEKDAY(FF4,2)=4,(HLOOKUP(FF4+1,Journalier_HLV_Inter,8,FALSE)-HLOOKUP(FF4+4,Journalier_HLV_Inter,9,FALSE)),IF(AND(WEEKDAY(FF4,2)=4,COUNTIF(Jours_fériés,FF4+1)),HLOOKUP(FF4+4,Journalier_HLV_Inter,8,FALSE)-HLOOKUP(FF4+5,Journalier_HLV_Inter,9,FALSE),IF(AND(WEEKDAY(FF4,2)=4,COUNTIF(Jours_fériés,AND(FF4+1,FF4+4))),HLOOKUP(FF4+5,Journalier_HLV_Inter,8,FALSE)-HLOOKUP(FF4+6,Journalier_HLV_Inter,9,FALSE),IF(AND(WEEKDAY(FF4,2)=4,COUNTIF(Jours_fériés,FF4+4)),HLOOKUP(FF4+1,Journalier_HLV_Inter,8,FALSE)-HLOOKUP(FF4+5,Journalier_HLV_Inter,9,FALSE),IF(AND(WEEKDAY(FF4,2)=5,COUNTIF(Jours_fériés,FF4+3)),HLOOKUP(FF4+4,Journalier_HLV_Inter,8,FALSE)-HLOOKUP(FF4+5,Journalier_HLV_Inter,9,FALSE),IF(AND(WEEKDAY(FF4,2)=5,COUNTIF(Jours_fériés,FF4+4)),HLOOKUP(FF4+3,Journalier_HLV_Inter,8,FALSE)-HLOOKUP(FF4+5,Journalier_HLV_Inter,9,FALSE),IF(COUNTIF(Week_end,FF4),0,IF(COUNTIF(Jours_fériés,FF4),0,HLOOKUP(FF4+1,Journalier_HLV_Inter,8,FALSE)-HLOOKUP(FF4+2,Journalier_HLV_Inter,9,FALSE)))))))))))))))))))</f>
        <v>0</v>
      </c>
      <c r="FG18" s="63">
        <f>IF(WEEKDAY(FG4,2)=5,(HLOOKUP(FG4+3,Journalier_HLV_Inter,8,FALSE)-HLOOKUP(FG4+4,Journalier_HLV_Inter,9,FALSE)),IF(AND(WEEKDAY(FG4,2)=1,COUNTIF(Jours_fériés,AND(FG4+1,IE+2))),HLOOKUP(FG4+3,Journalier_HLV_Inter,8,FALSE)-HLOOKUP(FG4+4,Journalier_HLV_Inter,9,FALSE),IF(AND(WEEKDAY(FG4,2)=1,COUNTIF(Jours_fériés,FG4+1)),HLOOKUP(FG4+2,Journalier_HLV_Inter,8,FALSE)-HLOOKUP(FG4+3,Journalier_HLV_Inter,9,FALSE),IF(AND(WEEKDAY(FG4,2)=1,COUNTIF(Jours_fériés,FG4+2)),HLOOKUP(FG4+1,Journalier_HLV_Inter,8,FALSE)-HLOOKUP(FG4+3,Journalier_HLV_Inter,9,FALSE),IF(AND(WEEKDAY(FG4,2)=2,COUNTIF(Jours_fériés,AND(FG4+1,FG4+2))),HLOOKUP(FG4+3,Journalier_HLV_Inter,8,FALSE)-HLOOKUP(FG4+4,Journalier_HLV_Inter,9,FALSE),IF(AND(WEEKDAY(FG4,2)=2,COUNTIF(Jours_fériés,FG4+1)),HLOOKUP(FG4+2,Journalier_HLV_Inter,8,FALSE)-HLOOKUP(FG4+3,Journalier_HLV_Inter,9,FALSE),IF(AND(WEEKDAY(FG4,2)=2,COUNTIF(Jours_fériés,FG4+2)),HLOOKUP(FG4+1,Journalier_HLV_Inter,8,FALSE)-HLOOKUP(FG4+3,Journalier_HLV_Inter,9,FALSE),IF(AND(WEEKDAY(FG4,2)=3,COUNTIF(Jours_fériés,AND(FG4+1,FG4+2))),HLOOKUP(FG4+3,Journalier_HLV_Inter,8,FALSE)-HLOOKUP(FG4+4,Journalier_HLV_Inter,9,FALSE),IF(AND(WEEKDAY(FG4,2)=3,COUNTIF(Jours_fériés,FG4+1)),HLOOKUP(FG4+2,Journalier_HLV_Inter,8,FALSE)-HLOOKUP(FG4+3,Journalier_HLV_Inter,9,FALSE),IF(AND(WEEKDAY(FG4,2)=3,COUNTIF(Jours_fériés,FG4+2)),HLOOKUP(FG4+1,Journalier_HLV_Inter,8,FALSE)-HLOOKUP(FG4+5,Journalier_HLV_Inter,9,FALSE),IF(WEEKDAY(FG4,2)=4,(HLOOKUP(FG4+1,Journalier_HLV_Inter,8,FALSE)-HLOOKUP(FG4+4,Journalier_HLV_Inter,9,FALSE)),IF(AND(WEEKDAY(FG4,2)=4,COUNTIF(Jours_fériés,FG4+1)),HLOOKUP(FG4+4,Journalier_HLV_Inter,8,FALSE)-HLOOKUP(FG4+5,Journalier_HLV_Inter,9,FALSE),IF(AND(WEEKDAY(FG4,2)=4,COUNTIF(Jours_fériés,AND(FG4+1,FG4+4))),HLOOKUP(FG4+5,Journalier_HLV_Inter,8,FALSE)-HLOOKUP(FG4+6,Journalier_HLV_Inter,9,FALSE),IF(AND(WEEKDAY(FG4,2)=4,COUNTIF(Jours_fériés,FG4+4)),HLOOKUP(FG4+1,Journalier_HLV_Inter,8,FALSE)-HLOOKUP(FG4+5,Journalier_HLV_Inter,9,FALSE),IF(AND(WEEKDAY(FG4,2)=5,COUNTIF(Jours_fériés,FG4+3)),HLOOKUP(FG4+4,Journalier_HLV_Inter,8,FALSE)-HLOOKUP(FG4+5,Journalier_HLV_Inter,9,FALSE),IF(AND(WEEKDAY(FG4,2)=5,COUNTIF(Jours_fériés,FG4+4)),HLOOKUP(FG4+3,Journalier_HLV_Inter,8,FALSE)-HLOOKUP(FG4+5,Journalier_HLV_Inter,9,FALSE),IF(COUNTIF(Week_end,FG4),0,IF(COUNTIF(Jours_fériés,FG4),0,HLOOKUP(FG4+1,Journalier_HLV_Inter,8,FALSE)-HLOOKUP(FG4+2,Journalier_HLV_Inter,9,FALSE)))))))))))))))))))</f>
        <v>0</v>
      </c>
      <c r="FH18" s="63">
        <f>IF(WEEKDAY(FH4,2)=5,(HLOOKUP(FH4+3,Journalier_HLV_Inter,8,FALSE)-HLOOKUP(FH4+4,Journalier_HLV_Inter,9,FALSE)),IF(AND(WEEKDAY(FH4,2)=1,COUNTIF(Jours_fériés,AND(FH4+1,IE+2))),HLOOKUP(FH4+3,Journalier_HLV_Inter,8,FALSE)-HLOOKUP(FH4+4,Journalier_HLV_Inter,9,FALSE),IF(AND(WEEKDAY(FH4,2)=1,COUNTIF(Jours_fériés,FH4+1)),HLOOKUP(FH4+2,Journalier_HLV_Inter,8,FALSE)-HLOOKUP(FH4+3,Journalier_HLV_Inter,9,FALSE),IF(AND(WEEKDAY(FH4,2)=1,COUNTIF(Jours_fériés,FH4+2)),HLOOKUP(FH4+1,Journalier_HLV_Inter,8,FALSE)-HLOOKUP(FH4+3,Journalier_HLV_Inter,9,FALSE),IF(AND(WEEKDAY(FH4,2)=2,COUNTIF(Jours_fériés,AND(FH4+1,FH4+2))),HLOOKUP(FH4+3,Journalier_HLV_Inter,8,FALSE)-HLOOKUP(FH4+4,Journalier_HLV_Inter,9,FALSE),IF(AND(WEEKDAY(FH4,2)=2,COUNTIF(Jours_fériés,FH4+1)),HLOOKUP(FH4+2,Journalier_HLV_Inter,8,FALSE)-HLOOKUP(FH4+3,Journalier_HLV_Inter,9,FALSE),IF(AND(WEEKDAY(FH4,2)=2,COUNTIF(Jours_fériés,FH4+2)),HLOOKUP(FH4+1,Journalier_HLV_Inter,8,FALSE)-HLOOKUP(FH4+3,Journalier_HLV_Inter,9,FALSE),IF(AND(WEEKDAY(FH4,2)=3,COUNTIF(Jours_fériés,AND(FH4+1,FH4+2))),HLOOKUP(FH4+3,Journalier_HLV_Inter,8,FALSE)-HLOOKUP(FH4+4,Journalier_HLV_Inter,9,FALSE),IF(AND(WEEKDAY(FH4,2)=3,COUNTIF(Jours_fériés,FH4+1)),HLOOKUP(FH4+2,Journalier_HLV_Inter,8,FALSE)-HLOOKUP(FH4+3,Journalier_HLV_Inter,9,FALSE),IF(AND(WEEKDAY(FH4,2)=3,COUNTIF(Jours_fériés,FH4+2)),HLOOKUP(FH4+1,Journalier_HLV_Inter,8,FALSE)-HLOOKUP(FH4+5,Journalier_HLV_Inter,9,FALSE),IF(WEEKDAY(FH4,2)=4,(HLOOKUP(FH4+1,Journalier_HLV_Inter,8,FALSE)-HLOOKUP(FH4+4,Journalier_HLV_Inter,9,FALSE)),IF(AND(WEEKDAY(FH4,2)=4,COUNTIF(Jours_fériés,FH4+1)),HLOOKUP(FH4+4,Journalier_HLV_Inter,8,FALSE)-HLOOKUP(FH4+5,Journalier_HLV_Inter,9,FALSE),IF(AND(WEEKDAY(FH4,2)=4,COUNTIF(Jours_fériés,AND(FH4+1,FH4+4))),HLOOKUP(FH4+5,Journalier_HLV_Inter,8,FALSE)-HLOOKUP(FH4+6,Journalier_HLV_Inter,9,FALSE),IF(AND(WEEKDAY(FH4,2)=4,COUNTIF(Jours_fériés,FH4+4)),HLOOKUP(FH4+1,Journalier_HLV_Inter,8,FALSE)-HLOOKUP(FH4+5,Journalier_HLV_Inter,9,FALSE),IF(AND(WEEKDAY(FH4,2)=5,COUNTIF(Jours_fériés,FH4+3)),HLOOKUP(FH4+4,Journalier_HLV_Inter,8,FALSE)-HLOOKUP(FH4+5,Journalier_HLV_Inter,9,FALSE),IF(AND(WEEKDAY(FH4,2)=5,COUNTIF(Jours_fériés,FH4+4)),HLOOKUP(FH4+3,Journalier_HLV_Inter,8,FALSE)-HLOOKUP(FH4+5,Journalier_HLV_Inter,9,FALSE),IF(COUNTIF(Week_end,FH4),0,IF(COUNTIF(Jours_fériés,FH4),0,HLOOKUP(FH4+1,Journalier_HLV_Inter,8,FALSE)-HLOOKUP(FH4+2,Journalier_HLV_Inter,9,FALSE)))))))))))))))))))</f>
        <v>0</v>
      </c>
      <c r="FI18" s="63">
        <f>IF(WEEKDAY(FI4,2)=5,(HLOOKUP(FI4+3,Journalier_HLV_Inter,8,FALSE)-HLOOKUP(FI4+4,Journalier_HLV_Inter,9,FALSE)),IF(AND(WEEKDAY(FI4,2)=1,COUNTIF(Jours_fériés,AND(FI4+1,IE+2))),HLOOKUP(FI4+3,Journalier_HLV_Inter,8,FALSE)-HLOOKUP(FI4+4,Journalier_HLV_Inter,9,FALSE),IF(AND(WEEKDAY(FI4,2)=1,COUNTIF(Jours_fériés,FI4+1)),HLOOKUP(FI4+2,Journalier_HLV_Inter,8,FALSE)-HLOOKUP(FI4+3,Journalier_HLV_Inter,9,FALSE),IF(AND(WEEKDAY(FI4,2)=1,COUNTIF(Jours_fériés,FI4+2)),HLOOKUP(FI4+1,Journalier_HLV_Inter,8,FALSE)-HLOOKUP(FI4+3,Journalier_HLV_Inter,9,FALSE),IF(AND(WEEKDAY(FI4,2)=2,COUNTIF(Jours_fériés,AND(FI4+1,FI4+2))),HLOOKUP(FI4+3,Journalier_HLV_Inter,8,FALSE)-HLOOKUP(FI4+4,Journalier_HLV_Inter,9,FALSE),IF(AND(WEEKDAY(FI4,2)=2,COUNTIF(Jours_fériés,FI4+1)),HLOOKUP(FI4+2,Journalier_HLV_Inter,8,FALSE)-HLOOKUP(FI4+3,Journalier_HLV_Inter,9,FALSE),IF(AND(WEEKDAY(FI4,2)=2,COUNTIF(Jours_fériés,FI4+2)),HLOOKUP(FI4+1,Journalier_HLV_Inter,8,FALSE)-HLOOKUP(FI4+3,Journalier_HLV_Inter,9,FALSE),IF(AND(WEEKDAY(FI4,2)=3,COUNTIF(Jours_fériés,AND(FI4+1,FI4+2))),HLOOKUP(FI4+3,Journalier_HLV_Inter,8,FALSE)-HLOOKUP(FI4+4,Journalier_HLV_Inter,9,FALSE),IF(AND(WEEKDAY(FI4,2)=3,COUNTIF(Jours_fériés,FI4+1)),HLOOKUP(FI4+2,Journalier_HLV_Inter,8,FALSE)-HLOOKUP(FI4+3,Journalier_HLV_Inter,9,FALSE),IF(AND(WEEKDAY(FI4,2)=3,COUNTIF(Jours_fériés,FI4+2)),HLOOKUP(FI4+1,Journalier_HLV_Inter,8,FALSE)-HLOOKUP(FI4+5,Journalier_HLV_Inter,9,FALSE),IF(WEEKDAY(FI4,2)=4,(HLOOKUP(FI4+1,Journalier_HLV_Inter,8,FALSE)-HLOOKUP(FI4+4,Journalier_HLV_Inter,9,FALSE)),IF(AND(WEEKDAY(FI4,2)=4,COUNTIF(Jours_fériés,FI4+1)),HLOOKUP(FI4+4,Journalier_HLV_Inter,8,FALSE)-HLOOKUP(FI4+5,Journalier_HLV_Inter,9,FALSE),IF(AND(WEEKDAY(FI4,2)=4,COUNTIF(Jours_fériés,AND(FI4+1,FI4+4))),HLOOKUP(FI4+5,Journalier_HLV_Inter,8,FALSE)-HLOOKUP(FI4+6,Journalier_HLV_Inter,9,FALSE),IF(AND(WEEKDAY(FI4,2)=4,COUNTIF(Jours_fériés,FI4+4)),HLOOKUP(FI4+1,Journalier_HLV_Inter,8,FALSE)-HLOOKUP(FI4+5,Journalier_HLV_Inter,9,FALSE),IF(AND(WEEKDAY(FI4,2)=5,COUNTIF(Jours_fériés,FI4+3)),HLOOKUP(FI4+4,Journalier_HLV_Inter,8,FALSE)-HLOOKUP(FI4+5,Journalier_HLV_Inter,9,FALSE),IF(AND(WEEKDAY(FI4,2)=5,COUNTIF(Jours_fériés,FI4+4)),HLOOKUP(FI4+3,Journalier_HLV_Inter,8,FALSE)-HLOOKUP(FI4+5,Journalier_HLV_Inter,9,FALSE),IF(COUNTIF(Week_end,FI4),0,IF(COUNTIF(Jours_fériés,FI4),0,HLOOKUP(FI4+1,Journalier_HLV_Inter,8,FALSE)-HLOOKUP(FI4+2,Journalier_HLV_Inter,9,FALSE)))))))))))))))))))</f>
        <v>0</v>
      </c>
      <c r="FJ18" s="63">
        <f>IF(WEEKDAY(FJ4,2)=5,(HLOOKUP(FJ4+3,Journalier_HLV_Inter,8,FALSE)-HLOOKUP(FJ4+4,Journalier_HLV_Inter,9,FALSE)),IF(AND(WEEKDAY(FJ4,2)=1,COUNTIF(Jours_fériés,AND(FJ4+1,IE+2))),HLOOKUP(FJ4+3,Journalier_HLV_Inter,8,FALSE)-HLOOKUP(FJ4+4,Journalier_HLV_Inter,9,FALSE),IF(AND(WEEKDAY(FJ4,2)=1,COUNTIF(Jours_fériés,FJ4+1)),HLOOKUP(FJ4+2,Journalier_HLV_Inter,8,FALSE)-HLOOKUP(FJ4+3,Journalier_HLV_Inter,9,FALSE),IF(AND(WEEKDAY(FJ4,2)=1,COUNTIF(Jours_fériés,FJ4+2)),HLOOKUP(FJ4+1,Journalier_HLV_Inter,8,FALSE)-HLOOKUP(FJ4+3,Journalier_HLV_Inter,9,FALSE),IF(AND(WEEKDAY(FJ4,2)=2,COUNTIF(Jours_fériés,AND(FJ4+1,FJ4+2))),HLOOKUP(FJ4+3,Journalier_HLV_Inter,8,FALSE)-HLOOKUP(FJ4+4,Journalier_HLV_Inter,9,FALSE),IF(AND(WEEKDAY(FJ4,2)=2,COUNTIF(Jours_fériés,FJ4+1)),HLOOKUP(FJ4+2,Journalier_HLV_Inter,8,FALSE)-HLOOKUP(FJ4+3,Journalier_HLV_Inter,9,FALSE),IF(AND(WEEKDAY(FJ4,2)=2,COUNTIF(Jours_fériés,FJ4+2)),HLOOKUP(FJ4+1,Journalier_HLV_Inter,8,FALSE)-HLOOKUP(FJ4+3,Journalier_HLV_Inter,9,FALSE),IF(AND(WEEKDAY(FJ4,2)=3,COUNTIF(Jours_fériés,AND(FJ4+1,FJ4+2))),HLOOKUP(FJ4+3,Journalier_HLV_Inter,8,FALSE)-HLOOKUP(FJ4+4,Journalier_HLV_Inter,9,FALSE),IF(AND(WEEKDAY(FJ4,2)=3,COUNTIF(Jours_fériés,FJ4+1)),HLOOKUP(FJ4+2,Journalier_HLV_Inter,8,FALSE)-HLOOKUP(FJ4+3,Journalier_HLV_Inter,9,FALSE),IF(AND(WEEKDAY(FJ4,2)=3,COUNTIF(Jours_fériés,FJ4+2)),HLOOKUP(FJ4+1,Journalier_HLV_Inter,8,FALSE)-HLOOKUP(FJ4+5,Journalier_HLV_Inter,9,FALSE),IF(WEEKDAY(FJ4,2)=4,(HLOOKUP(FJ4+1,Journalier_HLV_Inter,8,FALSE)-HLOOKUP(FJ4+4,Journalier_HLV_Inter,9,FALSE)),IF(AND(WEEKDAY(FJ4,2)=4,COUNTIF(Jours_fériés,FJ4+1)),HLOOKUP(FJ4+4,Journalier_HLV_Inter,8,FALSE)-HLOOKUP(FJ4+5,Journalier_HLV_Inter,9,FALSE),IF(AND(WEEKDAY(FJ4,2)=4,COUNTIF(Jours_fériés,AND(FJ4+1,FJ4+4))),HLOOKUP(FJ4+5,Journalier_HLV_Inter,8,FALSE)-HLOOKUP(FJ4+6,Journalier_HLV_Inter,9,FALSE),IF(AND(WEEKDAY(FJ4,2)=4,COUNTIF(Jours_fériés,FJ4+4)),HLOOKUP(FJ4+1,Journalier_HLV_Inter,8,FALSE)-HLOOKUP(FJ4+5,Journalier_HLV_Inter,9,FALSE),IF(AND(WEEKDAY(FJ4,2)=5,COUNTIF(Jours_fériés,FJ4+3)),HLOOKUP(FJ4+4,Journalier_HLV_Inter,8,FALSE)-HLOOKUP(FJ4+5,Journalier_HLV_Inter,9,FALSE),IF(AND(WEEKDAY(FJ4,2)=5,COUNTIF(Jours_fériés,FJ4+4)),HLOOKUP(FJ4+3,Journalier_HLV_Inter,8,FALSE)-HLOOKUP(FJ4+5,Journalier_HLV_Inter,9,FALSE),IF(COUNTIF(Week_end,FJ4),0,IF(COUNTIF(Jours_fériés,FJ4),0,HLOOKUP(FJ4+1,Journalier_HLV_Inter,8,FALSE)-HLOOKUP(FJ4+2,Journalier_HLV_Inter,9,FALSE)))))))))))))))))))</f>
        <v>0</v>
      </c>
      <c r="FK18" s="63">
        <f>IF(WEEKDAY(FK4,2)=5,(HLOOKUP(FK4+3,Journalier_HLV_Inter,8,FALSE)-HLOOKUP(FK4+4,Journalier_HLV_Inter,9,FALSE)),IF(AND(WEEKDAY(FK4,2)=1,COUNTIF(Jours_fériés,AND(FK4+1,IE+2))),HLOOKUP(FK4+3,Journalier_HLV_Inter,8,FALSE)-HLOOKUP(FK4+4,Journalier_HLV_Inter,9,FALSE),IF(AND(WEEKDAY(FK4,2)=1,COUNTIF(Jours_fériés,FK4+1)),HLOOKUP(FK4+2,Journalier_HLV_Inter,8,FALSE)-HLOOKUP(FK4+3,Journalier_HLV_Inter,9,FALSE),IF(AND(WEEKDAY(FK4,2)=1,COUNTIF(Jours_fériés,FK4+2)),HLOOKUP(FK4+1,Journalier_HLV_Inter,8,FALSE)-HLOOKUP(FK4+3,Journalier_HLV_Inter,9,FALSE),IF(AND(WEEKDAY(FK4,2)=2,COUNTIF(Jours_fériés,AND(FK4+1,FK4+2))),HLOOKUP(FK4+3,Journalier_HLV_Inter,8,FALSE)-HLOOKUP(FK4+4,Journalier_HLV_Inter,9,FALSE),IF(AND(WEEKDAY(FK4,2)=2,COUNTIF(Jours_fériés,FK4+1)),HLOOKUP(FK4+2,Journalier_HLV_Inter,8,FALSE)-HLOOKUP(FK4+3,Journalier_HLV_Inter,9,FALSE),IF(AND(WEEKDAY(FK4,2)=2,COUNTIF(Jours_fériés,FK4+2)),HLOOKUP(FK4+1,Journalier_HLV_Inter,8,FALSE)-HLOOKUP(FK4+3,Journalier_HLV_Inter,9,FALSE),IF(AND(WEEKDAY(FK4,2)=3,COUNTIF(Jours_fériés,AND(FK4+1,FK4+2))),HLOOKUP(FK4+3,Journalier_HLV_Inter,8,FALSE)-HLOOKUP(FK4+4,Journalier_HLV_Inter,9,FALSE),IF(AND(WEEKDAY(FK4,2)=3,COUNTIF(Jours_fériés,FK4+1)),HLOOKUP(FK4+2,Journalier_HLV_Inter,8,FALSE)-HLOOKUP(FK4+3,Journalier_HLV_Inter,9,FALSE),IF(AND(WEEKDAY(FK4,2)=3,COUNTIF(Jours_fériés,FK4+2)),HLOOKUP(FK4+1,Journalier_HLV_Inter,8,FALSE)-HLOOKUP(FK4+5,Journalier_HLV_Inter,9,FALSE),IF(WEEKDAY(FK4,2)=4,(HLOOKUP(FK4+1,Journalier_HLV_Inter,8,FALSE)-HLOOKUP(FK4+4,Journalier_HLV_Inter,9,FALSE)),IF(AND(WEEKDAY(FK4,2)=4,COUNTIF(Jours_fériés,FK4+1)),HLOOKUP(FK4+4,Journalier_HLV_Inter,8,FALSE)-HLOOKUP(FK4+5,Journalier_HLV_Inter,9,FALSE),IF(AND(WEEKDAY(FK4,2)=4,COUNTIF(Jours_fériés,AND(FK4+1,FK4+4))),HLOOKUP(FK4+5,Journalier_HLV_Inter,8,FALSE)-HLOOKUP(FK4+6,Journalier_HLV_Inter,9,FALSE),IF(AND(WEEKDAY(FK4,2)=4,COUNTIF(Jours_fériés,FK4+4)),HLOOKUP(FK4+1,Journalier_HLV_Inter,8,FALSE)-HLOOKUP(FK4+5,Journalier_HLV_Inter,9,FALSE),IF(AND(WEEKDAY(FK4,2)=5,COUNTIF(Jours_fériés,FK4+3)),HLOOKUP(FK4+4,Journalier_HLV_Inter,8,FALSE)-HLOOKUP(FK4+5,Journalier_HLV_Inter,9,FALSE),IF(AND(WEEKDAY(FK4,2)=5,COUNTIF(Jours_fériés,FK4+4)),HLOOKUP(FK4+3,Journalier_HLV_Inter,8,FALSE)-HLOOKUP(FK4+5,Journalier_HLV_Inter,9,FALSE),IF(COUNTIF(Week_end,FK4),0,IF(COUNTIF(Jours_fériés,FK4),0,HLOOKUP(FK4+1,Journalier_HLV_Inter,8,FALSE)-HLOOKUP(FK4+2,Journalier_HLV_Inter,9,FALSE)))))))))))))))))))</f>
        <v>0</v>
      </c>
      <c r="FL18" s="63">
        <f>IF(WEEKDAY(FL4,2)=5,(HLOOKUP(FL4+3,Journalier_HLV_Inter,8,FALSE)-HLOOKUP(FL4+4,Journalier_HLV_Inter,9,FALSE)),IF(AND(WEEKDAY(FL4,2)=1,COUNTIF(Jours_fériés,AND(FL4+1,IE+2))),HLOOKUP(FL4+3,Journalier_HLV_Inter,8,FALSE)-HLOOKUP(FL4+4,Journalier_HLV_Inter,9,FALSE),IF(AND(WEEKDAY(FL4,2)=1,COUNTIF(Jours_fériés,FL4+1)),HLOOKUP(FL4+2,Journalier_HLV_Inter,8,FALSE)-HLOOKUP(FL4+3,Journalier_HLV_Inter,9,FALSE),IF(AND(WEEKDAY(FL4,2)=1,COUNTIF(Jours_fériés,FL4+2)),HLOOKUP(FL4+1,Journalier_HLV_Inter,8,FALSE)-HLOOKUP(FL4+3,Journalier_HLV_Inter,9,FALSE),IF(AND(WEEKDAY(FL4,2)=2,COUNTIF(Jours_fériés,AND(FL4+1,FL4+2))),HLOOKUP(FL4+3,Journalier_HLV_Inter,8,FALSE)-HLOOKUP(FL4+4,Journalier_HLV_Inter,9,FALSE),IF(AND(WEEKDAY(FL4,2)=2,COUNTIF(Jours_fériés,FL4+1)),HLOOKUP(FL4+2,Journalier_HLV_Inter,8,FALSE)-HLOOKUP(FL4+3,Journalier_HLV_Inter,9,FALSE),IF(AND(WEEKDAY(FL4,2)=2,COUNTIF(Jours_fériés,FL4+2)),HLOOKUP(FL4+1,Journalier_HLV_Inter,8,FALSE)-HLOOKUP(FL4+3,Journalier_HLV_Inter,9,FALSE),IF(AND(WEEKDAY(FL4,2)=3,COUNTIF(Jours_fériés,AND(FL4+1,FL4+2))),HLOOKUP(FL4+3,Journalier_HLV_Inter,8,FALSE)-HLOOKUP(FL4+4,Journalier_HLV_Inter,9,FALSE),IF(AND(WEEKDAY(FL4,2)=3,COUNTIF(Jours_fériés,FL4+1)),HLOOKUP(FL4+2,Journalier_HLV_Inter,8,FALSE)-HLOOKUP(FL4+3,Journalier_HLV_Inter,9,FALSE),IF(AND(WEEKDAY(FL4,2)=3,COUNTIF(Jours_fériés,FL4+2)),HLOOKUP(FL4+1,Journalier_HLV_Inter,8,FALSE)-HLOOKUP(FL4+5,Journalier_HLV_Inter,9,FALSE),IF(WEEKDAY(FL4,2)=4,(HLOOKUP(FL4+1,Journalier_HLV_Inter,8,FALSE)-HLOOKUP(FL4+4,Journalier_HLV_Inter,9,FALSE)),IF(AND(WEEKDAY(FL4,2)=4,COUNTIF(Jours_fériés,FL4+1)),HLOOKUP(FL4+4,Journalier_HLV_Inter,8,FALSE)-HLOOKUP(FL4+5,Journalier_HLV_Inter,9,FALSE),IF(AND(WEEKDAY(FL4,2)=4,COUNTIF(Jours_fériés,AND(FL4+1,FL4+4))),HLOOKUP(FL4+5,Journalier_HLV_Inter,8,FALSE)-HLOOKUP(FL4+6,Journalier_HLV_Inter,9,FALSE),IF(AND(WEEKDAY(FL4,2)=4,COUNTIF(Jours_fériés,FL4+4)),HLOOKUP(FL4+1,Journalier_HLV_Inter,8,FALSE)-HLOOKUP(FL4+5,Journalier_HLV_Inter,9,FALSE),IF(AND(WEEKDAY(FL4,2)=5,COUNTIF(Jours_fériés,FL4+3)),HLOOKUP(FL4+4,Journalier_HLV_Inter,8,FALSE)-HLOOKUP(FL4+5,Journalier_HLV_Inter,9,FALSE),IF(AND(WEEKDAY(FL4,2)=5,COUNTIF(Jours_fériés,FL4+4)),HLOOKUP(FL4+3,Journalier_HLV_Inter,8,FALSE)-HLOOKUP(FL4+5,Journalier_HLV_Inter,9,FALSE),IF(COUNTIF(Week_end,FL4),0,IF(COUNTIF(Jours_fériés,FL4),0,HLOOKUP(FL4+1,Journalier_HLV_Inter,8,FALSE)-HLOOKUP(FL4+2,Journalier_HLV_Inter,9,FALSE)))))))))))))))))))</f>
        <v>0</v>
      </c>
      <c r="FM18" s="63">
        <f>IF(WEEKDAY(FM4,2)=5,(HLOOKUP(FM4+3,Journalier_HLV_Inter,8,FALSE)-HLOOKUP(FM4+4,Journalier_HLV_Inter,9,FALSE)),IF(AND(WEEKDAY(FM4,2)=1,COUNTIF(Jours_fériés,AND(FM4+1,IE+2))),HLOOKUP(FM4+3,Journalier_HLV_Inter,8,FALSE)-HLOOKUP(FM4+4,Journalier_HLV_Inter,9,FALSE),IF(AND(WEEKDAY(FM4,2)=1,COUNTIF(Jours_fériés,FM4+1)),HLOOKUP(FM4+2,Journalier_HLV_Inter,8,FALSE)-HLOOKUP(FM4+3,Journalier_HLV_Inter,9,FALSE),IF(AND(WEEKDAY(FM4,2)=1,COUNTIF(Jours_fériés,FM4+2)),HLOOKUP(FM4+1,Journalier_HLV_Inter,8,FALSE)-HLOOKUP(FM4+3,Journalier_HLV_Inter,9,FALSE),IF(AND(WEEKDAY(FM4,2)=2,COUNTIF(Jours_fériés,AND(FM4+1,FM4+2))),HLOOKUP(FM4+3,Journalier_HLV_Inter,8,FALSE)-HLOOKUP(FM4+4,Journalier_HLV_Inter,9,FALSE),IF(AND(WEEKDAY(FM4,2)=2,COUNTIF(Jours_fériés,FM4+1)),HLOOKUP(FM4+2,Journalier_HLV_Inter,8,FALSE)-HLOOKUP(FM4+3,Journalier_HLV_Inter,9,FALSE),IF(AND(WEEKDAY(FM4,2)=2,COUNTIF(Jours_fériés,FM4+2)),HLOOKUP(FM4+1,Journalier_HLV_Inter,8,FALSE)-HLOOKUP(FM4+3,Journalier_HLV_Inter,9,FALSE),IF(AND(WEEKDAY(FM4,2)=3,COUNTIF(Jours_fériés,AND(FM4+1,FM4+2))),HLOOKUP(FM4+3,Journalier_HLV_Inter,8,FALSE)-HLOOKUP(FM4+4,Journalier_HLV_Inter,9,FALSE),IF(AND(WEEKDAY(FM4,2)=3,COUNTIF(Jours_fériés,FM4+1)),HLOOKUP(FM4+2,Journalier_HLV_Inter,8,FALSE)-HLOOKUP(FM4+3,Journalier_HLV_Inter,9,FALSE),IF(AND(WEEKDAY(FM4,2)=3,COUNTIF(Jours_fériés,FM4+2)),HLOOKUP(FM4+1,Journalier_HLV_Inter,8,FALSE)-HLOOKUP(FM4+5,Journalier_HLV_Inter,9,FALSE),IF(WEEKDAY(FM4,2)=4,(HLOOKUP(FM4+1,Journalier_HLV_Inter,8,FALSE)-HLOOKUP(FM4+4,Journalier_HLV_Inter,9,FALSE)),IF(AND(WEEKDAY(FM4,2)=4,COUNTIF(Jours_fériés,FM4+1)),HLOOKUP(FM4+4,Journalier_HLV_Inter,8,FALSE)-HLOOKUP(FM4+5,Journalier_HLV_Inter,9,FALSE),IF(AND(WEEKDAY(FM4,2)=4,COUNTIF(Jours_fériés,AND(FM4+1,FM4+4))),HLOOKUP(FM4+5,Journalier_HLV_Inter,8,FALSE)-HLOOKUP(FM4+6,Journalier_HLV_Inter,9,FALSE),IF(AND(WEEKDAY(FM4,2)=4,COUNTIF(Jours_fériés,FM4+4)),HLOOKUP(FM4+1,Journalier_HLV_Inter,8,FALSE)-HLOOKUP(FM4+5,Journalier_HLV_Inter,9,FALSE),IF(AND(WEEKDAY(FM4,2)=5,COUNTIF(Jours_fériés,FM4+3)),HLOOKUP(FM4+4,Journalier_HLV_Inter,8,FALSE)-HLOOKUP(FM4+5,Journalier_HLV_Inter,9,FALSE),IF(AND(WEEKDAY(FM4,2)=5,COUNTIF(Jours_fériés,FM4+4)),HLOOKUP(FM4+3,Journalier_HLV_Inter,8,FALSE)-HLOOKUP(FM4+5,Journalier_HLV_Inter,9,FALSE),IF(COUNTIF(Week_end,FM4),0,IF(COUNTIF(Jours_fériés,FM4),0,HLOOKUP(FM4+1,Journalier_HLV_Inter,8,FALSE)-HLOOKUP(FM4+2,Journalier_HLV_Inter,9,FALSE)))))))))))))))))))</f>
        <v>0</v>
      </c>
      <c r="FN18" s="63">
        <f>IF(WEEKDAY(FN4,2)=5,(HLOOKUP(FN4+3,Journalier_HLV_Inter,8,FALSE)-HLOOKUP(FN4+4,Journalier_HLV_Inter,9,FALSE)),IF(AND(WEEKDAY(FN4,2)=1,COUNTIF(Jours_fériés,AND(FN4+1,IE+2))),HLOOKUP(FN4+3,Journalier_HLV_Inter,8,FALSE)-HLOOKUP(FN4+4,Journalier_HLV_Inter,9,FALSE),IF(AND(WEEKDAY(FN4,2)=1,COUNTIF(Jours_fériés,FN4+1)),HLOOKUP(FN4+2,Journalier_HLV_Inter,8,FALSE)-HLOOKUP(FN4+3,Journalier_HLV_Inter,9,FALSE),IF(AND(WEEKDAY(FN4,2)=1,COUNTIF(Jours_fériés,FN4+2)),HLOOKUP(FN4+1,Journalier_HLV_Inter,8,FALSE)-HLOOKUP(FN4+3,Journalier_HLV_Inter,9,FALSE),IF(AND(WEEKDAY(FN4,2)=2,COUNTIF(Jours_fériés,AND(FN4+1,FN4+2))),HLOOKUP(FN4+3,Journalier_HLV_Inter,8,FALSE)-HLOOKUP(FN4+4,Journalier_HLV_Inter,9,FALSE),IF(AND(WEEKDAY(FN4,2)=2,COUNTIF(Jours_fériés,FN4+1)),HLOOKUP(FN4+2,Journalier_HLV_Inter,8,FALSE)-HLOOKUP(FN4+3,Journalier_HLV_Inter,9,FALSE),IF(AND(WEEKDAY(FN4,2)=2,COUNTIF(Jours_fériés,FN4+2)),HLOOKUP(FN4+1,Journalier_HLV_Inter,8,FALSE)-HLOOKUP(FN4+3,Journalier_HLV_Inter,9,FALSE),IF(AND(WEEKDAY(FN4,2)=3,COUNTIF(Jours_fériés,AND(FN4+1,FN4+2))),HLOOKUP(FN4+3,Journalier_HLV_Inter,8,FALSE)-HLOOKUP(FN4+4,Journalier_HLV_Inter,9,FALSE),IF(AND(WEEKDAY(FN4,2)=3,COUNTIF(Jours_fériés,FN4+1)),HLOOKUP(FN4+2,Journalier_HLV_Inter,8,FALSE)-HLOOKUP(FN4+3,Journalier_HLV_Inter,9,FALSE),IF(AND(WEEKDAY(FN4,2)=3,COUNTIF(Jours_fériés,FN4+2)),HLOOKUP(FN4+1,Journalier_HLV_Inter,8,FALSE)-HLOOKUP(FN4+5,Journalier_HLV_Inter,9,FALSE),IF(WEEKDAY(FN4,2)=4,(HLOOKUP(FN4+1,Journalier_HLV_Inter,8,FALSE)-HLOOKUP(FN4+4,Journalier_HLV_Inter,9,FALSE)),IF(AND(WEEKDAY(FN4,2)=4,COUNTIF(Jours_fériés,FN4+1)),HLOOKUP(FN4+4,Journalier_HLV_Inter,8,FALSE)-HLOOKUP(FN4+5,Journalier_HLV_Inter,9,FALSE),IF(AND(WEEKDAY(FN4,2)=4,COUNTIF(Jours_fériés,AND(FN4+1,FN4+4))),HLOOKUP(FN4+5,Journalier_HLV_Inter,8,FALSE)-HLOOKUP(FN4+6,Journalier_HLV_Inter,9,FALSE),IF(AND(WEEKDAY(FN4,2)=4,COUNTIF(Jours_fériés,FN4+4)),HLOOKUP(FN4+1,Journalier_HLV_Inter,8,FALSE)-HLOOKUP(FN4+5,Journalier_HLV_Inter,9,FALSE),IF(AND(WEEKDAY(FN4,2)=5,COUNTIF(Jours_fériés,FN4+3)),HLOOKUP(FN4+4,Journalier_HLV_Inter,8,FALSE)-HLOOKUP(FN4+5,Journalier_HLV_Inter,9,FALSE),IF(AND(WEEKDAY(FN4,2)=5,COUNTIF(Jours_fériés,FN4+4)),HLOOKUP(FN4+3,Journalier_HLV_Inter,8,FALSE)-HLOOKUP(FN4+5,Journalier_HLV_Inter,9,FALSE),IF(COUNTIF(Week_end,FN4),0,IF(COUNTIF(Jours_fériés,FN4),0,HLOOKUP(FN4+1,Journalier_HLV_Inter,8,FALSE)-HLOOKUP(FN4+2,Journalier_HLV_Inter,9,FALSE)))))))))))))))))))</f>
        <v>0</v>
      </c>
      <c r="FO18" s="63">
        <f>IF(WEEKDAY(FO4,2)=5,(HLOOKUP(FO4+3,Journalier_HLV_Inter,8,FALSE)-HLOOKUP(FO4+4,Journalier_HLV_Inter,9,FALSE)),IF(AND(WEEKDAY(FO4,2)=1,COUNTIF(Jours_fériés,AND(FO4+1,IE+2))),HLOOKUP(FO4+3,Journalier_HLV_Inter,8,FALSE)-HLOOKUP(FO4+4,Journalier_HLV_Inter,9,FALSE),IF(AND(WEEKDAY(FO4,2)=1,COUNTIF(Jours_fériés,FO4+1)),HLOOKUP(FO4+2,Journalier_HLV_Inter,8,FALSE)-HLOOKUP(FO4+3,Journalier_HLV_Inter,9,FALSE),IF(AND(WEEKDAY(FO4,2)=1,COUNTIF(Jours_fériés,FO4+2)),HLOOKUP(FO4+1,Journalier_HLV_Inter,8,FALSE)-HLOOKUP(FO4+3,Journalier_HLV_Inter,9,FALSE),IF(AND(WEEKDAY(FO4,2)=2,COUNTIF(Jours_fériés,AND(FO4+1,FO4+2))),HLOOKUP(FO4+3,Journalier_HLV_Inter,8,FALSE)-HLOOKUP(FO4+4,Journalier_HLV_Inter,9,FALSE),IF(AND(WEEKDAY(FO4,2)=2,COUNTIF(Jours_fériés,FO4+1)),HLOOKUP(FO4+2,Journalier_HLV_Inter,8,FALSE)-HLOOKUP(FO4+3,Journalier_HLV_Inter,9,FALSE),IF(AND(WEEKDAY(FO4,2)=2,COUNTIF(Jours_fériés,FO4+2)),HLOOKUP(FO4+1,Journalier_HLV_Inter,8,FALSE)-HLOOKUP(FO4+3,Journalier_HLV_Inter,9,FALSE),IF(AND(WEEKDAY(FO4,2)=3,COUNTIF(Jours_fériés,AND(FO4+1,FO4+2))),HLOOKUP(FO4+3,Journalier_HLV_Inter,8,FALSE)-HLOOKUP(FO4+4,Journalier_HLV_Inter,9,FALSE),IF(AND(WEEKDAY(FO4,2)=3,COUNTIF(Jours_fériés,FO4+1)),HLOOKUP(FO4+2,Journalier_HLV_Inter,8,FALSE)-HLOOKUP(FO4+3,Journalier_HLV_Inter,9,FALSE),IF(AND(WEEKDAY(FO4,2)=3,COUNTIF(Jours_fériés,FO4+2)),HLOOKUP(FO4+1,Journalier_HLV_Inter,8,FALSE)-HLOOKUP(FO4+5,Journalier_HLV_Inter,9,FALSE),IF(WEEKDAY(FO4,2)=4,(HLOOKUP(FO4+1,Journalier_HLV_Inter,8,FALSE)-HLOOKUP(FO4+4,Journalier_HLV_Inter,9,FALSE)),IF(AND(WEEKDAY(FO4,2)=4,COUNTIF(Jours_fériés,FO4+1)),HLOOKUP(FO4+4,Journalier_HLV_Inter,8,FALSE)-HLOOKUP(FO4+5,Journalier_HLV_Inter,9,FALSE),IF(AND(WEEKDAY(FO4,2)=4,COUNTIF(Jours_fériés,AND(FO4+1,FO4+4))),HLOOKUP(FO4+5,Journalier_HLV_Inter,8,FALSE)-HLOOKUP(FO4+6,Journalier_HLV_Inter,9,FALSE),IF(AND(WEEKDAY(FO4,2)=4,COUNTIF(Jours_fériés,FO4+4)),HLOOKUP(FO4+1,Journalier_HLV_Inter,8,FALSE)-HLOOKUP(FO4+5,Journalier_HLV_Inter,9,FALSE),IF(AND(WEEKDAY(FO4,2)=5,COUNTIF(Jours_fériés,FO4+3)),HLOOKUP(FO4+4,Journalier_HLV_Inter,8,FALSE)-HLOOKUP(FO4+5,Journalier_HLV_Inter,9,FALSE),IF(AND(WEEKDAY(FO4,2)=5,COUNTIF(Jours_fériés,FO4+4)),HLOOKUP(FO4+3,Journalier_HLV_Inter,8,FALSE)-HLOOKUP(FO4+5,Journalier_HLV_Inter,9,FALSE),IF(COUNTIF(Week_end,FO4),0,IF(COUNTIF(Jours_fériés,FO4),0,HLOOKUP(FO4+1,Journalier_HLV_Inter,8,FALSE)-HLOOKUP(FO4+2,Journalier_HLV_Inter,9,FALSE)))))))))))))))))))</f>
        <v>0</v>
      </c>
      <c r="FP18" s="63">
        <f>IF(WEEKDAY(FP4,2)=5,(HLOOKUP(FP4+3,Journalier_HLV_Inter,8,FALSE)-HLOOKUP(FP4+4,Journalier_HLV_Inter,9,FALSE)),IF(AND(WEEKDAY(FP4,2)=1,COUNTIF(Jours_fériés,AND(FP4+1,IE+2))),HLOOKUP(FP4+3,Journalier_HLV_Inter,8,FALSE)-HLOOKUP(FP4+4,Journalier_HLV_Inter,9,FALSE),IF(AND(WEEKDAY(FP4,2)=1,COUNTIF(Jours_fériés,FP4+1)),HLOOKUP(FP4+2,Journalier_HLV_Inter,8,FALSE)-HLOOKUP(FP4+3,Journalier_HLV_Inter,9,FALSE),IF(AND(WEEKDAY(FP4,2)=1,COUNTIF(Jours_fériés,FP4+2)),HLOOKUP(FP4+1,Journalier_HLV_Inter,8,FALSE)-HLOOKUP(FP4+3,Journalier_HLV_Inter,9,FALSE),IF(AND(WEEKDAY(FP4,2)=2,COUNTIF(Jours_fériés,AND(FP4+1,FP4+2))),HLOOKUP(FP4+3,Journalier_HLV_Inter,8,FALSE)-HLOOKUP(FP4+4,Journalier_HLV_Inter,9,FALSE),IF(AND(WEEKDAY(FP4,2)=2,COUNTIF(Jours_fériés,FP4+1)),HLOOKUP(FP4+2,Journalier_HLV_Inter,8,FALSE)-HLOOKUP(FP4+3,Journalier_HLV_Inter,9,FALSE),IF(AND(WEEKDAY(FP4,2)=2,COUNTIF(Jours_fériés,FP4+2)),HLOOKUP(FP4+1,Journalier_HLV_Inter,8,FALSE)-HLOOKUP(FP4+3,Journalier_HLV_Inter,9,FALSE),IF(AND(WEEKDAY(FP4,2)=3,COUNTIF(Jours_fériés,AND(FP4+1,FP4+2))),HLOOKUP(FP4+3,Journalier_HLV_Inter,8,FALSE)-HLOOKUP(FP4+4,Journalier_HLV_Inter,9,FALSE),IF(AND(WEEKDAY(FP4,2)=3,COUNTIF(Jours_fériés,FP4+1)),HLOOKUP(FP4+2,Journalier_HLV_Inter,8,FALSE)-HLOOKUP(FP4+3,Journalier_HLV_Inter,9,FALSE),IF(AND(WEEKDAY(FP4,2)=3,COUNTIF(Jours_fériés,FP4+2)),HLOOKUP(FP4+1,Journalier_HLV_Inter,8,FALSE)-HLOOKUP(FP4+5,Journalier_HLV_Inter,9,FALSE),IF(WEEKDAY(FP4,2)=4,(HLOOKUP(FP4+1,Journalier_HLV_Inter,8,FALSE)-HLOOKUP(FP4+4,Journalier_HLV_Inter,9,FALSE)),IF(AND(WEEKDAY(FP4,2)=4,COUNTIF(Jours_fériés,FP4+1)),HLOOKUP(FP4+4,Journalier_HLV_Inter,8,FALSE)-HLOOKUP(FP4+5,Journalier_HLV_Inter,9,FALSE),IF(AND(WEEKDAY(FP4,2)=4,COUNTIF(Jours_fériés,AND(FP4+1,FP4+4))),HLOOKUP(FP4+5,Journalier_HLV_Inter,8,FALSE)-HLOOKUP(FP4+6,Journalier_HLV_Inter,9,FALSE),IF(AND(WEEKDAY(FP4,2)=4,COUNTIF(Jours_fériés,FP4+4)),HLOOKUP(FP4+1,Journalier_HLV_Inter,8,FALSE)-HLOOKUP(FP4+5,Journalier_HLV_Inter,9,FALSE),IF(AND(WEEKDAY(FP4,2)=5,COUNTIF(Jours_fériés,FP4+3)),HLOOKUP(FP4+4,Journalier_HLV_Inter,8,FALSE)-HLOOKUP(FP4+5,Journalier_HLV_Inter,9,FALSE),IF(AND(WEEKDAY(FP4,2)=5,COUNTIF(Jours_fériés,FP4+4)),HLOOKUP(FP4+3,Journalier_HLV_Inter,8,FALSE)-HLOOKUP(FP4+5,Journalier_HLV_Inter,9,FALSE),IF(COUNTIF(Week_end,FP4),0,IF(COUNTIF(Jours_fériés,FP4),0,HLOOKUP(FP4+1,Journalier_HLV_Inter,8,FALSE)-HLOOKUP(FP4+2,Journalier_HLV_Inter,9,FALSE)))))))))))))))))))</f>
        <v>0</v>
      </c>
      <c r="FQ18" s="63">
        <f>IF(WEEKDAY(FQ4,2)=5,(HLOOKUP(FQ4+3,Journalier_HLV_Inter,8,FALSE)-HLOOKUP(FQ4+4,Journalier_HLV_Inter,9,FALSE)),IF(AND(WEEKDAY(FQ4,2)=1,COUNTIF(Jours_fériés,AND(FQ4+1,IE+2))),HLOOKUP(FQ4+3,Journalier_HLV_Inter,8,FALSE)-HLOOKUP(FQ4+4,Journalier_HLV_Inter,9,FALSE),IF(AND(WEEKDAY(FQ4,2)=1,COUNTIF(Jours_fériés,FQ4+1)),HLOOKUP(FQ4+2,Journalier_HLV_Inter,8,FALSE)-HLOOKUP(FQ4+3,Journalier_HLV_Inter,9,FALSE),IF(AND(WEEKDAY(FQ4,2)=1,COUNTIF(Jours_fériés,FQ4+2)),HLOOKUP(FQ4+1,Journalier_HLV_Inter,8,FALSE)-HLOOKUP(FQ4+3,Journalier_HLV_Inter,9,FALSE),IF(AND(WEEKDAY(FQ4,2)=2,COUNTIF(Jours_fériés,AND(FQ4+1,FQ4+2))),HLOOKUP(FQ4+3,Journalier_HLV_Inter,8,FALSE)-HLOOKUP(FQ4+4,Journalier_HLV_Inter,9,FALSE),IF(AND(WEEKDAY(FQ4,2)=2,COUNTIF(Jours_fériés,FQ4+1)),HLOOKUP(FQ4+2,Journalier_HLV_Inter,8,FALSE)-HLOOKUP(FQ4+3,Journalier_HLV_Inter,9,FALSE),IF(AND(WEEKDAY(FQ4,2)=2,COUNTIF(Jours_fériés,FQ4+2)),HLOOKUP(FQ4+1,Journalier_HLV_Inter,8,FALSE)-HLOOKUP(FQ4+3,Journalier_HLV_Inter,9,FALSE),IF(AND(WEEKDAY(FQ4,2)=3,COUNTIF(Jours_fériés,AND(FQ4+1,FQ4+2))),HLOOKUP(FQ4+3,Journalier_HLV_Inter,8,FALSE)-HLOOKUP(FQ4+4,Journalier_HLV_Inter,9,FALSE),IF(AND(WEEKDAY(FQ4,2)=3,COUNTIF(Jours_fériés,FQ4+1)),HLOOKUP(FQ4+2,Journalier_HLV_Inter,8,FALSE)-HLOOKUP(FQ4+3,Journalier_HLV_Inter,9,FALSE),IF(AND(WEEKDAY(FQ4,2)=3,COUNTIF(Jours_fériés,FQ4+2)),HLOOKUP(FQ4+1,Journalier_HLV_Inter,8,FALSE)-HLOOKUP(FQ4+5,Journalier_HLV_Inter,9,FALSE),IF(WEEKDAY(FQ4,2)=4,(HLOOKUP(FQ4+1,Journalier_HLV_Inter,8,FALSE)-HLOOKUP(FQ4+4,Journalier_HLV_Inter,9,FALSE)),IF(AND(WEEKDAY(FQ4,2)=4,COUNTIF(Jours_fériés,FQ4+1)),HLOOKUP(FQ4+4,Journalier_HLV_Inter,8,FALSE)-HLOOKUP(FQ4+5,Journalier_HLV_Inter,9,FALSE),IF(AND(WEEKDAY(FQ4,2)=4,COUNTIF(Jours_fériés,AND(FQ4+1,FQ4+4))),HLOOKUP(FQ4+5,Journalier_HLV_Inter,8,FALSE)-HLOOKUP(FQ4+6,Journalier_HLV_Inter,9,FALSE),IF(AND(WEEKDAY(FQ4,2)=4,COUNTIF(Jours_fériés,FQ4+4)),HLOOKUP(FQ4+1,Journalier_HLV_Inter,8,FALSE)-HLOOKUP(FQ4+5,Journalier_HLV_Inter,9,FALSE),IF(AND(WEEKDAY(FQ4,2)=5,COUNTIF(Jours_fériés,FQ4+3)),HLOOKUP(FQ4+4,Journalier_HLV_Inter,8,FALSE)-HLOOKUP(FQ4+5,Journalier_HLV_Inter,9,FALSE),IF(AND(WEEKDAY(FQ4,2)=5,COUNTIF(Jours_fériés,FQ4+4)),HLOOKUP(FQ4+3,Journalier_HLV_Inter,8,FALSE)-HLOOKUP(FQ4+5,Journalier_HLV_Inter,9,FALSE),IF(COUNTIF(Week_end,FQ4),0,IF(COUNTIF(Jours_fériés,FQ4),0,HLOOKUP(FQ4+1,Journalier_HLV_Inter,8,FALSE)-HLOOKUP(FQ4+2,Journalier_HLV_Inter,9,FALSE)))))))))))))))))))</f>
        <v>0</v>
      </c>
      <c r="FR18" s="63">
        <f>IF(WEEKDAY(FR4,2)=5,(HLOOKUP(FR4+3,Journalier_HLV_Inter,8,FALSE)-HLOOKUP(FR4+4,Journalier_HLV_Inter,9,FALSE)),IF(AND(WEEKDAY(FR4,2)=1,COUNTIF(Jours_fériés,AND(FR4+1,IE+2))),HLOOKUP(FR4+3,Journalier_HLV_Inter,8,FALSE)-HLOOKUP(FR4+4,Journalier_HLV_Inter,9,FALSE),IF(AND(WEEKDAY(FR4,2)=1,COUNTIF(Jours_fériés,FR4+1)),HLOOKUP(FR4+2,Journalier_HLV_Inter,8,FALSE)-HLOOKUP(FR4+3,Journalier_HLV_Inter,9,FALSE),IF(AND(WEEKDAY(FR4,2)=1,COUNTIF(Jours_fériés,FR4+2)),HLOOKUP(FR4+1,Journalier_HLV_Inter,8,FALSE)-HLOOKUP(FR4+3,Journalier_HLV_Inter,9,FALSE),IF(AND(WEEKDAY(FR4,2)=2,COUNTIF(Jours_fériés,AND(FR4+1,FR4+2))),HLOOKUP(FR4+3,Journalier_HLV_Inter,8,FALSE)-HLOOKUP(FR4+4,Journalier_HLV_Inter,9,FALSE),IF(AND(WEEKDAY(FR4,2)=2,COUNTIF(Jours_fériés,FR4+1)),HLOOKUP(FR4+2,Journalier_HLV_Inter,8,FALSE)-HLOOKUP(FR4+3,Journalier_HLV_Inter,9,FALSE),IF(AND(WEEKDAY(FR4,2)=2,COUNTIF(Jours_fériés,FR4+2)),HLOOKUP(FR4+1,Journalier_HLV_Inter,8,FALSE)-HLOOKUP(FR4+3,Journalier_HLV_Inter,9,FALSE),IF(AND(WEEKDAY(FR4,2)=3,COUNTIF(Jours_fériés,AND(FR4+1,FR4+2))),HLOOKUP(FR4+3,Journalier_HLV_Inter,8,FALSE)-HLOOKUP(FR4+4,Journalier_HLV_Inter,9,FALSE),IF(AND(WEEKDAY(FR4,2)=3,COUNTIF(Jours_fériés,FR4+1)),HLOOKUP(FR4+2,Journalier_HLV_Inter,8,FALSE)-HLOOKUP(FR4+3,Journalier_HLV_Inter,9,FALSE),IF(AND(WEEKDAY(FR4,2)=3,COUNTIF(Jours_fériés,FR4+2)),HLOOKUP(FR4+1,Journalier_HLV_Inter,8,FALSE)-HLOOKUP(FR4+5,Journalier_HLV_Inter,9,FALSE),IF(WEEKDAY(FR4,2)=4,(HLOOKUP(FR4+1,Journalier_HLV_Inter,8,FALSE)-HLOOKUP(FR4+4,Journalier_HLV_Inter,9,FALSE)),IF(AND(WEEKDAY(FR4,2)=4,COUNTIF(Jours_fériés,FR4+1)),HLOOKUP(FR4+4,Journalier_HLV_Inter,8,FALSE)-HLOOKUP(FR4+5,Journalier_HLV_Inter,9,FALSE),IF(AND(WEEKDAY(FR4,2)=4,COUNTIF(Jours_fériés,AND(FR4+1,FR4+4))),HLOOKUP(FR4+5,Journalier_HLV_Inter,8,FALSE)-HLOOKUP(FR4+6,Journalier_HLV_Inter,9,FALSE),IF(AND(WEEKDAY(FR4,2)=4,COUNTIF(Jours_fériés,FR4+4)),HLOOKUP(FR4+1,Journalier_HLV_Inter,8,FALSE)-HLOOKUP(FR4+5,Journalier_HLV_Inter,9,FALSE),IF(AND(WEEKDAY(FR4,2)=5,COUNTIF(Jours_fériés,FR4+3)),HLOOKUP(FR4+4,Journalier_HLV_Inter,8,FALSE)-HLOOKUP(FR4+5,Journalier_HLV_Inter,9,FALSE),IF(AND(WEEKDAY(FR4,2)=5,COUNTIF(Jours_fériés,FR4+4)),HLOOKUP(FR4+3,Journalier_HLV_Inter,8,FALSE)-HLOOKUP(FR4+5,Journalier_HLV_Inter,9,FALSE),IF(COUNTIF(Week_end,FR4),0,IF(COUNTIF(Jours_fériés,FR4),0,HLOOKUP(FR4+1,Journalier_HLV_Inter,8,FALSE)-HLOOKUP(FR4+2,Journalier_HLV_Inter,9,FALSE)))))))))))))))))))</f>
        <v>0</v>
      </c>
      <c r="FS18" s="63">
        <f>IF(WEEKDAY(FS4,2)=5,(HLOOKUP(FS4+3,Journalier_HLV_Inter,8,FALSE)-HLOOKUP(FS4+4,Journalier_HLV_Inter,9,FALSE)),IF(AND(WEEKDAY(FS4,2)=1,COUNTIF(Jours_fériés,AND(FS4+1,IE+2))),HLOOKUP(FS4+3,Journalier_HLV_Inter,8,FALSE)-HLOOKUP(FS4+4,Journalier_HLV_Inter,9,FALSE),IF(AND(WEEKDAY(FS4,2)=1,COUNTIF(Jours_fériés,FS4+1)),HLOOKUP(FS4+2,Journalier_HLV_Inter,8,FALSE)-HLOOKUP(FS4+3,Journalier_HLV_Inter,9,FALSE),IF(AND(WEEKDAY(FS4,2)=1,COUNTIF(Jours_fériés,FS4+2)),HLOOKUP(FS4+1,Journalier_HLV_Inter,8,FALSE)-HLOOKUP(FS4+3,Journalier_HLV_Inter,9,FALSE),IF(AND(WEEKDAY(FS4,2)=2,COUNTIF(Jours_fériés,AND(FS4+1,FS4+2))),HLOOKUP(FS4+3,Journalier_HLV_Inter,8,FALSE)-HLOOKUP(FS4+4,Journalier_HLV_Inter,9,FALSE),IF(AND(WEEKDAY(FS4,2)=2,COUNTIF(Jours_fériés,FS4+1)),HLOOKUP(FS4+2,Journalier_HLV_Inter,8,FALSE)-HLOOKUP(FS4+3,Journalier_HLV_Inter,9,FALSE),IF(AND(WEEKDAY(FS4,2)=2,COUNTIF(Jours_fériés,FS4+2)),HLOOKUP(FS4+1,Journalier_HLV_Inter,8,FALSE)-HLOOKUP(FS4+3,Journalier_HLV_Inter,9,FALSE),IF(AND(WEEKDAY(FS4,2)=3,COUNTIF(Jours_fériés,AND(FS4+1,FS4+2))),HLOOKUP(FS4+3,Journalier_HLV_Inter,8,FALSE)-HLOOKUP(FS4+4,Journalier_HLV_Inter,9,FALSE),IF(AND(WEEKDAY(FS4,2)=3,COUNTIF(Jours_fériés,FS4+1)),HLOOKUP(FS4+2,Journalier_HLV_Inter,8,FALSE)-HLOOKUP(FS4+3,Journalier_HLV_Inter,9,FALSE),IF(AND(WEEKDAY(FS4,2)=3,COUNTIF(Jours_fériés,FS4+2)),HLOOKUP(FS4+1,Journalier_HLV_Inter,8,FALSE)-HLOOKUP(FS4+5,Journalier_HLV_Inter,9,FALSE),IF(WEEKDAY(FS4,2)=4,(HLOOKUP(FS4+1,Journalier_HLV_Inter,8,FALSE)-HLOOKUP(FS4+4,Journalier_HLV_Inter,9,FALSE)),IF(AND(WEEKDAY(FS4,2)=4,COUNTIF(Jours_fériés,FS4+1)),HLOOKUP(FS4+4,Journalier_HLV_Inter,8,FALSE)-HLOOKUP(FS4+5,Journalier_HLV_Inter,9,FALSE),IF(AND(WEEKDAY(FS4,2)=4,COUNTIF(Jours_fériés,AND(FS4+1,FS4+4))),HLOOKUP(FS4+5,Journalier_HLV_Inter,8,FALSE)-HLOOKUP(FS4+6,Journalier_HLV_Inter,9,FALSE),IF(AND(WEEKDAY(FS4,2)=4,COUNTIF(Jours_fériés,FS4+4)),HLOOKUP(FS4+1,Journalier_HLV_Inter,8,FALSE)-HLOOKUP(FS4+5,Journalier_HLV_Inter,9,FALSE),IF(AND(WEEKDAY(FS4,2)=5,COUNTIF(Jours_fériés,FS4+3)),HLOOKUP(FS4+4,Journalier_HLV_Inter,8,FALSE)-HLOOKUP(FS4+5,Journalier_HLV_Inter,9,FALSE),IF(AND(WEEKDAY(FS4,2)=5,COUNTIF(Jours_fériés,FS4+4)),HLOOKUP(FS4+3,Journalier_HLV_Inter,8,FALSE)-HLOOKUP(FS4+5,Journalier_HLV_Inter,9,FALSE),IF(COUNTIF(Week_end,FS4),0,IF(COUNTIF(Jours_fériés,FS4),0,HLOOKUP(FS4+1,Journalier_HLV_Inter,8,FALSE)-HLOOKUP(FS4+2,Journalier_HLV_Inter,9,FALSE)))))))))))))))))))</f>
        <v>0</v>
      </c>
      <c r="FT18" s="63">
        <f>IF(WEEKDAY(FT4,2)=5,(HLOOKUP(FT4+3,Journalier_HLV_Inter,8,FALSE)-HLOOKUP(FT4+4,Journalier_HLV_Inter,9,FALSE)),IF(AND(WEEKDAY(FT4,2)=1,COUNTIF(Jours_fériés,AND(FT4+1,IE+2))),HLOOKUP(FT4+3,Journalier_HLV_Inter,8,FALSE)-HLOOKUP(FT4+4,Journalier_HLV_Inter,9,FALSE),IF(AND(WEEKDAY(FT4,2)=1,COUNTIF(Jours_fériés,FT4+1)),HLOOKUP(FT4+2,Journalier_HLV_Inter,8,FALSE)-HLOOKUP(FT4+3,Journalier_HLV_Inter,9,FALSE),IF(AND(WEEKDAY(FT4,2)=1,COUNTIF(Jours_fériés,FT4+2)),HLOOKUP(FT4+1,Journalier_HLV_Inter,8,FALSE)-HLOOKUP(FT4+3,Journalier_HLV_Inter,9,FALSE),IF(AND(WEEKDAY(FT4,2)=2,COUNTIF(Jours_fériés,AND(FT4+1,FT4+2))),HLOOKUP(FT4+3,Journalier_HLV_Inter,8,FALSE)-HLOOKUP(FT4+4,Journalier_HLV_Inter,9,FALSE),IF(AND(WEEKDAY(FT4,2)=2,COUNTIF(Jours_fériés,FT4+1)),HLOOKUP(FT4+2,Journalier_HLV_Inter,8,FALSE)-HLOOKUP(FT4+3,Journalier_HLV_Inter,9,FALSE),IF(AND(WEEKDAY(FT4,2)=2,COUNTIF(Jours_fériés,FT4+2)),HLOOKUP(FT4+1,Journalier_HLV_Inter,8,FALSE)-HLOOKUP(FT4+3,Journalier_HLV_Inter,9,FALSE),IF(AND(WEEKDAY(FT4,2)=3,COUNTIF(Jours_fériés,AND(FT4+1,FT4+2))),HLOOKUP(FT4+3,Journalier_HLV_Inter,8,FALSE)-HLOOKUP(FT4+4,Journalier_HLV_Inter,9,FALSE),IF(AND(WEEKDAY(FT4,2)=3,COUNTIF(Jours_fériés,FT4+1)),HLOOKUP(FT4+2,Journalier_HLV_Inter,8,FALSE)-HLOOKUP(FT4+3,Journalier_HLV_Inter,9,FALSE),IF(AND(WEEKDAY(FT4,2)=3,COUNTIF(Jours_fériés,FT4+2)),HLOOKUP(FT4+1,Journalier_HLV_Inter,8,FALSE)-HLOOKUP(FT4+5,Journalier_HLV_Inter,9,FALSE),IF(WEEKDAY(FT4,2)=4,(HLOOKUP(FT4+1,Journalier_HLV_Inter,8,FALSE)-HLOOKUP(FT4+4,Journalier_HLV_Inter,9,FALSE)),IF(AND(WEEKDAY(FT4,2)=4,COUNTIF(Jours_fériés,FT4+1)),HLOOKUP(FT4+4,Journalier_HLV_Inter,8,FALSE)-HLOOKUP(FT4+5,Journalier_HLV_Inter,9,FALSE),IF(AND(WEEKDAY(FT4,2)=4,COUNTIF(Jours_fériés,AND(FT4+1,FT4+4))),HLOOKUP(FT4+5,Journalier_HLV_Inter,8,FALSE)-HLOOKUP(FT4+6,Journalier_HLV_Inter,9,FALSE),IF(AND(WEEKDAY(FT4,2)=4,COUNTIF(Jours_fériés,FT4+4)),HLOOKUP(FT4+1,Journalier_HLV_Inter,8,FALSE)-HLOOKUP(FT4+5,Journalier_HLV_Inter,9,FALSE),IF(AND(WEEKDAY(FT4,2)=5,COUNTIF(Jours_fériés,FT4+3)),HLOOKUP(FT4+4,Journalier_HLV_Inter,8,FALSE)-HLOOKUP(FT4+5,Journalier_HLV_Inter,9,FALSE),IF(AND(WEEKDAY(FT4,2)=5,COUNTIF(Jours_fériés,FT4+4)),HLOOKUP(FT4+3,Journalier_HLV_Inter,8,FALSE)-HLOOKUP(FT4+5,Journalier_HLV_Inter,9,FALSE),IF(COUNTIF(Week_end,FT4),0,IF(COUNTIF(Jours_fériés,FT4),0,HLOOKUP(FT4+1,Journalier_HLV_Inter,8,FALSE)-HLOOKUP(FT4+2,Journalier_HLV_Inter,9,FALSE)))))))))))))))))))</f>
        <v>0</v>
      </c>
      <c r="FU18" s="63">
        <f>IF(WEEKDAY(FU4,2)=5,(HLOOKUP(FU4+3,Journalier_HLV_Inter,8,FALSE)-HLOOKUP(FU4+4,Journalier_HLV_Inter,9,FALSE)),IF(AND(WEEKDAY(FU4,2)=1,COUNTIF(Jours_fériés,AND(FU4+1,IE+2))),HLOOKUP(FU4+3,Journalier_HLV_Inter,8,FALSE)-HLOOKUP(FU4+4,Journalier_HLV_Inter,9,FALSE),IF(AND(WEEKDAY(FU4,2)=1,COUNTIF(Jours_fériés,FU4+1)),HLOOKUP(FU4+2,Journalier_HLV_Inter,8,FALSE)-HLOOKUP(FU4+3,Journalier_HLV_Inter,9,FALSE),IF(AND(WEEKDAY(FU4,2)=1,COUNTIF(Jours_fériés,FU4+2)),HLOOKUP(FU4+1,Journalier_HLV_Inter,8,FALSE)-HLOOKUP(FU4+3,Journalier_HLV_Inter,9,FALSE),IF(AND(WEEKDAY(FU4,2)=2,COUNTIF(Jours_fériés,AND(FU4+1,FU4+2))),HLOOKUP(FU4+3,Journalier_HLV_Inter,8,FALSE)-HLOOKUP(FU4+4,Journalier_HLV_Inter,9,FALSE),IF(AND(WEEKDAY(FU4,2)=2,COUNTIF(Jours_fériés,FU4+1)),HLOOKUP(FU4+2,Journalier_HLV_Inter,8,FALSE)-HLOOKUP(FU4+3,Journalier_HLV_Inter,9,FALSE),IF(AND(WEEKDAY(FU4,2)=2,COUNTIF(Jours_fériés,FU4+2)),HLOOKUP(FU4+1,Journalier_HLV_Inter,8,FALSE)-HLOOKUP(FU4+3,Journalier_HLV_Inter,9,FALSE),IF(AND(WEEKDAY(FU4,2)=3,COUNTIF(Jours_fériés,AND(FU4+1,FU4+2))),HLOOKUP(FU4+3,Journalier_HLV_Inter,8,FALSE)-HLOOKUP(FU4+4,Journalier_HLV_Inter,9,FALSE),IF(AND(WEEKDAY(FU4,2)=3,COUNTIF(Jours_fériés,FU4+1)),HLOOKUP(FU4+2,Journalier_HLV_Inter,8,FALSE)-HLOOKUP(FU4+3,Journalier_HLV_Inter,9,FALSE),IF(AND(WEEKDAY(FU4,2)=3,COUNTIF(Jours_fériés,FU4+2)),HLOOKUP(FU4+1,Journalier_HLV_Inter,8,FALSE)-HLOOKUP(FU4+5,Journalier_HLV_Inter,9,FALSE),IF(WEEKDAY(FU4,2)=4,(HLOOKUP(FU4+1,Journalier_HLV_Inter,8,FALSE)-HLOOKUP(FU4+4,Journalier_HLV_Inter,9,FALSE)),IF(AND(WEEKDAY(FU4,2)=4,COUNTIF(Jours_fériés,FU4+1)),HLOOKUP(FU4+4,Journalier_HLV_Inter,8,FALSE)-HLOOKUP(FU4+5,Journalier_HLV_Inter,9,FALSE),IF(AND(WEEKDAY(FU4,2)=4,COUNTIF(Jours_fériés,AND(FU4+1,FU4+4))),HLOOKUP(FU4+5,Journalier_HLV_Inter,8,FALSE)-HLOOKUP(FU4+6,Journalier_HLV_Inter,9,FALSE),IF(AND(WEEKDAY(FU4,2)=4,COUNTIF(Jours_fériés,FU4+4)),HLOOKUP(FU4+1,Journalier_HLV_Inter,8,FALSE)-HLOOKUP(FU4+5,Journalier_HLV_Inter,9,FALSE),IF(AND(WEEKDAY(FU4,2)=5,COUNTIF(Jours_fériés,FU4+3)),HLOOKUP(FU4+4,Journalier_HLV_Inter,8,FALSE)-HLOOKUP(FU4+5,Journalier_HLV_Inter,9,FALSE),IF(AND(WEEKDAY(FU4,2)=5,COUNTIF(Jours_fériés,FU4+4)),HLOOKUP(FU4+3,Journalier_HLV_Inter,8,FALSE)-HLOOKUP(FU4+5,Journalier_HLV_Inter,9,FALSE),IF(COUNTIF(Week_end,FU4),0,IF(COUNTIF(Jours_fériés,FU4),0,HLOOKUP(FU4+1,Journalier_HLV_Inter,8,FALSE)-HLOOKUP(FU4+2,Journalier_HLV_Inter,9,FALSE)))))))))))))))))))</f>
        <v>0</v>
      </c>
      <c r="FV18" s="63">
        <f>IF(WEEKDAY(FV4,2)=5,(HLOOKUP(FV4+3,Journalier_HLV_Inter,8,FALSE)-HLOOKUP(FV4+4,Journalier_HLV_Inter,9,FALSE)),IF(AND(WEEKDAY(FV4,2)=1,COUNTIF(Jours_fériés,AND(FV4+1,IE+2))),HLOOKUP(FV4+3,Journalier_HLV_Inter,8,FALSE)-HLOOKUP(FV4+4,Journalier_HLV_Inter,9,FALSE),IF(AND(WEEKDAY(FV4,2)=1,COUNTIF(Jours_fériés,FV4+1)),HLOOKUP(FV4+2,Journalier_HLV_Inter,8,FALSE)-HLOOKUP(FV4+3,Journalier_HLV_Inter,9,FALSE),IF(AND(WEEKDAY(FV4,2)=1,COUNTIF(Jours_fériés,FV4+2)),HLOOKUP(FV4+1,Journalier_HLV_Inter,8,FALSE)-HLOOKUP(FV4+3,Journalier_HLV_Inter,9,FALSE),IF(AND(WEEKDAY(FV4,2)=2,COUNTIF(Jours_fériés,AND(FV4+1,FV4+2))),HLOOKUP(FV4+3,Journalier_HLV_Inter,8,FALSE)-HLOOKUP(FV4+4,Journalier_HLV_Inter,9,FALSE),IF(AND(WEEKDAY(FV4,2)=2,COUNTIF(Jours_fériés,FV4+1)),HLOOKUP(FV4+2,Journalier_HLV_Inter,8,FALSE)-HLOOKUP(FV4+3,Journalier_HLV_Inter,9,FALSE),IF(AND(WEEKDAY(FV4,2)=2,COUNTIF(Jours_fériés,FV4+2)),HLOOKUP(FV4+1,Journalier_HLV_Inter,8,FALSE)-HLOOKUP(FV4+3,Journalier_HLV_Inter,9,FALSE),IF(AND(WEEKDAY(FV4,2)=3,COUNTIF(Jours_fériés,AND(FV4+1,FV4+2))),HLOOKUP(FV4+3,Journalier_HLV_Inter,8,FALSE)-HLOOKUP(FV4+4,Journalier_HLV_Inter,9,FALSE),IF(AND(WEEKDAY(FV4,2)=3,COUNTIF(Jours_fériés,FV4+1)),HLOOKUP(FV4+2,Journalier_HLV_Inter,8,FALSE)-HLOOKUP(FV4+3,Journalier_HLV_Inter,9,FALSE),IF(AND(WEEKDAY(FV4,2)=3,COUNTIF(Jours_fériés,FV4+2)),HLOOKUP(FV4+1,Journalier_HLV_Inter,8,FALSE)-HLOOKUP(FV4+5,Journalier_HLV_Inter,9,FALSE),IF(WEEKDAY(FV4,2)=4,(HLOOKUP(FV4+1,Journalier_HLV_Inter,8,FALSE)-HLOOKUP(FV4+4,Journalier_HLV_Inter,9,FALSE)),IF(AND(WEEKDAY(FV4,2)=4,COUNTIF(Jours_fériés,FV4+1)),HLOOKUP(FV4+4,Journalier_HLV_Inter,8,FALSE)-HLOOKUP(FV4+5,Journalier_HLV_Inter,9,FALSE),IF(AND(WEEKDAY(FV4,2)=4,COUNTIF(Jours_fériés,AND(FV4+1,FV4+4))),HLOOKUP(FV4+5,Journalier_HLV_Inter,8,FALSE)-HLOOKUP(FV4+6,Journalier_HLV_Inter,9,FALSE),IF(AND(WEEKDAY(FV4,2)=4,COUNTIF(Jours_fériés,FV4+4)),HLOOKUP(FV4+1,Journalier_HLV_Inter,8,FALSE)-HLOOKUP(FV4+5,Journalier_HLV_Inter,9,FALSE),IF(AND(WEEKDAY(FV4,2)=5,COUNTIF(Jours_fériés,FV4+3)),HLOOKUP(FV4+4,Journalier_HLV_Inter,8,FALSE)-HLOOKUP(FV4+5,Journalier_HLV_Inter,9,FALSE),IF(AND(WEEKDAY(FV4,2)=5,COUNTIF(Jours_fériés,FV4+4)),HLOOKUP(FV4+3,Journalier_HLV_Inter,8,FALSE)-HLOOKUP(FV4+5,Journalier_HLV_Inter,9,FALSE),IF(COUNTIF(Week_end,FV4),0,IF(COUNTIF(Jours_fériés,FV4),0,HLOOKUP(FV4+1,Journalier_HLV_Inter,8,FALSE)-HLOOKUP(FV4+2,Journalier_HLV_Inter,9,FALSE)))))))))))))))))))</f>
        <v>0</v>
      </c>
      <c r="FW18" s="63">
        <f>IF(WEEKDAY(FW4,2)=5,(HLOOKUP(FW4+3,Journalier_HLV_Inter,8,FALSE)-HLOOKUP(FW4+4,Journalier_HLV_Inter,9,FALSE)),IF(AND(WEEKDAY(FW4,2)=1,COUNTIF(Jours_fériés,AND(FW4+1,IE+2))),HLOOKUP(FW4+3,Journalier_HLV_Inter,8,FALSE)-HLOOKUP(FW4+4,Journalier_HLV_Inter,9,FALSE),IF(AND(WEEKDAY(FW4,2)=1,COUNTIF(Jours_fériés,FW4+1)),HLOOKUP(FW4+2,Journalier_HLV_Inter,8,FALSE)-HLOOKUP(FW4+3,Journalier_HLV_Inter,9,FALSE),IF(AND(WEEKDAY(FW4,2)=1,COUNTIF(Jours_fériés,FW4+2)),HLOOKUP(FW4+1,Journalier_HLV_Inter,8,FALSE)-HLOOKUP(FW4+3,Journalier_HLV_Inter,9,FALSE),IF(AND(WEEKDAY(FW4,2)=2,COUNTIF(Jours_fériés,AND(FW4+1,FW4+2))),HLOOKUP(FW4+3,Journalier_HLV_Inter,8,FALSE)-HLOOKUP(FW4+4,Journalier_HLV_Inter,9,FALSE),IF(AND(WEEKDAY(FW4,2)=2,COUNTIF(Jours_fériés,FW4+1)),HLOOKUP(FW4+2,Journalier_HLV_Inter,8,FALSE)-HLOOKUP(FW4+3,Journalier_HLV_Inter,9,FALSE),IF(AND(WEEKDAY(FW4,2)=2,COUNTIF(Jours_fériés,FW4+2)),HLOOKUP(FW4+1,Journalier_HLV_Inter,8,FALSE)-HLOOKUP(FW4+3,Journalier_HLV_Inter,9,FALSE),IF(AND(WEEKDAY(FW4,2)=3,COUNTIF(Jours_fériés,AND(FW4+1,FW4+2))),HLOOKUP(FW4+3,Journalier_HLV_Inter,8,FALSE)-HLOOKUP(FW4+4,Journalier_HLV_Inter,9,FALSE),IF(AND(WEEKDAY(FW4,2)=3,COUNTIF(Jours_fériés,FW4+1)),HLOOKUP(FW4+2,Journalier_HLV_Inter,8,FALSE)-HLOOKUP(FW4+3,Journalier_HLV_Inter,9,FALSE),IF(AND(WEEKDAY(FW4,2)=3,COUNTIF(Jours_fériés,FW4+2)),HLOOKUP(FW4+1,Journalier_HLV_Inter,8,FALSE)-HLOOKUP(FW4+5,Journalier_HLV_Inter,9,FALSE),IF(WEEKDAY(FW4,2)=4,(HLOOKUP(FW4+1,Journalier_HLV_Inter,8,FALSE)-HLOOKUP(FW4+4,Journalier_HLV_Inter,9,FALSE)),IF(AND(WEEKDAY(FW4,2)=4,COUNTIF(Jours_fériés,FW4+1)),HLOOKUP(FW4+4,Journalier_HLV_Inter,8,FALSE)-HLOOKUP(FW4+5,Journalier_HLV_Inter,9,FALSE),IF(AND(WEEKDAY(FW4,2)=4,COUNTIF(Jours_fériés,AND(FW4+1,FW4+4))),HLOOKUP(FW4+5,Journalier_HLV_Inter,8,FALSE)-HLOOKUP(FW4+6,Journalier_HLV_Inter,9,FALSE),IF(AND(WEEKDAY(FW4,2)=4,COUNTIF(Jours_fériés,FW4+4)),HLOOKUP(FW4+1,Journalier_HLV_Inter,8,FALSE)-HLOOKUP(FW4+5,Journalier_HLV_Inter,9,FALSE),IF(AND(WEEKDAY(FW4,2)=5,COUNTIF(Jours_fériés,FW4+3)),HLOOKUP(FW4+4,Journalier_HLV_Inter,8,FALSE)-HLOOKUP(FW4+5,Journalier_HLV_Inter,9,FALSE),IF(AND(WEEKDAY(FW4,2)=5,COUNTIF(Jours_fériés,FW4+4)),HLOOKUP(FW4+3,Journalier_HLV_Inter,8,FALSE)-HLOOKUP(FW4+5,Journalier_HLV_Inter,9,FALSE),IF(COUNTIF(Week_end,FW4),0,IF(COUNTIF(Jours_fériés,FW4),0,HLOOKUP(FW4+1,Journalier_HLV_Inter,8,FALSE)-HLOOKUP(FW4+2,Journalier_HLV_Inter,9,FALSE)))))))))))))))))))</f>
        <v>0</v>
      </c>
      <c r="FX18" s="63">
        <f>IF(WEEKDAY(FX4,2)=5,(HLOOKUP(FX4+3,Journalier_HLV_Inter,8,FALSE)-HLOOKUP(FX4+4,Journalier_HLV_Inter,9,FALSE)),IF(AND(WEEKDAY(FX4,2)=1,COUNTIF(Jours_fériés,AND(FX4+1,IE+2))),HLOOKUP(FX4+3,Journalier_HLV_Inter,8,FALSE)-HLOOKUP(FX4+4,Journalier_HLV_Inter,9,FALSE),IF(AND(WEEKDAY(FX4,2)=1,COUNTIF(Jours_fériés,FX4+1)),HLOOKUP(FX4+2,Journalier_HLV_Inter,8,FALSE)-HLOOKUP(FX4+3,Journalier_HLV_Inter,9,FALSE),IF(AND(WEEKDAY(FX4,2)=1,COUNTIF(Jours_fériés,FX4+2)),HLOOKUP(FX4+1,Journalier_HLV_Inter,8,FALSE)-HLOOKUP(FX4+3,Journalier_HLV_Inter,9,FALSE),IF(AND(WEEKDAY(FX4,2)=2,COUNTIF(Jours_fériés,AND(FX4+1,FX4+2))),HLOOKUP(FX4+3,Journalier_HLV_Inter,8,FALSE)-HLOOKUP(FX4+4,Journalier_HLV_Inter,9,FALSE),IF(AND(WEEKDAY(FX4,2)=2,COUNTIF(Jours_fériés,FX4+1)),HLOOKUP(FX4+2,Journalier_HLV_Inter,8,FALSE)-HLOOKUP(FX4+3,Journalier_HLV_Inter,9,FALSE),IF(AND(WEEKDAY(FX4,2)=2,COUNTIF(Jours_fériés,FX4+2)),HLOOKUP(FX4+1,Journalier_HLV_Inter,8,FALSE)-HLOOKUP(FX4+3,Journalier_HLV_Inter,9,FALSE),IF(AND(WEEKDAY(FX4,2)=3,COUNTIF(Jours_fériés,AND(FX4+1,FX4+2))),HLOOKUP(FX4+3,Journalier_HLV_Inter,8,FALSE)-HLOOKUP(FX4+4,Journalier_HLV_Inter,9,FALSE),IF(AND(WEEKDAY(FX4,2)=3,COUNTIF(Jours_fériés,FX4+1)),HLOOKUP(FX4+2,Journalier_HLV_Inter,8,FALSE)-HLOOKUP(FX4+3,Journalier_HLV_Inter,9,FALSE),IF(AND(WEEKDAY(FX4,2)=3,COUNTIF(Jours_fériés,FX4+2)),HLOOKUP(FX4+1,Journalier_HLV_Inter,8,FALSE)-HLOOKUP(FX4+5,Journalier_HLV_Inter,9,FALSE),IF(WEEKDAY(FX4,2)=4,(HLOOKUP(FX4+1,Journalier_HLV_Inter,8,FALSE)-HLOOKUP(FX4+4,Journalier_HLV_Inter,9,FALSE)),IF(AND(WEEKDAY(FX4,2)=4,COUNTIF(Jours_fériés,FX4+1)),HLOOKUP(FX4+4,Journalier_HLV_Inter,8,FALSE)-HLOOKUP(FX4+5,Journalier_HLV_Inter,9,FALSE),IF(AND(WEEKDAY(FX4,2)=4,COUNTIF(Jours_fériés,AND(FX4+1,FX4+4))),HLOOKUP(FX4+5,Journalier_HLV_Inter,8,FALSE)-HLOOKUP(FX4+6,Journalier_HLV_Inter,9,FALSE),IF(AND(WEEKDAY(FX4,2)=4,COUNTIF(Jours_fériés,FX4+4)),HLOOKUP(FX4+1,Journalier_HLV_Inter,8,FALSE)-HLOOKUP(FX4+5,Journalier_HLV_Inter,9,FALSE),IF(AND(WEEKDAY(FX4,2)=5,COUNTIF(Jours_fériés,FX4+3)),HLOOKUP(FX4+4,Journalier_HLV_Inter,8,FALSE)-HLOOKUP(FX4+5,Journalier_HLV_Inter,9,FALSE),IF(AND(WEEKDAY(FX4,2)=5,COUNTIF(Jours_fériés,FX4+4)),HLOOKUP(FX4+3,Journalier_HLV_Inter,8,FALSE)-HLOOKUP(FX4+5,Journalier_HLV_Inter,9,FALSE),IF(COUNTIF(Week_end,FX4),0,IF(COUNTIF(Jours_fériés,FX4),0,HLOOKUP(FX4+1,Journalier_HLV_Inter,8,FALSE)-HLOOKUP(FX4+2,Journalier_HLV_Inter,9,FALSE)))))))))))))))))))</f>
        <v>0</v>
      </c>
      <c r="FY18" s="63">
        <f>IF(WEEKDAY(FY4,2)=5,(HLOOKUP(FY4+3,Journalier_HLV_Inter,8,FALSE)-HLOOKUP(FY4+4,Journalier_HLV_Inter,9,FALSE)),IF(AND(WEEKDAY(FY4,2)=1,COUNTIF(Jours_fériés,AND(FY4+1,IE+2))),HLOOKUP(FY4+3,Journalier_HLV_Inter,8,FALSE)-HLOOKUP(FY4+4,Journalier_HLV_Inter,9,FALSE),IF(AND(WEEKDAY(FY4,2)=1,COUNTIF(Jours_fériés,FY4+1)),HLOOKUP(FY4+2,Journalier_HLV_Inter,8,FALSE)-HLOOKUP(FY4+3,Journalier_HLV_Inter,9,FALSE),IF(AND(WEEKDAY(FY4,2)=1,COUNTIF(Jours_fériés,FY4+2)),HLOOKUP(FY4+1,Journalier_HLV_Inter,8,FALSE)-HLOOKUP(FY4+3,Journalier_HLV_Inter,9,FALSE),IF(AND(WEEKDAY(FY4,2)=2,COUNTIF(Jours_fériés,AND(FY4+1,FY4+2))),HLOOKUP(FY4+3,Journalier_HLV_Inter,8,FALSE)-HLOOKUP(FY4+4,Journalier_HLV_Inter,9,FALSE),IF(AND(WEEKDAY(FY4,2)=2,COUNTIF(Jours_fériés,FY4+1)),HLOOKUP(FY4+2,Journalier_HLV_Inter,8,FALSE)-HLOOKUP(FY4+3,Journalier_HLV_Inter,9,FALSE),IF(AND(WEEKDAY(FY4,2)=2,COUNTIF(Jours_fériés,FY4+2)),HLOOKUP(FY4+1,Journalier_HLV_Inter,8,FALSE)-HLOOKUP(FY4+3,Journalier_HLV_Inter,9,FALSE),IF(AND(WEEKDAY(FY4,2)=3,COUNTIF(Jours_fériés,AND(FY4+1,FY4+2))),HLOOKUP(FY4+3,Journalier_HLV_Inter,8,FALSE)-HLOOKUP(FY4+4,Journalier_HLV_Inter,9,FALSE),IF(AND(WEEKDAY(FY4,2)=3,COUNTIF(Jours_fériés,FY4+1)),HLOOKUP(FY4+2,Journalier_HLV_Inter,8,FALSE)-HLOOKUP(FY4+3,Journalier_HLV_Inter,9,FALSE),IF(AND(WEEKDAY(FY4,2)=3,COUNTIF(Jours_fériés,FY4+2)),HLOOKUP(FY4+1,Journalier_HLV_Inter,8,FALSE)-HLOOKUP(FY4+5,Journalier_HLV_Inter,9,FALSE),IF(WEEKDAY(FY4,2)=4,(HLOOKUP(FY4+1,Journalier_HLV_Inter,8,FALSE)-HLOOKUP(FY4+4,Journalier_HLV_Inter,9,FALSE)),IF(AND(WEEKDAY(FY4,2)=4,COUNTIF(Jours_fériés,FY4+1)),HLOOKUP(FY4+4,Journalier_HLV_Inter,8,FALSE)-HLOOKUP(FY4+5,Journalier_HLV_Inter,9,FALSE),IF(AND(WEEKDAY(FY4,2)=4,COUNTIF(Jours_fériés,AND(FY4+1,FY4+4))),HLOOKUP(FY4+5,Journalier_HLV_Inter,8,FALSE)-HLOOKUP(FY4+6,Journalier_HLV_Inter,9,FALSE),IF(AND(WEEKDAY(FY4,2)=4,COUNTIF(Jours_fériés,FY4+4)),HLOOKUP(FY4+1,Journalier_HLV_Inter,8,FALSE)-HLOOKUP(FY4+5,Journalier_HLV_Inter,9,FALSE),IF(AND(WEEKDAY(FY4,2)=5,COUNTIF(Jours_fériés,FY4+3)),HLOOKUP(FY4+4,Journalier_HLV_Inter,8,FALSE)-HLOOKUP(FY4+5,Journalier_HLV_Inter,9,FALSE),IF(AND(WEEKDAY(FY4,2)=5,COUNTIF(Jours_fériés,FY4+4)),HLOOKUP(FY4+3,Journalier_HLV_Inter,8,FALSE)-HLOOKUP(FY4+5,Journalier_HLV_Inter,9,FALSE),IF(COUNTIF(Week_end,FY4),0,IF(COUNTIF(Jours_fériés,FY4),0,HLOOKUP(FY4+1,Journalier_HLV_Inter,8,FALSE)-HLOOKUP(FY4+2,Journalier_HLV_Inter,9,FALSE)))))))))))))))))))</f>
        <v>0</v>
      </c>
      <c r="FZ18" s="63">
        <f>IF(WEEKDAY(FZ4,2)=5,(HLOOKUP(FZ4+3,Journalier_HLV_Inter,8,FALSE)-HLOOKUP(FZ4+4,Journalier_HLV_Inter,9,FALSE)),IF(AND(WEEKDAY(FZ4,2)=1,COUNTIF(Jours_fériés,AND(FZ4+1,IE+2))),HLOOKUP(FZ4+3,Journalier_HLV_Inter,8,FALSE)-HLOOKUP(FZ4+4,Journalier_HLV_Inter,9,FALSE),IF(AND(WEEKDAY(FZ4,2)=1,COUNTIF(Jours_fériés,FZ4+1)),HLOOKUP(FZ4+2,Journalier_HLV_Inter,8,FALSE)-HLOOKUP(FZ4+3,Journalier_HLV_Inter,9,FALSE),IF(AND(WEEKDAY(FZ4,2)=1,COUNTIF(Jours_fériés,FZ4+2)),HLOOKUP(FZ4+1,Journalier_HLV_Inter,8,FALSE)-HLOOKUP(FZ4+3,Journalier_HLV_Inter,9,FALSE),IF(AND(WEEKDAY(FZ4,2)=2,COUNTIF(Jours_fériés,AND(FZ4+1,FZ4+2))),HLOOKUP(FZ4+3,Journalier_HLV_Inter,8,FALSE)-HLOOKUP(FZ4+4,Journalier_HLV_Inter,9,FALSE),IF(AND(WEEKDAY(FZ4,2)=2,COUNTIF(Jours_fériés,FZ4+1)),HLOOKUP(FZ4+2,Journalier_HLV_Inter,8,FALSE)-HLOOKUP(FZ4+3,Journalier_HLV_Inter,9,FALSE),IF(AND(WEEKDAY(FZ4,2)=2,COUNTIF(Jours_fériés,FZ4+2)),HLOOKUP(FZ4+1,Journalier_HLV_Inter,8,FALSE)-HLOOKUP(FZ4+3,Journalier_HLV_Inter,9,FALSE),IF(AND(WEEKDAY(FZ4,2)=3,COUNTIF(Jours_fériés,AND(FZ4+1,FZ4+2))),HLOOKUP(FZ4+3,Journalier_HLV_Inter,8,FALSE)-HLOOKUP(FZ4+4,Journalier_HLV_Inter,9,FALSE),IF(AND(WEEKDAY(FZ4,2)=3,COUNTIF(Jours_fériés,FZ4+1)),HLOOKUP(FZ4+2,Journalier_HLV_Inter,8,FALSE)-HLOOKUP(FZ4+3,Journalier_HLV_Inter,9,FALSE),IF(AND(WEEKDAY(FZ4,2)=3,COUNTIF(Jours_fériés,FZ4+2)),HLOOKUP(FZ4+1,Journalier_HLV_Inter,8,FALSE)-HLOOKUP(FZ4+5,Journalier_HLV_Inter,9,FALSE),IF(WEEKDAY(FZ4,2)=4,(HLOOKUP(FZ4+1,Journalier_HLV_Inter,8,FALSE)-HLOOKUP(FZ4+4,Journalier_HLV_Inter,9,FALSE)),IF(AND(WEEKDAY(FZ4,2)=4,COUNTIF(Jours_fériés,FZ4+1)),HLOOKUP(FZ4+4,Journalier_HLV_Inter,8,FALSE)-HLOOKUP(FZ4+5,Journalier_HLV_Inter,9,FALSE),IF(AND(WEEKDAY(FZ4,2)=4,COUNTIF(Jours_fériés,AND(FZ4+1,FZ4+4))),HLOOKUP(FZ4+5,Journalier_HLV_Inter,8,FALSE)-HLOOKUP(FZ4+6,Journalier_HLV_Inter,9,FALSE),IF(AND(WEEKDAY(FZ4,2)=4,COUNTIF(Jours_fériés,FZ4+4)),HLOOKUP(FZ4+1,Journalier_HLV_Inter,8,FALSE)-HLOOKUP(FZ4+5,Journalier_HLV_Inter,9,FALSE),IF(AND(WEEKDAY(FZ4,2)=5,COUNTIF(Jours_fériés,FZ4+3)),HLOOKUP(FZ4+4,Journalier_HLV_Inter,8,FALSE)-HLOOKUP(FZ4+5,Journalier_HLV_Inter,9,FALSE),IF(AND(WEEKDAY(FZ4,2)=5,COUNTIF(Jours_fériés,FZ4+4)),HLOOKUP(FZ4+3,Journalier_HLV_Inter,8,FALSE)-HLOOKUP(FZ4+5,Journalier_HLV_Inter,9,FALSE),IF(COUNTIF(Week_end,FZ4),0,IF(COUNTIF(Jours_fériés,FZ4),0,HLOOKUP(FZ4+1,Journalier_HLV_Inter,8,FALSE)-HLOOKUP(FZ4+2,Journalier_HLV_Inter,9,FALSE)))))))))))))))))))</f>
        <v>0</v>
      </c>
      <c r="GA18" s="63">
        <f>IF(WEEKDAY(GA4,2)=5,(HLOOKUP(GA4+3,Journalier_HLV_Inter,8,FALSE)-HLOOKUP(GA4+4,Journalier_HLV_Inter,9,FALSE)),IF(AND(WEEKDAY(GA4,2)=1,COUNTIF(Jours_fériés,AND(GA4+1,IE+2))),HLOOKUP(GA4+3,Journalier_HLV_Inter,8,FALSE)-HLOOKUP(GA4+4,Journalier_HLV_Inter,9,FALSE),IF(AND(WEEKDAY(GA4,2)=1,COUNTIF(Jours_fériés,GA4+1)),HLOOKUP(GA4+2,Journalier_HLV_Inter,8,FALSE)-HLOOKUP(GA4+3,Journalier_HLV_Inter,9,FALSE),IF(AND(WEEKDAY(GA4,2)=1,COUNTIF(Jours_fériés,GA4+2)),HLOOKUP(GA4+1,Journalier_HLV_Inter,8,FALSE)-HLOOKUP(GA4+3,Journalier_HLV_Inter,9,FALSE),IF(AND(WEEKDAY(GA4,2)=2,COUNTIF(Jours_fériés,AND(GA4+1,GA4+2))),HLOOKUP(GA4+3,Journalier_HLV_Inter,8,FALSE)-HLOOKUP(GA4+4,Journalier_HLV_Inter,9,FALSE),IF(AND(WEEKDAY(GA4,2)=2,COUNTIF(Jours_fériés,GA4+1)),HLOOKUP(GA4+2,Journalier_HLV_Inter,8,FALSE)-HLOOKUP(GA4+3,Journalier_HLV_Inter,9,FALSE),IF(AND(WEEKDAY(GA4,2)=2,COUNTIF(Jours_fériés,GA4+2)),HLOOKUP(GA4+1,Journalier_HLV_Inter,8,FALSE)-HLOOKUP(GA4+3,Journalier_HLV_Inter,9,FALSE),IF(AND(WEEKDAY(GA4,2)=3,COUNTIF(Jours_fériés,AND(GA4+1,GA4+2))),HLOOKUP(GA4+3,Journalier_HLV_Inter,8,FALSE)-HLOOKUP(GA4+4,Journalier_HLV_Inter,9,FALSE),IF(AND(WEEKDAY(GA4,2)=3,COUNTIF(Jours_fériés,GA4+1)),HLOOKUP(GA4+2,Journalier_HLV_Inter,8,FALSE)-HLOOKUP(GA4+3,Journalier_HLV_Inter,9,FALSE),IF(AND(WEEKDAY(GA4,2)=3,COUNTIF(Jours_fériés,GA4+2)),HLOOKUP(GA4+1,Journalier_HLV_Inter,8,FALSE)-HLOOKUP(GA4+5,Journalier_HLV_Inter,9,FALSE),IF(WEEKDAY(GA4,2)=4,(HLOOKUP(GA4+1,Journalier_HLV_Inter,8,FALSE)-HLOOKUP(GA4+4,Journalier_HLV_Inter,9,FALSE)),IF(AND(WEEKDAY(GA4,2)=4,COUNTIF(Jours_fériés,GA4+1)),HLOOKUP(GA4+4,Journalier_HLV_Inter,8,FALSE)-HLOOKUP(GA4+5,Journalier_HLV_Inter,9,FALSE),IF(AND(WEEKDAY(GA4,2)=4,COUNTIF(Jours_fériés,AND(GA4+1,GA4+4))),HLOOKUP(GA4+5,Journalier_HLV_Inter,8,FALSE)-HLOOKUP(GA4+6,Journalier_HLV_Inter,9,FALSE),IF(AND(WEEKDAY(GA4,2)=4,COUNTIF(Jours_fériés,GA4+4)),HLOOKUP(GA4+1,Journalier_HLV_Inter,8,FALSE)-HLOOKUP(GA4+5,Journalier_HLV_Inter,9,FALSE),IF(AND(WEEKDAY(GA4,2)=5,COUNTIF(Jours_fériés,GA4+3)),HLOOKUP(GA4+4,Journalier_HLV_Inter,8,FALSE)-HLOOKUP(GA4+5,Journalier_HLV_Inter,9,FALSE),IF(AND(WEEKDAY(GA4,2)=5,COUNTIF(Jours_fériés,GA4+4)),HLOOKUP(GA4+3,Journalier_HLV_Inter,8,FALSE)-HLOOKUP(GA4+5,Journalier_HLV_Inter,9,FALSE),IF(COUNTIF(Week_end,GA4),0,IF(COUNTIF(Jours_fériés,GA4),0,HLOOKUP(GA4+1,Journalier_HLV_Inter,8,FALSE)-HLOOKUP(GA4+2,Journalier_HLV_Inter,9,FALSE)))))))))))))))))))</f>
        <v>0</v>
      </c>
      <c r="GB18" s="63">
        <f>IF(WEEKDAY(GB4,2)=5,(HLOOKUP(GB4+3,Journalier_HLV_Inter,8,FALSE)-HLOOKUP(GB4+4,Journalier_HLV_Inter,9,FALSE)),IF(AND(WEEKDAY(GB4,2)=1,COUNTIF(Jours_fériés,AND(GB4+1,IE+2))),HLOOKUP(GB4+3,Journalier_HLV_Inter,8,FALSE)-HLOOKUP(GB4+4,Journalier_HLV_Inter,9,FALSE),IF(AND(WEEKDAY(GB4,2)=1,COUNTIF(Jours_fériés,GB4+1)),HLOOKUP(GB4+2,Journalier_HLV_Inter,8,FALSE)-HLOOKUP(GB4+3,Journalier_HLV_Inter,9,FALSE),IF(AND(WEEKDAY(GB4,2)=1,COUNTIF(Jours_fériés,GB4+2)),HLOOKUP(GB4+1,Journalier_HLV_Inter,8,FALSE)-HLOOKUP(GB4+3,Journalier_HLV_Inter,9,FALSE),IF(AND(WEEKDAY(GB4,2)=2,COUNTIF(Jours_fériés,AND(GB4+1,GB4+2))),HLOOKUP(GB4+3,Journalier_HLV_Inter,8,FALSE)-HLOOKUP(GB4+4,Journalier_HLV_Inter,9,FALSE),IF(AND(WEEKDAY(GB4,2)=2,COUNTIF(Jours_fériés,GB4+1)),HLOOKUP(GB4+2,Journalier_HLV_Inter,8,FALSE)-HLOOKUP(GB4+3,Journalier_HLV_Inter,9,FALSE),IF(AND(WEEKDAY(GB4,2)=2,COUNTIF(Jours_fériés,GB4+2)),HLOOKUP(GB4+1,Journalier_HLV_Inter,8,FALSE)-HLOOKUP(GB4+3,Journalier_HLV_Inter,9,FALSE),IF(AND(WEEKDAY(GB4,2)=3,COUNTIF(Jours_fériés,AND(GB4+1,GB4+2))),HLOOKUP(GB4+3,Journalier_HLV_Inter,8,FALSE)-HLOOKUP(GB4+4,Journalier_HLV_Inter,9,FALSE),IF(AND(WEEKDAY(GB4,2)=3,COUNTIF(Jours_fériés,GB4+1)),HLOOKUP(GB4+2,Journalier_HLV_Inter,8,FALSE)-HLOOKUP(GB4+3,Journalier_HLV_Inter,9,FALSE),IF(AND(WEEKDAY(GB4,2)=3,COUNTIF(Jours_fériés,GB4+2)),HLOOKUP(GB4+1,Journalier_HLV_Inter,8,FALSE)-HLOOKUP(GB4+5,Journalier_HLV_Inter,9,FALSE),IF(WEEKDAY(GB4,2)=4,(HLOOKUP(GB4+1,Journalier_HLV_Inter,8,FALSE)-HLOOKUP(GB4+4,Journalier_HLV_Inter,9,FALSE)),IF(AND(WEEKDAY(GB4,2)=4,COUNTIF(Jours_fériés,GB4+1)),HLOOKUP(GB4+4,Journalier_HLV_Inter,8,FALSE)-HLOOKUP(GB4+5,Journalier_HLV_Inter,9,FALSE),IF(AND(WEEKDAY(GB4,2)=4,COUNTIF(Jours_fériés,AND(GB4+1,GB4+4))),HLOOKUP(GB4+5,Journalier_HLV_Inter,8,FALSE)-HLOOKUP(GB4+6,Journalier_HLV_Inter,9,FALSE),IF(AND(WEEKDAY(GB4,2)=4,COUNTIF(Jours_fériés,GB4+4)),HLOOKUP(GB4+1,Journalier_HLV_Inter,8,FALSE)-HLOOKUP(GB4+5,Journalier_HLV_Inter,9,FALSE),IF(AND(WEEKDAY(GB4,2)=5,COUNTIF(Jours_fériés,GB4+3)),HLOOKUP(GB4+4,Journalier_HLV_Inter,8,FALSE)-HLOOKUP(GB4+5,Journalier_HLV_Inter,9,FALSE),IF(AND(WEEKDAY(GB4,2)=5,COUNTIF(Jours_fériés,GB4+4)),HLOOKUP(GB4+3,Journalier_HLV_Inter,8,FALSE)-HLOOKUP(GB4+5,Journalier_HLV_Inter,9,FALSE),IF(COUNTIF(Week_end,GB4),0,IF(COUNTIF(Jours_fériés,GB4),0,HLOOKUP(GB4+1,Journalier_HLV_Inter,8,FALSE)-HLOOKUP(GB4+2,Journalier_HLV_Inter,9,FALSE)))))))))))))))))))</f>
        <v>0</v>
      </c>
      <c r="GC18" s="63">
        <f>IF(WEEKDAY(GC4,2)=5,(HLOOKUP(GC4+3,Journalier_HLV_Inter,8,FALSE)-HLOOKUP(GC4+4,Journalier_HLV_Inter,9,FALSE)),IF(AND(WEEKDAY(GC4,2)=1,COUNTIF(Jours_fériés,AND(GC4+1,IE+2))),HLOOKUP(GC4+3,Journalier_HLV_Inter,8,FALSE)-HLOOKUP(GC4+4,Journalier_HLV_Inter,9,FALSE),IF(AND(WEEKDAY(GC4,2)=1,COUNTIF(Jours_fériés,GC4+1)),HLOOKUP(GC4+2,Journalier_HLV_Inter,8,FALSE)-HLOOKUP(GC4+3,Journalier_HLV_Inter,9,FALSE),IF(AND(WEEKDAY(GC4,2)=1,COUNTIF(Jours_fériés,GC4+2)),HLOOKUP(GC4+1,Journalier_HLV_Inter,8,FALSE)-HLOOKUP(GC4+3,Journalier_HLV_Inter,9,FALSE),IF(AND(WEEKDAY(GC4,2)=2,COUNTIF(Jours_fériés,AND(GC4+1,GC4+2))),HLOOKUP(GC4+3,Journalier_HLV_Inter,8,FALSE)-HLOOKUP(GC4+4,Journalier_HLV_Inter,9,FALSE),IF(AND(WEEKDAY(GC4,2)=2,COUNTIF(Jours_fériés,GC4+1)),HLOOKUP(GC4+2,Journalier_HLV_Inter,8,FALSE)-HLOOKUP(GC4+3,Journalier_HLV_Inter,9,FALSE),IF(AND(WEEKDAY(GC4,2)=2,COUNTIF(Jours_fériés,GC4+2)),HLOOKUP(GC4+1,Journalier_HLV_Inter,8,FALSE)-HLOOKUP(GC4+3,Journalier_HLV_Inter,9,FALSE),IF(AND(WEEKDAY(GC4,2)=3,COUNTIF(Jours_fériés,AND(GC4+1,GC4+2))),HLOOKUP(GC4+3,Journalier_HLV_Inter,8,FALSE)-HLOOKUP(GC4+4,Journalier_HLV_Inter,9,FALSE),IF(AND(WEEKDAY(GC4,2)=3,COUNTIF(Jours_fériés,GC4+1)),HLOOKUP(GC4+2,Journalier_HLV_Inter,8,FALSE)-HLOOKUP(GC4+3,Journalier_HLV_Inter,9,FALSE),IF(AND(WEEKDAY(GC4,2)=3,COUNTIF(Jours_fériés,GC4+2)),HLOOKUP(GC4+1,Journalier_HLV_Inter,8,FALSE)-HLOOKUP(GC4+5,Journalier_HLV_Inter,9,FALSE),IF(WEEKDAY(GC4,2)=4,(HLOOKUP(GC4+1,Journalier_HLV_Inter,8,FALSE)-HLOOKUP(GC4+4,Journalier_HLV_Inter,9,FALSE)),IF(AND(WEEKDAY(GC4,2)=4,COUNTIF(Jours_fériés,GC4+1)),HLOOKUP(GC4+4,Journalier_HLV_Inter,8,FALSE)-HLOOKUP(GC4+5,Journalier_HLV_Inter,9,FALSE),IF(AND(WEEKDAY(GC4,2)=4,COUNTIF(Jours_fériés,AND(GC4+1,GC4+4))),HLOOKUP(GC4+5,Journalier_HLV_Inter,8,FALSE)-HLOOKUP(GC4+6,Journalier_HLV_Inter,9,FALSE),IF(AND(WEEKDAY(GC4,2)=4,COUNTIF(Jours_fériés,GC4+4)),HLOOKUP(GC4+1,Journalier_HLV_Inter,8,FALSE)-HLOOKUP(GC4+5,Journalier_HLV_Inter,9,FALSE),IF(AND(WEEKDAY(GC4,2)=5,COUNTIF(Jours_fériés,GC4+3)),HLOOKUP(GC4+4,Journalier_HLV_Inter,8,FALSE)-HLOOKUP(GC4+5,Journalier_HLV_Inter,9,FALSE),IF(AND(WEEKDAY(GC4,2)=5,COUNTIF(Jours_fériés,GC4+4)),HLOOKUP(GC4+3,Journalier_HLV_Inter,8,FALSE)-HLOOKUP(GC4+5,Journalier_HLV_Inter,9,FALSE),IF(COUNTIF(Week_end,GC4),0,IF(COUNTIF(Jours_fériés,GC4),0,HLOOKUP(GC4+1,Journalier_HLV_Inter,8,FALSE)-HLOOKUP(GC4+2,Journalier_HLV_Inter,9,FALSE)))))))))))))))))))</f>
        <v>0</v>
      </c>
      <c r="GD18" s="63">
        <f>IF(WEEKDAY(GD4,2)=5,(HLOOKUP(GD4+3,Journalier_HLV_Inter,8,FALSE)-HLOOKUP(GD4+4,Journalier_HLV_Inter,9,FALSE)),IF(AND(WEEKDAY(GD4,2)=1,COUNTIF(Jours_fériés,AND(GD4+1,IE+2))),HLOOKUP(GD4+3,Journalier_HLV_Inter,8,FALSE)-HLOOKUP(GD4+4,Journalier_HLV_Inter,9,FALSE),IF(AND(WEEKDAY(GD4,2)=1,COUNTIF(Jours_fériés,GD4+1)),HLOOKUP(GD4+2,Journalier_HLV_Inter,8,FALSE)-HLOOKUP(GD4+3,Journalier_HLV_Inter,9,FALSE),IF(AND(WEEKDAY(GD4,2)=1,COUNTIF(Jours_fériés,GD4+2)),HLOOKUP(GD4+1,Journalier_HLV_Inter,8,FALSE)-HLOOKUP(GD4+3,Journalier_HLV_Inter,9,FALSE),IF(AND(WEEKDAY(GD4,2)=2,COUNTIF(Jours_fériés,AND(GD4+1,GD4+2))),HLOOKUP(GD4+3,Journalier_HLV_Inter,8,FALSE)-HLOOKUP(GD4+4,Journalier_HLV_Inter,9,FALSE),IF(AND(WEEKDAY(GD4,2)=2,COUNTIF(Jours_fériés,GD4+1)),HLOOKUP(GD4+2,Journalier_HLV_Inter,8,FALSE)-HLOOKUP(GD4+3,Journalier_HLV_Inter,9,FALSE),IF(AND(WEEKDAY(GD4,2)=2,COUNTIF(Jours_fériés,GD4+2)),HLOOKUP(GD4+1,Journalier_HLV_Inter,8,FALSE)-HLOOKUP(GD4+3,Journalier_HLV_Inter,9,FALSE),IF(AND(WEEKDAY(GD4,2)=3,COUNTIF(Jours_fériés,AND(GD4+1,GD4+2))),HLOOKUP(GD4+3,Journalier_HLV_Inter,8,FALSE)-HLOOKUP(GD4+4,Journalier_HLV_Inter,9,FALSE),IF(AND(WEEKDAY(GD4,2)=3,COUNTIF(Jours_fériés,GD4+1)),HLOOKUP(GD4+2,Journalier_HLV_Inter,8,FALSE)-HLOOKUP(GD4+3,Journalier_HLV_Inter,9,FALSE),IF(AND(WEEKDAY(GD4,2)=3,COUNTIF(Jours_fériés,GD4+2)),HLOOKUP(GD4+1,Journalier_HLV_Inter,8,FALSE)-HLOOKUP(GD4+5,Journalier_HLV_Inter,9,FALSE),IF(WEEKDAY(GD4,2)=4,(HLOOKUP(GD4+1,Journalier_HLV_Inter,8,FALSE)-HLOOKUP(GD4+4,Journalier_HLV_Inter,9,FALSE)),IF(AND(WEEKDAY(GD4,2)=4,COUNTIF(Jours_fériés,GD4+1)),HLOOKUP(GD4+4,Journalier_HLV_Inter,8,FALSE)-HLOOKUP(GD4+5,Journalier_HLV_Inter,9,FALSE),IF(AND(WEEKDAY(GD4,2)=4,COUNTIF(Jours_fériés,AND(GD4+1,GD4+4))),HLOOKUP(GD4+5,Journalier_HLV_Inter,8,FALSE)-HLOOKUP(GD4+6,Journalier_HLV_Inter,9,FALSE),IF(AND(WEEKDAY(GD4,2)=4,COUNTIF(Jours_fériés,GD4+4)),HLOOKUP(GD4+1,Journalier_HLV_Inter,8,FALSE)-HLOOKUP(GD4+5,Journalier_HLV_Inter,9,FALSE),IF(AND(WEEKDAY(GD4,2)=5,COUNTIF(Jours_fériés,GD4+3)),HLOOKUP(GD4+4,Journalier_HLV_Inter,8,FALSE)-HLOOKUP(GD4+5,Journalier_HLV_Inter,9,FALSE),IF(AND(WEEKDAY(GD4,2)=5,COUNTIF(Jours_fériés,GD4+4)),HLOOKUP(GD4+3,Journalier_HLV_Inter,8,FALSE)-HLOOKUP(GD4+5,Journalier_HLV_Inter,9,FALSE),IF(COUNTIF(Week_end,GD4),0,IF(COUNTIF(Jours_fériés,GD4),0,HLOOKUP(GD4+1,Journalier_HLV_Inter,8,FALSE)-HLOOKUP(GD4+2,Journalier_HLV_Inter,9,FALSE)))))))))))))))))))</f>
        <v>0</v>
      </c>
      <c r="GE18" s="63">
        <f>IF(WEEKDAY(GE4,2)=5,(HLOOKUP(GE4+3,Journalier_HLV_Inter,8,FALSE)-HLOOKUP(GE4+4,Journalier_HLV_Inter,9,FALSE)),IF(AND(WEEKDAY(GE4,2)=1,COUNTIF(Jours_fériés,AND(GE4+1,IE+2))),HLOOKUP(GE4+3,Journalier_HLV_Inter,8,FALSE)-HLOOKUP(GE4+4,Journalier_HLV_Inter,9,FALSE),IF(AND(WEEKDAY(GE4,2)=1,COUNTIF(Jours_fériés,GE4+1)),HLOOKUP(GE4+2,Journalier_HLV_Inter,8,FALSE)-HLOOKUP(GE4+3,Journalier_HLV_Inter,9,FALSE),IF(AND(WEEKDAY(GE4,2)=1,COUNTIF(Jours_fériés,GE4+2)),HLOOKUP(GE4+1,Journalier_HLV_Inter,8,FALSE)-HLOOKUP(GE4+3,Journalier_HLV_Inter,9,FALSE),IF(AND(WEEKDAY(GE4,2)=2,COUNTIF(Jours_fériés,AND(GE4+1,GE4+2))),HLOOKUP(GE4+3,Journalier_HLV_Inter,8,FALSE)-HLOOKUP(GE4+4,Journalier_HLV_Inter,9,FALSE),IF(AND(WEEKDAY(GE4,2)=2,COUNTIF(Jours_fériés,GE4+1)),HLOOKUP(GE4+2,Journalier_HLV_Inter,8,FALSE)-HLOOKUP(GE4+3,Journalier_HLV_Inter,9,FALSE),IF(AND(WEEKDAY(GE4,2)=2,COUNTIF(Jours_fériés,GE4+2)),HLOOKUP(GE4+1,Journalier_HLV_Inter,8,FALSE)-HLOOKUP(GE4+3,Journalier_HLV_Inter,9,FALSE),IF(AND(WEEKDAY(GE4,2)=3,COUNTIF(Jours_fériés,AND(GE4+1,GE4+2))),HLOOKUP(GE4+3,Journalier_HLV_Inter,8,FALSE)-HLOOKUP(GE4+4,Journalier_HLV_Inter,9,FALSE),IF(AND(WEEKDAY(GE4,2)=3,COUNTIF(Jours_fériés,GE4+1)),HLOOKUP(GE4+2,Journalier_HLV_Inter,8,FALSE)-HLOOKUP(GE4+3,Journalier_HLV_Inter,9,FALSE),IF(AND(WEEKDAY(GE4,2)=3,COUNTIF(Jours_fériés,GE4+2)),HLOOKUP(GE4+1,Journalier_HLV_Inter,8,FALSE)-HLOOKUP(GE4+5,Journalier_HLV_Inter,9,FALSE),IF(WEEKDAY(GE4,2)=4,(HLOOKUP(GE4+1,Journalier_HLV_Inter,8,FALSE)-HLOOKUP(GE4+4,Journalier_HLV_Inter,9,FALSE)),IF(AND(WEEKDAY(GE4,2)=4,COUNTIF(Jours_fériés,GE4+1)),HLOOKUP(GE4+4,Journalier_HLV_Inter,8,FALSE)-HLOOKUP(GE4+5,Journalier_HLV_Inter,9,FALSE),IF(AND(WEEKDAY(GE4,2)=4,COUNTIF(Jours_fériés,AND(GE4+1,GE4+4))),HLOOKUP(GE4+5,Journalier_HLV_Inter,8,FALSE)-HLOOKUP(GE4+6,Journalier_HLV_Inter,9,FALSE),IF(AND(WEEKDAY(GE4,2)=4,COUNTIF(Jours_fériés,GE4+4)),HLOOKUP(GE4+1,Journalier_HLV_Inter,8,FALSE)-HLOOKUP(GE4+5,Journalier_HLV_Inter,9,FALSE),IF(AND(WEEKDAY(GE4,2)=5,COUNTIF(Jours_fériés,GE4+3)),HLOOKUP(GE4+4,Journalier_HLV_Inter,8,FALSE)-HLOOKUP(GE4+5,Journalier_HLV_Inter,9,FALSE),IF(AND(WEEKDAY(GE4,2)=5,COUNTIF(Jours_fériés,GE4+4)),HLOOKUP(GE4+3,Journalier_HLV_Inter,8,FALSE)-HLOOKUP(GE4+5,Journalier_HLV_Inter,9,FALSE),IF(COUNTIF(Week_end,GE4),0,IF(COUNTIF(Jours_fériés,GE4),0,HLOOKUP(GE4+1,Journalier_HLV_Inter,8,FALSE)-HLOOKUP(GE4+2,Journalier_HLV_Inter,9,FALSE)))))))))))))))))))</f>
        <v>0</v>
      </c>
      <c r="GF18" s="63">
        <f>IF(WEEKDAY(GF4,2)=5,(HLOOKUP(GF4+3,Journalier_HLV_Inter,8,FALSE)-HLOOKUP(GF4+4,Journalier_HLV_Inter,9,FALSE)),IF(AND(WEEKDAY(GF4,2)=1,COUNTIF(Jours_fériés,AND(GF4+1,IE+2))),HLOOKUP(GF4+3,Journalier_HLV_Inter,8,FALSE)-HLOOKUP(GF4+4,Journalier_HLV_Inter,9,FALSE),IF(AND(WEEKDAY(GF4,2)=1,COUNTIF(Jours_fériés,GF4+1)),HLOOKUP(GF4+2,Journalier_HLV_Inter,8,FALSE)-HLOOKUP(GF4+3,Journalier_HLV_Inter,9,FALSE),IF(AND(WEEKDAY(GF4,2)=1,COUNTIF(Jours_fériés,GF4+2)),HLOOKUP(GF4+1,Journalier_HLV_Inter,8,FALSE)-HLOOKUP(GF4+3,Journalier_HLV_Inter,9,FALSE),IF(AND(WEEKDAY(GF4,2)=2,COUNTIF(Jours_fériés,AND(GF4+1,GF4+2))),HLOOKUP(GF4+3,Journalier_HLV_Inter,8,FALSE)-HLOOKUP(GF4+4,Journalier_HLV_Inter,9,FALSE),IF(AND(WEEKDAY(GF4,2)=2,COUNTIF(Jours_fériés,GF4+1)),HLOOKUP(GF4+2,Journalier_HLV_Inter,8,FALSE)-HLOOKUP(GF4+3,Journalier_HLV_Inter,9,FALSE),IF(AND(WEEKDAY(GF4,2)=2,COUNTIF(Jours_fériés,GF4+2)),HLOOKUP(GF4+1,Journalier_HLV_Inter,8,FALSE)-HLOOKUP(GF4+3,Journalier_HLV_Inter,9,FALSE),IF(AND(WEEKDAY(GF4,2)=3,COUNTIF(Jours_fériés,AND(GF4+1,GF4+2))),HLOOKUP(GF4+3,Journalier_HLV_Inter,8,FALSE)-HLOOKUP(GF4+4,Journalier_HLV_Inter,9,FALSE),IF(AND(WEEKDAY(GF4,2)=3,COUNTIF(Jours_fériés,GF4+1)),HLOOKUP(GF4+2,Journalier_HLV_Inter,8,FALSE)-HLOOKUP(GF4+3,Journalier_HLV_Inter,9,FALSE),IF(AND(WEEKDAY(GF4,2)=3,COUNTIF(Jours_fériés,GF4+2)),HLOOKUP(GF4+1,Journalier_HLV_Inter,8,FALSE)-HLOOKUP(GF4+5,Journalier_HLV_Inter,9,FALSE),IF(WEEKDAY(GF4,2)=4,(HLOOKUP(GF4+1,Journalier_HLV_Inter,8,FALSE)-HLOOKUP(GF4+4,Journalier_HLV_Inter,9,FALSE)),IF(AND(WEEKDAY(GF4,2)=4,COUNTIF(Jours_fériés,GF4+1)),HLOOKUP(GF4+4,Journalier_HLV_Inter,8,FALSE)-HLOOKUP(GF4+5,Journalier_HLV_Inter,9,FALSE),IF(AND(WEEKDAY(GF4,2)=4,COUNTIF(Jours_fériés,AND(GF4+1,GF4+4))),HLOOKUP(GF4+5,Journalier_HLV_Inter,8,FALSE)-HLOOKUP(GF4+6,Journalier_HLV_Inter,9,FALSE),IF(AND(WEEKDAY(GF4,2)=4,COUNTIF(Jours_fériés,GF4+4)),HLOOKUP(GF4+1,Journalier_HLV_Inter,8,FALSE)-HLOOKUP(GF4+5,Journalier_HLV_Inter,9,FALSE),IF(AND(WEEKDAY(GF4,2)=5,COUNTIF(Jours_fériés,GF4+3)),HLOOKUP(GF4+4,Journalier_HLV_Inter,8,FALSE)-HLOOKUP(GF4+5,Journalier_HLV_Inter,9,FALSE),IF(AND(WEEKDAY(GF4,2)=5,COUNTIF(Jours_fériés,GF4+4)),HLOOKUP(GF4+3,Journalier_HLV_Inter,8,FALSE)-HLOOKUP(GF4+5,Journalier_HLV_Inter,9,FALSE),IF(COUNTIF(Week_end,GF4),0,IF(COUNTIF(Jours_fériés,GF4),0,HLOOKUP(GF4+1,Journalier_HLV_Inter,8,FALSE)-HLOOKUP(GF4+2,Journalier_HLV_Inter,9,FALSE)))))))))))))))))))</f>
        <v>0</v>
      </c>
      <c r="GG18" s="63">
        <f>IF(WEEKDAY(GG4,2)=5,(HLOOKUP(GG4+3,Journalier_HLV_Inter,8,FALSE)-HLOOKUP(GG4+4,Journalier_HLV_Inter,9,FALSE)),IF(AND(WEEKDAY(GG4,2)=1,COUNTIF(Jours_fériés,AND(GG4+1,IE+2))),HLOOKUP(GG4+3,Journalier_HLV_Inter,8,FALSE)-HLOOKUP(GG4+4,Journalier_HLV_Inter,9,FALSE),IF(AND(WEEKDAY(GG4,2)=1,COUNTIF(Jours_fériés,GG4+1)),HLOOKUP(GG4+2,Journalier_HLV_Inter,8,FALSE)-HLOOKUP(GG4+3,Journalier_HLV_Inter,9,FALSE),IF(AND(WEEKDAY(GG4,2)=1,COUNTIF(Jours_fériés,GG4+2)),HLOOKUP(GG4+1,Journalier_HLV_Inter,8,FALSE)-HLOOKUP(GG4+3,Journalier_HLV_Inter,9,FALSE),IF(AND(WEEKDAY(GG4,2)=2,COUNTIF(Jours_fériés,AND(GG4+1,GG4+2))),HLOOKUP(GG4+3,Journalier_HLV_Inter,8,FALSE)-HLOOKUP(GG4+4,Journalier_HLV_Inter,9,FALSE),IF(AND(WEEKDAY(GG4,2)=2,COUNTIF(Jours_fériés,GG4+1)),HLOOKUP(GG4+2,Journalier_HLV_Inter,8,FALSE)-HLOOKUP(GG4+3,Journalier_HLV_Inter,9,FALSE),IF(AND(WEEKDAY(GG4,2)=2,COUNTIF(Jours_fériés,GG4+2)),HLOOKUP(GG4+1,Journalier_HLV_Inter,8,FALSE)-HLOOKUP(GG4+3,Journalier_HLV_Inter,9,FALSE),IF(AND(WEEKDAY(GG4,2)=3,COUNTIF(Jours_fériés,AND(GG4+1,GG4+2))),HLOOKUP(GG4+3,Journalier_HLV_Inter,8,FALSE)-HLOOKUP(GG4+4,Journalier_HLV_Inter,9,FALSE),IF(AND(WEEKDAY(GG4,2)=3,COUNTIF(Jours_fériés,GG4+1)),HLOOKUP(GG4+2,Journalier_HLV_Inter,8,FALSE)-HLOOKUP(GG4+3,Journalier_HLV_Inter,9,FALSE),IF(AND(WEEKDAY(GG4,2)=3,COUNTIF(Jours_fériés,GG4+2)),HLOOKUP(GG4+1,Journalier_HLV_Inter,8,FALSE)-HLOOKUP(GG4+5,Journalier_HLV_Inter,9,FALSE),IF(WEEKDAY(GG4,2)=4,(HLOOKUP(GG4+1,Journalier_HLV_Inter,8,FALSE)-HLOOKUP(GG4+4,Journalier_HLV_Inter,9,FALSE)),IF(AND(WEEKDAY(GG4,2)=4,COUNTIF(Jours_fériés,GG4+1)),HLOOKUP(GG4+4,Journalier_HLV_Inter,8,FALSE)-HLOOKUP(GG4+5,Journalier_HLV_Inter,9,FALSE),IF(AND(WEEKDAY(GG4,2)=4,COUNTIF(Jours_fériés,AND(GG4+1,GG4+4))),HLOOKUP(GG4+5,Journalier_HLV_Inter,8,FALSE)-HLOOKUP(GG4+6,Journalier_HLV_Inter,9,FALSE),IF(AND(WEEKDAY(GG4,2)=4,COUNTIF(Jours_fériés,GG4+4)),HLOOKUP(GG4+1,Journalier_HLV_Inter,8,FALSE)-HLOOKUP(GG4+5,Journalier_HLV_Inter,9,FALSE),IF(AND(WEEKDAY(GG4,2)=5,COUNTIF(Jours_fériés,GG4+3)),HLOOKUP(GG4+4,Journalier_HLV_Inter,8,FALSE)-HLOOKUP(GG4+5,Journalier_HLV_Inter,9,FALSE),IF(AND(WEEKDAY(GG4,2)=5,COUNTIF(Jours_fériés,GG4+4)),HLOOKUP(GG4+3,Journalier_HLV_Inter,8,FALSE)-HLOOKUP(GG4+5,Journalier_HLV_Inter,9,FALSE),IF(COUNTIF(Week_end,GG4),0,IF(COUNTIF(Jours_fériés,GG4),0,HLOOKUP(GG4+1,Journalier_HLV_Inter,8,FALSE)-HLOOKUP(GG4+2,Journalier_HLV_Inter,9,FALSE)))))))))))))))))))</f>
        <v>0</v>
      </c>
      <c r="GH18" s="63">
        <f>IF(WEEKDAY(GH4,2)=5,(HLOOKUP(GH4+3,Journalier_HLV_Inter,8,FALSE)-HLOOKUP(GH4+4,Journalier_HLV_Inter,9,FALSE)),IF(AND(WEEKDAY(GH4,2)=1,COUNTIF(Jours_fériés,AND(GH4+1,IE+2))),HLOOKUP(GH4+3,Journalier_HLV_Inter,8,FALSE)-HLOOKUP(GH4+4,Journalier_HLV_Inter,9,FALSE),IF(AND(WEEKDAY(GH4,2)=1,COUNTIF(Jours_fériés,GH4+1)),HLOOKUP(GH4+2,Journalier_HLV_Inter,8,FALSE)-HLOOKUP(GH4+3,Journalier_HLV_Inter,9,FALSE),IF(AND(WEEKDAY(GH4,2)=1,COUNTIF(Jours_fériés,GH4+2)),HLOOKUP(GH4+1,Journalier_HLV_Inter,8,FALSE)-HLOOKUP(GH4+3,Journalier_HLV_Inter,9,FALSE),IF(AND(WEEKDAY(GH4,2)=2,COUNTIF(Jours_fériés,AND(GH4+1,GH4+2))),HLOOKUP(GH4+3,Journalier_HLV_Inter,8,FALSE)-HLOOKUP(GH4+4,Journalier_HLV_Inter,9,FALSE),IF(AND(WEEKDAY(GH4,2)=2,COUNTIF(Jours_fériés,GH4+1)),HLOOKUP(GH4+2,Journalier_HLV_Inter,8,FALSE)-HLOOKUP(GH4+3,Journalier_HLV_Inter,9,FALSE),IF(AND(WEEKDAY(GH4,2)=2,COUNTIF(Jours_fériés,GH4+2)),HLOOKUP(GH4+1,Journalier_HLV_Inter,8,FALSE)-HLOOKUP(GH4+3,Journalier_HLV_Inter,9,FALSE),IF(AND(WEEKDAY(GH4,2)=3,COUNTIF(Jours_fériés,AND(GH4+1,GH4+2))),HLOOKUP(GH4+3,Journalier_HLV_Inter,8,FALSE)-HLOOKUP(GH4+4,Journalier_HLV_Inter,9,FALSE),IF(AND(WEEKDAY(GH4,2)=3,COUNTIF(Jours_fériés,GH4+1)),HLOOKUP(GH4+2,Journalier_HLV_Inter,8,FALSE)-HLOOKUP(GH4+3,Journalier_HLV_Inter,9,FALSE),IF(AND(WEEKDAY(GH4,2)=3,COUNTIF(Jours_fériés,GH4+2)),HLOOKUP(GH4+1,Journalier_HLV_Inter,8,FALSE)-HLOOKUP(GH4+5,Journalier_HLV_Inter,9,FALSE),IF(WEEKDAY(GH4,2)=4,(HLOOKUP(GH4+1,Journalier_HLV_Inter,8,FALSE)-HLOOKUP(GH4+4,Journalier_HLV_Inter,9,FALSE)),IF(AND(WEEKDAY(GH4,2)=4,COUNTIF(Jours_fériés,GH4+1)),HLOOKUP(GH4+4,Journalier_HLV_Inter,8,FALSE)-HLOOKUP(GH4+5,Journalier_HLV_Inter,9,FALSE),IF(AND(WEEKDAY(GH4,2)=4,COUNTIF(Jours_fériés,AND(GH4+1,GH4+4))),HLOOKUP(GH4+5,Journalier_HLV_Inter,8,FALSE)-HLOOKUP(GH4+6,Journalier_HLV_Inter,9,FALSE),IF(AND(WEEKDAY(GH4,2)=4,COUNTIF(Jours_fériés,GH4+4)),HLOOKUP(GH4+1,Journalier_HLV_Inter,8,FALSE)-HLOOKUP(GH4+5,Journalier_HLV_Inter,9,FALSE),IF(AND(WEEKDAY(GH4,2)=5,COUNTIF(Jours_fériés,GH4+3)),HLOOKUP(GH4+4,Journalier_HLV_Inter,8,FALSE)-HLOOKUP(GH4+5,Journalier_HLV_Inter,9,FALSE),IF(AND(WEEKDAY(GH4,2)=5,COUNTIF(Jours_fériés,GH4+4)),HLOOKUP(GH4+3,Journalier_HLV_Inter,8,FALSE)-HLOOKUP(GH4+5,Journalier_HLV_Inter,9,FALSE),IF(COUNTIF(Week_end,GH4),0,IF(COUNTIF(Jours_fériés,GH4),0,HLOOKUP(GH4+1,Journalier_HLV_Inter,8,FALSE)-HLOOKUP(GH4+2,Journalier_HLV_Inter,9,FALSE)))))))))))))))))))</f>
        <v>0</v>
      </c>
      <c r="GI18" s="63">
        <f>IF(WEEKDAY(GI4,2)=5,(HLOOKUP(GI4+3,Journalier_HLV_Inter,8,FALSE)-HLOOKUP(GI4+4,Journalier_HLV_Inter,9,FALSE)),IF(AND(WEEKDAY(GI4,2)=1,COUNTIF(Jours_fériés,AND(GI4+1,IE+2))),HLOOKUP(GI4+3,Journalier_HLV_Inter,8,FALSE)-HLOOKUP(GI4+4,Journalier_HLV_Inter,9,FALSE),IF(AND(WEEKDAY(GI4,2)=1,COUNTIF(Jours_fériés,GI4+1)),HLOOKUP(GI4+2,Journalier_HLV_Inter,8,FALSE)-HLOOKUP(GI4+3,Journalier_HLV_Inter,9,FALSE),IF(AND(WEEKDAY(GI4,2)=1,COUNTIF(Jours_fériés,GI4+2)),HLOOKUP(GI4+1,Journalier_HLV_Inter,8,FALSE)-HLOOKUP(GI4+3,Journalier_HLV_Inter,9,FALSE),IF(AND(WEEKDAY(GI4,2)=2,COUNTIF(Jours_fériés,AND(GI4+1,GI4+2))),HLOOKUP(GI4+3,Journalier_HLV_Inter,8,FALSE)-HLOOKUP(GI4+4,Journalier_HLV_Inter,9,FALSE),IF(AND(WEEKDAY(GI4,2)=2,COUNTIF(Jours_fériés,GI4+1)),HLOOKUP(GI4+2,Journalier_HLV_Inter,8,FALSE)-HLOOKUP(GI4+3,Journalier_HLV_Inter,9,FALSE),IF(AND(WEEKDAY(GI4,2)=2,COUNTIF(Jours_fériés,GI4+2)),HLOOKUP(GI4+1,Journalier_HLV_Inter,8,FALSE)-HLOOKUP(GI4+3,Journalier_HLV_Inter,9,FALSE),IF(AND(WEEKDAY(GI4,2)=3,COUNTIF(Jours_fériés,AND(GI4+1,GI4+2))),HLOOKUP(GI4+3,Journalier_HLV_Inter,8,FALSE)-HLOOKUP(GI4+4,Journalier_HLV_Inter,9,FALSE),IF(AND(WEEKDAY(GI4,2)=3,COUNTIF(Jours_fériés,GI4+1)),HLOOKUP(GI4+2,Journalier_HLV_Inter,8,FALSE)-HLOOKUP(GI4+3,Journalier_HLV_Inter,9,FALSE),IF(AND(WEEKDAY(GI4,2)=3,COUNTIF(Jours_fériés,GI4+2)),HLOOKUP(GI4+1,Journalier_HLV_Inter,8,FALSE)-HLOOKUP(GI4+5,Journalier_HLV_Inter,9,FALSE),IF(WEEKDAY(GI4,2)=4,(HLOOKUP(GI4+1,Journalier_HLV_Inter,8,FALSE)-HLOOKUP(GI4+4,Journalier_HLV_Inter,9,FALSE)),IF(AND(WEEKDAY(GI4,2)=4,COUNTIF(Jours_fériés,GI4+1)),HLOOKUP(GI4+4,Journalier_HLV_Inter,8,FALSE)-HLOOKUP(GI4+5,Journalier_HLV_Inter,9,FALSE),IF(AND(WEEKDAY(GI4,2)=4,COUNTIF(Jours_fériés,AND(GI4+1,GI4+4))),HLOOKUP(GI4+5,Journalier_HLV_Inter,8,FALSE)-HLOOKUP(GI4+6,Journalier_HLV_Inter,9,FALSE),IF(AND(WEEKDAY(GI4,2)=4,COUNTIF(Jours_fériés,GI4+4)),HLOOKUP(GI4+1,Journalier_HLV_Inter,8,FALSE)-HLOOKUP(GI4+5,Journalier_HLV_Inter,9,FALSE),IF(AND(WEEKDAY(GI4,2)=5,COUNTIF(Jours_fériés,GI4+3)),HLOOKUP(GI4+4,Journalier_HLV_Inter,8,FALSE)-HLOOKUP(GI4+5,Journalier_HLV_Inter,9,FALSE),IF(AND(WEEKDAY(GI4,2)=5,COUNTIF(Jours_fériés,GI4+4)),HLOOKUP(GI4+3,Journalier_HLV_Inter,8,FALSE)-HLOOKUP(GI4+5,Journalier_HLV_Inter,9,FALSE),IF(COUNTIF(Week_end,GI4),0,IF(COUNTIF(Jours_fériés,GI4),0,HLOOKUP(GI4+1,Journalier_HLV_Inter,8,FALSE)-HLOOKUP(GI4+2,Journalier_HLV_Inter,9,FALSE)))))))))))))))))))</f>
        <v>0</v>
      </c>
      <c r="GJ18" s="63">
        <f>IF(WEEKDAY(GJ4,2)=5,(HLOOKUP(GJ4+3,Journalier_HLV_Inter,8,FALSE)-HLOOKUP(GJ4+4,Journalier_HLV_Inter,9,FALSE)),IF(AND(WEEKDAY(GJ4,2)=1,COUNTIF(Jours_fériés,AND(GJ4+1,IE+2))),HLOOKUP(GJ4+3,Journalier_HLV_Inter,8,FALSE)-HLOOKUP(GJ4+4,Journalier_HLV_Inter,9,FALSE),IF(AND(WEEKDAY(GJ4,2)=1,COUNTIF(Jours_fériés,GJ4+1)),HLOOKUP(GJ4+2,Journalier_HLV_Inter,8,FALSE)-HLOOKUP(GJ4+3,Journalier_HLV_Inter,9,FALSE),IF(AND(WEEKDAY(GJ4,2)=1,COUNTIF(Jours_fériés,GJ4+2)),HLOOKUP(GJ4+1,Journalier_HLV_Inter,8,FALSE)-HLOOKUP(GJ4+3,Journalier_HLV_Inter,9,FALSE),IF(AND(WEEKDAY(GJ4,2)=2,COUNTIF(Jours_fériés,AND(GJ4+1,GJ4+2))),HLOOKUP(GJ4+3,Journalier_HLV_Inter,8,FALSE)-HLOOKUP(GJ4+4,Journalier_HLV_Inter,9,FALSE),IF(AND(WEEKDAY(GJ4,2)=2,COUNTIF(Jours_fériés,GJ4+1)),HLOOKUP(GJ4+2,Journalier_HLV_Inter,8,FALSE)-HLOOKUP(GJ4+3,Journalier_HLV_Inter,9,FALSE),IF(AND(WEEKDAY(GJ4,2)=2,COUNTIF(Jours_fériés,GJ4+2)),HLOOKUP(GJ4+1,Journalier_HLV_Inter,8,FALSE)-HLOOKUP(GJ4+3,Journalier_HLV_Inter,9,FALSE),IF(AND(WEEKDAY(GJ4,2)=3,COUNTIF(Jours_fériés,AND(GJ4+1,GJ4+2))),HLOOKUP(GJ4+3,Journalier_HLV_Inter,8,FALSE)-HLOOKUP(GJ4+4,Journalier_HLV_Inter,9,FALSE),IF(AND(WEEKDAY(GJ4,2)=3,COUNTIF(Jours_fériés,GJ4+1)),HLOOKUP(GJ4+2,Journalier_HLV_Inter,8,FALSE)-HLOOKUP(GJ4+3,Journalier_HLV_Inter,9,FALSE),IF(AND(WEEKDAY(GJ4,2)=3,COUNTIF(Jours_fériés,GJ4+2)),HLOOKUP(GJ4+1,Journalier_HLV_Inter,8,FALSE)-HLOOKUP(GJ4+5,Journalier_HLV_Inter,9,FALSE),IF(WEEKDAY(GJ4,2)=4,(HLOOKUP(GJ4+1,Journalier_HLV_Inter,8,FALSE)-HLOOKUP(GJ4+4,Journalier_HLV_Inter,9,FALSE)),IF(AND(WEEKDAY(GJ4,2)=4,COUNTIF(Jours_fériés,GJ4+1)),HLOOKUP(GJ4+4,Journalier_HLV_Inter,8,FALSE)-HLOOKUP(GJ4+5,Journalier_HLV_Inter,9,FALSE),IF(AND(WEEKDAY(GJ4,2)=4,COUNTIF(Jours_fériés,AND(GJ4+1,GJ4+4))),HLOOKUP(GJ4+5,Journalier_HLV_Inter,8,FALSE)-HLOOKUP(GJ4+6,Journalier_HLV_Inter,9,FALSE),IF(AND(WEEKDAY(GJ4,2)=4,COUNTIF(Jours_fériés,GJ4+4)),HLOOKUP(GJ4+1,Journalier_HLV_Inter,8,FALSE)-HLOOKUP(GJ4+5,Journalier_HLV_Inter,9,FALSE),IF(AND(WEEKDAY(GJ4,2)=5,COUNTIF(Jours_fériés,GJ4+3)),HLOOKUP(GJ4+4,Journalier_HLV_Inter,8,FALSE)-HLOOKUP(GJ4+5,Journalier_HLV_Inter,9,FALSE),IF(AND(WEEKDAY(GJ4,2)=5,COUNTIF(Jours_fériés,GJ4+4)),HLOOKUP(GJ4+3,Journalier_HLV_Inter,8,FALSE)-HLOOKUP(GJ4+5,Journalier_HLV_Inter,9,FALSE),IF(COUNTIF(Week_end,GJ4),0,IF(COUNTIF(Jours_fériés,GJ4),0,HLOOKUP(GJ4+1,Journalier_HLV_Inter,8,FALSE)-HLOOKUP(GJ4+2,Journalier_HLV_Inter,9,FALSE)))))))))))))))))))</f>
        <v>0</v>
      </c>
      <c r="GK18" s="63">
        <f>IF(WEEKDAY(GK4,2)=5,(HLOOKUP(GK4+3,Journalier_HLV_Inter,8,FALSE)-HLOOKUP(GK4+4,Journalier_HLV_Inter,9,FALSE)),IF(AND(WEEKDAY(GK4,2)=1,COUNTIF(Jours_fériés,AND(GK4+1,IE+2))),HLOOKUP(GK4+3,Journalier_HLV_Inter,8,FALSE)-HLOOKUP(GK4+4,Journalier_HLV_Inter,9,FALSE),IF(AND(WEEKDAY(GK4,2)=1,COUNTIF(Jours_fériés,GK4+1)),HLOOKUP(GK4+2,Journalier_HLV_Inter,8,FALSE)-HLOOKUP(GK4+3,Journalier_HLV_Inter,9,FALSE),IF(AND(WEEKDAY(GK4,2)=1,COUNTIF(Jours_fériés,GK4+2)),HLOOKUP(GK4+1,Journalier_HLV_Inter,8,FALSE)-HLOOKUP(GK4+3,Journalier_HLV_Inter,9,FALSE),IF(AND(WEEKDAY(GK4,2)=2,COUNTIF(Jours_fériés,AND(GK4+1,GK4+2))),HLOOKUP(GK4+3,Journalier_HLV_Inter,8,FALSE)-HLOOKUP(GK4+4,Journalier_HLV_Inter,9,FALSE),IF(AND(WEEKDAY(GK4,2)=2,COUNTIF(Jours_fériés,GK4+1)),HLOOKUP(GK4+2,Journalier_HLV_Inter,8,FALSE)-HLOOKUP(GK4+3,Journalier_HLV_Inter,9,FALSE),IF(AND(WEEKDAY(GK4,2)=2,COUNTIF(Jours_fériés,GK4+2)),HLOOKUP(GK4+1,Journalier_HLV_Inter,8,FALSE)-HLOOKUP(GK4+3,Journalier_HLV_Inter,9,FALSE),IF(AND(WEEKDAY(GK4,2)=3,COUNTIF(Jours_fériés,AND(GK4+1,GK4+2))),HLOOKUP(GK4+3,Journalier_HLV_Inter,8,FALSE)-HLOOKUP(GK4+4,Journalier_HLV_Inter,9,FALSE),IF(AND(WEEKDAY(GK4,2)=3,COUNTIF(Jours_fériés,GK4+1)),HLOOKUP(GK4+2,Journalier_HLV_Inter,8,FALSE)-HLOOKUP(GK4+3,Journalier_HLV_Inter,9,FALSE),IF(AND(WEEKDAY(GK4,2)=3,COUNTIF(Jours_fériés,GK4+2)),HLOOKUP(GK4+1,Journalier_HLV_Inter,8,FALSE)-HLOOKUP(GK4+5,Journalier_HLV_Inter,9,FALSE),IF(WEEKDAY(GK4,2)=4,(HLOOKUP(GK4+1,Journalier_HLV_Inter,8,FALSE)-HLOOKUP(GK4+4,Journalier_HLV_Inter,9,FALSE)),IF(AND(WEEKDAY(GK4,2)=4,COUNTIF(Jours_fériés,GK4+1)),HLOOKUP(GK4+4,Journalier_HLV_Inter,8,FALSE)-HLOOKUP(GK4+5,Journalier_HLV_Inter,9,FALSE),IF(AND(WEEKDAY(GK4,2)=4,COUNTIF(Jours_fériés,AND(GK4+1,GK4+4))),HLOOKUP(GK4+5,Journalier_HLV_Inter,8,FALSE)-HLOOKUP(GK4+6,Journalier_HLV_Inter,9,FALSE),IF(AND(WEEKDAY(GK4,2)=4,COUNTIF(Jours_fériés,GK4+4)),HLOOKUP(GK4+1,Journalier_HLV_Inter,8,FALSE)-HLOOKUP(GK4+5,Journalier_HLV_Inter,9,FALSE),IF(AND(WEEKDAY(GK4,2)=5,COUNTIF(Jours_fériés,GK4+3)),HLOOKUP(GK4+4,Journalier_HLV_Inter,8,FALSE)-HLOOKUP(GK4+5,Journalier_HLV_Inter,9,FALSE),IF(AND(WEEKDAY(GK4,2)=5,COUNTIF(Jours_fériés,GK4+4)),HLOOKUP(GK4+3,Journalier_HLV_Inter,8,FALSE)-HLOOKUP(GK4+5,Journalier_HLV_Inter,9,FALSE),IF(COUNTIF(Week_end,GK4),0,IF(COUNTIF(Jours_fériés,GK4),0,HLOOKUP(GK4+1,Journalier_HLV_Inter,8,FALSE)-HLOOKUP(GK4+2,Journalier_HLV_Inter,9,FALSE)))))))))))))))))))</f>
        <v>0</v>
      </c>
      <c r="GL18" s="63">
        <f>IF(WEEKDAY(GL4,2)=5,(HLOOKUP(GL4+3,Journalier_HLV_Inter,8,FALSE)-HLOOKUP(GL4+4,Journalier_HLV_Inter,9,FALSE)),IF(AND(WEEKDAY(GL4,2)=1,COUNTIF(Jours_fériés,AND(GL4+1,IE+2))),HLOOKUP(GL4+3,Journalier_HLV_Inter,8,FALSE)-HLOOKUP(GL4+4,Journalier_HLV_Inter,9,FALSE),IF(AND(WEEKDAY(GL4,2)=1,COUNTIF(Jours_fériés,GL4+1)),HLOOKUP(GL4+2,Journalier_HLV_Inter,8,FALSE)-HLOOKUP(GL4+3,Journalier_HLV_Inter,9,FALSE),IF(AND(WEEKDAY(GL4,2)=1,COUNTIF(Jours_fériés,GL4+2)),HLOOKUP(GL4+1,Journalier_HLV_Inter,8,FALSE)-HLOOKUP(GL4+3,Journalier_HLV_Inter,9,FALSE),IF(AND(WEEKDAY(GL4,2)=2,COUNTIF(Jours_fériés,AND(GL4+1,GL4+2))),HLOOKUP(GL4+3,Journalier_HLV_Inter,8,FALSE)-HLOOKUP(GL4+4,Journalier_HLV_Inter,9,FALSE),IF(AND(WEEKDAY(GL4,2)=2,COUNTIF(Jours_fériés,GL4+1)),HLOOKUP(GL4+2,Journalier_HLV_Inter,8,FALSE)-HLOOKUP(GL4+3,Journalier_HLV_Inter,9,FALSE),IF(AND(WEEKDAY(GL4,2)=2,COUNTIF(Jours_fériés,GL4+2)),HLOOKUP(GL4+1,Journalier_HLV_Inter,8,FALSE)-HLOOKUP(GL4+3,Journalier_HLV_Inter,9,FALSE),IF(AND(WEEKDAY(GL4,2)=3,COUNTIF(Jours_fériés,AND(GL4+1,GL4+2))),HLOOKUP(GL4+3,Journalier_HLV_Inter,8,FALSE)-HLOOKUP(GL4+4,Journalier_HLV_Inter,9,FALSE),IF(AND(WEEKDAY(GL4,2)=3,COUNTIF(Jours_fériés,GL4+1)),HLOOKUP(GL4+2,Journalier_HLV_Inter,8,FALSE)-HLOOKUP(GL4+3,Journalier_HLV_Inter,9,FALSE),IF(AND(WEEKDAY(GL4,2)=3,COUNTIF(Jours_fériés,GL4+2)),HLOOKUP(GL4+1,Journalier_HLV_Inter,8,FALSE)-HLOOKUP(GL4+5,Journalier_HLV_Inter,9,FALSE),IF(WEEKDAY(GL4,2)=4,(HLOOKUP(GL4+1,Journalier_HLV_Inter,8,FALSE)-HLOOKUP(GL4+4,Journalier_HLV_Inter,9,FALSE)),IF(AND(WEEKDAY(GL4,2)=4,COUNTIF(Jours_fériés,GL4+1)),HLOOKUP(GL4+4,Journalier_HLV_Inter,8,FALSE)-HLOOKUP(GL4+5,Journalier_HLV_Inter,9,FALSE),IF(AND(WEEKDAY(GL4,2)=4,COUNTIF(Jours_fériés,AND(GL4+1,GL4+4))),HLOOKUP(GL4+5,Journalier_HLV_Inter,8,FALSE)-HLOOKUP(GL4+6,Journalier_HLV_Inter,9,FALSE),IF(AND(WEEKDAY(GL4,2)=4,COUNTIF(Jours_fériés,GL4+4)),HLOOKUP(GL4+1,Journalier_HLV_Inter,8,FALSE)-HLOOKUP(GL4+5,Journalier_HLV_Inter,9,FALSE),IF(AND(WEEKDAY(GL4,2)=5,COUNTIF(Jours_fériés,GL4+3)),HLOOKUP(GL4+4,Journalier_HLV_Inter,8,FALSE)-HLOOKUP(GL4+5,Journalier_HLV_Inter,9,FALSE),IF(AND(WEEKDAY(GL4,2)=5,COUNTIF(Jours_fériés,GL4+4)),HLOOKUP(GL4+3,Journalier_HLV_Inter,8,FALSE)-HLOOKUP(GL4+5,Journalier_HLV_Inter,9,FALSE),IF(COUNTIF(Week_end,GL4),0,IF(COUNTIF(Jours_fériés,GL4),0,HLOOKUP(GL4+1,Journalier_HLV_Inter,8,FALSE)-HLOOKUP(GL4+2,Journalier_HLV_Inter,9,FALSE)))))))))))))))))))</f>
        <v>0</v>
      </c>
      <c r="GM18" s="63">
        <f>IF(WEEKDAY(GM4,2)=5,(HLOOKUP(GM4+3,Journalier_HLV_Inter,8,FALSE)-HLOOKUP(GM4+4,Journalier_HLV_Inter,9,FALSE)),IF(AND(WEEKDAY(GM4,2)=1,COUNTIF(Jours_fériés,AND(GM4+1,IE+2))),HLOOKUP(GM4+3,Journalier_HLV_Inter,8,FALSE)-HLOOKUP(GM4+4,Journalier_HLV_Inter,9,FALSE),IF(AND(WEEKDAY(GM4,2)=1,COUNTIF(Jours_fériés,GM4+1)),HLOOKUP(GM4+2,Journalier_HLV_Inter,8,FALSE)-HLOOKUP(GM4+3,Journalier_HLV_Inter,9,FALSE),IF(AND(WEEKDAY(GM4,2)=1,COUNTIF(Jours_fériés,GM4+2)),HLOOKUP(GM4+1,Journalier_HLV_Inter,8,FALSE)-HLOOKUP(GM4+3,Journalier_HLV_Inter,9,FALSE),IF(AND(WEEKDAY(GM4,2)=2,COUNTIF(Jours_fériés,AND(GM4+1,GM4+2))),HLOOKUP(GM4+3,Journalier_HLV_Inter,8,FALSE)-HLOOKUP(GM4+4,Journalier_HLV_Inter,9,FALSE),IF(AND(WEEKDAY(GM4,2)=2,COUNTIF(Jours_fériés,GM4+1)),HLOOKUP(GM4+2,Journalier_HLV_Inter,8,FALSE)-HLOOKUP(GM4+3,Journalier_HLV_Inter,9,FALSE),IF(AND(WEEKDAY(GM4,2)=2,COUNTIF(Jours_fériés,GM4+2)),HLOOKUP(GM4+1,Journalier_HLV_Inter,8,FALSE)-HLOOKUP(GM4+3,Journalier_HLV_Inter,9,FALSE),IF(AND(WEEKDAY(GM4,2)=3,COUNTIF(Jours_fériés,AND(GM4+1,GM4+2))),HLOOKUP(GM4+3,Journalier_HLV_Inter,8,FALSE)-HLOOKUP(GM4+4,Journalier_HLV_Inter,9,FALSE),IF(AND(WEEKDAY(GM4,2)=3,COUNTIF(Jours_fériés,GM4+1)),HLOOKUP(GM4+2,Journalier_HLV_Inter,8,FALSE)-HLOOKUP(GM4+3,Journalier_HLV_Inter,9,FALSE),IF(AND(WEEKDAY(GM4,2)=3,COUNTIF(Jours_fériés,GM4+2)),HLOOKUP(GM4+1,Journalier_HLV_Inter,8,FALSE)-HLOOKUP(GM4+5,Journalier_HLV_Inter,9,FALSE),IF(WEEKDAY(GM4,2)=4,(HLOOKUP(GM4+1,Journalier_HLV_Inter,8,FALSE)-HLOOKUP(GM4+4,Journalier_HLV_Inter,9,FALSE)),IF(AND(WEEKDAY(GM4,2)=4,COUNTIF(Jours_fériés,GM4+1)),HLOOKUP(GM4+4,Journalier_HLV_Inter,8,FALSE)-HLOOKUP(GM4+5,Journalier_HLV_Inter,9,FALSE),IF(AND(WEEKDAY(GM4,2)=4,COUNTIF(Jours_fériés,AND(GM4+1,GM4+4))),HLOOKUP(GM4+5,Journalier_HLV_Inter,8,FALSE)-HLOOKUP(GM4+6,Journalier_HLV_Inter,9,FALSE),IF(AND(WEEKDAY(GM4,2)=4,COUNTIF(Jours_fériés,GM4+4)),HLOOKUP(GM4+1,Journalier_HLV_Inter,8,FALSE)-HLOOKUP(GM4+5,Journalier_HLV_Inter,9,FALSE),IF(AND(WEEKDAY(GM4,2)=5,COUNTIF(Jours_fériés,GM4+3)),HLOOKUP(GM4+4,Journalier_HLV_Inter,8,FALSE)-HLOOKUP(GM4+5,Journalier_HLV_Inter,9,FALSE),IF(AND(WEEKDAY(GM4,2)=5,COUNTIF(Jours_fériés,GM4+4)),HLOOKUP(GM4+3,Journalier_HLV_Inter,8,FALSE)-HLOOKUP(GM4+5,Journalier_HLV_Inter,9,FALSE),IF(COUNTIF(Week_end,GM4),0,IF(COUNTIF(Jours_fériés,GM4),0,HLOOKUP(GM4+1,Journalier_HLV_Inter,8,FALSE)-HLOOKUP(GM4+2,Journalier_HLV_Inter,9,FALSE)))))))))))))))))))</f>
        <v>0</v>
      </c>
      <c r="GN18" s="63">
        <f>IF(WEEKDAY(GN4,2)=5,(HLOOKUP(GN4+3,Journalier_HLV_Inter,8,FALSE)-HLOOKUP(GN4+4,Journalier_HLV_Inter,9,FALSE)),IF(AND(WEEKDAY(GN4,2)=1,COUNTIF(Jours_fériés,AND(GN4+1,IE+2))),HLOOKUP(GN4+3,Journalier_HLV_Inter,8,FALSE)-HLOOKUP(GN4+4,Journalier_HLV_Inter,9,FALSE),IF(AND(WEEKDAY(GN4,2)=1,COUNTIF(Jours_fériés,GN4+1)),HLOOKUP(GN4+2,Journalier_HLV_Inter,8,FALSE)-HLOOKUP(GN4+3,Journalier_HLV_Inter,9,FALSE),IF(AND(WEEKDAY(GN4,2)=1,COUNTIF(Jours_fériés,GN4+2)),HLOOKUP(GN4+1,Journalier_HLV_Inter,8,FALSE)-HLOOKUP(GN4+3,Journalier_HLV_Inter,9,FALSE),IF(AND(WEEKDAY(GN4,2)=2,COUNTIF(Jours_fériés,AND(GN4+1,GN4+2))),HLOOKUP(GN4+3,Journalier_HLV_Inter,8,FALSE)-HLOOKUP(GN4+4,Journalier_HLV_Inter,9,FALSE),IF(AND(WEEKDAY(GN4,2)=2,COUNTIF(Jours_fériés,GN4+1)),HLOOKUP(GN4+2,Journalier_HLV_Inter,8,FALSE)-HLOOKUP(GN4+3,Journalier_HLV_Inter,9,FALSE),IF(AND(WEEKDAY(GN4,2)=2,COUNTIF(Jours_fériés,GN4+2)),HLOOKUP(GN4+1,Journalier_HLV_Inter,8,FALSE)-HLOOKUP(GN4+3,Journalier_HLV_Inter,9,FALSE),IF(AND(WEEKDAY(GN4,2)=3,COUNTIF(Jours_fériés,AND(GN4+1,GN4+2))),HLOOKUP(GN4+3,Journalier_HLV_Inter,8,FALSE)-HLOOKUP(GN4+4,Journalier_HLV_Inter,9,FALSE),IF(AND(WEEKDAY(GN4,2)=3,COUNTIF(Jours_fériés,GN4+1)),HLOOKUP(GN4+2,Journalier_HLV_Inter,8,FALSE)-HLOOKUP(GN4+3,Journalier_HLV_Inter,9,FALSE),IF(AND(WEEKDAY(GN4,2)=3,COUNTIF(Jours_fériés,GN4+2)),HLOOKUP(GN4+1,Journalier_HLV_Inter,8,FALSE)-HLOOKUP(GN4+5,Journalier_HLV_Inter,9,FALSE),IF(WEEKDAY(GN4,2)=4,(HLOOKUP(GN4+1,Journalier_HLV_Inter,8,FALSE)-HLOOKUP(GN4+4,Journalier_HLV_Inter,9,FALSE)),IF(AND(WEEKDAY(GN4,2)=4,COUNTIF(Jours_fériés,GN4+1)),HLOOKUP(GN4+4,Journalier_HLV_Inter,8,FALSE)-HLOOKUP(GN4+5,Journalier_HLV_Inter,9,FALSE),IF(AND(WEEKDAY(GN4,2)=4,COUNTIF(Jours_fériés,AND(GN4+1,GN4+4))),HLOOKUP(GN4+5,Journalier_HLV_Inter,8,FALSE)-HLOOKUP(GN4+6,Journalier_HLV_Inter,9,FALSE),IF(AND(WEEKDAY(GN4,2)=4,COUNTIF(Jours_fériés,GN4+4)),HLOOKUP(GN4+1,Journalier_HLV_Inter,8,FALSE)-HLOOKUP(GN4+5,Journalier_HLV_Inter,9,FALSE),IF(AND(WEEKDAY(GN4,2)=5,COUNTIF(Jours_fériés,GN4+3)),HLOOKUP(GN4+4,Journalier_HLV_Inter,8,FALSE)-HLOOKUP(GN4+5,Journalier_HLV_Inter,9,FALSE),IF(AND(WEEKDAY(GN4,2)=5,COUNTIF(Jours_fériés,GN4+4)),HLOOKUP(GN4+3,Journalier_HLV_Inter,8,FALSE)-HLOOKUP(GN4+5,Journalier_HLV_Inter,9,FALSE),IF(COUNTIF(Week_end,GN4),0,IF(COUNTIF(Jours_fériés,GN4),0,HLOOKUP(GN4+1,Journalier_HLV_Inter,8,FALSE)-HLOOKUP(GN4+2,Journalier_HLV_Inter,9,FALSE)))))))))))))))))))</f>
        <v>0</v>
      </c>
      <c r="GO18" s="63">
        <f>IF(WEEKDAY(GO4,2)=5,(HLOOKUP(GO4+3,Journalier_HLV_Inter,8,FALSE)-HLOOKUP(GO4+4,Journalier_HLV_Inter,9,FALSE)),IF(AND(WEEKDAY(GO4,2)=1,COUNTIF(Jours_fériés,AND(GO4+1,IE+2))),HLOOKUP(GO4+3,Journalier_HLV_Inter,8,FALSE)-HLOOKUP(GO4+4,Journalier_HLV_Inter,9,FALSE),IF(AND(WEEKDAY(GO4,2)=1,COUNTIF(Jours_fériés,GO4+1)),HLOOKUP(GO4+2,Journalier_HLV_Inter,8,FALSE)-HLOOKUP(GO4+3,Journalier_HLV_Inter,9,FALSE),IF(AND(WEEKDAY(GO4,2)=1,COUNTIF(Jours_fériés,GO4+2)),HLOOKUP(GO4+1,Journalier_HLV_Inter,8,FALSE)-HLOOKUP(GO4+3,Journalier_HLV_Inter,9,FALSE),IF(AND(WEEKDAY(GO4,2)=2,COUNTIF(Jours_fériés,AND(GO4+1,GO4+2))),HLOOKUP(GO4+3,Journalier_HLV_Inter,8,FALSE)-HLOOKUP(GO4+4,Journalier_HLV_Inter,9,FALSE),IF(AND(WEEKDAY(GO4,2)=2,COUNTIF(Jours_fériés,GO4+1)),HLOOKUP(GO4+2,Journalier_HLV_Inter,8,FALSE)-HLOOKUP(GO4+3,Journalier_HLV_Inter,9,FALSE),IF(AND(WEEKDAY(GO4,2)=2,COUNTIF(Jours_fériés,GO4+2)),HLOOKUP(GO4+1,Journalier_HLV_Inter,8,FALSE)-HLOOKUP(GO4+3,Journalier_HLV_Inter,9,FALSE),IF(AND(WEEKDAY(GO4,2)=3,COUNTIF(Jours_fériés,AND(GO4+1,GO4+2))),HLOOKUP(GO4+3,Journalier_HLV_Inter,8,FALSE)-HLOOKUP(GO4+4,Journalier_HLV_Inter,9,FALSE),IF(AND(WEEKDAY(GO4,2)=3,COUNTIF(Jours_fériés,GO4+1)),HLOOKUP(GO4+2,Journalier_HLV_Inter,8,FALSE)-HLOOKUP(GO4+3,Journalier_HLV_Inter,9,FALSE),IF(AND(WEEKDAY(GO4,2)=3,COUNTIF(Jours_fériés,GO4+2)),HLOOKUP(GO4+1,Journalier_HLV_Inter,8,FALSE)-HLOOKUP(GO4+5,Journalier_HLV_Inter,9,FALSE),IF(WEEKDAY(GO4,2)=4,(HLOOKUP(GO4+1,Journalier_HLV_Inter,8,FALSE)-HLOOKUP(GO4+4,Journalier_HLV_Inter,9,FALSE)),IF(AND(WEEKDAY(GO4,2)=4,COUNTIF(Jours_fériés,GO4+1)),HLOOKUP(GO4+4,Journalier_HLV_Inter,8,FALSE)-HLOOKUP(GO4+5,Journalier_HLV_Inter,9,FALSE),IF(AND(WEEKDAY(GO4,2)=4,COUNTIF(Jours_fériés,AND(GO4+1,GO4+4))),HLOOKUP(GO4+5,Journalier_HLV_Inter,8,FALSE)-HLOOKUP(GO4+6,Journalier_HLV_Inter,9,FALSE),IF(AND(WEEKDAY(GO4,2)=4,COUNTIF(Jours_fériés,GO4+4)),HLOOKUP(GO4+1,Journalier_HLV_Inter,8,FALSE)-HLOOKUP(GO4+5,Journalier_HLV_Inter,9,FALSE),IF(AND(WEEKDAY(GO4,2)=5,COUNTIF(Jours_fériés,GO4+3)),HLOOKUP(GO4+4,Journalier_HLV_Inter,8,FALSE)-HLOOKUP(GO4+5,Journalier_HLV_Inter,9,FALSE),IF(AND(WEEKDAY(GO4,2)=5,COUNTIF(Jours_fériés,GO4+4)),HLOOKUP(GO4+3,Journalier_HLV_Inter,8,FALSE)-HLOOKUP(GO4+5,Journalier_HLV_Inter,9,FALSE),IF(COUNTIF(Week_end,GO4),0,IF(COUNTIF(Jours_fériés,GO4),0,HLOOKUP(GO4+1,Journalier_HLV_Inter,8,FALSE)-HLOOKUP(GO4+2,Journalier_HLV_Inter,9,FALSE)))))))))))))))))))</f>
        <v>0</v>
      </c>
      <c r="GP18" s="63">
        <f>IF(WEEKDAY(GP4,2)=5,(HLOOKUP(GP4+3,Journalier_HLV_Inter,8,FALSE)-HLOOKUP(GP4+4,Journalier_HLV_Inter,9,FALSE)),IF(AND(WEEKDAY(GP4,2)=1,COUNTIF(Jours_fériés,AND(GP4+1,IE+2))),HLOOKUP(GP4+3,Journalier_HLV_Inter,8,FALSE)-HLOOKUP(GP4+4,Journalier_HLV_Inter,9,FALSE),IF(AND(WEEKDAY(GP4,2)=1,COUNTIF(Jours_fériés,GP4+1)),HLOOKUP(GP4+2,Journalier_HLV_Inter,8,FALSE)-HLOOKUP(GP4+3,Journalier_HLV_Inter,9,FALSE),IF(AND(WEEKDAY(GP4,2)=1,COUNTIF(Jours_fériés,GP4+2)),HLOOKUP(GP4+1,Journalier_HLV_Inter,8,FALSE)-HLOOKUP(GP4+3,Journalier_HLV_Inter,9,FALSE),IF(AND(WEEKDAY(GP4,2)=2,COUNTIF(Jours_fériés,AND(GP4+1,GP4+2))),HLOOKUP(GP4+3,Journalier_HLV_Inter,8,FALSE)-HLOOKUP(GP4+4,Journalier_HLV_Inter,9,FALSE),IF(AND(WEEKDAY(GP4,2)=2,COUNTIF(Jours_fériés,GP4+1)),HLOOKUP(GP4+2,Journalier_HLV_Inter,8,FALSE)-HLOOKUP(GP4+3,Journalier_HLV_Inter,9,FALSE),IF(AND(WEEKDAY(GP4,2)=2,COUNTIF(Jours_fériés,GP4+2)),HLOOKUP(GP4+1,Journalier_HLV_Inter,8,FALSE)-HLOOKUP(GP4+3,Journalier_HLV_Inter,9,FALSE),IF(AND(WEEKDAY(GP4,2)=3,COUNTIF(Jours_fériés,AND(GP4+1,GP4+2))),HLOOKUP(GP4+3,Journalier_HLV_Inter,8,FALSE)-HLOOKUP(GP4+4,Journalier_HLV_Inter,9,FALSE),IF(AND(WEEKDAY(GP4,2)=3,COUNTIF(Jours_fériés,GP4+1)),HLOOKUP(GP4+2,Journalier_HLV_Inter,8,FALSE)-HLOOKUP(GP4+3,Journalier_HLV_Inter,9,FALSE),IF(AND(WEEKDAY(GP4,2)=3,COUNTIF(Jours_fériés,GP4+2)),HLOOKUP(GP4+1,Journalier_HLV_Inter,8,FALSE)-HLOOKUP(GP4+5,Journalier_HLV_Inter,9,FALSE),IF(WEEKDAY(GP4,2)=4,(HLOOKUP(GP4+1,Journalier_HLV_Inter,8,FALSE)-HLOOKUP(GP4+4,Journalier_HLV_Inter,9,FALSE)),IF(AND(WEEKDAY(GP4,2)=4,COUNTIF(Jours_fériés,GP4+1)),HLOOKUP(GP4+4,Journalier_HLV_Inter,8,FALSE)-HLOOKUP(GP4+5,Journalier_HLV_Inter,9,FALSE),IF(AND(WEEKDAY(GP4,2)=4,COUNTIF(Jours_fériés,AND(GP4+1,GP4+4))),HLOOKUP(GP4+5,Journalier_HLV_Inter,8,FALSE)-HLOOKUP(GP4+6,Journalier_HLV_Inter,9,FALSE),IF(AND(WEEKDAY(GP4,2)=4,COUNTIF(Jours_fériés,GP4+4)),HLOOKUP(GP4+1,Journalier_HLV_Inter,8,FALSE)-HLOOKUP(GP4+5,Journalier_HLV_Inter,9,FALSE),IF(AND(WEEKDAY(GP4,2)=5,COUNTIF(Jours_fériés,GP4+3)),HLOOKUP(GP4+4,Journalier_HLV_Inter,8,FALSE)-HLOOKUP(GP4+5,Journalier_HLV_Inter,9,FALSE),IF(AND(WEEKDAY(GP4,2)=5,COUNTIF(Jours_fériés,GP4+4)),HLOOKUP(GP4+3,Journalier_HLV_Inter,8,FALSE)-HLOOKUP(GP4+5,Journalier_HLV_Inter,9,FALSE),IF(COUNTIF(Week_end,GP4),0,IF(COUNTIF(Jours_fériés,GP4),0,HLOOKUP(GP4+1,Journalier_HLV_Inter,8,FALSE)-HLOOKUP(GP4+2,Journalier_HLV_Inter,9,FALSE)))))))))))))))))))</f>
        <v>0</v>
      </c>
      <c r="GQ18" s="63">
        <f>IF(WEEKDAY(GQ4,2)=5,(HLOOKUP(GQ4+3,Journalier_HLV_Inter,8,FALSE)-HLOOKUP(GQ4+4,Journalier_HLV_Inter,9,FALSE)),IF(AND(WEEKDAY(GQ4,2)=1,COUNTIF(Jours_fériés,AND(GQ4+1,IE+2))),HLOOKUP(GQ4+3,Journalier_HLV_Inter,8,FALSE)-HLOOKUP(GQ4+4,Journalier_HLV_Inter,9,FALSE),IF(AND(WEEKDAY(GQ4,2)=1,COUNTIF(Jours_fériés,GQ4+1)),HLOOKUP(GQ4+2,Journalier_HLV_Inter,8,FALSE)-HLOOKUP(GQ4+3,Journalier_HLV_Inter,9,FALSE),IF(AND(WEEKDAY(GQ4,2)=1,COUNTIF(Jours_fériés,GQ4+2)),HLOOKUP(GQ4+1,Journalier_HLV_Inter,8,FALSE)-HLOOKUP(GQ4+3,Journalier_HLV_Inter,9,FALSE),IF(AND(WEEKDAY(GQ4,2)=2,COUNTIF(Jours_fériés,AND(GQ4+1,GQ4+2))),HLOOKUP(GQ4+3,Journalier_HLV_Inter,8,FALSE)-HLOOKUP(GQ4+4,Journalier_HLV_Inter,9,FALSE),IF(AND(WEEKDAY(GQ4,2)=2,COUNTIF(Jours_fériés,GQ4+1)),HLOOKUP(GQ4+2,Journalier_HLV_Inter,8,FALSE)-HLOOKUP(GQ4+3,Journalier_HLV_Inter,9,FALSE),IF(AND(WEEKDAY(GQ4,2)=2,COUNTIF(Jours_fériés,GQ4+2)),HLOOKUP(GQ4+1,Journalier_HLV_Inter,8,FALSE)-HLOOKUP(GQ4+3,Journalier_HLV_Inter,9,FALSE),IF(AND(WEEKDAY(GQ4,2)=3,COUNTIF(Jours_fériés,AND(GQ4+1,GQ4+2))),HLOOKUP(GQ4+3,Journalier_HLV_Inter,8,FALSE)-HLOOKUP(GQ4+4,Journalier_HLV_Inter,9,FALSE),IF(AND(WEEKDAY(GQ4,2)=3,COUNTIF(Jours_fériés,GQ4+1)),HLOOKUP(GQ4+2,Journalier_HLV_Inter,8,FALSE)-HLOOKUP(GQ4+3,Journalier_HLV_Inter,9,FALSE),IF(AND(WEEKDAY(GQ4,2)=3,COUNTIF(Jours_fériés,GQ4+2)),HLOOKUP(GQ4+1,Journalier_HLV_Inter,8,FALSE)-HLOOKUP(GQ4+5,Journalier_HLV_Inter,9,FALSE),IF(WEEKDAY(GQ4,2)=4,(HLOOKUP(GQ4+1,Journalier_HLV_Inter,8,FALSE)-HLOOKUP(GQ4+4,Journalier_HLV_Inter,9,FALSE)),IF(AND(WEEKDAY(GQ4,2)=4,COUNTIF(Jours_fériés,GQ4+1)),HLOOKUP(GQ4+4,Journalier_HLV_Inter,8,FALSE)-HLOOKUP(GQ4+5,Journalier_HLV_Inter,9,FALSE),IF(AND(WEEKDAY(GQ4,2)=4,COUNTIF(Jours_fériés,AND(GQ4+1,GQ4+4))),HLOOKUP(GQ4+5,Journalier_HLV_Inter,8,FALSE)-HLOOKUP(GQ4+6,Journalier_HLV_Inter,9,FALSE),IF(AND(WEEKDAY(GQ4,2)=4,COUNTIF(Jours_fériés,GQ4+4)),HLOOKUP(GQ4+1,Journalier_HLV_Inter,8,FALSE)-HLOOKUP(GQ4+5,Journalier_HLV_Inter,9,FALSE),IF(AND(WEEKDAY(GQ4,2)=5,COUNTIF(Jours_fériés,GQ4+3)),HLOOKUP(GQ4+4,Journalier_HLV_Inter,8,FALSE)-HLOOKUP(GQ4+5,Journalier_HLV_Inter,9,FALSE),IF(AND(WEEKDAY(GQ4,2)=5,COUNTIF(Jours_fériés,GQ4+4)),HLOOKUP(GQ4+3,Journalier_HLV_Inter,8,FALSE)-HLOOKUP(GQ4+5,Journalier_HLV_Inter,9,FALSE),IF(COUNTIF(Week_end,GQ4),0,IF(COUNTIF(Jours_fériés,GQ4),0,HLOOKUP(GQ4+1,Journalier_HLV_Inter,8,FALSE)-HLOOKUP(GQ4+2,Journalier_HLV_Inter,9,FALSE)))))))))))))))))))</f>
        <v>0</v>
      </c>
      <c r="GR18" s="63">
        <f>IF(WEEKDAY(GR4,2)=5,(HLOOKUP(GR4+3,Journalier_HLV_Inter,8,FALSE)-HLOOKUP(GR4+4,Journalier_HLV_Inter,9,FALSE)),IF(AND(WEEKDAY(GR4,2)=1,COUNTIF(Jours_fériés,AND(GR4+1,IE+2))),HLOOKUP(GR4+3,Journalier_HLV_Inter,8,FALSE)-HLOOKUP(GR4+4,Journalier_HLV_Inter,9,FALSE),IF(AND(WEEKDAY(GR4,2)=1,COUNTIF(Jours_fériés,GR4+1)),HLOOKUP(GR4+2,Journalier_HLV_Inter,8,FALSE)-HLOOKUP(GR4+3,Journalier_HLV_Inter,9,FALSE),IF(AND(WEEKDAY(GR4,2)=1,COUNTIF(Jours_fériés,GR4+2)),HLOOKUP(GR4+1,Journalier_HLV_Inter,8,FALSE)-HLOOKUP(GR4+3,Journalier_HLV_Inter,9,FALSE),IF(AND(WEEKDAY(GR4,2)=2,COUNTIF(Jours_fériés,AND(GR4+1,GR4+2))),HLOOKUP(GR4+3,Journalier_HLV_Inter,8,FALSE)-HLOOKUP(GR4+4,Journalier_HLV_Inter,9,FALSE),IF(AND(WEEKDAY(GR4,2)=2,COUNTIF(Jours_fériés,GR4+1)),HLOOKUP(GR4+2,Journalier_HLV_Inter,8,FALSE)-HLOOKUP(GR4+3,Journalier_HLV_Inter,9,FALSE),IF(AND(WEEKDAY(GR4,2)=2,COUNTIF(Jours_fériés,GR4+2)),HLOOKUP(GR4+1,Journalier_HLV_Inter,8,FALSE)-HLOOKUP(GR4+3,Journalier_HLV_Inter,9,FALSE),IF(AND(WEEKDAY(GR4,2)=3,COUNTIF(Jours_fériés,AND(GR4+1,GR4+2))),HLOOKUP(GR4+3,Journalier_HLV_Inter,8,FALSE)-HLOOKUP(GR4+4,Journalier_HLV_Inter,9,FALSE),IF(AND(WEEKDAY(GR4,2)=3,COUNTIF(Jours_fériés,GR4+1)),HLOOKUP(GR4+2,Journalier_HLV_Inter,8,FALSE)-HLOOKUP(GR4+3,Journalier_HLV_Inter,9,FALSE),IF(AND(WEEKDAY(GR4,2)=3,COUNTIF(Jours_fériés,GR4+2)),HLOOKUP(GR4+1,Journalier_HLV_Inter,8,FALSE)-HLOOKUP(GR4+5,Journalier_HLV_Inter,9,FALSE),IF(WEEKDAY(GR4,2)=4,(HLOOKUP(GR4+1,Journalier_HLV_Inter,8,FALSE)-HLOOKUP(GR4+4,Journalier_HLV_Inter,9,FALSE)),IF(AND(WEEKDAY(GR4,2)=4,COUNTIF(Jours_fériés,GR4+1)),HLOOKUP(GR4+4,Journalier_HLV_Inter,8,FALSE)-HLOOKUP(GR4+5,Journalier_HLV_Inter,9,FALSE),IF(AND(WEEKDAY(GR4,2)=4,COUNTIF(Jours_fériés,AND(GR4+1,GR4+4))),HLOOKUP(GR4+5,Journalier_HLV_Inter,8,FALSE)-HLOOKUP(GR4+6,Journalier_HLV_Inter,9,FALSE),IF(AND(WEEKDAY(GR4,2)=4,COUNTIF(Jours_fériés,GR4+4)),HLOOKUP(GR4+1,Journalier_HLV_Inter,8,FALSE)-HLOOKUP(GR4+5,Journalier_HLV_Inter,9,FALSE),IF(AND(WEEKDAY(GR4,2)=5,COUNTIF(Jours_fériés,GR4+3)),HLOOKUP(GR4+4,Journalier_HLV_Inter,8,FALSE)-HLOOKUP(GR4+5,Journalier_HLV_Inter,9,FALSE),IF(AND(WEEKDAY(GR4,2)=5,COUNTIF(Jours_fériés,GR4+4)),HLOOKUP(GR4+3,Journalier_HLV_Inter,8,FALSE)-HLOOKUP(GR4+5,Journalier_HLV_Inter,9,FALSE),IF(COUNTIF(Week_end,GR4),0,IF(COUNTIF(Jours_fériés,GR4),0,HLOOKUP(GR4+1,Journalier_HLV_Inter,8,FALSE)-HLOOKUP(GR4+2,Journalier_HLV_Inter,9,FALSE)))))))))))))))))))</f>
        <v>0</v>
      </c>
      <c r="GS18" s="63">
        <f>IF(WEEKDAY(GS4,2)=5,(HLOOKUP(GS4+3,Journalier_HLV_Inter,8,FALSE)-HLOOKUP(GS4+4,Journalier_HLV_Inter,9,FALSE)),IF(AND(WEEKDAY(GS4,2)=1,COUNTIF(Jours_fériés,AND(GS4+1,IE+2))),HLOOKUP(GS4+3,Journalier_HLV_Inter,8,FALSE)-HLOOKUP(GS4+4,Journalier_HLV_Inter,9,FALSE),IF(AND(WEEKDAY(GS4,2)=1,COUNTIF(Jours_fériés,GS4+1)),HLOOKUP(GS4+2,Journalier_HLV_Inter,8,FALSE)-HLOOKUP(GS4+3,Journalier_HLV_Inter,9,FALSE),IF(AND(WEEKDAY(GS4,2)=1,COUNTIF(Jours_fériés,GS4+2)),HLOOKUP(GS4+1,Journalier_HLV_Inter,8,FALSE)-HLOOKUP(GS4+3,Journalier_HLV_Inter,9,FALSE),IF(AND(WEEKDAY(GS4,2)=2,COUNTIF(Jours_fériés,AND(GS4+1,GS4+2))),HLOOKUP(GS4+3,Journalier_HLV_Inter,8,FALSE)-HLOOKUP(GS4+4,Journalier_HLV_Inter,9,FALSE),IF(AND(WEEKDAY(GS4,2)=2,COUNTIF(Jours_fériés,GS4+1)),HLOOKUP(GS4+2,Journalier_HLV_Inter,8,FALSE)-HLOOKUP(GS4+3,Journalier_HLV_Inter,9,FALSE),IF(AND(WEEKDAY(GS4,2)=2,COUNTIF(Jours_fériés,GS4+2)),HLOOKUP(GS4+1,Journalier_HLV_Inter,8,FALSE)-HLOOKUP(GS4+3,Journalier_HLV_Inter,9,FALSE),IF(AND(WEEKDAY(GS4,2)=3,COUNTIF(Jours_fériés,AND(GS4+1,GS4+2))),HLOOKUP(GS4+3,Journalier_HLV_Inter,8,FALSE)-HLOOKUP(GS4+4,Journalier_HLV_Inter,9,FALSE),IF(AND(WEEKDAY(GS4,2)=3,COUNTIF(Jours_fériés,GS4+1)),HLOOKUP(GS4+2,Journalier_HLV_Inter,8,FALSE)-HLOOKUP(GS4+3,Journalier_HLV_Inter,9,FALSE),IF(AND(WEEKDAY(GS4,2)=3,COUNTIF(Jours_fériés,GS4+2)),HLOOKUP(GS4+1,Journalier_HLV_Inter,8,FALSE)-HLOOKUP(GS4+5,Journalier_HLV_Inter,9,FALSE),IF(WEEKDAY(GS4,2)=4,(HLOOKUP(GS4+1,Journalier_HLV_Inter,8,FALSE)-HLOOKUP(GS4+4,Journalier_HLV_Inter,9,FALSE)),IF(AND(WEEKDAY(GS4,2)=4,COUNTIF(Jours_fériés,GS4+1)),HLOOKUP(GS4+4,Journalier_HLV_Inter,8,FALSE)-HLOOKUP(GS4+5,Journalier_HLV_Inter,9,FALSE),IF(AND(WEEKDAY(GS4,2)=4,COUNTIF(Jours_fériés,AND(GS4+1,GS4+4))),HLOOKUP(GS4+5,Journalier_HLV_Inter,8,FALSE)-HLOOKUP(GS4+6,Journalier_HLV_Inter,9,FALSE),IF(AND(WEEKDAY(GS4,2)=4,COUNTIF(Jours_fériés,GS4+4)),HLOOKUP(GS4+1,Journalier_HLV_Inter,8,FALSE)-HLOOKUP(GS4+5,Journalier_HLV_Inter,9,FALSE),IF(AND(WEEKDAY(GS4,2)=5,COUNTIF(Jours_fériés,GS4+3)),HLOOKUP(GS4+4,Journalier_HLV_Inter,8,FALSE)-HLOOKUP(GS4+5,Journalier_HLV_Inter,9,FALSE),IF(AND(WEEKDAY(GS4,2)=5,COUNTIF(Jours_fériés,GS4+4)),HLOOKUP(GS4+3,Journalier_HLV_Inter,8,FALSE)-HLOOKUP(GS4+5,Journalier_HLV_Inter,9,FALSE),IF(COUNTIF(Week_end,GS4),0,IF(COUNTIF(Jours_fériés,GS4),0,HLOOKUP(GS4+1,Journalier_HLV_Inter,8,FALSE)-HLOOKUP(GS4+2,Journalier_HLV_Inter,9,FALSE)))))))))))))))))))</f>
        <v>0</v>
      </c>
      <c r="GT18" s="63">
        <f>IF(WEEKDAY(GT4,2)=5,(HLOOKUP(GT4+3,Journalier_HLV_Inter,8,FALSE)-HLOOKUP(GT4+4,Journalier_HLV_Inter,9,FALSE)),IF(AND(WEEKDAY(GT4,2)=1,COUNTIF(Jours_fériés,AND(GT4+1,IE+2))),HLOOKUP(GT4+3,Journalier_HLV_Inter,8,FALSE)-HLOOKUP(GT4+4,Journalier_HLV_Inter,9,FALSE),IF(AND(WEEKDAY(GT4,2)=1,COUNTIF(Jours_fériés,GT4+1)),HLOOKUP(GT4+2,Journalier_HLV_Inter,8,FALSE)-HLOOKUP(GT4+3,Journalier_HLV_Inter,9,FALSE),IF(AND(WEEKDAY(GT4,2)=1,COUNTIF(Jours_fériés,GT4+2)),HLOOKUP(GT4+1,Journalier_HLV_Inter,8,FALSE)-HLOOKUP(GT4+3,Journalier_HLV_Inter,9,FALSE),IF(AND(WEEKDAY(GT4,2)=2,COUNTIF(Jours_fériés,AND(GT4+1,GT4+2))),HLOOKUP(GT4+3,Journalier_HLV_Inter,8,FALSE)-HLOOKUP(GT4+4,Journalier_HLV_Inter,9,FALSE),IF(AND(WEEKDAY(GT4,2)=2,COUNTIF(Jours_fériés,GT4+1)),HLOOKUP(GT4+2,Journalier_HLV_Inter,8,FALSE)-HLOOKUP(GT4+3,Journalier_HLV_Inter,9,FALSE),IF(AND(WEEKDAY(GT4,2)=2,COUNTIF(Jours_fériés,GT4+2)),HLOOKUP(GT4+1,Journalier_HLV_Inter,8,FALSE)-HLOOKUP(GT4+3,Journalier_HLV_Inter,9,FALSE),IF(AND(WEEKDAY(GT4,2)=3,COUNTIF(Jours_fériés,AND(GT4+1,GT4+2))),HLOOKUP(GT4+3,Journalier_HLV_Inter,8,FALSE)-HLOOKUP(GT4+4,Journalier_HLV_Inter,9,FALSE),IF(AND(WEEKDAY(GT4,2)=3,COUNTIF(Jours_fériés,GT4+1)),HLOOKUP(GT4+2,Journalier_HLV_Inter,8,FALSE)-HLOOKUP(GT4+3,Journalier_HLV_Inter,9,FALSE),IF(AND(WEEKDAY(GT4,2)=3,COUNTIF(Jours_fériés,GT4+2)),HLOOKUP(GT4+1,Journalier_HLV_Inter,8,FALSE)-HLOOKUP(GT4+5,Journalier_HLV_Inter,9,FALSE),IF(WEEKDAY(GT4,2)=4,(HLOOKUP(GT4+1,Journalier_HLV_Inter,8,FALSE)-HLOOKUP(GT4+4,Journalier_HLV_Inter,9,FALSE)),IF(AND(WEEKDAY(GT4,2)=4,COUNTIF(Jours_fériés,GT4+1)),HLOOKUP(GT4+4,Journalier_HLV_Inter,8,FALSE)-HLOOKUP(GT4+5,Journalier_HLV_Inter,9,FALSE),IF(AND(WEEKDAY(GT4,2)=4,COUNTIF(Jours_fériés,AND(GT4+1,GT4+4))),HLOOKUP(GT4+5,Journalier_HLV_Inter,8,FALSE)-HLOOKUP(GT4+6,Journalier_HLV_Inter,9,FALSE),IF(AND(WEEKDAY(GT4,2)=4,COUNTIF(Jours_fériés,GT4+4)),HLOOKUP(GT4+1,Journalier_HLV_Inter,8,FALSE)-HLOOKUP(GT4+5,Journalier_HLV_Inter,9,FALSE),IF(AND(WEEKDAY(GT4,2)=5,COUNTIF(Jours_fériés,GT4+3)),HLOOKUP(GT4+4,Journalier_HLV_Inter,8,FALSE)-HLOOKUP(GT4+5,Journalier_HLV_Inter,9,FALSE),IF(AND(WEEKDAY(GT4,2)=5,COUNTIF(Jours_fériés,GT4+4)),HLOOKUP(GT4+3,Journalier_HLV_Inter,8,FALSE)-HLOOKUP(GT4+5,Journalier_HLV_Inter,9,FALSE),IF(COUNTIF(Week_end,GT4),0,IF(COUNTIF(Jours_fériés,GT4),0,HLOOKUP(GT4+1,Journalier_HLV_Inter,8,FALSE)-HLOOKUP(GT4+2,Journalier_HLV_Inter,9,FALSE)))))))))))))))))))</f>
        <v>0</v>
      </c>
      <c r="GU18" s="63">
        <f>IF(WEEKDAY(GU4,2)=5,(HLOOKUP(GU4+3,Journalier_HLV_Inter,8,FALSE)-HLOOKUP(GU4+4,Journalier_HLV_Inter,9,FALSE)),IF(AND(WEEKDAY(GU4,2)=1,COUNTIF(Jours_fériés,AND(GU4+1,IE+2))),HLOOKUP(GU4+3,Journalier_HLV_Inter,8,FALSE)-HLOOKUP(GU4+4,Journalier_HLV_Inter,9,FALSE),IF(AND(WEEKDAY(GU4,2)=1,COUNTIF(Jours_fériés,GU4+1)),HLOOKUP(GU4+2,Journalier_HLV_Inter,8,FALSE)-HLOOKUP(GU4+3,Journalier_HLV_Inter,9,FALSE),IF(AND(WEEKDAY(GU4,2)=1,COUNTIF(Jours_fériés,GU4+2)),HLOOKUP(GU4+1,Journalier_HLV_Inter,8,FALSE)-HLOOKUP(GU4+3,Journalier_HLV_Inter,9,FALSE),IF(AND(WEEKDAY(GU4,2)=2,COUNTIF(Jours_fériés,AND(GU4+1,GU4+2))),HLOOKUP(GU4+3,Journalier_HLV_Inter,8,FALSE)-HLOOKUP(GU4+4,Journalier_HLV_Inter,9,FALSE),IF(AND(WEEKDAY(GU4,2)=2,COUNTIF(Jours_fériés,GU4+1)),HLOOKUP(GU4+2,Journalier_HLV_Inter,8,FALSE)-HLOOKUP(GU4+3,Journalier_HLV_Inter,9,FALSE),IF(AND(WEEKDAY(GU4,2)=2,COUNTIF(Jours_fériés,GU4+2)),HLOOKUP(GU4+1,Journalier_HLV_Inter,8,FALSE)-HLOOKUP(GU4+3,Journalier_HLV_Inter,9,FALSE),IF(AND(WEEKDAY(GU4,2)=3,COUNTIF(Jours_fériés,AND(GU4+1,GU4+2))),HLOOKUP(GU4+3,Journalier_HLV_Inter,8,FALSE)-HLOOKUP(GU4+4,Journalier_HLV_Inter,9,FALSE),IF(AND(WEEKDAY(GU4,2)=3,COUNTIF(Jours_fériés,GU4+1)),HLOOKUP(GU4+2,Journalier_HLV_Inter,8,FALSE)-HLOOKUP(GU4+3,Journalier_HLV_Inter,9,FALSE),IF(AND(WEEKDAY(GU4,2)=3,COUNTIF(Jours_fériés,GU4+2)),HLOOKUP(GU4+1,Journalier_HLV_Inter,8,FALSE)-HLOOKUP(GU4+5,Journalier_HLV_Inter,9,FALSE),IF(WEEKDAY(GU4,2)=4,(HLOOKUP(GU4+1,Journalier_HLV_Inter,8,FALSE)-HLOOKUP(GU4+4,Journalier_HLV_Inter,9,FALSE)),IF(AND(WEEKDAY(GU4,2)=4,COUNTIF(Jours_fériés,GU4+1)),HLOOKUP(GU4+4,Journalier_HLV_Inter,8,FALSE)-HLOOKUP(GU4+5,Journalier_HLV_Inter,9,FALSE),IF(AND(WEEKDAY(GU4,2)=4,COUNTIF(Jours_fériés,AND(GU4+1,GU4+4))),HLOOKUP(GU4+5,Journalier_HLV_Inter,8,FALSE)-HLOOKUP(GU4+6,Journalier_HLV_Inter,9,FALSE),IF(AND(WEEKDAY(GU4,2)=4,COUNTIF(Jours_fériés,GU4+4)),HLOOKUP(GU4+1,Journalier_HLV_Inter,8,FALSE)-HLOOKUP(GU4+5,Journalier_HLV_Inter,9,FALSE),IF(AND(WEEKDAY(GU4,2)=5,COUNTIF(Jours_fériés,GU4+3)),HLOOKUP(GU4+4,Journalier_HLV_Inter,8,FALSE)-HLOOKUP(GU4+5,Journalier_HLV_Inter,9,FALSE),IF(AND(WEEKDAY(GU4,2)=5,COUNTIF(Jours_fériés,GU4+4)),HLOOKUP(GU4+3,Journalier_HLV_Inter,8,FALSE)-HLOOKUP(GU4+5,Journalier_HLV_Inter,9,FALSE),IF(COUNTIF(Week_end,GU4),0,IF(COUNTIF(Jours_fériés,GU4),0,HLOOKUP(GU4+1,Journalier_HLV_Inter,8,FALSE)-HLOOKUP(GU4+2,Journalier_HLV_Inter,9,FALSE)))))))))))))))))))</f>
        <v>0</v>
      </c>
      <c r="GV18" s="63">
        <f>IF(WEEKDAY(GV4,2)=5,(HLOOKUP(GV4+3,Journalier_HLV_Inter,8,FALSE)-HLOOKUP(GV4+4,Journalier_HLV_Inter,9,FALSE)),IF(AND(WEEKDAY(GV4,2)=1,COUNTIF(Jours_fériés,AND(GV4+1,IE+2))),HLOOKUP(GV4+3,Journalier_HLV_Inter,8,FALSE)-HLOOKUP(GV4+4,Journalier_HLV_Inter,9,FALSE),IF(AND(WEEKDAY(GV4,2)=1,COUNTIF(Jours_fériés,GV4+1)),HLOOKUP(GV4+2,Journalier_HLV_Inter,8,FALSE)-HLOOKUP(GV4+3,Journalier_HLV_Inter,9,FALSE),IF(AND(WEEKDAY(GV4,2)=1,COUNTIF(Jours_fériés,GV4+2)),HLOOKUP(GV4+1,Journalier_HLV_Inter,8,FALSE)-HLOOKUP(GV4+3,Journalier_HLV_Inter,9,FALSE),IF(AND(WEEKDAY(GV4,2)=2,COUNTIF(Jours_fériés,AND(GV4+1,GV4+2))),HLOOKUP(GV4+3,Journalier_HLV_Inter,8,FALSE)-HLOOKUP(GV4+4,Journalier_HLV_Inter,9,FALSE),IF(AND(WEEKDAY(GV4,2)=2,COUNTIF(Jours_fériés,GV4+1)),HLOOKUP(GV4+2,Journalier_HLV_Inter,8,FALSE)-HLOOKUP(GV4+3,Journalier_HLV_Inter,9,FALSE),IF(AND(WEEKDAY(GV4,2)=2,COUNTIF(Jours_fériés,GV4+2)),HLOOKUP(GV4+1,Journalier_HLV_Inter,8,FALSE)-HLOOKUP(GV4+3,Journalier_HLV_Inter,9,FALSE),IF(AND(WEEKDAY(GV4,2)=3,COUNTIF(Jours_fériés,AND(GV4+1,GV4+2))),HLOOKUP(GV4+3,Journalier_HLV_Inter,8,FALSE)-HLOOKUP(GV4+4,Journalier_HLV_Inter,9,FALSE),IF(AND(WEEKDAY(GV4,2)=3,COUNTIF(Jours_fériés,GV4+1)),HLOOKUP(GV4+2,Journalier_HLV_Inter,8,FALSE)-HLOOKUP(GV4+3,Journalier_HLV_Inter,9,FALSE),IF(AND(WEEKDAY(GV4,2)=3,COUNTIF(Jours_fériés,GV4+2)),HLOOKUP(GV4+1,Journalier_HLV_Inter,8,FALSE)-HLOOKUP(GV4+5,Journalier_HLV_Inter,9,FALSE),IF(WEEKDAY(GV4,2)=4,(HLOOKUP(GV4+1,Journalier_HLV_Inter,8,FALSE)-HLOOKUP(GV4+4,Journalier_HLV_Inter,9,FALSE)),IF(AND(WEEKDAY(GV4,2)=4,COUNTIF(Jours_fériés,GV4+1)),HLOOKUP(GV4+4,Journalier_HLV_Inter,8,FALSE)-HLOOKUP(GV4+5,Journalier_HLV_Inter,9,FALSE),IF(AND(WEEKDAY(GV4,2)=4,COUNTIF(Jours_fériés,AND(GV4+1,GV4+4))),HLOOKUP(GV4+5,Journalier_HLV_Inter,8,FALSE)-HLOOKUP(GV4+6,Journalier_HLV_Inter,9,FALSE),IF(AND(WEEKDAY(GV4,2)=4,COUNTIF(Jours_fériés,GV4+4)),HLOOKUP(GV4+1,Journalier_HLV_Inter,8,FALSE)-HLOOKUP(GV4+5,Journalier_HLV_Inter,9,FALSE),IF(AND(WEEKDAY(GV4,2)=5,COUNTIF(Jours_fériés,GV4+3)),HLOOKUP(GV4+4,Journalier_HLV_Inter,8,FALSE)-HLOOKUP(GV4+5,Journalier_HLV_Inter,9,FALSE),IF(AND(WEEKDAY(GV4,2)=5,COUNTIF(Jours_fériés,GV4+4)),HLOOKUP(GV4+3,Journalier_HLV_Inter,8,FALSE)-HLOOKUP(GV4+5,Journalier_HLV_Inter,9,FALSE),IF(COUNTIF(Week_end,GV4),0,IF(COUNTIF(Jours_fériés,GV4),0,HLOOKUP(GV4+1,Journalier_HLV_Inter,8,FALSE)-HLOOKUP(GV4+2,Journalier_HLV_Inter,9,FALSE)))))))))))))))))))</f>
        <v>0</v>
      </c>
      <c r="GW18" s="63">
        <f>IF(WEEKDAY(GW4,2)=5,(HLOOKUP(GW4+3,Journalier_HLV_Inter,8,FALSE)-HLOOKUP(GW4+4,Journalier_HLV_Inter,9,FALSE)),IF(AND(WEEKDAY(GW4,2)=1,COUNTIF(Jours_fériés,AND(GW4+1,IE+2))),HLOOKUP(GW4+3,Journalier_HLV_Inter,8,FALSE)-HLOOKUP(GW4+4,Journalier_HLV_Inter,9,FALSE),IF(AND(WEEKDAY(GW4,2)=1,COUNTIF(Jours_fériés,GW4+1)),HLOOKUP(GW4+2,Journalier_HLV_Inter,8,FALSE)-HLOOKUP(GW4+3,Journalier_HLV_Inter,9,FALSE),IF(AND(WEEKDAY(GW4,2)=1,COUNTIF(Jours_fériés,GW4+2)),HLOOKUP(GW4+1,Journalier_HLV_Inter,8,FALSE)-HLOOKUP(GW4+3,Journalier_HLV_Inter,9,FALSE),IF(AND(WEEKDAY(GW4,2)=2,COUNTIF(Jours_fériés,AND(GW4+1,GW4+2))),HLOOKUP(GW4+3,Journalier_HLV_Inter,8,FALSE)-HLOOKUP(GW4+4,Journalier_HLV_Inter,9,FALSE),IF(AND(WEEKDAY(GW4,2)=2,COUNTIF(Jours_fériés,GW4+1)),HLOOKUP(GW4+2,Journalier_HLV_Inter,8,FALSE)-HLOOKUP(GW4+3,Journalier_HLV_Inter,9,FALSE),IF(AND(WEEKDAY(GW4,2)=2,COUNTIF(Jours_fériés,GW4+2)),HLOOKUP(GW4+1,Journalier_HLV_Inter,8,FALSE)-HLOOKUP(GW4+3,Journalier_HLV_Inter,9,FALSE),IF(AND(WEEKDAY(GW4,2)=3,COUNTIF(Jours_fériés,AND(GW4+1,GW4+2))),HLOOKUP(GW4+3,Journalier_HLV_Inter,8,FALSE)-HLOOKUP(GW4+4,Journalier_HLV_Inter,9,FALSE),IF(AND(WEEKDAY(GW4,2)=3,COUNTIF(Jours_fériés,GW4+1)),HLOOKUP(GW4+2,Journalier_HLV_Inter,8,FALSE)-HLOOKUP(GW4+3,Journalier_HLV_Inter,9,FALSE),IF(AND(WEEKDAY(GW4,2)=3,COUNTIF(Jours_fériés,GW4+2)),HLOOKUP(GW4+1,Journalier_HLV_Inter,8,FALSE)-HLOOKUP(GW4+5,Journalier_HLV_Inter,9,FALSE),IF(WEEKDAY(GW4,2)=4,(HLOOKUP(GW4+1,Journalier_HLV_Inter,8,FALSE)-HLOOKUP(GW4+4,Journalier_HLV_Inter,9,FALSE)),IF(AND(WEEKDAY(GW4,2)=4,COUNTIF(Jours_fériés,GW4+1)),HLOOKUP(GW4+4,Journalier_HLV_Inter,8,FALSE)-HLOOKUP(GW4+5,Journalier_HLV_Inter,9,FALSE),IF(AND(WEEKDAY(GW4,2)=4,COUNTIF(Jours_fériés,AND(GW4+1,GW4+4))),HLOOKUP(GW4+5,Journalier_HLV_Inter,8,FALSE)-HLOOKUP(GW4+6,Journalier_HLV_Inter,9,FALSE),IF(AND(WEEKDAY(GW4,2)=4,COUNTIF(Jours_fériés,GW4+4)),HLOOKUP(GW4+1,Journalier_HLV_Inter,8,FALSE)-HLOOKUP(GW4+5,Journalier_HLV_Inter,9,FALSE),IF(AND(WEEKDAY(GW4,2)=5,COUNTIF(Jours_fériés,GW4+3)),HLOOKUP(GW4+4,Journalier_HLV_Inter,8,FALSE)-HLOOKUP(GW4+5,Journalier_HLV_Inter,9,FALSE),IF(AND(WEEKDAY(GW4,2)=5,COUNTIF(Jours_fériés,GW4+4)),HLOOKUP(GW4+3,Journalier_HLV_Inter,8,FALSE)-HLOOKUP(GW4+5,Journalier_HLV_Inter,9,FALSE),IF(COUNTIF(Week_end,GW4),0,IF(COUNTIF(Jours_fériés,GW4),0,HLOOKUP(GW4+1,Journalier_HLV_Inter,8,FALSE)-HLOOKUP(GW4+2,Journalier_HLV_Inter,9,FALSE)))))))))))))))))))</f>
        <v>0</v>
      </c>
      <c r="GX18" s="63">
        <f>IF(WEEKDAY(GX4,2)=5,(HLOOKUP(GX4+3,Journalier_HLV_Inter,8,FALSE)-HLOOKUP(GX4+4,Journalier_HLV_Inter,9,FALSE)),IF(AND(WEEKDAY(GX4,2)=1,COUNTIF(Jours_fériés,AND(GX4+1,IE+2))),HLOOKUP(GX4+3,Journalier_HLV_Inter,8,FALSE)-HLOOKUP(GX4+4,Journalier_HLV_Inter,9,FALSE),IF(AND(WEEKDAY(GX4,2)=1,COUNTIF(Jours_fériés,GX4+1)),HLOOKUP(GX4+2,Journalier_HLV_Inter,8,FALSE)-HLOOKUP(GX4+3,Journalier_HLV_Inter,9,FALSE),IF(AND(WEEKDAY(GX4,2)=1,COUNTIF(Jours_fériés,GX4+2)),HLOOKUP(GX4+1,Journalier_HLV_Inter,8,FALSE)-HLOOKUP(GX4+3,Journalier_HLV_Inter,9,FALSE),IF(AND(WEEKDAY(GX4,2)=2,COUNTIF(Jours_fériés,AND(GX4+1,GX4+2))),HLOOKUP(GX4+3,Journalier_HLV_Inter,8,FALSE)-HLOOKUP(GX4+4,Journalier_HLV_Inter,9,FALSE),IF(AND(WEEKDAY(GX4,2)=2,COUNTIF(Jours_fériés,GX4+1)),HLOOKUP(GX4+2,Journalier_HLV_Inter,8,FALSE)-HLOOKUP(GX4+3,Journalier_HLV_Inter,9,FALSE),IF(AND(WEEKDAY(GX4,2)=2,COUNTIF(Jours_fériés,GX4+2)),HLOOKUP(GX4+1,Journalier_HLV_Inter,8,FALSE)-HLOOKUP(GX4+3,Journalier_HLV_Inter,9,FALSE),IF(AND(WEEKDAY(GX4,2)=3,COUNTIF(Jours_fériés,AND(GX4+1,GX4+2))),HLOOKUP(GX4+3,Journalier_HLV_Inter,8,FALSE)-HLOOKUP(GX4+4,Journalier_HLV_Inter,9,FALSE),IF(AND(WEEKDAY(GX4,2)=3,COUNTIF(Jours_fériés,GX4+1)),HLOOKUP(GX4+2,Journalier_HLV_Inter,8,FALSE)-HLOOKUP(GX4+3,Journalier_HLV_Inter,9,FALSE),IF(AND(WEEKDAY(GX4,2)=3,COUNTIF(Jours_fériés,GX4+2)),HLOOKUP(GX4+1,Journalier_HLV_Inter,8,FALSE)-HLOOKUP(GX4+5,Journalier_HLV_Inter,9,FALSE),IF(WEEKDAY(GX4,2)=4,(HLOOKUP(GX4+1,Journalier_HLV_Inter,8,FALSE)-HLOOKUP(GX4+4,Journalier_HLV_Inter,9,FALSE)),IF(AND(WEEKDAY(GX4,2)=4,COUNTIF(Jours_fériés,GX4+1)),HLOOKUP(GX4+4,Journalier_HLV_Inter,8,FALSE)-HLOOKUP(GX4+5,Journalier_HLV_Inter,9,FALSE),IF(AND(WEEKDAY(GX4,2)=4,COUNTIF(Jours_fériés,AND(GX4+1,GX4+4))),HLOOKUP(GX4+5,Journalier_HLV_Inter,8,FALSE)-HLOOKUP(GX4+6,Journalier_HLV_Inter,9,FALSE),IF(AND(WEEKDAY(GX4,2)=4,COUNTIF(Jours_fériés,GX4+4)),HLOOKUP(GX4+1,Journalier_HLV_Inter,8,FALSE)-HLOOKUP(GX4+5,Journalier_HLV_Inter,9,FALSE),IF(AND(WEEKDAY(GX4,2)=5,COUNTIF(Jours_fériés,GX4+3)),HLOOKUP(GX4+4,Journalier_HLV_Inter,8,FALSE)-HLOOKUP(GX4+5,Journalier_HLV_Inter,9,FALSE),IF(AND(WEEKDAY(GX4,2)=5,COUNTIF(Jours_fériés,GX4+4)),HLOOKUP(GX4+3,Journalier_HLV_Inter,8,FALSE)-HLOOKUP(GX4+5,Journalier_HLV_Inter,9,FALSE),IF(COUNTIF(Week_end,GX4),0,IF(COUNTIF(Jours_fériés,GX4),0,HLOOKUP(GX4+1,Journalier_HLV_Inter,8,FALSE)-HLOOKUP(GX4+2,Journalier_HLV_Inter,9,FALSE)))))))))))))))))))</f>
        <v>0</v>
      </c>
      <c r="GY18" s="63">
        <f>IF(WEEKDAY(GY4,2)=5,(HLOOKUP(GY4+3,Journalier_HLV_Inter,8,FALSE)-HLOOKUP(GY4+4,Journalier_HLV_Inter,9,FALSE)),IF(AND(WEEKDAY(GY4,2)=1,COUNTIF(Jours_fériés,AND(GY4+1,IE+2))),HLOOKUP(GY4+3,Journalier_HLV_Inter,8,FALSE)-HLOOKUP(GY4+4,Journalier_HLV_Inter,9,FALSE),IF(AND(WEEKDAY(GY4,2)=1,COUNTIF(Jours_fériés,GY4+1)),HLOOKUP(GY4+2,Journalier_HLV_Inter,8,FALSE)-HLOOKUP(GY4+3,Journalier_HLV_Inter,9,FALSE),IF(AND(WEEKDAY(GY4,2)=1,COUNTIF(Jours_fériés,GY4+2)),HLOOKUP(GY4+1,Journalier_HLV_Inter,8,FALSE)-HLOOKUP(GY4+3,Journalier_HLV_Inter,9,FALSE),IF(AND(WEEKDAY(GY4,2)=2,COUNTIF(Jours_fériés,AND(GY4+1,GY4+2))),HLOOKUP(GY4+3,Journalier_HLV_Inter,8,FALSE)-HLOOKUP(GY4+4,Journalier_HLV_Inter,9,FALSE),IF(AND(WEEKDAY(GY4,2)=2,COUNTIF(Jours_fériés,GY4+1)),HLOOKUP(GY4+2,Journalier_HLV_Inter,8,FALSE)-HLOOKUP(GY4+3,Journalier_HLV_Inter,9,FALSE),IF(AND(WEEKDAY(GY4,2)=2,COUNTIF(Jours_fériés,GY4+2)),HLOOKUP(GY4+1,Journalier_HLV_Inter,8,FALSE)-HLOOKUP(GY4+3,Journalier_HLV_Inter,9,FALSE),IF(AND(WEEKDAY(GY4,2)=3,COUNTIF(Jours_fériés,AND(GY4+1,GY4+2))),HLOOKUP(GY4+3,Journalier_HLV_Inter,8,FALSE)-HLOOKUP(GY4+4,Journalier_HLV_Inter,9,FALSE),IF(AND(WEEKDAY(GY4,2)=3,COUNTIF(Jours_fériés,GY4+1)),HLOOKUP(GY4+2,Journalier_HLV_Inter,8,FALSE)-HLOOKUP(GY4+3,Journalier_HLV_Inter,9,FALSE),IF(AND(WEEKDAY(GY4,2)=3,COUNTIF(Jours_fériés,GY4+2)),HLOOKUP(GY4+1,Journalier_HLV_Inter,8,FALSE)-HLOOKUP(GY4+5,Journalier_HLV_Inter,9,FALSE),IF(WEEKDAY(GY4,2)=4,(HLOOKUP(GY4+1,Journalier_HLV_Inter,8,FALSE)-HLOOKUP(GY4+4,Journalier_HLV_Inter,9,FALSE)),IF(AND(WEEKDAY(GY4,2)=4,COUNTIF(Jours_fériés,GY4+1)),HLOOKUP(GY4+4,Journalier_HLV_Inter,8,FALSE)-HLOOKUP(GY4+5,Journalier_HLV_Inter,9,FALSE),IF(AND(WEEKDAY(GY4,2)=4,COUNTIF(Jours_fériés,AND(GY4+1,GY4+4))),HLOOKUP(GY4+5,Journalier_HLV_Inter,8,FALSE)-HLOOKUP(GY4+6,Journalier_HLV_Inter,9,FALSE),IF(AND(WEEKDAY(GY4,2)=4,COUNTIF(Jours_fériés,GY4+4)),HLOOKUP(GY4+1,Journalier_HLV_Inter,8,FALSE)-HLOOKUP(GY4+5,Journalier_HLV_Inter,9,FALSE),IF(AND(WEEKDAY(GY4,2)=5,COUNTIF(Jours_fériés,GY4+3)),HLOOKUP(GY4+4,Journalier_HLV_Inter,8,FALSE)-HLOOKUP(GY4+5,Journalier_HLV_Inter,9,FALSE),IF(AND(WEEKDAY(GY4,2)=5,COUNTIF(Jours_fériés,GY4+4)),HLOOKUP(GY4+3,Journalier_HLV_Inter,8,FALSE)-HLOOKUP(GY4+5,Journalier_HLV_Inter,9,FALSE),IF(COUNTIF(Week_end,GY4),0,IF(COUNTIF(Jours_fériés,GY4),0,HLOOKUP(GY4+1,Journalier_HLV_Inter,8,FALSE)-HLOOKUP(GY4+2,Journalier_HLV_Inter,9,FALSE)))))))))))))))))))</f>
        <v>0</v>
      </c>
      <c r="GZ18" s="63">
        <f>IF(WEEKDAY(GZ4,2)=5,(HLOOKUP(GZ4+3,Journalier_HLV_Inter,8,FALSE)-HLOOKUP(GZ4+4,Journalier_HLV_Inter,9,FALSE)),IF(AND(WEEKDAY(GZ4,2)=1,COUNTIF(Jours_fériés,AND(GZ4+1,IE+2))),HLOOKUP(GZ4+3,Journalier_HLV_Inter,8,FALSE)-HLOOKUP(GZ4+4,Journalier_HLV_Inter,9,FALSE),IF(AND(WEEKDAY(GZ4,2)=1,COUNTIF(Jours_fériés,GZ4+1)),HLOOKUP(GZ4+2,Journalier_HLV_Inter,8,FALSE)-HLOOKUP(GZ4+3,Journalier_HLV_Inter,9,FALSE),IF(AND(WEEKDAY(GZ4,2)=1,COUNTIF(Jours_fériés,GZ4+2)),HLOOKUP(GZ4+1,Journalier_HLV_Inter,8,FALSE)-HLOOKUP(GZ4+3,Journalier_HLV_Inter,9,FALSE),IF(AND(WEEKDAY(GZ4,2)=2,COUNTIF(Jours_fériés,AND(GZ4+1,GZ4+2))),HLOOKUP(GZ4+3,Journalier_HLV_Inter,8,FALSE)-HLOOKUP(GZ4+4,Journalier_HLV_Inter,9,FALSE),IF(AND(WEEKDAY(GZ4,2)=2,COUNTIF(Jours_fériés,GZ4+1)),HLOOKUP(GZ4+2,Journalier_HLV_Inter,8,FALSE)-HLOOKUP(GZ4+3,Journalier_HLV_Inter,9,FALSE),IF(AND(WEEKDAY(GZ4,2)=2,COUNTIF(Jours_fériés,GZ4+2)),HLOOKUP(GZ4+1,Journalier_HLV_Inter,8,FALSE)-HLOOKUP(GZ4+3,Journalier_HLV_Inter,9,FALSE),IF(AND(WEEKDAY(GZ4,2)=3,COUNTIF(Jours_fériés,AND(GZ4+1,GZ4+2))),HLOOKUP(GZ4+3,Journalier_HLV_Inter,8,FALSE)-HLOOKUP(GZ4+4,Journalier_HLV_Inter,9,FALSE),IF(AND(WEEKDAY(GZ4,2)=3,COUNTIF(Jours_fériés,GZ4+1)),HLOOKUP(GZ4+2,Journalier_HLV_Inter,8,FALSE)-HLOOKUP(GZ4+3,Journalier_HLV_Inter,9,FALSE),IF(AND(WEEKDAY(GZ4,2)=3,COUNTIF(Jours_fériés,GZ4+2)),HLOOKUP(GZ4+1,Journalier_HLV_Inter,8,FALSE)-HLOOKUP(GZ4+5,Journalier_HLV_Inter,9,FALSE),IF(WEEKDAY(GZ4,2)=4,(HLOOKUP(GZ4+1,Journalier_HLV_Inter,8,FALSE)-HLOOKUP(GZ4+4,Journalier_HLV_Inter,9,FALSE)),IF(AND(WEEKDAY(GZ4,2)=4,COUNTIF(Jours_fériés,GZ4+1)),HLOOKUP(GZ4+4,Journalier_HLV_Inter,8,FALSE)-HLOOKUP(GZ4+5,Journalier_HLV_Inter,9,FALSE),IF(AND(WEEKDAY(GZ4,2)=4,COUNTIF(Jours_fériés,AND(GZ4+1,GZ4+4))),HLOOKUP(GZ4+5,Journalier_HLV_Inter,8,FALSE)-HLOOKUP(GZ4+6,Journalier_HLV_Inter,9,FALSE),IF(AND(WEEKDAY(GZ4,2)=4,COUNTIF(Jours_fériés,GZ4+4)),HLOOKUP(GZ4+1,Journalier_HLV_Inter,8,FALSE)-HLOOKUP(GZ4+5,Journalier_HLV_Inter,9,FALSE),IF(AND(WEEKDAY(GZ4,2)=5,COUNTIF(Jours_fériés,GZ4+3)),HLOOKUP(GZ4+4,Journalier_HLV_Inter,8,FALSE)-HLOOKUP(GZ4+5,Journalier_HLV_Inter,9,FALSE),IF(AND(WEEKDAY(GZ4,2)=5,COUNTIF(Jours_fériés,GZ4+4)),HLOOKUP(GZ4+3,Journalier_HLV_Inter,8,FALSE)-HLOOKUP(GZ4+5,Journalier_HLV_Inter,9,FALSE),IF(COUNTIF(Week_end,GZ4),0,IF(COUNTIF(Jours_fériés,GZ4),0,HLOOKUP(GZ4+1,Journalier_HLV_Inter,8,FALSE)-HLOOKUP(GZ4+2,Journalier_HLV_Inter,9,FALSE)))))))))))))))))))</f>
        <v>0</v>
      </c>
      <c r="HA18" s="63">
        <f>IF(WEEKDAY(HA4,2)=5,(HLOOKUP(HA4+3,Journalier_HLV_Inter,8,FALSE)-HLOOKUP(HA4+4,Journalier_HLV_Inter,9,FALSE)),IF(AND(WEEKDAY(HA4,2)=1,COUNTIF(Jours_fériés,AND(HA4+1,IE+2))),HLOOKUP(HA4+3,Journalier_HLV_Inter,8,FALSE)-HLOOKUP(HA4+4,Journalier_HLV_Inter,9,FALSE),IF(AND(WEEKDAY(HA4,2)=1,COUNTIF(Jours_fériés,HA4+1)),HLOOKUP(HA4+2,Journalier_HLV_Inter,8,FALSE)-HLOOKUP(HA4+3,Journalier_HLV_Inter,9,FALSE),IF(AND(WEEKDAY(HA4,2)=1,COUNTIF(Jours_fériés,HA4+2)),HLOOKUP(HA4+1,Journalier_HLV_Inter,8,FALSE)-HLOOKUP(HA4+3,Journalier_HLV_Inter,9,FALSE),IF(AND(WEEKDAY(HA4,2)=2,COUNTIF(Jours_fériés,AND(HA4+1,HA4+2))),HLOOKUP(HA4+3,Journalier_HLV_Inter,8,FALSE)-HLOOKUP(HA4+4,Journalier_HLV_Inter,9,FALSE),IF(AND(WEEKDAY(HA4,2)=2,COUNTIF(Jours_fériés,HA4+1)),HLOOKUP(HA4+2,Journalier_HLV_Inter,8,FALSE)-HLOOKUP(HA4+3,Journalier_HLV_Inter,9,FALSE),IF(AND(WEEKDAY(HA4,2)=2,COUNTIF(Jours_fériés,HA4+2)),HLOOKUP(HA4+1,Journalier_HLV_Inter,8,FALSE)-HLOOKUP(HA4+3,Journalier_HLV_Inter,9,FALSE),IF(AND(WEEKDAY(HA4,2)=3,COUNTIF(Jours_fériés,AND(HA4+1,HA4+2))),HLOOKUP(HA4+3,Journalier_HLV_Inter,8,FALSE)-HLOOKUP(HA4+4,Journalier_HLV_Inter,9,FALSE),IF(AND(WEEKDAY(HA4,2)=3,COUNTIF(Jours_fériés,HA4+1)),HLOOKUP(HA4+2,Journalier_HLV_Inter,8,FALSE)-HLOOKUP(HA4+3,Journalier_HLV_Inter,9,FALSE),IF(AND(WEEKDAY(HA4,2)=3,COUNTIF(Jours_fériés,HA4+2)),HLOOKUP(HA4+1,Journalier_HLV_Inter,8,FALSE)-HLOOKUP(HA4+5,Journalier_HLV_Inter,9,FALSE),IF(WEEKDAY(HA4,2)=4,(HLOOKUP(HA4+1,Journalier_HLV_Inter,8,FALSE)-HLOOKUP(HA4+4,Journalier_HLV_Inter,9,FALSE)),IF(AND(WEEKDAY(HA4,2)=4,COUNTIF(Jours_fériés,HA4+1)),HLOOKUP(HA4+4,Journalier_HLV_Inter,8,FALSE)-HLOOKUP(HA4+5,Journalier_HLV_Inter,9,FALSE),IF(AND(WEEKDAY(HA4,2)=4,COUNTIF(Jours_fériés,AND(HA4+1,HA4+4))),HLOOKUP(HA4+5,Journalier_HLV_Inter,8,FALSE)-HLOOKUP(HA4+6,Journalier_HLV_Inter,9,FALSE),IF(AND(WEEKDAY(HA4,2)=4,COUNTIF(Jours_fériés,HA4+4)),HLOOKUP(HA4+1,Journalier_HLV_Inter,8,FALSE)-HLOOKUP(HA4+5,Journalier_HLV_Inter,9,FALSE),IF(AND(WEEKDAY(HA4,2)=5,COUNTIF(Jours_fériés,HA4+3)),HLOOKUP(HA4+4,Journalier_HLV_Inter,8,FALSE)-HLOOKUP(HA4+5,Journalier_HLV_Inter,9,FALSE),IF(AND(WEEKDAY(HA4,2)=5,COUNTIF(Jours_fériés,HA4+4)),HLOOKUP(HA4+3,Journalier_HLV_Inter,8,FALSE)-HLOOKUP(HA4+5,Journalier_HLV_Inter,9,FALSE),IF(COUNTIF(Week_end,HA4),0,IF(COUNTIF(Jours_fériés,HA4),0,HLOOKUP(HA4+1,Journalier_HLV_Inter,8,FALSE)-HLOOKUP(HA4+2,Journalier_HLV_Inter,9,FALSE)))))))))))))))))))</f>
        <v>0</v>
      </c>
      <c r="HB18" s="63">
        <f>IF(WEEKDAY(HB4,2)=5,(HLOOKUP(HB4+3,Journalier_HLV_Inter,8,FALSE)-HLOOKUP(HB4+4,Journalier_HLV_Inter,9,FALSE)),IF(AND(WEEKDAY(HB4,2)=1,COUNTIF(Jours_fériés,AND(HB4+1,IE+2))),HLOOKUP(HB4+3,Journalier_HLV_Inter,8,FALSE)-HLOOKUP(HB4+4,Journalier_HLV_Inter,9,FALSE),IF(AND(WEEKDAY(HB4,2)=1,COUNTIF(Jours_fériés,HB4+1)),HLOOKUP(HB4+2,Journalier_HLV_Inter,8,FALSE)-HLOOKUP(HB4+3,Journalier_HLV_Inter,9,FALSE),IF(AND(WEEKDAY(HB4,2)=1,COUNTIF(Jours_fériés,HB4+2)),HLOOKUP(HB4+1,Journalier_HLV_Inter,8,FALSE)-HLOOKUP(HB4+3,Journalier_HLV_Inter,9,FALSE),IF(AND(WEEKDAY(HB4,2)=2,COUNTIF(Jours_fériés,AND(HB4+1,HB4+2))),HLOOKUP(HB4+3,Journalier_HLV_Inter,8,FALSE)-HLOOKUP(HB4+4,Journalier_HLV_Inter,9,FALSE),IF(AND(WEEKDAY(HB4,2)=2,COUNTIF(Jours_fériés,HB4+1)),HLOOKUP(HB4+2,Journalier_HLV_Inter,8,FALSE)-HLOOKUP(HB4+3,Journalier_HLV_Inter,9,FALSE),IF(AND(WEEKDAY(HB4,2)=2,COUNTIF(Jours_fériés,HB4+2)),HLOOKUP(HB4+1,Journalier_HLV_Inter,8,FALSE)-HLOOKUP(HB4+3,Journalier_HLV_Inter,9,FALSE),IF(AND(WEEKDAY(HB4,2)=3,COUNTIF(Jours_fériés,AND(HB4+1,HB4+2))),HLOOKUP(HB4+3,Journalier_HLV_Inter,8,FALSE)-HLOOKUP(HB4+4,Journalier_HLV_Inter,9,FALSE),IF(AND(WEEKDAY(HB4,2)=3,COUNTIF(Jours_fériés,HB4+1)),HLOOKUP(HB4+2,Journalier_HLV_Inter,8,FALSE)-HLOOKUP(HB4+3,Journalier_HLV_Inter,9,FALSE),IF(AND(WEEKDAY(HB4,2)=3,COUNTIF(Jours_fériés,HB4+2)),HLOOKUP(HB4+1,Journalier_HLV_Inter,8,FALSE)-HLOOKUP(HB4+5,Journalier_HLV_Inter,9,FALSE),IF(WEEKDAY(HB4,2)=4,(HLOOKUP(HB4+1,Journalier_HLV_Inter,8,FALSE)-HLOOKUP(HB4+4,Journalier_HLV_Inter,9,FALSE)),IF(AND(WEEKDAY(HB4,2)=4,COUNTIF(Jours_fériés,HB4+1)),HLOOKUP(HB4+4,Journalier_HLV_Inter,8,FALSE)-HLOOKUP(HB4+5,Journalier_HLV_Inter,9,FALSE),IF(AND(WEEKDAY(HB4,2)=4,COUNTIF(Jours_fériés,AND(HB4+1,HB4+4))),HLOOKUP(HB4+5,Journalier_HLV_Inter,8,FALSE)-HLOOKUP(HB4+6,Journalier_HLV_Inter,9,FALSE),IF(AND(WEEKDAY(HB4,2)=4,COUNTIF(Jours_fériés,HB4+4)),HLOOKUP(HB4+1,Journalier_HLV_Inter,8,FALSE)-HLOOKUP(HB4+5,Journalier_HLV_Inter,9,FALSE),IF(AND(WEEKDAY(HB4,2)=5,COUNTIF(Jours_fériés,HB4+3)),HLOOKUP(HB4+4,Journalier_HLV_Inter,8,FALSE)-HLOOKUP(HB4+5,Journalier_HLV_Inter,9,FALSE),IF(AND(WEEKDAY(HB4,2)=5,COUNTIF(Jours_fériés,HB4+4)),HLOOKUP(HB4+3,Journalier_HLV_Inter,8,FALSE)-HLOOKUP(HB4+5,Journalier_HLV_Inter,9,FALSE),IF(COUNTIF(Week_end,HB4),0,IF(COUNTIF(Jours_fériés,HB4),0,HLOOKUP(HB4+1,Journalier_HLV_Inter,8,FALSE)-HLOOKUP(HB4+2,Journalier_HLV_Inter,9,FALSE)))))))))))))))))))</f>
        <v>0</v>
      </c>
      <c r="HC18" s="63">
        <f>IF(WEEKDAY(HC4,2)=5,(HLOOKUP(HC4+3,Journalier_HLV_Inter,8,FALSE)-HLOOKUP(HC4+4,Journalier_HLV_Inter,9,FALSE)),IF(AND(WEEKDAY(HC4,2)=1,COUNTIF(Jours_fériés,AND(HC4+1,IE+2))),HLOOKUP(HC4+3,Journalier_HLV_Inter,8,FALSE)-HLOOKUP(HC4+4,Journalier_HLV_Inter,9,FALSE),IF(AND(WEEKDAY(HC4,2)=1,COUNTIF(Jours_fériés,HC4+1)),HLOOKUP(HC4+2,Journalier_HLV_Inter,8,FALSE)-HLOOKUP(HC4+3,Journalier_HLV_Inter,9,FALSE),IF(AND(WEEKDAY(HC4,2)=1,COUNTIF(Jours_fériés,HC4+2)),HLOOKUP(HC4+1,Journalier_HLV_Inter,8,FALSE)-HLOOKUP(HC4+3,Journalier_HLV_Inter,9,FALSE),IF(AND(WEEKDAY(HC4,2)=2,COUNTIF(Jours_fériés,AND(HC4+1,HC4+2))),HLOOKUP(HC4+3,Journalier_HLV_Inter,8,FALSE)-HLOOKUP(HC4+4,Journalier_HLV_Inter,9,FALSE),IF(AND(WEEKDAY(HC4,2)=2,COUNTIF(Jours_fériés,HC4+1)),HLOOKUP(HC4+2,Journalier_HLV_Inter,8,FALSE)-HLOOKUP(HC4+3,Journalier_HLV_Inter,9,FALSE),IF(AND(WEEKDAY(HC4,2)=2,COUNTIF(Jours_fériés,HC4+2)),HLOOKUP(HC4+1,Journalier_HLV_Inter,8,FALSE)-HLOOKUP(HC4+3,Journalier_HLV_Inter,9,FALSE),IF(AND(WEEKDAY(HC4,2)=3,COUNTIF(Jours_fériés,AND(HC4+1,HC4+2))),HLOOKUP(HC4+3,Journalier_HLV_Inter,8,FALSE)-HLOOKUP(HC4+4,Journalier_HLV_Inter,9,FALSE),IF(AND(WEEKDAY(HC4,2)=3,COUNTIF(Jours_fériés,HC4+1)),HLOOKUP(HC4+2,Journalier_HLV_Inter,8,FALSE)-HLOOKUP(HC4+3,Journalier_HLV_Inter,9,FALSE),IF(AND(WEEKDAY(HC4,2)=3,COUNTIF(Jours_fériés,HC4+2)),HLOOKUP(HC4+1,Journalier_HLV_Inter,8,FALSE)-HLOOKUP(HC4+5,Journalier_HLV_Inter,9,FALSE),IF(WEEKDAY(HC4,2)=4,(HLOOKUP(HC4+1,Journalier_HLV_Inter,8,FALSE)-HLOOKUP(HC4+4,Journalier_HLV_Inter,9,FALSE)),IF(AND(WEEKDAY(HC4,2)=4,COUNTIF(Jours_fériés,HC4+1)),HLOOKUP(HC4+4,Journalier_HLV_Inter,8,FALSE)-HLOOKUP(HC4+5,Journalier_HLV_Inter,9,FALSE),IF(AND(WEEKDAY(HC4,2)=4,COUNTIF(Jours_fériés,AND(HC4+1,HC4+4))),HLOOKUP(HC4+5,Journalier_HLV_Inter,8,FALSE)-HLOOKUP(HC4+6,Journalier_HLV_Inter,9,FALSE),IF(AND(WEEKDAY(HC4,2)=4,COUNTIF(Jours_fériés,HC4+4)),HLOOKUP(HC4+1,Journalier_HLV_Inter,8,FALSE)-HLOOKUP(HC4+5,Journalier_HLV_Inter,9,FALSE),IF(AND(WEEKDAY(HC4,2)=5,COUNTIF(Jours_fériés,HC4+3)),HLOOKUP(HC4+4,Journalier_HLV_Inter,8,FALSE)-HLOOKUP(HC4+5,Journalier_HLV_Inter,9,FALSE),IF(AND(WEEKDAY(HC4,2)=5,COUNTIF(Jours_fériés,HC4+4)),HLOOKUP(HC4+3,Journalier_HLV_Inter,8,FALSE)-HLOOKUP(HC4+5,Journalier_HLV_Inter,9,FALSE),IF(COUNTIF(Week_end,HC4),0,IF(COUNTIF(Jours_fériés,HC4),0,HLOOKUP(HC4+1,Journalier_HLV_Inter,8,FALSE)-HLOOKUP(HC4+2,Journalier_HLV_Inter,9,FALSE)))))))))))))))))))</f>
        <v>0</v>
      </c>
      <c r="HD18" s="63">
        <f>IF(WEEKDAY(HD4,2)=5,(HLOOKUP(HD4+3,Journalier_HLV_Inter,8,FALSE)-HLOOKUP(HD4+4,Journalier_HLV_Inter,9,FALSE)),IF(AND(WEEKDAY(HD4,2)=1,COUNTIF(Jours_fériés,AND(HD4+1,IE+2))),HLOOKUP(HD4+3,Journalier_HLV_Inter,8,FALSE)-HLOOKUP(HD4+4,Journalier_HLV_Inter,9,FALSE),IF(AND(WEEKDAY(HD4,2)=1,COUNTIF(Jours_fériés,HD4+1)),HLOOKUP(HD4+2,Journalier_HLV_Inter,8,FALSE)-HLOOKUP(HD4+3,Journalier_HLV_Inter,9,FALSE),IF(AND(WEEKDAY(HD4,2)=1,COUNTIF(Jours_fériés,HD4+2)),HLOOKUP(HD4+1,Journalier_HLV_Inter,8,FALSE)-HLOOKUP(HD4+3,Journalier_HLV_Inter,9,FALSE),IF(AND(WEEKDAY(HD4,2)=2,COUNTIF(Jours_fériés,AND(HD4+1,HD4+2))),HLOOKUP(HD4+3,Journalier_HLV_Inter,8,FALSE)-HLOOKUP(HD4+4,Journalier_HLV_Inter,9,FALSE),IF(AND(WEEKDAY(HD4,2)=2,COUNTIF(Jours_fériés,HD4+1)),HLOOKUP(HD4+2,Journalier_HLV_Inter,8,FALSE)-HLOOKUP(HD4+3,Journalier_HLV_Inter,9,FALSE),IF(AND(WEEKDAY(HD4,2)=2,COUNTIF(Jours_fériés,HD4+2)),HLOOKUP(HD4+1,Journalier_HLV_Inter,8,FALSE)-HLOOKUP(HD4+3,Journalier_HLV_Inter,9,FALSE),IF(AND(WEEKDAY(HD4,2)=3,COUNTIF(Jours_fériés,AND(HD4+1,HD4+2))),HLOOKUP(HD4+3,Journalier_HLV_Inter,8,FALSE)-HLOOKUP(HD4+4,Journalier_HLV_Inter,9,FALSE),IF(AND(WEEKDAY(HD4,2)=3,COUNTIF(Jours_fériés,HD4+1)),HLOOKUP(HD4+2,Journalier_HLV_Inter,8,FALSE)-HLOOKUP(HD4+3,Journalier_HLV_Inter,9,FALSE),IF(AND(WEEKDAY(HD4,2)=3,COUNTIF(Jours_fériés,HD4+2)),HLOOKUP(HD4+1,Journalier_HLV_Inter,8,FALSE)-HLOOKUP(HD4+5,Journalier_HLV_Inter,9,FALSE),IF(WEEKDAY(HD4,2)=4,(HLOOKUP(HD4+1,Journalier_HLV_Inter,8,FALSE)-HLOOKUP(HD4+4,Journalier_HLV_Inter,9,FALSE)),IF(AND(WEEKDAY(HD4,2)=4,COUNTIF(Jours_fériés,HD4+1)),HLOOKUP(HD4+4,Journalier_HLV_Inter,8,FALSE)-HLOOKUP(HD4+5,Journalier_HLV_Inter,9,FALSE),IF(AND(WEEKDAY(HD4,2)=4,COUNTIF(Jours_fériés,AND(HD4+1,HD4+4))),HLOOKUP(HD4+5,Journalier_HLV_Inter,8,FALSE)-HLOOKUP(HD4+6,Journalier_HLV_Inter,9,FALSE),IF(AND(WEEKDAY(HD4,2)=4,COUNTIF(Jours_fériés,HD4+4)),HLOOKUP(HD4+1,Journalier_HLV_Inter,8,FALSE)-HLOOKUP(HD4+5,Journalier_HLV_Inter,9,FALSE),IF(AND(WEEKDAY(HD4,2)=5,COUNTIF(Jours_fériés,HD4+3)),HLOOKUP(HD4+4,Journalier_HLV_Inter,8,FALSE)-HLOOKUP(HD4+5,Journalier_HLV_Inter,9,FALSE),IF(AND(WEEKDAY(HD4,2)=5,COUNTIF(Jours_fériés,HD4+4)),HLOOKUP(HD4+3,Journalier_HLV_Inter,8,FALSE)-HLOOKUP(HD4+5,Journalier_HLV_Inter,9,FALSE),IF(COUNTIF(Week_end,HD4),0,IF(COUNTIF(Jours_fériés,HD4),0,HLOOKUP(HD4+1,Journalier_HLV_Inter,8,FALSE)-HLOOKUP(HD4+2,Journalier_HLV_Inter,9,FALSE)))))))))))))))))))</f>
        <v>0</v>
      </c>
      <c r="HE18" s="63">
        <f>IF(WEEKDAY(HE4,2)=5,(HLOOKUP(HE4+3,Journalier_HLV_Inter,8,FALSE)-HLOOKUP(HE4+4,Journalier_HLV_Inter,9,FALSE)),IF(AND(WEEKDAY(HE4,2)=1,COUNTIF(Jours_fériés,AND(HE4+1,IE+2))),HLOOKUP(HE4+3,Journalier_HLV_Inter,8,FALSE)-HLOOKUP(HE4+4,Journalier_HLV_Inter,9,FALSE),IF(AND(WEEKDAY(HE4,2)=1,COUNTIF(Jours_fériés,HE4+1)),HLOOKUP(HE4+2,Journalier_HLV_Inter,8,FALSE)-HLOOKUP(HE4+3,Journalier_HLV_Inter,9,FALSE),IF(AND(WEEKDAY(HE4,2)=1,COUNTIF(Jours_fériés,HE4+2)),HLOOKUP(HE4+1,Journalier_HLV_Inter,8,FALSE)-HLOOKUP(HE4+3,Journalier_HLV_Inter,9,FALSE),IF(AND(WEEKDAY(HE4,2)=2,COUNTIF(Jours_fériés,AND(HE4+1,HE4+2))),HLOOKUP(HE4+3,Journalier_HLV_Inter,8,FALSE)-HLOOKUP(HE4+4,Journalier_HLV_Inter,9,FALSE),IF(AND(WEEKDAY(HE4,2)=2,COUNTIF(Jours_fériés,HE4+1)),HLOOKUP(HE4+2,Journalier_HLV_Inter,8,FALSE)-HLOOKUP(HE4+3,Journalier_HLV_Inter,9,FALSE),IF(AND(WEEKDAY(HE4,2)=2,COUNTIF(Jours_fériés,HE4+2)),HLOOKUP(HE4+1,Journalier_HLV_Inter,8,FALSE)-HLOOKUP(HE4+3,Journalier_HLV_Inter,9,FALSE),IF(AND(WEEKDAY(HE4,2)=3,COUNTIF(Jours_fériés,AND(HE4+1,HE4+2))),HLOOKUP(HE4+3,Journalier_HLV_Inter,8,FALSE)-HLOOKUP(HE4+4,Journalier_HLV_Inter,9,FALSE),IF(AND(WEEKDAY(HE4,2)=3,COUNTIF(Jours_fériés,HE4+1)),HLOOKUP(HE4+2,Journalier_HLV_Inter,8,FALSE)-HLOOKUP(HE4+3,Journalier_HLV_Inter,9,FALSE),IF(AND(WEEKDAY(HE4,2)=3,COUNTIF(Jours_fériés,HE4+2)),HLOOKUP(HE4+1,Journalier_HLV_Inter,8,FALSE)-HLOOKUP(HE4+5,Journalier_HLV_Inter,9,FALSE),IF(WEEKDAY(HE4,2)=4,(HLOOKUP(HE4+1,Journalier_HLV_Inter,8,FALSE)-HLOOKUP(HE4+4,Journalier_HLV_Inter,9,FALSE)),IF(AND(WEEKDAY(HE4,2)=4,COUNTIF(Jours_fériés,HE4+1)),HLOOKUP(HE4+4,Journalier_HLV_Inter,8,FALSE)-HLOOKUP(HE4+5,Journalier_HLV_Inter,9,FALSE),IF(AND(WEEKDAY(HE4,2)=4,COUNTIF(Jours_fériés,AND(HE4+1,HE4+4))),HLOOKUP(HE4+5,Journalier_HLV_Inter,8,FALSE)-HLOOKUP(HE4+6,Journalier_HLV_Inter,9,FALSE),IF(AND(WEEKDAY(HE4,2)=4,COUNTIF(Jours_fériés,HE4+4)),HLOOKUP(HE4+1,Journalier_HLV_Inter,8,FALSE)-HLOOKUP(HE4+5,Journalier_HLV_Inter,9,FALSE),IF(AND(WEEKDAY(HE4,2)=5,COUNTIF(Jours_fériés,HE4+3)),HLOOKUP(HE4+4,Journalier_HLV_Inter,8,FALSE)-HLOOKUP(HE4+5,Journalier_HLV_Inter,9,FALSE),IF(AND(WEEKDAY(HE4,2)=5,COUNTIF(Jours_fériés,HE4+4)),HLOOKUP(HE4+3,Journalier_HLV_Inter,8,FALSE)-HLOOKUP(HE4+5,Journalier_HLV_Inter,9,FALSE),IF(COUNTIF(Week_end,HE4),0,IF(COUNTIF(Jours_fériés,HE4),0,HLOOKUP(HE4+1,Journalier_HLV_Inter,8,FALSE)-HLOOKUP(HE4+2,Journalier_HLV_Inter,9,FALSE)))))))))))))))))))</f>
        <v>0</v>
      </c>
      <c r="HF18" s="63">
        <f>IF(WEEKDAY(HF4,2)=5,(HLOOKUP(HF4+3,Journalier_HLV_Inter,8,FALSE)-HLOOKUP(HF4+4,Journalier_HLV_Inter,9,FALSE)),IF(AND(WEEKDAY(HF4,2)=1,COUNTIF(Jours_fériés,AND(HF4+1,IE+2))),HLOOKUP(HF4+3,Journalier_HLV_Inter,8,FALSE)-HLOOKUP(HF4+4,Journalier_HLV_Inter,9,FALSE),IF(AND(WEEKDAY(HF4,2)=1,COUNTIF(Jours_fériés,HF4+1)),HLOOKUP(HF4+2,Journalier_HLV_Inter,8,FALSE)-HLOOKUP(HF4+3,Journalier_HLV_Inter,9,FALSE),IF(AND(WEEKDAY(HF4,2)=1,COUNTIF(Jours_fériés,HF4+2)),HLOOKUP(HF4+1,Journalier_HLV_Inter,8,FALSE)-HLOOKUP(HF4+3,Journalier_HLV_Inter,9,FALSE),IF(AND(WEEKDAY(HF4,2)=2,COUNTIF(Jours_fériés,AND(HF4+1,HF4+2))),HLOOKUP(HF4+3,Journalier_HLV_Inter,8,FALSE)-HLOOKUP(HF4+4,Journalier_HLV_Inter,9,FALSE),IF(AND(WEEKDAY(HF4,2)=2,COUNTIF(Jours_fériés,HF4+1)),HLOOKUP(HF4+2,Journalier_HLV_Inter,8,FALSE)-HLOOKUP(HF4+3,Journalier_HLV_Inter,9,FALSE),IF(AND(WEEKDAY(HF4,2)=2,COUNTIF(Jours_fériés,HF4+2)),HLOOKUP(HF4+1,Journalier_HLV_Inter,8,FALSE)-HLOOKUP(HF4+3,Journalier_HLV_Inter,9,FALSE),IF(AND(WEEKDAY(HF4,2)=3,COUNTIF(Jours_fériés,AND(HF4+1,HF4+2))),HLOOKUP(HF4+3,Journalier_HLV_Inter,8,FALSE)-HLOOKUP(HF4+4,Journalier_HLV_Inter,9,FALSE),IF(AND(WEEKDAY(HF4,2)=3,COUNTIF(Jours_fériés,HF4+1)),HLOOKUP(HF4+2,Journalier_HLV_Inter,8,FALSE)-HLOOKUP(HF4+3,Journalier_HLV_Inter,9,FALSE),IF(AND(WEEKDAY(HF4,2)=3,COUNTIF(Jours_fériés,HF4+2)),HLOOKUP(HF4+1,Journalier_HLV_Inter,8,FALSE)-HLOOKUP(HF4+5,Journalier_HLV_Inter,9,FALSE),IF(WEEKDAY(HF4,2)=4,(HLOOKUP(HF4+1,Journalier_HLV_Inter,8,FALSE)-HLOOKUP(HF4+4,Journalier_HLV_Inter,9,FALSE)),IF(AND(WEEKDAY(HF4,2)=4,COUNTIF(Jours_fériés,HF4+1)),HLOOKUP(HF4+4,Journalier_HLV_Inter,8,FALSE)-HLOOKUP(HF4+5,Journalier_HLV_Inter,9,FALSE),IF(AND(WEEKDAY(HF4,2)=4,COUNTIF(Jours_fériés,AND(HF4+1,HF4+4))),HLOOKUP(HF4+5,Journalier_HLV_Inter,8,FALSE)-HLOOKUP(HF4+6,Journalier_HLV_Inter,9,FALSE),IF(AND(WEEKDAY(HF4,2)=4,COUNTIF(Jours_fériés,HF4+4)),HLOOKUP(HF4+1,Journalier_HLV_Inter,8,FALSE)-HLOOKUP(HF4+5,Journalier_HLV_Inter,9,FALSE),IF(AND(WEEKDAY(HF4,2)=5,COUNTIF(Jours_fériés,HF4+3)),HLOOKUP(HF4+4,Journalier_HLV_Inter,8,FALSE)-HLOOKUP(HF4+5,Journalier_HLV_Inter,9,FALSE),IF(AND(WEEKDAY(HF4,2)=5,COUNTIF(Jours_fériés,HF4+4)),HLOOKUP(HF4+3,Journalier_HLV_Inter,8,FALSE)-HLOOKUP(HF4+5,Journalier_HLV_Inter,9,FALSE),IF(COUNTIF(Week_end,HF4),0,IF(COUNTIF(Jours_fériés,HF4),0,HLOOKUP(HF4+1,Journalier_HLV_Inter,8,FALSE)-HLOOKUP(HF4+2,Journalier_HLV_Inter,9,FALSE)))))))))))))))))))</f>
        <v>0</v>
      </c>
      <c r="HG18" s="63">
        <f>IF(WEEKDAY(HG4,2)=5,(HLOOKUP(HG4+3,Journalier_HLV_Inter,8,FALSE)-HLOOKUP(HG4+4,Journalier_HLV_Inter,9,FALSE)),IF(AND(WEEKDAY(HG4,2)=1,COUNTIF(Jours_fériés,AND(HG4+1,IE+2))),HLOOKUP(HG4+3,Journalier_HLV_Inter,8,FALSE)-HLOOKUP(HG4+4,Journalier_HLV_Inter,9,FALSE),IF(AND(WEEKDAY(HG4,2)=1,COUNTIF(Jours_fériés,HG4+1)),HLOOKUP(HG4+2,Journalier_HLV_Inter,8,FALSE)-HLOOKUP(HG4+3,Journalier_HLV_Inter,9,FALSE),IF(AND(WEEKDAY(HG4,2)=1,COUNTIF(Jours_fériés,HG4+2)),HLOOKUP(HG4+1,Journalier_HLV_Inter,8,FALSE)-HLOOKUP(HG4+3,Journalier_HLV_Inter,9,FALSE),IF(AND(WEEKDAY(HG4,2)=2,COUNTIF(Jours_fériés,AND(HG4+1,HG4+2))),HLOOKUP(HG4+3,Journalier_HLV_Inter,8,FALSE)-HLOOKUP(HG4+4,Journalier_HLV_Inter,9,FALSE),IF(AND(WEEKDAY(HG4,2)=2,COUNTIF(Jours_fériés,HG4+1)),HLOOKUP(HG4+2,Journalier_HLV_Inter,8,FALSE)-HLOOKUP(HG4+3,Journalier_HLV_Inter,9,FALSE),IF(AND(WEEKDAY(HG4,2)=2,COUNTIF(Jours_fériés,HG4+2)),HLOOKUP(HG4+1,Journalier_HLV_Inter,8,FALSE)-HLOOKUP(HG4+3,Journalier_HLV_Inter,9,FALSE),IF(AND(WEEKDAY(HG4,2)=3,COUNTIF(Jours_fériés,AND(HG4+1,HG4+2))),HLOOKUP(HG4+3,Journalier_HLV_Inter,8,FALSE)-HLOOKUP(HG4+4,Journalier_HLV_Inter,9,FALSE),IF(AND(WEEKDAY(HG4,2)=3,COUNTIF(Jours_fériés,HG4+1)),HLOOKUP(HG4+2,Journalier_HLV_Inter,8,FALSE)-HLOOKUP(HG4+3,Journalier_HLV_Inter,9,FALSE),IF(AND(WEEKDAY(HG4,2)=3,COUNTIF(Jours_fériés,HG4+2)),HLOOKUP(HG4+1,Journalier_HLV_Inter,8,FALSE)-HLOOKUP(HG4+5,Journalier_HLV_Inter,9,FALSE),IF(WEEKDAY(HG4,2)=4,(HLOOKUP(HG4+1,Journalier_HLV_Inter,8,FALSE)-HLOOKUP(HG4+4,Journalier_HLV_Inter,9,FALSE)),IF(AND(WEEKDAY(HG4,2)=4,COUNTIF(Jours_fériés,HG4+1)),HLOOKUP(HG4+4,Journalier_HLV_Inter,8,FALSE)-HLOOKUP(HG4+5,Journalier_HLV_Inter,9,FALSE),IF(AND(WEEKDAY(HG4,2)=4,COUNTIF(Jours_fériés,AND(HG4+1,HG4+4))),HLOOKUP(HG4+5,Journalier_HLV_Inter,8,FALSE)-HLOOKUP(HG4+6,Journalier_HLV_Inter,9,FALSE),IF(AND(WEEKDAY(HG4,2)=4,COUNTIF(Jours_fériés,HG4+4)),HLOOKUP(HG4+1,Journalier_HLV_Inter,8,FALSE)-HLOOKUP(HG4+5,Journalier_HLV_Inter,9,FALSE),IF(AND(WEEKDAY(HG4,2)=5,COUNTIF(Jours_fériés,HG4+3)),HLOOKUP(HG4+4,Journalier_HLV_Inter,8,FALSE)-HLOOKUP(HG4+5,Journalier_HLV_Inter,9,FALSE),IF(AND(WEEKDAY(HG4,2)=5,COUNTIF(Jours_fériés,HG4+4)),HLOOKUP(HG4+3,Journalier_HLV_Inter,8,FALSE)-HLOOKUP(HG4+5,Journalier_HLV_Inter,9,FALSE),IF(COUNTIF(Week_end,HG4),0,IF(COUNTIF(Jours_fériés,HG4),0,HLOOKUP(HG4+1,Journalier_HLV_Inter,8,FALSE)-HLOOKUP(HG4+2,Journalier_HLV_Inter,9,FALSE)))))))))))))))))))</f>
        <v>0</v>
      </c>
      <c r="HH18" s="63">
        <f>IF(WEEKDAY(HH4,2)=5,(HLOOKUP(HH4+3,Journalier_HLV_Inter,8,FALSE)-HLOOKUP(HH4+4,Journalier_HLV_Inter,9,FALSE)),IF(AND(WEEKDAY(HH4,2)=1,COUNTIF(Jours_fériés,AND(HH4+1,IE+2))),HLOOKUP(HH4+3,Journalier_HLV_Inter,8,FALSE)-HLOOKUP(HH4+4,Journalier_HLV_Inter,9,FALSE),IF(AND(WEEKDAY(HH4,2)=1,COUNTIF(Jours_fériés,HH4+1)),HLOOKUP(HH4+2,Journalier_HLV_Inter,8,FALSE)-HLOOKUP(HH4+3,Journalier_HLV_Inter,9,FALSE),IF(AND(WEEKDAY(HH4,2)=1,COUNTIF(Jours_fériés,HH4+2)),HLOOKUP(HH4+1,Journalier_HLV_Inter,8,FALSE)-HLOOKUP(HH4+3,Journalier_HLV_Inter,9,FALSE),IF(AND(WEEKDAY(HH4,2)=2,COUNTIF(Jours_fériés,AND(HH4+1,HH4+2))),HLOOKUP(HH4+3,Journalier_HLV_Inter,8,FALSE)-HLOOKUP(HH4+4,Journalier_HLV_Inter,9,FALSE),IF(AND(WEEKDAY(HH4,2)=2,COUNTIF(Jours_fériés,HH4+1)),HLOOKUP(HH4+2,Journalier_HLV_Inter,8,FALSE)-HLOOKUP(HH4+3,Journalier_HLV_Inter,9,FALSE),IF(AND(WEEKDAY(HH4,2)=2,COUNTIF(Jours_fériés,HH4+2)),HLOOKUP(HH4+1,Journalier_HLV_Inter,8,FALSE)-HLOOKUP(HH4+3,Journalier_HLV_Inter,9,FALSE),IF(AND(WEEKDAY(HH4,2)=3,COUNTIF(Jours_fériés,AND(HH4+1,HH4+2))),HLOOKUP(HH4+3,Journalier_HLV_Inter,8,FALSE)-HLOOKUP(HH4+4,Journalier_HLV_Inter,9,FALSE),IF(AND(WEEKDAY(HH4,2)=3,COUNTIF(Jours_fériés,HH4+1)),HLOOKUP(HH4+2,Journalier_HLV_Inter,8,FALSE)-HLOOKUP(HH4+3,Journalier_HLV_Inter,9,FALSE),IF(AND(WEEKDAY(HH4,2)=3,COUNTIF(Jours_fériés,HH4+2)),HLOOKUP(HH4+1,Journalier_HLV_Inter,8,FALSE)-HLOOKUP(HH4+5,Journalier_HLV_Inter,9,FALSE),IF(WEEKDAY(HH4,2)=4,(HLOOKUP(HH4+1,Journalier_HLV_Inter,8,FALSE)-HLOOKUP(HH4+4,Journalier_HLV_Inter,9,FALSE)),IF(AND(WEEKDAY(HH4,2)=4,COUNTIF(Jours_fériés,HH4+1)),HLOOKUP(HH4+4,Journalier_HLV_Inter,8,FALSE)-HLOOKUP(HH4+5,Journalier_HLV_Inter,9,FALSE),IF(AND(WEEKDAY(HH4,2)=4,COUNTIF(Jours_fériés,AND(HH4+1,HH4+4))),HLOOKUP(HH4+5,Journalier_HLV_Inter,8,FALSE)-HLOOKUP(HH4+6,Journalier_HLV_Inter,9,FALSE),IF(AND(WEEKDAY(HH4,2)=4,COUNTIF(Jours_fériés,HH4+4)),HLOOKUP(HH4+1,Journalier_HLV_Inter,8,FALSE)-HLOOKUP(HH4+5,Journalier_HLV_Inter,9,FALSE),IF(AND(WEEKDAY(HH4,2)=5,COUNTIF(Jours_fériés,HH4+3)),HLOOKUP(HH4+4,Journalier_HLV_Inter,8,FALSE)-HLOOKUP(HH4+5,Journalier_HLV_Inter,9,FALSE),IF(AND(WEEKDAY(HH4,2)=5,COUNTIF(Jours_fériés,HH4+4)),HLOOKUP(HH4+3,Journalier_HLV_Inter,8,FALSE)-HLOOKUP(HH4+5,Journalier_HLV_Inter,9,FALSE),IF(COUNTIF(Week_end,HH4),0,IF(COUNTIF(Jours_fériés,HH4),0,HLOOKUP(HH4+1,Journalier_HLV_Inter,8,FALSE)-HLOOKUP(HH4+2,Journalier_HLV_Inter,9,FALSE)))))))))))))))))))</f>
        <v>0</v>
      </c>
      <c r="HI18" s="63">
        <f>IF(WEEKDAY(HI4,2)=5,(HLOOKUP(HI4+3,Journalier_HLV_Inter,8,FALSE)-HLOOKUP(HI4+4,Journalier_HLV_Inter,9,FALSE)),IF(AND(WEEKDAY(HI4,2)=1,COUNTIF(Jours_fériés,AND(HI4+1,IE+2))),HLOOKUP(HI4+3,Journalier_HLV_Inter,8,FALSE)-HLOOKUP(HI4+4,Journalier_HLV_Inter,9,FALSE),IF(AND(WEEKDAY(HI4,2)=1,COUNTIF(Jours_fériés,HI4+1)),HLOOKUP(HI4+2,Journalier_HLV_Inter,8,FALSE)-HLOOKUP(HI4+3,Journalier_HLV_Inter,9,FALSE),IF(AND(WEEKDAY(HI4,2)=1,COUNTIF(Jours_fériés,HI4+2)),HLOOKUP(HI4+1,Journalier_HLV_Inter,8,FALSE)-HLOOKUP(HI4+3,Journalier_HLV_Inter,9,FALSE),IF(AND(WEEKDAY(HI4,2)=2,COUNTIF(Jours_fériés,AND(HI4+1,HI4+2))),HLOOKUP(HI4+3,Journalier_HLV_Inter,8,FALSE)-HLOOKUP(HI4+4,Journalier_HLV_Inter,9,FALSE),IF(AND(WEEKDAY(HI4,2)=2,COUNTIF(Jours_fériés,HI4+1)),HLOOKUP(HI4+2,Journalier_HLV_Inter,8,FALSE)-HLOOKUP(HI4+3,Journalier_HLV_Inter,9,FALSE),IF(AND(WEEKDAY(HI4,2)=2,COUNTIF(Jours_fériés,HI4+2)),HLOOKUP(HI4+1,Journalier_HLV_Inter,8,FALSE)-HLOOKUP(HI4+3,Journalier_HLV_Inter,9,FALSE),IF(AND(WEEKDAY(HI4,2)=3,COUNTIF(Jours_fériés,AND(HI4+1,HI4+2))),HLOOKUP(HI4+3,Journalier_HLV_Inter,8,FALSE)-HLOOKUP(HI4+4,Journalier_HLV_Inter,9,FALSE),IF(AND(WEEKDAY(HI4,2)=3,COUNTIF(Jours_fériés,HI4+1)),HLOOKUP(HI4+2,Journalier_HLV_Inter,8,FALSE)-HLOOKUP(HI4+3,Journalier_HLV_Inter,9,FALSE),IF(AND(WEEKDAY(HI4,2)=3,COUNTIF(Jours_fériés,HI4+2)),HLOOKUP(HI4+1,Journalier_HLV_Inter,8,FALSE)-HLOOKUP(HI4+5,Journalier_HLV_Inter,9,FALSE),IF(WEEKDAY(HI4,2)=4,(HLOOKUP(HI4+1,Journalier_HLV_Inter,8,FALSE)-HLOOKUP(HI4+4,Journalier_HLV_Inter,9,FALSE)),IF(AND(WEEKDAY(HI4,2)=4,COUNTIF(Jours_fériés,HI4+1)),HLOOKUP(HI4+4,Journalier_HLV_Inter,8,FALSE)-HLOOKUP(HI4+5,Journalier_HLV_Inter,9,FALSE),IF(AND(WEEKDAY(HI4,2)=4,COUNTIF(Jours_fériés,AND(HI4+1,HI4+4))),HLOOKUP(HI4+5,Journalier_HLV_Inter,8,FALSE)-HLOOKUP(HI4+6,Journalier_HLV_Inter,9,FALSE),IF(AND(WEEKDAY(HI4,2)=4,COUNTIF(Jours_fériés,HI4+4)),HLOOKUP(HI4+1,Journalier_HLV_Inter,8,FALSE)-HLOOKUP(HI4+5,Journalier_HLV_Inter,9,FALSE),IF(AND(WEEKDAY(HI4,2)=5,COUNTIF(Jours_fériés,HI4+3)),HLOOKUP(HI4+4,Journalier_HLV_Inter,8,FALSE)-HLOOKUP(HI4+5,Journalier_HLV_Inter,9,FALSE),IF(AND(WEEKDAY(HI4,2)=5,COUNTIF(Jours_fériés,HI4+4)),HLOOKUP(HI4+3,Journalier_HLV_Inter,8,FALSE)-HLOOKUP(HI4+5,Journalier_HLV_Inter,9,FALSE),IF(COUNTIF(Week_end,HI4),0,IF(COUNTIF(Jours_fériés,HI4),0,HLOOKUP(HI4+1,Journalier_HLV_Inter,8,FALSE)-HLOOKUP(HI4+2,Journalier_HLV_Inter,9,FALSE)))))))))))))))))))</f>
        <v>0</v>
      </c>
      <c r="HJ18" s="63">
        <f>IF(WEEKDAY(HJ4,2)=5,(HLOOKUP(HJ4+3,Journalier_HLV_Inter,8,FALSE)-HLOOKUP(HJ4+4,Journalier_HLV_Inter,9,FALSE)),IF(AND(WEEKDAY(HJ4,2)=1,COUNTIF(Jours_fériés,AND(HJ4+1,IE+2))),HLOOKUP(HJ4+3,Journalier_HLV_Inter,8,FALSE)-HLOOKUP(HJ4+4,Journalier_HLV_Inter,9,FALSE),IF(AND(WEEKDAY(HJ4,2)=1,COUNTIF(Jours_fériés,HJ4+1)),HLOOKUP(HJ4+2,Journalier_HLV_Inter,8,FALSE)-HLOOKUP(HJ4+3,Journalier_HLV_Inter,9,FALSE),IF(AND(WEEKDAY(HJ4,2)=1,COUNTIF(Jours_fériés,HJ4+2)),HLOOKUP(HJ4+1,Journalier_HLV_Inter,8,FALSE)-HLOOKUP(HJ4+3,Journalier_HLV_Inter,9,FALSE),IF(AND(WEEKDAY(HJ4,2)=2,COUNTIF(Jours_fériés,AND(HJ4+1,HJ4+2))),HLOOKUP(HJ4+3,Journalier_HLV_Inter,8,FALSE)-HLOOKUP(HJ4+4,Journalier_HLV_Inter,9,FALSE),IF(AND(WEEKDAY(HJ4,2)=2,COUNTIF(Jours_fériés,HJ4+1)),HLOOKUP(HJ4+2,Journalier_HLV_Inter,8,FALSE)-HLOOKUP(HJ4+3,Journalier_HLV_Inter,9,FALSE),IF(AND(WEEKDAY(HJ4,2)=2,COUNTIF(Jours_fériés,HJ4+2)),HLOOKUP(HJ4+1,Journalier_HLV_Inter,8,FALSE)-HLOOKUP(HJ4+3,Journalier_HLV_Inter,9,FALSE),IF(AND(WEEKDAY(HJ4,2)=3,COUNTIF(Jours_fériés,AND(HJ4+1,HJ4+2))),HLOOKUP(HJ4+3,Journalier_HLV_Inter,8,FALSE)-HLOOKUP(HJ4+4,Journalier_HLV_Inter,9,FALSE),IF(AND(WEEKDAY(HJ4,2)=3,COUNTIF(Jours_fériés,HJ4+1)),HLOOKUP(HJ4+2,Journalier_HLV_Inter,8,FALSE)-HLOOKUP(HJ4+3,Journalier_HLV_Inter,9,FALSE),IF(AND(WEEKDAY(HJ4,2)=3,COUNTIF(Jours_fériés,HJ4+2)),HLOOKUP(HJ4+1,Journalier_HLV_Inter,8,FALSE)-HLOOKUP(HJ4+5,Journalier_HLV_Inter,9,FALSE),IF(WEEKDAY(HJ4,2)=4,(HLOOKUP(HJ4+1,Journalier_HLV_Inter,8,FALSE)-HLOOKUP(HJ4+4,Journalier_HLV_Inter,9,FALSE)),IF(AND(WEEKDAY(HJ4,2)=4,COUNTIF(Jours_fériés,HJ4+1)),HLOOKUP(HJ4+4,Journalier_HLV_Inter,8,FALSE)-HLOOKUP(HJ4+5,Journalier_HLV_Inter,9,FALSE),IF(AND(WEEKDAY(HJ4,2)=4,COUNTIF(Jours_fériés,AND(HJ4+1,HJ4+4))),HLOOKUP(HJ4+5,Journalier_HLV_Inter,8,FALSE)-HLOOKUP(HJ4+6,Journalier_HLV_Inter,9,FALSE),IF(AND(WEEKDAY(HJ4,2)=4,COUNTIF(Jours_fériés,HJ4+4)),HLOOKUP(HJ4+1,Journalier_HLV_Inter,8,FALSE)-HLOOKUP(HJ4+5,Journalier_HLV_Inter,9,FALSE),IF(AND(WEEKDAY(HJ4,2)=5,COUNTIF(Jours_fériés,HJ4+3)),HLOOKUP(HJ4+4,Journalier_HLV_Inter,8,FALSE)-HLOOKUP(HJ4+5,Journalier_HLV_Inter,9,FALSE),IF(AND(WEEKDAY(HJ4,2)=5,COUNTIF(Jours_fériés,HJ4+4)),HLOOKUP(HJ4+3,Journalier_HLV_Inter,8,FALSE)-HLOOKUP(HJ4+5,Journalier_HLV_Inter,9,FALSE),IF(COUNTIF(Week_end,HJ4),0,IF(COUNTIF(Jours_fériés,HJ4),0,HLOOKUP(HJ4+1,Journalier_HLV_Inter,8,FALSE)-HLOOKUP(HJ4+2,Journalier_HLV_Inter,9,FALSE)))))))))))))))))))</f>
        <v>0</v>
      </c>
      <c r="HK18" s="63">
        <f>IF(WEEKDAY(HK4,2)=5,(HLOOKUP(HK4+3,Journalier_HLV_Inter,8,FALSE)-HLOOKUP(HK4+4,Journalier_HLV_Inter,9,FALSE)),IF(AND(WEEKDAY(HK4,2)=1,COUNTIF(Jours_fériés,AND(HK4+1,IE+2))),HLOOKUP(HK4+3,Journalier_HLV_Inter,8,FALSE)-HLOOKUP(HK4+4,Journalier_HLV_Inter,9,FALSE),IF(AND(WEEKDAY(HK4,2)=1,COUNTIF(Jours_fériés,HK4+1)),HLOOKUP(HK4+2,Journalier_HLV_Inter,8,FALSE)-HLOOKUP(HK4+3,Journalier_HLV_Inter,9,FALSE),IF(AND(WEEKDAY(HK4,2)=1,COUNTIF(Jours_fériés,HK4+2)),HLOOKUP(HK4+1,Journalier_HLV_Inter,8,FALSE)-HLOOKUP(HK4+3,Journalier_HLV_Inter,9,FALSE),IF(AND(WEEKDAY(HK4,2)=2,COUNTIF(Jours_fériés,AND(HK4+1,HK4+2))),HLOOKUP(HK4+3,Journalier_HLV_Inter,8,FALSE)-HLOOKUP(HK4+4,Journalier_HLV_Inter,9,FALSE),IF(AND(WEEKDAY(HK4,2)=2,COUNTIF(Jours_fériés,HK4+1)),HLOOKUP(HK4+2,Journalier_HLV_Inter,8,FALSE)-HLOOKUP(HK4+3,Journalier_HLV_Inter,9,FALSE),IF(AND(WEEKDAY(HK4,2)=2,COUNTIF(Jours_fériés,HK4+2)),HLOOKUP(HK4+1,Journalier_HLV_Inter,8,FALSE)-HLOOKUP(HK4+3,Journalier_HLV_Inter,9,FALSE),IF(AND(WEEKDAY(HK4,2)=3,COUNTIF(Jours_fériés,AND(HK4+1,HK4+2))),HLOOKUP(HK4+3,Journalier_HLV_Inter,8,FALSE)-HLOOKUP(HK4+4,Journalier_HLV_Inter,9,FALSE),IF(AND(WEEKDAY(HK4,2)=3,COUNTIF(Jours_fériés,HK4+1)),HLOOKUP(HK4+2,Journalier_HLV_Inter,8,FALSE)-HLOOKUP(HK4+3,Journalier_HLV_Inter,9,FALSE),IF(AND(WEEKDAY(HK4,2)=3,COUNTIF(Jours_fériés,HK4+2)),HLOOKUP(HK4+1,Journalier_HLV_Inter,8,FALSE)-HLOOKUP(HK4+5,Journalier_HLV_Inter,9,FALSE),IF(WEEKDAY(HK4,2)=4,(HLOOKUP(HK4+1,Journalier_HLV_Inter,8,FALSE)-HLOOKUP(HK4+4,Journalier_HLV_Inter,9,FALSE)),IF(AND(WEEKDAY(HK4,2)=4,COUNTIF(Jours_fériés,HK4+1)),HLOOKUP(HK4+4,Journalier_HLV_Inter,8,FALSE)-HLOOKUP(HK4+5,Journalier_HLV_Inter,9,FALSE),IF(AND(WEEKDAY(HK4,2)=4,COUNTIF(Jours_fériés,AND(HK4+1,HK4+4))),HLOOKUP(HK4+5,Journalier_HLV_Inter,8,FALSE)-HLOOKUP(HK4+6,Journalier_HLV_Inter,9,FALSE),IF(AND(WEEKDAY(HK4,2)=4,COUNTIF(Jours_fériés,HK4+4)),HLOOKUP(HK4+1,Journalier_HLV_Inter,8,FALSE)-HLOOKUP(HK4+5,Journalier_HLV_Inter,9,FALSE),IF(AND(WEEKDAY(HK4,2)=5,COUNTIF(Jours_fériés,HK4+3)),HLOOKUP(HK4+4,Journalier_HLV_Inter,8,FALSE)-HLOOKUP(HK4+5,Journalier_HLV_Inter,9,FALSE),IF(AND(WEEKDAY(HK4,2)=5,COUNTIF(Jours_fériés,HK4+4)),HLOOKUP(HK4+3,Journalier_HLV_Inter,8,FALSE)-HLOOKUP(HK4+5,Journalier_HLV_Inter,9,FALSE),IF(COUNTIF(Week_end,HK4),0,IF(COUNTIF(Jours_fériés,HK4),0,HLOOKUP(HK4+1,Journalier_HLV_Inter,8,FALSE)-HLOOKUP(HK4+2,Journalier_HLV_Inter,9,FALSE)))))))))))))))))))</f>
        <v>0</v>
      </c>
      <c r="HL18" s="63">
        <f>IF(WEEKDAY(HL4,2)=5,(HLOOKUP(HL4+3,Journalier_HLV_Inter,8,FALSE)-HLOOKUP(HL4+4,Journalier_HLV_Inter,9,FALSE)),IF(AND(WEEKDAY(HL4,2)=1,COUNTIF(Jours_fériés,AND(HL4+1,IE+2))),HLOOKUP(HL4+3,Journalier_HLV_Inter,8,FALSE)-HLOOKUP(HL4+4,Journalier_HLV_Inter,9,FALSE),IF(AND(WEEKDAY(HL4,2)=1,COUNTIF(Jours_fériés,HL4+1)),HLOOKUP(HL4+2,Journalier_HLV_Inter,8,FALSE)-HLOOKUP(HL4+3,Journalier_HLV_Inter,9,FALSE),IF(AND(WEEKDAY(HL4,2)=1,COUNTIF(Jours_fériés,HL4+2)),HLOOKUP(HL4+1,Journalier_HLV_Inter,8,FALSE)-HLOOKUP(HL4+3,Journalier_HLV_Inter,9,FALSE),IF(AND(WEEKDAY(HL4,2)=2,COUNTIF(Jours_fériés,AND(HL4+1,HL4+2))),HLOOKUP(HL4+3,Journalier_HLV_Inter,8,FALSE)-HLOOKUP(HL4+4,Journalier_HLV_Inter,9,FALSE),IF(AND(WEEKDAY(HL4,2)=2,COUNTIF(Jours_fériés,HL4+1)),HLOOKUP(HL4+2,Journalier_HLV_Inter,8,FALSE)-HLOOKUP(HL4+3,Journalier_HLV_Inter,9,FALSE),IF(AND(WEEKDAY(HL4,2)=2,COUNTIF(Jours_fériés,HL4+2)),HLOOKUP(HL4+1,Journalier_HLV_Inter,8,FALSE)-HLOOKUP(HL4+3,Journalier_HLV_Inter,9,FALSE),IF(AND(WEEKDAY(HL4,2)=3,COUNTIF(Jours_fériés,AND(HL4+1,HL4+2))),HLOOKUP(HL4+3,Journalier_HLV_Inter,8,FALSE)-HLOOKUP(HL4+4,Journalier_HLV_Inter,9,FALSE),IF(AND(WEEKDAY(HL4,2)=3,COUNTIF(Jours_fériés,HL4+1)),HLOOKUP(HL4+2,Journalier_HLV_Inter,8,FALSE)-HLOOKUP(HL4+3,Journalier_HLV_Inter,9,FALSE),IF(AND(WEEKDAY(HL4,2)=3,COUNTIF(Jours_fériés,HL4+2)),HLOOKUP(HL4+1,Journalier_HLV_Inter,8,FALSE)-HLOOKUP(HL4+5,Journalier_HLV_Inter,9,FALSE),IF(WEEKDAY(HL4,2)=4,(HLOOKUP(HL4+1,Journalier_HLV_Inter,8,FALSE)-HLOOKUP(HL4+4,Journalier_HLV_Inter,9,FALSE)),IF(AND(WEEKDAY(HL4,2)=4,COUNTIF(Jours_fériés,HL4+1)),HLOOKUP(HL4+4,Journalier_HLV_Inter,8,FALSE)-HLOOKUP(HL4+5,Journalier_HLV_Inter,9,FALSE),IF(AND(WEEKDAY(HL4,2)=4,COUNTIF(Jours_fériés,AND(HL4+1,HL4+4))),HLOOKUP(HL4+5,Journalier_HLV_Inter,8,FALSE)-HLOOKUP(HL4+6,Journalier_HLV_Inter,9,FALSE),IF(AND(WEEKDAY(HL4,2)=4,COUNTIF(Jours_fériés,HL4+4)),HLOOKUP(HL4+1,Journalier_HLV_Inter,8,FALSE)-HLOOKUP(HL4+5,Journalier_HLV_Inter,9,FALSE),IF(AND(WEEKDAY(HL4,2)=5,COUNTIF(Jours_fériés,HL4+3)),HLOOKUP(HL4+4,Journalier_HLV_Inter,8,FALSE)-HLOOKUP(HL4+5,Journalier_HLV_Inter,9,FALSE),IF(AND(WEEKDAY(HL4,2)=5,COUNTIF(Jours_fériés,HL4+4)),HLOOKUP(HL4+3,Journalier_HLV_Inter,8,FALSE)-HLOOKUP(HL4+5,Journalier_HLV_Inter,9,FALSE),IF(COUNTIF(Week_end,HL4),0,IF(COUNTIF(Jours_fériés,HL4),0,HLOOKUP(HL4+1,Journalier_HLV_Inter,8,FALSE)-HLOOKUP(HL4+2,Journalier_HLV_Inter,9,FALSE)))))))))))))))))))</f>
        <v>0</v>
      </c>
      <c r="HM18" s="63">
        <f>IF(WEEKDAY(HM4,2)=5,(HLOOKUP(HM4+3,Journalier_HLV_Inter,8,FALSE)-HLOOKUP(HM4+4,Journalier_HLV_Inter,9,FALSE)),IF(AND(WEEKDAY(HM4,2)=1,COUNTIF(Jours_fériés,AND(HM4+1,IE+2))),HLOOKUP(HM4+3,Journalier_HLV_Inter,8,FALSE)-HLOOKUP(HM4+4,Journalier_HLV_Inter,9,FALSE),IF(AND(WEEKDAY(HM4,2)=1,COUNTIF(Jours_fériés,HM4+1)),HLOOKUP(HM4+2,Journalier_HLV_Inter,8,FALSE)-HLOOKUP(HM4+3,Journalier_HLV_Inter,9,FALSE),IF(AND(WEEKDAY(HM4,2)=1,COUNTIF(Jours_fériés,HM4+2)),HLOOKUP(HM4+1,Journalier_HLV_Inter,8,FALSE)-HLOOKUP(HM4+3,Journalier_HLV_Inter,9,FALSE),IF(AND(WEEKDAY(HM4,2)=2,COUNTIF(Jours_fériés,AND(HM4+1,HM4+2))),HLOOKUP(HM4+3,Journalier_HLV_Inter,8,FALSE)-HLOOKUP(HM4+4,Journalier_HLV_Inter,9,FALSE),IF(AND(WEEKDAY(HM4,2)=2,COUNTIF(Jours_fériés,HM4+1)),HLOOKUP(HM4+2,Journalier_HLV_Inter,8,FALSE)-HLOOKUP(HM4+3,Journalier_HLV_Inter,9,FALSE),IF(AND(WEEKDAY(HM4,2)=2,COUNTIF(Jours_fériés,HM4+2)),HLOOKUP(HM4+1,Journalier_HLV_Inter,8,FALSE)-HLOOKUP(HM4+3,Journalier_HLV_Inter,9,FALSE),IF(AND(WEEKDAY(HM4,2)=3,COUNTIF(Jours_fériés,AND(HM4+1,HM4+2))),HLOOKUP(HM4+3,Journalier_HLV_Inter,8,FALSE)-HLOOKUP(HM4+4,Journalier_HLV_Inter,9,FALSE),IF(AND(WEEKDAY(HM4,2)=3,COUNTIF(Jours_fériés,HM4+1)),HLOOKUP(HM4+2,Journalier_HLV_Inter,8,FALSE)-HLOOKUP(HM4+3,Journalier_HLV_Inter,9,FALSE),IF(AND(WEEKDAY(HM4,2)=3,COUNTIF(Jours_fériés,HM4+2)),HLOOKUP(HM4+1,Journalier_HLV_Inter,8,FALSE)-HLOOKUP(HM4+5,Journalier_HLV_Inter,9,FALSE),IF(WEEKDAY(HM4,2)=4,(HLOOKUP(HM4+1,Journalier_HLV_Inter,8,FALSE)-HLOOKUP(HM4+4,Journalier_HLV_Inter,9,FALSE)),IF(AND(WEEKDAY(HM4,2)=4,COUNTIF(Jours_fériés,HM4+1)),HLOOKUP(HM4+4,Journalier_HLV_Inter,8,FALSE)-HLOOKUP(HM4+5,Journalier_HLV_Inter,9,FALSE),IF(AND(WEEKDAY(HM4,2)=4,COUNTIF(Jours_fériés,AND(HM4+1,HM4+4))),HLOOKUP(HM4+5,Journalier_HLV_Inter,8,FALSE)-HLOOKUP(HM4+6,Journalier_HLV_Inter,9,FALSE),IF(AND(WEEKDAY(HM4,2)=4,COUNTIF(Jours_fériés,HM4+4)),HLOOKUP(HM4+1,Journalier_HLV_Inter,8,FALSE)-HLOOKUP(HM4+5,Journalier_HLV_Inter,9,FALSE),IF(AND(WEEKDAY(HM4,2)=5,COUNTIF(Jours_fériés,HM4+3)),HLOOKUP(HM4+4,Journalier_HLV_Inter,8,FALSE)-HLOOKUP(HM4+5,Journalier_HLV_Inter,9,FALSE),IF(AND(WEEKDAY(HM4,2)=5,COUNTIF(Jours_fériés,HM4+4)),HLOOKUP(HM4+3,Journalier_HLV_Inter,8,FALSE)-HLOOKUP(HM4+5,Journalier_HLV_Inter,9,FALSE),IF(COUNTIF(Week_end,HM4),0,IF(COUNTIF(Jours_fériés,HM4),0,HLOOKUP(HM4+1,Journalier_HLV_Inter,8,FALSE)-HLOOKUP(HM4+2,Journalier_HLV_Inter,9,FALSE)))))))))))))))))))</f>
        <v>0</v>
      </c>
      <c r="HN18" s="63">
        <f>IF(WEEKDAY(HN4,2)=5,(HLOOKUP(HN4+3,Journalier_HLV_Inter,8,FALSE)-HLOOKUP(HN4+4,Journalier_HLV_Inter,9,FALSE)),IF(AND(WEEKDAY(HN4,2)=1,COUNTIF(Jours_fériés,AND(HN4+1,IE+2))),HLOOKUP(HN4+3,Journalier_HLV_Inter,8,FALSE)-HLOOKUP(HN4+4,Journalier_HLV_Inter,9,FALSE),IF(AND(WEEKDAY(HN4,2)=1,COUNTIF(Jours_fériés,HN4+1)),HLOOKUP(HN4+2,Journalier_HLV_Inter,8,FALSE)-HLOOKUP(HN4+3,Journalier_HLV_Inter,9,FALSE),IF(AND(WEEKDAY(HN4,2)=1,COUNTIF(Jours_fériés,HN4+2)),HLOOKUP(HN4+1,Journalier_HLV_Inter,8,FALSE)-HLOOKUP(HN4+3,Journalier_HLV_Inter,9,FALSE),IF(AND(WEEKDAY(HN4,2)=2,COUNTIF(Jours_fériés,AND(HN4+1,HN4+2))),HLOOKUP(HN4+3,Journalier_HLV_Inter,8,FALSE)-HLOOKUP(HN4+4,Journalier_HLV_Inter,9,FALSE),IF(AND(WEEKDAY(HN4,2)=2,COUNTIF(Jours_fériés,HN4+1)),HLOOKUP(HN4+2,Journalier_HLV_Inter,8,FALSE)-HLOOKUP(HN4+3,Journalier_HLV_Inter,9,FALSE),IF(AND(WEEKDAY(HN4,2)=2,COUNTIF(Jours_fériés,HN4+2)),HLOOKUP(HN4+1,Journalier_HLV_Inter,8,FALSE)-HLOOKUP(HN4+3,Journalier_HLV_Inter,9,FALSE),IF(AND(WEEKDAY(HN4,2)=3,COUNTIF(Jours_fériés,AND(HN4+1,HN4+2))),HLOOKUP(HN4+3,Journalier_HLV_Inter,8,FALSE)-HLOOKUP(HN4+4,Journalier_HLV_Inter,9,FALSE),IF(AND(WEEKDAY(HN4,2)=3,COUNTIF(Jours_fériés,HN4+1)),HLOOKUP(HN4+2,Journalier_HLV_Inter,8,FALSE)-HLOOKUP(HN4+3,Journalier_HLV_Inter,9,FALSE),IF(AND(WEEKDAY(HN4,2)=3,COUNTIF(Jours_fériés,HN4+2)),HLOOKUP(HN4+1,Journalier_HLV_Inter,8,FALSE)-HLOOKUP(HN4+5,Journalier_HLV_Inter,9,FALSE),IF(WEEKDAY(HN4,2)=4,(HLOOKUP(HN4+1,Journalier_HLV_Inter,8,FALSE)-HLOOKUP(HN4+4,Journalier_HLV_Inter,9,FALSE)),IF(AND(WEEKDAY(HN4,2)=4,COUNTIF(Jours_fériés,HN4+1)),HLOOKUP(HN4+4,Journalier_HLV_Inter,8,FALSE)-HLOOKUP(HN4+5,Journalier_HLV_Inter,9,FALSE),IF(AND(WEEKDAY(HN4,2)=4,COUNTIF(Jours_fériés,AND(HN4+1,HN4+4))),HLOOKUP(HN4+5,Journalier_HLV_Inter,8,FALSE)-HLOOKUP(HN4+6,Journalier_HLV_Inter,9,FALSE),IF(AND(WEEKDAY(HN4,2)=4,COUNTIF(Jours_fériés,HN4+4)),HLOOKUP(HN4+1,Journalier_HLV_Inter,8,FALSE)-HLOOKUP(HN4+5,Journalier_HLV_Inter,9,FALSE),IF(AND(WEEKDAY(HN4,2)=5,COUNTIF(Jours_fériés,HN4+3)),HLOOKUP(HN4+4,Journalier_HLV_Inter,8,FALSE)-HLOOKUP(HN4+5,Journalier_HLV_Inter,9,FALSE),IF(AND(WEEKDAY(HN4,2)=5,COUNTIF(Jours_fériés,HN4+4)),HLOOKUP(HN4+3,Journalier_HLV_Inter,8,FALSE)-HLOOKUP(HN4+5,Journalier_HLV_Inter,9,FALSE),IF(COUNTIF(Week_end,HN4),0,IF(COUNTIF(Jours_fériés,HN4),0,HLOOKUP(HN4+1,Journalier_HLV_Inter,8,FALSE)-HLOOKUP(HN4+2,Journalier_HLV_Inter,9,FALSE)))))))))))))))))))</f>
        <v>0</v>
      </c>
      <c r="HO18" s="63">
        <f>IF(WEEKDAY(HO4,2)=5,(HLOOKUP(HO4+3,Journalier_HLV_Inter,8,FALSE)-HLOOKUP(HO4+4,Journalier_HLV_Inter,9,FALSE)),IF(AND(WEEKDAY(HO4,2)=1,COUNTIF(Jours_fériés,AND(HO4+1,IE+2))),HLOOKUP(HO4+3,Journalier_HLV_Inter,8,FALSE)-HLOOKUP(HO4+4,Journalier_HLV_Inter,9,FALSE),IF(AND(WEEKDAY(HO4,2)=1,COUNTIF(Jours_fériés,HO4+1)),HLOOKUP(HO4+2,Journalier_HLV_Inter,8,FALSE)-HLOOKUP(HO4+3,Journalier_HLV_Inter,9,FALSE),IF(AND(WEEKDAY(HO4,2)=1,COUNTIF(Jours_fériés,HO4+2)),HLOOKUP(HO4+1,Journalier_HLV_Inter,8,FALSE)-HLOOKUP(HO4+3,Journalier_HLV_Inter,9,FALSE),IF(AND(WEEKDAY(HO4,2)=2,COUNTIF(Jours_fériés,AND(HO4+1,HO4+2))),HLOOKUP(HO4+3,Journalier_HLV_Inter,8,FALSE)-HLOOKUP(HO4+4,Journalier_HLV_Inter,9,FALSE),IF(AND(WEEKDAY(HO4,2)=2,COUNTIF(Jours_fériés,HO4+1)),HLOOKUP(HO4+2,Journalier_HLV_Inter,8,FALSE)-HLOOKUP(HO4+3,Journalier_HLV_Inter,9,FALSE),IF(AND(WEEKDAY(HO4,2)=2,COUNTIF(Jours_fériés,HO4+2)),HLOOKUP(HO4+1,Journalier_HLV_Inter,8,FALSE)-HLOOKUP(HO4+3,Journalier_HLV_Inter,9,FALSE),IF(AND(WEEKDAY(HO4,2)=3,COUNTIF(Jours_fériés,AND(HO4+1,HO4+2))),HLOOKUP(HO4+3,Journalier_HLV_Inter,8,FALSE)-HLOOKUP(HO4+4,Journalier_HLV_Inter,9,FALSE),IF(AND(WEEKDAY(HO4,2)=3,COUNTIF(Jours_fériés,HO4+1)),HLOOKUP(HO4+2,Journalier_HLV_Inter,8,FALSE)-HLOOKUP(HO4+3,Journalier_HLV_Inter,9,FALSE),IF(AND(WEEKDAY(HO4,2)=3,COUNTIF(Jours_fériés,HO4+2)),HLOOKUP(HO4+1,Journalier_HLV_Inter,8,FALSE)-HLOOKUP(HO4+5,Journalier_HLV_Inter,9,FALSE),IF(WEEKDAY(HO4,2)=4,(HLOOKUP(HO4+1,Journalier_HLV_Inter,8,FALSE)-HLOOKUP(HO4+4,Journalier_HLV_Inter,9,FALSE)),IF(AND(WEEKDAY(HO4,2)=4,COUNTIF(Jours_fériés,HO4+1)),HLOOKUP(HO4+4,Journalier_HLV_Inter,8,FALSE)-HLOOKUP(HO4+5,Journalier_HLV_Inter,9,FALSE),IF(AND(WEEKDAY(HO4,2)=4,COUNTIF(Jours_fériés,AND(HO4+1,HO4+4))),HLOOKUP(HO4+5,Journalier_HLV_Inter,8,FALSE)-HLOOKUP(HO4+6,Journalier_HLV_Inter,9,FALSE),IF(AND(WEEKDAY(HO4,2)=4,COUNTIF(Jours_fériés,HO4+4)),HLOOKUP(HO4+1,Journalier_HLV_Inter,8,FALSE)-HLOOKUP(HO4+5,Journalier_HLV_Inter,9,FALSE),IF(AND(WEEKDAY(HO4,2)=5,COUNTIF(Jours_fériés,HO4+3)),HLOOKUP(HO4+4,Journalier_HLV_Inter,8,FALSE)-HLOOKUP(HO4+5,Journalier_HLV_Inter,9,FALSE),IF(AND(WEEKDAY(HO4,2)=5,COUNTIF(Jours_fériés,HO4+4)),HLOOKUP(HO4+3,Journalier_HLV_Inter,8,FALSE)-HLOOKUP(HO4+5,Journalier_HLV_Inter,9,FALSE),IF(COUNTIF(Week_end,HO4),0,IF(COUNTIF(Jours_fériés,HO4),0,HLOOKUP(HO4+1,Journalier_HLV_Inter,8,FALSE)-HLOOKUP(HO4+2,Journalier_HLV_Inter,9,FALSE)))))))))))))))))))</f>
        <v>0</v>
      </c>
      <c r="HP18" s="63">
        <f>IF(WEEKDAY(HP4,2)=5,(HLOOKUP(HP4+3,Journalier_HLV_Inter,8,FALSE)-HLOOKUP(HP4+4,Journalier_HLV_Inter,9,FALSE)),IF(AND(WEEKDAY(HP4,2)=1,COUNTIF(Jours_fériés,AND(HP4+1,IE+2))),HLOOKUP(HP4+3,Journalier_HLV_Inter,8,FALSE)-HLOOKUP(HP4+4,Journalier_HLV_Inter,9,FALSE),IF(AND(WEEKDAY(HP4,2)=1,COUNTIF(Jours_fériés,HP4+1)),HLOOKUP(HP4+2,Journalier_HLV_Inter,8,FALSE)-HLOOKUP(HP4+3,Journalier_HLV_Inter,9,FALSE),IF(AND(WEEKDAY(HP4,2)=1,COUNTIF(Jours_fériés,HP4+2)),HLOOKUP(HP4+1,Journalier_HLV_Inter,8,FALSE)-HLOOKUP(HP4+3,Journalier_HLV_Inter,9,FALSE),IF(AND(WEEKDAY(HP4,2)=2,COUNTIF(Jours_fériés,AND(HP4+1,HP4+2))),HLOOKUP(HP4+3,Journalier_HLV_Inter,8,FALSE)-HLOOKUP(HP4+4,Journalier_HLV_Inter,9,FALSE),IF(AND(WEEKDAY(HP4,2)=2,COUNTIF(Jours_fériés,HP4+1)),HLOOKUP(HP4+2,Journalier_HLV_Inter,8,FALSE)-HLOOKUP(HP4+3,Journalier_HLV_Inter,9,FALSE),IF(AND(WEEKDAY(HP4,2)=2,COUNTIF(Jours_fériés,HP4+2)),HLOOKUP(HP4+1,Journalier_HLV_Inter,8,FALSE)-HLOOKUP(HP4+3,Journalier_HLV_Inter,9,FALSE),IF(AND(WEEKDAY(HP4,2)=3,COUNTIF(Jours_fériés,AND(HP4+1,HP4+2))),HLOOKUP(HP4+3,Journalier_HLV_Inter,8,FALSE)-HLOOKUP(HP4+4,Journalier_HLV_Inter,9,FALSE),IF(AND(WEEKDAY(HP4,2)=3,COUNTIF(Jours_fériés,HP4+1)),HLOOKUP(HP4+2,Journalier_HLV_Inter,8,FALSE)-HLOOKUP(HP4+3,Journalier_HLV_Inter,9,FALSE),IF(AND(WEEKDAY(HP4,2)=3,COUNTIF(Jours_fériés,HP4+2)),HLOOKUP(HP4+1,Journalier_HLV_Inter,8,FALSE)-HLOOKUP(HP4+5,Journalier_HLV_Inter,9,FALSE),IF(WEEKDAY(HP4,2)=4,(HLOOKUP(HP4+1,Journalier_HLV_Inter,8,FALSE)-HLOOKUP(HP4+4,Journalier_HLV_Inter,9,FALSE)),IF(AND(WEEKDAY(HP4,2)=4,COUNTIF(Jours_fériés,HP4+1)),HLOOKUP(HP4+4,Journalier_HLV_Inter,8,FALSE)-HLOOKUP(HP4+5,Journalier_HLV_Inter,9,FALSE),IF(AND(WEEKDAY(HP4,2)=4,COUNTIF(Jours_fériés,AND(HP4+1,HP4+4))),HLOOKUP(HP4+5,Journalier_HLV_Inter,8,FALSE)-HLOOKUP(HP4+6,Journalier_HLV_Inter,9,FALSE),IF(AND(WEEKDAY(HP4,2)=4,COUNTIF(Jours_fériés,HP4+4)),HLOOKUP(HP4+1,Journalier_HLV_Inter,8,FALSE)-HLOOKUP(HP4+5,Journalier_HLV_Inter,9,FALSE),IF(AND(WEEKDAY(HP4,2)=5,COUNTIF(Jours_fériés,HP4+3)),HLOOKUP(HP4+4,Journalier_HLV_Inter,8,FALSE)-HLOOKUP(HP4+5,Journalier_HLV_Inter,9,FALSE),IF(AND(WEEKDAY(HP4,2)=5,COUNTIF(Jours_fériés,HP4+4)),HLOOKUP(HP4+3,Journalier_HLV_Inter,8,FALSE)-HLOOKUP(HP4+5,Journalier_HLV_Inter,9,FALSE),IF(COUNTIF(Week_end,HP4),0,IF(COUNTIF(Jours_fériés,HP4),0,HLOOKUP(HP4+1,Journalier_HLV_Inter,8,FALSE)-HLOOKUP(HP4+2,Journalier_HLV_Inter,9,FALSE)))))))))))))))))))</f>
        <v>0</v>
      </c>
      <c r="HQ18" s="63">
        <f>IF(WEEKDAY(HQ4,2)=5,(HLOOKUP(HQ4+3,Journalier_HLV_Inter,8,FALSE)-HLOOKUP(HQ4+4,Journalier_HLV_Inter,9,FALSE)),IF(AND(WEEKDAY(HQ4,2)=1,COUNTIF(Jours_fériés,AND(HQ4+1,IE+2))),HLOOKUP(HQ4+3,Journalier_HLV_Inter,8,FALSE)-HLOOKUP(HQ4+4,Journalier_HLV_Inter,9,FALSE),IF(AND(WEEKDAY(HQ4,2)=1,COUNTIF(Jours_fériés,HQ4+1)),HLOOKUP(HQ4+2,Journalier_HLV_Inter,8,FALSE)-HLOOKUP(HQ4+3,Journalier_HLV_Inter,9,FALSE),IF(AND(WEEKDAY(HQ4,2)=1,COUNTIF(Jours_fériés,HQ4+2)),HLOOKUP(HQ4+1,Journalier_HLV_Inter,8,FALSE)-HLOOKUP(HQ4+3,Journalier_HLV_Inter,9,FALSE),IF(AND(WEEKDAY(HQ4,2)=2,COUNTIF(Jours_fériés,AND(HQ4+1,HQ4+2))),HLOOKUP(HQ4+3,Journalier_HLV_Inter,8,FALSE)-HLOOKUP(HQ4+4,Journalier_HLV_Inter,9,FALSE),IF(AND(WEEKDAY(HQ4,2)=2,COUNTIF(Jours_fériés,HQ4+1)),HLOOKUP(HQ4+2,Journalier_HLV_Inter,8,FALSE)-HLOOKUP(HQ4+3,Journalier_HLV_Inter,9,FALSE),IF(AND(WEEKDAY(HQ4,2)=2,COUNTIF(Jours_fériés,HQ4+2)),HLOOKUP(HQ4+1,Journalier_HLV_Inter,8,FALSE)-HLOOKUP(HQ4+3,Journalier_HLV_Inter,9,FALSE),IF(AND(WEEKDAY(HQ4,2)=3,COUNTIF(Jours_fériés,AND(HQ4+1,HQ4+2))),HLOOKUP(HQ4+3,Journalier_HLV_Inter,8,FALSE)-HLOOKUP(HQ4+4,Journalier_HLV_Inter,9,FALSE),IF(AND(WEEKDAY(HQ4,2)=3,COUNTIF(Jours_fériés,HQ4+1)),HLOOKUP(HQ4+2,Journalier_HLV_Inter,8,FALSE)-HLOOKUP(HQ4+3,Journalier_HLV_Inter,9,FALSE),IF(AND(WEEKDAY(HQ4,2)=3,COUNTIF(Jours_fériés,HQ4+2)),HLOOKUP(HQ4+1,Journalier_HLV_Inter,8,FALSE)-HLOOKUP(HQ4+5,Journalier_HLV_Inter,9,FALSE),IF(WEEKDAY(HQ4,2)=4,(HLOOKUP(HQ4+1,Journalier_HLV_Inter,8,FALSE)-HLOOKUP(HQ4+4,Journalier_HLV_Inter,9,FALSE)),IF(AND(WEEKDAY(HQ4,2)=4,COUNTIF(Jours_fériés,HQ4+1)),HLOOKUP(HQ4+4,Journalier_HLV_Inter,8,FALSE)-HLOOKUP(HQ4+5,Journalier_HLV_Inter,9,FALSE),IF(AND(WEEKDAY(HQ4,2)=4,COUNTIF(Jours_fériés,AND(HQ4+1,HQ4+4))),HLOOKUP(HQ4+5,Journalier_HLV_Inter,8,FALSE)-HLOOKUP(HQ4+6,Journalier_HLV_Inter,9,FALSE),IF(AND(WEEKDAY(HQ4,2)=4,COUNTIF(Jours_fériés,HQ4+4)),HLOOKUP(HQ4+1,Journalier_HLV_Inter,8,FALSE)-HLOOKUP(HQ4+5,Journalier_HLV_Inter,9,FALSE),IF(AND(WEEKDAY(HQ4,2)=5,COUNTIF(Jours_fériés,HQ4+3)),HLOOKUP(HQ4+4,Journalier_HLV_Inter,8,FALSE)-HLOOKUP(HQ4+5,Journalier_HLV_Inter,9,FALSE),IF(AND(WEEKDAY(HQ4,2)=5,COUNTIF(Jours_fériés,HQ4+4)),HLOOKUP(HQ4+3,Journalier_HLV_Inter,8,FALSE)-HLOOKUP(HQ4+5,Journalier_HLV_Inter,9,FALSE),IF(COUNTIF(Week_end,HQ4),0,IF(COUNTIF(Jours_fériés,HQ4),0,HLOOKUP(HQ4+1,Journalier_HLV_Inter,8,FALSE)-HLOOKUP(HQ4+2,Journalier_HLV_Inter,9,FALSE)))))))))))))))))))</f>
        <v>0</v>
      </c>
      <c r="HR18" s="63">
        <f>IF(WEEKDAY(HR4,2)=5,(HLOOKUP(HR4+3,Journalier_HLV_Inter,8,FALSE)-HLOOKUP(HR4+4,Journalier_HLV_Inter,9,FALSE)),IF(AND(WEEKDAY(HR4,2)=1,COUNTIF(Jours_fériés,AND(HR4+1,IE+2))),HLOOKUP(HR4+3,Journalier_HLV_Inter,8,FALSE)-HLOOKUP(HR4+4,Journalier_HLV_Inter,9,FALSE),IF(AND(WEEKDAY(HR4,2)=1,COUNTIF(Jours_fériés,HR4+1)),HLOOKUP(HR4+2,Journalier_HLV_Inter,8,FALSE)-HLOOKUP(HR4+3,Journalier_HLV_Inter,9,FALSE),IF(AND(WEEKDAY(HR4,2)=1,COUNTIF(Jours_fériés,HR4+2)),HLOOKUP(HR4+1,Journalier_HLV_Inter,8,FALSE)-HLOOKUP(HR4+3,Journalier_HLV_Inter,9,FALSE),IF(AND(WEEKDAY(HR4,2)=2,COUNTIF(Jours_fériés,AND(HR4+1,HR4+2))),HLOOKUP(HR4+3,Journalier_HLV_Inter,8,FALSE)-HLOOKUP(HR4+4,Journalier_HLV_Inter,9,FALSE),IF(AND(WEEKDAY(HR4,2)=2,COUNTIF(Jours_fériés,HR4+1)),HLOOKUP(HR4+2,Journalier_HLV_Inter,8,FALSE)-HLOOKUP(HR4+3,Journalier_HLV_Inter,9,FALSE),IF(AND(WEEKDAY(HR4,2)=2,COUNTIF(Jours_fériés,HR4+2)),HLOOKUP(HR4+1,Journalier_HLV_Inter,8,FALSE)-HLOOKUP(HR4+3,Journalier_HLV_Inter,9,FALSE),IF(AND(WEEKDAY(HR4,2)=3,COUNTIF(Jours_fériés,AND(HR4+1,HR4+2))),HLOOKUP(HR4+3,Journalier_HLV_Inter,8,FALSE)-HLOOKUP(HR4+4,Journalier_HLV_Inter,9,FALSE),IF(AND(WEEKDAY(HR4,2)=3,COUNTIF(Jours_fériés,HR4+1)),HLOOKUP(HR4+2,Journalier_HLV_Inter,8,FALSE)-HLOOKUP(HR4+3,Journalier_HLV_Inter,9,FALSE),IF(AND(WEEKDAY(HR4,2)=3,COUNTIF(Jours_fériés,HR4+2)),HLOOKUP(HR4+1,Journalier_HLV_Inter,8,FALSE)-HLOOKUP(HR4+5,Journalier_HLV_Inter,9,FALSE),IF(WEEKDAY(HR4,2)=4,(HLOOKUP(HR4+1,Journalier_HLV_Inter,8,FALSE)-HLOOKUP(HR4+4,Journalier_HLV_Inter,9,FALSE)),IF(AND(WEEKDAY(HR4,2)=4,COUNTIF(Jours_fériés,HR4+1)),HLOOKUP(HR4+4,Journalier_HLV_Inter,8,FALSE)-HLOOKUP(HR4+5,Journalier_HLV_Inter,9,FALSE),IF(AND(WEEKDAY(HR4,2)=4,COUNTIF(Jours_fériés,AND(HR4+1,HR4+4))),HLOOKUP(HR4+5,Journalier_HLV_Inter,8,FALSE)-HLOOKUP(HR4+6,Journalier_HLV_Inter,9,FALSE),IF(AND(WEEKDAY(HR4,2)=4,COUNTIF(Jours_fériés,HR4+4)),HLOOKUP(HR4+1,Journalier_HLV_Inter,8,FALSE)-HLOOKUP(HR4+5,Journalier_HLV_Inter,9,FALSE),IF(AND(WEEKDAY(HR4,2)=5,COUNTIF(Jours_fériés,HR4+3)),HLOOKUP(HR4+4,Journalier_HLV_Inter,8,FALSE)-HLOOKUP(HR4+5,Journalier_HLV_Inter,9,FALSE),IF(AND(WEEKDAY(HR4,2)=5,COUNTIF(Jours_fériés,HR4+4)),HLOOKUP(HR4+3,Journalier_HLV_Inter,8,FALSE)-HLOOKUP(HR4+5,Journalier_HLV_Inter,9,FALSE),IF(COUNTIF(Week_end,HR4),0,IF(COUNTIF(Jours_fériés,HR4),0,HLOOKUP(HR4+1,Journalier_HLV_Inter,8,FALSE)-HLOOKUP(HR4+2,Journalier_HLV_Inter,9,FALSE)))))))))))))))))))</f>
        <v>0</v>
      </c>
      <c r="HS18" s="63">
        <f>IF(WEEKDAY(HS4,2)=5,(HLOOKUP(HS4+3,Journalier_HLV_Inter,8,FALSE)-HLOOKUP(HS4+4,Journalier_HLV_Inter,9,FALSE)),IF(AND(WEEKDAY(HS4,2)=1,COUNTIF(Jours_fériés,AND(HS4+1,IE+2))),HLOOKUP(HS4+3,Journalier_HLV_Inter,8,FALSE)-HLOOKUP(HS4+4,Journalier_HLV_Inter,9,FALSE),IF(AND(WEEKDAY(HS4,2)=1,COUNTIF(Jours_fériés,HS4+1)),HLOOKUP(HS4+2,Journalier_HLV_Inter,8,FALSE)-HLOOKUP(HS4+3,Journalier_HLV_Inter,9,FALSE),IF(AND(WEEKDAY(HS4,2)=1,COUNTIF(Jours_fériés,HS4+2)),HLOOKUP(HS4+1,Journalier_HLV_Inter,8,FALSE)-HLOOKUP(HS4+3,Journalier_HLV_Inter,9,FALSE),IF(AND(WEEKDAY(HS4,2)=2,COUNTIF(Jours_fériés,AND(HS4+1,HS4+2))),HLOOKUP(HS4+3,Journalier_HLV_Inter,8,FALSE)-HLOOKUP(HS4+4,Journalier_HLV_Inter,9,FALSE),IF(AND(WEEKDAY(HS4,2)=2,COUNTIF(Jours_fériés,HS4+1)),HLOOKUP(HS4+2,Journalier_HLV_Inter,8,FALSE)-HLOOKUP(HS4+3,Journalier_HLV_Inter,9,FALSE),IF(AND(WEEKDAY(HS4,2)=2,COUNTIF(Jours_fériés,HS4+2)),HLOOKUP(HS4+1,Journalier_HLV_Inter,8,FALSE)-HLOOKUP(HS4+3,Journalier_HLV_Inter,9,FALSE),IF(AND(WEEKDAY(HS4,2)=3,COUNTIF(Jours_fériés,AND(HS4+1,HS4+2))),HLOOKUP(HS4+3,Journalier_HLV_Inter,8,FALSE)-HLOOKUP(HS4+4,Journalier_HLV_Inter,9,FALSE),IF(AND(WEEKDAY(HS4,2)=3,COUNTIF(Jours_fériés,HS4+1)),HLOOKUP(HS4+2,Journalier_HLV_Inter,8,FALSE)-HLOOKUP(HS4+3,Journalier_HLV_Inter,9,FALSE),IF(AND(WEEKDAY(HS4,2)=3,COUNTIF(Jours_fériés,HS4+2)),HLOOKUP(HS4+1,Journalier_HLV_Inter,8,FALSE)-HLOOKUP(HS4+5,Journalier_HLV_Inter,9,FALSE),IF(WEEKDAY(HS4,2)=4,(HLOOKUP(HS4+1,Journalier_HLV_Inter,8,FALSE)-HLOOKUP(HS4+4,Journalier_HLV_Inter,9,FALSE)),IF(AND(WEEKDAY(HS4,2)=4,COUNTIF(Jours_fériés,HS4+1)),HLOOKUP(HS4+4,Journalier_HLV_Inter,8,FALSE)-HLOOKUP(HS4+5,Journalier_HLV_Inter,9,FALSE),IF(AND(WEEKDAY(HS4,2)=4,COUNTIF(Jours_fériés,AND(HS4+1,HS4+4))),HLOOKUP(HS4+5,Journalier_HLV_Inter,8,FALSE)-HLOOKUP(HS4+6,Journalier_HLV_Inter,9,FALSE),IF(AND(WEEKDAY(HS4,2)=4,COUNTIF(Jours_fériés,HS4+4)),HLOOKUP(HS4+1,Journalier_HLV_Inter,8,FALSE)-HLOOKUP(HS4+5,Journalier_HLV_Inter,9,FALSE),IF(AND(WEEKDAY(HS4,2)=5,COUNTIF(Jours_fériés,HS4+3)),HLOOKUP(HS4+4,Journalier_HLV_Inter,8,FALSE)-HLOOKUP(HS4+5,Journalier_HLV_Inter,9,FALSE),IF(AND(WEEKDAY(HS4,2)=5,COUNTIF(Jours_fériés,HS4+4)),HLOOKUP(HS4+3,Journalier_HLV_Inter,8,FALSE)-HLOOKUP(HS4+5,Journalier_HLV_Inter,9,FALSE),IF(COUNTIF(Week_end,HS4),0,IF(COUNTIF(Jours_fériés,HS4),0,HLOOKUP(HS4+1,Journalier_HLV_Inter,8,FALSE)-HLOOKUP(HS4+2,Journalier_HLV_Inter,9,FALSE)))))))))))))))))))</f>
        <v>0</v>
      </c>
      <c r="HT18" s="63">
        <f>IF(WEEKDAY(HT4,2)=5,(HLOOKUP(HT4+3,Journalier_HLV_Inter,8,FALSE)-HLOOKUP(HT4+4,Journalier_HLV_Inter,9,FALSE)),IF(AND(WEEKDAY(HT4,2)=1,COUNTIF(Jours_fériés,AND(HT4+1,IE+2))),HLOOKUP(HT4+3,Journalier_HLV_Inter,8,FALSE)-HLOOKUP(HT4+4,Journalier_HLV_Inter,9,FALSE),IF(AND(WEEKDAY(HT4,2)=1,COUNTIF(Jours_fériés,HT4+1)),HLOOKUP(HT4+2,Journalier_HLV_Inter,8,FALSE)-HLOOKUP(HT4+3,Journalier_HLV_Inter,9,FALSE),IF(AND(WEEKDAY(HT4,2)=1,COUNTIF(Jours_fériés,HT4+2)),HLOOKUP(HT4+1,Journalier_HLV_Inter,8,FALSE)-HLOOKUP(HT4+3,Journalier_HLV_Inter,9,FALSE),IF(AND(WEEKDAY(HT4,2)=2,COUNTIF(Jours_fériés,AND(HT4+1,HT4+2))),HLOOKUP(HT4+3,Journalier_HLV_Inter,8,FALSE)-HLOOKUP(HT4+4,Journalier_HLV_Inter,9,FALSE),IF(AND(WEEKDAY(HT4,2)=2,COUNTIF(Jours_fériés,HT4+1)),HLOOKUP(HT4+2,Journalier_HLV_Inter,8,FALSE)-HLOOKUP(HT4+3,Journalier_HLV_Inter,9,FALSE),IF(AND(WEEKDAY(HT4,2)=2,COUNTIF(Jours_fériés,HT4+2)),HLOOKUP(HT4+1,Journalier_HLV_Inter,8,FALSE)-HLOOKUP(HT4+3,Journalier_HLV_Inter,9,FALSE),IF(AND(WEEKDAY(HT4,2)=3,COUNTIF(Jours_fériés,AND(HT4+1,HT4+2))),HLOOKUP(HT4+3,Journalier_HLV_Inter,8,FALSE)-HLOOKUP(HT4+4,Journalier_HLV_Inter,9,FALSE),IF(AND(WEEKDAY(HT4,2)=3,COUNTIF(Jours_fériés,HT4+1)),HLOOKUP(HT4+2,Journalier_HLV_Inter,8,FALSE)-HLOOKUP(HT4+3,Journalier_HLV_Inter,9,FALSE),IF(AND(WEEKDAY(HT4,2)=3,COUNTIF(Jours_fériés,HT4+2)),HLOOKUP(HT4+1,Journalier_HLV_Inter,8,FALSE)-HLOOKUP(HT4+5,Journalier_HLV_Inter,9,FALSE),IF(WEEKDAY(HT4,2)=4,(HLOOKUP(HT4+1,Journalier_HLV_Inter,8,FALSE)-HLOOKUP(HT4+4,Journalier_HLV_Inter,9,FALSE)),IF(AND(WEEKDAY(HT4,2)=4,COUNTIF(Jours_fériés,HT4+1)),HLOOKUP(HT4+4,Journalier_HLV_Inter,8,FALSE)-HLOOKUP(HT4+5,Journalier_HLV_Inter,9,FALSE),IF(AND(WEEKDAY(HT4,2)=4,COUNTIF(Jours_fériés,AND(HT4+1,HT4+4))),HLOOKUP(HT4+5,Journalier_HLV_Inter,8,FALSE)-HLOOKUP(HT4+6,Journalier_HLV_Inter,9,FALSE),IF(AND(WEEKDAY(HT4,2)=4,COUNTIF(Jours_fériés,HT4+4)),HLOOKUP(HT4+1,Journalier_HLV_Inter,8,FALSE)-HLOOKUP(HT4+5,Journalier_HLV_Inter,9,FALSE),IF(AND(WEEKDAY(HT4,2)=5,COUNTIF(Jours_fériés,HT4+3)),HLOOKUP(HT4+4,Journalier_HLV_Inter,8,FALSE)-HLOOKUP(HT4+5,Journalier_HLV_Inter,9,FALSE),IF(AND(WEEKDAY(HT4,2)=5,COUNTIF(Jours_fériés,HT4+4)),HLOOKUP(HT4+3,Journalier_HLV_Inter,8,FALSE)-HLOOKUP(HT4+5,Journalier_HLV_Inter,9,FALSE),IF(COUNTIF(Week_end,HT4),0,IF(COUNTIF(Jours_fériés,HT4),0,HLOOKUP(HT4+1,Journalier_HLV_Inter,8,FALSE)-HLOOKUP(HT4+2,Journalier_HLV_Inter,9,FALSE)))))))))))))))))))</f>
        <v>0</v>
      </c>
      <c r="HU18" s="63">
        <f>IF(WEEKDAY(HU4,2)=5,(HLOOKUP(HU4+3,Journalier_HLV_Inter,8,FALSE)-HLOOKUP(HU4+4,Journalier_HLV_Inter,9,FALSE)),IF(AND(WEEKDAY(HU4,2)=1,COUNTIF(Jours_fériés,AND(HU4+1,IE+2))),HLOOKUP(HU4+3,Journalier_HLV_Inter,8,FALSE)-HLOOKUP(HU4+4,Journalier_HLV_Inter,9,FALSE),IF(AND(WEEKDAY(HU4,2)=1,COUNTIF(Jours_fériés,HU4+1)),HLOOKUP(HU4+2,Journalier_HLV_Inter,8,FALSE)-HLOOKUP(HU4+3,Journalier_HLV_Inter,9,FALSE),IF(AND(WEEKDAY(HU4,2)=1,COUNTIF(Jours_fériés,HU4+2)),HLOOKUP(HU4+1,Journalier_HLV_Inter,8,FALSE)-HLOOKUP(HU4+3,Journalier_HLV_Inter,9,FALSE),IF(AND(WEEKDAY(HU4,2)=2,COUNTIF(Jours_fériés,AND(HU4+1,HU4+2))),HLOOKUP(HU4+3,Journalier_HLV_Inter,8,FALSE)-HLOOKUP(HU4+4,Journalier_HLV_Inter,9,FALSE),IF(AND(WEEKDAY(HU4,2)=2,COUNTIF(Jours_fériés,HU4+1)),HLOOKUP(HU4+2,Journalier_HLV_Inter,8,FALSE)-HLOOKUP(HU4+3,Journalier_HLV_Inter,9,FALSE),IF(AND(WEEKDAY(HU4,2)=2,COUNTIF(Jours_fériés,HU4+2)),HLOOKUP(HU4+1,Journalier_HLV_Inter,8,FALSE)-HLOOKUP(HU4+3,Journalier_HLV_Inter,9,FALSE),IF(AND(WEEKDAY(HU4,2)=3,COUNTIF(Jours_fériés,AND(HU4+1,HU4+2))),HLOOKUP(HU4+3,Journalier_HLV_Inter,8,FALSE)-HLOOKUP(HU4+4,Journalier_HLV_Inter,9,FALSE),IF(AND(WEEKDAY(HU4,2)=3,COUNTIF(Jours_fériés,HU4+1)),HLOOKUP(HU4+2,Journalier_HLV_Inter,8,FALSE)-HLOOKUP(HU4+3,Journalier_HLV_Inter,9,FALSE),IF(AND(WEEKDAY(HU4,2)=3,COUNTIF(Jours_fériés,HU4+2)),HLOOKUP(HU4+1,Journalier_HLV_Inter,8,FALSE)-HLOOKUP(HU4+5,Journalier_HLV_Inter,9,FALSE),IF(WEEKDAY(HU4,2)=4,(HLOOKUP(HU4+1,Journalier_HLV_Inter,8,FALSE)-HLOOKUP(HU4+4,Journalier_HLV_Inter,9,FALSE)),IF(AND(WEEKDAY(HU4,2)=4,COUNTIF(Jours_fériés,HU4+1)),HLOOKUP(HU4+4,Journalier_HLV_Inter,8,FALSE)-HLOOKUP(HU4+5,Journalier_HLV_Inter,9,FALSE),IF(AND(WEEKDAY(HU4,2)=4,COUNTIF(Jours_fériés,AND(HU4+1,HU4+4))),HLOOKUP(HU4+5,Journalier_HLV_Inter,8,FALSE)-HLOOKUP(HU4+6,Journalier_HLV_Inter,9,FALSE),IF(AND(WEEKDAY(HU4,2)=4,COUNTIF(Jours_fériés,HU4+4)),HLOOKUP(HU4+1,Journalier_HLV_Inter,8,FALSE)-HLOOKUP(HU4+5,Journalier_HLV_Inter,9,FALSE),IF(AND(WEEKDAY(HU4,2)=5,COUNTIF(Jours_fériés,HU4+3)),HLOOKUP(HU4+4,Journalier_HLV_Inter,8,FALSE)-HLOOKUP(HU4+5,Journalier_HLV_Inter,9,FALSE),IF(AND(WEEKDAY(HU4,2)=5,COUNTIF(Jours_fériés,HU4+4)),HLOOKUP(HU4+3,Journalier_HLV_Inter,8,FALSE)-HLOOKUP(HU4+5,Journalier_HLV_Inter,9,FALSE),IF(COUNTIF(Week_end,HU4),0,IF(COUNTIF(Jours_fériés,HU4),0,HLOOKUP(HU4+1,Journalier_HLV_Inter,8,FALSE)-HLOOKUP(HU4+2,Journalier_HLV_Inter,9,FALSE)))))))))))))))))))</f>
        <v>0</v>
      </c>
      <c r="HV18" s="63">
        <f>IF(WEEKDAY(HV4,2)=5,(HLOOKUP(HV4+3,Journalier_HLV_Inter,8,FALSE)-HLOOKUP(HV4+4,Journalier_HLV_Inter,9,FALSE)),IF(AND(WEEKDAY(HV4,2)=1,COUNTIF(Jours_fériés,AND(HV4+1,IE+2))),HLOOKUP(HV4+3,Journalier_HLV_Inter,8,FALSE)-HLOOKUP(HV4+4,Journalier_HLV_Inter,9,FALSE),IF(AND(WEEKDAY(HV4,2)=1,COUNTIF(Jours_fériés,HV4+1)),HLOOKUP(HV4+2,Journalier_HLV_Inter,8,FALSE)-HLOOKUP(HV4+3,Journalier_HLV_Inter,9,FALSE),IF(AND(WEEKDAY(HV4,2)=1,COUNTIF(Jours_fériés,HV4+2)),HLOOKUP(HV4+1,Journalier_HLV_Inter,8,FALSE)-HLOOKUP(HV4+3,Journalier_HLV_Inter,9,FALSE),IF(AND(WEEKDAY(HV4,2)=2,COUNTIF(Jours_fériés,AND(HV4+1,HV4+2))),HLOOKUP(HV4+3,Journalier_HLV_Inter,8,FALSE)-HLOOKUP(HV4+4,Journalier_HLV_Inter,9,FALSE),IF(AND(WEEKDAY(HV4,2)=2,COUNTIF(Jours_fériés,HV4+1)),HLOOKUP(HV4+2,Journalier_HLV_Inter,8,FALSE)-HLOOKUP(HV4+3,Journalier_HLV_Inter,9,FALSE),IF(AND(WEEKDAY(HV4,2)=2,COUNTIF(Jours_fériés,HV4+2)),HLOOKUP(HV4+1,Journalier_HLV_Inter,8,FALSE)-HLOOKUP(HV4+3,Journalier_HLV_Inter,9,FALSE),IF(AND(WEEKDAY(HV4,2)=3,COUNTIF(Jours_fériés,AND(HV4+1,HV4+2))),HLOOKUP(HV4+3,Journalier_HLV_Inter,8,FALSE)-HLOOKUP(HV4+4,Journalier_HLV_Inter,9,FALSE),IF(AND(WEEKDAY(HV4,2)=3,COUNTIF(Jours_fériés,HV4+1)),HLOOKUP(HV4+2,Journalier_HLV_Inter,8,FALSE)-HLOOKUP(HV4+3,Journalier_HLV_Inter,9,FALSE),IF(AND(WEEKDAY(HV4,2)=3,COUNTIF(Jours_fériés,HV4+2)),HLOOKUP(HV4+1,Journalier_HLV_Inter,8,FALSE)-HLOOKUP(HV4+5,Journalier_HLV_Inter,9,FALSE),IF(WEEKDAY(HV4,2)=4,(HLOOKUP(HV4+1,Journalier_HLV_Inter,8,FALSE)-HLOOKUP(HV4+4,Journalier_HLV_Inter,9,FALSE)),IF(AND(WEEKDAY(HV4,2)=4,COUNTIF(Jours_fériés,HV4+1)),HLOOKUP(HV4+4,Journalier_HLV_Inter,8,FALSE)-HLOOKUP(HV4+5,Journalier_HLV_Inter,9,FALSE),IF(AND(WEEKDAY(HV4,2)=4,COUNTIF(Jours_fériés,AND(HV4+1,HV4+4))),HLOOKUP(HV4+5,Journalier_HLV_Inter,8,FALSE)-HLOOKUP(HV4+6,Journalier_HLV_Inter,9,FALSE),IF(AND(WEEKDAY(HV4,2)=4,COUNTIF(Jours_fériés,HV4+4)),HLOOKUP(HV4+1,Journalier_HLV_Inter,8,FALSE)-HLOOKUP(HV4+5,Journalier_HLV_Inter,9,FALSE),IF(AND(WEEKDAY(HV4,2)=5,COUNTIF(Jours_fériés,HV4+3)),HLOOKUP(HV4+4,Journalier_HLV_Inter,8,FALSE)-HLOOKUP(HV4+5,Journalier_HLV_Inter,9,FALSE),IF(AND(WEEKDAY(HV4,2)=5,COUNTIF(Jours_fériés,HV4+4)),HLOOKUP(HV4+3,Journalier_HLV_Inter,8,FALSE)-HLOOKUP(HV4+5,Journalier_HLV_Inter,9,FALSE),IF(COUNTIF(Week_end,HV4),0,IF(COUNTIF(Jours_fériés,HV4),0,HLOOKUP(HV4+1,Journalier_HLV_Inter,8,FALSE)-HLOOKUP(HV4+2,Journalier_HLV_Inter,9,FALSE)))))))))))))))))))</f>
        <v>0</v>
      </c>
      <c r="HW18" s="63">
        <f>IF(WEEKDAY(HW4,2)=5,(HLOOKUP(HW4+3,Journalier_HLV_Inter,8,FALSE)-HLOOKUP(HW4+4,Journalier_HLV_Inter,9,FALSE)),IF(AND(WEEKDAY(HW4,2)=1,COUNTIF(Jours_fériés,AND(HW4+1,IE+2))),HLOOKUP(HW4+3,Journalier_HLV_Inter,8,FALSE)-HLOOKUP(HW4+4,Journalier_HLV_Inter,9,FALSE),IF(AND(WEEKDAY(HW4,2)=1,COUNTIF(Jours_fériés,HW4+1)),HLOOKUP(HW4+2,Journalier_HLV_Inter,8,FALSE)-HLOOKUP(HW4+3,Journalier_HLV_Inter,9,FALSE),IF(AND(WEEKDAY(HW4,2)=1,COUNTIF(Jours_fériés,HW4+2)),HLOOKUP(HW4+1,Journalier_HLV_Inter,8,FALSE)-HLOOKUP(HW4+3,Journalier_HLV_Inter,9,FALSE),IF(AND(WEEKDAY(HW4,2)=2,COUNTIF(Jours_fériés,AND(HW4+1,HW4+2))),HLOOKUP(HW4+3,Journalier_HLV_Inter,8,FALSE)-HLOOKUP(HW4+4,Journalier_HLV_Inter,9,FALSE),IF(AND(WEEKDAY(HW4,2)=2,COUNTIF(Jours_fériés,HW4+1)),HLOOKUP(HW4+2,Journalier_HLV_Inter,8,FALSE)-HLOOKUP(HW4+3,Journalier_HLV_Inter,9,FALSE),IF(AND(WEEKDAY(HW4,2)=2,COUNTIF(Jours_fériés,HW4+2)),HLOOKUP(HW4+1,Journalier_HLV_Inter,8,FALSE)-HLOOKUP(HW4+3,Journalier_HLV_Inter,9,FALSE),IF(AND(WEEKDAY(HW4,2)=3,COUNTIF(Jours_fériés,AND(HW4+1,HW4+2))),HLOOKUP(HW4+3,Journalier_HLV_Inter,8,FALSE)-HLOOKUP(HW4+4,Journalier_HLV_Inter,9,FALSE),IF(AND(WEEKDAY(HW4,2)=3,COUNTIF(Jours_fériés,HW4+1)),HLOOKUP(HW4+2,Journalier_HLV_Inter,8,FALSE)-HLOOKUP(HW4+3,Journalier_HLV_Inter,9,FALSE),IF(AND(WEEKDAY(HW4,2)=3,COUNTIF(Jours_fériés,HW4+2)),HLOOKUP(HW4+1,Journalier_HLV_Inter,8,FALSE)-HLOOKUP(HW4+5,Journalier_HLV_Inter,9,FALSE),IF(WEEKDAY(HW4,2)=4,(HLOOKUP(HW4+1,Journalier_HLV_Inter,8,FALSE)-HLOOKUP(HW4+4,Journalier_HLV_Inter,9,FALSE)),IF(AND(WEEKDAY(HW4,2)=4,COUNTIF(Jours_fériés,HW4+1)),HLOOKUP(HW4+4,Journalier_HLV_Inter,8,FALSE)-HLOOKUP(HW4+5,Journalier_HLV_Inter,9,FALSE),IF(AND(WEEKDAY(HW4,2)=4,COUNTIF(Jours_fériés,AND(HW4+1,HW4+4))),HLOOKUP(HW4+5,Journalier_HLV_Inter,8,FALSE)-HLOOKUP(HW4+6,Journalier_HLV_Inter,9,FALSE),IF(AND(WEEKDAY(HW4,2)=4,COUNTIF(Jours_fériés,HW4+4)),HLOOKUP(HW4+1,Journalier_HLV_Inter,8,FALSE)-HLOOKUP(HW4+5,Journalier_HLV_Inter,9,FALSE),IF(AND(WEEKDAY(HW4,2)=5,COUNTIF(Jours_fériés,HW4+3)),HLOOKUP(HW4+4,Journalier_HLV_Inter,8,FALSE)-HLOOKUP(HW4+5,Journalier_HLV_Inter,9,FALSE),IF(AND(WEEKDAY(HW4,2)=5,COUNTIF(Jours_fériés,HW4+4)),HLOOKUP(HW4+3,Journalier_HLV_Inter,8,FALSE)-HLOOKUP(HW4+5,Journalier_HLV_Inter,9,FALSE),IF(COUNTIF(Week_end,HW4),0,IF(COUNTIF(Jours_fériés,HW4),0,HLOOKUP(HW4+1,Journalier_HLV_Inter,8,FALSE)-HLOOKUP(HW4+2,Journalier_HLV_Inter,9,FALSE)))))))))))))))))))</f>
        <v>0</v>
      </c>
      <c r="HX18" s="63">
        <f>IF(WEEKDAY(HX4,2)=5,(HLOOKUP(HX4+3,Journalier_HLV_Inter,8,FALSE)-HLOOKUP(HX4+4,Journalier_HLV_Inter,9,FALSE)),IF(AND(WEEKDAY(HX4,2)=1,COUNTIF(Jours_fériés,AND(HX4+1,IE+2))),HLOOKUP(HX4+3,Journalier_HLV_Inter,8,FALSE)-HLOOKUP(HX4+4,Journalier_HLV_Inter,9,FALSE),IF(AND(WEEKDAY(HX4,2)=1,COUNTIF(Jours_fériés,HX4+1)),HLOOKUP(HX4+2,Journalier_HLV_Inter,8,FALSE)-HLOOKUP(HX4+3,Journalier_HLV_Inter,9,FALSE),IF(AND(WEEKDAY(HX4,2)=1,COUNTIF(Jours_fériés,HX4+2)),HLOOKUP(HX4+1,Journalier_HLV_Inter,8,FALSE)-HLOOKUP(HX4+3,Journalier_HLV_Inter,9,FALSE),IF(AND(WEEKDAY(HX4,2)=2,COUNTIF(Jours_fériés,AND(HX4+1,HX4+2))),HLOOKUP(HX4+3,Journalier_HLV_Inter,8,FALSE)-HLOOKUP(HX4+4,Journalier_HLV_Inter,9,FALSE),IF(AND(WEEKDAY(HX4,2)=2,COUNTIF(Jours_fériés,HX4+1)),HLOOKUP(HX4+2,Journalier_HLV_Inter,8,FALSE)-HLOOKUP(HX4+3,Journalier_HLV_Inter,9,FALSE),IF(AND(WEEKDAY(HX4,2)=2,COUNTIF(Jours_fériés,HX4+2)),HLOOKUP(HX4+1,Journalier_HLV_Inter,8,FALSE)-HLOOKUP(HX4+3,Journalier_HLV_Inter,9,FALSE),IF(AND(WEEKDAY(HX4,2)=3,COUNTIF(Jours_fériés,AND(HX4+1,HX4+2))),HLOOKUP(HX4+3,Journalier_HLV_Inter,8,FALSE)-HLOOKUP(HX4+4,Journalier_HLV_Inter,9,FALSE),IF(AND(WEEKDAY(HX4,2)=3,COUNTIF(Jours_fériés,HX4+1)),HLOOKUP(HX4+2,Journalier_HLV_Inter,8,FALSE)-HLOOKUP(HX4+3,Journalier_HLV_Inter,9,FALSE),IF(AND(WEEKDAY(HX4,2)=3,COUNTIF(Jours_fériés,HX4+2)),HLOOKUP(HX4+1,Journalier_HLV_Inter,8,FALSE)-HLOOKUP(HX4+5,Journalier_HLV_Inter,9,FALSE),IF(WEEKDAY(HX4,2)=4,(HLOOKUP(HX4+1,Journalier_HLV_Inter,8,FALSE)-HLOOKUP(HX4+4,Journalier_HLV_Inter,9,FALSE)),IF(AND(WEEKDAY(HX4,2)=4,COUNTIF(Jours_fériés,HX4+1)),HLOOKUP(HX4+4,Journalier_HLV_Inter,8,FALSE)-HLOOKUP(HX4+5,Journalier_HLV_Inter,9,FALSE),IF(AND(WEEKDAY(HX4,2)=4,COUNTIF(Jours_fériés,AND(HX4+1,HX4+4))),HLOOKUP(HX4+5,Journalier_HLV_Inter,8,FALSE)-HLOOKUP(HX4+6,Journalier_HLV_Inter,9,FALSE),IF(AND(WEEKDAY(HX4,2)=4,COUNTIF(Jours_fériés,HX4+4)),HLOOKUP(HX4+1,Journalier_HLV_Inter,8,FALSE)-HLOOKUP(HX4+5,Journalier_HLV_Inter,9,FALSE),IF(AND(WEEKDAY(HX4,2)=5,COUNTIF(Jours_fériés,HX4+3)),HLOOKUP(HX4+4,Journalier_HLV_Inter,8,FALSE)-HLOOKUP(HX4+5,Journalier_HLV_Inter,9,FALSE),IF(AND(WEEKDAY(HX4,2)=5,COUNTIF(Jours_fériés,HX4+4)),HLOOKUP(HX4+3,Journalier_HLV_Inter,8,FALSE)-HLOOKUP(HX4+5,Journalier_HLV_Inter,9,FALSE),IF(COUNTIF(Week_end,HX4),0,IF(COUNTIF(Jours_fériés,HX4),0,HLOOKUP(HX4+1,Journalier_HLV_Inter,8,FALSE)-HLOOKUP(HX4+2,Journalier_HLV_Inter,9,FALSE)))))))))))))))))))</f>
        <v>0</v>
      </c>
      <c r="HY18" s="63">
        <f>IF(WEEKDAY(HY4,2)=5,(HLOOKUP(HY4+3,Journalier_HLV_Inter,8,FALSE)-HLOOKUP(HY4+4,Journalier_HLV_Inter,9,FALSE)),IF(AND(WEEKDAY(HY4,2)=1,COUNTIF(Jours_fériés,AND(HY4+1,IE+2))),HLOOKUP(HY4+3,Journalier_HLV_Inter,8,FALSE)-HLOOKUP(HY4+4,Journalier_HLV_Inter,9,FALSE),IF(AND(WEEKDAY(HY4,2)=1,COUNTIF(Jours_fériés,HY4+1)),HLOOKUP(HY4+2,Journalier_HLV_Inter,8,FALSE)-HLOOKUP(HY4+3,Journalier_HLV_Inter,9,FALSE),IF(AND(WEEKDAY(HY4,2)=1,COUNTIF(Jours_fériés,HY4+2)),HLOOKUP(HY4+1,Journalier_HLV_Inter,8,FALSE)-HLOOKUP(HY4+3,Journalier_HLV_Inter,9,FALSE),IF(AND(WEEKDAY(HY4,2)=2,COUNTIF(Jours_fériés,AND(HY4+1,HY4+2))),HLOOKUP(HY4+3,Journalier_HLV_Inter,8,FALSE)-HLOOKUP(HY4+4,Journalier_HLV_Inter,9,FALSE),IF(AND(WEEKDAY(HY4,2)=2,COUNTIF(Jours_fériés,HY4+1)),HLOOKUP(HY4+2,Journalier_HLV_Inter,8,FALSE)-HLOOKUP(HY4+3,Journalier_HLV_Inter,9,FALSE),IF(AND(WEEKDAY(HY4,2)=2,COUNTIF(Jours_fériés,HY4+2)),HLOOKUP(HY4+1,Journalier_HLV_Inter,8,FALSE)-HLOOKUP(HY4+3,Journalier_HLV_Inter,9,FALSE),IF(AND(WEEKDAY(HY4,2)=3,COUNTIF(Jours_fériés,AND(HY4+1,HY4+2))),HLOOKUP(HY4+3,Journalier_HLV_Inter,8,FALSE)-HLOOKUP(HY4+4,Journalier_HLV_Inter,9,FALSE),IF(AND(WEEKDAY(HY4,2)=3,COUNTIF(Jours_fériés,HY4+1)),HLOOKUP(HY4+2,Journalier_HLV_Inter,8,FALSE)-HLOOKUP(HY4+3,Journalier_HLV_Inter,9,FALSE),IF(AND(WEEKDAY(HY4,2)=3,COUNTIF(Jours_fériés,HY4+2)),HLOOKUP(HY4+1,Journalier_HLV_Inter,8,FALSE)-HLOOKUP(HY4+5,Journalier_HLV_Inter,9,FALSE),IF(WEEKDAY(HY4,2)=4,(HLOOKUP(HY4+1,Journalier_HLV_Inter,8,FALSE)-HLOOKUP(HY4+4,Journalier_HLV_Inter,9,FALSE)),IF(AND(WEEKDAY(HY4,2)=4,COUNTIF(Jours_fériés,HY4+1)),HLOOKUP(HY4+4,Journalier_HLV_Inter,8,FALSE)-HLOOKUP(HY4+5,Journalier_HLV_Inter,9,FALSE),IF(AND(WEEKDAY(HY4,2)=4,COUNTIF(Jours_fériés,AND(HY4+1,HY4+4))),HLOOKUP(HY4+5,Journalier_HLV_Inter,8,FALSE)-HLOOKUP(HY4+6,Journalier_HLV_Inter,9,FALSE),IF(AND(WEEKDAY(HY4,2)=4,COUNTIF(Jours_fériés,HY4+4)),HLOOKUP(HY4+1,Journalier_HLV_Inter,8,FALSE)-HLOOKUP(HY4+5,Journalier_HLV_Inter,9,FALSE),IF(AND(WEEKDAY(HY4,2)=5,COUNTIF(Jours_fériés,HY4+3)),HLOOKUP(HY4+4,Journalier_HLV_Inter,8,FALSE)-HLOOKUP(HY4+5,Journalier_HLV_Inter,9,FALSE),IF(AND(WEEKDAY(HY4,2)=5,COUNTIF(Jours_fériés,HY4+4)),HLOOKUP(HY4+3,Journalier_HLV_Inter,8,FALSE)-HLOOKUP(HY4+5,Journalier_HLV_Inter,9,FALSE),IF(COUNTIF(Week_end,HY4),0,IF(COUNTIF(Jours_fériés,HY4),0,HLOOKUP(HY4+1,Journalier_HLV_Inter,8,FALSE)-HLOOKUP(HY4+2,Journalier_HLV_Inter,9,FALSE)))))))))))))))))))</f>
        <v>0</v>
      </c>
      <c r="HZ18" s="63">
        <f>IF(WEEKDAY(HZ4,2)=5,(HLOOKUP(HZ4+3,Journalier_HLV_Inter,8,FALSE)-HLOOKUP(HZ4+4,Journalier_HLV_Inter,9,FALSE)),IF(AND(WEEKDAY(HZ4,2)=1,COUNTIF(Jours_fériés,AND(HZ4+1,IE+2))),HLOOKUP(HZ4+3,Journalier_HLV_Inter,8,FALSE)-HLOOKUP(HZ4+4,Journalier_HLV_Inter,9,FALSE),IF(AND(WEEKDAY(HZ4,2)=1,COUNTIF(Jours_fériés,HZ4+1)),HLOOKUP(HZ4+2,Journalier_HLV_Inter,8,FALSE)-HLOOKUP(HZ4+3,Journalier_HLV_Inter,9,FALSE),IF(AND(WEEKDAY(HZ4,2)=1,COUNTIF(Jours_fériés,HZ4+2)),HLOOKUP(HZ4+1,Journalier_HLV_Inter,8,FALSE)-HLOOKUP(HZ4+3,Journalier_HLV_Inter,9,FALSE),IF(AND(WEEKDAY(HZ4,2)=2,COUNTIF(Jours_fériés,AND(HZ4+1,HZ4+2))),HLOOKUP(HZ4+3,Journalier_HLV_Inter,8,FALSE)-HLOOKUP(HZ4+4,Journalier_HLV_Inter,9,FALSE),IF(AND(WEEKDAY(HZ4,2)=2,COUNTIF(Jours_fériés,HZ4+1)),HLOOKUP(HZ4+2,Journalier_HLV_Inter,8,FALSE)-HLOOKUP(HZ4+3,Journalier_HLV_Inter,9,FALSE),IF(AND(WEEKDAY(HZ4,2)=2,COUNTIF(Jours_fériés,HZ4+2)),HLOOKUP(HZ4+1,Journalier_HLV_Inter,8,FALSE)-HLOOKUP(HZ4+3,Journalier_HLV_Inter,9,FALSE),IF(AND(WEEKDAY(HZ4,2)=3,COUNTIF(Jours_fériés,AND(HZ4+1,HZ4+2))),HLOOKUP(HZ4+3,Journalier_HLV_Inter,8,FALSE)-HLOOKUP(HZ4+4,Journalier_HLV_Inter,9,FALSE),IF(AND(WEEKDAY(HZ4,2)=3,COUNTIF(Jours_fériés,HZ4+1)),HLOOKUP(HZ4+2,Journalier_HLV_Inter,8,FALSE)-HLOOKUP(HZ4+3,Journalier_HLV_Inter,9,FALSE),IF(AND(WEEKDAY(HZ4,2)=3,COUNTIF(Jours_fériés,HZ4+2)),HLOOKUP(HZ4+1,Journalier_HLV_Inter,8,FALSE)-HLOOKUP(HZ4+5,Journalier_HLV_Inter,9,FALSE),IF(WEEKDAY(HZ4,2)=4,(HLOOKUP(HZ4+1,Journalier_HLV_Inter,8,FALSE)-HLOOKUP(HZ4+4,Journalier_HLV_Inter,9,FALSE)),IF(AND(WEEKDAY(HZ4,2)=4,COUNTIF(Jours_fériés,HZ4+1)),HLOOKUP(HZ4+4,Journalier_HLV_Inter,8,FALSE)-HLOOKUP(HZ4+5,Journalier_HLV_Inter,9,FALSE),IF(AND(WEEKDAY(HZ4,2)=4,COUNTIF(Jours_fériés,AND(HZ4+1,HZ4+4))),HLOOKUP(HZ4+5,Journalier_HLV_Inter,8,FALSE)-HLOOKUP(HZ4+6,Journalier_HLV_Inter,9,FALSE),IF(AND(WEEKDAY(HZ4,2)=4,COUNTIF(Jours_fériés,HZ4+4)),HLOOKUP(HZ4+1,Journalier_HLV_Inter,8,FALSE)-HLOOKUP(HZ4+5,Journalier_HLV_Inter,9,FALSE),IF(AND(WEEKDAY(HZ4,2)=5,COUNTIF(Jours_fériés,HZ4+3)),HLOOKUP(HZ4+4,Journalier_HLV_Inter,8,FALSE)-HLOOKUP(HZ4+5,Journalier_HLV_Inter,9,FALSE),IF(AND(WEEKDAY(HZ4,2)=5,COUNTIF(Jours_fériés,HZ4+4)),HLOOKUP(HZ4+3,Journalier_HLV_Inter,8,FALSE)-HLOOKUP(HZ4+5,Journalier_HLV_Inter,9,FALSE),IF(COUNTIF(Week_end,HZ4),0,IF(COUNTIF(Jours_fériés,HZ4),0,HLOOKUP(HZ4+1,Journalier_HLV_Inter,8,FALSE)-HLOOKUP(HZ4+2,Journalier_HLV_Inter,9,FALSE)))))))))))))))))))</f>
        <v>0</v>
      </c>
      <c r="IA18" s="63">
        <f>IF(WEEKDAY(IA4,2)=5,(HLOOKUP(IA4+3,Journalier_HLV_Inter,8,FALSE)-HLOOKUP(IA4+4,Journalier_HLV_Inter,9,FALSE)),IF(AND(WEEKDAY(IA4,2)=1,COUNTIF(Jours_fériés,AND(IA4+1,IE+2))),HLOOKUP(IA4+3,Journalier_HLV_Inter,8,FALSE)-HLOOKUP(IA4+4,Journalier_HLV_Inter,9,FALSE),IF(AND(WEEKDAY(IA4,2)=1,COUNTIF(Jours_fériés,IA4+1)),HLOOKUP(IA4+2,Journalier_HLV_Inter,8,FALSE)-HLOOKUP(IA4+3,Journalier_HLV_Inter,9,FALSE),IF(AND(WEEKDAY(IA4,2)=1,COUNTIF(Jours_fériés,IA4+2)),HLOOKUP(IA4+1,Journalier_HLV_Inter,8,FALSE)-HLOOKUP(IA4+3,Journalier_HLV_Inter,9,FALSE),IF(AND(WEEKDAY(IA4,2)=2,COUNTIF(Jours_fériés,AND(IA4+1,IA4+2))),HLOOKUP(IA4+3,Journalier_HLV_Inter,8,FALSE)-HLOOKUP(IA4+4,Journalier_HLV_Inter,9,FALSE),IF(AND(WEEKDAY(IA4,2)=2,COUNTIF(Jours_fériés,IA4+1)),HLOOKUP(IA4+2,Journalier_HLV_Inter,8,FALSE)-HLOOKUP(IA4+3,Journalier_HLV_Inter,9,FALSE),IF(AND(WEEKDAY(IA4,2)=2,COUNTIF(Jours_fériés,IA4+2)),HLOOKUP(IA4+1,Journalier_HLV_Inter,8,FALSE)-HLOOKUP(IA4+3,Journalier_HLV_Inter,9,FALSE),IF(AND(WEEKDAY(IA4,2)=3,COUNTIF(Jours_fériés,AND(IA4+1,IA4+2))),HLOOKUP(IA4+3,Journalier_HLV_Inter,8,FALSE)-HLOOKUP(IA4+4,Journalier_HLV_Inter,9,FALSE),IF(AND(WEEKDAY(IA4,2)=3,COUNTIF(Jours_fériés,IA4+1)),HLOOKUP(IA4+2,Journalier_HLV_Inter,8,FALSE)-HLOOKUP(IA4+3,Journalier_HLV_Inter,9,FALSE),IF(AND(WEEKDAY(IA4,2)=3,COUNTIF(Jours_fériés,IA4+2)),HLOOKUP(IA4+1,Journalier_HLV_Inter,8,FALSE)-HLOOKUP(IA4+5,Journalier_HLV_Inter,9,FALSE),IF(WEEKDAY(IA4,2)=4,(HLOOKUP(IA4+1,Journalier_HLV_Inter,8,FALSE)-HLOOKUP(IA4+4,Journalier_HLV_Inter,9,FALSE)),IF(AND(WEEKDAY(IA4,2)=4,COUNTIF(Jours_fériés,IA4+1)),HLOOKUP(IA4+4,Journalier_HLV_Inter,8,FALSE)-HLOOKUP(IA4+5,Journalier_HLV_Inter,9,FALSE),IF(AND(WEEKDAY(IA4,2)=4,COUNTIF(Jours_fériés,AND(IA4+1,IA4+4))),HLOOKUP(IA4+5,Journalier_HLV_Inter,8,FALSE)-HLOOKUP(IA4+6,Journalier_HLV_Inter,9,FALSE),IF(AND(WEEKDAY(IA4,2)=4,COUNTIF(Jours_fériés,IA4+4)),HLOOKUP(IA4+1,Journalier_HLV_Inter,8,FALSE)-HLOOKUP(IA4+5,Journalier_HLV_Inter,9,FALSE),IF(AND(WEEKDAY(IA4,2)=5,COUNTIF(Jours_fériés,IA4+3)),HLOOKUP(IA4+4,Journalier_HLV_Inter,8,FALSE)-HLOOKUP(IA4+5,Journalier_HLV_Inter,9,FALSE),IF(AND(WEEKDAY(IA4,2)=5,COUNTIF(Jours_fériés,IA4+4)),HLOOKUP(IA4+3,Journalier_HLV_Inter,8,FALSE)-HLOOKUP(IA4+5,Journalier_HLV_Inter,9,FALSE),IF(COUNTIF(Week_end,IA4),0,IF(COUNTIF(Jours_fériés,IA4),0,HLOOKUP(IA4+1,Journalier_HLV_Inter,8,FALSE)-HLOOKUP(IA4+2,Journalier_HLV_Inter,9,FALSE)))))))))))))))))))</f>
        <v>0</v>
      </c>
      <c r="IB18" s="63">
        <f>IF(WEEKDAY(IB4,2)=5,(HLOOKUP(IB4+3,Journalier_HLV_Inter,8,FALSE)-HLOOKUP(IB4+4,Journalier_HLV_Inter,9,FALSE)),IF(AND(WEEKDAY(IB4,2)=1,COUNTIF(Jours_fériés,AND(IB4+1,IE+2))),HLOOKUP(IB4+3,Journalier_HLV_Inter,8,FALSE)-HLOOKUP(IB4+4,Journalier_HLV_Inter,9,FALSE),IF(AND(WEEKDAY(IB4,2)=1,COUNTIF(Jours_fériés,IB4+1)),HLOOKUP(IB4+2,Journalier_HLV_Inter,8,FALSE)-HLOOKUP(IB4+3,Journalier_HLV_Inter,9,FALSE),IF(AND(WEEKDAY(IB4,2)=1,COUNTIF(Jours_fériés,IB4+2)),HLOOKUP(IB4+1,Journalier_HLV_Inter,8,FALSE)-HLOOKUP(IB4+3,Journalier_HLV_Inter,9,FALSE),IF(AND(WEEKDAY(IB4,2)=2,COUNTIF(Jours_fériés,AND(IB4+1,IB4+2))),HLOOKUP(IB4+3,Journalier_HLV_Inter,8,FALSE)-HLOOKUP(IB4+4,Journalier_HLV_Inter,9,FALSE),IF(AND(WEEKDAY(IB4,2)=2,COUNTIF(Jours_fériés,IB4+1)),HLOOKUP(IB4+2,Journalier_HLV_Inter,8,FALSE)-HLOOKUP(IB4+3,Journalier_HLV_Inter,9,FALSE),IF(AND(WEEKDAY(IB4,2)=2,COUNTIF(Jours_fériés,IB4+2)),HLOOKUP(IB4+1,Journalier_HLV_Inter,8,FALSE)-HLOOKUP(IB4+3,Journalier_HLV_Inter,9,FALSE),IF(AND(WEEKDAY(IB4,2)=3,COUNTIF(Jours_fériés,AND(IB4+1,IB4+2))),HLOOKUP(IB4+3,Journalier_HLV_Inter,8,FALSE)-HLOOKUP(IB4+4,Journalier_HLV_Inter,9,FALSE),IF(AND(WEEKDAY(IB4,2)=3,COUNTIF(Jours_fériés,IB4+1)),HLOOKUP(IB4+2,Journalier_HLV_Inter,8,FALSE)-HLOOKUP(IB4+3,Journalier_HLV_Inter,9,FALSE),IF(AND(WEEKDAY(IB4,2)=3,COUNTIF(Jours_fériés,IB4+2)),HLOOKUP(IB4+1,Journalier_HLV_Inter,8,FALSE)-HLOOKUP(IB4+5,Journalier_HLV_Inter,9,FALSE),IF(WEEKDAY(IB4,2)=4,(HLOOKUP(IB4+1,Journalier_HLV_Inter,8,FALSE)-HLOOKUP(IB4+4,Journalier_HLV_Inter,9,FALSE)),IF(AND(WEEKDAY(IB4,2)=4,COUNTIF(Jours_fériés,IB4+1)),HLOOKUP(IB4+4,Journalier_HLV_Inter,8,FALSE)-HLOOKUP(IB4+5,Journalier_HLV_Inter,9,FALSE),IF(AND(WEEKDAY(IB4,2)=4,COUNTIF(Jours_fériés,AND(IB4+1,IB4+4))),HLOOKUP(IB4+5,Journalier_HLV_Inter,8,FALSE)-HLOOKUP(IB4+6,Journalier_HLV_Inter,9,FALSE),IF(AND(WEEKDAY(IB4,2)=4,COUNTIF(Jours_fériés,IB4+4)),HLOOKUP(IB4+1,Journalier_HLV_Inter,8,FALSE)-HLOOKUP(IB4+5,Journalier_HLV_Inter,9,FALSE),IF(AND(WEEKDAY(IB4,2)=5,COUNTIF(Jours_fériés,IB4+3)),HLOOKUP(IB4+4,Journalier_HLV_Inter,8,FALSE)-HLOOKUP(IB4+5,Journalier_HLV_Inter,9,FALSE),IF(AND(WEEKDAY(IB4,2)=5,COUNTIF(Jours_fériés,IB4+4)),HLOOKUP(IB4+3,Journalier_HLV_Inter,8,FALSE)-HLOOKUP(IB4+5,Journalier_HLV_Inter,9,FALSE),IF(COUNTIF(Week_end,IB4),0,IF(COUNTIF(Jours_fériés,IB4),0,HLOOKUP(IB4+1,Journalier_HLV_Inter,8,FALSE)-HLOOKUP(IB4+2,Journalier_HLV_Inter,9,FALSE)))))))))))))))))))</f>
        <v>0</v>
      </c>
      <c r="IC18" s="63">
        <f>IF(WEEKDAY(IC4,2)=5,(HLOOKUP(IC4+3,Journalier_HLV_Inter,8,FALSE)-HLOOKUP(IC4+4,Journalier_HLV_Inter,9,FALSE)),IF(AND(WEEKDAY(IC4,2)=1,COUNTIF(Jours_fériés,AND(IC4+1,IE+2))),HLOOKUP(IC4+3,Journalier_HLV_Inter,8,FALSE)-HLOOKUP(IC4+4,Journalier_HLV_Inter,9,FALSE),IF(AND(WEEKDAY(IC4,2)=1,COUNTIF(Jours_fériés,IC4+1)),HLOOKUP(IC4+2,Journalier_HLV_Inter,8,FALSE)-HLOOKUP(IC4+3,Journalier_HLV_Inter,9,FALSE),IF(AND(WEEKDAY(IC4,2)=1,COUNTIF(Jours_fériés,IC4+2)),HLOOKUP(IC4+1,Journalier_HLV_Inter,8,FALSE)-HLOOKUP(IC4+3,Journalier_HLV_Inter,9,FALSE),IF(AND(WEEKDAY(IC4,2)=2,COUNTIF(Jours_fériés,AND(IC4+1,IC4+2))),HLOOKUP(IC4+3,Journalier_HLV_Inter,8,FALSE)-HLOOKUP(IC4+4,Journalier_HLV_Inter,9,FALSE),IF(AND(WEEKDAY(IC4,2)=2,COUNTIF(Jours_fériés,IC4+1)),HLOOKUP(IC4+2,Journalier_HLV_Inter,8,FALSE)-HLOOKUP(IC4+3,Journalier_HLV_Inter,9,FALSE),IF(AND(WEEKDAY(IC4,2)=2,COUNTIF(Jours_fériés,IC4+2)),HLOOKUP(IC4+1,Journalier_HLV_Inter,8,FALSE)-HLOOKUP(IC4+3,Journalier_HLV_Inter,9,FALSE),IF(AND(WEEKDAY(IC4,2)=3,COUNTIF(Jours_fériés,AND(IC4+1,IC4+2))),HLOOKUP(IC4+3,Journalier_HLV_Inter,8,FALSE)-HLOOKUP(IC4+4,Journalier_HLV_Inter,9,FALSE),IF(AND(WEEKDAY(IC4,2)=3,COUNTIF(Jours_fériés,IC4+1)),HLOOKUP(IC4+2,Journalier_HLV_Inter,8,FALSE)-HLOOKUP(IC4+3,Journalier_HLV_Inter,9,FALSE),IF(AND(WEEKDAY(IC4,2)=3,COUNTIF(Jours_fériés,IC4+2)),HLOOKUP(IC4+1,Journalier_HLV_Inter,8,FALSE)-HLOOKUP(IC4+5,Journalier_HLV_Inter,9,FALSE),IF(WEEKDAY(IC4,2)=4,(HLOOKUP(IC4+1,Journalier_HLV_Inter,8,FALSE)-HLOOKUP(IC4+4,Journalier_HLV_Inter,9,FALSE)),IF(AND(WEEKDAY(IC4,2)=4,COUNTIF(Jours_fériés,IC4+1)),HLOOKUP(IC4+4,Journalier_HLV_Inter,8,FALSE)-HLOOKUP(IC4+5,Journalier_HLV_Inter,9,FALSE),IF(AND(WEEKDAY(IC4,2)=4,COUNTIF(Jours_fériés,AND(IC4+1,IC4+4))),HLOOKUP(IC4+5,Journalier_HLV_Inter,8,FALSE)-HLOOKUP(IC4+6,Journalier_HLV_Inter,9,FALSE),IF(AND(WEEKDAY(IC4,2)=4,COUNTIF(Jours_fériés,IC4+4)),HLOOKUP(IC4+1,Journalier_HLV_Inter,8,FALSE)-HLOOKUP(IC4+5,Journalier_HLV_Inter,9,FALSE),IF(AND(WEEKDAY(IC4,2)=5,COUNTIF(Jours_fériés,IC4+3)),HLOOKUP(IC4+4,Journalier_HLV_Inter,8,FALSE)-HLOOKUP(IC4+5,Journalier_HLV_Inter,9,FALSE),IF(AND(WEEKDAY(IC4,2)=5,COUNTIF(Jours_fériés,IC4+4)),HLOOKUP(IC4+3,Journalier_HLV_Inter,8,FALSE)-HLOOKUP(IC4+5,Journalier_HLV_Inter,9,FALSE),IF(COUNTIF(Week_end,IC4),0,IF(COUNTIF(Jours_fériés,IC4),0,HLOOKUP(IC4+1,Journalier_HLV_Inter,8,FALSE)-HLOOKUP(IC4+2,Journalier_HLV_Inter,9,FALSE)))))))))))))))))))</f>
        <v>0</v>
      </c>
      <c r="ID18" s="63">
        <f>IF(WEEKDAY(ID4,2)=5,(HLOOKUP(ID4+3,Journalier_HLV_Inter,8,FALSE)-HLOOKUP(ID4+4,Journalier_HLV_Inter,9,FALSE)),IF(AND(WEEKDAY(ID4,2)=1,COUNTIF(Jours_fériés,AND(ID4+1,IE+2))),HLOOKUP(ID4+3,Journalier_HLV_Inter,8,FALSE)-HLOOKUP(ID4+4,Journalier_HLV_Inter,9,FALSE),IF(AND(WEEKDAY(ID4,2)=1,COUNTIF(Jours_fériés,ID4+1)),HLOOKUP(ID4+2,Journalier_HLV_Inter,8,FALSE)-HLOOKUP(ID4+3,Journalier_HLV_Inter,9,FALSE),IF(AND(WEEKDAY(ID4,2)=1,COUNTIF(Jours_fériés,ID4+2)),HLOOKUP(ID4+1,Journalier_HLV_Inter,8,FALSE)-HLOOKUP(ID4+3,Journalier_HLV_Inter,9,FALSE),IF(AND(WEEKDAY(ID4,2)=2,COUNTIF(Jours_fériés,AND(ID4+1,ID4+2))),HLOOKUP(ID4+3,Journalier_HLV_Inter,8,FALSE)-HLOOKUP(ID4+4,Journalier_HLV_Inter,9,FALSE),IF(AND(WEEKDAY(ID4,2)=2,COUNTIF(Jours_fériés,ID4+1)),HLOOKUP(ID4+2,Journalier_HLV_Inter,8,FALSE)-HLOOKUP(ID4+3,Journalier_HLV_Inter,9,FALSE),IF(AND(WEEKDAY(ID4,2)=2,COUNTIF(Jours_fériés,ID4+2)),HLOOKUP(ID4+1,Journalier_HLV_Inter,8,FALSE)-HLOOKUP(ID4+3,Journalier_HLV_Inter,9,FALSE),IF(AND(WEEKDAY(ID4,2)=3,COUNTIF(Jours_fériés,AND(ID4+1,ID4+2))),HLOOKUP(ID4+3,Journalier_HLV_Inter,8,FALSE)-HLOOKUP(ID4+4,Journalier_HLV_Inter,9,FALSE),IF(AND(WEEKDAY(ID4,2)=3,COUNTIF(Jours_fériés,ID4+1)),HLOOKUP(ID4+2,Journalier_HLV_Inter,8,FALSE)-HLOOKUP(ID4+3,Journalier_HLV_Inter,9,FALSE),IF(AND(WEEKDAY(ID4,2)=3,COUNTIF(Jours_fériés,ID4+2)),HLOOKUP(ID4+1,Journalier_HLV_Inter,8,FALSE)-HLOOKUP(ID4+5,Journalier_HLV_Inter,9,FALSE),IF(WEEKDAY(ID4,2)=4,(HLOOKUP(ID4+1,Journalier_HLV_Inter,8,FALSE)-HLOOKUP(ID4+4,Journalier_HLV_Inter,9,FALSE)),IF(AND(WEEKDAY(ID4,2)=4,COUNTIF(Jours_fériés,ID4+1)),HLOOKUP(ID4+4,Journalier_HLV_Inter,8,FALSE)-HLOOKUP(ID4+5,Journalier_HLV_Inter,9,FALSE),IF(AND(WEEKDAY(ID4,2)=4,COUNTIF(Jours_fériés,AND(ID4+1,ID4+4))),HLOOKUP(ID4+5,Journalier_HLV_Inter,8,FALSE)-HLOOKUP(ID4+6,Journalier_HLV_Inter,9,FALSE),IF(AND(WEEKDAY(ID4,2)=4,COUNTIF(Jours_fériés,ID4+4)),HLOOKUP(ID4+1,Journalier_HLV_Inter,8,FALSE)-HLOOKUP(ID4+5,Journalier_HLV_Inter,9,FALSE),IF(AND(WEEKDAY(ID4,2)=5,COUNTIF(Jours_fériés,ID4+3)),HLOOKUP(ID4+4,Journalier_HLV_Inter,8,FALSE)-HLOOKUP(ID4+5,Journalier_HLV_Inter,9,FALSE),IF(AND(WEEKDAY(ID4,2)=5,COUNTIF(Jours_fériés,ID4+4)),HLOOKUP(ID4+3,Journalier_HLV_Inter,8,FALSE)-HLOOKUP(ID4+5,Journalier_HLV_Inter,9,FALSE),IF(COUNTIF(Week_end,ID4),0,IF(COUNTIF(Jours_fériés,ID4),0,HLOOKUP(ID4+1,Journalier_HLV_Inter,8,FALSE)-HLOOKUP(ID4+2,Journalier_HLV_Inter,9,FALSE)))))))))))))))))))</f>
        <v>0</v>
      </c>
      <c r="IE18" s="63">
        <f>IF(WEEKDAY(IE4,2)=5,(HLOOKUP(IE4+3,Journalier_HLV_Inter,8,FALSE)-HLOOKUP(IE4+4,Journalier_HLV_Inter,9,FALSE)),IF(AND(WEEKDAY(IE4,2)=1,COUNTIF(Jours_fériés,AND(IE4+1,IE+2))),HLOOKUP(IE4+3,Journalier_HLV_Inter,8,FALSE)-HLOOKUP(IE4+4,Journalier_HLV_Inter,9,FALSE),IF(AND(WEEKDAY(IE4,2)=1,COUNTIF(Jours_fériés,IE4+1)),HLOOKUP(IE4+2,Journalier_HLV_Inter,8,FALSE)-HLOOKUP(IE4+3,Journalier_HLV_Inter,9,FALSE),IF(AND(WEEKDAY(IE4,2)=1,COUNTIF(Jours_fériés,IE4+2)),HLOOKUP(IE4+1,Journalier_HLV_Inter,8,FALSE)-HLOOKUP(IE4+3,Journalier_HLV_Inter,9,FALSE),IF(AND(WEEKDAY(IE4,2)=2,COUNTIF(Jours_fériés,AND(IE4+1,IE4+2))),HLOOKUP(IE4+3,Journalier_HLV_Inter,8,FALSE)-HLOOKUP(IE4+4,Journalier_HLV_Inter,9,FALSE),IF(AND(WEEKDAY(IE4,2)=2,COUNTIF(Jours_fériés,IE4+1)),HLOOKUP(IE4+2,Journalier_HLV_Inter,8,FALSE)-HLOOKUP(IE4+3,Journalier_HLV_Inter,9,FALSE),IF(AND(WEEKDAY(IE4,2)=2,COUNTIF(Jours_fériés,IE4+2)),HLOOKUP(IE4+1,Journalier_HLV_Inter,8,FALSE)-HLOOKUP(IE4+3,Journalier_HLV_Inter,9,FALSE),IF(AND(WEEKDAY(IE4,2)=3,COUNTIF(Jours_fériés,AND(IE4+1,IE4+2))),HLOOKUP(IE4+3,Journalier_HLV_Inter,8,FALSE)-HLOOKUP(IE4+4,Journalier_HLV_Inter,9,FALSE),IF(AND(WEEKDAY(IE4,2)=3,COUNTIF(Jours_fériés,IE4+1)),HLOOKUP(IE4+2,Journalier_HLV_Inter,8,FALSE)-HLOOKUP(IE4+3,Journalier_HLV_Inter,9,FALSE),IF(AND(WEEKDAY(IE4,2)=3,COUNTIF(Jours_fériés,IE4+2)),HLOOKUP(IE4+1,Journalier_HLV_Inter,8,FALSE)-HLOOKUP(IE4+5,Journalier_HLV_Inter,9,FALSE),IF(WEEKDAY(IE4,2)=4,(HLOOKUP(IE4+1,Journalier_HLV_Inter,8,FALSE)-HLOOKUP(IE4+4,Journalier_HLV_Inter,9,FALSE)),IF(AND(WEEKDAY(IE4,2)=4,COUNTIF(Jours_fériés,IE4+1)),HLOOKUP(IE4+4,Journalier_HLV_Inter,8,FALSE)-HLOOKUP(IE4+5,Journalier_HLV_Inter,9,FALSE),IF(AND(WEEKDAY(IE4,2)=4,COUNTIF(Jours_fériés,AND(IE4+1,IE4+4))),HLOOKUP(IE4+5,Journalier_HLV_Inter,8,FALSE)-HLOOKUP(IE4+6,Journalier_HLV_Inter,9,FALSE),IF(AND(WEEKDAY(IE4,2)=4,COUNTIF(Jours_fériés,IE4+4)),HLOOKUP(IE4+1,Journalier_HLV_Inter,8,FALSE)-HLOOKUP(IE4+5,Journalier_HLV_Inter,9,FALSE),IF(AND(WEEKDAY(IE4,2)=5,COUNTIF(Jours_fériés,IE4+3)),HLOOKUP(IE4+4,Journalier_HLV_Inter,8,FALSE)-HLOOKUP(IE4+5,Journalier_HLV_Inter,9,FALSE),IF(AND(WEEKDAY(IE4,2)=5,COUNTIF(Jours_fériés,IE4+4)),HLOOKUP(IE4+3,Journalier_HLV_Inter,8,FALSE)-HLOOKUP(IE4+5,Journalier_HLV_Inter,9,FALSE),IF(COUNTIF(Week_end,IE4),0,IF(COUNTIF(Jours_fériés,IE4),0,HLOOKUP(IE4+1,Journalier_HLV_Inter,8,FALSE)-HLOOKUP(IE4+2,Journalier_HLV_Inter,9,FALSE)))))))))))))))))))</f>
        <v>0</v>
      </c>
      <c r="IF18" s="63">
        <f>IF(WEEKDAY(IF4,2)=5,(HLOOKUP(IF4+3,Journalier_HLV_Inter,8,FALSE)-HLOOKUP(IF4+4,Journalier_HLV_Inter,9,FALSE)),IF(AND(WEEKDAY(IF4,2)=1,COUNTIF(Jours_fériés,AND(IF4+1,IE+2))),HLOOKUP(IF4+3,Journalier_HLV_Inter,8,FALSE)-HLOOKUP(IF4+4,Journalier_HLV_Inter,9,FALSE),IF(AND(WEEKDAY(IF4,2)=1,COUNTIF(Jours_fériés,IF4+1)),HLOOKUP(IF4+2,Journalier_HLV_Inter,8,FALSE)-HLOOKUP(IF4+3,Journalier_HLV_Inter,9,FALSE),IF(AND(WEEKDAY(IF4,2)=1,COUNTIF(Jours_fériés,IF4+2)),HLOOKUP(IF4+1,Journalier_HLV_Inter,8,FALSE)-HLOOKUP(IF4+3,Journalier_HLV_Inter,9,FALSE),IF(AND(WEEKDAY(IF4,2)=2,COUNTIF(Jours_fériés,AND(IF4+1,IF4+2))),HLOOKUP(IF4+3,Journalier_HLV_Inter,8,FALSE)-HLOOKUP(IF4+4,Journalier_HLV_Inter,9,FALSE),IF(AND(WEEKDAY(IF4,2)=2,COUNTIF(Jours_fériés,IF4+1)),HLOOKUP(IF4+2,Journalier_HLV_Inter,8,FALSE)-HLOOKUP(IF4+3,Journalier_HLV_Inter,9,FALSE),IF(AND(WEEKDAY(IF4,2)=2,COUNTIF(Jours_fériés,IF4+2)),HLOOKUP(IF4+1,Journalier_HLV_Inter,8,FALSE)-HLOOKUP(IF4+3,Journalier_HLV_Inter,9,FALSE),IF(AND(WEEKDAY(IF4,2)=3,COUNTIF(Jours_fériés,AND(IF4+1,IF4+2))),HLOOKUP(IF4+3,Journalier_HLV_Inter,8,FALSE)-HLOOKUP(IF4+4,Journalier_HLV_Inter,9,FALSE),IF(AND(WEEKDAY(IF4,2)=3,COUNTIF(Jours_fériés,IF4+1)),HLOOKUP(IF4+2,Journalier_HLV_Inter,8,FALSE)-HLOOKUP(IF4+3,Journalier_HLV_Inter,9,FALSE),IF(AND(WEEKDAY(IF4,2)=3,COUNTIF(Jours_fériés,IF4+2)),HLOOKUP(IF4+1,Journalier_HLV_Inter,8,FALSE)-HLOOKUP(IF4+5,Journalier_HLV_Inter,9,FALSE),IF(WEEKDAY(IF4,2)=4,(HLOOKUP(IF4+1,Journalier_HLV_Inter,8,FALSE)-HLOOKUP(IF4+4,Journalier_HLV_Inter,9,FALSE)),IF(AND(WEEKDAY(IF4,2)=4,COUNTIF(Jours_fériés,IF4+1)),HLOOKUP(IF4+4,Journalier_HLV_Inter,8,FALSE)-HLOOKUP(IF4+5,Journalier_HLV_Inter,9,FALSE),IF(AND(WEEKDAY(IF4,2)=4,COUNTIF(Jours_fériés,AND(IF4+1,IF4+4))),HLOOKUP(IF4+5,Journalier_HLV_Inter,8,FALSE)-HLOOKUP(IF4+6,Journalier_HLV_Inter,9,FALSE),IF(AND(WEEKDAY(IF4,2)=4,COUNTIF(Jours_fériés,IF4+4)),HLOOKUP(IF4+1,Journalier_HLV_Inter,8,FALSE)-HLOOKUP(IF4+5,Journalier_HLV_Inter,9,FALSE),IF(AND(WEEKDAY(IF4,2)=5,COUNTIF(Jours_fériés,IF4+3)),HLOOKUP(IF4+4,Journalier_HLV_Inter,8,FALSE)-HLOOKUP(IF4+5,Journalier_HLV_Inter,9,FALSE),IF(AND(WEEKDAY(IF4,2)=5,COUNTIF(Jours_fériés,IF4+4)),HLOOKUP(IF4+3,Journalier_HLV_Inter,8,FALSE)-HLOOKUP(IF4+5,Journalier_HLV_Inter,9,FALSE),IF(COUNTIF(Week_end,IF4),0,IF(COUNTIF(Jours_fériés,IF4),0,HLOOKUP(IF4+1,Journalier_HLV_Inter,8,FALSE)-HLOOKUP(IF4+2,Journalier_HLV_Inter,9,FALSE)))))))))))))))))))</f>
        <v>0</v>
      </c>
      <c r="IG18" s="63">
        <f>IF(WEEKDAY(IG4,2)=5,(HLOOKUP(IG4+3,Journalier_HLV_Inter,8,FALSE)-HLOOKUP(IG4+4,Journalier_HLV_Inter,9,FALSE)),IF(AND(WEEKDAY(IG4,2)=1,COUNTIF(Jours_fériés,AND(IG4+1,IE+2))),HLOOKUP(IG4+3,Journalier_HLV_Inter,8,FALSE)-HLOOKUP(IG4+4,Journalier_HLV_Inter,9,FALSE),IF(AND(WEEKDAY(IG4,2)=1,COUNTIF(Jours_fériés,IG4+1)),HLOOKUP(IG4+2,Journalier_HLV_Inter,8,FALSE)-HLOOKUP(IG4+3,Journalier_HLV_Inter,9,FALSE),IF(AND(WEEKDAY(IG4,2)=1,COUNTIF(Jours_fériés,IG4+2)),HLOOKUP(IG4+1,Journalier_HLV_Inter,8,FALSE)-HLOOKUP(IG4+3,Journalier_HLV_Inter,9,FALSE),IF(AND(WEEKDAY(IG4,2)=2,COUNTIF(Jours_fériés,AND(IG4+1,IG4+2))),HLOOKUP(IG4+3,Journalier_HLV_Inter,8,FALSE)-HLOOKUP(IG4+4,Journalier_HLV_Inter,9,FALSE),IF(AND(WEEKDAY(IG4,2)=2,COUNTIF(Jours_fériés,IG4+1)),HLOOKUP(IG4+2,Journalier_HLV_Inter,8,FALSE)-HLOOKUP(IG4+3,Journalier_HLV_Inter,9,FALSE),IF(AND(WEEKDAY(IG4,2)=2,COUNTIF(Jours_fériés,IG4+2)),HLOOKUP(IG4+1,Journalier_HLV_Inter,8,FALSE)-HLOOKUP(IG4+3,Journalier_HLV_Inter,9,FALSE),IF(AND(WEEKDAY(IG4,2)=3,COUNTIF(Jours_fériés,AND(IG4+1,IG4+2))),HLOOKUP(IG4+3,Journalier_HLV_Inter,8,FALSE)-HLOOKUP(IG4+4,Journalier_HLV_Inter,9,FALSE),IF(AND(WEEKDAY(IG4,2)=3,COUNTIF(Jours_fériés,IG4+1)),HLOOKUP(IG4+2,Journalier_HLV_Inter,8,FALSE)-HLOOKUP(IG4+3,Journalier_HLV_Inter,9,FALSE),IF(AND(WEEKDAY(IG4,2)=3,COUNTIF(Jours_fériés,IG4+2)),HLOOKUP(IG4+1,Journalier_HLV_Inter,8,FALSE)-HLOOKUP(IG4+5,Journalier_HLV_Inter,9,FALSE),IF(WEEKDAY(IG4,2)=4,(HLOOKUP(IG4+1,Journalier_HLV_Inter,8,FALSE)-HLOOKUP(IG4+4,Journalier_HLV_Inter,9,FALSE)),IF(AND(WEEKDAY(IG4,2)=4,COUNTIF(Jours_fériés,IG4+1)),HLOOKUP(IG4+4,Journalier_HLV_Inter,8,FALSE)-HLOOKUP(IG4+5,Journalier_HLV_Inter,9,FALSE),IF(AND(WEEKDAY(IG4,2)=4,COUNTIF(Jours_fériés,AND(IG4+1,IG4+4))),HLOOKUP(IG4+5,Journalier_HLV_Inter,8,FALSE)-HLOOKUP(IG4+6,Journalier_HLV_Inter,9,FALSE),IF(AND(WEEKDAY(IG4,2)=4,COUNTIF(Jours_fériés,IG4+4)),HLOOKUP(IG4+1,Journalier_HLV_Inter,8,FALSE)-HLOOKUP(IG4+5,Journalier_HLV_Inter,9,FALSE),IF(AND(WEEKDAY(IG4,2)=5,COUNTIF(Jours_fériés,IG4+3)),HLOOKUP(IG4+4,Journalier_HLV_Inter,8,FALSE)-HLOOKUP(IG4+5,Journalier_HLV_Inter,9,FALSE),IF(AND(WEEKDAY(IG4,2)=5,COUNTIF(Jours_fériés,IG4+4)),HLOOKUP(IG4+3,Journalier_HLV_Inter,8,FALSE)-HLOOKUP(IG4+5,Journalier_HLV_Inter,9,FALSE),IF(COUNTIF(Week_end,IG4),0,IF(COUNTIF(Jours_fériés,IG4),0,HLOOKUP(IG4+1,Journalier_HLV_Inter,8,FALSE)-HLOOKUP(IG4+2,Journalier_HLV_Inter,9,FALSE)))))))))))))))))))</f>
        <v>0</v>
      </c>
      <c r="IH18" s="63">
        <f>IF(WEEKDAY(IH4,2)=5,(HLOOKUP(IH4+3,Journalier_HLV_Inter,8,FALSE)-HLOOKUP(IH4+4,Journalier_HLV_Inter,9,FALSE)),IF(AND(WEEKDAY(IH4,2)=1,COUNTIF(Jours_fériés,AND(IH4+1,IE+2))),HLOOKUP(IH4+3,Journalier_HLV_Inter,8,FALSE)-HLOOKUP(IH4+4,Journalier_HLV_Inter,9,FALSE),IF(AND(WEEKDAY(IH4,2)=1,COUNTIF(Jours_fériés,IH4+1)),HLOOKUP(IH4+2,Journalier_HLV_Inter,8,FALSE)-HLOOKUP(IH4+3,Journalier_HLV_Inter,9,FALSE),IF(AND(WEEKDAY(IH4,2)=1,COUNTIF(Jours_fériés,IH4+2)),HLOOKUP(IH4+1,Journalier_HLV_Inter,8,FALSE)-HLOOKUP(IH4+3,Journalier_HLV_Inter,9,FALSE),IF(AND(WEEKDAY(IH4,2)=2,COUNTIF(Jours_fériés,AND(IH4+1,IH4+2))),HLOOKUP(IH4+3,Journalier_HLV_Inter,8,FALSE)-HLOOKUP(IH4+4,Journalier_HLV_Inter,9,FALSE),IF(AND(WEEKDAY(IH4,2)=2,COUNTIF(Jours_fériés,IH4+1)),HLOOKUP(IH4+2,Journalier_HLV_Inter,8,FALSE)-HLOOKUP(IH4+3,Journalier_HLV_Inter,9,FALSE),IF(AND(WEEKDAY(IH4,2)=2,COUNTIF(Jours_fériés,IH4+2)),HLOOKUP(IH4+1,Journalier_HLV_Inter,8,FALSE)-HLOOKUP(IH4+3,Journalier_HLV_Inter,9,FALSE),IF(AND(WEEKDAY(IH4,2)=3,COUNTIF(Jours_fériés,AND(IH4+1,IH4+2))),HLOOKUP(IH4+3,Journalier_HLV_Inter,8,FALSE)-HLOOKUP(IH4+4,Journalier_HLV_Inter,9,FALSE),IF(AND(WEEKDAY(IH4,2)=3,COUNTIF(Jours_fériés,IH4+1)),HLOOKUP(IH4+2,Journalier_HLV_Inter,8,FALSE)-HLOOKUP(IH4+3,Journalier_HLV_Inter,9,FALSE),IF(AND(WEEKDAY(IH4,2)=3,COUNTIF(Jours_fériés,IH4+2)),HLOOKUP(IH4+1,Journalier_HLV_Inter,8,FALSE)-HLOOKUP(IH4+5,Journalier_HLV_Inter,9,FALSE),IF(WEEKDAY(IH4,2)=4,(HLOOKUP(IH4+1,Journalier_HLV_Inter,8,FALSE)-HLOOKUP(IH4+4,Journalier_HLV_Inter,9,FALSE)),IF(AND(WEEKDAY(IH4,2)=4,COUNTIF(Jours_fériés,IH4+1)),HLOOKUP(IH4+4,Journalier_HLV_Inter,8,FALSE)-HLOOKUP(IH4+5,Journalier_HLV_Inter,9,FALSE),IF(AND(WEEKDAY(IH4,2)=4,COUNTIF(Jours_fériés,AND(IH4+1,IH4+4))),HLOOKUP(IH4+5,Journalier_HLV_Inter,8,FALSE)-HLOOKUP(IH4+6,Journalier_HLV_Inter,9,FALSE),IF(AND(WEEKDAY(IH4,2)=4,COUNTIF(Jours_fériés,IH4+4)),HLOOKUP(IH4+1,Journalier_HLV_Inter,8,FALSE)-HLOOKUP(IH4+5,Journalier_HLV_Inter,9,FALSE),IF(AND(WEEKDAY(IH4,2)=5,COUNTIF(Jours_fériés,IH4+3)),HLOOKUP(IH4+4,Journalier_HLV_Inter,8,FALSE)-HLOOKUP(IH4+5,Journalier_HLV_Inter,9,FALSE),IF(AND(WEEKDAY(IH4,2)=5,COUNTIF(Jours_fériés,IH4+4)),HLOOKUP(IH4+3,Journalier_HLV_Inter,8,FALSE)-HLOOKUP(IH4+5,Journalier_HLV_Inter,9,FALSE),IF(COUNTIF(Week_end,IH4),0,IF(COUNTIF(Jours_fériés,IH4),0,HLOOKUP(IH4+1,Journalier_HLV_Inter,8,FALSE)-HLOOKUP(IH4+2,Journalier_HLV_Inter,9,FALSE)))))))))))))))))))</f>
        <v>0</v>
      </c>
      <c r="II18" s="63">
        <f>IF(WEEKDAY(II4,2)=5,(HLOOKUP(II4+3,Journalier_HLV_Inter,8,FALSE)-HLOOKUP(II4+4,Journalier_HLV_Inter,9,FALSE)),IF(AND(WEEKDAY(II4,2)=1,COUNTIF(Jours_fériés,AND(II4+1,IE+2))),HLOOKUP(II4+3,Journalier_HLV_Inter,8,FALSE)-HLOOKUP(II4+4,Journalier_HLV_Inter,9,FALSE),IF(AND(WEEKDAY(II4,2)=1,COUNTIF(Jours_fériés,II4+1)),HLOOKUP(II4+2,Journalier_HLV_Inter,8,FALSE)-HLOOKUP(II4+3,Journalier_HLV_Inter,9,FALSE),IF(AND(WEEKDAY(II4,2)=1,COUNTIF(Jours_fériés,II4+2)),HLOOKUP(II4+1,Journalier_HLV_Inter,8,FALSE)-HLOOKUP(II4+3,Journalier_HLV_Inter,9,FALSE),IF(AND(WEEKDAY(II4,2)=2,COUNTIF(Jours_fériés,AND(II4+1,II4+2))),HLOOKUP(II4+3,Journalier_HLV_Inter,8,FALSE)-HLOOKUP(II4+4,Journalier_HLV_Inter,9,FALSE),IF(AND(WEEKDAY(II4,2)=2,COUNTIF(Jours_fériés,II4+1)),HLOOKUP(II4+2,Journalier_HLV_Inter,8,FALSE)-HLOOKUP(II4+3,Journalier_HLV_Inter,9,FALSE),IF(AND(WEEKDAY(II4,2)=2,COUNTIF(Jours_fériés,II4+2)),HLOOKUP(II4+1,Journalier_HLV_Inter,8,FALSE)-HLOOKUP(II4+3,Journalier_HLV_Inter,9,FALSE),IF(AND(WEEKDAY(II4,2)=3,COUNTIF(Jours_fériés,AND(II4+1,II4+2))),HLOOKUP(II4+3,Journalier_HLV_Inter,8,FALSE)-HLOOKUP(II4+4,Journalier_HLV_Inter,9,FALSE),IF(AND(WEEKDAY(II4,2)=3,COUNTIF(Jours_fériés,II4+1)),HLOOKUP(II4+2,Journalier_HLV_Inter,8,FALSE)-HLOOKUP(II4+3,Journalier_HLV_Inter,9,FALSE),IF(AND(WEEKDAY(II4,2)=3,COUNTIF(Jours_fériés,II4+2)),HLOOKUP(II4+1,Journalier_HLV_Inter,8,FALSE)-HLOOKUP(II4+5,Journalier_HLV_Inter,9,FALSE),IF(WEEKDAY(II4,2)=4,(HLOOKUP(II4+1,Journalier_HLV_Inter,8,FALSE)-HLOOKUP(II4+4,Journalier_HLV_Inter,9,FALSE)),IF(AND(WEEKDAY(II4,2)=4,COUNTIF(Jours_fériés,II4+1)),HLOOKUP(II4+4,Journalier_HLV_Inter,8,FALSE)-HLOOKUP(II4+5,Journalier_HLV_Inter,9,FALSE),IF(AND(WEEKDAY(II4,2)=4,COUNTIF(Jours_fériés,AND(II4+1,II4+4))),HLOOKUP(II4+5,Journalier_HLV_Inter,8,FALSE)-HLOOKUP(II4+6,Journalier_HLV_Inter,9,FALSE),IF(AND(WEEKDAY(II4,2)=4,COUNTIF(Jours_fériés,II4+4)),HLOOKUP(II4+1,Journalier_HLV_Inter,8,FALSE)-HLOOKUP(II4+5,Journalier_HLV_Inter,9,FALSE),IF(AND(WEEKDAY(II4,2)=5,COUNTIF(Jours_fériés,II4+3)),HLOOKUP(II4+4,Journalier_HLV_Inter,8,FALSE)-HLOOKUP(II4+5,Journalier_HLV_Inter,9,FALSE),IF(AND(WEEKDAY(II4,2)=5,COUNTIF(Jours_fériés,II4+4)),HLOOKUP(II4+3,Journalier_HLV_Inter,8,FALSE)-HLOOKUP(II4+5,Journalier_HLV_Inter,9,FALSE),IF(COUNTIF(Week_end,II4),0,IF(COUNTIF(Jours_fériés,II4),0,HLOOKUP(II4+1,Journalier_HLV_Inter,8,FALSE)-HLOOKUP(II4+2,Journalier_HLV_Inter,9,FALSE)))))))))))))))))))</f>
        <v>0</v>
      </c>
      <c r="IJ18" s="63">
        <f>IF(WEEKDAY(IJ4,2)=5,(HLOOKUP(IJ4+3,Journalier_HLV_Inter,8,FALSE)-HLOOKUP(IJ4+4,Journalier_HLV_Inter,9,FALSE)),IF(AND(WEEKDAY(IJ4,2)=1,COUNTIF(Jours_fériés,AND(IJ4+1,IE+2))),HLOOKUP(IJ4+3,Journalier_HLV_Inter,8,FALSE)-HLOOKUP(IJ4+4,Journalier_HLV_Inter,9,FALSE),IF(AND(WEEKDAY(IJ4,2)=1,COUNTIF(Jours_fériés,IJ4+1)),HLOOKUP(IJ4+2,Journalier_HLV_Inter,8,FALSE)-HLOOKUP(IJ4+3,Journalier_HLV_Inter,9,FALSE),IF(AND(WEEKDAY(IJ4,2)=1,COUNTIF(Jours_fériés,IJ4+2)),HLOOKUP(IJ4+1,Journalier_HLV_Inter,8,FALSE)-HLOOKUP(IJ4+3,Journalier_HLV_Inter,9,FALSE),IF(AND(WEEKDAY(IJ4,2)=2,COUNTIF(Jours_fériés,AND(IJ4+1,IJ4+2))),HLOOKUP(IJ4+3,Journalier_HLV_Inter,8,FALSE)-HLOOKUP(IJ4+4,Journalier_HLV_Inter,9,FALSE),IF(AND(WEEKDAY(IJ4,2)=2,COUNTIF(Jours_fériés,IJ4+1)),HLOOKUP(IJ4+2,Journalier_HLV_Inter,8,FALSE)-HLOOKUP(IJ4+3,Journalier_HLV_Inter,9,FALSE),IF(AND(WEEKDAY(IJ4,2)=2,COUNTIF(Jours_fériés,IJ4+2)),HLOOKUP(IJ4+1,Journalier_HLV_Inter,8,FALSE)-HLOOKUP(IJ4+3,Journalier_HLV_Inter,9,FALSE),IF(AND(WEEKDAY(IJ4,2)=3,COUNTIF(Jours_fériés,AND(IJ4+1,IJ4+2))),HLOOKUP(IJ4+3,Journalier_HLV_Inter,8,FALSE)-HLOOKUP(IJ4+4,Journalier_HLV_Inter,9,FALSE),IF(AND(WEEKDAY(IJ4,2)=3,COUNTIF(Jours_fériés,IJ4+1)),HLOOKUP(IJ4+2,Journalier_HLV_Inter,8,FALSE)-HLOOKUP(IJ4+3,Journalier_HLV_Inter,9,FALSE),IF(AND(WEEKDAY(IJ4,2)=3,COUNTIF(Jours_fériés,IJ4+2)),HLOOKUP(IJ4+1,Journalier_HLV_Inter,8,FALSE)-HLOOKUP(IJ4+5,Journalier_HLV_Inter,9,FALSE),IF(WEEKDAY(IJ4,2)=4,(HLOOKUP(IJ4+1,Journalier_HLV_Inter,8,FALSE)-HLOOKUP(IJ4+4,Journalier_HLV_Inter,9,FALSE)),IF(AND(WEEKDAY(IJ4,2)=4,COUNTIF(Jours_fériés,IJ4+1)),HLOOKUP(IJ4+4,Journalier_HLV_Inter,8,FALSE)-HLOOKUP(IJ4+5,Journalier_HLV_Inter,9,FALSE),IF(AND(WEEKDAY(IJ4,2)=4,COUNTIF(Jours_fériés,AND(IJ4+1,IJ4+4))),HLOOKUP(IJ4+5,Journalier_HLV_Inter,8,FALSE)-HLOOKUP(IJ4+6,Journalier_HLV_Inter,9,FALSE),IF(AND(WEEKDAY(IJ4,2)=4,COUNTIF(Jours_fériés,IJ4+4)),HLOOKUP(IJ4+1,Journalier_HLV_Inter,8,FALSE)-HLOOKUP(IJ4+5,Journalier_HLV_Inter,9,FALSE),IF(AND(WEEKDAY(IJ4,2)=5,COUNTIF(Jours_fériés,IJ4+3)),HLOOKUP(IJ4+4,Journalier_HLV_Inter,8,FALSE)-HLOOKUP(IJ4+5,Journalier_HLV_Inter,9,FALSE),IF(AND(WEEKDAY(IJ4,2)=5,COUNTIF(Jours_fériés,IJ4+4)),HLOOKUP(IJ4+3,Journalier_HLV_Inter,8,FALSE)-HLOOKUP(IJ4+5,Journalier_HLV_Inter,9,FALSE),IF(COUNTIF(Week_end,IJ4),0,IF(COUNTIF(Jours_fériés,IJ4),0,HLOOKUP(IJ4+1,Journalier_HLV_Inter,8,FALSE)-HLOOKUP(IJ4+2,Journalier_HLV_Inter,9,FALSE)))))))))))))))))))</f>
        <v>0</v>
      </c>
      <c r="IK18" s="63">
        <f>IF(WEEKDAY(IK4,2)=5,(HLOOKUP(IK4+3,Journalier_HLV_Inter,8,FALSE)-HLOOKUP(IK4+4,Journalier_HLV_Inter,9,FALSE)),IF(AND(WEEKDAY(IK4,2)=1,COUNTIF(Jours_fériés,AND(IK4+1,IE+2))),HLOOKUP(IK4+3,Journalier_HLV_Inter,8,FALSE)-HLOOKUP(IK4+4,Journalier_HLV_Inter,9,FALSE),IF(AND(WEEKDAY(IK4,2)=1,COUNTIF(Jours_fériés,IK4+1)),HLOOKUP(IK4+2,Journalier_HLV_Inter,8,FALSE)-HLOOKUP(IK4+3,Journalier_HLV_Inter,9,FALSE),IF(AND(WEEKDAY(IK4,2)=1,COUNTIF(Jours_fériés,IK4+2)),HLOOKUP(IK4+1,Journalier_HLV_Inter,8,FALSE)-HLOOKUP(IK4+3,Journalier_HLV_Inter,9,FALSE),IF(AND(WEEKDAY(IK4,2)=2,COUNTIF(Jours_fériés,AND(IK4+1,IK4+2))),HLOOKUP(IK4+3,Journalier_HLV_Inter,8,FALSE)-HLOOKUP(IK4+4,Journalier_HLV_Inter,9,FALSE),IF(AND(WEEKDAY(IK4,2)=2,COUNTIF(Jours_fériés,IK4+1)),HLOOKUP(IK4+2,Journalier_HLV_Inter,8,FALSE)-HLOOKUP(IK4+3,Journalier_HLV_Inter,9,FALSE),IF(AND(WEEKDAY(IK4,2)=2,COUNTIF(Jours_fériés,IK4+2)),HLOOKUP(IK4+1,Journalier_HLV_Inter,8,FALSE)-HLOOKUP(IK4+3,Journalier_HLV_Inter,9,FALSE),IF(AND(WEEKDAY(IK4,2)=3,COUNTIF(Jours_fériés,AND(IK4+1,IK4+2))),HLOOKUP(IK4+3,Journalier_HLV_Inter,8,FALSE)-HLOOKUP(IK4+4,Journalier_HLV_Inter,9,FALSE),IF(AND(WEEKDAY(IK4,2)=3,COUNTIF(Jours_fériés,IK4+1)),HLOOKUP(IK4+2,Journalier_HLV_Inter,8,FALSE)-HLOOKUP(IK4+3,Journalier_HLV_Inter,9,FALSE),IF(AND(WEEKDAY(IK4,2)=3,COUNTIF(Jours_fériés,IK4+2)),HLOOKUP(IK4+1,Journalier_HLV_Inter,8,FALSE)-HLOOKUP(IK4+5,Journalier_HLV_Inter,9,FALSE),IF(WEEKDAY(IK4,2)=4,(HLOOKUP(IK4+1,Journalier_HLV_Inter,8,FALSE)-HLOOKUP(IK4+4,Journalier_HLV_Inter,9,FALSE)),IF(AND(WEEKDAY(IK4,2)=4,COUNTIF(Jours_fériés,IK4+1)),HLOOKUP(IK4+4,Journalier_HLV_Inter,8,FALSE)-HLOOKUP(IK4+5,Journalier_HLV_Inter,9,FALSE),IF(AND(WEEKDAY(IK4,2)=4,COUNTIF(Jours_fériés,AND(IK4+1,IK4+4))),HLOOKUP(IK4+5,Journalier_HLV_Inter,8,FALSE)-HLOOKUP(IK4+6,Journalier_HLV_Inter,9,FALSE),IF(AND(WEEKDAY(IK4,2)=4,COUNTIF(Jours_fériés,IK4+4)),HLOOKUP(IK4+1,Journalier_HLV_Inter,8,FALSE)-HLOOKUP(IK4+5,Journalier_HLV_Inter,9,FALSE),IF(AND(WEEKDAY(IK4,2)=5,COUNTIF(Jours_fériés,IK4+3)),HLOOKUP(IK4+4,Journalier_HLV_Inter,8,FALSE)-HLOOKUP(IK4+5,Journalier_HLV_Inter,9,FALSE),IF(AND(WEEKDAY(IK4,2)=5,COUNTIF(Jours_fériés,IK4+4)),HLOOKUP(IK4+3,Journalier_HLV_Inter,8,FALSE)-HLOOKUP(IK4+5,Journalier_HLV_Inter,9,FALSE),IF(COUNTIF(Week_end,IK4),0,IF(COUNTIF(Jours_fériés,IK4),0,HLOOKUP(IK4+1,Journalier_HLV_Inter,8,FALSE)-HLOOKUP(IK4+2,Journalier_HLV_Inter,9,FALSE)))))))))))))))))))</f>
        <v>0</v>
      </c>
      <c r="IL18" s="63">
        <f>IF(WEEKDAY(IL4,2)=5,(HLOOKUP(IL4+3,Journalier_HLV_Inter,8,FALSE)-HLOOKUP(IL4+4,Journalier_HLV_Inter,9,FALSE)),IF(AND(WEEKDAY(IL4,2)=1,COUNTIF(Jours_fériés,AND(IL4+1,IE+2))),HLOOKUP(IL4+3,Journalier_HLV_Inter,8,FALSE)-HLOOKUP(IL4+4,Journalier_HLV_Inter,9,FALSE),IF(AND(WEEKDAY(IL4,2)=1,COUNTIF(Jours_fériés,IL4+1)),HLOOKUP(IL4+2,Journalier_HLV_Inter,8,FALSE)-HLOOKUP(IL4+3,Journalier_HLV_Inter,9,FALSE),IF(AND(WEEKDAY(IL4,2)=1,COUNTIF(Jours_fériés,IL4+2)),HLOOKUP(IL4+1,Journalier_HLV_Inter,8,FALSE)-HLOOKUP(IL4+3,Journalier_HLV_Inter,9,FALSE),IF(AND(WEEKDAY(IL4,2)=2,COUNTIF(Jours_fériés,AND(IL4+1,IL4+2))),HLOOKUP(IL4+3,Journalier_HLV_Inter,8,FALSE)-HLOOKUP(IL4+4,Journalier_HLV_Inter,9,FALSE),IF(AND(WEEKDAY(IL4,2)=2,COUNTIF(Jours_fériés,IL4+1)),HLOOKUP(IL4+2,Journalier_HLV_Inter,8,FALSE)-HLOOKUP(IL4+3,Journalier_HLV_Inter,9,FALSE),IF(AND(WEEKDAY(IL4,2)=2,COUNTIF(Jours_fériés,IL4+2)),HLOOKUP(IL4+1,Journalier_HLV_Inter,8,FALSE)-HLOOKUP(IL4+3,Journalier_HLV_Inter,9,FALSE),IF(AND(WEEKDAY(IL4,2)=3,COUNTIF(Jours_fériés,AND(IL4+1,IL4+2))),HLOOKUP(IL4+3,Journalier_HLV_Inter,8,FALSE)-HLOOKUP(IL4+4,Journalier_HLV_Inter,9,FALSE),IF(AND(WEEKDAY(IL4,2)=3,COUNTIF(Jours_fériés,IL4+1)),HLOOKUP(IL4+2,Journalier_HLV_Inter,8,FALSE)-HLOOKUP(IL4+3,Journalier_HLV_Inter,9,FALSE),IF(AND(WEEKDAY(IL4,2)=3,COUNTIF(Jours_fériés,IL4+2)),HLOOKUP(IL4+1,Journalier_HLV_Inter,8,FALSE)-HLOOKUP(IL4+5,Journalier_HLV_Inter,9,FALSE),IF(WEEKDAY(IL4,2)=4,(HLOOKUP(IL4+1,Journalier_HLV_Inter,8,FALSE)-HLOOKUP(IL4+4,Journalier_HLV_Inter,9,FALSE)),IF(AND(WEEKDAY(IL4,2)=4,COUNTIF(Jours_fériés,IL4+1)),HLOOKUP(IL4+4,Journalier_HLV_Inter,8,FALSE)-HLOOKUP(IL4+5,Journalier_HLV_Inter,9,FALSE),IF(AND(WEEKDAY(IL4,2)=4,COUNTIF(Jours_fériés,AND(IL4+1,IL4+4))),HLOOKUP(IL4+5,Journalier_HLV_Inter,8,FALSE)-HLOOKUP(IL4+6,Journalier_HLV_Inter,9,FALSE),IF(AND(WEEKDAY(IL4,2)=4,COUNTIF(Jours_fériés,IL4+4)),HLOOKUP(IL4+1,Journalier_HLV_Inter,8,FALSE)-HLOOKUP(IL4+5,Journalier_HLV_Inter,9,FALSE),IF(AND(WEEKDAY(IL4,2)=5,COUNTIF(Jours_fériés,IL4+3)),HLOOKUP(IL4+4,Journalier_HLV_Inter,8,FALSE)-HLOOKUP(IL4+5,Journalier_HLV_Inter,9,FALSE),IF(AND(WEEKDAY(IL4,2)=5,COUNTIF(Jours_fériés,IL4+4)),HLOOKUP(IL4+3,Journalier_HLV_Inter,8,FALSE)-HLOOKUP(IL4+5,Journalier_HLV_Inter,9,FALSE),IF(COUNTIF(Week_end,IL4),0,IF(COUNTIF(Jours_fériés,IL4),0,HLOOKUP(IL4+1,Journalier_HLV_Inter,8,FALSE)-HLOOKUP(IL4+2,Journalier_HLV_Inter,9,FALSE)))))))))))))))))))</f>
        <v>0</v>
      </c>
      <c r="IM18" s="63">
        <f>IF(WEEKDAY(IM4,2)=5,(HLOOKUP(IM4+3,Journalier_HLV_Inter,8,FALSE)-HLOOKUP(IM4+4,Journalier_HLV_Inter,9,FALSE)),IF(AND(WEEKDAY(IM4,2)=1,COUNTIF(Jours_fériés,AND(IM4+1,IE+2))),HLOOKUP(IM4+3,Journalier_HLV_Inter,8,FALSE)-HLOOKUP(IM4+4,Journalier_HLV_Inter,9,FALSE),IF(AND(WEEKDAY(IM4,2)=1,COUNTIF(Jours_fériés,IM4+1)),HLOOKUP(IM4+2,Journalier_HLV_Inter,8,FALSE)-HLOOKUP(IM4+3,Journalier_HLV_Inter,9,FALSE),IF(AND(WEEKDAY(IM4,2)=1,COUNTIF(Jours_fériés,IM4+2)),HLOOKUP(IM4+1,Journalier_HLV_Inter,8,FALSE)-HLOOKUP(IM4+3,Journalier_HLV_Inter,9,FALSE),IF(AND(WEEKDAY(IM4,2)=2,COUNTIF(Jours_fériés,AND(IM4+1,IM4+2))),HLOOKUP(IM4+3,Journalier_HLV_Inter,8,FALSE)-HLOOKUP(IM4+4,Journalier_HLV_Inter,9,FALSE),IF(AND(WEEKDAY(IM4,2)=2,COUNTIF(Jours_fériés,IM4+1)),HLOOKUP(IM4+2,Journalier_HLV_Inter,8,FALSE)-HLOOKUP(IM4+3,Journalier_HLV_Inter,9,FALSE),IF(AND(WEEKDAY(IM4,2)=2,COUNTIF(Jours_fériés,IM4+2)),HLOOKUP(IM4+1,Journalier_HLV_Inter,8,FALSE)-HLOOKUP(IM4+3,Journalier_HLV_Inter,9,FALSE),IF(AND(WEEKDAY(IM4,2)=3,COUNTIF(Jours_fériés,AND(IM4+1,IM4+2))),HLOOKUP(IM4+3,Journalier_HLV_Inter,8,FALSE)-HLOOKUP(IM4+4,Journalier_HLV_Inter,9,FALSE),IF(AND(WEEKDAY(IM4,2)=3,COUNTIF(Jours_fériés,IM4+1)),HLOOKUP(IM4+2,Journalier_HLV_Inter,8,FALSE)-HLOOKUP(IM4+3,Journalier_HLV_Inter,9,FALSE),IF(AND(WEEKDAY(IM4,2)=3,COUNTIF(Jours_fériés,IM4+2)),HLOOKUP(IM4+1,Journalier_HLV_Inter,8,FALSE)-HLOOKUP(IM4+5,Journalier_HLV_Inter,9,FALSE),IF(WEEKDAY(IM4,2)=4,(HLOOKUP(IM4+1,Journalier_HLV_Inter,8,FALSE)-HLOOKUP(IM4+4,Journalier_HLV_Inter,9,FALSE)),IF(AND(WEEKDAY(IM4,2)=4,COUNTIF(Jours_fériés,IM4+1)),HLOOKUP(IM4+4,Journalier_HLV_Inter,8,FALSE)-HLOOKUP(IM4+5,Journalier_HLV_Inter,9,FALSE),IF(AND(WEEKDAY(IM4,2)=4,COUNTIF(Jours_fériés,AND(IM4+1,IM4+4))),HLOOKUP(IM4+5,Journalier_HLV_Inter,8,FALSE)-HLOOKUP(IM4+6,Journalier_HLV_Inter,9,FALSE),IF(AND(WEEKDAY(IM4,2)=4,COUNTIF(Jours_fériés,IM4+4)),HLOOKUP(IM4+1,Journalier_HLV_Inter,8,FALSE)-HLOOKUP(IM4+5,Journalier_HLV_Inter,9,FALSE),IF(AND(WEEKDAY(IM4,2)=5,COUNTIF(Jours_fériés,IM4+3)),HLOOKUP(IM4+4,Journalier_HLV_Inter,8,FALSE)-HLOOKUP(IM4+5,Journalier_HLV_Inter,9,FALSE),IF(AND(WEEKDAY(IM4,2)=5,COUNTIF(Jours_fériés,IM4+4)),HLOOKUP(IM4+3,Journalier_HLV_Inter,8,FALSE)-HLOOKUP(IM4+5,Journalier_HLV_Inter,9,FALSE),IF(COUNTIF(Week_end,IM4),0,IF(COUNTIF(Jours_fériés,IM4),0,HLOOKUP(IM4+1,Journalier_HLV_Inter,8,FALSE)-HLOOKUP(IM4+2,Journalier_HLV_Inter,9,FALSE)))))))))))))))))))</f>
        <v>0</v>
      </c>
      <c r="IN18" s="63">
        <f>IF(WEEKDAY(IN4,2)=5,(HLOOKUP(IN4+3,Journalier_HLV_Inter,8,FALSE)-HLOOKUP(IN4+4,Journalier_HLV_Inter,9,FALSE)),IF(AND(WEEKDAY(IN4,2)=1,COUNTIF(Jours_fériés,AND(IN4+1,IE+2))),HLOOKUP(IN4+3,Journalier_HLV_Inter,8,FALSE)-HLOOKUP(IN4+4,Journalier_HLV_Inter,9,FALSE),IF(AND(WEEKDAY(IN4,2)=1,COUNTIF(Jours_fériés,IN4+1)),HLOOKUP(IN4+2,Journalier_HLV_Inter,8,FALSE)-HLOOKUP(IN4+3,Journalier_HLV_Inter,9,FALSE),IF(AND(WEEKDAY(IN4,2)=1,COUNTIF(Jours_fériés,IN4+2)),HLOOKUP(IN4+1,Journalier_HLV_Inter,8,FALSE)-HLOOKUP(IN4+3,Journalier_HLV_Inter,9,FALSE),IF(AND(WEEKDAY(IN4,2)=2,COUNTIF(Jours_fériés,AND(IN4+1,IN4+2))),HLOOKUP(IN4+3,Journalier_HLV_Inter,8,FALSE)-HLOOKUP(IN4+4,Journalier_HLV_Inter,9,FALSE),IF(AND(WEEKDAY(IN4,2)=2,COUNTIF(Jours_fériés,IN4+1)),HLOOKUP(IN4+2,Journalier_HLV_Inter,8,FALSE)-HLOOKUP(IN4+3,Journalier_HLV_Inter,9,FALSE),IF(AND(WEEKDAY(IN4,2)=2,COUNTIF(Jours_fériés,IN4+2)),HLOOKUP(IN4+1,Journalier_HLV_Inter,8,FALSE)-HLOOKUP(IN4+3,Journalier_HLV_Inter,9,FALSE),IF(AND(WEEKDAY(IN4,2)=3,COUNTIF(Jours_fériés,AND(IN4+1,IN4+2))),HLOOKUP(IN4+3,Journalier_HLV_Inter,8,FALSE)-HLOOKUP(IN4+4,Journalier_HLV_Inter,9,FALSE),IF(AND(WEEKDAY(IN4,2)=3,COUNTIF(Jours_fériés,IN4+1)),HLOOKUP(IN4+2,Journalier_HLV_Inter,8,FALSE)-HLOOKUP(IN4+3,Journalier_HLV_Inter,9,FALSE),IF(AND(WEEKDAY(IN4,2)=3,COUNTIF(Jours_fériés,IN4+2)),HLOOKUP(IN4+1,Journalier_HLV_Inter,8,FALSE)-HLOOKUP(IN4+5,Journalier_HLV_Inter,9,FALSE),IF(WEEKDAY(IN4,2)=4,(HLOOKUP(IN4+1,Journalier_HLV_Inter,8,FALSE)-HLOOKUP(IN4+4,Journalier_HLV_Inter,9,FALSE)),IF(AND(WEEKDAY(IN4,2)=4,COUNTIF(Jours_fériés,IN4+1)),HLOOKUP(IN4+4,Journalier_HLV_Inter,8,FALSE)-HLOOKUP(IN4+5,Journalier_HLV_Inter,9,FALSE),IF(AND(WEEKDAY(IN4,2)=4,COUNTIF(Jours_fériés,AND(IN4+1,IN4+4))),HLOOKUP(IN4+5,Journalier_HLV_Inter,8,FALSE)-HLOOKUP(IN4+6,Journalier_HLV_Inter,9,FALSE),IF(AND(WEEKDAY(IN4,2)=4,COUNTIF(Jours_fériés,IN4+4)),HLOOKUP(IN4+1,Journalier_HLV_Inter,8,FALSE)-HLOOKUP(IN4+5,Journalier_HLV_Inter,9,FALSE),IF(AND(WEEKDAY(IN4,2)=5,COUNTIF(Jours_fériés,IN4+3)),HLOOKUP(IN4+4,Journalier_HLV_Inter,8,FALSE)-HLOOKUP(IN4+5,Journalier_HLV_Inter,9,FALSE),IF(AND(WEEKDAY(IN4,2)=5,COUNTIF(Jours_fériés,IN4+4)),HLOOKUP(IN4+3,Journalier_HLV_Inter,8,FALSE)-HLOOKUP(IN4+5,Journalier_HLV_Inter,9,FALSE),IF(COUNTIF(Week_end,IN4),0,IF(COUNTIF(Jours_fériés,IN4),0,HLOOKUP(IN4+1,Journalier_HLV_Inter,8,FALSE)-HLOOKUP(IN4+2,Journalier_HLV_Inter,9,FALSE)))))))))))))))))))</f>
        <v>0</v>
      </c>
      <c r="IO18" s="63">
        <f>IF(WEEKDAY(IO4,2)=5,(HLOOKUP(IO4+3,Journalier_HLV_Inter,8,FALSE)-HLOOKUP(IO4+4,Journalier_HLV_Inter,9,FALSE)),IF(AND(WEEKDAY(IO4,2)=1,COUNTIF(Jours_fériés,AND(IO4+1,IE+2))),HLOOKUP(IO4+3,Journalier_HLV_Inter,8,FALSE)-HLOOKUP(IO4+4,Journalier_HLV_Inter,9,FALSE),IF(AND(WEEKDAY(IO4,2)=1,COUNTIF(Jours_fériés,IO4+1)),HLOOKUP(IO4+2,Journalier_HLV_Inter,8,FALSE)-HLOOKUP(IO4+3,Journalier_HLV_Inter,9,FALSE),IF(AND(WEEKDAY(IO4,2)=1,COUNTIF(Jours_fériés,IO4+2)),HLOOKUP(IO4+1,Journalier_HLV_Inter,8,FALSE)-HLOOKUP(IO4+3,Journalier_HLV_Inter,9,FALSE),IF(AND(WEEKDAY(IO4,2)=2,COUNTIF(Jours_fériés,AND(IO4+1,IO4+2))),HLOOKUP(IO4+3,Journalier_HLV_Inter,8,FALSE)-HLOOKUP(IO4+4,Journalier_HLV_Inter,9,FALSE),IF(AND(WEEKDAY(IO4,2)=2,COUNTIF(Jours_fériés,IO4+1)),HLOOKUP(IO4+2,Journalier_HLV_Inter,8,FALSE)-HLOOKUP(IO4+3,Journalier_HLV_Inter,9,FALSE),IF(AND(WEEKDAY(IO4,2)=2,COUNTIF(Jours_fériés,IO4+2)),HLOOKUP(IO4+1,Journalier_HLV_Inter,8,FALSE)-HLOOKUP(IO4+3,Journalier_HLV_Inter,9,FALSE),IF(AND(WEEKDAY(IO4,2)=3,COUNTIF(Jours_fériés,AND(IO4+1,IO4+2))),HLOOKUP(IO4+3,Journalier_HLV_Inter,8,FALSE)-HLOOKUP(IO4+4,Journalier_HLV_Inter,9,FALSE),IF(AND(WEEKDAY(IO4,2)=3,COUNTIF(Jours_fériés,IO4+1)),HLOOKUP(IO4+2,Journalier_HLV_Inter,8,FALSE)-HLOOKUP(IO4+3,Journalier_HLV_Inter,9,FALSE),IF(AND(WEEKDAY(IO4,2)=3,COUNTIF(Jours_fériés,IO4+2)),HLOOKUP(IO4+1,Journalier_HLV_Inter,8,FALSE)-HLOOKUP(IO4+5,Journalier_HLV_Inter,9,FALSE),IF(WEEKDAY(IO4,2)=4,(HLOOKUP(IO4+1,Journalier_HLV_Inter,8,FALSE)-HLOOKUP(IO4+4,Journalier_HLV_Inter,9,FALSE)),IF(AND(WEEKDAY(IO4,2)=4,COUNTIF(Jours_fériés,IO4+1)),HLOOKUP(IO4+4,Journalier_HLV_Inter,8,FALSE)-HLOOKUP(IO4+5,Journalier_HLV_Inter,9,FALSE),IF(AND(WEEKDAY(IO4,2)=4,COUNTIF(Jours_fériés,AND(IO4+1,IO4+4))),HLOOKUP(IO4+5,Journalier_HLV_Inter,8,FALSE)-HLOOKUP(IO4+6,Journalier_HLV_Inter,9,FALSE),IF(AND(WEEKDAY(IO4,2)=4,COUNTIF(Jours_fériés,IO4+4)),HLOOKUP(IO4+1,Journalier_HLV_Inter,8,FALSE)-HLOOKUP(IO4+5,Journalier_HLV_Inter,9,FALSE),IF(AND(WEEKDAY(IO4,2)=5,COUNTIF(Jours_fériés,IO4+3)),HLOOKUP(IO4+4,Journalier_HLV_Inter,8,FALSE)-HLOOKUP(IO4+5,Journalier_HLV_Inter,9,FALSE),IF(AND(WEEKDAY(IO4,2)=5,COUNTIF(Jours_fériés,IO4+4)),HLOOKUP(IO4+3,Journalier_HLV_Inter,8,FALSE)-HLOOKUP(IO4+5,Journalier_HLV_Inter,9,FALSE),IF(COUNTIF(Week_end,IO4),0,IF(COUNTIF(Jours_fériés,IO4),0,HLOOKUP(IO4+1,Journalier_HLV_Inter,8,FALSE)-HLOOKUP(IO4+2,Journalier_HLV_Inter,9,FALSE)))))))))))))))))))</f>
        <v>0</v>
      </c>
      <c r="IP18" s="63">
        <f>IF(WEEKDAY(IP4,2)=5,(HLOOKUP(IP4+3,Journalier_HLV_Inter,8,FALSE)-HLOOKUP(IP4+4,Journalier_HLV_Inter,9,FALSE)),IF(AND(WEEKDAY(IP4,2)=1,COUNTIF(Jours_fériés,AND(IP4+1,IE+2))),HLOOKUP(IP4+3,Journalier_HLV_Inter,8,FALSE)-HLOOKUP(IP4+4,Journalier_HLV_Inter,9,FALSE),IF(AND(WEEKDAY(IP4,2)=1,COUNTIF(Jours_fériés,IP4+1)),HLOOKUP(IP4+2,Journalier_HLV_Inter,8,FALSE)-HLOOKUP(IP4+3,Journalier_HLV_Inter,9,FALSE),IF(AND(WEEKDAY(IP4,2)=1,COUNTIF(Jours_fériés,IP4+2)),HLOOKUP(IP4+1,Journalier_HLV_Inter,8,FALSE)-HLOOKUP(IP4+3,Journalier_HLV_Inter,9,FALSE),IF(AND(WEEKDAY(IP4,2)=2,COUNTIF(Jours_fériés,AND(IP4+1,IP4+2))),HLOOKUP(IP4+3,Journalier_HLV_Inter,8,FALSE)-HLOOKUP(IP4+4,Journalier_HLV_Inter,9,FALSE),IF(AND(WEEKDAY(IP4,2)=2,COUNTIF(Jours_fériés,IP4+1)),HLOOKUP(IP4+2,Journalier_HLV_Inter,8,FALSE)-HLOOKUP(IP4+3,Journalier_HLV_Inter,9,FALSE),IF(AND(WEEKDAY(IP4,2)=2,COUNTIF(Jours_fériés,IP4+2)),HLOOKUP(IP4+1,Journalier_HLV_Inter,8,FALSE)-HLOOKUP(IP4+3,Journalier_HLV_Inter,9,FALSE),IF(AND(WEEKDAY(IP4,2)=3,COUNTIF(Jours_fériés,AND(IP4+1,IP4+2))),HLOOKUP(IP4+3,Journalier_HLV_Inter,8,FALSE)-HLOOKUP(IP4+4,Journalier_HLV_Inter,9,FALSE),IF(AND(WEEKDAY(IP4,2)=3,COUNTIF(Jours_fériés,IP4+1)),HLOOKUP(IP4+2,Journalier_HLV_Inter,8,FALSE)-HLOOKUP(IP4+3,Journalier_HLV_Inter,9,FALSE),IF(AND(WEEKDAY(IP4,2)=3,COUNTIF(Jours_fériés,IP4+2)),HLOOKUP(IP4+1,Journalier_HLV_Inter,8,FALSE)-HLOOKUP(IP4+5,Journalier_HLV_Inter,9,FALSE),IF(WEEKDAY(IP4,2)=4,(HLOOKUP(IP4+1,Journalier_HLV_Inter,8,FALSE)-HLOOKUP(IP4+4,Journalier_HLV_Inter,9,FALSE)),IF(AND(WEEKDAY(IP4,2)=4,COUNTIF(Jours_fériés,IP4+1)),HLOOKUP(IP4+4,Journalier_HLV_Inter,8,FALSE)-HLOOKUP(IP4+5,Journalier_HLV_Inter,9,FALSE),IF(AND(WEEKDAY(IP4,2)=4,COUNTIF(Jours_fériés,AND(IP4+1,IP4+4))),HLOOKUP(IP4+5,Journalier_HLV_Inter,8,FALSE)-HLOOKUP(IP4+6,Journalier_HLV_Inter,9,FALSE),IF(AND(WEEKDAY(IP4,2)=4,COUNTIF(Jours_fériés,IP4+4)),HLOOKUP(IP4+1,Journalier_HLV_Inter,8,FALSE)-HLOOKUP(IP4+5,Journalier_HLV_Inter,9,FALSE),IF(AND(WEEKDAY(IP4,2)=5,COUNTIF(Jours_fériés,IP4+3)),HLOOKUP(IP4+4,Journalier_HLV_Inter,8,FALSE)-HLOOKUP(IP4+5,Journalier_HLV_Inter,9,FALSE),IF(AND(WEEKDAY(IP4,2)=5,COUNTIF(Jours_fériés,IP4+4)),HLOOKUP(IP4+3,Journalier_HLV_Inter,8,FALSE)-HLOOKUP(IP4+5,Journalier_HLV_Inter,9,FALSE),IF(COUNTIF(Week_end,IP4),0,IF(COUNTIF(Jours_fériés,IP4),0,HLOOKUP(IP4+1,Journalier_HLV_Inter,8,FALSE)-HLOOKUP(IP4+2,Journalier_HLV_Inter,9,FALSE)))))))))))))))))))</f>
        <v>0</v>
      </c>
      <c r="IQ18" s="63">
        <f>IF(WEEKDAY(IQ4,2)=5,(HLOOKUP(IQ4+3,Journalier_HLV_Inter,8,FALSE)-HLOOKUP(IQ4+4,Journalier_HLV_Inter,9,FALSE)),IF(AND(WEEKDAY(IQ4,2)=1,COUNTIF(Jours_fériés,AND(IQ4+1,IE+2))),HLOOKUP(IQ4+3,Journalier_HLV_Inter,8,FALSE)-HLOOKUP(IQ4+4,Journalier_HLV_Inter,9,FALSE),IF(AND(WEEKDAY(IQ4,2)=1,COUNTIF(Jours_fériés,IQ4+1)),HLOOKUP(IQ4+2,Journalier_HLV_Inter,8,FALSE)-HLOOKUP(IQ4+3,Journalier_HLV_Inter,9,FALSE),IF(AND(WEEKDAY(IQ4,2)=1,COUNTIF(Jours_fériés,IQ4+2)),HLOOKUP(IQ4+1,Journalier_HLV_Inter,8,FALSE)-HLOOKUP(IQ4+3,Journalier_HLV_Inter,9,FALSE),IF(AND(WEEKDAY(IQ4,2)=2,COUNTIF(Jours_fériés,AND(IQ4+1,IQ4+2))),HLOOKUP(IQ4+3,Journalier_HLV_Inter,8,FALSE)-HLOOKUP(IQ4+4,Journalier_HLV_Inter,9,FALSE),IF(AND(WEEKDAY(IQ4,2)=2,COUNTIF(Jours_fériés,IQ4+1)),HLOOKUP(IQ4+2,Journalier_HLV_Inter,8,FALSE)-HLOOKUP(IQ4+3,Journalier_HLV_Inter,9,FALSE),IF(AND(WEEKDAY(IQ4,2)=2,COUNTIF(Jours_fériés,IQ4+2)),HLOOKUP(IQ4+1,Journalier_HLV_Inter,8,FALSE)-HLOOKUP(IQ4+3,Journalier_HLV_Inter,9,FALSE),IF(AND(WEEKDAY(IQ4,2)=3,COUNTIF(Jours_fériés,AND(IQ4+1,IQ4+2))),HLOOKUP(IQ4+3,Journalier_HLV_Inter,8,FALSE)-HLOOKUP(IQ4+4,Journalier_HLV_Inter,9,FALSE),IF(AND(WEEKDAY(IQ4,2)=3,COUNTIF(Jours_fériés,IQ4+1)),HLOOKUP(IQ4+2,Journalier_HLV_Inter,8,FALSE)-HLOOKUP(IQ4+3,Journalier_HLV_Inter,9,FALSE),IF(AND(WEEKDAY(IQ4,2)=3,COUNTIF(Jours_fériés,IQ4+2)),HLOOKUP(IQ4+1,Journalier_HLV_Inter,8,FALSE)-HLOOKUP(IQ4+5,Journalier_HLV_Inter,9,FALSE),IF(WEEKDAY(IQ4,2)=4,(HLOOKUP(IQ4+1,Journalier_HLV_Inter,8,FALSE)-HLOOKUP(IQ4+4,Journalier_HLV_Inter,9,FALSE)),IF(AND(WEEKDAY(IQ4,2)=4,COUNTIF(Jours_fériés,IQ4+1)),HLOOKUP(IQ4+4,Journalier_HLV_Inter,8,FALSE)-HLOOKUP(IQ4+5,Journalier_HLV_Inter,9,FALSE),IF(AND(WEEKDAY(IQ4,2)=4,COUNTIF(Jours_fériés,AND(IQ4+1,IQ4+4))),HLOOKUP(IQ4+5,Journalier_HLV_Inter,8,FALSE)-HLOOKUP(IQ4+6,Journalier_HLV_Inter,9,FALSE),IF(AND(WEEKDAY(IQ4,2)=4,COUNTIF(Jours_fériés,IQ4+4)),HLOOKUP(IQ4+1,Journalier_HLV_Inter,8,FALSE)-HLOOKUP(IQ4+5,Journalier_HLV_Inter,9,FALSE),IF(AND(WEEKDAY(IQ4,2)=5,COUNTIF(Jours_fériés,IQ4+3)),HLOOKUP(IQ4+4,Journalier_HLV_Inter,8,FALSE)-HLOOKUP(IQ4+5,Journalier_HLV_Inter,9,FALSE),IF(AND(WEEKDAY(IQ4,2)=5,COUNTIF(Jours_fériés,IQ4+4)),HLOOKUP(IQ4+3,Journalier_HLV_Inter,8,FALSE)-HLOOKUP(IQ4+5,Journalier_HLV_Inter,9,FALSE),IF(COUNTIF(Week_end,IQ4),0,IF(COUNTIF(Jours_fériés,IQ4),0,HLOOKUP(IQ4+1,Journalier_HLV_Inter,8,FALSE)-HLOOKUP(IQ4+2,Journalier_HLV_Inter,9,FALSE)))))))))))))))))))</f>
        <v>0</v>
      </c>
      <c r="IR18" s="63">
        <f>IF(WEEKDAY(IR4,2)=5,(HLOOKUP(IR4+3,Journalier_HLV_Inter,8,FALSE)-HLOOKUP(IR4+4,Journalier_HLV_Inter,9,FALSE)),IF(AND(WEEKDAY(IR4,2)=1,COUNTIF(Jours_fériés,AND(IR4+1,IE+2))),HLOOKUP(IR4+3,Journalier_HLV_Inter,8,FALSE)-HLOOKUP(IR4+4,Journalier_HLV_Inter,9,FALSE),IF(AND(WEEKDAY(IR4,2)=1,COUNTIF(Jours_fériés,IR4+1)),HLOOKUP(IR4+2,Journalier_HLV_Inter,8,FALSE)-HLOOKUP(IR4+3,Journalier_HLV_Inter,9,FALSE),IF(AND(WEEKDAY(IR4,2)=1,COUNTIF(Jours_fériés,IR4+2)),HLOOKUP(IR4+1,Journalier_HLV_Inter,8,FALSE)-HLOOKUP(IR4+3,Journalier_HLV_Inter,9,FALSE),IF(AND(WEEKDAY(IR4,2)=2,COUNTIF(Jours_fériés,AND(IR4+1,IR4+2))),HLOOKUP(IR4+3,Journalier_HLV_Inter,8,FALSE)-HLOOKUP(IR4+4,Journalier_HLV_Inter,9,FALSE),IF(AND(WEEKDAY(IR4,2)=2,COUNTIF(Jours_fériés,IR4+1)),HLOOKUP(IR4+2,Journalier_HLV_Inter,8,FALSE)-HLOOKUP(IR4+3,Journalier_HLV_Inter,9,FALSE),IF(AND(WEEKDAY(IR4,2)=2,COUNTIF(Jours_fériés,IR4+2)),HLOOKUP(IR4+1,Journalier_HLV_Inter,8,FALSE)-HLOOKUP(IR4+3,Journalier_HLV_Inter,9,FALSE),IF(AND(WEEKDAY(IR4,2)=3,COUNTIF(Jours_fériés,AND(IR4+1,IR4+2))),HLOOKUP(IR4+3,Journalier_HLV_Inter,8,FALSE)-HLOOKUP(IR4+4,Journalier_HLV_Inter,9,FALSE),IF(AND(WEEKDAY(IR4,2)=3,COUNTIF(Jours_fériés,IR4+1)),HLOOKUP(IR4+2,Journalier_HLV_Inter,8,FALSE)-HLOOKUP(IR4+3,Journalier_HLV_Inter,9,FALSE),IF(AND(WEEKDAY(IR4,2)=3,COUNTIF(Jours_fériés,IR4+2)),HLOOKUP(IR4+1,Journalier_HLV_Inter,8,FALSE)-HLOOKUP(IR4+5,Journalier_HLV_Inter,9,FALSE),IF(WEEKDAY(IR4,2)=4,(HLOOKUP(IR4+1,Journalier_HLV_Inter,8,FALSE)-HLOOKUP(IR4+4,Journalier_HLV_Inter,9,FALSE)),IF(AND(WEEKDAY(IR4,2)=4,COUNTIF(Jours_fériés,IR4+1)),HLOOKUP(IR4+4,Journalier_HLV_Inter,8,FALSE)-HLOOKUP(IR4+5,Journalier_HLV_Inter,9,FALSE),IF(AND(WEEKDAY(IR4,2)=4,COUNTIF(Jours_fériés,AND(IR4+1,IR4+4))),HLOOKUP(IR4+5,Journalier_HLV_Inter,8,FALSE)-HLOOKUP(IR4+6,Journalier_HLV_Inter,9,FALSE),IF(AND(WEEKDAY(IR4,2)=4,COUNTIF(Jours_fériés,IR4+4)),HLOOKUP(IR4+1,Journalier_HLV_Inter,8,FALSE)-HLOOKUP(IR4+5,Journalier_HLV_Inter,9,FALSE),IF(AND(WEEKDAY(IR4,2)=5,COUNTIF(Jours_fériés,IR4+3)),HLOOKUP(IR4+4,Journalier_HLV_Inter,8,FALSE)-HLOOKUP(IR4+5,Journalier_HLV_Inter,9,FALSE),IF(AND(WEEKDAY(IR4,2)=5,COUNTIF(Jours_fériés,IR4+4)),HLOOKUP(IR4+3,Journalier_HLV_Inter,8,FALSE)-HLOOKUP(IR4+5,Journalier_HLV_Inter,9,FALSE),IF(COUNTIF(Week_end,IR4),0,IF(COUNTIF(Jours_fériés,IR4),0,HLOOKUP(IR4+1,Journalier_HLV_Inter,8,FALSE)-HLOOKUP(IR4+2,Journalier_HLV_Inter,9,FALSE)))))))))))))))))))</f>
        <v>0</v>
      </c>
      <c r="IS18" s="63">
        <f>IF(WEEKDAY(IS4,2)=5,(HLOOKUP(IS4+3,Journalier_HLV_Inter,8,FALSE)-HLOOKUP(IS4+4,Journalier_HLV_Inter,9,FALSE)),IF(AND(WEEKDAY(IS4,2)=1,COUNTIF(Jours_fériés,AND(IS4+1,IE+2))),HLOOKUP(IS4+3,Journalier_HLV_Inter,8,FALSE)-HLOOKUP(IS4+4,Journalier_HLV_Inter,9,FALSE),IF(AND(WEEKDAY(IS4,2)=1,COUNTIF(Jours_fériés,IS4+1)),HLOOKUP(IS4+2,Journalier_HLV_Inter,8,FALSE)-HLOOKUP(IS4+3,Journalier_HLV_Inter,9,FALSE),IF(AND(WEEKDAY(IS4,2)=1,COUNTIF(Jours_fériés,IS4+2)),HLOOKUP(IS4+1,Journalier_HLV_Inter,8,FALSE)-HLOOKUP(IS4+3,Journalier_HLV_Inter,9,FALSE),IF(AND(WEEKDAY(IS4,2)=2,COUNTIF(Jours_fériés,AND(IS4+1,IS4+2))),HLOOKUP(IS4+3,Journalier_HLV_Inter,8,FALSE)-HLOOKUP(IS4+4,Journalier_HLV_Inter,9,FALSE),IF(AND(WEEKDAY(IS4,2)=2,COUNTIF(Jours_fériés,IS4+1)),HLOOKUP(IS4+2,Journalier_HLV_Inter,8,FALSE)-HLOOKUP(IS4+3,Journalier_HLV_Inter,9,FALSE),IF(AND(WEEKDAY(IS4,2)=2,COUNTIF(Jours_fériés,IS4+2)),HLOOKUP(IS4+1,Journalier_HLV_Inter,8,FALSE)-HLOOKUP(IS4+3,Journalier_HLV_Inter,9,FALSE),IF(AND(WEEKDAY(IS4,2)=3,COUNTIF(Jours_fériés,AND(IS4+1,IS4+2))),HLOOKUP(IS4+3,Journalier_HLV_Inter,8,FALSE)-HLOOKUP(IS4+4,Journalier_HLV_Inter,9,FALSE),IF(AND(WEEKDAY(IS4,2)=3,COUNTIF(Jours_fériés,IS4+1)),HLOOKUP(IS4+2,Journalier_HLV_Inter,8,FALSE)-HLOOKUP(IS4+3,Journalier_HLV_Inter,9,FALSE),IF(AND(WEEKDAY(IS4,2)=3,COUNTIF(Jours_fériés,IS4+2)),HLOOKUP(IS4+1,Journalier_HLV_Inter,8,FALSE)-HLOOKUP(IS4+5,Journalier_HLV_Inter,9,FALSE),IF(WEEKDAY(IS4,2)=4,(HLOOKUP(IS4+1,Journalier_HLV_Inter,8,FALSE)-HLOOKUP(IS4+4,Journalier_HLV_Inter,9,FALSE)),IF(AND(WEEKDAY(IS4,2)=4,COUNTIF(Jours_fériés,IS4+1)),HLOOKUP(IS4+4,Journalier_HLV_Inter,8,FALSE)-HLOOKUP(IS4+5,Journalier_HLV_Inter,9,FALSE),IF(AND(WEEKDAY(IS4,2)=4,COUNTIF(Jours_fériés,AND(IS4+1,IS4+4))),HLOOKUP(IS4+5,Journalier_HLV_Inter,8,FALSE)-HLOOKUP(IS4+6,Journalier_HLV_Inter,9,FALSE),IF(AND(WEEKDAY(IS4,2)=4,COUNTIF(Jours_fériés,IS4+4)),HLOOKUP(IS4+1,Journalier_HLV_Inter,8,FALSE)-HLOOKUP(IS4+5,Journalier_HLV_Inter,9,FALSE),IF(AND(WEEKDAY(IS4,2)=5,COUNTIF(Jours_fériés,IS4+3)),HLOOKUP(IS4+4,Journalier_HLV_Inter,8,FALSE)-HLOOKUP(IS4+5,Journalier_HLV_Inter,9,FALSE),IF(AND(WEEKDAY(IS4,2)=5,COUNTIF(Jours_fériés,IS4+4)),HLOOKUP(IS4+3,Journalier_HLV_Inter,8,FALSE)-HLOOKUP(IS4+5,Journalier_HLV_Inter,9,FALSE),IF(COUNTIF(Week_end,IS4),0,IF(COUNTIF(Jours_fériés,IS4),0,HLOOKUP(IS4+1,Journalier_HLV_Inter,8,FALSE)-HLOOKUP(IS4+2,Journalier_HLV_Inter,9,FALSE)))))))))))))))))))</f>
        <v>0</v>
      </c>
      <c r="IT18" s="63">
        <f>IF(WEEKDAY(IT4,2)=5,(HLOOKUP(IT4+3,Journalier_HLV_Inter,8,FALSE)-HLOOKUP(IT4+4,Journalier_HLV_Inter,9,FALSE)),IF(AND(WEEKDAY(IT4,2)=1,COUNTIF(Jours_fériés,AND(IT4+1,IE+2))),HLOOKUP(IT4+3,Journalier_HLV_Inter,8,FALSE)-HLOOKUP(IT4+4,Journalier_HLV_Inter,9,FALSE),IF(AND(WEEKDAY(IT4,2)=1,COUNTIF(Jours_fériés,IT4+1)),HLOOKUP(IT4+2,Journalier_HLV_Inter,8,FALSE)-HLOOKUP(IT4+3,Journalier_HLV_Inter,9,FALSE),IF(AND(WEEKDAY(IT4,2)=1,COUNTIF(Jours_fériés,IT4+2)),HLOOKUP(IT4+1,Journalier_HLV_Inter,8,FALSE)-HLOOKUP(IT4+3,Journalier_HLV_Inter,9,FALSE),IF(AND(WEEKDAY(IT4,2)=2,COUNTIF(Jours_fériés,AND(IT4+1,IT4+2))),HLOOKUP(IT4+3,Journalier_HLV_Inter,8,FALSE)-HLOOKUP(IT4+4,Journalier_HLV_Inter,9,FALSE),IF(AND(WEEKDAY(IT4,2)=2,COUNTIF(Jours_fériés,IT4+1)),HLOOKUP(IT4+2,Journalier_HLV_Inter,8,FALSE)-HLOOKUP(IT4+3,Journalier_HLV_Inter,9,FALSE),IF(AND(WEEKDAY(IT4,2)=2,COUNTIF(Jours_fériés,IT4+2)),HLOOKUP(IT4+1,Journalier_HLV_Inter,8,FALSE)-HLOOKUP(IT4+3,Journalier_HLV_Inter,9,FALSE),IF(AND(WEEKDAY(IT4,2)=3,COUNTIF(Jours_fériés,AND(IT4+1,IT4+2))),HLOOKUP(IT4+3,Journalier_HLV_Inter,8,FALSE)-HLOOKUP(IT4+4,Journalier_HLV_Inter,9,FALSE),IF(AND(WEEKDAY(IT4,2)=3,COUNTIF(Jours_fériés,IT4+1)),HLOOKUP(IT4+2,Journalier_HLV_Inter,8,FALSE)-HLOOKUP(IT4+3,Journalier_HLV_Inter,9,FALSE),IF(AND(WEEKDAY(IT4,2)=3,COUNTIF(Jours_fériés,IT4+2)),HLOOKUP(IT4+1,Journalier_HLV_Inter,8,FALSE)-HLOOKUP(IT4+5,Journalier_HLV_Inter,9,FALSE),IF(WEEKDAY(IT4,2)=4,(HLOOKUP(IT4+1,Journalier_HLV_Inter,8,FALSE)-HLOOKUP(IT4+4,Journalier_HLV_Inter,9,FALSE)),IF(AND(WEEKDAY(IT4,2)=4,COUNTIF(Jours_fériés,IT4+1)),HLOOKUP(IT4+4,Journalier_HLV_Inter,8,FALSE)-HLOOKUP(IT4+5,Journalier_HLV_Inter,9,FALSE),IF(AND(WEEKDAY(IT4,2)=4,COUNTIF(Jours_fériés,AND(IT4+1,IT4+4))),HLOOKUP(IT4+5,Journalier_HLV_Inter,8,FALSE)-HLOOKUP(IT4+6,Journalier_HLV_Inter,9,FALSE),IF(AND(WEEKDAY(IT4,2)=4,COUNTIF(Jours_fériés,IT4+4)),HLOOKUP(IT4+1,Journalier_HLV_Inter,8,FALSE)-HLOOKUP(IT4+5,Journalier_HLV_Inter,9,FALSE),IF(AND(WEEKDAY(IT4,2)=5,COUNTIF(Jours_fériés,IT4+3)),HLOOKUP(IT4+4,Journalier_HLV_Inter,8,FALSE)-HLOOKUP(IT4+5,Journalier_HLV_Inter,9,FALSE),IF(AND(WEEKDAY(IT4,2)=5,COUNTIF(Jours_fériés,IT4+4)),HLOOKUP(IT4+3,Journalier_HLV_Inter,8,FALSE)-HLOOKUP(IT4+5,Journalier_HLV_Inter,9,FALSE),IF(COUNTIF(Week_end,IT4),0,IF(COUNTIF(Jours_fériés,IT4),0,HLOOKUP(IT4+1,Journalier_HLV_Inter,8,FALSE)-HLOOKUP(IT4+2,Journalier_HLV_Inter,9,FALSE)))))))))))))))))))</f>
        <v>0</v>
      </c>
      <c r="IU18" s="63">
        <f>IF(WEEKDAY(IU4,2)=5,(HLOOKUP(IU4+3,Journalier_HLV_Inter,8,FALSE)-HLOOKUP(IU4+4,Journalier_HLV_Inter,9,FALSE)),IF(AND(WEEKDAY(IU4,2)=1,COUNTIF(Jours_fériés,AND(IU4+1,IE+2))),HLOOKUP(IU4+3,Journalier_HLV_Inter,8,FALSE)-HLOOKUP(IU4+4,Journalier_HLV_Inter,9,FALSE),IF(AND(WEEKDAY(IU4,2)=1,COUNTIF(Jours_fériés,IU4+1)),HLOOKUP(IU4+2,Journalier_HLV_Inter,8,FALSE)-HLOOKUP(IU4+3,Journalier_HLV_Inter,9,FALSE),IF(AND(WEEKDAY(IU4,2)=1,COUNTIF(Jours_fériés,IU4+2)),HLOOKUP(IU4+1,Journalier_HLV_Inter,8,FALSE)-HLOOKUP(IU4+3,Journalier_HLV_Inter,9,FALSE),IF(AND(WEEKDAY(IU4,2)=2,COUNTIF(Jours_fériés,AND(IU4+1,IU4+2))),HLOOKUP(IU4+3,Journalier_HLV_Inter,8,FALSE)-HLOOKUP(IU4+4,Journalier_HLV_Inter,9,FALSE),IF(AND(WEEKDAY(IU4,2)=2,COUNTIF(Jours_fériés,IU4+1)),HLOOKUP(IU4+2,Journalier_HLV_Inter,8,FALSE)-HLOOKUP(IU4+3,Journalier_HLV_Inter,9,FALSE),IF(AND(WEEKDAY(IU4,2)=2,COUNTIF(Jours_fériés,IU4+2)),HLOOKUP(IU4+1,Journalier_HLV_Inter,8,FALSE)-HLOOKUP(IU4+3,Journalier_HLV_Inter,9,FALSE),IF(AND(WEEKDAY(IU4,2)=3,COUNTIF(Jours_fériés,AND(IU4+1,IU4+2))),HLOOKUP(IU4+3,Journalier_HLV_Inter,8,FALSE)-HLOOKUP(IU4+4,Journalier_HLV_Inter,9,FALSE),IF(AND(WEEKDAY(IU4,2)=3,COUNTIF(Jours_fériés,IU4+1)),HLOOKUP(IU4+2,Journalier_HLV_Inter,8,FALSE)-HLOOKUP(IU4+3,Journalier_HLV_Inter,9,FALSE),IF(AND(WEEKDAY(IU4,2)=3,COUNTIF(Jours_fériés,IU4+2)),HLOOKUP(IU4+1,Journalier_HLV_Inter,8,FALSE)-HLOOKUP(IU4+5,Journalier_HLV_Inter,9,FALSE),IF(WEEKDAY(IU4,2)=4,(HLOOKUP(IU4+1,Journalier_HLV_Inter,8,FALSE)-HLOOKUP(IU4+4,Journalier_HLV_Inter,9,FALSE)),IF(AND(WEEKDAY(IU4,2)=4,COUNTIF(Jours_fériés,IU4+1)),HLOOKUP(IU4+4,Journalier_HLV_Inter,8,FALSE)-HLOOKUP(IU4+5,Journalier_HLV_Inter,9,FALSE),IF(AND(WEEKDAY(IU4,2)=4,COUNTIF(Jours_fériés,AND(IU4+1,IU4+4))),HLOOKUP(IU4+5,Journalier_HLV_Inter,8,FALSE)-HLOOKUP(IU4+6,Journalier_HLV_Inter,9,FALSE),IF(AND(WEEKDAY(IU4,2)=4,COUNTIF(Jours_fériés,IU4+4)),HLOOKUP(IU4+1,Journalier_HLV_Inter,8,FALSE)-HLOOKUP(IU4+5,Journalier_HLV_Inter,9,FALSE),IF(AND(WEEKDAY(IU4,2)=5,COUNTIF(Jours_fériés,IU4+3)),HLOOKUP(IU4+4,Journalier_HLV_Inter,8,FALSE)-HLOOKUP(IU4+5,Journalier_HLV_Inter,9,FALSE),IF(AND(WEEKDAY(IU4,2)=5,COUNTIF(Jours_fériés,IU4+4)),HLOOKUP(IU4+3,Journalier_HLV_Inter,8,FALSE)-HLOOKUP(IU4+5,Journalier_HLV_Inter,9,FALSE),IF(COUNTIF(Week_end,IU4),0,IF(COUNTIF(Jours_fériés,IU4),0,HLOOKUP(IU4+1,Journalier_HLV_Inter,8,FALSE)-HLOOKUP(IU4+2,Journalier_HLV_Inter,9,FALSE)))))))))))))))))))</f>
        <v>0</v>
      </c>
      <c r="IV18" s="63">
        <f>IF(WEEKDAY(IV4,2)=5,(HLOOKUP(IV4+3,Journalier_HLV_Inter,8,FALSE)-HLOOKUP(IV4+4,Journalier_HLV_Inter,9,FALSE)),IF(AND(WEEKDAY(IV4,2)=1,COUNTIF(Jours_fériés,AND(IV4+1,IE+2))),HLOOKUP(IV4+3,Journalier_HLV_Inter,8,FALSE)-HLOOKUP(IV4+4,Journalier_HLV_Inter,9,FALSE),IF(AND(WEEKDAY(IV4,2)=1,COUNTIF(Jours_fériés,IV4+1)),HLOOKUP(IV4+2,Journalier_HLV_Inter,8,FALSE)-HLOOKUP(IV4+3,Journalier_HLV_Inter,9,FALSE),IF(AND(WEEKDAY(IV4,2)=1,COUNTIF(Jours_fériés,IV4+2)),HLOOKUP(IV4+1,Journalier_HLV_Inter,8,FALSE)-HLOOKUP(IV4+3,Journalier_HLV_Inter,9,FALSE),IF(AND(WEEKDAY(IV4,2)=2,COUNTIF(Jours_fériés,AND(IV4+1,IV4+2))),HLOOKUP(IV4+3,Journalier_HLV_Inter,8,FALSE)-HLOOKUP(IV4+4,Journalier_HLV_Inter,9,FALSE),IF(AND(WEEKDAY(IV4,2)=2,COUNTIF(Jours_fériés,IV4+1)),HLOOKUP(IV4+2,Journalier_HLV_Inter,8,FALSE)-HLOOKUP(IV4+3,Journalier_HLV_Inter,9,FALSE),IF(AND(WEEKDAY(IV4,2)=2,COUNTIF(Jours_fériés,IV4+2)),HLOOKUP(IV4+1,Journalier_HLV_Inter,8,FALSE)-HLOOKUP(IV4+3,Journalier_HLV_Inter,9,FALSE),IF(AND(WEEKDAY(IV4,2)=3,COUNTIF(Jours_fériés,AND(IV4+1,IV4+2))),HLOOKUP(IV4+3,Journalier_HLV_Inter,8,FALSE)-HLOOKUP(IV4+4,Journalier_HLV_Inter,9,FALSE),IF(AND(WEEKDAY(IV4,2)=3,COUNTIF(Jours_fériés,IV4+1)),HLOOKUP(IV4+2,Journalier_HLV_Inter,8,FALSE)-HLOOKUP(IV4+3,Journalier_HLV_Inter,9,FALSE),IF(AND(WEEKDAY(IV4,2)=3,COUNTIF(Jours_fériés,IV4+2)),HLOOKUP(IV4+1,Journalier_HLV_Inter,8,FALSE)-HLOOKUP(IV4+5,Journalier_HLV_Inter,9,FALSE),IF(WEEKDAY(IV4,2)=4,(HLOOKUP(IV4+1,Journalier_HLV_Inter,8,FALSE)-HLOOKUP(IV4+4,Journalier_HLV_Inter,9,FALSE)),IF(AND(WEEKDAY(IV4,2)=4,COUNTIF(Jours_fériés,IV4+1)),HLOOKUP(IV4+4,Journalier_HLV_Inter,8,FALSE)-HLOOKUP(IV4+5,Journalier_HLV_Inter,9,FALSE),IF(AND(WEEKDAY(IV4,2)=4,COUNTIF(Jours_fériés,AND(IV4+1,IV4+4))),HLOOKUP(IV4+5,Journalier_HLV_Inter,8,FALSE)-HLOOKUP(IV4+6,Journalier_HLV_Inter,9,FALSE),IF(AND(WEEKDAY(IV4,2)=4,COUNTIF(Jours_fériés,IV4+4)),HLOOKUP(IV4+1,Journalier_HLV_Inter,8,FALSE)-HLOOKUP(IV4+5,Journalier_HLV_Inter,9,FALSE),IF(AND(WEEKDAY(IV4,2)=5,COUNTIF(Jours_fériés,IV4+3)),HLOOKUP(IV4+4,Journalier_HLV_Inter,8,FALSE)-HLOOKUP(IV4+5,Journalier_HLV_Inter,9,FALSE),IF(AND(WEEKDAY(IV4,2)=5,COUNTIF(Jours_fériés,IV4+4)),HLOOKUP(IV4+3,Journalier_HLV_Inter,8,FALSE)-HLOOKUP(IV4+5,Journalier_HLV_Inter,9,FALSE),IF(COUNTIF(Week_end,IV4),0,IF(COUNTIF(Jours_fériés,IV4),0,HLOOKUP(IV4+1,Journalier_HLV_Inter,8,FALSE)-HLOOKUP(IV4+2,Journalier_HLV_Inter,9,FALSE)))))))))))))))))))</f>
        <v>0</v>
      </c>
      <c r="IW18" s="63">
        <f>IF(WEEKDAY(IW4,2)=5,(HLOOKUP(IW4+3,Journalier_HLV_Inter,8,FALSE)-HLOOKUP(IW4+4,Journalier_HLV_Inter,9,FALSE)),IF(AND(WEEKDAY(IW4,2)=1,COUNTIF(Jours_fériés,AND(IW4+1,IE+2))),HLOOKUP(IW4+3,Journalier_HLV_Inter,8,FALSE)-HLOOKUP(IW4+4,Journalier_HLV_Inter,9,FALSE),IF(AND(WEEKDAY(IW4,2)=1,COUNTIF(Jours_fériés,IW4+1)),HLOOKUP(IW4+2,Journalier_HLV_Inter,8,FALSE)-HLOOKUP(IW4+3,Journalier_HLV_Inter,9,FALSE),IF(AND(WEEKDAY(IW4,2)=1,COUNTIF(Jours_fériés,IW4+2)),HLOOKUP(IW4+1,Journalier_HLV_Inter,8,FALSE)-HLOOKUP(IW4+3,Journalier_HLV_Inter,9,FALSE),IF(AND(WEEKDAY(IW4,2)=2,COUNTIF(Jours_fériés,AND(IW4+1,IW4+2))),HLOOKUP(IW4+3,Journalier_HLV_Inter,8,FALSE)-HLOOKUP(IW4+4,Journalier_HLV_Inter,9,FALSE),IF(AND(WEEKDAY(IW4,2)=2,COUNTIF(Jours_fériés,IW4+1)),HLOOKUP(IW4+2,Journalier_HLV_Inter,8,FALSE)-HLOOKUP(IW4+3,Journalier_HLV_Inter,9,FALSE),IF(AND(WEEKDAY(IW4,2)=2,COUNTIF(Jours_fériés,IW4+2)),HLOOKUP(IW4+1,Journalier_HLV_Inter,8,FALSE)-HLOOKUP(IW4+3,Journalier_HLV_Inter,9,FALSE),IF(AND(WEEKDAY(IW4,2)=3,COUNTIF(Jours_fériés,AND(IW4+1,IW4+2))),HLOOKUP(IW4+3,Journalier_HLV_Inter,8,FALSE)-HLOOKUP(IW4+4,Journalier_HLV_Inter,9,FALSE),IF(AND(WEEKDAY(IW4,2)=3,COUNTIF(Jours_fériés,IW4+1)),HLOOKUP(IW4+2,Journalier_HLV_Inter,8,FALSE)-HLOOKUP(IW4+3,Journalier_HLV_Inter,9,FALSE),IF(AND(WEEKDAY(IW4,2)=3,COUNTIF(Jours_fériés,IW4+2)),HLOOKUP(IW4+1,Journalier_HLV_Inter,8,FALSE)-HLOOKUP(IW4+5,Journalier_HLV_Inter,9,FALSE),IF(WEEKDAY(IW4,2)=4,(HLOOKUP(IW4+1,Journalier_HLV_Inter,8,FALSE)-HLOOKUP(IW4+4,Journalier_HLV_Inter,9,FALSE)),IF(AND(WEEKDAY(IW4,2)=4,COUNTIF(Jours_fériés,IW4+1)),HLOOKUP(IW4+4,Journalier_HLV_Inter,8,FALSE)-HLOOKUP(IW4+5,Journalier_HLV_Inter,9,FALSE),IF(AND(WEEKDAY(IW4,2)=4,COUNTIF(Jours_fériés,AND(IW4+1,IW4+4))),HLOOKUP(IW4+5,Journalier_HLV_Inter,8,FALSE)-HLOOKUP(IW4+6,Journalier_HLV_Inter,9,FALSE),IF(AND(WEEKDAY(IW4,2)=4,COUNTIF(Jours_fériés,IW4+4)),HLOOKUP(IW4+1,Journalier_HLV_Inter,8,FALSE)-HLOOKUP(IW4+5,Journalier_HLV_Inter,9,FALSE),IF(AND(WEEKDAY(IW4,2)=5,COUNTIF(Jours_fériés,IW4+3)),HLOOKUP(IW4+4,Journalier_HLV_Inter,8,FALSE)-HLOOKUP(IW4+5,Journalier_HLV_Inter,9,FALSE),IF(AND(WEEKDAY(IW4,2)=5,COUNTIF(Jours_fériés,IW4+4)),HLOOKUP(IW4+3,Journalier_HLV_Inter,8,FALSE)-HLOOKUP(IW4+5,Journalier_HLV_Inter,9,FALSE),IF(COUNTIF(Week_end,IW4),0,IF(COUNTIF(Jours_fériés,IW4),0,HLOOKUP(IW4+1,Journalier_HLV_Inter,8,FALSE)-HLOOKUP(IW4+2,Journalier_HLV_Inter,9,FALSE)))))))))))))))))))</f>
        <v>0</v>
      </c>
      <c r="IX18" s="63">
        <f>IF(WEEKDAY(IX4,2)=5,(HLOOKUP(IX4+3,Journalier_HLV_Inter,8,FALSE)-HLOOKUP(IX4+4,Journalier_HLV_Inter,9,FALSE)),IF(AND(WEEKDAY(IX4,2)=1,COUNTIF(Jours_fériés,AND(IX4+1,IE+2))),HLOOKUP(IX4+3,Journalier_HLV_Inter,8,FALSE)-HLOOKUP(IX4+4,Journalier_HLV_Inter,9,FALSE),IF(AND(WEEKDAY(IX4,2)=1,COUNTIF(Jours_fériés,IX4+1)),HLOOKUP(IX4+2,Journalier_HLV_Inter,8,FALSE)-HLOOKUP(IX4+3,Journalier_HLV_Inter,9,FALSE),IF(AND(WEEKDAY(IX4,2)=1,COUNTIF(Jours_fériés,IX4+2)),HLOOKUP(IX4+1,Journalier_HLV_Inter,8,FALSE)-HLOOKUP(IX4+3,Journalier_HLV_Inter,9,FALSE),IF(AND(WEEKDAY(IX4,2)=2,COUNTIF(Jours_fériés,AND(IX4+1,IX4+2))),HLOOKUP(IX4+3,Journalier_HLV_Inter,8,FALSE)-HLOOKUP(IX4+4,Journalier_HLV_Inter,9,FALSE),IF(AND(WEEKDAY(IX4,2)=2,COUNTIF(Jours_fériés,IX4+1)),HLOOKUP(IX4+2,Journalier_HLV_Inter,8,FALSE)-HLOOKUP(IX4+3,Journalier_HLV_Inter,9,FALSE),IF(AND(WEEKDAY(IX4,2)=2,COUNTIF(Jours_fériés,IX4+2)),HLOOKUP(IX4+1,Journalier_HLV_Inter,8,FALSE)-HLOOKUP(IX4+3,Journalier_HLV_Inter,9,FALSE),IF(AND(WEEKDAY(IX4,2)=3,COUNTIF(Jours_fériés,AND(IX4+1,IX4+2))),HLOOKUP(IX4+3,Journalier_HLV_Inter,8,FALSE)-HLOOKUP(IX4+4,Journalier_HLV_Inter,9,FALSE),IF(AND(WEEKDAY(IX4,2)=3,COUNTIF(Jours_fériés,IX4+1)),HLOOKUP(IX4+2,Journalier_HLV_Inter,8,FALSE)-HLOOKUP(IX4+3,Journalier_HLV_Inter,9,FALSE),IF(AND(WEEKDAY(IX4,2)=3,COUNTIF(Jours_fériés,IX4+2)),HLOOKUP(IX4+1,Journalier_HLV_Inter,8,FALSE)-HLOOKUP(IX4+5,Journalier_HLV_Inter,9,FALSE),IF(WEEKDAY(IX4,2)=4,(HLOOKUP(IX4+1,Journalier_HLV_Inter,8,FALSE)-HLOOKUP(IX4+4,Journalier_HLV_Inter,9,FALSE)),IF(AND(WEEKDAY(IX4,2)=4,COUNTIF(Jours_fériés,IX4+1)),HLOOKUP(IX4+4,Journalier_HLV_Inter,8,FALSE)-HLOOKUP(IX4+5,Journalier_HLV_Inter,9,FALSE),IF(AND(WEEKDAY(IX4,2)=4,COUNTIF(Jours_fériés,AND(IX4+1,IX4+4))),HLOOKUP(IX4+5,Journalier_HLV_Inter,8,FALSE)-HLOOKUP(IX4+6,Journalier_HLV_Inter,9,FALSE),IF(AND(WEEKDAY(IX4,2)=4,COUNTIF(Jours_fériés,IX4+4)),HLOOKUP(IX4+1,Journalier_HLV_Inter,8,FALSE)-HLOOKUP(IX4+5,Journalier_HLV_Inter,9,FALSE),IF(AND(WEEKDAY(IX4,2)=5,COUNTIF(Jours_fériés,IX4+3)),HLOOKUP(IX4+4,Journalier_HLV_Inter,8,FALSE)-HLOOKUP(IX4+5,Journalier_HLV_Inter,9,FALSE),IF(AND(WEEKDAY(IX4,2)=5,COUNTIF(Jours_fériés,IX4+4)),HLOOKUP(IX4+3,Journalier_HLV_Inter,8,FALSE)-HLOOKUP(IX4+5,Journalier_HLV_Inter,9,FALSE),IF(COUNTIF(Week_end,IX4),0,IF(COUNTIF(Jours_fériés,IX4),0,HLOOKUP(IX4+1,Journalier_HLV_Inter,8,FALSE)-HLOOKUP(IX4+2,Journalier_HLV_Inter,9,FALSE)))))))))))))))))))</f>
        <v>0</v>
      </c>
      <c r="IY18" s="63">
        <f>IF(WEEKDAY(IY4,2)=5,(HLOOKUP(IY4+3,Journalier_HLV_Inter,8,FALSE)-HLOOKUP(IY4+4,Journalier_HLV_Inter,9,FALSE)),IF(AND(WEEKDAY(IY4,2)=1,COUNTIF(Jours_fériés,AND(IY4+1,IE+2))),HLOOKUP(IY4+3,Journalier_HLV_Inter,8,FALSE)-HLOOKUP(IY4+4,Journalier_HLV_Inter,9,FALSE),IF(AND(WEEKDAY(IY4,2)=1,COUNTIF(Jours_fériés,IY4+1)),HLOOKUP(IY4+2,Journalier_HLV_Inter,8,FALSE)-HLOOKUP(IY4+3,Journalier_HLV_Inter,9,FALSE),IF(AND(WEEKDAY(IY4,2)=1,COUNTIF(Jours_fériés,IY4+2)),HLOOKUP(IY4+1,Journalier_HLV_Inter,8,FALSE)-HLOOKUP(IY4+3,Journalier_HLV_Inter,9,FALSE),IF(AND(WEEKDAY(IY4,2)=2,COUNTIF(Jours_fériés,AND(IY4+1,IY4+2))),HLOOKUP(IY4+3,Journalier_HLV_Inter,8,FALSE)-HLOOKUP(IY4+4,Journalier_HLV_Inter,9,FALSE),IF(AND(WEEKDAY(IY4,2)=2,COUNTIF(Jours_fériés,IY4+1)),HLOOKUP(IY4+2,Journalier_HLV_Inter,8,FALSE)-HLOOKUP(IY4+3,Journalier_HLV_Inter,9,FALSE),IF(AND(WEEKDAY(IY4,2)=2,COUNTIF(Jours_fériés,IY4+2)),HLOOKUP(IY4+1,Journalier_HLV_Inter,8,FALSE)-HLOOKUP(IY4+3,Journalier_HLV_Inter,9,FALSE),IF(AND(WEEKDAY(IY4,2)=3,COUNTIF(Jours_fériés,AND(IY4+1,IY4+2))),HLOOKUP(IY4+3,Journalier_HLV_Inter,8,FALSE)-HLOOKUP(IY4+4,Journalier_HLV_Inter,9,FALSE),IF(AND(WEEKDAY(IY4,2)=3,COUNTIF(Jours_fériés,IY4+1)),HLOOKUP(IY4+2,Journalier_HLV_Inter,8,FALSE)-HLOOKUP(IY4+3,Journalier_HLV_Inter,9,FALSE),IF(AND(WEEKDAY(IY4,2)=3,COUNTIF(Jours_fériés,IY4+2)),HLOOKUP(IY4+1,Journalier_HLV_Inter,8,FALSE)-HLOOKUP(IY4+5,Journalier_HLV_Inter,9,FALSE),IF(WEEKDAY(IY4,2)=4,(HLOOKUP(IY4+1,Journalier_HLV_Inter,8,FALSE)-HLOOKUP(IY4+4,Journalier_HLV_Inter,9,FALSE)),IF(AND(WEEKDAY(IY4,2)=4,COUNTIF(Jours_fériés,IY4+1)),HLOOKUP(IY4+4,Journalier_HLV_Inter,8,FALSE)-HLOOKUP(IY4+5,Journalier_HLV_Inter,9,FALSE),IF(AND(WEEKDAY(IY4,2)=4,COUNTIF(Jours_fériés,AND(IY4+1,IY4+4))),HLOOKUP(IY4+5,Journalier_HLV_Inter,8,FALSE)-HLOOKUP(IY4+6,Journalier_HLV_Inter,9,FALSE),IF(AND(WEEKDAY(IY4,2)=4,COUNTIF(Jours_fériés,IY4+4)),HLOOKUP(IY4+1,Journalier_HLV_Inter,8,FALSE)-HLOOKUP(IY4+5,Journalier_HLV_Inter,9,FALSE),IF(AND(WEEKDAY(IY4,2)=5,COUNTIF(Jours_fériés,IY4+3)),HLOOKUP(IY4+4,Journalier_HLV_Inter,8,FALSE)-HLOOKUP(IY4+5,Journalier_HLV_Inter,9,FALSE),IF(AND(WEEKDAY(IY4,2)=5,COUNTIF(Jours_fériés,IY4+4)),HLOOKUP(IY4+3,Journalier_HLV_Inter,8,FALSE)-HLOOKUP(IY4+5,Journalier_HLV_Inter,9,FALSE),IF(COUNTIF(Week_end,IY4),0,IF(COUNTIF(Jours_fériés,IY4),0,HLOOKUP(IY4+1,Journalier_HLV_Inter,8,FALSE)-HLOOKUP(IY4+2,Journalier_HLV_Inter,9,FALSE)))))))))))))))))))</f>
        <v>0</v>
      </c>
      <c r="IZ18" s="63">
        <f>IF(WEEKDAY(IZ4,2)=5,(HLOOKUP(IZ4+3,Journalier_HLV_Inter,8,FALSE)-HLOOKUP(IZ4+4,Journalier_HLV_Inter,9,FALSE)),IF(AND(WEEKDAY(IZ4,2)=1,COUNTIF(Jours_fériés,AND(IZ4+1,IE+2))),HLOOKUP(IZ4+3,Journalier_HLV_Inter,8,FALSE)-HLOOKUP(IZ4+4,Journalier_HLV_Inter,9,FALSE),IF(AND(WEEKDAY(IZ4,2)=1,COUNTIF(Jours_fériés,IZ4+1)),HLOOKUP(IZ4+2,Journalier_HLV_Inter,8,FALSE)-HLOOKUP(IZ4+3,Journalier_HLV_Inter,9,FALSE),IF(AND(WEEKDAY(IZ4,2)=1,COUNTIF(Jours_fériés,IZ4+2)),HLOOKUP(IZ4+1,Journalier_HLV_Inter,8,FALSE)-HLOOKUP(IZ4+3,Journalier_HLV_Inter,9,FALSE),IF(AND(WEEKDAY(IZ4,2)=2,COUNTIF(Jours_fériés,AND(IZ4+1,IZ4+2))),HLOOKUP(IZ4+3,Journalier_HLV_Inter,8,FALSE)-HLOOKUP(IZ4+4,Journalier_HLV_Inter,9,FALSE),IF(AND(WEEKDAY(IZ4,2)=2,COUNTIF(Jours_fériés,IZ4+1)),HLOOKUP(IZ4+2,Journalier_HLV_Inter,8,FALSE)-HLOOKUP(IZ4+3,Journalier_HLV_Inter,9,FALSE),IF(AND(WEEKDAY(IZ4,2)=2,COUNTIF(Jours_fériés,IZ4+2)),HLOOKUP(IZ4+1,Journalier_HLV_Inter,8,FALSE)-HLOOKUP(IZ4+3,Journalier_HLV_Inter,9,FALSE),IF(AND(WEEKDAY(IZ4,2)=3,COUNTIF(Jours_fériés,AND(IZ4+1,IZ4+2))),HLOOKUP(IZ4+3,Journalier_HLV_Inter,8,FALSE)-HLOOKUP(IZ4+4,Journalier_HLV_Inter,9,FALSE),IF(AND(WEEKDAY(IZ4,2)=3,COUNTIF(Jours_fériés,IZ4+1)),HLOOKUP(IZ4+2,Journalier_HLV_Inter,8,FALSE)-HLOOKUP(IZ4+3,Journalier_HLV_Inter,9,FALSE),IF(AND(WEEKDAY(IZ4,2)=3,COUNTIF(Jours_fériés,IZ4+2)),HLOOKUP(IZ4+1,Journalier_HLV_Inter,8,FALSE)-HLOOKUP(IZ4+5,Journalier_HLV_Inter,9,FALSE),IF(WEEKDAY(IZ4,2)=4,(HLOOKUP(IZ4+1,Journalier_HLV_Inter,8,FALSE)-HLOOKUP(IZ4+4,Journalier_HLV_Inter,9,FALSE)),IF(AND(WEEKDAY(IZ4,2)=4,COUNTIF(Jours_fériés,IZ4+1)),HLOOKUP(IZ4+4,Journalier_HLV_Inter,8,FALSE)-HLOOKUP(IZ4+5,Journalier_HLV_Inter,9,FALSE),IF(AND(WEEKDAY(IZ4,2)=4,COUNTIF(Jours_fériés,AND(IZ4+1,IZ4+4))),HLOOKUP(IZ4+5,Journalier_HLV_Inter,8,FALSE)-HLOOKUP(IZ4+6,Journalier_HLV_Inter,9,FALSE),IF(AND(WEEKDAY(IZ4,2)=4,COUNTIF(Jours_fériés,IZ4+4)),HLOOKUP(IZ4+1,Journalier_HLV_Inter,8,FALSE)-HLOOKUP(IZ4+5,Journalier_HLV_Inter,9,FALSE),IF(AND(WEEKDAY(IZ4,2)=5,COUNTIF(Jours_fériés,IZ4+3)),HLOOKUP(IZ4+4,Journalier_HLV_Inter,8,FALSE)-HLOOKUP(IZ4+5,Journalier_HLV_Inter,9,FALSE),IF(AND(WEEKDAY(IZ4,2)=5,COUNTIF(Jours_fériés,IZ4+4)),HLOOKUP(IZ4+3,Journalier_HLV_Inter,8,FALSE)-HLOOKUP(IZ4+5,Journalier_HLV_Inter,9,FALSE),IF(COUNTIF(Week_end,IZ4),0,IF(COUNTIF(Jours_fériés,IZ4),0,HLOOKUP(IZ4+1,Journalier_HLV_Inter,8,FALSE)-HLOOKUP(IZ4+2,Journalier_HLV_Inter,9,FALSE)))))))))))))))))))</f>
        <v>0</v>
      </c>
      <c r="JA18" s="63">
        <f>IF(WEEKDAY(JA4,2)=5,(HLOOKUP(JA4+3,Journalier_HLV_Inter,8,FALSE)-HLOOKUP(JA4+4,Journalier_HLV_Inter,9,FALSE)),IF(AND(WEEKDAY(JA4,2)=1,COUNTIF(Jours_fériés,AND(JA4+1,IE+2))),HLOOKUP(JA4+3,Journalier_HLV_Inter,8,FALSE)-HLOOKUP(JA4+4,Journalier_HLV_Inter,9,FALSE),IF(AND(WEEKDAY(JA4,2)=1,COUNTIF(Jours_fériés,JA4+1)),HLOOKUP(JA4+2,Journalier_HLV_Inter,8,FALSE)-HLOOKUP(JA4+3,Journalier_HLV_Inter,9,FALSE),IF(AND(WEEKDAY(JA4,2)=1,COUNTIF(Jours_fériés,JA4+2)),HLOOKUP(JA4+1,Journalier_HLV_Inter,8,FALSE)-HLOOKUP(JA4+3,Journalier_HLV_Inter,9,FALSE),IF(AND(WEEKDAY(JA4,2)=2,COUNTIF(Jours_fériés,AND(JA4+1,JA4+2))),HLOOKUP(JA4+3,Journalier_HLV_Inter,8,FALSE)-HLOOKUP(JA4+4,Journalier_HLV_Inter,9,FALSE),IF(AND(WEEKDAY(JA4,2)=2,COUNTIF(Jours_fériés,JA4+1)),HLOOKUP(JA4+2,Journalier_HLV_Inter,8,FALSE)-HLOOKUP(JA4+3,Journalier_HLV_Inter,9,FALSE),IF(AND(WEEKDAY(JA4,2)=2,COUNTIF(Jours_fériés,JA4+2)),HLOOKUP(JA4+1,Journalier_HLV_Inter,8,FALSE)-HLOOKUP(JA4+3,Journalier_HLV_Inter,9,FALSE),IF(AND(WEEKDAY(JA4,2)=3,COUNTIF(Jours_fériés,AND(JA4+1,JA4+2))),HLOOKUP(JA4+3,Journalier_HLV_Inter,8,FALSE)-HLOOKUP(JA4+4,Journalier_HLV_Inter,9,FALSE),IF(AND(WEEKDAY(JA4,2)=3,COUNTIF(Jours_fériés,JA4+1)),HLOOKUP(JA4+2,Journalier_HLV_Inter,8,FALSE)-HLOOKUP(JA4+3,Journalier_HLV_Inter,9,FALSE),IF(AND(WEEKDAY(JA4,2)=3,COUNTIF(Jours_fériés,JA4+2)),HLOOKUP(JA4+1,Journalier_HLV_Inter,8,FALSE)-HLOOKUP(JA4+5,Journalier_HLV_Inter,9,FALSE),IF(WEEKDAY(JA4,2)=4,(HLOOKUP(JA4+1,Journalier_HLV_Inter,8,FALSE)-HLOOKUP(JA4+4,Journalier_HLV_Inter,9,FALSE)),IF(AND(WEEKDAY(JA4,2)=4,COUNTIF(Jours_fériés,JA4+1)),HLOOKUP(JA4+4,Journalier_HLV_Inter,8,FALSE)-HLOOKUP(JA4+5,Journalier_HLV_Inter,9,FALSE),IF(AND(WEEKDAY(JA4,2)=4,COUNTIF(Jours_fériés,AND(JA4+1,JA4+4))),HLOOKUP(JA4+5,Journalier_HLV_Inter,8,FALSE)-HLOOKUP(JA4+6,Journalier_HLV_Inter,9,FALSE),IF(AND(WEEKDAY(JA4,2)=4,COUNTIF(Jours_fériés,JA4+4)),HLOOKUP(JA4+1,Journalier_HLV_Inter,8,FALSE)-HLOOKUP(JA4+5,Journalier_HLV_Inter,9,FALSE),IF(AND(WEEKDAY(JA4,2)=5,COUNTIF(Jours_fériés,JA4+3)),HLOOKUP(JA4+4,Journalier_HLV_Inter,8,FALSE)-HLOOKUP(JA4+5,Journalier_HLV_Inter,9,FALSE),IF(AND(WEEKDAY(JA4,2)=5,COUNTIF(Jours_fériés,JA4+4)),HLOOKUP(JA4+3,Journalier_HLV_Inter,8,FALSE)-HLOOKUP(JA4+5,Journalier_HLV_Inter,9,FALSE),IF(COUNTIF(Week_end,JA4),0,IF(COUNTIF(Jours_fériés,JA4),0,HLOOKUP(JA4+1,Journalier_HLV_Inter,8,FALSE)-HLOOKUP(JA4+2,Journalier_HLV_Inter,9,FALSE)))))))))))))))))))</f>
        <v>0</v>
      </c>
      <c r="JB18" s="63">
        <f>IF(WEEKDAY(JB4,2)=5,(HLOOKUP(JB4+3,Journalier_HLV_Inter,8,FALSE)-HLOOKUP(JB4+4,Journalier_HLV_Inter,9,FALSE)),IF(AND(WEEKDAY(JB4,2)=1,COUNTIF(Jours_fériés,AND(JB4+1,IE+2))),HLOOKUP(JB4+3,Journalier_HLV_Inter,8,FALSE)-HLOOKUP(JB4+4,Journalier_HLV_Inter,9,FALSE),IF(AND(WEEKDAY(JB4,2)=1,COUNTIF(Jours_fériés,JB4+1)),HLOOKUP(JB4+2,Journalier_HLV_Inter,8,FALSE)-HLOOKUP(JB4+3,Journalier_HLV_Inter,9,FALSE),IF(AND(WEEKDAY(JB4,2)=1,COUNTIF(Jours_fériés,JB4+2)),HLOOKUP(JB4+1,Journalier_HLV_Inter,8,FALSE)-HLOOKUP(JB4+3,Journalier_HLV_Inter,9,FALSE),IF(AND(WEEKDAY(JB4,2)=2,COUNTIF(Jours_fériés,AND(JB4+1,JB4+2))),HLOOKUP(JB4+3,Journalier_HLV_Inter,8,FALSE)-HLOOKUP(JB4+4,Journalier_HLV_Inter,9,FALSE),IF(AND(WEEKDAY(JB4,2)=2,COUNTIF(Jours_fériés,JB4+1)),HLOOKUP(JB4+2,Journalier_HLV_Inter,8,FALSE)-HLOOKUP(JB4+3,Journalier_HLV_Inter,9,FALSE),IF(AND(WEEKDAY(JB4,2)=2,COUNTIF(Jours_fériés,JB4+2)),HLOOKUP(JB4+1,Journalier_HLV_Inter,8,FALSE)-HLOOKUP(JB4+3,Journalier_HLV_Inter,9,FALSE),IF(AND(WEEKDAY(JB4,2)=3,COUNTIF(Jours_fériés,AND(JB4+1,JB4+2))),HLOOKUP(JB4+3,Journalier_HLV_Inter,8,FALSE)-HLOOKUP(JB4+4,Journalier_HLV_Inter,9,FALSE),IF(AND(WEEKDAY(JB4,2)=3,COUNTIF(Jours_fériés,JB4+1)),HLOOKUP(JB4+2,Journalier_HLV_Inter,8,FALSE)-HLOOKUP(JB4+3,Journalier_HLV_Inter,9,FALSE),IF(AND(WEEKDAY(JB4,2)=3,COUNTIF(Jours_fériés,JB4+2)),HLOOKUP(JB4+1,Journalier_HLV_Inter,8,FALSE)-HLOOKUP(JB4+5,Journalier_HLV_Inter,9,FALSE),IF(WEEKDAY(JB4,2)=4,(HLOOKUP(JB4+1,Journalier_HLV_Inter,8,FALSE)-HLOOKUP(JB4+4,Journalier_HLV_Inter,9,FALSE)),IF(AND(WEEKDAY(JB4,2)=4,COUNTIF(Jours_fériés,JB4+1)),HLOOKUP(JB4+4,Journalier_HLV_Inter,8,FALSE)-HLOOKUP(JB4+5,Journalier_HLV_Inter,9,FALSE),IF(AND(WEEKDAY(JB4,2)=4,COUNTIF(Jours_fériés,AND(JB4+1,JB4+4))),HLOOKUP(JB4+5,Journalier_HLV_Inter,8,FALSE)-HLOOKUP(JB4+6,Journalier_HLV_Inter,9,FALSE),IF(AND(WEEKDAY(JB4,2)=4,COUNTIF(Jours_fériés,JB4+4)),HLOOKUP(JB4+1,Journalier_HLV_Inter,8,FALSE)-HLOOKUP(JB4+5,Journalier_HLV_Inter,9,FALSE),IF(AND(WEEKDAY(JB4,2)=5,COUNTIF(Jours_fériés,JB4+3)),HLOOKUP(JB4+4,Journalier_HLV_Inter,8,FALSE)-HLOOKUP(JB4+5,Journalier_HLV_Inter,9,FALSE),IF(AND(WEEKDAY(JB4,2)=5,COUNTIF(Jours_fériés,JB4+4)),HLOOKUP(JB4+3,Journalier_HLV_Inter,8,FALSE)-HLOOKUP(JB4+5,Journalier_HLV_Inter,9,FALSE),IF(COUNTIF(Week_end,JB4),0,IF(COUNTIF(Jours_fériés,JB4),0,HLOOKUP(JB4+1,Journalier_HLV_Inter,8,FALSE)-HLOOKUP(JB4+2,Journalier_HLV_Inter,9,FALSE)))))))))))))))))))</f>
        <v>0</v>
      </c>
      <c r="JC18" s="63">
        <f>IF(WEEKDAY(JC4,2)=5,(HLOOKUP(JC4+3,Journalier_HLV_Inter,8,FALSE)-HLOOKUP(JC4+4,Journalier_HLV_Inter,9,FALSE)),IF(AND(WEEKDAY(JC4,2)=1,COUNTIF(Jours_fériés,AND(JC4+1,IE+2))),HLOOKUP(JC4+3,Journalier_HLV_Inter,8,FALSE)-HLOOKUP(JC4+4,Journalier_HLV_Inter,9,FALSE),IF(AND(WEEKDAY(JC4,2)=1,COUNTIF(Jours_fériés,JC4+1)),HLOOKUP(JC4+2,Journalier_HLV_Inter,8,FALSE)-HLOOKUP(JC4+3,Journalier_HLV_Inter,9,FALSE),IF(AND(WEEKDAY(JC4,2)=1,COUNTIF(Jours_fériés,JC4+2)),HLOOKUP(JC4+1,Journalier_HLV_Inter,8,FALSE)-HLOOKUP(JC4+3,Journalier_HLV_Inter,9,FALSE),IF(AND(WEEKDAY(JC4,2)=2,COUNTIF(Jours_fériés,AND(JC4+1,JC4+2))),HLOOKUP(JC4+3,Journalier_HLV_Inter,8,FALSE)-HLOOKUP(JC4+4,Journalier_HLV_Inter,9,FALSE),IF(AND(WEEKDAY(JC4,2)=2,COUNTIF(Jours_fériés,JC4+1)),HLOOKUP(JC4+2,Journalier_HLV_Inter,8,FALSE)-HLOOKUP(JC4+3,Journalier_HLV_Inter,9,FALSE),IF(AND(WEEKDAY(JC4,2)=2,COUNTIF(Jours_fériés,JC4+2)),HLOOKUP(JC4+1,Journalier_HLV_Inter,8,FALSE)-HLOOKUP(JC4+3,Journalier_HLV_Inter,9,FALSE),IF(AND(WEEKDAY(JC4,2)=3,COUNTIF(Jours_fériés,AND(JC4+1,JC4+2))),HLOOKUP(JC4+3,Journalier_HLV_Inter,8,FALSE)-HLOOKUP(JC4+4,Journalier_HLV_Inter,9,FALSE),IF(AND(WEEKDAY(JC4,2)=3,COUNTIF(Jours_fériés,JC4+1)),HLOOKUP(JC4+2,Journalier_HLV_Inter,8,FALSE)-HLOOKUP(JC4+3,Journalier_HLV_Inter,9,FALSE),IF(AND(WEEKDAY(JC4,2)=3,COUNTIF(Jours_fériés,JC4+2)),HLOOKUP(JC4+1,Journalier_HLV_Inter,8,FALSE)-HLOOKUP(JC4+5,Journalier_HLV_Inter,9,FALSE),IF(WEEKDAY(JC4,2)=4,(HLOOKUP(JC4+1,Journalier_HLV_Inter,8,FALSE)-HLOOKUP(JC4+4,Journalier_HLV_Inter,9,FALSE)),IF(AND(WEEKDAY(JC4,2)=4,COUNTIF(Jours_fériés,JC4+1)),HLOOKUP(JC4+4,Journalier_HLV_Inter,8,FALSE)-HLOOKUP(JC4+5,Journalier_HLV_Inter,9,FALSE),IF(AND(WEEKDAY(JC4,2)=4,COUNTIF(Jours_fériés,AND(JC4+1,JC4+4))),HLOOKUP(JC4+5,Journalier_HLV_Inter,8,FALSE)-HLOOKUP(JC4+6,Journalier_HLV_Inter,9,FALSE),IF(AND(WEEKDAY(JC4,2)=4,COUNTIF(Jours_fériés,JC4+4)),HLOOKUP(JC4+1,Journalier_HLV_Inter,8,FALSE)-HLOOKUP(JC4+5,Journalier_HLV_Inter,9,FALSE),IF(AND(WEEKDAY(JC4,2)=5,COUNTIF(Jours_fériés,JC4+3)),HLOOKUP(JC4+4,Journalier_HLV_Inter,8,FALSE)-HLOOKUP(JC4+5,Journalier_HLV_Inter,9,FALSE),IF(AND(WEEKDAY(JC4,2)=5,COUNTIF(Jours_fériés,JC4+4)),HLOOKUP(JC4+3,Journalier_HLV_Inter,8,FALSE)-HLOOKUP(JC4+5,Journalier_HLV_Inter,9,FALSE),IF(COUNTIF(Week_end,JC4),0,IF(COUNTIF(Jours_fériés,JC4),0,HLOOKUP(JC4+1,Journalier_HLV_Inter,8,FALSE)-HLOOKUP(JC4+2,Journalier_HLV_Inter,9,FALSE)))))))))))))))))))</f>
        <v>0</v>
      </c>
      <c r="JD18" s="63">
        <f>IF(WEEKDAY(JD4,2)=5,(HLOOKUP(JD4+3,Journalier_HLV_Inter,8,FALSE)-HLOOKUP(JD4+4,Journalier_HLV_Inter,9,FALSE)),IF(AND(WEEKDAY(JD4,2)=1,COUNTIF(Jours_fériés,AND(JD4+1,IE+2))),HLOOKUP(JD4+3,Journalier_HLV_Inter,8,FALSE)-HLOOKUP(JD4+4,Journalier_HLV_Inter,9,FALSE),IF(AND(WEEKDAY(JD4,2)=1,COUNTIF(Jours_fériés,JD4+1)),HLOOKUP(JD4+2,Journalier_HLV_Inter,8,FALSE)-HLOOKUP(JD4+3,Journalier_HLV_Inter,9,FALSE),IF(AND(WEEKDAY(JD4,2)=1,COUNTIF(Jours_fériés,JD4+2)),HLOOKUP(JD4+1,Journalier_HLV_Inter,8,FALSE)-HLOOKUP(JD4+3,Journalier_HLV_Inter,9,FALSE),IF(AND(WEEKDAY(JD4,2)=2,COUNTIF(Jours_fériés,AND(JD4+1,JD4+2))),HLOOKUP(JD4+3,Journalier_HLV_Inter,8,FALSE)-HLOOKUP(JD4+4,Journalier_HLV_Inter,9,FALSE),IF(AND(WEEKDAY(JD4,2)=2,COUNTIF(Jours_fériés,JD4+1)),HLOOKUP(JD4+2,Journalier_HLV_Inter,8,FALSE)-HLOOKUP(JD4+3,Journalier_HLV_Inter,9,FALSE),IF(AND(WEEKDAY(JD4,2)=2,COUNTIF(Jours_fériés,JD4+2)),HLOOKUP(JD4+1,Journalier_HLV_Inter,8,FALSE)-HLOOKUP(JD4+3,Journalier_HLV_Inter,9,FALSE),IF(AND(WEEKDAY(JD4,2)=3,COUNTIF(Jours_fériés,AND(JD4+1,JD4+2))),HLOOKUP(JD4+3,Journalier_HLV_Inter,8,FALSE)-HLOOKUP(JD4+4,Journalier_HLV_Inter,9,FALSE),IF(AND(WEEKDAY(JD4,2)=3,COUNTIF(Jours_fériés,JD4+1)),HLOOKUP(JD4+2,Journalier_HLV_Inter,8,FALSE)-HLOOKUP(JD4+3,Journalier_HLV_Inter,9,FALSE),IF(AND(WEEKDAY(JD4,2)=3,COUNTIF(Jours_fériés,JD4+2)),HLOOKUP(JD4+1,Journalier_HLV_Inter,8,FALSE)-HLOOKUP(JD4+5,Journalier_HLV_Inter,9,FALSE),IF(WEEKDAY(JD4,2)=4,(HLOOKUP(JD4+1,Journalier_HLV_Inter,8,FALSE)-HLOOKUP(JD4+4,Journalier_HLV_Inter,9,FALSE)),IF(AND(WEEKDAY(JD4,2)=4,COUNTIF(Jours_fériés,JD4+1)),HLOOKUP(JD4+4,Journalier_HLV_Inter,8,FALSE)-HLOOKUP(JD4+5,Journalier_HLV_Inter,9,FALSE),IF(AND(WEEKDAY(JD4,2)=4,COUNTIF(Jours_fériés,AND(JD4+1,JD4+4))),HLOOKUP(JD4+5,Journalier_HLV_Inter,8,FALSE)-HLOOKUP(JD4+6,Journalier_HLV_Inter,9,FALSE),IF(AND(WEEKDAY(JD4,2)=4,COUNTIF(Jours_fériés,JD4+4)),HLOOKUP(JD4+1,Journalier_HLV_Inter,8,FALSE)-HLOOKUP(JD4+5,Journalier_HLV_Inter,9,FALSE),IF(AND(WEEKDAY(JD4,2)=5,COUNTIF(Jours_fériés,JD4+3)),HLOOKUP(JD4+4,Journalier_HLV_Inter,8,FALSE)-HLOOKUP(JD4+5,Journalier_HLV_Inter,9,FALSE),IF(AND(WEEKDAY(JD4,2)=5,COUNTIF(Jours_fériés,JD4+4)),HLOOKUP(JD4+3,Journalier_HLV_Inter,8,FALSE)-HLOOKUP(JD4+5,Journalier_HLV_Inter,9,FALSE),IF(COUNTIF(Week_end,JD4),0,IF(COUNTIF(Jours_fériés,JD4),0,HLOOKUP(JD4+1,Journalier_HLV_Inter,8,FALSE)-HLOOKUP(JD4+2,Journalier_HLV_Inter,9,FALSE)))))))))))))))))))</f>
        <v>0</v>
      </c>
      <c r="JE18" s="63">
        <f>IF(WEEKDAY(JE4,2)=5,(HLOOKUP(JE4+3,Journalier_HLV_Inter,8,FALSE)-HLOOKUP(JE4+4,Journalier_HLV_Inter,9,FALSE)),IF(AND(WEEKDAY(JE4,2)=1,COUNTIF(Jours_fériés,AND(JE4+1,IE+2))),HLOOKUP(JE4+3,Journalier_HLV_Inter,8,FALSE)-HLOOKUP(JE4+4,Journalier_HLV_Inter,9,FALSE),IF(AND(WEEKDAY(JE4,2)=1,COUNTIF(Jours_fériés,JE4+1)),HLOOKUP(JE4+2,Journalier_HLV_Inter,8,FALSE)-HLOOKUP(JE4+3,Journalier_HLV_Inter,9,FALSE),IF(AND(WEEKDAY(JE4,2)=1,COUNTIF(Jours_fériés,JE4+2)),HLOOKUP(JE4+1,Journalier_HLV_Inter,8,FALSE)-HLOOKUP(JE4+3,Journalier_HLV_Inter,9,FALSE),IF(AND(WEEKDAY(JE4,2)=2,COUNTIF(Jours_fériés,AND(JE4+1,JE4+2))),HLOOKUP(JE4+3,Journalier_HLV_Inter,8,FALSE)-HLOOKUP(JE4+4,Journalier_HLV_Inter,9,FALSE),IF(AND(WEEKDAY(JE4,2)=2,COUNTIF(Jours_fériés,JE4+1)),HLOOKUP(JE4+2,Journalier_HLV_Inter,8,FALSE)-HLOOKUP(JE4+3,Journalier_HLV_Inter,9,FALSE),IF(AND(WEEKDAY(JE4,2)=2,COUNTIF(Jours_fériés,JE4+2)),HLOOKUP(JE4+1,Journalier_HLV_Inter,8,FALSE)-HLOOKUP(JE4+3,Journalier_HLV_Inter,9,FALSE),IF(AND(WEEKDAY(JE4,2)=3,COUNTIF(Jours_fériés,AND(JE4+1,JE4+2))),HLOOKUP(JE4+3,Journalier_HLV_Inter,8,FALSE)-HLOOKUP(JE4+4,Journalier_HLV_Inter,9,FALSE),IF(AND(WEEKDAY(JE4,2)=3,COUNTIF(Jours_fériés,JE4+1)),HLOOKUP(JE4+2,Journalier_HLV_Inter,8,FALSE)-HLOOKUP(JE4+3,Journalier_HLV_Inter,9,FALSE),IF(AND(WEEKDAY(JE4,2)=3,COUNTIF(Jours_fériés,JE4+2)),HLOOKUP(JE4+1,Journalier_HLV_Inter,8,FALSE)-HLOOKUP(JE4+5,Journalier_HLV_Inter,9,FALSE),IF(WEEKDAY(JE4,2)=4,(HLOOKUP(JE4+1,Journalier_HLV_Inter,8,FALSE)-HLOOKUP(JE4+4,Journalier_HLV_Inter,9,FALSE)),IF(AND(WEEKDAY(JE4,2)=4,COUNTIF(Jours_fériés,JE4+1)),HLOOKUP(JE4+4,Journalier_HLV_Inter,8,FALSE)-HLOOKUP(JE4+5,Journalier_HLV_Inter,9,FALSE),IF(AND(WEEKDAY(JE4,2)=4,COUNTIF(Jours_fériés,AND(JE4+1,JE4+4))),HLOOKUP(JE4+5,Journalier_HLV_Inter,8,FALSE)-HLOOKUP(JE4+6,Journalier_HLV_Inter,9,FALSE),IF(AND(WEEKDAY(JE4,2)=4,COUNTIF(Jours_fériés,JE4+4)),HLOOKUP(JE4+1,Journalier_HLV_Inter,8,FALSE)-HLOOKUP(JE4+5,Journalier_HLV_Inter,9,FALSE),IF(AND(WEEKDAY(JE4,2)=5,COUNTIF(Jours_fériés,JE4+3)),HLOOKUP(JE4+4,Journalier_HLV_Inter,8,FALSE)-HLOOKUP(JE4+5,Journalier_HLV_Inter,9,FALSE),IF(AND(WEEKDAY(JE4,2)=5,COUNTIF(Jours_fériés,JE4+4)),HLOOKUP(JE4+3,Journalier_HLV_Inter,8,FALSE)-HLOOKUP(JE4+5,Journalier_HLV_Inter,9,FALSE),IF(COUNTIF(Week_end,JE4),0,IF(COUNTIF(Jours_fériés,JE4),0,HLOOKUP(JE4+1,Journalier_HLV_Inter,8,FALSE)-HLOOKUP(JE4+2,Journalier_HLV_Inter,9,FALSE)))))))))))))))))))</f>
        <v>0</v>
      </c>
      <c r="JF18" s="63">
        <f>IF(WEEKDAY(JF4,2)=5,(HLOOKUP(JF4+3,Journalier_HLV_Inter,8,FALSE)-HLOOKUP(JF4+4,Journalier_HLV_Inter,9,FALSE)),IF(AND(WEEKDAY(JF4,2)=1,COUNTIF(Jours_fériés,AND(JF4+1,IE+2))),HLOOKUP(JF4+3,Journalier_HLV_Inter,8,FALSE)-HLOOKUP(JF4+4,Journalier_HLV_Inter,9,FALSE),IF(AND(WEEKDAY(JF4,2)=1,COUNTIF(Jours_fériés,JF4+1)),HLOOKUP(JF4+2,Journalier_HLV_Inter,8,FALSE)-HLOOKUP(JF4+3,Journalier_HLV_Inter,9,FALSE),IF(AND(WEEKDAY(JF4,2)=1,COUNTIF(Jours_fériés,JF4+2)),HLOOKUP(JF4+1,Journalier_HLV_Inter,8,FALSE)-HLOOKUP(JF4+3,Journalier_HLV_Inter,9,FALSE),IF(AND(WEEKDAY(JF4,2)=2,COUNTIF(Jours_fériés,AND(JF4+1,JF4+2))),HLOOKUP(JF4+3,Journalier_HLV_Inter,8,FALSE)-HLOOKUP(JF4+4,Journalier_HLV_Inter,9,FALSE),IF(AND(WEEKDAY(JF4,2)=2,COUNTIF(Jours_fériés,JF4+1)),HLOOKUP(JF4+2,Journalier_HLV_Inter,8,FALSE)-HLOOKUP(JF4+3,Journalier_HLV_Inter,9,FALSE),IF(AND(WEEKDAY(JF4,2)=2,COUNTIF(Jours_fériés,JF4+2)),HLOOKUP(JF4+1,Journalier_HLV_Inter,8,FALSE)-HLOOKUP(JF4+3,Journalier_HLV_Inter,9,FALSE),IF(AND(WEEKDAY(JF4,2)=3,COUNTIF(Jours_fériés,AND(JF4+1,JF4+2))),HLOOKUP(JF4+3,Journalier_HLV_Inter,8,FALSE)-HLOOKUP(JF4+4,Journalier_HLV_Inter,9,FALSE),IF(AND(WEEKDAY(JF4,2)=3,COUNTIF(Jours_fériés,JF4+1)),HLOOKUP(JF4+2,Journalier_HLV_Inter,8,FALSE)-HLOOKUP(JF4+3,Journalier_HLV_Inter,9,FALSE),IF(AND(WEEKDAY(JF4,2)=3,COUNTIF(Jours_fériés,JF4+2)),HLOOKUP(JF4+1,Journalier_HLV_Inter,8,FALSE)-HLOOKUP(JF4+5,Journalier_HLV_Inter,9,FALSE),IF(WEEKDAY(JF4,2)=4,(HLOOKUP(JF4+1,Journalier_HLV_Inter,8,FALSE)-HLOOKUP(JF4+4,Journalier_HLV_Inter,9,FALSE)),IF(AND(WEEKDAY(JF4,2)=4,COUNTIF(Jours_fériés,JF4+1)),HLOOKUP(JF4+4,Journalier_HLV_Inter,8,FALSE)-HLOOKUP(JF4+5,Journalier_HLV_Inter,9,FALSE),IF(AND(WEEKDAY(JF4,2)=4,COUNTIF(Jours_fériés,AND(JF4+1,JF4+4))),HLOOKUP(JF4+5,Journalier_HLV_Inter,8,FALSE)-HLOOKUP(JF4+6,Journalier_HLV_Inter,9,FALSE),IF(AND(WEEKDAY(JF4,2)=4,COUNTIF(Jours_fériés,JF4+4)),HLOOKUP(JF4+1,Journalier_HLV_Inter,8,FALSE)-HLOOKUP(JF4+5,Journalier_HLV_Inter,9,FALSE),IF(AND(WEEKDAY(JF4,2)=5,COUNTIF(Jours_fériés,JF4+3)),HLOOKUP(JF4+4,Journalier_HLV_Inter,8,FALSE)-HLOOKUP(JF4+5,Journalier_HLV_Inter,9,FALSE),IF(AND(WEEKDAY(JF4,2)=5,COUNTIF(Jours_fériés,JF4+4)),HLOOKUP(JF4+3,Journalier_HLV_Inter,8,FALSE)-HLOOKUP(JF4+5,Journalier_HLV_Inter,9,FALSE),IF(COUNTIF(Week_end,JF4),0,IF(COUNTIF(Jours_fériés,JF4),0,HLOOKUP(JF4+1,Journalier_HLV_Inter,8,FALSE)-HLOOKUP(JF4+2,Journalier_HLV_Inter,9,FALSE)))))))))))))))))))</f>
        <v>0</v>
      </c>
      <c r="JG18" s="63">
        <f>IF(WEEKDAY(JG4,2)=5,(HLOOKUP(JG4+3,Journalier_HLV_Inter,8,FALSE)-HLOOKUP(JG4+4,Journalier_HLV_Inter,9,FALSE)),IF(AND(WEEKDAY(JG4,2)=1,COUNTIF(Jours_fériés,AND(JG4+1,IE+2))),HLOOKUP(JG4+3,Journalier_HLV_Inter,8,FALSE)-HLOOKUP(JG4+4,Journalier_HLV_Inter,9,FALSE),IF(AND(WEEKDAY(JG4,2)=1,COUNTIF(Jours_fériés,JG4+1)),HLOOKUP(JG4+2,Journalier_HLV_Inter,8,FALSE)-HLOOKUP(JG4+3,Journalier_HLV_Inter,9,FALSE),IF(AND(WEEKDAY(JG4,2)=1,COUNTIF(Jours_fériés,JG4+2)),HLOOKUP(JG4+1,Journalier_HLV_Inter,8,FALSE)-HLOOKUP(JG4+3,Journalier_HLV_Inter,9,FALSE),IF(AND(WEEKDAY(JG4,2)=2,COUNTIF(Jours_fériés,AND(JG4+1,JG4+2))),HLOOKUP(JG4+3,Journalier_HLV_Inter,8,FALSE)-HLOOKUP(JG4+4,Journalier_HLV_Inter,9,FALSE),IF(AND(WEEKDAY(JG4,2)=2,COUNTIF(Jours_fériés,JG4+1)),HLOOKUP(JG4+2,Journalier_HLV_Inter,8,FALSE)-HLOOKUP(JG4+3,Journalier_HLV_Inter,9,FALSE),IF(AND(WEEKDAY(JG4,2)=2,COUNTIF(Jours_fériés,JG4+2)),HLOOKUP(JG4+1,Journalier_HLV_Inter,8,FALSE)-HLOOKUP(JG4+3,Journalier_HLV_Inter,9,FALSE),IF(AND(WEEKDAY(JG4,2)=3,COUNTIF(Jours_fériés,AND(JG4+1,JG4+2))),HLOOKUP(JG4+3,Journalier_HLV_Inter,8,FALSE)-HLOOKUP(JG4+4,Journalier_HLV_Inter,9,FALSE),IF(AND(WEEKDAY(JG4,2)=3,COUNTIF(Jours_fériés,JG4+1)),HLOOKUP(JG4+2,Journalier_HLV_Inter,8,FALSE)-HLOOKUP(JG4+3,Journalier_HLV_Inter,9,FALSE),IF(AND(WEEKDAY(JG4,2)=3,COUNTIF(Jours_fériés,JG4+2)),HLOOKUP(JG4+1,Journalier_HLV_Inter,8,FALSE)-HLOOKUP(JG4+5,Journalier_HLV_Inter,9,FALSE),IF(WEEKDAY(JG4,2)=4,(HLOOKUP(JG4+1,Journalier_HLV_Inter,8,FALSE)-HLOOKUP(JG4+4,Journalier_HLV_Inter,9,FALSE)),IF(AND(WEEKDAY(JG4,2)=4,COUNTIF(Jours_fériés,JG4+1)),HLOOKUP(JG4+4,Journalier_HLV_Inter,8,FALSE)-HLOOKUP(JG4+5,Journalier_HLV_Inter,9,FALSE),IF(AND(WEEKDAY(JG4,2)=4,COUNTIF(Jours_fériés,AND(JG4+1,JG4+4))),HLOOKUP(JG4+5,Journalier_HLV_Inter,8,FALSE)-HLOOKUP(JG4+6,Journalier_HLV_Inter,9,FALSE),IF(AND(WEEKDAY(JG4,2)=4,COUNTIF(Jours_fériés,JG4+4)),HLOOKUP(JG4+1,Journalier_HLV_Inter,8,FALSE)-HLOOKUP(JG4+5,Journalier_HLV_Inter,9,FALSE),IF(AND(WEEKDAY(JG4,2)=5,COUNTIF(Jours_fériés,JG4+3)),HLOOKUP(JG4+4,Journalier_HLV_Inter,8,FALSE)-HLOOKUP(JG4+5,Journalier_HLV_Inter,9,FALSE),IF(AND(WEEKDAY(JG4,2)=5,COUNTIF(Jours_fériés,JG4+4)),HLOOKUP(JG4+3,Journalier_HLV_Inter,8,FALSE)-HLOOKUP(JG4+5,Journalier_HLV_Inter,9,FALSE),IF(COUNTIF(Week_end,JG4),0,IF(COUNTIF(Jours_fériés,JG4),0,HLOOKUP(JG4+1,Journalier_HLV_Inter,8,FALSE)-HLOOKUP(JG4+2,Journalier_HLV_Inter,9,FALSE)))))))))))))))))))</f>
        <v>0</v>
      </c>
      <c r="JH18" s="63">
        <f>IF(WEEKDAY(JH4,2)=5,(HLOOKUP(JH4+3,Journalier_HLV_Inter,8,FALSE)-HLOOKUP(JH4+4,Journalier_HLV_Inter,9,FALSE)),IF(AND(WEEKDAY(JH4,2)=1,COUNTIF(Jours_fériés,AND(JH4+1,IE+2))),HLOOKUP(JH4+3,Journalier_HLV_Inter,8,FALSE)-HLOOKUP(JH4+4,Journalier_HLV_Inter,9,FALSE),IF(AND(WEEKDAY(JH4,2)=1,COUNTIF(Jours_fériés,JH4+1)),HLOOKUP(JH4+2,Journalier_HLV_Inter,8,FALSE)-HLOOKUP(JH4+3,Journalier_HLV_Inter,9,FALSE),IF(AND(WEEKDAY(JH4,2)=1,COUNTIF(Jours_fériés,JH4+2)),HLOOKUP(JH4+1,Journalier_HLV_Inter,8,FALSE)-HLOOKUP(JH4+3,Journalier_HLV_Inter,9,FALSE),IF(AND(WEEKDAY(JH4,2)=2,COUNTIF(Jours_fériés,AND(JH4+1,JH4+2))),HLOOKUP(JH4+3,Journalier_HLV_Inter,8,FALSE)-HLOOKUP(JH4+4,Journalier_HLV_Inter,9,FALSE),IF(AND(WEEKDAY(JH4,2)=2,COUNTIF(Jours_fériés,JH4+1)),HLOOKUP(JH4+2,Journalier_HLV_Inter,8,FALSE)-HLOOKUP(JH4+3,Journalier_HLV_Inter,9,FALSE),IF(AND(WEEKDAY(JH4,2)=2,COUNTIF(Jours_fériés,JH4+2)),HLOOKUP(JH4+1,Journalier_HLV_Inter,8,FALSE)-HLOOKUP(JH4+3,Journalier_HLV_Inter,9,FALSE),IF(AND(WEEKDAY(JH4,2)=3,COUNTIF(Jours_fériés,AND(JH4+1,JH4+2))),HLOOKUP(JH4+3,Journalier_HLV_Inter,8,FALSE)-HLOOKUP(JH4+4,Journalier_HLV_Inter,9,FALSE),IF(AND(WEEKDAY(JH4,2)=3,COUNTIF(Jours_fériés,JH4+1)),HLOOKUP(JH4+2,Journalier_HLV_Inter,8,FALSE)-HLOOKUP(JH4+3,Journalier_HLV_Inter,9,FALSE),IF(AND(WEEKDAY(JH4,2)=3,COUNTIF(Jours_fériés,JH4+2)),HLOOKUP(JH4+1,Journalier_HLV_Inter,8,FALSE)-HLOOKUP(JH4+5,Journalier_HLV_Inter,9,FALSE),IF(WEEKDAY(JH4,2)=4,(HLOOKUP(JH4+1,Journalier_HLV_Inter,8,FALSE)-HLOOKUP(JH4+4,Journalier_HLV_Inter,9,FALSE)),IF(AND(WEEKDAY(JH4,2)=4,COUNTIF(Jours_fériés,JH4+1)),HLOOKUP(JH4+4,Journalier_HLV_Inter,8,FALSE)-HLOOKUP(JH4+5,Journalier_HLV_Inter,9,FALSE),IF(AND(WEEKDAY(JH4,2)=4,COUNTIF(Jours_fériés,AND(JH4+1,JH4+4))),HLOOKUP(JH4+5,Journalier_HLV_Inter,8,FALSE)-HLOOKUP(JH4+6,Journalier_HLV_Inter,9,FALSE),IF(AND(WEEKDAY(JH4,2)=4,COUNTIF(Jours_fériés,JH4+4)),HLOOKUP(JH4+1,Journalier_HLV_Inter,8,FALSE)-HLOOKUP(JH4+5,Journalier_HLV_Inter,9,FALSE),IF(AND(WEEKDAY(JH4,2)=5,COUNTIF(Jours_fériés,JH4+3)),HLOOKUP(JH4+4,Journalier_HLV_Inter,8,FALSE)-HLOOKUP(JH4+5,Journalier_HLV_Inter,9,FALSE),IF(AND(WEEKDAY(JH4,2)=5,COUNTIF(Jours_fériés,JH4+4)),HLOOKUP(JH4+3,Journalier_HLV_Inter,8,FALSE)-HLOOKUP(JH4+5,Journalier_HLV_Inter,9,FALSE),IF(COUNTIF(Week_end,JH4),0,IF(COUNTIF(Jours_fériés,JH4),0,HLOOKUP(JH4+1,Journalier_HLV_Inter,8,FALSE)-HLOOKUP(JH4+2,Journalier_HLV_Inter,9,FALSE)))))))))))))))))))</f>
        <v>0</v>
      </c>
      <c r="JI18" s="63">
        <f>IF(WEEKDAY(JI4,2)=5,(HLOOKUP(JI4+3,Journalier_HLV_Inter,8,FALSE)-HLOOKUP(JI4+4,Journalier_HLV_Inter,9,FALSE)),IF(AND(WEEKDAY(JI4,2)=1,COUNTIF(Jours_fériés,AND(JI4+1,IE+2))),HLOOKUP(JI4+3,Journalier_HLV_Inter,8,FALSE)-HLOOKUP(JI4+4,Journalier_HLV_Inter,9,FALSE),IF(AND(WEEKDAY(JI4,2)=1,COUNTIF(Jours_fériés,JI4+1)),HLOOKUP(JI4+2,Journalier_HLV_Inter,8,FALSE)-HLOOKUP(JI4+3,Journalier_HLV_Inter,9,FALSE),IF(AND(WEEKDAY(JI4,2)=1,COUNTIF(Jours_fériés,JI4+2)),HLOOKUP(JI4+1,Journalier_HLV_Inter,8,FALSE)-HLOOKUP(JI4+3,Journalier_HLV_Inter,9,FALSE),IF(AND(WEEKDAY(JI4,2)=2,COUNTIF(Jours_fériés,AND(JI4+1,JI4+2))),HLOOKUP(JI4+3,Journalier_HLV_Inter,8,FALSE)-HLOOKUP(JI4+4,Journalier_HLV_Inter,9,FALSE),IF(AND(WEEKDAY(JI4,2)=2,COUNTIF(Jours_fériés,JI4+1)),HLOOKUP(JI4+2,Journalier_HLV_Inter,8,FALSE)-HLOOKUP(JI4+3,Journalier_HLV_Inter,9,FALSE),IF(AND(WEEKDAY(JI4,2)=2,COUNTIF(Jours_fériés,JI4+2)),HLOOKUP(JI4+1,Journalier_HLV_Inter,8,FALSE)-HLOOKUP(JI4+3,Journalier_HLV_Inter,9,FALSE),IF(AND(WEEKDAY(JI4,2)=3,COUNTIF(Jours_fériés,AND(JI4+1,JI4+2))),HLOOKUP(JI4+3,Journalier_HLV_Inter,8,FALSE)-HLOOKUP(JI4+4,Journalier_HLV_Inter,9,FALSE),IF(AND(WEEKDAY(JI4,2)=3,COUNTIF(Jours_fériés,JI4+1)),HLOOKUP(JI4+2,Journalier_HLV_Inter,8,FALSE)-HLOOKUP(JI4+3,Journalier_HLV_Inter,9,FALSE),IF(AND(WEEKDAY(JI4,2)=3,COUNTIF(Jours_fériés,JI4+2)),HLOOKUP(JI4+1,Journalier_HLV_Inter,8,FALSE)-HLOOKUP(JI4+5,Journalier_HLV_Inter,9,FALSE),IF(WEEKDAY(JI4,2)=4,(HLOOKUP(JI4+1,Journalier_HLV_Inter,8,FALSE)-HLOOKUP(JI4+4,Journalier_HLV_Inter,9,FALSE)),IF(AND(WEEKDAY(JI4,2)=4,COUNTIF(Jours_fériés,JI4+1)),HLOOKUP(JI4+4,Journalier_HLV_Inter,8,FALSE)-HLOOKUP(JI4+5,Journalier_HLV_Inter,9,FALSE),IF(AND(WEEKDAY(JI4,2)=4,COUNTIF(Jours_fériés,AND(JI4+1,JI4+4))),HLOOKUP(JI4+5,Journalier_HLV_Inter,8,FALSE)-HLOOKUP(JI4+6,Journalier_HLV_Inter,9,FALSE),IF(AND(WEEKDAY(JI4,2)=4,COUNTIF(Jours_fériés,JI4+4)),HLOOKUP(JI4+1,Journalier_HLV_Inter,8,FALSE)-HLOOKUP(JI4+5,Journalier_HLV_Inter,9,FALSE),IF(AND(WEEKDAY(JI4,2)=5,COUNTIF(Jours_fériés,JI4+3)),HLOOKUP(JI4+4,Journalier_HLV_Inter,8,FALSE)-HLOOKUP(JI4+5,Journalier_HLV_Inter,9,FALSE),IF(AND(WEEKDAY(JI4,2)=5,COUNTIF(Jours_fériés,JI4+4)),HLOOKUP(JI4+3,Journalier_HLV_Inter,8,FALSE)-HLOOKUP(JI4+5,Journalier_HLV_Inter,9,FALSE),IF(COUNTIF(Week_end,JI4),0,IF(COUNTIF(Jours_fériés,JI4),0,HLOOKUP(JI4+1,Journalier_HLV_Inter,8,FALSE)-HLOOKUP(JI4+2,Journalier_HLV_Inter,9,FALSE)))))))))))))))))))</f>
        <v>0</v>
      </c>
      <c r="JJ18" s="63">
        <f>IF(WEEKDAY(JJ4,2)=5,(HLOOKUP(JJ4+3,Journalier_HLV_Inter,8,FALSE)-HLOOKUP(JJ4+4,Journalier_HLV_Inter,9,FALSE)),IF(AND(WEEKDAY(JJ4,2)=1,COUNTIF(Jours_fériés,AND(JJ4+1,IE+2))),HLOOKUP(JJ4+3,Journalier_HLV_Inter,8,FALSE)-HLOOKUP(JJ4+4,Journalier_HLV_Inter,9,FALSE),IF(AND(WEEKDAY(JJ4,2)=1,COUNTIF(Jours_fériés,JJ4+1)),HLOOKUP(JJ4+2,Journalier_HLV_Inter,8,FALSE)-HLOOKUP(JJ4+3,Journalier_HLV_Inter,9,FALSE),IF(AND(WEEKDAY(JJ4,2)=1,COUNTIF(Jours_fériés,JJ4+2)),HLOOKUP(JJ4+1,Journalier_HLV_Inter,8,FALSE)-HLOOKUP(JJ4+3,Journalier_HLV_Inter,9,FALSE),IF(AND(WEEKDAY(JJ4,2)=2,COUNTIF(Jours_fériés,AND(JJ4+1,JJ4+2))),HLOOKUP(JJ4+3,Journalier_HLV_Inter,8,FALSE)-HLOOKUP(JJ4+4,Journalier_HLV_Inter,9,FALSE),IF(AND(WEEKDAY(JJ4,2)=2,COUNTIF(Jours_fériés,JJ4+1)),HLOOKUP(JJ4+2,Journalier_HLV_Inter,8,FALSE)-HLOOKUP(JJ4+3,Journalier_HLV_Inter,9,FALSE),IF(AND(WEEKDAY(JJ4,2)=2,COUNTIF(Jours_fériés,JJ4+2)),HLOOKUP(JJ4+1,Journalier_HLV_Inter,8,FALSE)-HLOOKUP(JJ4+3,Journalier_HLV_Inter,9,FALSE),IF(AND(WEEKDAY(JJ4,2)=3,COUNTIF(Jours_fériés,AND(JJ4+1,JJ4+2))),HLOOKUP(JJ4+3,Journalier_HLV_Inter,8,FALSE)-HLOOKUP(JJ4+4,Journalier_HLV_Inter,9,FALSE),IF(AND(WEEKDAY(JJ4,2)=3,COUNTIF(Jours_fériés,JJ4+1)),HLOOKUP(JJ4+2,Journalier_HLV_Inter,8,FALSE)-HLOOKUP(JJ4+3,Journalier_HLV_Inter,9,FALSE),IF(AND(WEEKDAY(JJ4,2)=3,COUNTIF(Jours_fériés,JJ4+2)),HLOOKUP(JJ4+1,Journalier_HLV_Inter,8,FALSE)-HLOOKUP(JJ4+5,Journalier_HLV_Inter,9,FALSE),IF(WEEKDAY(JJ4,2)=4,(HLOOKUP(JJ4+1,Journalier_HLV_Inter,8,FALSE)-HLOOKUP(JJ4+4,Journalier_HLV_Inter,9,FALSE)),IF(AND(WEEKDAY(JJ4,2)=4,COUNTIF(Jours_fériés,JJ4+1)),HLOOKUP(JJ4+4,Journalier_HLV_Inter,8,FALSE)-HLOOKUP(JJ4+5,Journalier_HLV_Inter,9,FALSE),IF(AND(WEEKDAY(JJ4,2)=4,COUNTIF(Jours_fériés,AND(JJ4+1,JJ4+4))),HLOOKUP(JJ4+5,Journalier_HLV_Inter,8,FALSE)-HLOOKUP(JJ4+6,Journalier_HLV_Inter,9,FALSE),IF(AND(WEEKDAY(JJ4,2)=4,COUNTIF(Jours_fériés,JJ4+4)),HLOOKUP(JJ4+1,Journalier_HLV_Inter,8,FALSE)-HLOOKUP(JJ4+5,Journalier_HLV_Inter,9,FALSE),IF(AND(WEEKDAY(JJ4,2)=5,COUNTIF(Jours_fériés,JJ4+3)),HLOOKUP(JJ4+4,Journalier_HLV_Inter,8,FALSE)-HLOOKUP(JJ4+5,Journalier_HLV_Inter,9,FALSE),IF(AND(WEEKDAY(JJ4,2)=5,COUNTIF(Jours_fériés,JJ4+4)),HLOOKUP(JJ4+3,Journalier_HLV_Inter,8,FALSE)-HLOOKUP(JJ4+5,Journalier_HLV_Inter,9,FALSE),IF(COUNTIF(Week_end,JJ4),0,IF(COUNTIF(Jours_fériés,JJ4),0,HLOOKUP(JJ4+1,Journalier_HLV_Inter,8,FALSE)-HLOOKUP(JJ4+2,Journalier_HLV_Inter,9,FALSE)))))))))))))))))))</f>
        <v>0</v>
      </c>
      <c r="JK18" s="63">
        <f>IF(WEEKDAY(JK4,2)=5,(HLOOKUP(JK4+3,Journalier_HLV_Inter,8,FALSE)-HLOOKUP(JK4+4,Journalier_HLV_Inter,9,FALSE)),IF(AND(WEEKDAY(JK4,2)=1,COUNTIF(Jours_fériés,AND(JK4+1,IE+2))),HLOOKUP(JK4+3,Journalier_HLV_Inter,8,FALSE)-HLOOKUP(JK4+4,Journalier_HLV_Inter,9,FALSE),IF(AND(WEEKDAY(JK4,2)=1,COUNTIF(Jours_fériés,JK4+1)),HLOOKUP(JK4+2,Journalier_HLV_Inter,8,FALSE)-HLOOKUP(JK4+3,Journalier_HLV_Inter,9,FALSE),IF(AND(WEEKDAY(JK4,2)=1,COUNTIF(Jours_fériés,JK4+2)),HLOOKUP(JK4+1,Journalier_HLV_Inter,8,FALSE)-HLOOKUP(JK4+3,Journalier_HLV_Inter,9,FALSE),IF(AND(WEEKDAY(JK4,2)=2,COUNTIF(Jours_fériés,AND(JK4+1,JK4+2))),HLOOKUP(JK4+3,Journalier_HLV_Inter,8,FALSE)-HLOOKUP(JK4+4,Journalier_HLV_Inter,9,FALSE),IF(AND(WEEKDAY(JK4,2)=2,COUNTIF(Jours_fériés,JK4+1)),HLOOKUP(JK4+2,Journalier_HLV_Inter,8,FALSE)-HLOOKUP(JK4+3,Journalier_HLV_Inter,9,FALSE),IF(AND(WEEKDAY(JK4,2)=2,COUNTIF(Jours_fériés,JK4+2)),HLOOKUP(JK4+1,Journalier_HLV_Inter,8,FALSE)-HLOOKUP(JK4+3,Journalier_HLV_Inter,9,FALSE),IF(AND(WEEKDAY(JK4,2)=3,COUNTIF(Jours_fériés,AND(JK4+1,JK4+2))),HLOOKUP(JK4+3,Journalier_HLV_Inter,8,FALSE)-HLOOKUP(JK4+4,Journalier_HLV_Inter,9,FALSE),IF(AND(WEEKDAY(JK4,2)=3,COUNTIF(Jours_fériés,JK4+1)),HLOOKUP(JK4+2,Journalier_HLV_Inter,8,FALSE)-HLOOKUP(JK4+3,Journalier_HLV_Inter,9,FALSE),IF(AND(WEEKDAY(JK4,2)=3,COUNTIF(Jours_fériés,JK4+2)),HLOOKUP(JK4+1,Journalier_HLV_Inter,8,FALSE)-HLOOKUP(JK4+5,Journalier_HLV_Inter,9,FALSE),IF(WEEKDAY(JK4,2)=4,(HLOOKUP(JK4+1,Journalier_HLV_Inter,8,FALSE)-HLOOKUP(JK4+4,Journalier_HLV_Inter,9,FALSE)),IF(AND(WEEKDAY(JK4,2)=4,COUNTIF(Jours_fériés,JK4+1)),HLOOKUP(JK4+4,Journalier_HLV_Inter,8,FALSE)-HLOOKUP(JK4+5,Journalier_HLV_Inter,9,FALSE),IF(AND(WEEKDAY(JK4,2)=4,COUNTIF(Jours_fériés,AND(JK4+1,JK4+4))),HLOOKUP(JK4+5,Journalier_HLV_Inter,8,FALSE)-HLOOKUP(JK4+6,Journalier_HLV_Inter,9,FALSE),IF(AND(WEEKDAY(JK4,2)=4,COUNTIF(Jours_fériés,JK4+4)),HLOOKUP(JK4+1,Journalier_HLV_Inter,8,FALSE)-HLOOKUP(JK4+5,Journalier_HLV_Inter,9,FALSE),IF(AND(WEEKDAY(JK4,2)=5,COUNTIF(Jours_fériés,JK4+3)),HLOOKUP(JK4+4,Journalier_HLV_Inter,8,FALSE)-HLOOKUP(JK4+5,Journalier_HLV_Inter,9,FALSE),IF(AND(WEEKDAY(JK4,2)=5,COUNTIF(Jours_fériés,JK4+4)),HLOOKUP(JK4+3,Journalier_HLV_Inter,8,FALSE)-HLOOKUP(JK4+5,Journalier_HLV_Inter,9,FALSE),IF(COUNTIF(Week_end,JK4),0,IF(COUNTIF(Jours_fériés,JK4),0,HLOOKUP(JK4+1,Journalier_HLV_Inter,8,FALSE)-HLOOKUP(JK4+2,Journalier_HLV_Inter,9,FALSE)))))))))))))))))))</f>
        <v>0</v>
      </c>
      <c r="JL18" s="63">
        <f>IF(WEEKDAY(JL4,2)=5,(HLOOKUP(JL4+3,Journalier_HLV_Inter,8,FALSE)-HLOOKUP(JL4+4,Journalier_HLV_Inter,9,FALSE)),IF(AND(WEEKDAY(JL4,2)=1,COUNTIF(Jours_fériés,AND(JL4+1,IE+2))),HLOOKUP(JL4+3,Journalier_HLV_Inter,8,FALSE)-HLOOKUP(JL4+4,Journalier_HLV_Inter,9,FALSE),IF(AND(WEEKDAY(JL4,2)=1,COUNTIF(Jours_fériés,JL4+1)),HLOOKUP(JL4+2,Journalier_HLV_Inter,8,FALSE)-HLOOKUP(JL4+3,Journalier_HLV_Inter,9,FALSE),IF(AND(WEEKDAY(JL4,2)=1,COUNTIF(Jours_fériés,JL4+2)),HLOOKUP(JL4+1,Journalier_HLV_Inter,8,FALSE)-HLOOKUP(JL4+3,Journalier_HLV_Inter,9,FALSE),IF(AND(WEEKDAY(JL4,2)=2,COUNTIF(Jours_fériés,AND(JL4+1,JL4+2))),HLOOKUP(JL4+3,Journalier_HLV_Inter,8,FALSE)-HLOOKUP(JL4+4,Journalier_HLV_Inter,9,FALSE),IF(AND(WEEKDAY(JL4,2)=2,COUNTIF(Jours_fériés,JL4+1)),HLOOKUP(JL4+2,Journalier_HLV_Inter,8,FALSE)-HLOOKUP(JL4+3,Journalier_HLV_Inter,9,FALSE),IF(AND(WEEKDAY(JL4,2)=2,COUNTIF(Jours_fériés,JL4+2)),HLOOKUP(JL4+1,Journalier_HLV_Inter,8,FALSE)-HLOOKUP(JL4+3,Journalier_HLV_Inter,9,FALSE),IF(AND(WEEKDAY(JL4,2)=3,COUNTIF(Jours_fériés,AND(JL4+1,JL4+2))),HLOOKUP(JL4+3,Journalier_HLV_Inter,8,FALSE)-HLOOKUP(JL4+4,Journalier_HLV_Inter,9,FALSE),IF(AND(WEEKDAY(JL4,2)=3,COUNTIF(Jours_fériés,JL4+1)),HLOOKUP(JL4+2,Journalier_HLV_Inter,8,FALSE)-HLOOKUP(JL4+3,Journalier_HLV_Inter,9,FALSE),IF(AND(WEEKDAY(JL4,2)=3,COUNTIF(Jours_fériés,JL4+2)),HLOOKUP(JL4+1,Journalier_HLV_Inter,8,FALSE)-HLOOKUP(JL4+5,Journalier_HLV_Inter,9,FALSE),IF(WEEKDAY(JL4,2)=4,(HLOOKUP(JL4+1,Journalier_HLV_Inter,8,FALSE)-HLOOKUP(JL4+4,Journalier_HLV_Inter,9,FALSE)),IF(AND(WEEKDAY(JL4,2)=4,COUNTIF(Jours_fériés,JL4+1)),HLOOKUP(JL4+4,Journalier_HLV_Inter,8,FALSE)-HLOOKUP(JL4+5,Journalier_HLV_Inter,9,FALSE),IF(AND(WEEKDAY(JL4,2)=4,COUNTIF(Jours_fériés,AND(JL4+1,JL4+4))),HLOOKUP(JL4+5,Journalier_HLV_Inter,8,FALSE)-HLOOKUP(JL4+6,Journalier_HLV_Inter,9,FALSE),IF(AND(WEEKDAY(JL4,2)=4,COUNTIF(Jours_fériés,JL4+4)),HLOOKUP(JL4+1,Journalier_HLV_Inter,8,FALSE)-HLOOKUP(JL4+5,Journalier_HLV_Inter,9,FALSE),IF(AND(WEEKDAY(JL4,2)=5,COUNTIF(Jours_fériés,JL4+3)),HLOOKUP(JL4+4,Journalier_HLV_Inter,8,FALSE)-HLOOKUP(JL4+5,Journalier_HLV_Inter,9,FALSE),IF(AND(WEEKDAY(JL4,2)=5,COUNTIF(Jours_fériés,JL4+4)),HLOOKUP(JL4+3,Journalier_HLV_Inter,8,FALSE)-HLOOKUP(JL4+5,Journalier_HLV_Inter,9,FALSE),IF(COUNTIF(Week_end,JL4),0,IF(COUNTIF(Jours_fériés,JL4),0,HLOOKUP(JL4+1,Journalier_HLV_Inter,8,FALSE)-HLOOKUP(JL4+2,Journalier_HLV_Inter,9,FALSE)))))))))))))))))))</f>
        <v>0</v>
      </c>
      <c r="JM18" s="63">
        <f>IF(WEEKDAY(JM4,2)=5,(HLOOKUP(JM4+3,Journalier_HLV_Inter,8,FALSE)-HLOOKUP(JM4+4,Journalier_HLV_Inter,9,FALSE)),IF(AND(WEEKDAY(JM4,2)=1,COUNTIF(Jours_fériés,AND(JM4+1,IE+2))),HLOOKUP(JM4+3,Journalier_HLV_Inter,8,FALSE)-HLOOKUP(JM4+4,Journalier_HLV_Inter,9,FALSE),IF(AND(WEEKDAY(JM4,2)=1,COUNTIF(Jours_fériés,JM4+1)),HLOOKUP(JM4+2,Journalier_HLV_Inter,8,FALSE)-HLOOKUP(JM4+3,Journalier_HLV_Inter,9,FALSE),IF(AND(WEEKDAY(JM4,2)=1,COUNTIF(Jours_fériés,JM4+2)),HLOOKUP(JM4+1,Journalier_HLV_Inter,8,FALSE)-HLOOKUP(JM4+3,Journalier_HLV_Inter,9,FALSE),IF(AND(WEEKDAY(JM4,2)=2,COUNTIF(Jours_fériés,AND(JM4+1,JM4+2))),HLOOKUP(JM4+3,Journalier_HLV_Inter,8,FALSE)-HLOOKUP(JM4+4,Journalier_HLV_Inter,9,FALSE),IF(AND(WEEKDAY(JM4,2)=2,COUNTIF(Jours_fériés,JM4+1)),HLOOKUP(JM4+2,Journalier_HLV_Inter,8,FALSE)-HLOOKUP(JM4+3,Journalier_HLV_Inter,9,FALSE),IF(AND(WEEKDAY(JM4,2)=2,COUNTIF(Jours_fériés,JM4+2)),HLOOKUP(JM4+1,Journalier_HLV_Inter,8,FALSE)-HLOOKUP(JM4+3,Journalier_HLV_Inter,9,FALSE),IF(AND(WEEKDAY(JM4,2)=3,COUNTIF(Jours_fériés,AND(JM4+1,JM4+2))),HLOOKUP(JM4+3,Journalier_HLV_Inter,8,FALSE)-HLOOKUP(JM4+4,Journalier_HLV_Inter,9,FALSE),IF(AND(WEEKDAY(JM4,2)=3,COUNTIF(Jours_fériés,JM4+1)),HLOOKUP(JM4+2,Journalier_HLV_Inter,8,FALSE)-HLOOKUP(JM4+3,Journalier_HLV_Inter,9,FALSE),IF(AND(WEEKDAY(JM4,2)=3,COUNTIF(Jours_fériés,JM4+2)),HLOOKUP(JM4+1,Journalier_HLV_Inter,8,FALSE)-HLOOKUP(JM4+5,Journalier_HLV_Inter,9,FALSE),IF(WEEKDAY(JM4,2)=4,(HLOOKUP(JM4+1,Journalier_HLV_Inter,8,FALSE)-HLOOKUP(JM4+4,Journalier_HLV_Inter,9,FALSE)),IF(AND(WEEKDAY(JM4,2)=4,COUNTIF(Jours_fériés,JM4+1)),HLOOKUP(JM4+4,Journalier_HLV_Inter,8,FALSE)-HLOOKUP(JM4+5,Journalier_HLV_Inter,9,FALSE),IF(AND(WEEKDAY(JM4,2)=4,COUNTIF(Jours_fériés,AND(JM4+1,JM4+4))),HLOOKUP(JM4+5,Journalier_HLV_Inter,8,FALSE)-HLOOKUP(JM4+6,Journalier_HLV_Inter,9,FALSE),IF(AND(WEEKDAY(JM4,2)=4,COUNTIF(Jours_fériés,JM4+4)),HLOOKUP(JM4+1,Journalier_HLV_Inter,8,FALSE)-HLOOKUP(JM4+5,Journalier_HLV_Inter,9,FALSE),IF(AND(WEEKDAY(JM4,2)=5,COUNTIF(Jours_fériés,JM4+3)),HLOOKUP(JM4+4,Journalier_HLV_Inter,8,FALSE)-HLOOKUP(JM4+5,Journalier_HLV_Inter,9,FALSE),IF(AND(WEEKDAY(JM4,2)=5,COUNTIF(Jours_fériés,JM4+4)),HLOOKUP(JM4+3,Journalier_HLV_Inter,8,FALSE)-HLOOKUP(JM4+5,Journalier_HLV_Inter,9,FALSE),IF(COUNTIF(Week_end,JM4),0,IF(COUNTIF(Jours_fériés,JM4),0,HLOOKUP(JM4+1,Journalier_HLV_Inter,8,FALSE)-HLOOKUP(JM4+2,Journalier_HLV_Inter,9,FALSE)))))))))))))))))))</f>
        <v>0</v>
      </c>
      <c r="JN18" s="63">
        <f>IF(WEEKDAY(JN4,2)=5,(HLOOKUP(JN4+3,Journalier_HLV_Inter,8,FALSE)-HLOOKUP(JN4+4,Journalier_HLV_Inter,9,FALSE)),IF(AND(WEEKDAY(JN4,2)=1,COUNTIF(Jours_fériés,AND(JN4+1,IE+2))),HLOOKUP(JN4+3,Journalier_HLV_Inter,8,FALSE)-HLOOKUP(JN4+4,Journalier_HLV_Inter,9,FALSE),IF(AND(WEEKDAY(JN4,2)=1,COUNTIF(Jours_fériés,JN4+1)),HLOOKUP(JN4+2,Journalier_HLV_Inter,8,FALSE)-HLOOKUP(JN4+3,Journalier_HLV_Inter,9,FALSE),IF(AND(WEEKDAY(JN4,2)=1,COUNTIF(Jours_fériés,JN4+2)),HLOOKUP(JN4+1,Journalier_HLV_Inter,8,FALSE)-HLOOKUP(JN4+3,Journalier_HLV_Inter,9,FALSE),IF(AND(WEEKDAY(JN4,2)=2,COUNTIF(Jours_fériés,AND(JN4+1,JN4+2))),HLOOKUP(JN4+3,Journalier_HLV_Inter,8,FALSE)-HLOOKUP(JN4+4,Journalier_HLV_Inter,9,FALSE),IF(AND(WEEKDAY(JN4,2)=2,COUNTIF(Jours_fériés,JN4+1)),HLOOKUP(JN4+2,Journalier_HLV_Inter,8,FALSE)-HLOOKUP(JN4+3,Journalier_HLV_Inter,9,FALSE),IF(AND(WEEKDAY(JN4,2)=2,COUNTIF(Jours_fériés,JN4+2)),HLOOKUP(JN4+1,Journalier_HLV_Inter,8,FALSE)-HLOOKUP(JN4+3,Journalier_HLV_Inter,9,FALSE),IF(AND(WEEKDAY(JN4,2)=3,COUNTIF(Jours_fériés,AND(JN4+1,JN4+2))),HLOOKUP(JN4+3,Journalier_HLV_Inter,8,FALSE)-HLOOKUP(JN4+4,Journalier_HLV_Inter,9,FALSE),IF(AND(WEEKDAY(JN4,2)=3,COUNTIF(Jours_fériés,JN4+1)),HLOOKUP(JN4+2,Journalier_HLV_Inter,8,FALSE)-HLOOKUP(JN4+3,Journalier_HLV_Inter,9,FALSE),IF(AND(WEEKDAY(JN4,2)=3,COUNTIF(Jours_fériés,JN4+2)),HLOOKUP(JN4+1,Journalier_HLV_Inter,8,FALSE)-HLOOKUP(JN4+5,Journalier_HLV_Inter,9,FALSE),IF(WEEKDAY(JN4,2)=4,(HLOOKUP(JN4+1,Journalier_HLV_Inter,8,FALSE)-HLOOKUP(JN4+4,Journalier_HLV_Inter,9,FALSE)),IF(AND(WEEKDAY(JN4,2)=4,COUNTIF(Jours_fériés,JN4+1)),HLOOKUP(JN4+4,Journalier_HLV_Inter,8,FALSE)-HLOOKUP(JN4+5,Journalier_HLV_Inter,9,FALSE),IF(AND(WEEKDAY(JN4,2)=4,COUNTIF(Jours_fériés,AND(JN4+1,JN4+4))),HLOOKUP(JN4+5,Journalier_HLV_Inter,8,FALSE)-HLOOKUP(JN4+6,Journalier_HLV_Inter,9,FALSE),IF(AND(WEEKDAY(JN4,2)=4,COUNTIF(Jours_fériés,JN4+4)),HLOOKUP(JN4+1,Journalier_HLV_Inter,8,FALSE)-HLOOKUP(JN4+5,Journalier_HLV_Inter,9,FALSE),IF(AND(WEEKDAY(JN4,2)=5,COUNTIF(Jours_fériés,JN4+3)),HLOOKUP(JN4+4,Journalier_HLV_Inter,8,FALSE)-HLOOKUP(JN4+5,Journalier_HLV_Inter,9,FALSE),IF(AND(WEEKDAY(JN4,2)=5,COUNTIF(Jours_fériés,JN4+4)),HLOOKUP(JN4+3,Journalier_HLV_Inter,8,FALSE)-HLOOKUP(JN4+5,Journalier_HLV_Inter,9,FALSE),IF(COUNTIF(Week_end,JN4),0,IF(COUNTIF(Jours_fériés,JN4),0,HLOOKUP(JN4+1,Journalier_HLV_Inter,8,FALSE)-HLOOKUP(JN4+2,Journalier_HLV_Inter,9,FALSE)))))))))))))))))))</f>
        <v>0</v>
      </c>
      <c r="JO18" s="63">
        <f>IF(WEEKDAY(JO4,2)=5,(HLOOKUP(JO4+3,Journalier_HLV_Inter,8,FALSE)-HLOOKUP(JO4+4,Journalier_HLV_Inter,9,FALSE)),IF(AND(WEEKDAY(JO4,2)=1,COUNTIF(Jours_fériés,AND(JO4+1,IE+2))),HLOOKUP(JO4+3,Journalier_HLV_Inter,8,FALSE)-HLOOKUP(JO4+4,Journalier_HLV_Inter,9,FALSE),IF(AND(WEEKDAY(JO4,2)=1,COUNTIF(Jours_fériés,JO4+1)),HLOOKUP(JO4+2,Journalier_HLV_Inter,8,FALSE)-HLOOKUP(JO4+3,Journalier_HLV_Inter,9,FALSE),IF(AND(WEEKDAY(JO4,2)=1,COUNTIF(Jours_fériés,JO4+2)),HLOOKUP(JO4+1,Journalier_HLV_Inter,8,FALSE)-HLOOKUP(JO4+3,Journalier_HLV_Inter,9,FALSE),IF(AND(WEEKDAY(JO4,2)=2,COUNTIF(Jours_fériés,AND(JO4+1,JO4+2))),HLOOKUP(JO4+3,Journalier_HLV_Inter,8,FALSE)-HLOOKUP(JO4+4,Journalier_HLV_Inter,9,FALSE),IF(AND(WEEKDAY(JO4,2)=2,COUNTIF(Jours_fériés,JO4+1)),HLOOKUP(JO4+2,Journalier_HLV_Inter,8,FALSE)-HLOOKUP(JO4+3,Journalier_HLV_Inter,9,FALSE),IF(AND(WEEKDAY(JO4,2)=2,COUNTIF(Jours_fériés,JO4+2)),HLOOKUP(JO4+1,Journalier_HLV_Inter,8,FALSE)-HLOOKUP(JO4+3,Journalier_HLV_Inter,9,FALSE),IF(AND(WEEKDAY(JO4,2)=3,COUNTIF(Jours_fériés,AND(JO4+1,JO4+2))),HLOOKUP(JO4+3,Journalier_HLV_Inter,8,FALSE)-HLOOKUP(JO4+4,Journalier_HLV_Inter,9,FALSE),IF(AND(WEEKDAY(JO4,2)=3,COUNTIF(Jours_fériés,JO4+1)),HLOOKUP(JO4+2,Journalier_HLV_Inter,8,FALSE)-HLOOKUP(JO4+3,Journalier_HLV_Inter,9,FALSE),IF(AND(WEEKDAY(JO4,2)=3,COUNTIF(Jours_fériés,JO4+2)),HLOOKUP(JO4+1,Journalier_HLV_Inter,8,FALSE)-HLOOKUP(JO4+5,Journalier_HLV_Inter,9,FALSE),IF(WEEKDAY(JO4,2)=4,(HLOOKUP(JO4+1,Journalier_HLV_Inter,8,FALSE)-HLOOKUP(JO4+4,Journalier_HLV_Inter,9,FALSE)),IF(AND(WEEKDAY(JO4,2)=4,COUNTIF(Jours_fériés,JO4+1)),HLOOKUP(JO4+4,Journalier_HLV_Inter,8,FALSE)-HLOOKUP(JO4+5,Journalier_HLV_Inter,9,FALSE),IF(AND(WEEKDAY(JO4,2)=4,COUNTIF(Jours_fériés,AND(JO4+1,JO4+4))),HLOOKUP(JO4+5,Journalier_HLV_Inter,8,FALSE)-HLOOKUP(JO4+6,Journalier_HLV_Inter,9,FALSE),IF(AND(WEEKDAY(JO4,2)=4,COUNTIF(Jours_fériés,JO4+4)),HLOOKUP(JO4+1,Journalier_HLV_Inter,8,FALSE)-HLOOKUP(JO4+5,Journalier_HLV_Inter,9,FALSE),IF(AND(WEEKDAY(JO4,2)=5,COUNTIF(Jours_fériés,JO4+3)),HLOOKUP(JO4+4,Journalier_HLV_Inter,8,FALSE)-HLOOKUP(JO4+5,Journalier_HLV_Inter,9,FALSE),IF(AND(WEEKDAY(JO4,2)=5,COUNTIF(Jours_fériés,JO4+4)),HLOOKUP(JO4+3,Journalier_HLV_Inter,8,FALSE)-HLOOKUP(JO4+5,Journalier_HLV_Inter,9,FALSE),IF(COUNTIF(Week_end,JO4),0,IF(COUNTIF(Jours_fériés,JO4),0,HLOOKUP(JO4+1,Journalier_HLV_Inter,8,FALSE)-HLOOKUP(JO4+2,Journalier_HLV_Inter,9,FALSE)))))))))))))))))))</f>
        <v>0</v>
      </c>
      <c r="JP18" s="63">
        <f>IF(WEEKDAY(JP4,2)=5,(HLOOKUP(JP4+3,Journalier_HLV_Inter,8,FALSE)-HLOOKUP(JP4+4,Journalier_HLV_Inter,9,FALSE)),IF(AND(WEEKDAY(JP4,2)=1,COUNTIF(Jours_fériés,AND(JP4+1,IE+2))),HLOOKUP(JP4+3,Journalier_HLV_Inter,8,FALSE)-HLOOKUP(JP4+4,Journalier_HLV_Inter,9,FALSE),IF(AND(WEEKDAY(JP4,2)=1,COUNTIF(Jours_fériés,JP4+1)),HLOOKUP(JP4+2,Journalier_HLV_Inter,8,FALSE)-HLOOKUP(JP4+3,Journalier_HLV_Inter,9,FALSE),IF(AND(WEEKDAY(JP4,2)=1,COUNTIF(Jours_fériés,JP4+2)),HLOOKUP(JP4+1,Journalier_HLV_Inter,8,FALSE)-HLOOKUP(JP4+3,Journalier_HLV_Inter,9,FALSE),IF(AND(WEEKDAY(JP4,2)=2,COUNTIF(Jours_fériés,AND(JP4+1,JP4+2))),HLOOKUP(JP4+3,Journalier_HLV_Inter,8,FALSE)-HLOOKUP(JP4+4,Journalier_HLV_Inter,9,FALSE),IF(AND(WEEKDAY(JP4,2)=2,COUNTIF(Jours_fériés,JP4+1)),HLOOKUP(JP4+2,Journalier_HLV_Inter,8,FALSE)-HLOOKUP(JP4+3,Journalier_HLV_Inter,9,FALSE),IF(AND(WEEKDAY(JP4,2)=2,COUNTIF(Jours_fériés,JP4+2)),HLOOKUP(JP4+1,Journalier_HLV_Inter,8,FALSE)-HLOOKUP(JP4+3,Journalier_HLV_Inter,9,FALSE),IF(AND(WEEKDAY(JP4,2)=3,COUNTIF(Jours_fériés,AND(JP4+1,JP4+2))),HLOOKUP(JP4+3,Journalier_HLV_Inter,8,FALSE)-HLOOKUP(JP4+4,Journalier_HLV_Inter,9,FALSE),IF(AND(WEEKDAY(JP4,2)=3,COUNTIF(Jours_fériés,JP4+1)),HLOOKUP(JP4+2,Journalier_HLV_Inter,8,FALSE)-HLOOKUP(JP4+3,Journalier_HLV_Inter,9,FALSE),IF(AND(WEEKDAY(JP4,2)=3,COUNTIF(Jours_fériés,JP4+2)),HLOOKUP(JP4+1,Journalier_HLV_Inter,8,FALSE)-HLOOKUP(JP4+5,Journalier_HLV_Inter,9,FALSE),IF(WEEKDAY(JP4,2)=4,(HLOOKUP(JP4+1,Journalier_HLV_Inter,8,FALSE)-HLOOKUP(JP4+4,Journalier_HLV_Inter,9,FALSE)),IF(AND(WEEKDAY(JP4,2)=4,COUNTIF(Jours_fériés,JP4+1)),HLOOKUP(JP4+4,Journalier_HLV_Inter,8,FALSE)-HLOOKUP(JP4+5,Journalier_HLV_Inter,9,FALSE),IF(AND(WEEKDAY(JP4,2)=4,COUNTIF(Jours_fériés,AND(JP4+1,JP4+4))),HLOOKUP(JP4+5,Journalier_HLV_Inter,8,FALSE)-HLOOKUP(JP4+6,Journalier_HLV_Inter,9,FALSE),IF(AND(WEEKDAY(JP4,2)=4,COUNTIF(Jours_fériés,JP4+4)),HLOOKUP(JP4+1,Journalier_HLV_Inter,8,FALSE)-HLOOKUP(JP4+5,Journalier_HLV_Inter,9,FALSE),IF(AND(WEEKDAY(JP4,2)=5,COUNTIF(Jours_fériés,JP4+3)),HLOOKUP(JP4+4,Journalier_HLV_Inter,8,FALSE)-HLOOKUP(JP4+5,Journalier_HLV_Inter,9,FALSE),IF(AND(WEEKDAY(JP4,2)=5,COUNTIF(Jours_fériés,JP4+4)),HLOOKUP(JP4+3,Journalier_HLV_Inter,8,FALSE)-HLOOKUP(JP4+5,Journalier_HLV_Inter,9,FALSE),IF(COUNTIF(Week_end,JP4),0,IF(COUNTIF(Jours_fériés,JP4),0,HLOOKUP(JP4+1,Journalier_HLV_Inter,8,FALSE)-HLOOKUP(JP4+2,Journalier_HLV_Inter,9,FALSE)))))))))))))))))))</f>
        <v>0</v>
      </c>
      <c r="JQ18" s="63">
        <f>IF(WEEKDAY(JQ4,2)=5,(HLOOKUP(JQ4+3,Journalier_HLV_Inter,8,FALSE)-HLOOKUP(JQ4+4,Journalier_HLV_Inter,9,FALSE)),IF(AND(WEEKDAY(JQ4,2)=1,COUNTIF(Jours_fériés,AND(JQ4+1,IE+2))),HLOOKUP(JQ4+3,Journalier_HLV_Inter,8,FALSE)-HLOOKUP(JQ4+4,Journalier_HLV_Inter,9,FALSE),IF(AND(WEEKDAY(JQ4,2)=1,COUNTIF(Jours_fériés,JQ4+1)),HLOOKUP(JQ4+2,Journalier_HLV_Inter,8,FALSE)-HLOOKUP(JQ4+3,Journalier_HLV_Inter,9,FALSE),IF(AND(WEEKDAY(JQ4,2)=1,COUNTIF(Jours_fériés,JQ4+2)),HLOOKUP(JQ4+1,Journalier_HLV_Inter,8,FALSE)-HLOOKUP(JQ4+3,Journalier_HLV_Inter,9,FALSE),IF(AND(WEEKDAY(JQ4,2)=2,COUNTIF(Jours_fériés,AND(JQ4+1,JQ4+2))),HLOOKUP(JQ4+3,Journalier_HLV_Inter,8,FALSE)-HLOOKUP(JQ4+4,Journalier_HLV_Inter,9,FALSE),IF(AND(WEEKDAY(JQ4,2)=2,COUNTIF(Jours_fériés,JQ4+1)),HLOOKUP(JQ4+2,Journalier_HLV_Inter,8,FALSE)-HLOOKUP(JQ4+3,Journalier_HLV_Inter,9,FALSE),IF(AND(WEEKDAY(JQ4,2)=2,COUNTIF(Jours_fériés,JQ4+2)),HLOOKUP(JQ4+1,Journalier_HLV_Inter,8,FALSE)-HLOOKUP(JQ4+3,Journalier_HLV_Inter,9,FALSE),IF(AND(WEEKDAY(JQ4,2)=3,COUNTIF(Jours_fériés,AND(JQ4+1,JQ4+2))),HLOOKUP(JQ4+3,Journalier_HLV_Inter,8,FALSE)-HLOOKUP(JQ4+4,Journalier_HLV_Inter,9,FALSE),IF(AND(WEEKDAY(JQ4,2)=3,COUNTIF(Jours_fériés,JQ4+1)),HLOOKUP(JQ4+2,Journalier_HLV_Inter,8,FALSE)-HLOOKUP(JQ4+3,Journalier_HLV_Inter,9,FALSE),IF(AND(WEEKDAY(JQ4,2)=3,COUNTIF(Jours_fériés,JQ4+2)),HLOOKUP(JQ4+1,Journalier_HLV_Inter,8,FALSE)-HLOOKUP(JQ4+5,Journalier_HLV_Inter,9,FALSE),IF(WEEKDAY(JQ4,2)=4,(HLOOKUP(JQ4+1,Journalier_HLV_Inter,8,FALSE)-HLOOKUP(JQ4+4,Journalier_HLV_Inter,9,FALSE)),IF(AND(WEEKDAY(JQ4,2)=4,COUNTIF(Jours_fériés,JQ4+1)),HLOOKUP(JQ4+4,Journalier_HLV_Inter,8,FALSE)-HLOOKUP(JQ4+5,Journalier_HLV_Inter,9,FALSE),IF(AND(WEEKDAY(JQ4,2)=4,COUNTIF(Jours_fériés,AND(JQ4+1,JQ4+4))),HLOOKUP(JQ4+5,Journalier_HLV_Inter,8,FALSE)-HLOOKUP(JQ4+6,Journalier_HLV_Inter,9,FALSE),IF(AND(WEEKDAY(JQ4,2)=4,COUNTIF(Jours_fériés,JQ4+4)),HLOOKUP(JQ4+1,Journalier_HLV_Inter,8,FALSE)-HLOOKUP(JQ4+5,Journalier_HLV_Inter,9,FALSE),IF(AND(WEEKDAY(JQ4,2)=5,COUNTIF(Jours_fériés,JQ4+3)),HLOOKUP(JQ4+4,Journalier_HLV_Inter,8,FALSE)-HLOOKUP(JQ4+5,Journalier_HLV_Inter,9,FALSE),IF(AND(WEEKDAY(JQ4,2)=5,COUNTIF(Jours_fériés,JQ4+4)),HLOOKUP(JQ4+3,Journalier_HLV_Inter,8,FALSE)-HLOOKUP(JQ4+5,Journalier_HLV_Inter,9,FALSE),IF(COUNTIF(Week_end,JQ4),0,IF(COUNTIF(Jours_fériés,JQ4),0,HLOOKUP(JQ4+1,Journalier_HLV_Inter,8,FALSE)-HLOOKUP(JQ4+2,Journalier_HLV_Inter,9,FALSE)))))))))))))))))))</f>
        <v>0</v>
      </c>
      <c r="JR18" s="63">
        <f>IF(WEEKDAY(JR4,2)=5,(HLOOKUP(JR4+3,Journalier_HLV_Inter,8,FALSE)-HLOOKUP(JR4+4,Journalier_HLV_Inter,9,FALSE)),IF(AND(WEEKDAY(JR4,2)=1,COUNTIF(Jours_fériés,AND(JR4+1,IE+2))),HLOOKUP(JR4+3,Journalier_HLV_Inter,8,FALSE)-HLOOKUP(JR4+4,Journalier_HLV_Inter,9,FALSE),IF(AND(WEEKDAY(JR4,2)=1,COUNTIF(Jours_fériés,JR4+1)),HLOOKUP(JR4+2,Journalier_HLV_Inter,8,FALSE)-HLOOKUP(JR4+3,Journalier_HLV_Inter,9,FALSE),IF(AND(WEEKDAY(JR4,2)=1,COUNTIF(Jours_fériés,JR4+2)),HLOOKUP(JR4+1,Journalier_HLV_Inter,8,FALSE)-HLOOKUP(JR4+3,Journalier_HLV_Inter,9,FALSE),IF(AND(WEEKDAY(JR4,2)=2,COUNTIF(Jours_fériés,AND(JR4+1,JR4+2))),HLOOKUP(JR4+3,Journalier_HLV_Inter,8,FALSE)-HLOOKUP(JR4+4,Journalier_HLV_Inter,9,FALSE),IF(AND(WEEKDAY(JR4,2)=2,COUNTIF(Jours_fériés,JR4+1)),HLOOKUP(JR4+2,Journalier_HLV_Inter,8,FALSE)-HLOOKUP(JR4+3,Journalier_HLV_Inter,9,FALSE),IF(AND(WEEKDAY(JR4,2)=2,COUNTIF(Jours_fériés,JR4+2)),HLOOKUP(JR4+1,Journalier_HLV_Inter,8,FALSE)-HLOOKUP(JR4+3,Journalier_HLV_Inter,9,FALSE),IF(AND(WEEKDAY(JR4,2)=3,COUNTIF(Jours_fériés,AND(JR4+1,JR4+2))),HLOOKUP(JR4+3,Journalier_HLV_Inter,8,FALSE)-HLOOKUP(JR4+4,Journalier_HLV_Inter,9,FALSE),IF(AND(WEEKDAY(JR4,2)=3,COUNTIF(Jours_fériés,JR4+1)),HLOOKUP(JR4+2,Journalier_HLV_Inter,8,FALSE)-HLOOKUP(JR4+3,Journalier_HLV_Inter,9,FALSE),IF(AND(WEEKDAY(JR4,2)=3,COUNTIF(Jours_fériés,JR4+2)),HLOOKUP(JR4+1,Journalier_HLV_Inter,8,FALSE)-HLOOKUP(JR4+5,Journalier_HLV_Inter,9,FALSE),IF(WEEKDAY(JR4,2)=4,(HLOOKUP(JR4+1,Journalier_HLV_Inter,8,FALSE)-HLOOKUP(JR4+4,Journalier_HLV_Inter,9,FALSE)),IF(AND(WEEKDAY(JR4,2)=4,COUNTIF(Jours_fériés,JR4+1)),HLOOKUP(JR4+4,Journalier_HLV_Inter,8,FALSE)-HLOOKUP(JR4+5,Journalier_HLV_Inter,9,FALSE),IF(AND(WEEKDAY(JR4,2)=4,COUNTIF(Jours_fériés,AND(JR4+1,JR4+4))),HLOOKUP(JR4+5,Journalier_HLV_Inter,8,FALSE)-HLOOKUP(JR4+6,Journalier_HLV_Inter,9,FALSE),IF(AND(WEEKDAY(JR4,2)=4,COUNTIF(Jours_fériés,JR4+4)),HLOOKUP(JR4+1,Journalier_HLV_Inter,8,FALSE)-HLOOKUP(JR4+5,Journalier_HLV_Inter,9,FALSE),IF(AND(WEEKDAY(JR4,2)=5,COUNTIF(Jours_fériés,JR4+3)),HLOOKUP(JR4+4,Journalier_HLV_Inter,8,FALSE)-HLOOKUP(JR4+5,Journalier_HLV_Inter,9,FALSE),IF(AND(WEEKDAY(JR4,2)=5,COUNTIF(Jours_fériés,JR4+4)),HLOOKUP(JR4+3,Journalier_HLV_Inter,8,FALSE)-HLOOKUP(JR4+5,Journalier_HLV_Inter,9,FALSE),IF(COUNTIF(Week_end,JR4),0,IF(COUNTIF(Jours_fériés,JR4),0,HLOOKUP(JR4+1,Journalier_HLV_Inter,8,FALSE)-HLOOKUP(JR4+2,Journalier_HLV_Inter,9,FALSE)))))))))))))))))))</f>
        <v>0</v>
      </c>
      <c r="JS18" s="63">
        <f>IF(WEEKDAY(JS4,2)=5,(HLOOKUP(JS4+3,Journalier_HLV_Inter,8,FALSE)-HLOOKUP(JS4+4,Journalier_HLV_Inter,9,FALSE)),IF(AND(WEEKDAY(JS4,2)=1,COUNTIF(Jours_fériés,AND(JS4+1,IE+2))),HLOOKUP(JS4+3,Journalier_HLV_Inter,8,FALSE)-HLOOKUP(JS4+4,Journalier_HLV_Inter,9,FALSE),IF(AND(WEEKDAY(JS4,2)=1,COUNTIF(Jours_fériés,JS4+1)),HLOOKUP(JS4+2,Journalier_HLV_Inter,8,FALSE)-HLOOKUP(JS4+3,Journalier_HLV_Inter,9,FALSE),IF(AND(WEEKDAY(JS4,2)=1,COUNTIF(Jours_fériés,JS4+2)),HLOOKUP(JS4+1,Journalier_HLV_Inter,8,FALSE)-HLOOKUP(JS4+3,Journalier_HLV_Inter,9,FALSE),IF(AND(WEEKDAY(JS4,2)=2,COUNTIF(Jours_fériés,AND(JS4+1,JS4+2))),HLOOKUP(JS4+3,Journalier_HLV_Inter,8,FALSE)-HLOOKUP(JS4+4,Journalier_HLV_Inter,9,FALSE),IF(AND(WEEKDAY(JS4,2)=2,COUNTIF(Jours_fériés,JS4+1)),HLOOKUP(JS4+2,Journalier_HLV_Inter,8,FALSE)-HLOOKUP(JS4+3,Journalier_HLV_Inter,9,FALSE),IF(AND(WEEKDAY(JS4,2)=2,COUNTIF(Jours_fériés,JS4+2)),HLOOKUP(JS4+1,Journalier_HLV_Inter,8,FALSE)-HLOOKUP(JS4+3,Journalier_HLV_Inter,9,FALSE),IF(AND(WEEKDAY(JS4,2)=3,COUNTIF(Jours_fériés,AND(JS4+1,JS4+2))),HLOOKUP(JS4+3,Journalier_HLV_Inter,8,FALSE)-HLOOKUP(JS4+4,Journalier_HLV_Inter,9,FALSE),IF(AND(WEEKDAY(JS4,2)=3,COUNTIF(Jours_fériés,JS4+1)),HLOOKUP(JS4+2,Journalier_HLV_Inter,8,FALSE)-HLOOKUP(JS4+3,Journalier_HLV_Inter,9,FALSE),IF(AND(WEEKDAY(JS4,2)=3,COUNTIF(Jours_fériés,JS4+2)),HLOOKUP(JS4+1,Journalier_HLV_Inter,8,FALSE)-HLOOKUP(JS4+5,Journalier_HLV_Inter,9,FALSE),IF(WEEKDAY(JS4,2)=4,(HLOOKUP(JS4+1,Journalier_HLV_Inter,8,FALSE)-HLOOKUP(JS4+4,Journalier_HLV_Inter,9,FALSE)),IF(AND(WEEKDAY(JS4,2)=4,COUNTIF(Jours_fériés,JS4+1)),HLOOKUP(JS4+4,Journalier_HLV_Inter,8,FALSE)-HLOOKUP(JS4+5,Journalier_HLV_Inter,9,FALSE),IF(AND(WEEKDAY(JS4,2)=4,COUNTIF(Jours_fériés,AND(JS4+1,JS4+4))),HLOOKUP(JS4+5,Journalier_HLV_Inter,8,FALSE)-HLOOKUP(JS4+6,Journalier_HLV_Inter,9,FALSE),IF(AND(WEEKDAY(JS4,2)=4,COUNTIF(Jours_fériés,JS4+4)),HLOOKUP(JS4+1,Journalier_HLV_Inter,8,FALSE)-HLOOKUP(JS4+5,Journalier_HLV_Inter,9,FALSE),IF(AND(WEEKDAY(JS4,2)=5,COUNTIF(Jours_fériés,JS4+3)),HLOOKUP(JS4+4,Journalier_HLV_Inter,8,FALSE)-HLOOKUP(JS4+5,Journalier_HLV_Inter,9,FALSE),IF(AND(WEEKDAY(JS4,2)=5,COUNTIF(Jours_fériés,JS4+4)),HLOOKUP(JS4+3,Journalier_HLV_Inter,8,FALSE)-HLOOKUP(JS4+5,Journalier_HLV_Inter,9,FALSE),IF(COUNTIF(Week_end,JS4),0,IF(COUNTIF(Jours_fériés,JS4),0,HLOOKUP(JS4+1,Journalier_HLV_Inter,8,FALSE)-HLOOKUP(JS4+2,Journalier_HLV_Inter,9,FALSE)))))))))))))))))))</f>
        <v>0</v>
      </c>
      <c r="JT18" s="63">
        <f>IF(WEEKDAY(JT4,2)=5,(HLOOKUP(JT4+3,Journalier_HLV_Inter,8,FALSE)-HLOOKUP(JT4+4,Journalier_HLV_Inter,9,FALSE)),IF(AND(WEEKDAY(JT4,2)=1,COUNTIF(Jours_fériés,AND(JT4+1,IE+2))),HLOOKUP(JT4+3,Journalier_HLV_Inter,8,FALSE)-HLOOKUP(JT4+4,Journalier_HLV_Inter,9,FALSE),IF(AND(WEEKDAY(JT4,2)=1,COUNTIF(Jours_fériés,JT4+1)),HLOOKUP(JT4+2,Journalier_HLV_Inter,8,FALSE)-HLOOKUP(JT4+3,Journalier_HLV_Inter,9,FALSE),IF(AND(WEEKDAY(JT4,2)=1,COUNTIF(Jours_fériés,JT4+2)),HLOOKUP(JT4+1,Journalier_HLV_Inter,8,FALSE)-HLOOKUP(JT4+3,Journalier_HLV_Inter,9,FALSE),IF(AND(WEEKDAY(JT4,2)=2,COUNTIF(Jours_fériés,AND(JT4+1,JT4+2))),HLOOKUP(JT4+3,Journalier_HLV_Inter,8,FALSE)-HLOOKUP(JT4+4,Journalier_HLV_Inter,9,FALSE),IF(AND(WEEKDAY(JT4,2)=2,COUNTIF(Jours_fériés,JT4+1)),HLOOKUP(JT4+2,Journalier_HLV_Inter,8,FALSE)-HLOOKUP(JT4+3,Journalier_HLV_Inter,9,FALSE),IF(AND(WEEKDAY(JT4,2)=2,COUNTIF(Jours_fériés,JT4+2)),HLOOKUP(JT4+1,Journalier_HLV_Inter,8,FALSE)-HLOOKUP(JT4+3,Journalier_HLV_Inter,9,FALSE),IF(AND(WEEKDAY(JT4,2)=3,COUNTIF(Jours_fériés,AND(JT4+1,JT4+2))),HLOOKUP(JT4+3,Journalier_HLV_Inter,8,FALSE)-HLOOKUP(JT4+4,Journalier_HLV_Inter,9,FALSE),IF(AND(WEEKDAY(JT4,2)=3,COUNTIF(Jours_fériés,JT4+1)),HLOOKUP(JT4+2,Journalier_HLV_Inter,8,FALSE)-HLOOKUP(JT4+3,Journalier_HLV_Inter,9,FALSE),IF(AND(WEEKDAY(JT4,2)=3,COUNTIF(Jours_fériés,JT4+2)),HLOOKUP(JT4+1,Journalier_HLV_Inter,8,FALSE)-HLOOKUP(JT4+5,Journalier_HLV_Inter,9,FALSE),IF(WEEKDAY(JT4,2)=4,(HLOOKUP(JT4+1,Journalier_HLV_Inter,8,FALSE)-HLOOKUP(JT4+4,Journalier_HLV_Inter,9,FALSE)),IF(AND(WEEKDAY(JT4,2)=4,COUNTIF(Jours_fériés,JT4+1)),HLOOKUP(JT4+4,Journalier_HLV_Inter,8,FALSE)-HLOOKUP(JT4+5,Journalier_HLV_Inter,9,FALSE),IF(AND(WEEKDAY(JT4,2)=4,COUNTIF(Jours_fériés,AND(JT4+1,JT4+4))),HLOOKUP(JT4+5,Journalier_HLV_Inter,8,FALSE)-HLOOKUP(JT4+6,Journalier_HLV_Inter,9,FALSE),IF(AND(WEEKDAY(JT4,2)=4,COUNTIF(Jours_fériés,JT4+4)),HLOOKUP(JT4+1,Journalier_HLV_Inter,8,FALSE)-HLOOKUP(JT4+5,Journalier_HLV_Inter,9,FALSE),IF(AND(WEEKDAY(JT4,2)=5,COUNTIF(Jours_fériés,JT4+3)),HLOOKUP(JT4+4,Journalier_HLV_Inter,8,FALSE)-HLOOKUP(JT4+5,Journalier_HLV_Inter,9,FALSE),IF(AND(WEEKDAY(JT4,2)=5,COUNTIF(Jours_fériés,JT4+4)),HLOOKUP(JT4+3,Journalier_HLV_Inter,8,FALSE)-HLOOKUP(JT4+5,Journalier_HLV_Inter,9,FALSE),IF(COUNTIF(Week_end,JT4),0,IF(COUNTIF(Jours_fériés,JT4),0,HLOOKUP(JT4+1,Journalier_HLV_Inter,8,FALSE)-HLOOKUP(JT4+2,Journalier_HLV_Inter,9,FALSE)))))))))))))))))))</f>
        <v>0</v>
      </c>
      <c r="JU18" s="63">
        <f>IF(WEEKDAY(JU4,2)=5,(HLOOKUP(JU4+3,Journalier_HLV_Inter,8,FALSE)-HLOOKUP(JU4+4,Journalier_HLV_Inter,9,FALSE)),IF(AND(WEEKDAY(JU4,2)=1,COUNTIF(Jours_fériés,AND(JU4+1,IE+2))),HLOOKUP(JU4+3,Journalier_HLV_Inter,8,FALSE)-HLOOKUP(JU4+4,Journalier_HLV_Inter,9,FALSE),IF(AND(WEEKDAY(JU4,2)=1,COUNTIF(Jours_fériés,JU4+1)),HLOOKUP(JU4+2,Journalier_HLV_Inter,8,FALSE)-HLOOKUP(JU4+3,Journalier_HLV_Inter,9,FALSE),IF(AND(WEEKDAY(JU4,2)=1,COUNTIF(Jours_fériés,JU4+2)),HLOOKUP(JU4+1,Journalier_HLV_Inter,8,FALSE)-HLOOKUP(JU4+3,Journalier_HLV_Inter,9,FALSE),IF(AND(WEEKDAY(JU4,2)=2,COUNTIF(Jours_fériés,AND(JU4+1,JU4+2))),HLOOKUP(JU4+3,Journalier_HLV_Inter,8,FALSE)-HLOOKUP(JU4+4,Journalier_HLV_Inter,9,FALSE),IF(AND(WEEKDAY(JU4,2)=2,COUNTIF(Jours_fériés,JU4+1)),HLOOKUP(JU4+2,Journalier_HLV_Inter,8,FALSE)-HLOOKUP(JU4+3,Journalier_HLV_Inter,9,FALSE),IF(AND(WEEKDAY(JU4,2)=2,COUNTIF(Jours_fériés,JU4+2)),HLOOKUP(JU4+1,Journalier_HLV_Inter,8,FALSE)-HLOOKUP(JU4+3,Journalier_HLV_Inter,9,FALSE),IF(AND(WEEKDAY(JU4,2)=3,COUNTIF(Jours_fériés,AND(JU4+1,JU4+2))),HLOOKUP(JU4+3,Journalier_HLV_Inter,8,FALSE)-HLOOKUP(JU4+4,Journalier_HLV_Inter,9,FALSE),IF(AND(WEEKDAY(JU4,2)=3,COUNTIF(Jours_fériés,JU4+1)),HLOOKUP(JU4+2,Journalier_HLV_Inter,8,FALSE)-HLOOKUP(JU4+3,Journalier_HLV_Inter,9,FALSE),IF(AND(WEEKDAY(JU4,2)=3,COUNTIF(Jours_fériés,JU4+2)),HLOOKUP(JU4+1,Journalier_HLV_Inter,8,FALSE)-HLOOKUP(JU4+5,Journalier_HLV_Inter,9,FALSE),IF(WEEKDAY(JU4,2)=4,(HLOOKUP(JU4+1,Journalier_HLV_Inter,8,FALSE)-HLOOKUP(JU4+4,Journalier_HLV_Inter,9,FALSE)),IF(AND(WEEKDAY(JU4,2)=4,COUNTIF(Jours_fériés,JU4+1)),HLOOKUP(JU4+4,Journalier_HLV_Inter,8,FALSE)-HLOOKUP(JU4+5,Journalier_HLV_Inter,9,FALSE),IF(AND(WEEKDAY(JU4,2)=4,COUNTIF(Jours_fériés,AND(JU4+1,JU4+4))),HLOOKUP(JU4+5,Journalier_HLV_Inter,8,FALSE)-HLOOKUP(JU4+6,Journalier_HLV_Inter,9,FALSE),IF(AND(WEEKDAY(JU4,2)=4,COUNTIF(Jours_fériés,JU4+4)),HLOOKUP(JU4+1,Journalier_HLV_Inter,8,FALSE)-HLOOKUP(JU4+5,Journalier_HLV_Inter,9,FALSE),IF(AND(WEEKDAY(JU4,2)=5,COUNTIF(Jours_fériés,JU4+3)),HLOOKUP(JU4+4,Journalier_HLV_Inter,8,FALSE)-HLOOKUP(JU4+5,Journalier_HLV_Inter,9,FALSE),IF(AND(WEEKDAY(JU4,2)=5,COUNTIF(Jours_fériés,JU4+4)),HLOOKUP(JU4+3,Journalier_HLV_Inter,8,FALSE)-HLOOKUP(JU4+5,Journalier_HLV_Inter,9,FALSE),IF(COUNTIF(Week_end,JU4),0,IF(COUNTIF(Jours_fériés,JU4),0,HLOOKUP(JU4+1,Journalier_HLV_Inter,8,FALSE)-HLOOKUP(JU4+2,Journalier_HLV_Inter,9,FALSE)))))))))))))))))))</f>
        <v>0</v>
      </c>
      <c r="JV18" s="63">
        <f>IF(WEEKDAY(JV4,2)=5,(HLOOKUP(JV4+3,Journalier_HLV_Inter,8,FALSE)-HLOOKUP(JV4+4,Journalier_HLV_Inter,9,FALSE)),IF(AND(WEEKDAY(JV4,2)=1,COUNTIF(Jours_fériés,AND(JV4+1,IE+2))),HLOOKUP(JV4+3,Journalier_HLV_Inter,8,FALSE)-HLOOKUP(JV4+4,Journalier_HLV_Inter,9,FALSE),IF(AND(WEEKDAY(JV4,2)=1,COUNTIF(Jours_fériés,JV4+1)),HLOOKUP(JV4+2,Journalier_HLV_Inter,8,FALSE)-HLOOKUP(JV4+3,Journalier_HLV_Inter,9,FALSE),IF(AND(WEEKDAY(JV4,2)=1,COUNTIF(Jours_fériés,JV4+2)),HLOOKUP(JV4+1,Journalier_HLV_Inter,8,FALSE)-HLOOKUP(JV4+3,Journalier_HLV_Inter,9,FALSE),IF(AND(WEEKDAY(JV4,2)=2,COUNTIF(Jours_fériés,AND(JV4+1,JV4+2))),HLOOKUP(JV4+3,Journalier_HLV_Inter,8,FALSE)-HLOOKUP(JV4+4,Journalier_HLV_Inter,9,FALSE),IF(AND(WEEKDAY(JV4,2)=2,COUNTIF(Jours_fériés,JV4+1)),HLOOKUP(JV4+2,Journalier_HLV_Inter,8,FALSE)-HLOOKUP(JV4+3,Journalier_HLV_Inter,9,FALSE),IF(AND(WEEKDAY(JV4,2)=2,COUNTIF(Jours_fériés,JV4+2)),HLOOKUP(JV4+1,Journalier_HLV_Inter,8,FALSE)-HLOOKUP(JV4+3,Journalier_HLV_Inter,9,FALSE),IF(AND(WEEKDAY(JV4,2)=3,COUNTIF(Jours_fériés,AND(JV4+1,JV4+2))),HLOOKUP(JV4+3,Journalier_HLV_Inter,8,FALSE)-HLOOKUP(JV4+4,Journalier_HLV_Inter,9,FALSE),IF(AND(WEEKDAY(JV4,2)=3,COUNTIF(Jours_fériés,JV4+1)),HLOOKUP(JV4+2,Journalier_HLV_Inter,8,FALSE)-HLOOKUP(JV4+3,Journalier_HLV_Inter,9,FALSE),IF(AND(WEEKDAY(JV4,2)=3,COUNTIF(Jours_fériés,JV4+2)),HLOOKUP(JV4+1,Journalier_HLV_Inter,8,FALSE)-HLOOKUP(JV4+5,Journalier_HLV_Inter,9,FALSE),IF(WEEKDAY(JV4,2)=4,(HLOOKUP(JV4+1,Journalier_HLV_Inter,8,FALSE)-HLOOKUP(JV4+4,Journalier_HLV_Inter,9,FALSE)),IF(AND(WEEKDAY(JV4,2)=4,COUNTIF(Jours_fériés,JV4+1)),HLOOKUP(JV4+4,Journalier_HLV_Inter,8,FALSE)-HLOOKUP(JV4+5,Journalier_HLV_Inter,9,FALSE),IF(AND(WEEKDAY(JV4,2)=4,COUNTIF(Jours_fériés,AND(JV4+1,JV4+4))),HLOOKUP(JV4+5,Journalier_HLV_Inter,8,FALSE)-HLOOKUP(JV4+6,Journalier_HLV_Inter,9,FALSE),IF(AND(WEEKDAY(JV4,2)=4,COUNTIF(Jours_fériés,JV4+4)),HLOOKUP(JV4+1,Journalier_HLV_Inter,8,FALSE)-HLOOKUP(JV4+5,Journalier_HLV_Inter,9,FALSE),IF(AND(WEEKDAY(JV4,2)=5,COUNTIF(Jours_fériés,JV4+3)),HLOOKUP(JV4+4,Journalier_HLV_Inter,8,FALSE)-HLOOKUP(JV4+5,Journalier_HLV_Inter,9,FALSE),IF(AND(WEEKDAY(JV4,2)=5,COUNTIF(Jours_fériés,JV4+4)),HLOOKUP(JV4+3,Journalier_HLV_Inter,8,FALSE)-HLOOKUP(JV4+5,Journalier_HLV_Inter,9,FALSE),IF(COUNTIF(Week_end,JV4),0,IF(COUNTIF(Jours_fériés,JV4),0,HLOOKUP(JV4+1,Journalier_HLV_Inter,8,FALSE)-HLOOKUP(JV4+2,Journalier_HLV_Inter,9,FALSE)))))))))))))))))))</f>
        <v>0</v>
      </c>
      <c r="JW18" s="63">
        <f>IF(WEEKDAY(JW4,2)=5,(HLOOKUP(JW4+3,Journalier_HLV_Inter,8,FALSE)-HLOOKUP(JW4+4,Journalier_HLV_Inter,9,FALSE)),IF(AND(WEEKDAY(JW4,2)=1,COUNTIF(Jours_fériés,AND(JW4+1,IE+2))),HLOOKUP(JW4+3,Journalier_HLV_Inter,8,FALSE)-HLOOKUP(JW4+4,Journalier_HLV_Inter,9,FALSE),IF(AND(WEEKDAY(JW4,2)=1,COUNTIF(Jours_fériés,JW4+1)),HLOOKUP(JW4+2,Journalier_HLV_Inter,8,FALSE)-HLOOKUP(JW4+3,Journalier_HLV_Inter,9,FALSE),IF(AND(WEEKDAY(JW4,2)=1,COUNTIF(Jours_fériés,JW4+2)),HLOOKUP(JW4+1,Journalier_HLV_Inter,8,FALSE)-HLOOKUP(JW4+3,Journalier_HLV_Inter,9,FALSE),IF(AND(WEEKDAY(JW4,2)=2,COUNTIF(Jours_fériés,AND(JW4+1,JW4+2))),HLOOKUP(JW4+3,Journalier_HLV_Inter,8,FALSE)-HLOOKUP(JW4+4,Journalier_HLV_Inter,9,FALSE),IF(AND(WEEKDAY(JW4,2)=2,COUNTIF(Jours_fériés,JW4+1)),HLOOKUP(JW4+2,Journalier_HLV_Inter,8,FALSE)-HLOOKUP(JW4+3,Journalier_HLV_Inter,9,FALSE),IF(AND(WEEKDAY(JW4,2)=2,COUNTIF(Jours_fériés,JW4+2)),HLOOKUP(JW4+1,Journalier_HLV_Inter,8,FALSE)-HLOOKUP(JW4+3,Journalier_HLV_Inter,9,FALSE),IF(AND(WEEKDAY(JW4,2)=3,COUNTIF(Jours_fériés,AND(JW4+1,JW4+2))),HLOOKUP(JW4+3,Journalier_HLV_Inter,8,FALSE)-HLOOKUP(JW4+4,Journalier_HLV_Inter,9,FALSE),IF(AND(WEEKDAY(JW4,2)=3,COUNTIF(Jours_fériés,JW4+1)),HLOOKUP(JW4+2,Journalier_HLV_Inter,8,FALSE)-HLOOKUP(JW4+3,Journalier_HLV_Inter,9,FALSE),IF(AND(WEEKDAY(JW4,2)=3,COUNTIF(Jours_fériés,JW4+2)),HLOOKUP(JW4+1,Journalier_HLV_Inter,8,FALSE)-HLOOKUP(JW4+5,Journalier_HLV_Inter,9,FALSE),IF(WEEKDAY(JW4,2)=4,(HLOOKUP(JW4+1,Journalier_HLV_Inter,8,FALSE)-HLOOKUP(JW4+4,Journalier_HLV_Inter,9,FALSE)),IF(AND(WEEKDAY(JW4,2)=4,COUNTIF(Jours_fériés,JW4+1)),HLOOKUP(JW4+4,Journalier_HLV_Inter,8,FALSE)-HLOOKUP(JW4+5,Journalier_HLV_Inter,9,FALSE),IF(AND(WEEKDAY(JW4,2)=4,COUNTIF(Jours_fériés,AND(JW4+1,JW4+4))),HLOOKUP(JW4+5,Journalier_HLV_Inter,8,FALSE)-HLOOKUP(JW4+6,Journalier_HLV_Inter,9,FALSE),IF(AND(WEEKDAY(JW4,2)=4,COUNTIF(Jours_fériés,JW4+4)),HLOOKUP(JW4+1,Journalier_HLV_Inter,8,FALSE)-HLOOKUP(JW4+5,Journalier_HLV_Inter,9,FALSE),IF(AND(WEEKDAY(JW4,2)=5,COUNTIF(Jours_fériés,JW4+3)),HLOOKUP(JW4+4,Journalier_HLV_Inter,8,FALSE)-HLOOKUP(JW4+5,Journalier_HLV_Inter,9,FALSE),IF(AND(WEEKDAY(JW4,2)=5,COUNTIF(Jours_fériés,JW4+4)),HLOOKUP(JW4+3,Journalier_HLV_Inter,8,FALSE)-HLOOKUP(JW4+5,Journalier_HLV_Inter,9,FALSE),IF(COUNTIF(Week_end,JW4),0,IF(COUNTIF(Jours_fériés,JW4),0,HLOOKUP(JW4+1,Journalier_HLV_Inter,8,FALSE)-HLOOKUP(JW4+2,Journalier_HLV_Inter,9,FALSE)))))))))))))))))))</f>
        <v>0</v>
      </c>
      <c r="JX18" s="63">
        <f>IF(WEEKDAY(JX4,2)=5,(HLOOKUP(JX4+3,Journalier_HLV_Inter,8,FALSE)-HLOOKUP(JX4+4,Journalier_HLV_Inter,9,FALSE)),IF(AND(WEEKDAY(JX4,2)=1,COUNTIF(Jours_fériés,AND(JX4+1,IE+2))),HLOOKUP(JX4+3,Journalier_HLV_Inter,8,FALSE)-HLOOKUP(JX4+4,Journalier_HLV_Inter,9,FALSE),IF(AND(WEEKDAY(JX4,2)=1,COUNTIF(Jours_fériés,JX4+1)),HLOOKUP(JX4+2,Journalier_HLV_Inter,8,FALSE)-HLOOKUP(JX4+3,Journalier_HLV_Inter,9,FALSE),IF(AND(WEEKDAY(JX4,2)=1,COUNTIF(Jours_fériés,JX4+2)),HLOOKUP(JX4+1,Journalier_HLV_Inter,8,FALSE)-HLOOKUP(JX4+3,Journalier_HLV_Inter,9,FALSE),IF(AND(WEEKDAY(JX4,2)=2,COUNTIF(Jours_fériés,AND(JX4+1,JX4+2))),HLOOKUP(JX4+3,Journalier_HLV_Inter,8,FALSE)-HLOOKUP(JX4+4,Journalier_HLV_Inter,9,FALSE),IF(AND(WEEKDAY(JX4,2)=2,COUNTIF(Jours_fériés,JX4+1)),HLOOKUP(JX4+2,Journalier_HLV_Inter,8,FALSE)-HLOOKUP(JX4+3,Journalier_HLV_Inter,9,FALSE),IF(AND(WEEKDAY(JX4,2)=2,COUNTIF(Jours_fériés,JX4+2)),HLOOKUP(JX4+1,Journalier_HLV_Inter,8,FALSE)-HLOOKUP(JX4+3,Journalier_HLV_Inter,9,FALSE),IF(AND(WEEKDAY(JX4,2)=3,COUNTIF(Jours_fériés,AND(JX4+1,JX4+2))),HLOOKUP(JX4+3,Journalier_HLV_Inter,8,FALSE)-HLOOKUP(JX4+4,Journalier_HLV_Inter,9,FALSE),IF(AND(WEEKDAY(JX4,2)=3,COUNTIF(Jours_fériés,JX4+1)),HLOOKUP(JX4+2,Journalier_HLV_Inter,8,FALSE)-HLOOKUP(JX4+3,Journalier_HLV_Inter,9,FALSE),IF(AND(WEEKDAY(JX4,2)=3,COUNTIF(Jours_fériés,JX4+2)),HLOOKUP(JX4+1,Journalier_HLV_Inter,8,FALSE)-HLOOKUP(JX4+5,Journalier_HLV_Inter,9,FALSE),IF(WEEKDAY(JX4,2)=4,(HLOOKUP(JX4+1,Journalier_HLV_Inter,8,FALSE)-HLOOKUP(JX4+4,Journalier_HLV_Inter,9,FALSE)),IF(AND(WEEKDAY(JX4,2)=4,COUNTIF(Jours_fériés,JX4+1)),HLOOKUP(JX4+4,Journalier_HLV_Inter,8,FALSE)-HLOOKUP(JX4+5,Journalier_HLV_Inter,9,FALSE),IF(AND(WEEKDAY(JX4,2)=4,COUNTIF(Jours_fériés,AND(JX4+1,JX4+4))),HLOOKUP(JX4+5,Journalier_HLV_Inter,8,FALSE)-HLOOKUP(JX4+6,Journalier_HLV_Inter,9,FALSE),IF(AND(WEEKDAY(JX4,2)=4,COUNTIF(Jours_fériés,JX4+4)),HLOOKUP(JX4+1,Journalier_HLV_Inter,8,FALSE)-HLOOKUP(JX4+5,Journalier_HLV_Inter,9,FALSE),IF(AND(WEEKDAY(JX4,2)=5,COUNTIF(Jours_fériés,JX4+3)),HLOOKUP(JX4+4,Journalier_HLV_Inter,8,FALSE)-HLOOKUP(JX4+5,Journalier_HLV_Inter,9,FALSE),IF(AND(WEEKDAY(JX4,2)=5,COUNTIF(Jours_fériés,JX4+4)),HLOOKUP(JX4+3,Journalier_HLV_Inter,8,FALSE)-HLOOKUP(JX4+5,Journalier_HLV_Inter,9,FALSE),IF(COUNTIF(Week_end,JX4),0,IF(COUNTIF(Jours_fériés,JX4),0,HLOOKUP(JX4+1,Journalier_HLV_Inter,8,FALSE)-HLOOKUP(JX4+2,Journalier_HLV_Inter,9,FALSE)))))))))))))))))))</f>
        <v>0</v>
      </c>
      <c r="JY18" s="63">
        <f>IF(WEEKDAY(JY4,2)=5,(HLOOKUP(JY4+3,Journalier_HLV_Inter,8,FALSE)-HLOOKUP(JY4+4,Journalier_HLV_Inter,9,FALSE)),IF(AND(WEEKDAY(JY4,2)=1,COUNTIF(Jours_fériés,AND(JY4+1,IE+2))),HLOOKUP(JY4+3,Journalier_HLV_Inter,8,FALSE)-HLOOKUP(JY4+4,Journalier_HLV_Inter,9,FALSE),IF(AND(WEEKDAY(JY4,2)=1,COUNTIF(Jours_fériés,JY4+1)),HLOOKUP(JY4+2,Journalier_HLV_Inter,8,FALSE)-HLOOKUP(JY4+3,Journalier_HLV_Inter,9,FALSE),IF(AND(WEEKDAY(JY4,2)=1,COUNTIF(Jours_fériés,JY4+2)),HLOOKUP(JY4+1,Journalier_HLV_Inter,8,FALSE)-HLOOKUP(JY4+3,Journalier_HLV_Inter,9,FALSE),IF(AND(WEEKDAY(JY4,2)=2,COUNTIF(Jours_fériés,AND(JY4+1,JY4+2))),HLOOKUP(JY4+3,Journalier_HLV_Inter,8,FALSE)-HLOOKUP(JY4+4,Journalier_HLV_Inter,9,FALSE),IF(AND(WEEKDAY(JY4,2)=2,COUNTIF(Jours_fériés,JY4+1)),HLOOKUP(JY4+2,Journalier_HLV_Inter,8,FALSE)-HLOOKUP(JY4+3,Journalier_HLV_Inter,9,FALSE),IF(AND(WEEKDAY(JY4,2)=2,COUNTIF(Jours_fériés,JY4+2)),HLOOKUP(JY4+1,Journalier_HLV_Inter,8,FALSE)-HLOOKUP(JY4+3,Journalier_HLV_Inter,9,FALSE),IF(AND(WEEKDAY(JY4,2)=3,COUNTIF(Jours_fériés,AND(JY4+1,JY4+2))),HLOOKUP(JY4+3,Journalier_HLV_Inter,8,FALSE)-HLOOKUP(JY4+4,Journalier_HLV_Inter,9,FALSE),IF(AND(WEEKDAY(JY4,2)=3,COUNTIF(Jours_fériés,JY4+1)),HLOOKUP(JY4+2,Journalier_HLV_Inter,8,FALSE)-HLOOKUP(JY4+3,Journalier_HLV_Inter,9,FALSE),IF(AND(WEEKDAY(JY4,2)=3,COUNTIF(Jours_fériés,JY4+2)),HLOOKUP(JY4+1,Journalier_HLV_Inter,8,FALSE)-HLOOKUP(JY4+5,Journalier_HLV_Inter,9,FALSE),IF(WEEKDAY(JY4,2)=4,(HLOOKUP(JY4+1,Journalier_HLV_Inter,8,FALSE)-HLOOKUP(JY4+4,Journalier_HLV_Inter,9,FALSE)),IF(AND(WEEKDAY(JY4,2)=4,COUNTIF(Jours_fériés,JY4+1)),HLOOKUP(JY4+4,Journalier_HLV_Inter,8,FALSE)-HLOOKUP(JY4+5,Journalier_HLV_Inter,9,FALSE),IF(AND(WEEKDAY(JY4,2)=4,COUNTIF(Jours_fériés,AND(JY4+1,JY4+4))),HLOOKUP(JY4+5,Journalier_HLV_Inter,8,FALSE)-HLOOKUP(JY4+6,Journalier_HLV_Inter,9,FALSE),IF(AND(WEEKDAY(JY4,2)=4,COUNTIF(Jours_fériés,JY4+4)),HLOOKUP(JY4+1,Journalier_HLV_Inter,8,FALSE)-HLOOKUP(JY4+5,Journalier_HLV_Inter,9,FALSE),IF(AND(WEEKDAY(JY4,2)=5,COUNTIF(Jours_fériés,JY4+3)),HLOOKUP(JY4+4,Journalier_HLV_Inter,8,FALSE)-HLOOKUP(JY4+5,Journalier_HLV_Inter,9,FALSE),IF(AND(WEEKDAY(JY4,2)=5,COUNTIF(Jours_fériés,JY4+4)),HLOOKUP(JY4+3,Journalier_HLV_Inter,8,FALSE)-HLOOKUP(JY4+5,Journalier_HLV_Inter,9,FALSE),IF(COUNTIF(Week_end,JY4),0,IF(COUNTIF(Jours_fériés,JY4),0,HLOOKUP(JY4+1,Journalier_HLV_Inter,8,FALSE)-HLOOKUP(JY4+2,Journalier_HLV_Inter,9,FALSE)))))))))))))))))))</f>
        <v>0</v>
      </c>
      <c r="JZ18" s="63">
        <f>IF(WEEKDAY(JZ4,2)=5,(HLOOKUP(JZ4+3,Journalier_HLV_Inter,8,FALSE)-HLOOKUP(JZ4+4,Journalier_HLV_Inter,9,FALSE)),IF(AND(WEEKDAY(JZ4,2)=1,COUNTIF(Jours_fériés,AND(JZ4+1,IE+2))),HLOOKUP(JZ4+3,Journalier_HLV_Inter,8,FALSE)-HLOOKUP(JZ4+4,Journalier_HLV_Inter,9,FALSE),IF(AND(WEEKDAY(JZ4,2)=1,COUNTIF(Jours_fériés,JZ4+1)),HLOOKUP(JZ4+2,Journalier_HLV_Inter,8,FALSE)-HLOOKUP(JZ4+3,Journalier_HLV_Inter,9,FALSE),IF(AND(WEEKDAY(JZ4,2)=1,COUNTIF(Jours_fériés,JZ4+2)),HLOOKUP(JZ4+1,Journalier_HLV_Inter,8,FALSE)-HLOOKUP(JZ4+3,Journalier_HLV_Inter,9,FALSE),IF(AND(WEEKDAY(JZ4,2)=2,COUNTIF(Jours_fériés,AND(JZ4+1,JZ4+2))),HLOOKUP(JZ4+3,Journalier_HLV_Inter,8,FALSE)-HLOOKUP(JZ4+4,Journalier_HLV_Inter,9,FALSE),IF(AND(WEEKDAY(JZ4,2)=2,COUNTIF(Jours_fériés,JZ4+1)),HLOOKUP(JZ4+2,Journalier_HLV_Inter,8,FALSE)-HLOOKUP(JZ4+3,Journalier_HLV_Inter,9,FALSE),IF(AND(WEEKDAY(JZ4,2)=2,COUNTIF(Jours_fériés,JZ4+2)),HLOOKUP(JZ4+1,Journalier_HLV_Inter,8,FALSE)-HLOOKUP(JZ4+3,Journalier_HLV_Inter,9,FALSE),IF(AND(WEEKDAY(JZ4,2)=3,COUNTIF(Jours_fériés,AND(JZ4+1,JZ4+2))),HLOOKUP(JZ4+3,Journalier_HLV_Inter,8,FALSE)-HLOOKUP(JZ4+4,Journalier_HLV_Inter,9,FALSE),IF(AND(WEEKDAY(JZ4,2)=3,COUNTIF(Jours_fériés,JZ4+1)),HLOOKUP(JZ4+2,Journalier_HLV_Inter,8,FALSE)-HLOOKUP(JZ4+3,Journalier_HLV_Inter,9,FALSE),IF(AND(WEEKDAY(JZ4,2)=3,COUNTIF(Jours_fériés,JZ4+2)),HLOOKUP(JZ4+1,Journalier_HLV_Inter,8,FALSE)-HLOOKUP(JZ4+5,Journalier_HLV_Inter,9,FALSE),IF(WEEKDAY(JZ4,2)=4,(HLOOKUP(JZ4+1,Journalier_HLV_Inter,8,FALSE)-HLOOKUP(JZ4+4,Journalier_HLV_Inter,9,FALSE)),IF(AND(WEEKDAY(JZ4,2)=4,COUNTIF(Jours_fériés,JZ4+1)),HLOOKUP(JZ4+4,Journalier_HLV_Inter,8,FALSE)-HLOOKUP(JZ4+5,Journalier_HLV_Inter,9,FALSE),IF(AND(WEEKDAY(JZ4,2)=4,COUNTIF(Jours_fériés,AND(JZ4+1,JZ4+4))),HLOOKUP(JZ4+5,Journalier_HLV_Inter,8,FALSE)-HLOOKUP(JZ4+6,Journalier_HLV_Inter,9,FALSE),IF(AND(WEEKDAY(JZ4,2)=4,COUNTIF(Jours_fériés,JZ4+4)),HLOOKUP(JZ4+1,Journalier_HLV_Inter,8,FALSE)-HLOOKUP(JZ4+5,Journalier_HLV_Inter,9,FALSE),IF(AND(WEEKDAY(JZ4,2)=5,COUNTIF(Jours_fériés,JZ4+3)),HLOOKUP(JZ4+4,Journalier_HLV_Inter,8,FALSE)-HLOOKUP(JZ4+5,Journalier_HLV_Inter,9,FALSE),IF(AND(WEEKDAY(JZ4,2)=5,COUNTIF(Jours_fériés,JZ4+4)),HLOOKUP(JZ4+3,Journalier_HLV_Inter,8,FALSE)-HLOOKUP(JZ4+5,Journalier_HLV_Inter,9,FALSE),IF(COUNTIF(Week_end,JZ4),0,IF(COUNTIF(Jours_fériés,JZ4),0,HLOOKUP(JZ4+1,Journalier_HLV_Inter,8,FALSE)-HLOOKUP(JZ4+2,Journalier_HLV_Inter,9,FALSE)))))))))))))))))))</f>
        <v>0</v>
      </c>
      <c r="KA18" s="63">
        <f>IF(WEEKDAY(KA4,2)=5,(HLOOKUP(KA4+3,Journalier_HLV_Inter,8,FALSE)-HLOOKUP(KA4+4,Journalier_HLV_Inter,9,FALSE)),IF(AND(WEEKDAY(KA4,2)=1,COUNTIF(Jours_fériés,AND(KA4+1,IE+2))),HLOOKUP(KA4+3,Journalier_HLV_Inter,8,FALSE)-HLOOKUP(KA4+4,Journalier_HLV_Inter,9,FALSE),IF(AND(WEEKDAY(KA4,2)=1,COUNTIF(Jours_fériés,KA4+1)),HLOOKUP(KA4+2,Journalier_HLV_Inter,8,FALSE)-HLOOKUP(KA4+3,Journalier_HLV_Inter,9,FALSE),IF(AND(WEEKDAY(KA4,2)=1,COUNTIF(Jours_fériés,KA4+2)),HLOOKUP(KA4+1,Journalier_HLV_Inter,8,FALSE)-HLOOKUP(KA4+3,Journalier_HLV_Inter,9,FALSE),IF(AND(WEEKDAY(KA4,2)=2,COUNTIF(Jours_fériés,AND(KA4+1,KA4+2))),HLOOKUP(KA4+3,Journalier_HLV_Inter,8,FALSE)-HLOOKUP(KA4+4,Journalier_HLV_Inter,9,FALSE),IF(AND(WEEKDAY(KA4,2)=2,COUNTIF(Jours_fériés,KA4+1)),HLOOKUP(KA4+2,Journalier_HLV_Inter,8,FALSE)-HLOOKUP(KA4+3,Journalier_HLV_Inter,9,FALSE),IF(AND(WEEKDAY(KA4,2)=2,COUNTIF(Jours_fériés,KA4+2)),HLOOKUP(KA4+1,Journalier_HLV_Inter,8,FALSE)-HLOOKUP(KA4+3,Journalier_HLV_Inter,9,FALSE),IF(AND(WEEKDAY(KA4,2)=3,COUNTIF(Jours_fériés,AND(KA4+1,KA4+2))),HLOOKUP(KA4+3,Journalier_HLV_Inter,8,FALSE)-HLOOKUP(KA4+4,Journalier_HLV_Inter,9,FALSE),IF(AND(WEEKDAY(KA4,2)=3,COUNTIF(Jours_fériés,KA4+1)),HLOOKUP(KA4+2,Journalier_HLV_Inter,8,FALSE)-HLOOKUP(KA4+3,Journalier_HLV_Inter,9,FALSE),IF(AND(WEEKDAY(KA4,2)=3,COUNTIF(Jours_fériés,KA4+2)),HLOOKUP(KA4+1,Journalier_HLV_Inter,8,FALSE)-HLOOKUP(KA4+5,Journalier_HLV_Inter,9,FALSE),IF(WEEKDAY(KA4,2)=4,(HLOOKUP(KA4+1,Journalier_HLV_Inter,8,FALSE)-HLOOKUP(KA4+4,Journalier_HLV_Inter,9,FALSE)),IF(AND(WEEKDAY(KA4,2)=4,COUNTIF(Jours_fériés,KA4+1)),HLOOKUP(KA4+4,Journalier_HLV_Inter,8,FALSE)-HLOOKUP(KA4+5,Journalier_HLV_Inter,9,FALSE),IF(AND(WEEKDAY(KA4,2)=4,COUNTIF(Jours_fériés,AND(KA4+1,KA4+4))),HLOOKUP(KA4+5,Journalier_HLV_Inter,8,FALSE)-HLOOKUP(KA4+6,Journalier_HLV_Inter,9,FALSE),IF(AND(WEEKDAY(KA4,2)=4,COUNTIF(Jours_fériés,KA4+4)),HLOOKUP(KA4+1,Journalier_HLV_Inter,8,FALSE)-HLOOKUP(KA4+5,Journalier_HLV_Inter,9,FALSE),IF(AND(WEEKDAY(KA4,2)=5,COUNTIF(Jours_fériés,KA4+3)),HLOOKUP(KA4+4,Journalier_HLV_Inter,8,FALSE)-HLOOKUP(KA4+5,Journalier_HLV_Inter,9,FALSE),IF(AND(WEEKDAY(KA4,2)=5,COUNTIF(Jours_fériés,KA4+4)),HLOOKUP(KA4+3,Journalier_HLV_Inter,8,FALSE)-HLOOKUP(KA4+5,Journalier_HLV_Inter,9,FALSE),IF(COUNTIF(Week_end,KA4),0,IF(COUNTIF(Jours_fériés,KA4),0,HLOOKUP(KA4+1,Journalier_HLV_Inter,8,FALSE)-HLOOKUP(KA4+2,Journalier_HLV_Inter,9,FALSE)))))))))))))))))))</f>
        <v>0</v>
      </c>
      <c r="KB18" s="63">
        <f>IF(WEEKDAY(KB4,2)=5,(HLOOKUP(KB4+3,Journalier_HLV_Inter,8,FALSE)-HLOOKUP(KB4+4,Journalier_HLV_Inter,9,FALSE)),IF(AND(WEEKDAY(KB4,2)=1,COUNTIF(Jours_fériés,AND(KB4+1,IE+2))),HLOOKUP(KB4+3,Journalier_HLV_Inter,8,FALSE)-HLOOKUP(KB4+4,Journalier_HLV_Inter,9,FALSE),IF(AND(WEEKDAY(KB4,2)=1,COUNTIF(Jours_fériés,KB4+1)),HLOOKUP(KB4+2,Journalier_HLV_Inter,8,FALSE)-HLOOKUP(KB4+3,Journalier_HLV_Inter,9,FALSE),IF(AND(WEEKDAY(KB4,2)=1,COUNTIF(Jours_fériés,KB4+2)),HLOOKUP(KB4+1,Journalier_HLV_Inter,8,FALSE)-HLOOKUP(KB4+3,Journalier_HLV_Inter,9,FALSE),IF(AND(WEEKDAY(KB4,2)=2,COUNTIF(Jours_fériés,AND(KB4+1,KB4+2))),HLOOKUP(KB4+3,Journalier_HLV_Inter,8,FALSE)-HLOOKUP(KB4+4,Journalier_HLV_Inter,9,FALSE),IF(AND(WEEKDAY(KB4,2)=2,COUNTIF(Jours_fériés,KB4+1)),HLOOKUP(KB4+2,Journalier_HLV_Inter,8,FALSE)-HLOOKUP(KB4+3,Journalier_HLV_Inter,9,FALSE),IF(AND(WEEKDAY(KB4,2)=2,COUNTIF(Jours_fériés,KB4+2)),HLOOKUP(KB4+1,Journalier_HLV_Inter,8,FALSE)-HLOOKUP(KB4+3,Journalier_HLV_Inter,9,FALSE),IF(AND(WEEKDAY(KB4,2)=3,COUNTIF(Jours_fériés,AND(KB4+1,KB4+2))),HLOOKUP(KB4+3,Journalier_HLV_Inter,8,FALSE)-HLOOKUP(KB4+4,Journalier_HLV_Inter,9,FALSE),IF(AND(WEEKDAY(KB4,2)=3,COUNTIF(Jours_fériés,KB4+1)),HLOOKUP(KB4+2,Journalier_HLV_Inter,8,FALSE)-HLOOKUP(KB4+3,Journalier_HLV_Inter,9,FALSE),IF(AND(WEEKDAY(KB4,2)=3,COUNTIF(Jours_fériés,KB4+2)),HLOOKUP(KB4+1,Journalier_HLV_Inter,8,FALSE)-HLOOKUP(KB4+5,Journalier_HLV_Inter,9,FALSE),IF(WEEKDAY(KB4,2)=4,(HLOOKUP(KB4+1,Journalier_HLV_Inter,8,FALSE)-HLOOKUP(KB4+4,Journalier_HLV_Inter,9,FALSE)),IF(AND(WEEKDAY(KB4,2)=4,COUNTIF(Jours_fériés,KB4+1)),HLOOKUP(KB4+4,Journalier_HLV_Inter,8,FALSE)-HLOOKUP(KB4+5,Journalier_HLV_Inter,9,FALSE),IF(AND(WEEKDAY(KB4,2)=4,COUNTIF(Jours_fériés,AND(KB4+1,KB4+4))),HLOOKUP(KB4+5,Journalier_HLV_Inter,8,FALSE)-HLOOKUP(KB4+6,Journalier_HLV_Inter,9,FALSE),IF(AND(WEEKDAY(KB4,2)=4,COUNTIF(Jours_fériés,KB4+4)),HLOOKUP(KB4+1,Journalier_HLV_Inter,8,FALSE)-HLOOKUP(KB4+5,Journalier_HLV_Inter,9,FALSE),IF(AND(WEEKDAY(KB4,2)=5,COUNTIF(Jours_fériés,KB4+3)),HLOOKUP(KB4+4,Journalier_HLV_Inter,8,FALSE)-HLOOKUP(KB4+5,Journalier_HLV_Inter,9,FALSE),IF(AND(WEEKDAY(KB4,2)=5,COUNTIF(Jours_fériés,KB4+4)),HLOOKUP(KB4+3,Journalier_HLV_Inter,8,FALSE)-HLOOKUP(KB4+5,Journalier_HLV_Inter,9,FALSE),IF(COUNTIF(Week_end,KB4),0,IF(COUNTIF(Jours_fériés,KB4),0,HLOOKUP(KB4+1,Journalier_HLV_Inter,8,FALSE)-HLOOKUP(KB4+2,Journalier_HLV_Inter,9,FALSE)))))))))))))))))))</f>
        <v>0</v>
      </c>
      <c r="KC18" s="63">
        <f>IF(WEEKDAY(KC4,2)=5,(HLOOKUP(KC4+3,Journalier_HLV_Inter,8,FALSE)-HLOOKUP(KC4+4,Journalier_HLV_Inter,9,FALSE)),IF(AND(WEEKDAY(KC4,2)=1,COUNTIF(Jours_fériés,AND(KC4+1,IE+2))),HLOOKUP(KC4+3,Journalier_HLV_Inter,8,FALSE)-HLOOKUP(KC4+4,Journalier_HLV_Inter,9,FALSE),IF(AND(WEEKDAY(KC4,2)=1,COUNTIF(Jours_fériés,KC4+1)),HLOOKUP(KC4+2,Journalier_HLV_Inter,8,FALSE)-HLOOKUP(KC4+3,Journalier_HLV_Inter,9,FALSE),IF(AND(WEEKDAY(KC4,2)=1,COUNTIF(Jours_fériés,KC4+2)),HLOOKUP(KC4+1,Journalier_HLV_Inter,8,FALSE)-HLOOKUP(KC4+3,Journalier_HLV_Inter,9,FALSE),IF(AND(WEEKDAY(KC4,2)=2,COUNTIF(Jours_fériés,AND(KC4+1,KC4+2))),HLOOKUP(KC4+3,Journalier_HLV_Inter,8,FALSE)-HLOOKUP(KC4+4,Journalier_HLV_Inter,9,FALSE),IF(AND(WEEKDAY(KC4,2)=2,COUNTIF(Jours_fériés,KC4+1)),HLOOKUP(KC4+2,Journalier_HLV_Inter,8,FALSE)-HLOOKUP(KC4+3,Journalier_HLV_Inter,9,FALSE),IF(AND(WEEKDAY(KC4,2)=2,COUNTIF(Jours_fériés,KC4+2)),HLOOKUP(KC4+1,Journalier_HLV_Inter,8,FALSE)-HLOOKUP(KC4+3,Journalier_HLV_Inter,9,FALSE),IF(AND(WEEKDAY(KC4,2)=3,COUNTIF(Jours_fériés,AND(KC4+1,KC4+2))),HLOOKUP(KC4+3,Journalier_HLV_Inter,8,FALSE)-HLOOKUP(KC4+4,Journalier_HLV_Inter,9,FALSE),IF(AND(WEEKDAY(KC4,2)=3,COUNTIF(Jours_fériés,KC4+1)),HLOOKUP(KC4+2,Journalier_HLV_Inter,8,FALSE)-HLOOKUP(KC4+3,Journalier_HLV_Inter,9,FALSE),IF(AND(WEEKDAY(KC4,2)=3,COUNTIF(Jours_fériés,KC4+2)),HLOOKUP(KC4+1,Journalier_HLV_Inter,8,FALSE)-HLOOKUP(KC4+5,Journalier_HLV_Inter,9,FALSE),IF(WEEKDAY(KC4,2)=4,(HLOOKUP(KC4+1,Journalier_HLV_Inter,8,FALSE)-HLOOKUP(KC4+4,Journalier_HLV_Inter,9,FALSE)),IF(AND(WEEKDAY(KC4,2)=4,COUNTIF(Jours_fériés,KC4+1)),HLOOKUP(KC4+4,Journalier_HLV_Inter,8,FALSE)-HLOOKUP(KC4+5,Journalier_HLV_Inter,9,FALSE),IF(AND(WEEKDAY(KC4,2)=4,COUNTIF(Jours_fériés,AND(KC4+1,KC4+4))),HLOOKUP(KC4+5,Journalier_HLV_Inter,8,FALSE)-HLOOKUP(KC4+6,Journalier_HLV_Inter,9,FALSE),IF(AND(WEEKDAY(KC4,2)=4,COUNTIF(Jours_fériés,KC4+4)),HLOOKUP(KC4+1,Journalier_HLV_Inter,8,FALSE)-HLOOKUP(KC4+5,Journalier_HLV_Inter,9,FALSE),IF(AND(WEEKDAY(KC4,2)=5,COUNTIF(Jours_fériés,KC4+3)),HLOOKUP(KC4+4,Journalier_HLV_Inter,8,FALSE)-HLOOKUP(KC4+5,Journalier_HLV_Inter,9,FALSE),IF(AND(WEEKDAY(KC4,2)=5,COUNTIF(Jours_fériés,KC4+4)),HLOOKUP(KC4+3,Journalier_HLV_Inter,8,FALSE)-HLOOKUP(KC4+5,Journalier_HLV_Inter,9,FALSE),IF(COUNTIF(Week_end,KC4),0,IF(COUNTIF(Jours_fériés,KC4),0,HLOOKUP(KC4+1,Journalier_HLV_Inter,8,FALSE)-HLOOKUP(KC4+2,Journalier_HLV_Inter,9,FALSE)))))))))))))))))))</f>
        <v>0</v>
      </c>
      <c r="KD18" s="63">
        <f>IF(WEEKDAY(KD4,2)=5,(HLOOKUP(KD4+3,Journalier_HLV_Inter,8,FALSE)-HLOOKUP(KD4+4,Journalier_HLV_Inter,9,FALSE)),IF(AND(WEEKDAY(KD4,2)=1,COUNTIF(Jours_fériés,AND(KD4+1,IE+2))),HLOOKUP(KD4+3,Journalier_HLV_Inter,8,FALSE)-HLOOKUP(KD4+4,Journalier_HLV_Inter,9,FALSE),IF(AND(WEEKDAY(KD4,2)=1,COUNTIF(Jours_fériés,KD4+1)),HLOOKUP(KD4+2,Journalier_HLV_Inter,8,FALSE)-HLOOKUP(KD4+3,Journalier_HLV_Inter,9,FALSE),IF(AND(WEEKDAY(KD4,2)=1,COUNTIF(Jours_fériés,KD4+2)),HLOOKUP(KD4+1,Journalier_HLV_Inter,8,FALSE)-HLOOKUP(KD4+3,Journalier_HLV_Inter,9,FALSE),IF(AND(WEEKDAY(KD4,2)=2,COUNTIF(Jours_fériés,AND(KD4+1,KD4+2))),HLOOKUP(KD4+3,Journalier_HLV_Inter,8,FALSE)-HLOOKUP(KD4+4,Journalier_HLV_Inter,9,FALSE),IF(AND(WEEKDAY(KD4,2)=2,COUNTIF(Jours_fériés,KD4+1)),HLOOKUP(KD4+2,Journalier_HLV_Inter,8,FALSE)-HLOOKUP(KD4+3,Journalier_HLV_Inter,9,FALSE),IF(AND(WEEKDAY(KD4,2)=2,COUNTIF(Jours_fériés,KD4+2)),HLOOKUP(KD4+1,Journalier_HLV_Inter,8,FALSE)-HLOOKUP(KD4+3,Journalier_HLV_Inter,9,FALSE),IF(AND(WEEKDAY(KD4,2)=3,COUNTIF(Jours_fériés,AND(KD4+1,KD4+2))),HLOOKUP(KD4+3,Journalier_HLV_Inter,8,FALSE)-HLOOKUP(KD4+4,Journalier_HLV_Inter,9,FALSE),IF(AND(WEEKDAY(KD4,2)=3,COUNTIF(Jours_fériés,KD4+1)),HLOOKUP(KD4+2,Journalier_HLV_Inter,8,FALSE)-HLOOKUP(KD4+3,Journalier_HLV_Inter,9,FALSE),IF(AND(WEEKDAY(KD4,2)=3,COUNTIF(Jours_fériés,KD4+2)),HLOOKUP(KD4+1,Journalier_HLV_Inter,8,FALSE)-HLOOKUP(KD4+5,Journalier_HLV_Inter,9,FALSE),IF(WEEKDAY(KD4,2)=4,(HLOOKUP(KD4+1,Journalier_HLV_Inter,8,FALSE)-HLOOKUP(KD4+4,Journalier_HLV_Inter,9,FALSE)),IF(AND(WEEKDAY(KD4,2)=4,COUNTIF(Jours_fériés,KD4+1)),HLOOKUP(KD4+4,Journalier_HLV_Inter,8,FALSE)-HLOOKUP(KD4+5,Journalier_HLV_Inter,9,FALSE),IF(AND(WEEKDAY(KD4,2)=4,COUNTIF(Jours_fériés,AND(KD4+1,KD4+4))),HLOOKUP(KD4+5,Journalier_HLV_Inter,8,FALSE)-HLOOKUP(KD4+6,Journalier_HLV_Inter,9,FALSE),IF(AND(WEEKDAY(KD4,2)=4,COUNTIF(Jours_fériés,KD4+4)),HLOOKUP(KD4+1,Journalier_HLV_Inter,8,FALSE)-HLOOKUP(KD4+5,Journalier_HLV_Inter,9,FALSE),IF(AND(WEEKDAY(KD4,2)=5,COUNTIF(Jours_fériés,KD4+3)),HLOOKUP(KD4+4,Journalier_HLV_Inter,8,FALSE)-HLOOKUP(KD4+5,Journalier_HLV_Inter,9,FALSE),IF(AND(WEEKDAY(KD4,2)=5,COUNTIF(Jours_fériés,KD4+4)),HLOOKUP(KD4+3,Journalier_HLV_Inter,8,FALSE)-HLOOKUP(KD4+5,Journalier_HLV_Inter,9,FALSE),IF(COUNTIF(Week_end,KD4),0,IF(COUNTIF(Jours_fériés,KD4),0,HLOOKUP(KD4+1,Journalier_HLV_Inter,8,FALSE)-HLOOKUP(KD4+2,Journalier_HLV_Inter,9,FALSE)))))))))))))))))))</f>
        <v>0</v>
      </c>
      <c r="KE18" s="63">
        <f>IF(WEEKDAY(KE4,2)=5,(HLOOKUP(KE4+3,Journalier_HLV_Inter,8,FALSE)-HLOOKUP(KE4+4,Journalier_HLV_Inter,9,FALSE)),IF(AND(WEEKDAY(KE4,2)=1,COUNTIF(Jours_fériés,AND(KE4+1,IE+2))),HLOOKUP(KE4+3,Journalier_HLV_Inter,8,FALSE)-HLOOKUP(KE4+4,Journalier_HLV_Inter,9,FALSE),IF(AND(WEEKDAY(KE4,2)=1,COUNTIF(Jours_fériés,KE4+1)),HLOOKUP(KE4+2,Journalier_HLV_Inter,8,FALSE)-HLOOKUP(KE4+3,Journalier_HLV_Inter,9,FALSE),IF(AND(WEEKDAY(KE4,2)=1,COUNTIF(Jours_fériés,KE4+2)),HLOOKUP(KE4+1,Journalier_HLV_Inter,8,FALSE)-HLOOKUP(KE4+3,Journalier_HLV_Inter,9,FALSE),IF(AND(WEEKDAY(KE4,2)=2,COUNTIF(Jours_fériés,AND(KE4+1,KE4+2))),HLOOKUP(KE4+3,Journalier_HLV_Inter,8,FALSE)-HLOOKUP(KE4+4,Journalier_HLV_Inter,9,FALSE),IF(AND(WEEKDAY(KE4,2)=2,COUNTIF(Jours_fériés,KE4+1)),HLOOKUP(KE4+2,Journalier_HLV_Inter,8,FALSE)-HLOOKUP(KE4+3,Journalier_HLV_Inter,9,FALSE),IF(AND(WEEKDAY(KE4,2)=2,COUNTIF(Jours_fériés,KE4+2)),HLOOKUP(KE4+1,Journalier_HLV_Inter,8,FALSE)-HLOOKUP(KE4+3,Journalier_HLV_Inter,9,FALSE),IF(AND(WEEKDAY(KE4,2)=3,COUNTIF(Jours_fériés,AND(KE4+1,KE4+2))),HLOOKUP(KE4+3,Journalier_HLV_Inter,8,FALSE)-HLOOKUP(KE4+4,Journalier_HLV_Inter,9,FALSE),IF(AND(WEEKDAY(KE4,2)=3,COUNTIF(Jours_fériés,KE4+1)),HLOOKUP(KE4+2,Journalier_HLV_Inter,8,FALSE)-HLOOKUP(KE4+3,Journalier_HLV_Inter,9,FALSE),IF(AND(WEEKDAY(KE4,2)=3,COUNTIF(Jours_fériés,KE4+2)),HLOOKUP(KE4+1,Journalier_HLV_Inter,8,FALSE)-HLOOKUP(KE4+5,Journalier_HLV_Inter,9,FALSE),IF(WEEKDAY(KE4,2)=4,(HLOOKUP(KE4+1,Journalier_HLV_Inter,8,FALSE)-HLOOKUP(KE4+4,Journalier_HLV_Inter,9,FALSE)),IF(AND(WEEKDAY(KE4,2)=4,COUNTIF(Jours_fériés,KE4+1)),HLOOKUP(KE4+4,Journalier_HLV_Inter,8,FALSE)-HLOOKUP(KE4+5,Journalier_HLV_Inter,9,FALSE),IF(AND(WEEKDAY(KE4,2)=4,COUNTIF(Jours_fériés,AND(KE4+1,KE4+4))),HLOOKUP(KE4+5,Journalier_HLV_Inter,8,FALSE)-HLOOKUP(KE4+6,Journalier_HLV_Inter,9,FALSE),IF(AND(WEEKDAY(KE4,2)=4,COUNTIF(Jours_fériés,KE4+4)),HLOOKUP(KE4+1,Journalier_HLV_Inter,8,FALSE)-HLOOKUP(KE4+5,Journalier_HLV_Inter,9,FALSE),IF(AND(WEEKDAY(KE4,2)=5,COUNTIF(Jours_fériés,KE4+3)),HLOOKUP(KE4+4,Journalier_HLV_Inter,8,FALSE)-HLOOKUP(KE4+5,Journalier_HLV_Inter,9,FALSE),IF(AND(WEEKDAY(KE4,2)=5,COUNTIF(Jours_fériés,KE4+4)),HLOOKUP(KE4+3,Journalier_HLV_Inter,8,FALSE)-HLOOKUP(KE4+5,Journalier_HLV_Inter,9,FALSE),IF(COUNTIF(Week_end,KE4),0,IF(COUNTIF(Jours_fériés,KE4),0,HLOOKUP(KE4+1,Journalier_HLV_Inter,8,FALSE)-HLOOKUP(KE4+2,Journalier_HLV_Inter,9,FALSE)))))))))))))))))))</f>
        <v>0</v>
      </c>
      <c r="KF18" s="63">
        <f>IF(WEEKDAY(KF4,2)=5,(HLOOKUP(KF4+3,Journalier_HLV_Inter,8,FALSE)-HLOOKUP(KF4+4,Journalier_HLV_Inter,9,FALSE)),IF(AND(WEEKDAY(KF4,2)=1,COUNTIF(Jours_fériés,AND(KF4+1,IE+2))),HLOOKUP(KF4+3,Journalier_HLV_Inter,8,FALSE)-HLOOKUP(KF4+4,Journalier_HLV_Inter,9,FALSE),IF(AND(WEEKDAY(KF4,2)=1,COUNTIF(Jours_fériés,KF4+1)),HLOOKUP(KF4+2,Journalier_HLV_Inter,8,FALSE)-HLOOKUP(KF4+3,Journalier_HLV_Inter,9,FALSE),IF(AND(WEEKDAY(KF4,2)=1,COUNTIF(Jours_fériés,KF4+2)),HLOOKUP(KF4+1,Journalier_HLV_Inter,8,FALSE)-HLOOKUP(KF4+3,Journalier_HLV_Inter,9,FALSE),IF(AND(WEEKDAY(KF4,2)=2,COUNTIF(Jours_fériés,AND(KF4+1,KF4+2))),HLOOKUP(KF4+3,Journalier_HLV_Inter,8,FALSE)-HLOOKUP(KF4+4,Journalier_HLV_Inter,9,FALSE),IF(AND(WEEKDAY(KF4,2)=2,COUNTIF(Jours_fériés,KF4+1)),HLOOKUP(KF4+2,Journalier_HLV_Inter,8,FALSE)-HLOOKUP(KF4+3,Journalier_HLV_Inter,9,FALSE),IF(AND(WEEKDAY(KF4,2)=2,COUNTIF(Jours_fériés,KF4+2)),HLOOKUP(KF4+1,Journalier_HLV_Inter,8,FALSE)-HLOOKUP(KF4+3,Journalier_HLV_Inter,9,FALSE),IF(AND(WEEKDAY(KF4,2)=3,COUNTIF(Jours_fériés,AND(KF4+1,KF4+2))),HLOOKUP(KF4+3,Journalier_HLV_Inter,8,FALSE)-HLOOKUP(KF4+4,Journalier_HLV_Inter,9,FALSE),IF(AND(WEEKDAY(KF4,2)=3,COUNTIF(Jours_fériés,KF4+1)),HLOOKUP(KF4+2,Journalier_HLV_Inter,8,FALSE)-HLOOKUP(KF4+3,Journalier_HLV_Inter,9,FALSE),IF(AND(WEEKDAY(KF4,2)=3,COUNTIF(Jours_fériés,KF4+2)),HLOOKUP(KF4+1,Journalier_HLV_Inter,8,FALSE)-HLOOKUP(KF4+5,Journalier_HLV_Inter,9,FALSE),IF(WEEKDAY(KF4,2)=4,(HLOOKUP(KF4+1,Journalier_HLV_Inter,8,FALSE)-HLOOKUP(KF4+4,Journalier_HLV_Inter,9,FALSE)),IF(AND(WEEKDAY(KF4,2)=4,COUNTIF(Jours_fériés,KF4+1)),HLOOKUP(KF4+4,Journalier_HLV_Inter,8,FALSE)-HLOOKUP(KF4+5,Journalier_HLV_Inter,9,FALSE),IF(AND(WEEKDAY(KF4,2)=4,COUNTIF(Jours_fériés,AND(KF4+1,KF4+4))),HLOOKUP(KF4+5,Journalier_HLV_Inter,8,FALSE)-HLOOKUP(KF4+6,Journalier_HLV_Inter,9,FALSE),IF(AND(WEEKDAY(KF4,2)=4,COUNTIF(Jours_fériés,KF4+4)),HLOOKUP(KF4+1,Journalier_HLV_Inter,8,FALSE)-HLOOKUP(KF4+5,Journalier_HLV_Inter,9,FALSE),IF(AND(WEEKDAY(KF4,2)=5,COUNTIF(Jours_fériés,KF4+3)),HLOOKUP(KF4+4,Journalier_HLV_Inter,8,FALSE)-HLOOKUP(KF4+5,Journalier_HLV_Inter,9,FALSE),IF(AND(WEEKDAY(KF4,2)=5,COUNTIF(Jours_fériés,KF4+4)),HLOOKUP(KF4+3,Journalier_HLV_Inter,8,FALSE)-HLOOKUP(KF4+5,Journalier_HLV_Inter,9,FALSE),IF(COUNTIF(Week_end,KF4),0,IF(COUNTIF(Jours_fériés,KF4),0,HLOOKUP(KF4+1,Journalier_HLV_Inter,8,FALSE)-HLOOKUP(KF4+2,Journalier_HLV_Inter,9,FALSE)))))))))))))))))))</f>
        <v>0</v>
      </c>
      <c r="KG18" s="63">
        <f>IF(WEEKDAY(KG4,2)=5,(HLOOKUP(KG4+3,Journalier_HLV_Inter,8,FALSE)-HLOOKUP(KG4+4,Journalier_HLV_Inter,9,FALSE)),IF(AND(WEEKDAY(KG4,2)=1,COUNTIF(Jours_fériés,AND(KG4+1,IE+2))),HLOOKUP(KG4+3,Journalier_HLV_Inter,8,FALSE)-HLOOKUP(KG4+4,Journalier_HLV_Inter,9,FALSE),IF(AND(WEEKDAY(KG4,2)=1,COUNTIF(Jours_fériés,KG4+1)),HLOOKUP(KG4+2,Journalier_HLV_Inter,8,FALSE)-HLOOKUP(KG4+3,Journalier_HLV_Inter,9,FALSE),IF(AND(WEEKDAY(KG4,2)=1,COUNTIF(Jours_fériés,KG4+2)),HLOOKUP(KG4+1,Journalier_HLV_Inter,8,FALSE)-HLOOKUP(KG4+3,Journalier_HLV_Inter,9,FALSE),IF(AND(WEEKDAY(KG4,2)=2,COUNTIF(Jours_fériés,AND(KG4+1,KG4+2))),HLOOKUP(KG4+3,Journalier_HLV_Inter,8,FALSE)-HLOOKUP(KG4+4,Journalier_HLV_Inter,9,FALSE),IF(AND(WEEKDAY(KG4,2)=2,COUNTIF(Jours_fériés,KG4+1)),HLOOKUP(KG4+2,Journalier_HLV_Inter,8,FALSE)-HLOOKUP(KG4+3,Journalier_HLV_Inter,9,FALSE),IF(AND(WEEKDAY(KG4,2)=2,COUNTIF(Jours_fériés,KG4+2)),HLOOKUP(KG4+1,Journalier_HLV_Inter,8,FALSE)-HLOOKUP(KG4+3,Journalier_HLV_Inter,9,FALSE),IF(AND(WEEKDAY(KG4,2)=3,COUNTIF(Jours_fériés,AND(KG4+1,KG4+2))),HLOOKUP(KG4+3,Journalier_HLV_Inter,8,FALSE)-HLOOKUP(KG4+4,Journalier_HLV_Inter,9,FALSE),IF(AND(WEEKDAY(KG4,2)=3,COUNTIF(Jours_fériés,KG4+1)),HLOOKUP(KG4+2,Journalier_HLV_Inter,8,FALSE)-HLOOKUP(KG4+3,Journalier_HLV_Inter,9,FALSE),IF(AND(WEEKDAY(KG4,2)=3,COUNTIF(Jours_fériés,KG4+2)),HLOOKUP(KG4+1,Journalier_HLV_Inter,8,FALSE)-HLOOKUP(KG4+5,Journalier_HLV_Inter,9,FALSE),IF(WEEKDAY(KG4,2)=4,(HLOOKUP(KG4+1,Journalier_HLV_Inter,8,FALSE)-HLOOKUP(KG4+4,Journalier_HLV_Inter,9,FALSE)),IF(AND(WEEKDAY(KG4,2)=4,COUNTIF(Jours_fériés,KG4+1)),HLOOKUP(KG4+4,Journalier_HLV_Inter,8,FALSE)-HLOOKUP(KG4+5,Journalier_HLV_Inter,9,FALSE),IF(AND(WEEKDAY(KG4,2)=4,COUNTIF(Jours_fériés,AND(KG4+1,KG4+4))),HLOOKUP(KG4+5,Journalier_HLV_Inter,8,FALSE)-HLOOKUP(KG4+6,Journalier_HLV_Inter,9,FALSE),IF(AND(WEEKDAY(KG4,2)=4,COUNTIF(Jours_fériés,KG4+4)),HLOOKUP(KG4+1,Journalier_HLV_Inter,8,FALSE)-HLOOKUP(KG4+5,Journalier_HLV_Inter,9,FALSE),IF(AND(WEEKDAY(KG4,2)=5,COUNTIF(Jours_fériés,KG4+3)),HLOOKUP(KG4+4,Journalier_HLV_Inter,8,FALSE)-HLOOKUP(KG4+5,Journalier_HLV_Inter,9,FALSE),IF(AND(WEEKDAY(KG4,2)=5,COUNTIF(Jours_fériés,KG4+4)),HLOOKUP(KG4+3,Journalier_HLV_Inter,8,FALSE)-HLOOKUP(KG4+5,Journalier_HLV_Inter,9,FALSE),IF(COUNTIF(Week_end,KG4),0,IF(COUNTIF(Jours_fériés,KG4),0,HLOOKUP(KG4+1,Journalier_HLV_Inter,8,FALSE)-HLOOKUP(KG4+2,Journalier_HLV_Inter,9,FALSE)))))))))))))))))))</f>
        <v>0</v>
      </c>
      <c r="KH18" s="63">
        <f>IF(WEEKDAY(KH4,2)=5,(HLOOKUP(KH4+3,Journalier_HLV_Inter,8,FALSE)-HLOOKUP(KH4+4,Journalier_HLV_Inter,9,FALSE)),IF(AND(WEEKDAY(KH4,2)=1,COUNTIF(Jours_fériés,AND(KH4+1,IE+2))),HLOOKUP(KH4+3,Journalier_HLV_Inter,8,FALSE)-HLOOKUP(KH4+4,Journalier_HLV_Inter,9,FALSE),IF(AND(WEEKDAY(KH4,2)=1,COUNTIF(Jours_fériés,KH4+1)),HLOOKUP(KH4+2,Journalier_HLV_Inter,8,FALSE)-HLOOKUP(KH4+3,Journalier_HLV_Inter,9,FALSE),IF(AND(WEEKDAY(KH4,2)=1,COUNTIF(Jours_fériés,KH4+2)),HLOOKUP(KH4+1,Journalier_HLV_Inter,8,FALSE)-HLOOKUP(KH4+3,Journalier_HLV_Inter,9,FALSE),IF(AND(WEEKDAY(KH4,2)=2,COUNTIF(Jours_fériés,AND(KH4+1,KH4+2))),HLOOKUP(KH4+3,Journalier_HLV_Inter,8,FALSE)-HLOOKUP(KH4+4,Journalier_HLV_Inter,9,FALSE),IF(AND(WEEKDAY(KH4,2)=2,COUNTIF(Jours_fériés,KH4+1)),HLOOKUP(KH4+2,Journalier_HLV_Inter,8,FALSE)-HLOOKUP(KH4+3,Journalier_HLV_Inter,9,FALSE),IF(AND(WEEKDAY(KH4,2)=2,COUNTIF(Jours_fériés,KH4+2)),HLOOKUP(KH4+1,Journalier_HLV_Inter,8,FALSE)-HLOOKUP(KH4+3,Journalier_HLV_Inter,9,FALSE),IF(AND(WEEKDAY(KH4,2)=3,COUNTIF(Jours_fériés,AND(KH4+1,KH4+2))),HLOOKUP(KH4+3,Journalier_HLV_Inter,8,FALSE)-HLOOKUP(KH4+4,Journalier_HLV_Inter,9,FALSE),IF(AND(WEEKDAY(KH4,2)=3,COUNTIF(Jours_fériés,KH4+1)),HLOOKUP(KH4+2,Journalier_HLV_Inter,8,FALSE)-HLOOKUP(KH4+3,Journalier_HLV_Inter,9,FALSE),IF(AND(WEEKDAY(KH4,2)=3,COUNTIF(Jours_fériés,KH4+2)),HLOOKUP(KH4+1,Journalier_HLV_Inter,8,FALSE)-HLOOKUP(KH4+5,Journalier_HLV_Inter,9,FALSE),IF(WEEKDAY(KH4,2)=4,(HLOOKUP(KH4+1,Journalier_HLV_Inter,8,FALSE)-HLOOKUP(KH4+4,Journalier_HLV_Inter,9,FALSE)),IF(AND(WEEKDAY(KH4,2)=4,COUNTIF(Jours_fériés,KH4+1)),HLOOKUP(KH4+4,Journalier_HLV_Inter,8,FALSE)-HLOOKUP(KH4+5,Journalier_HLV_Inter,9,FALSE),IF(AND(WEEKDAY(KH4,2)=4,COUNTIF(Jours_fériés,AND(KH4+1,KH4+4))),HLOOKUP(KH4+5,Journalier_HLV_Inter,8,FALSE)-HLOOKUP(KH4+6,Journalier_HLV_Inter,9,FALSE),IF(AND(WEEKDAY(KH4,2)=4,COUNTIF(Jours_fériés,KH4+4)),HLOOKUP(KH4+1,Journalier_HLV_Inter,8,FALSE)-HLOOKUP(KH4+5,Journalier_HLV_Inter,9,FALSE),IF(AND(WEEKDAY(KH4,2)=5,COUNTIF(Jours_fériés,KH4+3)),HLOOKUP(KH4+4,Journalier_HLV_Inter,8,FALSE)-HLOOKUP(KH4+5,Journalier_HLV_Inter,9,FALSE),IF(AND(WEEKDAY(KH4,2)=5,COUNTIF(Jours_fériés,KH4+4)),HLOOKUP(KH4+3,Journalier_HLV_Inter,8,FALSE)-HLOOKUP(KH4+5,Journalier_HLV_Inter,9,FALSE),IF(COUNTIF(Week_end,KH4),0,IF(COUNTIF(Jours_fériés,KH4),0,HLOOKUP(KH4+1,Journalier_HLV_Inter,8,FALSE)-HLOOKUP(KH4+2,Journalier_HLV_Inter,9,FALSE)))))))))))))))))))</f>
        <v>0</v>
      </c>
      <c r="KI18" s="63">
        <f>IF(WEEKDAY(KI4,2)=5,(HLOOKUP(KI4+3,Journalier_HLV_Inter,8,FALSE)-HLOOKUP(KI4+4,Journalier_HLV_Inter,9,FALSE)),IF(AND(WEEKDAY(KI4,2)=1,COUNTIF(Jours_fériés,AND(KI4+1,IE+2))),HLOOKUP(KI4+3,Journalier_HLV_Inter,8,FALSE)-HLOOKUP(KI4+4,Journalier_HLV_Inter,9,FALSE),IF(AND(WEEKDAY(KI4,2)=1,COUNTIF(Jours_fériés,KI4+1)),HLOOKUP(KI4+2,Journalier_HLV_Inter,8,FALSE)-HLOOKUP(KI4+3,Journalier_HLV_Inter,9,FALSE),IF(AND(WEEKDAY(KI4,2)=1,COUNTIF(Jours_fériés,KI4+2)),HLOOKUP(KI4+1,Journalier_HLV_Inter,8,FALSE)-HLOOKUP(KI4+3,Journalier_HLV_Inter,9,FALSE),IF(AND(WEEKDAY(KI4,2)=2,COUNTIF(Jours_fériés,AND(KI4+1,KI4+2))),HLOOKUP(KI4+3,Journalier_HLV_Inter,8,FALSE)-HLOOKUP(KI4+4,Journalier_HLV_Inter,9,FALSE),IF(AND(WEEKDAY(KI4,2)=2,COUNTIF(Jours_fériés,KI4+1)),HLOOKUP(KI4+2,Journalier_HLV_Inter,8,FALSE)-HLOOKUP(KI4+3,Journalier_HLV_Inter,9,FALSE),IF(AND(WEEKDAY(KI4,2)=2,COUNTIF(Jours_fériés,KI4+2)),HLOOKUP(KI4+1,Journalier_HLV_Inter,8,FALSE)-HLOOKUP(KI4+3,Journalier_HLV_Inter,9,FALSE),IF(AND(WEEKDAY(KI4,2)=3,COUNTIF(Jours_fériés,AND(KI4+1,KI4+2))),HLOOKUP(KI4+3,Journalier_HLV_Inter,8,FALSE)-HLOOKUP(KI4+4,Journalier_HLV_Inter,9,FALSE),IF(AND(WEEKDAY(KI4,2)=3,COUNTIF(Jours_fériés,KI4+1)),HLOOKUP(KI4+2,Journalier_HLV_Inter,8,FALSE)-HLOOKUP(KI4+3,Journalier_HLV_Inter,9,FALSE),IF(AND(WEEKDAY(KI4,2)=3,COUNTIF(Jours_fériés,KI4+2)),HLOOKUP(KI4+1,Journalier_HLV_Inter,8,FALSE)-HLOOKUP(KI4+5,Journalier_HLV_Inter,9,FALSE),IF(WEEKDAY(KI4,2)=4,(HLOOKUP(KI4+1,Journalier_HLV_Inter,8,FALSE)-HLOOKUP(KI4+4,Journalier_HLV_Inter,9,FALSE)),IF(AND(WEEKDAY(KI4,2)=4,COUNTIF(Jours_fériés,KI4+1)),HLOOKUP(KI4+4,Journalier_HLV_Inter,8,FALSE)-HLOOKUP(KI4+5,Journalier_HLV_Inter,9,FALSE),IF(AND(WEEKDAY(KI4,2)=4,COUNTIF(Jours_fériés,AND(KI4+1,KI4+4))),HLOOKUP(KI4+5,Journalier_HLV_Inter,8,FALSE)-HLOOKUP(KI4+6,Journalier_HLV_Inter,9,FALSE),IF(AND(WEEKDAY(KI4,2)=4,COUNTIF(Jours_fériés,KI4+4)),HLOOKUP(KI4+1,Journalier_HLV_Inter,8,FALSE)-HLOOKUP(KI4+5,Journalier_HLV_Inter,9,FALSE),IF(AND(WEEKDAY(KI4,2)=5,COUNTIF(Jours_fériés,KI4+3)),HLOOKUP(KI4+4,Journalier_HLV_Inter,8,FALSE)-HLOOKUP(KI4+5,Journalier_HLV_Inter,9,FALSE),IF(AND(WEEKDAY(KI4,2)=5,COUNTIF(Jours_fériés,KI4+4)),HLOOKUP(KI4+3,Journalier_HLV_Inter,8,FALSE)-HLOOKUP(KI4+5,Journalier_HLV_Inter,9,FALSE),IF(COUNTIF(Week_end,KI4),0,IF(COUNTIF(Jours_fériés,KI4),0,HLOOKUP(KI4+1,Journalier_HLV_Inter,8,FALSE)-HLOOKUP(KI4+2,Journalier_HLV_Inter,9,FALSE)))))))))))))))))))</f>
        <v>0</v>
      </c>
      <c r="KJ18" s="63">
        <f>IF(WEEKDAY(KJ4,2)=5,(HLOOKUP(KJ4+3,Journalier_HLV_Inter,8,FALSE)-HLOOKUP(KJ4+4,Journalier_HLV_Inter,9,FALSE)),IF(AND(WEEKDAY(KJ4,2)=1,COUNTIF(Jours_fériés,AND(KJ4+1,IE+2))),HLOOKUP(KJ4+3,Journalier_HLV_Inter,8,FALSE)-HLOOKUP(KJ4+4,Journalier_HLV_Inter,9,FALSE),IF(AND(WEEKDAY(KJ4,2)=1,COUNTIF(Jours_fériés,KJ4+1)),HLOOKUP(KJ4+2,Journalier_HLV_Inter,8,FALSE)-HLOOKUP(KJ4+3,Journalier_HLV_Inter,9,FALSE),IF(AND(WEEKDAY(KJ4,2)=1,COUNTIF(Jours_fériés,KJ4+2)),HLOOKUP(KJ4+1,Journalier_HLV_Inter,8,FALSE)-HLOOKUP(KJ4+3,Journalier_HLV_Inter,9,FALSE),IF(AND(WEEKDAY(KJ4,2)=2,COUNTIF(Jours_fériés,AND(KJ4+1,KJ4+2))),HLOOKUP(KJ4+3,Journalier_HLV_Inter,8,FALSE)-HLOOKUP(KJ4+4,Journalier_HLV_Inter,9,FALSE),IF(AND(WEEKDAY(KJ4,2)=2,COUNTIF(Jours_fériés,KJ4+1)),HLOOKUP(KJ4+2,Journalier_HLV_Inter,8,FALSE)-HLOOKUP(KJ4+3,Journalier_HLV_Inter,9,FALSE),IF(AND(WEEKDAY(KJ4,2)=2,COUNTIF(Jours_fériés,KJ4+2)),HLOOKUP(KJ4+1,Journalier_HLV_Inter,8,FALSE)-HLOOKUP(KJ4+3,Journalier_HLV_Inter,9,FALSE),IF(AND(WEEKDAY(KJ4,2)=3,COUNTIF(Jours_fériés,AND(KJ4+1,KJ4+2))),HLOOKUP(KJ4+3,Journalier_HLV_Inter,8,FALSE)-HLOOKUP(KJ4+4,Journalier_HLV_Inter,9,FALSE),IF(AND(WEEKDAY(KJ4,2)=3,COUNTIF(Jours_fériés,KJ4+1)),HLOOKUP(KJ4+2,Journalier_HLV_Inter,8,FALSE)-HLOOKUP(KJ4+3,Journalier_HLV_Inter,9,FALSE),IF(AND(WEEKDAY(KJ4,2)=3,COUNTIF(Jours_fériés,KJ4+2)),HLOOKUP(KJ4+1,Journalier_HLV_Inter,8,FALSE)-HLOOKUP(KJ4+5,Journalier_HLV_Inter,9,FALSE),IF(WEEKDAY(KJ4,2)=4,(HLOOKUP(KJ4+1,Journalier_HLV_Inter,8,FALSE)-HLOOKUP(KJ4+4,Journalier_HLV_Inter,9,FALSE)),IF(AND(WEEKDAY(KJ4,2)=4,COUNTIF(Jours_fériés,KJ4+1)),HLOOKUP(KJ4+4,Journalier_HLV_Inter,8,FALSE)-HLOOKUP(KJ4+5,Journalier_HLV_Inter,9,FALSE),IF(AND(WEEKDAY(KJ4,2)=4,COUNTIF(Jours_fériés,AND(KJ4+1,KJ4+4))),HLOOKUP(KJ4+5,Journalier_HLV_Inter,8,FALSE)-HLOOKUP(KJ4+6,Journalier_HLV_Inter,9,FALSE),IF(AND(WEEKDAY(KJ4,2)=4,COUNTIF(Jours_fériés,KJ4+4)),HLOOKUP(KJ4+1,Journalier_HLV_Inter,8,FALSE)-HLOOKUP(KJ4+5,Journalier_HLV_Inter,9,FALSE),IF(AND(WEEKDAY(KJ4,2)=5,COUNTIF(Jours_fériés,KJ4+3)),HLOOKUP(KJ4+4,Journalier_HLV_Inter,8,FALSE)-HLOOKUP(KJ4+5,Journalier_HLV_Inter,9,FALSE),IF(AND(WEEKDAY(KJ4,2)=5,COUNTIF(Jours_fériés,KJ4+4)),HLOOKUP(KJ4+3,Journalier_HLV_Inter,8,FALSE)-HLOOKUP(KJ4+5,Journalier_HLV_Inter,9,FALSE),IF(COUNTIF(Week_end,KJ4),0,IF(COUNTIF(Jours_fériés,KJ4),0,HLOOKUP(KJ4+1,Journalier_HLV_Inter,8,FALSE)-HLOOKUP(KJ4+2,Journalier_HLV_Inter,9,FALSE)))))))))))))))))))</f>
        <v>0</v>
      </c>
      <c r="KK18" s="63">
        <f>IF(WEEKDAY(KK4,2)=5,(HLOOKUP(KK4+3,Journalier_HLV_Inter,8,FALSE)-HLOOKUP(KK4+4,Journalier_HLV_Inter,9,FALSE)),IF(AND(WEEKDAY(KK4,2)=1,COUNTIF(Jours_fériés,AND(KK4+1,IE+2))),HLOOKUP(KK4+3,Journalier_HLV_Inter,8,FALSE)-HLOOKUP(KK4+4,Journalier_HLV_Inter,9,FALSE),IF(AND(WEEKDAY(KK4,2)=1,COUNTIF(Jours_fériés,KK4+1)),HLOOKUP(KK4+2,Journalier_HLV_Inter,8,FALSE)-HLOOKUP(KK4+3,Journalier_HLV_Inter,9,FALSE),IF(AND(WEEKDAY(KK4,2)=1,COUNTIF(Jours_fériés,KK4+2)),HLOOKUP(KK4+1,Journalier_HLV_Inter,8,FALSE)-HLOOKUP(KK4+3,Journalier_HLV_Inter,9,FALSE),IF(AND(WEEKDAY(KK4,2)=2,COUNTIF(Jours_fériés,AND(KK4+1,KK4+2))),HLOOKUP(KK4+3,Journalier_HLV_Inter,8,FALSE)-HLOOKUP(KK4+4,Journalier_HLV_Inter,9,FALSE),IF(AND(WEEKDAY(KK4,2)=2,COUNTIF(Jours_fériés,KK4+1)),HLOOKUP(KK4+2,Journalier_HLV_Inter,8,FALSE)-HLOOKUP(KK4+3,Journalier_HLV_Inter,9,FALSE),IF(AND(WEEKDAY(KK4,2)=2,COUNTIF(Jours_fériés,KK4+2)),HLOOKUP(KK4+1,Journalier_HLV_Inter,8,FALSE)-HLOOKUP(KK4+3,Journalier_HLV_Inter,9,FALSE),IF(AND(WEEKDAY(KK4,2)=3,COUNTIF(Jours_fériés,AND(KK4+1,KK4+2))),HLOOKUP(KK4+3,Journalier_HLV_Inter,8,FALSE)-HLOOKUP(KK4+4,Journalier_HLV_Inter,9,FALSE),IF(AND(WEEKDAY(KK4,2)=3,COUNTIF(Jours_fériés,KK4+1)),HLOOKUP(KK4+2,Journalier_HLV_Inter,8,FALSE)-HLOOKUP(KK4+3,Journalier_HLV_Inter,9,FALSE),IF(AND(WEEKDAY(KK4,2)=3,COUNTIF(Jours_fériés,KK4+2)),HLOOKUP(KK4+1,Journalier_HLV_Inter,8,FALSE)-HLOOKUP(KK4+5,Journalier_HLV_Inter,9,FALSE),IF(WEEKDAY(KK4,2)=4,(HLOOKUP(KK4+1,Journalier_HLV_Inter,8,FALSE)-HLOOKUP(KK4+4,Journalier_HLV_Inter,9,FALSE)),IF(AND(WEEKDAY(KK4,2)=4,COUNTIF(Jours_fériés,KK4+1)),HLOOKUP(KK4+4,Journalier_HLV_Inter,8,FALSE)-HLOOKUP(KK4+5,Journalier_HLV_Inter,9,FALSE),IF(AND(WEEKDAY(KK4,2)=4,COUNTIF(Jours_fériés,AND(KK4+1,KK4+4))),HLOOKUP(KK4+5,Journalier_HLV_Inter,8,FALSE)-HLOOKUP(KK4+6,Journalier_HLV_Inter,9,FALSE),IF(AND(WEEKDAY(KK4,2)=4,COUNTIF(Jours_fériés,KK4+4)),HLOOKUP(KK4+1,Journalier_HLV_Inter,8,FALSE)-HLOOKUP(KK4+5,Journalier_HLV_Inter,9,FALSE),IF(AND(WEEKDAY(KK4,2)=5,COUNTIF(Jours_fériés,KK4+3)),HLOOKUP(KK4+4,Journalier_HLV_Inter,8,FALSE)-HLOOKUP(KK4+5,Journalier_HLV_Inter,9,FALSE),IF(AND(WEEKDAY(KK4,2)=5,COUNTIF(Jours_fériés,KK4+4)),HLOOKUP(KK4+3,Journalier_HLV_Inter,8,FALSE)-HLOOKUP(KK4+5,Journalier_HLV_Inter,9,FALSE),IF(COUNTIF(Week_end,KK4),0,IF(COUNTIF(Jours_fériés,KK4),0,HLOOKUP(KK4+1,Journalier_HLV_Inter,8,FALSE)-HLOOKUP(KK4+2,Journalier_HLV_Inter,9,FALSE)))))))))))))))))))</f>
        <v>0</v>
      </c>
      <c r="KL18" s="63">
        <f>IF(WEEKDAY(KL4,2)=5,(HLOOKUP(KL4+3,Journalier_HLV_Inter,8,FALSE)-HLOOKUP(KL4+4,Journalier_HLV_Inter,9,FALSE)),IF(AND(WEEKDAY(KL4,2)=1,COUNTIF(Jours_fériés,AND(KL4+1,IE+2))),HLOOKUP(KL4+3,Journalier_HLV_Inter,8,FALSE)-HLOOKUP(KL4+4,Journalier_HLV_Inter,9,FALSE),IF(AND(WEEKDAY(KL4,2)=1,COUNTIF(Jours_fériés,KL4+1)),HLOOKUP(KL4+2,Journalier_HLV_Inter,8,FALSE)-HLOOKUP(KL4+3,Journalier_HLV_Inter,9,FALSE),IF(AND(WEEKDAY(KL4,2)=1,COUNTIF(Jours_fériés,KL4+2)),HLOOKUP(KL4+1,Journalier_HLV_Inter,8,FALSE)-HLOOKUP(KL4+3,Journalier_HLV_Inter,9,FALSE),IF(AND(WEEKDAY(KL4,2)=2,COUNTIF(Jours_fériés,AND(KL4+1,KL4+2))),HLOOKUP(KL4+3,Journalier_HLV_Inter,8,FALSE)-HLOOKUP(KL4+4,Journalier_HLV_Inter,9,FALSE),IF(AND(WEEKDAY(KL4,2)=2,COUNTIF(Jours_fériés,KL4+1)),HLOOKUP(KL4+2,Journalier_HLV_Inter,8,FALSE)-HLOOKUP(KL4+3,Journalier_HLV_Inter,9,FALSE),IF(AND(WEEKDAY(KL4,2)=2,COUNTIF(Jours_fériés,KL4+2)),HLOOKUP(KL4+1,Journalier_HLV_Inter,8,FALSE)-HLOOKUP(KL4+3,Journalier_HLV_Inter,9,FALSE),IF(AND(WEEKDAY(KL4,2)=3,COUNTIF(Jours_fériés,AND(KL4+1,KL4+2))),HLOOKUP(KL4+3,Journalier_HLV_Inter,8,FALSE)-HLOOKUP(KL4+4,Journalier_HLV_Inter,9,FALSE),IF(AND(WEEKDAY(KL4,2)=3,COUNTIF(Jours_fériés,KL4+1)),HLOOKUP(KL4+2,Journalier_HLV_Inter,8,FALSE)-HLOOKUP(KL4+3,Journalier_HLV_Inter,9,FALSE),IF(AND(WEEKDAY(KL4,2)=3,COUNTIF(Jours_fériés,KL4+2)),HLOOKUP(KL4+1,Journalier_HLV_Inter,8,FALSE)-HLOOKUP(KL4+5,Journalier_HLV_Inter,9,FALSE),IF(WEEKDAY(KL4,2)=4,(HLOOKUP(KL4+1,Journalier_HLV_Inter,8,FALSE)-HLOOKUP(KL4+4,Journalier_HLV_Inter,9,FALSE)),IF(AND(WEEKDAY(KL4,2)=4,COUNTIF(Jours_fériés,KL4+1)),HLOOKUP(KL4+4,Journalier_HLV_Inter,8,FALSE)-HLOOKUP(KL4+5,Journalier_HLV_Inter,9,FALSE),IF(AND(WEEKDAY(KL4,2)=4,COUNTIF(Jours_fériés,AND(KL4+1,KL4+4))),HLOOKUP(KL4+5,Journalier_HLV_Inter,8,FALSE)-HLOOKUP(KL4+6,Journalier_HLV_Inter,9,FALSE),IF(AND(WEEKDAY(KL4,2)=4,COUNTIF(Jours_fériés,KL4+4)),HLOOKUP(KL4+1,Journalier_HLV_Inter,8,FALSE)-HLOOKUP(KL4+5,Journalier_HLV_Inter,9,FALSE),IF(AND(WEEKDAY(KL4,2)=5,COUNTIF(Jours_fériés,KL4+3)),HLOOKUP(KL4+4,Journalier_HLV_Inter,8,FALSE)-HLOOKUP(KL4+5,Journalier_HLV_Inter,9,FALSE),IF(AND(WEEKDAY(KL4,2)=5,COUNTIF(Jours_fériés,KL4+4)),HLOOKUP(KL4+3,Journalier_HLV_Inter,8,FALSE)-HLOOKUP(KL4+5,Journalier_HLV_Inter,9,FALSE),IF(COUNTIF(Week_end,KL4),0,IF(COUNTIF(Jours_fériés,KL4),0,HLOOKUP(KL4+1,Journalier_HLV_Inter,8,FALSE)-HLOOKUP(KL4+2,Journalier_HLV_Inter,9,FALSE)))))))))))))))))))</f>
        <v>0</v>
      </c>
      <c r="KM18" s="63">
        <f>IF(WEEKDAY(KM4,2)=5,(HLOOKUP(KM4+3,Journalier_HLV_Inter,8,FALSE)-HLOOKUP(KM4+4,Journalier_HLV_Inter,9,FALSE)),IF(AND(WEEKDAY(KM4,2)=1,COUNTIF(Jours_fériés,AND(KM4+1,IE+2))),HLOOKUP(KM4+3,Journalier_HLV_Inter,8,FALSE)-HLOOKUP(KM4+4,Journalier_HLV_Inter,9,FALSE),IF(AND(WEEKDAY(KM4,2)=1,COUNTIF(Jours_fériés,KM4+1)),HLOOKUP(KM4+2,Journalier_HLV_Inter,8,FALSE)-HLOOKUP(KM4+3,Journalier_HLV_Inter,9,FALSE),IF(AND(WEEKDAY(KM4,2)=1,COUNTIF(Jours_fériés,KM4+2)),HLOOKUP(KM4+1,Journalier_HLV_Inter,8,FALSE)-HLOOKUP(KM4+3,Journalier_HLV_Inter,9,FALSE),IF(AND(WEEKDAY(KM4,2)=2,COUNTIF(Jours_fériés,AND(KM4+1,KM4+2))),HLOOKUP(KM4+3,Journalier_HLV_Inter,8,FALSE)-HLOOKUP(KM4+4,Journalier_HLV_Inter,9,FALSE),IF(AND(WEEKDAY(KM4,2)=2,COUNTIF(Jours_fériés,KM4+1)),HLOOKUP(KM4+2,Journalier_HLV_Inter,8,FALSE)-HLOOKUP(KM4+3,Journalier_HLV_Inter,9,FALSE),IF(AND(WEEKDAY(KM4,2)=2,COUNTIF(Jours_fériés,KM4+2)),HLOOKUP(KM4+1,Journalier_HLV_Inter,8,FALSE)-HLOOKUP(KM4+3,Journalier_HLV_Inter,9,FALSE),IF(AND(WEEKDAY(KM4,2)=3,COUNTIF(Jours_fériés,AND(KM4+1,KM4+2))),HLOOKUP(KM4+3,Journalier_HLV_Inter,8,FALSE)-HLOOKUP(KM4+4,Journalier_HLV_Inter,9,FALSE),IF(AND(WEEKDAY(KM4,2)=3,COUNTIF(Jours_fériés,KM4+1)),HLOOKUP(KM4+2,Journalier_HLV_Inter,8,FALSE)-HLOOKUP(KM4+3,Journalier_HLV_Inter,9,FALSE),IF(AND(WEEKDAY(KM4,2)=3,COUNTIF(Jours_fériés,KM4+2)),HLOOKUP(KM4+1,Journalier_HLV_Inter,8,FALSE)-HLOOKUP(KM4+5,Journalier_HLV_Inter,9,FALSE),IF(WEEKDAY(KM4,2)=4,(HLOOKUP(KM4+1,Journalier_HLV_Inter,8,FALSE)-HLOOKUP(KM4+4,Journalier_HLV_Inter,9,FALSE)),IF(AND(WEEKDAY(KM4,2)=4,COUNTIF(Jours_fériés,KM4+1)),HLOOKUP(KM4+4,Journalier_HLV_Inter,8,FALSE)-HLOOKUP(KM4+5,Journalier_HLV_Inter,9,FALSE),IF(AND(WEEKDAY(KM4,2)=4,COUNTIF(Jours_fériés,AND(KM4+1,KM4+4))),HLOOKUP(KM4+5,Journalier_HLV_Inter,8,FALSE)-HLOOKUP(KM4+6,Journalier_HLV_Inter,9,FALSE),IF(AND(WEEKDAY(KM4,2)=4,COUNTIF(Jours_fériés,KM4+4)),HLOOKUP(KM4+1,Journalier_HLV_Inter,8,FALSE)-HLOOKUP(KM4+5,Journalier_HLV_Inter,9,FALSE),IF(AND(WEEKDAY(KM4,2)=5,COUNTIF(Jours_fériés,KM4+3)),HLOOKUP(KM4+4,Journalier_HLV_Inter,8,FALSE)-HLOOKUP(KM4+5,Journalier_HLV_Inter,9,FALSE),IF(AND(WEEKDAY(KM4,2)=5,COUNTIF(Jours_fériés,KM4+4)),HLOOKUP(KM4+3,Journalier_HLV_Inter,8,FALSE)-HLOOKUP(KM4+5,Journalier_HLV_Inter,9,FALSE),IF(COUNTIF(Week_end,KM4),0,IF(COUNTIF(Jours_fériés,KM4),0,HLOOKUP(KM4+1,Journalier_HLV_Inter,8,FALSE)-HLOOKUP(KM4+2,Journalier_HLV_Inter,9,FALSE)))))))))))))))))))</f>
        <v>0</v>
      </c>
      <c r="KN18" s="63">
        <f>IF(WEEKDAY(KN4,2)=5,(HLOOKUP(KN4+3,Journalier_HLV_Inter,8,FALSE)-HLOOKUP(KN4+4,Journalier_HLV_Inter,9,FALSE)),IF(AND(WEEKDAY(KN4,2)=1,COUNTIF(Jours_fériés,AND(KN4+1,IE+2))),HLOOKUP(KN4+3,Journalier_HLV_Inter,8,FALSE)-HLOOKUP(KN4+4,Journalier_HLV_Inter,9,FALSE),IF(AND(WEEKDAY(KN4,2)=1,COUNTIF(Jours_fériés,KN4+1)),HLOOKUP(KN4+2,Journalier_HLV_Inter,8,FALSE)-HLOOKUP(KN4+3,Journalier_HLV_Inter,9,FALSE),IF(AND(WEEKDAY(KN4,2)=1,COUNTIF(Jours_fériés,KN4+2)),HLOOKUP(KN4+1,Journalier_HLV_Inter,8,FALSE)-HLOOKUP(KN4+3,Journalier_HLV_Inter,9,FALSE),IF(AND(WEEKDAY(KN4,2)=2,COUNTIF(Jours_fériés,AND(KN4+1,KN4+2))),HLOOKUP(KN4+3,Journalier_HLV_Inter,8,FALSE)-HLOOKUP(KN4+4,Journalier_HLV_Inter,9,FALSE),IF(AND(WEEKDAY(KN4,2)=2,COUNTIF(Jours_fériés,KN4+1)),HLOOKUP(KN4+2,Journalier_HLV_Inter,8,FALSE)-HLOOKUP(KN4+3,Journalier_HLV_Inter,9,FALSE),IF(AND(WEEKDAY(KN4,2)=2,COUNTIF(Jours_fériés,KN4+2)),HLOOKUP(KN4+1,Journalier_HLV_Inter,8,FALSE)-HLOOKUP(KN4+3,Journalier_HLV_Inter,9,FALSE),IF(AND(WEEKDAY(KN4,2)=3,COUNTIF(Jours_fériés,AND(KN4+1,KN4+2))),HLOOKUP(KN4+3,Journalier_HLV_Inter,8,FALSE)-HLOOKUP(KN4+4,Journalier_HLV_Inter,9,FALSE),IF(AND(WEEKDAY(KN4,2)=3,COUNTIF(Jours_fériés,KN4+1)),HLOOKUP(KN4+2,Journalier_HLV_Inter,8,FALSE)-HLOOKUP(KN4+3,Journalier_HLV_Inter,9,FALSE),IF(AND(WEEKDAY(KN4,2)=3,COUNTIF(Jours_fériés,KN4+2)),HLOOKUP(KN4+1,Journalier_HLV_Inter,8,FALSE)-HLOOKUP(KN4+5,Journalier_HLV_Inter,9,FALSE),IF(WEEKDAY(KN4,2)=4,(HLOOKUP(KN4+1,Journalier_HLV_Inter,8,FALSE)-HLOOKUP(KN4+4,Journalier_HLV_Inter,9,FALSE)),IF(AND(WEEKDAY(KN4,2)=4,COUNTIF(Jours_fériés,KN4+1)),HLOOKUP(KN4+4,Journalier_HLV_Inter,8,FALSE)-HLOOKUP(KN4+5,Journalier_HLV_Inter,9,FALSE),IF(AND(WEEKDAY(KN4,2)=4,COUNTIF(Jours_fériés,AND(KN4+1,KN4+4))),HLOOKUP(KN4+5,Journalier_HLV_Inter,8,FALSE)-HLOOKUP(KN4+6,Journalier_HLV_Inter,9,FALSE),IF(AND(WEEKDAY(KN4,2)=4,COUNTIF(Jours_fériés,KN4+4)),HLOOKUP(KN4+1,Journalier_HLV_Inter,8,FALSE)-HLOOKUP(KN4+5,Journalier_HLV_Inter,9,FALSE),IF(AND(WEEKDAY(KN4,2)=5,COUNTIF(Jours_fériés,KN4+3)),HLOOKUP(KN4+4,Journalier_HLV_Inter,8,FALSE)-HLOOKUP(KN4+5,Journalier_HLV_Inter,9,FALSE),IF(AND(WEEKDAY(KN4,2)=5,COUNTIF(Jours_fériés,KN4+4)),HLOOKUP(KN4+3,Journalier_HLV_Inter,8,FALSE)-HLOOKUP(KN4+5,Journalier_HLV_Inter,9,FALSE),IF(COUNTIF(Week_end,KN4),0,IF(COUNTIF(Jours_fériés,KN4),0,HLOOKUP(KN4+1,Journalier_HLV_Inter,8,FALSE)-HLOOKUP(KN4+2,Journalier_HLV_Inter,9,FALSE)))))))))))))))))))</f>
        <v>0</v>
      </c>
      <c r="KO18" s="63">
        <f>IF(WEEKDAY(KO4,2)=5,(HLOOKUP(KO4+3,Journalier_HLV_Inter,8,FALSE)-HLOOKUP(KO4+4,Journalier_HLV_Inter,9,FALSE)),IF(AND(WEEKDAY(KO4,2)=1,COUNTIF(Jours_fériés,AND(KO4+1,IE+2))),HLOOKUP(KO4+3,Journalier_HLV_Inter,8,FALSE)-HLOOKUP(KO4+4,Journalier_HLV_Inter,9,FALSE),IF(AND(WEEKDAY(KO4,2)=1,COUNTIF(Jours_fériés,KO4+1)),HLOOKUP(KO4+2,Journalier_HLV_Inter,8,FALSE)-HLOOKUP(KO4+3,Journalier_HLV_Inter,9,FALSE),IF(AND(WEEKDAY(KO4,2)=1,COUNTIF(Jours_fériés,KO4+2)),HLOOKUP(KO4+1,Journalier_HLV_Inter,8,FALSE)-HLOOKUP(KO4+3,Journalier_HLV_Inter,9,FALSE),IF(AND(WEEKDAY(KO4,2)=2,COUNTIF(Jours_fériés,AND(KO4+1,KO4+2))),HLOOKUP(KO4+3,Journalier_HLV_Inter,8,FALSE)-HLOOKUP(KO4+4,Journalier_HLV_Inter,9,FALSE),IF(AND(WEEKDAY(KO4,2)=2,COUNTIF(Jours_fériés,KO4+1)),HLOOKUP(KO4+2,Journalier_HLV_Inter,8,FALSE)-HLOOKUP(KO4+3,Journalier_HLV_Inter,9,FALSE),IF(AND(WEEKDAY(KO4,2)=2,COUNTIF(Jours_fériés,KO4+2)),HLOOKUP(KO4+1,Journalier_HLV_Inter,8,FALSE)-HLOOKUP(KO4+3,Journalier_HLV_Inter,9,FALSE),IF(AND(WEEKDAY(KO4,2)=3,COUNTIF(Jours_fériés,AND(KO4+1,KO4+2))),HLOOKUP(KO4+3,Journalier_HLV_Inter,8,FALSE)-HLOOKUP(KO4+4,Journalier_HLV_Inter,9,FALSE),IF(AND(WEEKDAY(KO4,2)=3,COUNTIF(Jours_fériés,KO4+1)),HLOOKUP(KO4+2,Journalier_HLV_Inter,8,FALSE)-HLOOKUP(KO4+3,Journalier_HLV_Inter,9,FALSE),IF(AND(WEEKDAY(KO4,2)=3,COUNTIF(Jours_fériés,KO4+2)),HLOOKUP(KO4+1,Journalier_HLV_Inter,8,FALSE)-HLOOKUP(KO4+5,Journalier_HLV_Inter,9,FALSE),IF(WEEKDAY(KO4,2)=4,(HLOOKUP(KO4+1,Journalier_HLV_Inter,8,FALSE)-HLOOKUP(KO4+4,Journalier_HLV_Inter,9,FALSE)),IF(AND(WEEKDAY(KO4,2)=4,COUNTIF(Jours_fériés,KO4+1)),HLOOKUP(KO4+4,Journalier_HLV_Inter,8,FALSE)-HLOOKUP(KO4+5,Journalier_HLV_Inter,9,FALSE),IF(AND(WEEKDAY(KO4,2)=4,COUNTIF(Jours_fériés,AND(KO4+1,KO4+4))),HLOOKUP(KO4+5,Journalier_HLV_Inter,8,FALSE)-HLOOKUP(KO4+6,Journalier_HLV_Inter,9,FALSE),IF(AND(WEEKDAY(KO4,2)=4,COUNTIF(Jours_fériés,KO4+4)),HLOOKUP(KO4+1,Journalier_HLV_Inter,8,FALSE)-HLOOKUP(KO4+5,Journalier_HLV_Inter,9,FALSE),IF(AND(WEEKDAY(KO4,2)=5,COUNTIF(Jours_fériés,KO4+3)),HLOOKUP(KO4+4,Journalier_HLV_Inter,8,FALSE)-HLOOKUP(KO4+5,Journalier_HLV_Inter,9,FALSE),IF(AND(WEEKDAY(KO4,2)=5,COUNTIF(Jours_fériés,KO4+4)),HLOOKUP(KO4+3,Journalier_HLV_Inter,8,FALSE)-HLOOKUP(KO4+5,Journalier_HLV_Inter,9,FALSE),IF(COUNTIF(Week_end,KO4),0,IF(COUNTIF(Jours_fériés,KO4),0,HLOOKUP(KO4+1,Journalier_HLV_Inter,8,FALSE)-HLOOKUP(KO4+2,Journalier_HLV_Inter,9,FALSE)))))))))))))))))))</f>
        <v>0</v>
      </c>
      <c r="KP18" s="63">
        <f>IF(WEEKDAY(KP4,2)=5,(HLOOKUP(KP4+3,Journalier_HLV_Inter,8,FALSE)-HLOOKUP(KP4+4,Journalier_HLV_Inter,9,FALSE)),IF(AND(WEEKDAY(KP4,2)=1,COUNTIF(Jours_fériés,AND(KP4+1,IE+2))),HLOOKUP(KP4+3,Journalier_HLV_Inter,8,FALSE)-HLOOKUP(KP4+4,Journalier_HLV_Inter,9,FALSE),IF(AND(WEEKDAY(KP4,2)=1,COUNTIF(Jours_fériés,KP4+1)),HLOOKUP(KP4+2,Journalier_HLV_Inter,8,FALSE)-HLOOKUP(KP4+3,Journalier_HLV_Inter,9,FALSE),IF(AND(WEEKDAY(KP4,2)=1,COUNTIF(Jours_fériés,KP4+2)),HLOOKUP(KP4+1,Journalier_HLV_Inter,8,FALSE)-HLOOKUP(KP4+3,Journalier_HLV_Inter,9,FALSE),IF(AND(WEEKDAY(KP4,2)=2,COUNTIF(Jours_fériés,AND(KP4+1,KP4+2))),HLOOKUP(KP4+3,Journalier_HLV_Inter,8,FALSE)-HLOOKUP(KP4+4,Journalier_HLV_Inter,9,FALSE),IF(AND(WEEKDAY(KP4,2)=2,COUNTIF(Jours_fériés,KP4+1)),HLOOKUP(KP4+2,Journalier_HLV_Inter,8,FALSE)-HLOOKUP(KP4+3,Journalier_HLV_Inter,9,FALSE),IF(AND(WEEKDAY(KP4,2)=2,COUNTIF(Jours_fériés,KP4+2)),HLOOKUP(KP4+1,Journalier_HLV_Inter,8,FALSE)-HLOOKUP(KP4+3,Journalier_HLV_Inter,9,FALSE),IF(AND(WEEKDAY(KP4,2)=3,COUNTIF(Jours_fériés,AND(KP4+1,KP4+2))),HLOOKUP(KP4+3,Journalier_HLV_Inter,8,FALSE)-HLOOKUP(KP4+4,Journalier_HLV_Inter,9,FALSE),IF(AND(WEEKDAY(KP4,2)=3,COUNTIF(Jours_fériés,KP4+1)),HLOOKUP(KP4+2,Journalier_HLV_Inter,8,FALSE)-HLOOKUP(KP4+3,Journalier_HLV_Inter,9,FALSE),IF(AND(WEEKDAY(KP4,2)=3,COUNTIF(Jours_fériés,KP4+2)),HLOOKUP(KP4+1,Journalier_HLV_Inter,8,FALSE)-HLOOKUP(KP4+5,Journalier_HLV_Inter,9,FALSE),IF(WEEKDAY(KP4,2)=4,(HLOOKUP(KP4+1,Journalier_HLV_Inter,8,FALSE)-HLOOKUP(KP4+4,Journalier_HLV_Inter,9,FALSE)),IF(AND(WEEKDAY(KP4,2)=4,COUNTIF(Jours_fériés,KP4+1)),HLOOKUP(KP4+4,Journalier_HLV_Inter,8,FALSE)-HLOOKUP(KP4+5,Journalier_HLV_Inter,9,FALSE),IF(AND(WEEKDAY(KP4,2)=4,COUNTIF(Jours_fériés,AND(KP4+1,KP4+4))),HLOOKUP(KP4+5,Journalier_HLV_Inter,8,FALSE)-HLOOKUP(KP4+6,Journalier_HLV_Inter,9,FALSE),IF(AND(WEEKDAY(KP4,2)=4,COUNTIF(Jours_fériés,KP4+4)),HLOOKUP(KP4+1,Journalier_HLV_Inter,8,FALSE)-HLOOKUP(KP4+5,Journalier_HLV_Inter,9,FALSE),IF(AND(WEEKDAY(KP4,2)=5,COUNTIF(Jours_fériés,KP4+3)),HLOOKUP(KP4+4,Journalier_HLV_Inter,8,FALSE)-HLOOKUP(KP4+5,Journalier_HLV_Inter,9,FALSE),IF(AND(WEEKDAY(KP4,2)=5,COUNTIF(Jours_fériés,KP4+4)),HLOOKUP(KP4+3,Journalier_HLV_Inter,8,FALSE)-HLOOKUP(KP4+5,Journalier_HLV_Inter,9,FALSE),IF(COUNTIF(Week_end,KP4),0,IF(COUNTIF(Jours_fériés,KP4),0,HLOOKUP(KP4+1,Journalier_HLV_Inter,8,FALSE)-HLOOKUP(KP4+2,Journalier_HLV_Inter,9,FALSE)))))))))))))))))))</f>
        <v>0</v>
      </c>
      <c r="KQ18" s="63">
        <f>IF(WEEKDAY(KQ4,2)=5,(HLOOKUP(KQ4+3,Journalier_HLV_Inter,8,FALSE)-HLOOKUP(KQ4+4,Journalier_HLV_Inter,9,FALSE)),IF(AND(WEEKDAY(KQ4,2)=1,COUNTIF(Jours_fériés,AND(KQ4+1,IE+2))),HLOOKUP(KQ4+3,Journalier_HLV_Inter,8,FALSE)-HLOOKUP(KQ4+4,Journalier_HLV_Inter,9,FALSE),IF(AND(WEEKDAY(KQ4,2)=1,COUNTIF(Jours_fériés,KQ4+1)),HLOOKUP(KQ4+2,Journalier_HLV_Inter,8,FALSE)-HLOOKUP(KQ4+3,Journalier_HLV_Inter,9,FALSE),IF(AND(WEEKDAY(KQ4,2)=1,COUNTIF(Jours_fériés,KQ4+2)),HLOOKUP(KQ4+1,Journalier_HLV_Inter,8,FALSE)-HLOOKUP(KQ4+3,Journalier_HLV_Inter,9,FALSE),IF(AND(WEEKDAY(KQ4,2)=2,COUNTIF(Jours_fériés,AND(KQ4+1,KQ4+2))),HLOOKUP(KQ4+3,Journalier_HLV_Inter,8,FALSE)-HLOOKUP(KQ4+4,Journalier_HLV_Inter,9,FALSE),IF(AND(WEEKDAY(KQ4,2)=2,COUNTIF(Jours_fériés,KQ4+1)),HLOOKUP(KQ4+2,Journalier_HLV_Inter,8,FALSE)-HLOOKUP(KQ4+3,Journalier_HLV_Inter,9,FALSE),IF(AND(WEEKDAY(KQ4,2)=2,COUNTIF(Jours_fériés,KQ4+2)),HLOOKUP(KQ4+1,Journalier_HLV_Inter,8,FALSE)-HLOOKUP(KQ4+3,Journalier_HLV_Inter,9,FALSE),IF(AND(WEEKDAY(KQ4,2)=3,COUNTIF(Jours_fériés,AND(KQ4+1,KQ4+2))),HLOOKUP(KQ4+3,Journalier_HLV_Inter,8,FALSE)-HLOOKUP(KQ4+4,Journalier_HLV_Inter,9,FALSE),IF(AND(WEEKDAY(KQ4,2)=3,COUNTIF(Jours_fériés,KQ4+1)),HLOOKUP(KQ4+2,Journalier_HLV_Inter,8,FALSE)-HLOOKUP(KQ4+3,Journalier_HLV_Inter,9,FALSE),IF(AND(WEEKDAY(KQ4,2)=3,COUNTIF(Jours_fériés,KQ4+2)),HLOOKUP(KQ4+1,Journalier_HLV_Inter,8,FALSE)-HLOOKUP(KQ4+5,Journalier_HLV_Inter,9,FALSE),IF(WEEKDAY(KQ4,2)=4,(HLOOKUP(KQ4+1,Journalier_HLV_Inter,8,FALSE)-HLOOKUP(KQ4+4,Journalier_HLV_Inter,9,FALSE)),IF(AND(WEEKDAY(KQ4,2)=4,COUNTIF(Jours_fériés,KQ4+1)),HLOOKUP(KQ4+4,Journalier_HLV_Inter,8,FALSE)-HLOOKUP(KQ4+5,Journalier_HLV_Inter,9,FALSE),IF(AND(WEEKDAY(KQ4,2)=4,COUNTIF(Jours_fériés,AND(KQ4+1,KQ4+4))),HLOOKUP(KQ4+5,Journalier_HLV_Inter,8,FALSE)-HLOOKUP(KQ4+6,Journalier_HLV_Inter,9,FALSE),IF(AND(WEEKDAY(KQ4,2)=4,COUNTIF(Jours_fériés,KQ4+4)),HLOOKUP(KQ4+1,Journalier_HLV_Inter,8,FALSE)-HLOOKUP(KQ4+5,Journalier_HLV_Inter,9,FALSE),IF(AND(WEEKDAY(KQ4,2)=5,COUNTIF(Jours_fériés,KQ4+3)),HLOOKUP(KQ4+4,Journalier_HLV_Inter,8,FALSE)-HLOOKUP(KQ4+5,Journalier_HLV_Inter,9,FALSE),IF(AND(WEEKDAY(KQ4,2)=5,COUNTIF(Jours_fériés,KQ4+4)),HLOOKUP(KQ4+3,Journalier_HLV_Inter,8,FALSE)-HLOOKUP(KQ4+5,Journalier_HLV_Inter,9,FALSE),IF(COUNTIF(Week_end,KQ4),0,IF(COUNTIF(Jours_fériés,KQ4),0,HLOOKUP(KQ4+1,Journalier_HLV_Inter,8,FALSE)-HLOOKUP(KQ4+2,Journalier_HLV_Inter,9,FALSE)))))))))))))))))))</f>
        <v>0</v>
      </c>
      <c r="KR18" s="63">
        <f>IF(WEEKDAY(KR4,2)=5,(HLOOKUP(KR4+3,Journalier_HLV_Inter,8,FALSE)-HLOOKUP(KR4+4,Journalier_HLV_Inter,9,FALSE)),IF(AND(WEEKDAY(KR4,2)=1,COUNTIF(Jours_fériés,AND(KR4+1,IE+2))),HLOOKUP(KR4+3,Journalier_HLV_Inter,8,FALSE)-HLOOKUP(KR4+4,Journalier_HLV_Inter,9,FALSE),IF(AND(WEEKDAY(KR4,2)=1,COUNTIF(Jours_fériés,KR4+1)),HLOOKUP(KR4+2,Journalier_HLV_Inter,8,FALSE)-HLOOKUP(KR4+3,Journalier_HLV_Inter,9,FALSE),IF(AND(WEEKDAY(KR4,2)=1,COUNTIF(Jours_fériés,KR4+2)),HLOOKUP(KR4+1,Journalier_HLV_Inter,8,FALSE)-HLOOKUP(KR4+3,Journalier_HLV_Inter,9,FALSE),IF(AND(WEEKDAY(KR4,2)=2,COUNTIF(Jours_fériés,AND(KR4+1,KR4+2))),HLOOKUP(KR4+3,Journalier_HLV_Inter,8,FALSE)-HLOOKUP(KR4+4,Journalier_HLV_Inter,9,FALSE),IF(AND(WEEKDAY(KR4,2)=2,COUNTIF(Jours_fériés,KR4+1)),HLOOKUP(KR4+2,Journalier_HLV_Inter,8,FALSE)-HLOOKUP(KR4+3,Journalier_HLV_Inter,9,FALSE),IF(AND(WEEKDAY(KR4,2)=2,COUNTIF(Jours_fériés,KR4+2)),HLOOKUP(KR4+1,Journalier_HLV_Inter,8,FALSE)-HLOOKUP(KR4+3,Journalier_HLV_Inter,9,FALSE),IF(AND(WEEKDAY(KR4,2)=3,COUNTIF(Jours_fériés,AND(KR4+1,KR4+2))),HLOOKUP(KR4+3,Journalier_HLV_Inter,8,FALSE)-HLOOKUP(KR4+4,Journalier_HLV_Inter,9,FALSE),IF(AND(WEEKDAY(KR4,2)=3,COUNTIF(Jours_fériés,KR4+1)),HLOOKUP(KR4+2,Journalier_HLV_Inter,8,FALSE)-HLOOKUP(KR4+3,Journalier_HLV_Inter,9,FALSE),IF(AND(WEEKDAY(KR4,2)=3,COUNTIF(Jours_fériés,KR4+2)),HLOOKUP(KR4+1,Journalier_HLV_Inter,8,FALSE)-HLOOKUP(KR4+5,Journalier_HLV_Inter,9,FALSE),IF(WEEKDAY(KR4,2)=4,(HLOOKUP(KR4+1,Journalier_HLV_Inter,8,FALSE)-HLOOKUP(KR4+4,Journalier_HLV_Inter,9,FALSE)),IF(AND(WEEKDAY(KR4,2)=4,COUNTIF(Jours_fériés,KR4+1)),HLOOKUP(KR4+4,Journalier_HLV_Inter,8,FALSE)-HLOOKUP(KR4+5,Journalier_HLV_Inter,9,FALSE),IF(AND(WEEKDAY(KR4,2)=4,COUNTIF(Jours_fériés,AND(KR4+1,KR4+4))),HLOOKUP(KR4+5,Journalier_HLV_Inter,8,FALSE)-HLOOKUP(KR4+6,Journalier_HLV_Inter,9,FALSE),IF(AND(WEEKDAY(KR4,2)=4,COUNTIF(Jours_fériés,KR4+4)),HLOOKUP(KR4+1,Journalier_HLV_Inter,8,FALSE)-HLOOKUP(KR4+5,Journalier_HLV_Inter,9,FALSE),IF(AND(WEEKDAY(KR4,2)=5,COUNTIF(Jours_fériés,KR4+3)),HLOOKUP(KR4+4,Journalier_HLV_Inter,8,FALSE)-HLOOKUP(KR4+5,Journalier_HLV_Inter,9,FALSE),IF(AND(WEEKDAY(KR4,2)=5,COUNTIF(Jours_fériés,KR4+4)),HLOOKUP(KR4+3,Journalier_HLV_Inter,8,FALSE)-HLOOKUP(KR4+5,Journalier_HLV_Inter,9,FALSE),IF(COUNTIF(Week_end,KR4),0,IF(COUNTIF(Jours_fériés,KR4),0,HLOOKUP(KR4+1,Journalier_HLV_Inter,8,FALSE)-HLOOKUP(KR4+2,Journalier_HLV_Inter,9,FALSE)))))))))))))))))))</f>
        <v>0</v>
      </c>
      <c r="KS18" s="63">
        <f>IF(WEEKDAY(KS4,2)=5,(HLOOKUP(KS4+3,Journalier_HLV_Inter,8,FALSE)-HLOOKUP(KS4+4,Journalier_HLV_Inter,9,FALSE)),IF(AND(WEEKDAY(KS4,2)=1,COUNTIF(Jours_fériés,AND(KS4+1,IE+2))),HLOOKUP(KS4+3,Journalier_HLV_Inter,8,FALSE)-HLOOKUP(KS4+4,Journalier_HLV_Inter,9,FALSE),IF(AND(WEEKDAY(KS4,2)=1,COUNTIF(Jours_fériés,KS4+1)),HLOOKUP(KS4+2,Journalier_HLV_Inter,8,FALSE)-HLOOKUP(KS4+3,Journalier_HLV_Inter,9,FALSE),IF(AND(WEEKDAY(KS4,2)=1,COUNTIF(Jours_fériés,KS4+2)),HLOOKUP(KS4+1,Journalier_HLV_Inter,8,FALSE)-HLOOKUP(KS4+3,Journalier_HLV_Inter,9,FALSE),IF(AND(WEEKDAY(KS4,2)=2,COUNTIF(Jours_fériés,AND(KS4+1,KS4+2))),HLOOKUP(KS4+3,Journalier_HLV_Inter,8,FALSE)-HLOOKUP(KS4+4,Journalier_HLV_Inter,9,FALSE),IF(AND(WEEKDAY(KS4,2)=2,COUNTIF(Jours_fériés,KS4+1)),HLOOKUP(KS4+2,Journalier_HLV_Inter,8,FALSE)-HLOOKUP(KS4+3,Journalier_HLV_Inter,9,FALSE),IF(AND(WEEKDAY(KS4,2)=2,COUNTIF(Jours_fériés,KS4+2)),HLOOKUP(KS4+1,Journalier_HLV_Inter,8,FALSE)-HLOOKUP(KS4+3,Journalier_HLV_Inter,9,FALSE),IF(AND(WEEKDAY(KS4,2)=3,COUNTIF(Jours_fériés,AND(KS4+1,KS4+2))),HLOOKUP(KS4+3,Journalier_HLV_Inter,8,FALSE)-HLOOKUP(KS4+4,Journalier_HLV_Inter,9,FALSE),IF(AND(WEEKDAY(KS4,2)=3,COUNTIF(Jours_fériés,KS4+1)),HLOOKUP(KS4+2,Journalier_HLV_Inter,8,FALSE)-HLOOKUP(KS4+3,Journalier_HLV_Inter,9,FALSE),IF(AND(WEEKDAY(KS4,2)=3,COUNTIF(Jours_fériés,KS4+2)),HLOOKUP(KS4+1,Journalier_HLV_Inter,8,FALSE)-HLOOKUP(KS4+5,Journalier_HLV_Inter,9,FALSE),IF(WEEKDAY(KS4,2)=4,(HLOOKUP(KS4+1,Journalier_HLV_Inter,8,FALSE)-HLOOKUP(KS4+4,Journalier_HLV_Inter,9,FALSE)),IF(AND(WEEKDAY(KS4,2)=4,COUNTIF(Jours_fériés,KS4+1)),HLOOKUP(KS4+4,Journalier_HLV_Inter,8,FALSE)-HLOOKUP(KS4+5,Journalier_HLV_Inter,9,FALSE),IF(AND(WEEKDAY(KS4,2)=4,COUNTIF(Jours_fériés,AND(KS4+1,KS4+4))),HLOOKUP(KS4+5,Journalier_HLV_Inter,8,FALSE)-HLOOKUP(KS4+6,Journalier_HLV_Inter,9,FALSE),IF(AND(WEEKDAY(KS4,2)=4,COUNTIF(Jours_fériés,KS4+4)),HLOOKUP(KS4+1,Journalier_HLV_Inter,8,FALSE)-HLOOKUP(KS4+5,Journalier_HLV_Inter,9,FALSE),IF(AND(WEEKDAY(KS4,2)=5,COUNTIF(Jours_fériés,KS4+3)),HLOOKUP(KS4+4,Journalier_HLV_Inter,8,FALSE)-HLOOKUP(KS4+5,Journalier_HLV_Inter,9,FALSE),IF(AND(WEEKDAY(KS4,2)=5,COUNTIF(Jours_fériés,KS4+4)),HLOOKUP(KS4+3,Journalier_HLV_Inter,8,FALSE)-HLOOKUP(KS4+5,Journalier_HLV_Inter,9,FALSE),IF(COUNTIF(Week_end,KS4),0,IF(COUNTIF(Jours_fériés,KS4),0,HLOOKUP(KS4+1,Journalier_HLV_Inter,8,FALSE)-HLOOKUP(KS4+2,Journalier_HLV_Inter,9,FALSE)))))))))))))))))))</f>
        <v>0</v>
      </c>
      <c r="KT18" s="63">
        <f>IF(WEEKDAY(KT4,2)=5,(HLOOKUP(KT4+3,Journalier_HLV_Inter,8,FALSE)-HLOOKUP(KT4+4,Journalier_HLV_Inter,9,FALSE)),IF(AND(WEEKDAY(KT4,2)=1,COUNTIF(Jours_fériés,AND(KT4+1,IE+2))),HLOOKUP(KT4+3,Journalier_HLV_Inter,8,FALSE)-HLOOKUP(KT4+4,Journalier_HLV_Inter,9,FALSE),IF(AND(WEEKDAY(KT4,2)=1,COUNTIF(Jours_fériés,KT4+1)),HLOOKUP(KT4+2,Journalier_HLV_Inter,8,FALSE)-HLOOKUP(KT4+3,Journalier_HLV_Inter,9,FALSE),IF(AND(WEEKDAY(KT4,2)=1,COUNTIF(Jours_fériés,KT4+2)),HLOOKUP(KT4+1,Journalier_HLV_Inter,8,FALSE)-HLOOKUP(KT4+3,Journalier_HLV_Inter,9,FALSE),IF(AND(WEEKDAY(KT4,2)=2,COUNTIF(Jours_fériés,AND(KT4+1,KT4+2))),HLOOKUP(KT4+3,Journalier_HLV_Inter,8,FALSE)-HLOOKUP(KT4+4,Journalier_HLV_Inter,9,FALSE),IF(AND(WEEKDAY(KT4,2)=2,COUNTIF(Jours_fériés,KT4+1)),HLOOKUP(KT4+2,Journalier_HLV_Inter,8,FALSE)-HLOOKUP(KT4+3,Journalier_HLV_Inter,9,FALSE),IF(AND(WEEKDAY(KT4,2)=2,COUNTIF(Jours_fériés,KT4+2)),HLOOKUP(KT4+1,Journalier_HLV_Inter,8,FALSE)-HLOOKUP(KT4+3,Journalier_HLV_Inter,9,FALSE),IF(AND(WEEKDAY(KT4,2)=3,COUNTIF(Jours_fériés,AND(KT4+1,KT4+2))),HLOOKUP(KT4+3,Journalier_HLV_Inter,8,FALSE)-HLOOKUP(KT4+4,Journalier_HLV_Inter,9,FALSE),IF(AND(WEEKDAY(KT4,2)=3,COUNTIF(Jours_fériés,KT4+1)),HLOOKUP(KT4+2,Journalier_HLV_Inter,8,FALSE)-HLOOKUP(KT4+3,Journalier_HLV_Inter,9,FALSE),IF(AND(WEEKDAY(KT4,2)=3,COUNTIF(Jours_fériés,KT4+2)),HLOOKUP(KT4+1,Journalier_HLV_Inter,8,FALSE)-HLOOKUP(KT4+5,Journalier_HLV_Inter,9,FALSE),IF(WEEKDAY(KT4,2)=4,(HLOOKUP(KT4+1,Journalier_HLV_Inter,8,FALSE)-HLOOKUP(KT4+4,Journalier_HLV_Inter,9,FALSE)),IF(AND(WEEKDAY(KT4,2)=4,COUNTIF(Jours_fériés,KT4+1)),HLOOKUP(KT4+4,Journalier_HLV_Inter,8,FALSE)-HLOOKUP(KT4+5,Journalier_HLV_Inter,9,FALSE),IF(AND(WEEKDAY(KT4,2)=4,COUNTIF(Jours_fériés,AND(KT4+1,KT4+4))),HLOOKUP(KT4+5,Journalier_HLV_Inter,8,FALSE)-HLOOKUP(KT4+6,Journalier_HLV_Inter,9,FALSE),IF(AND(WEEKDAY(KT4,2)=4,COUNTIF(Jours_fériés,KT4+4)),HLOOKUP(KT4+1,Journalier_HLV_Inter,8,FALSE)-HLOOKUP(KT4+5,Journalier_HLV_Inter,9,FALSE),IF(AND(WEEKDAY(KT4,2)=5,COUNTIF(Jours_fériés,KT4+3)),HLOOKUP(KT4+4,Journalier_HLV_Inter,8,FALSE)-HLOOKUP(KT4+5,Journalier_HLV_Inter,9,FALSE),IF(AND(WEEKDAY(KT4,2)=5,COUNTIF(Jours_fériés,KT4+4)),HLOOKUP(KT4+3,Journalier_HLV_Inter,8,FALSE)-HLOOKUP(KT4+5,Journalier_HLV_Inter,9,FALSE),IF(COUNTIF(Week_end,KT4),0,IF(COUNTIF(Jours_fériés,KT4),0,HLOOKUP(KT4+1,Journalier_HLV_Inter,8,FALSE)-HLOOKUP(KT4+2,Journalier_HLV_Inter,9,FALSE)))))))))))))))))))</f>
        <v>0</v>
      </c>
      <c r="KU18" s="63">
        <f>IF(WEEKDAY(KU4,2)=5,(HLOOKUP(KU4+3,Journalier_HLV_Inter,8,FALSE)-HLOOKUP(KU4+4,Journalier_HLV_Inter,9,FALSE)),IF(AND(WEEKDAY(KU4,2)=1,COUNTIF(Jours_fériés,AND(KU4+1,IE+2))),HLOOKUP(KU4+3,Journalier_HLV_Inter,8,FALSE)-HLOOKUP(KU4+4,Journalier_HLV_Inter,9,FALSE),IF(AND(WEEKDAY(KU4,2)=1,COUNTIF(Jours_fériés,KU4+1)),HLOOKUP(KU4+2,Journalier_HLV_Inter,8,FALSE)-HLOOKUP(KU4+3,Journalier_HLV_Inter,9,FALSE),IF(AND(WEEKDAY(KU4,2)=1,COUNTIF(Jours_fériés,KU4+2)),HLOOKUP(KU4+1,Journalier_HLV_Inter,8,FALSE)-HLOOKUP(KU4+3,Journalier_HLV_Inter,9,FALSE),IF(AND(WEEKDAY(KU4,2)=2,COUNTIF(Jours_fériés,AND(KU4+1,KU4+2))),HLOOKUP(KU4+3,Journalier_HLV_Inter,8,FALSE)-HLOOKUP(KU4+4,Journalier_HLV_Inter,9,FALSE),IF(AND(WEEKDAY(KU4,2)=2,COUNTIF(Jours_fériés,KU4+1)),HLOOKUP(KU4+2,Journalier_HLV_Inter,8,FALSE)-HLOOKUP(KU4+3,Journalier_HLV_Inter,9,FALSE),IF(AND(WEEKDAY(KU4,2)=2,COUNTIF(Jours_fériés,KU4+2)),HLOOKUP(KU4+1,Journalier_HLV_Inter,8,FALSE)-HLOOKUP(KU4+3,Journalier_HLV_Inter,9,FALSE),IF(AND(WEEKDAY(KU4,2)=3,COUNTIF(Jours_fériés,AND(KU4+1,KU4+2))),HLOOKUP(KU4+3,Journalier_HLV_Inter,8,FALSE)-HLOOKUP(KU4+4,Journalier_HLV_Inter,9,FALSE),IF(AND(WEEKDAY(KU4,2)=3,COUNTIF(Jours_fériés,KU4+1)),HLOOKUP(KU4+2,Journalier_HLV_Inter,8,FALSE)-HLOOKUP(KU4+3,Journalier_HLV_Inter,9,FALSE),IF(AND(WEEKDAY(KU4,2)=3,COUNTIF(Jours_fériés,KU4+2)),HLOOKUP(KU4+1,Journalier_HLV_Inter,8,FALSE)-HLOOKUP(KU4+5,Journalier_HLV_Inter,9,FALSE),IF(WEEKDAY(KU4,2)=4,(HLOOKUP(KU4+1,Journalier_HLV_Inter,8,FALSE)-HLOOKUP(KU4+4,Journalier_HLV_Inter,9,FALSE)),IF(AND(WEEKDAY(KU4,2)=4,COUNTIF(Jours_fériés,KU4+1)),HLOOKUP(KU4+4,Journalier_HLV_Inter,8,FALSE)-HLOOKUP(KU4+5,Journalier_HLV_Inter,9,FALSE),IF(AND(WEEKDAY(KU4,2)=4,COUNTIF(Jours_fériés,AND(KU4+1,KU4+4))),HLOOKUP(KU4+5,Journalier_HLV_Inter,8,FALSE)-HLOOKUP(KU4+6,Journalier_HLV_Inter,9,FALSE),IF(AND(WEEKDAY(KU4,2)=4,COUNTIF(Jours_fériés,KU4+4)),HLOOKUP(KU4+1,Journalier_HLV_Inter,8,FALSE)-HLOOKUP(KU4+5,Journalier_HLV_Inter,9,FALSE),IF(AND(WEEKDAY(KU4,2)=5,COUNTIF(Jours_fériés,KU4+3)),HLOOKUP(KU4+4,Journalier_HLV_Inter,8,FALSE)-HLOOKUP(KU4+5,Journalier_HLV_Inter,9,FALSE),IF(AND(WEEKDAY(KU4,2)=5,COUNTIF(Jours_fériés,KU4+4)),HLOOKUP(KU4+3,Journalier_HLV_Inter,8,FALSE)-HLOOKUP(KU4+5,Journalier_HLV_Inter,9,FALSE),IF(COUNTIF(Week_end,KU4),0,IF(COUNTIF(Jours_fériés,KU4),0,HLOOKUP(KU4+1,Journalier_HLV_Inter,8,FALSE)-HLOOKUP(KU4+2,Journalier_HLV_Inter,9,FALSE)))))))))))))))))))</f>
        <v>0</v>
      </c>
      <c r="KV18" s="63">
        <f>IF(WEEKDAY(KV4,2)=5,(HLOOKUP(KV4+3,Journalier_HLV_Inter,8,FALSE)-HLOOKUP(KV4+4,Journalier_HLV_Inter,9,FALSE)),IF(AND(WEEKDAY(KV4,2)=1,COUNTIF(Jours_fériés,AND(KV4+1,IE+2))),HLOOKUP(KV4+3,Journalier_HLV_Inter,8,FALSE)-HLOOKUP(KV4+4,Journalier_HLV_Inter,9,FALSE),IF(AND(WEEKDAY(KV4,2)=1,COUNTIF(Jours_fériés,KV4+1)),HLOOKUP(KV4+2,Journalier_HLV_Inter,8,FALSE)-HLOOKUP(KV4+3,Journalier_HLV_Inter,9,FALSE),IF(AND(WEEKDAY(KV4,2)=1,COUNTIF(Jours_fériés,KV4+2)),HLOOKUP(KV4+1,Journalier_HLV_Inter,8,FALSE)-HLOOKUP(KV4+3,Journalier_HLV_Inter,9,FALSE),IF(AND(WEEKDAY(KV4,2)=2,COUNTIF(Jours_fériés,AND(KV4+1,KV4+2))),HLOOKUP(KV4+3,Journalier_HLV_Inter,8,FALSE)-HLOOKUP(KV4+4,Journalier_HLV_Inter,9,FALSE),IF(AND(WEEKDAY(KV4,2)=2,COUNTIF(Jours_fériés,KV4+1)),HLOOKUP(KV4+2,Journalier_HLV_Inter,8,FALSE)-HLOOKUP(KV4+3,Journalier_HLV_Inter,9,FALSE),IF(AND(WEEKDAY(KV4,2)=2,COUNTIF(Jours_fériés,KV4+2)),HLOOKUP(KV4+1,Journalier_HLV_Inter,8,FALSE)-HLOOKUP(KV4+3,Journalier_HLV_Inter,9,FALSE),IF(AND(WEEKDAY(KV4,2)=3,COUNTIF(Jours_fériés,AND(KV4+1,KV4+2))),HLOOKUP(KV4+3,Journalier_HLV_Inter,8,FALSE)-HLOOKUP(KV4+4,Journalier_HLV_Inter,9,FALSE),IF(AND(WEEKDAY(KV4,2)=3,COUNTIF(Jours_fériés,KV4+1)),HLOOKUP(KV4+2,Journalier_HLV_Inter,8,FALSE)-HLOOKUP(KV4+3,Journalier_HLV_Inter,9,FALSE),IF(AND(WEEKDAY(KV4,2)=3,COUNTIF(Jours_fériés,KV4+2)),HLOOKUP(KV4+1,Journalier_HLV_Inter,8,FALSE)-HLOOKUP(KV4+5,Journalier_HLV_Inter,9,FALSE),IF(WEEKDAY(KV4,2)=4,(HLOOKUP(KV4+1,Journalier_HLV_Inter,8,FALSE)-HLOOKUP(KV4+4,Journalier_HLV_Inter,9,FALSE)),IF(AND(WEEKDAY(KV4,2)=4,COUNTIF(Jours_fériés,KV4+1)),HLOOKUP(KV4+4,Journalier_HLV_Inter,8,FALSE)-HLOOKUP(KV4+5,Journalier_HLV_Inter,9,FALSE),IF(AND(WEEKDAY(KV4,2)=4,COUNTIF(Jours_fériés,AND(KV4+1,KV4+4))),HLOOKUP(KV4+5,Journalier_HLV_Inter,8,FALSE)-HLOOKUP(KV4+6,Journalier_HLV_Inter,9,FALSE),IF(AND(WEEKDAY(KV4,2)=4,COUNTIF(Jours_fériés,KV4+4)),HLOOKUP(KV4+1,Journalier_HLV_Inter,8,FALSE)-HLOOKUP(KV4+5,Journalier_HLV_Inter,9,FALSE),IF(AND(WEEKDAY(KV4,2)=5,COUNTIF(Jours_fériés,KV4+3)),HLOOKUP(KV4+4,Journalier_HLV_Inter,8,FALSE)-HLOOKUP(KV4+5,Journalier_HLV_Inter,9,FALSE),IF(AND(WEEKDAY(KV4,2)=5,COUNTIF(Jours_fériés,KV4+4)),HLOOKUP(KV4+3,Journalier_HLV_Inter,8,FALSE)-HLOOKUP(KV4+5,Journalier_HLV_Inter,9,FALSE),IF(COUNTIF(Week_end,KV4),0,IF(COUNTIF(Jours_fériés,KV4),0,HLOOKUP(KV4+1,Journalier_HLV_Inter,8,FALSE)-HLOOKUP(KV4+2,Journalier_HLV_Inter,9,FALSE)))))))))))))))))))</f>
        <v>0</v>
      </c>
      <c r="KW18" s="63">
        <f>IF(WEEKDAY(KW4,2)=5,(HLOOKUP(KW4+3,Journalier_HLV_Inter,8,FALSE)-HLOOKUP(KW4+4,Journalier_HLV_Inter,9,FALSE)),IF(AND(WEEKDAY(KW4,2)=1,COUNTIF(Jours_fériés,AND(KW4+1,IE+2))),HLOOKUP(KW4+3,Journalier_HLV_Inter,8,FALSE)-HLOOKUP(KW4+4,Journalier_HLV_Inter,9,FALSE),IF(AND(WEEKDAY(KW4,2)=1,COUNTIF(Jours_fériés,KW4+1)),HLOOKUP(KW4+2,Journalier_HLV_Inter,8,FALSE)-HLOOKUP(KW4+3,Journalier_HLV_Inter,9,FALSE),IF(AND(WEEKDAY(KW4,2)=1,COUNTIF(Jours_fériés,KW4+2)),HLOOKUP(KW4+1,Journalier_HLV_Inter,8,FALSE)-HLOOKUP(KW4+3,Journalier_HLV_Inter,9,FALSE),IF(AND(WEEKDAY(KW4,2)=2,COUNTIF(Jours_fériés,AND(KW4+1,KW4+2))),HLOOKUP(KW4+3,Journalier_HLV_Inter,8,FALSE)-HLOOKUP(KW4+4,Journalier_HLV_Inter,9,FALSE),IF(AND(WEEKDAY(KW4,2)=2,COUNTIF(Jours_fériés,KW4+1)),HLOOKUP(KW4+2,Journalier_HLV_Inter,8,FALSE)-HLOOKUP(KW4+3,Journalier_HLV_Inter,9,FALSE),IF(AND(WEEKDAY(KW4,2)=2,COUNTIF(Jours_fériés,KW4+2)),HLOOKUP(KW4+1,Journalier_HLV_Inter,8,FALSE)-HLOOKUP(KW4+3,Journalier_HLV_Inter,9,FALSE),IF(AND(WEEKDAY(KW4,2)=3,COUNTIF(Jours_fériés,AND(KW4+1,KW4+2))),HLOOKUP(KW4+3,Journalier_HLV_Inter,8,FALSE)-HLOOKUP(KW4+4,Journalier_HLV_Inter,9,FALSE),IF(AND(WEEKDAY(KW4,2)=3,COUNTIF(Jours_fériés,KW4+1)),HLOOKUP(KW4+2,Journalier_HLV_Inter,8,FALSE)-HLOOKUP(KW4+3,Journalier_HLV_Inter,9,FALSE),IF(AND(WEEKDAY(KW4,2)=3,COUNTIF(Jours_fériés,KW4+2)),HLOOKUP(KW4+1,Journalier_HLV_Inter,8,FALSE)-HLOOKUP(KW4+5,Journalier_HLV_Inter,9,FALSE),IF(WEEKDAY(KW4,2)=4,(HLOOKUP(KW4+1,Journalier_HLV_Inter,8,FALSE)-HLOOKUP(KW4+4,Journalier_HLV_Inter,9,FALSE)),IF(AND(WEEKDAY(KW4,2)=4,COUNTIF(Jours_fériés,KW4+1)),HLOOKUP(KW4+4,Journalier_HLV_Inter,8,FALSE)-HLOOKUP(KW4+5,Journalier_HLV_Inter,9,FALSE),IF(AND(WEEKDAY(KW4,2)=4,COUNTIF(Jours_fériés,AND(KW4+1,KW4+4))),HLOOKUP(KW4+5,Journalier_HLV_Inter,8,FALSE)-HLOOKUP(KW4+6,Journalier_HLV_Inter,9,FALSE),IF(AND(WEEKDAY(KW4,2)=4,COUNTIF(Jours_fériés,KW4+4)),HLOOKUP(KW4+1,Journalier_HLV_Inter,8,FALSE)-HLOOKUP(KW4+5,Journalier_HLV_Inter,9,FALSE),IF(AND(WEEKDAY(KW4,2)=5,COUNTIF(Jours_fériés,KW4+3)),HLOOKUP(KW4+4,Journalier_HLV_Inter,8,FALSE)-HLOOKUP(KW4+5,Journalier_HLV_Inter,9,FALSE),IF(AND(WEEKDAY(KW4,2)=5,COUNTIF(Jours_fériés,KW4+4)),HLOOKUP(KW4+3,Journalier_HLV_Inter,8,FALSE)-HLOOKUP(KW4+5,Journalier_HLV_Inter,9,FALSE),IF(COUNTIF(Week_end,KW4),0,IF(COUNTIF(Jours_fériés,KW4),0,HLOOKUP(KW4+1,Journalier_HLV_Inter,8,FALSE)-HLOOKUP(KW4+2,Journalier_HLV_Inter,9,FALSE)))))))))))))))))))</f>
        <v>0</v>
      </c>
      <c r="KX18" s="63">
        <f>IF(WEEKDAY(KX4,2)=5,(HLOOKUP(KX4+3,Journalier_HLV_Inter,8,FALSE)-HLOOKUP(KX4+4,Journalier_HLV_Inter,9,FALSE)),IF(AND(WEEKDAY(KX4,2)=1,COUNTIF(Jours_fériés,AND(KX4+1,IE+2))),HLOOKUP(KX4+3,Journalier_HLV_Inter,8,FALSE)-HLOOKUP(KX4+4,Journalier_HLV_Inter,9,FALSE),IF(AND(WEEKDAY(KX4,2)=1,COUNTIF(Jours_fériés,KX4+1)),HLOOKUP(KX4+2,Journalier_HLV_Inter,8,FALSE)-HLOOKUP(KX4+3,Journalier_HLV_Inter,9,FALSE),IF(AND(WEEKDAY(KX4,2)=1,COUNTIF(Jours_fériés,KX4+2)),HLOOKUP(KX4+1,Journalier_HLV_Inter,8,FALSE)-HLOOKUP(KX4+3,Journalier_HLV_Inter,9,FALSE),IF(AND(WEEKDAY(KX4,2)=2,COUNTIF(Jours_fériés,AND(KX4+1,KX4+2))),HLOOKUP(KX4+3,Journalier_HLV_Inter,8,FALSE)-HLOOKUP(KX4+4,Journalier_HLV_Inter,9,FALSE),IF(AND(WEEKDAY(KX4,2)=2,COUNTIF(Jours_fériés,KX4+1)),HLOOKUP(KX4+2,Journalier_HLV_Inter,8,FALSE)-HLOOKUP(KX4+3,Journalier_HLV_Inter,9,FALSE),IF(AND(WEEKDAY(KX4,2)=2,COUNTIF(Jours_fériés,KX4+2)),HLOOKUP(KX4+1,Journalier_HLV_Inter,8,FALSE)-HLOOKUP(KX4+3,Journalier_HLV_Inter,9,FALSE),IF(AND(WEEKDAY(KX4,2)=3,COUNTIF(Jours_fériés,AND(KX4+1,KX4+2))),HLOOKUP(KX4+3,Journalier_HLV_Inter,8,FALSE)-HLOOKUP(KX4+4,Journalier_HLV_Inter,9,FALSE),IF(AND(WEEKDAY(KX4,2)=3,COUNTIF(Jours_fériés,KX4+1)),HLOOKUP(KX4+2,Journalier_HLV_Inter,8,FALSE)-HLOOKUP(KX4+3,Journalier_HLV_Inter,9,FALSE),IF(AND(WEEKDAY(KX4,2)=3,COUNTIF(Jours_fériés,KX4+2)),HLOOKUP(KX4+1,Journalier_HLV_Inter,8,FALSE)-HLOOKUP(KX4+5,Journalier_HLV_Inter,9,FALSE),IF(WEEKDAY(KX4,2)=4,(HLOOKUP(KX4+1,Journalier_HLV_Inter,8,FALSE)-HLOOKUP(KX4+4,Journalier_HLV_Inter,9,FALSE)),IF(AND(WEEKDAY(KX4,2)=4,COUNTIF(Jours_fériés,KX4+1)),HLOOKUP(KX4+4,Journalier_HLV_Inter,8,FALSE)-HLOOKUP(KX4+5,Journalier_HLV_Inter,9,FALSE),IF(AND(WEEKDAY(KX4,2)=4,COUNTIF(Jours_fériés,AND(KX4+1,KX4+4))),HLOOKUP(KX4+5,Journalier_HLV_Inter,8,FALSE)-HLOOKUP(KX4+6,Journalier_HLV_Inter,9,FALSE),IF(AND(WEEKDAY(KX4,2)=4,COUNTIF(Jours_fériés,KX4+4)),HLOOKUP(KX4+1,Journalier_HLV_Inter,8,FALSE)-HLOOKUP(KX4+5,Journalier_HLV_Inter,9,FALSE),IF(AND(WEEKDAY(KX4,2)=5,COUNTIF(Jours_fériés,KX4+3)),HLOOKUP(KX4+4,Journalier_HLV_Inter,8,FALSE)-HLOOKUP(KX4+5,Journalier_HLV_Inter,9,FALSE),IF(AND(WEEKDAY(KX4,2)=5,COUNTIF(Jours_fériés,KX4+4)),HLOOKUP(KX4+3,Journalier_HLV_Inter,8,FALSE)-HLOOKUP(KX4+5,Journalier_HLV_Inter,9,FALSE),IF(COUNTIF(Week_end,KX4),0,IF(COUNTIF(Jours_fériés,KX4),0,HLOOKUP(KX4+1,Journalier_HLV_Inter,8,FALSE)-HLOOKUP(KX4+2,Journalier_HLV_Inter,9,FALSE)))))))))))))))))))</f>
        <v>0</v>
      </c>
      <c r="KY18" s="63">
        <f>IF(WEEKDAY(KY4,2)=5,(HLOOKUP(KY4+3,Journalier_HLV_Inter,8,FALSE)-HLOOKUP(KY4+4,Journalier_HLV_Inter,9,FALSE)),IF(AND(WEEKDAY(KY4,2)=1,COUNTIF(Jours_fériés,AND(KY4+1,IE+2))),HLOOKUP(KY4+3,Journalier_HLV_Inter,8,FALSE)-HLOOKUP(KY4+4,Journalier_HLV_Inter,9,FALSE),IF(AND(WEEKDAY(KY4,2)=1,COUNTIF(Jours_fériés,KY4+1)),HLOOKUP(KY4+2,Journalier_HLV_Inter,8,FALSE)-HLOOKUP(KY4+3,Journalier_HLV_Inter,9,FALSE),IF(AND(WEEKDAY(KY4,2)=1,COUNTIF(Jours_fériés,KY4+2)),HLOOKUP(KY4+1,Journalier_HLV_Inter,8,FALSE)-HLOOKUP(KY4+3,Journalier_HLV_Inter,9,FALSE),IF(AND(WEEKDAY(KY4,2)=2,COUNTIF(Jours_fériés,AND(KY4+1,KY4+2))),HLOOKUP(KY4+3,Journalier_HLV_Inter,8,FALSE)-HLOOKUP(KY4+4,Journalier_HLV_Inter,9,FALSE),IF(AND(WEEKDAY(KY4,2)=2,COUNTIF(Jours_fériés,KY4+1)),HLOOKUP(KY4+2,Journalier_HLV_Inter,8,FALSE)-HLOOKUP(KY4+3,Journalier_HLV_Inter,9,FALSE),IF(AND(WEEKDAY(KY4,2)=2,COUNTIF(Jours_fériés,KY4+2)),HLOOKUP(KY4+1,Journalier_HLV_Inter,8,FALSE)-HLOOKUP(KY4+3,Journalier_HLV_Inter,9,FALSE),IF(AND(WEEKDAY(KY4,2)=3,COUNTIF(Jours_fériés,AND(KY4+1,KY4+2))),HLOOKUP(KY4+3,Journalier_HLV_Inter,8,FALSE)-HLOOKUP(KY4+4,Journalier_HLV_Inter,9,FALSE),IF(AND(WEEKDAY(KY4,2)=3,COUNTIF(Jours_fériés,KY4+1)),HLOOKUP(KY4+2,Journalier_HLV_Inter,8,FALSE)-HLOOKUP(KY4+3,Journalier_HLV_Inter,9,FALSE),IF(AND(WEEKDAY(KY4,2)=3,COUNTIF(Jours_fériés,KY4+2)),HLOOKUP(KY4+1,Journalier_HLV_Inter,8,FALSE)-HLOOKUP(KY4+5,Journalier_HLV_Inter,9,FALSE),IF(WEEKDAY(KY4,2)=4,(HLOOKUP(KY4+1,Journalier_HLV_Inter,8,FALSE)-HLOOKUP(KY4+4,Journalier_HLV_Inter,9,FALSE)),IF(AND(WEEKDAY(KY4,2)=4,COUNTIF(Jours_fériés,KY4+1)),HLOOKUP(KY4+4,Journalier_HLV_Inter,8,FALSE)-HLOOKUP(KY4+5,Journalier_HLV_Inter,9,FALSE),IF(AND(WEEKDAY(KY4,2)=4,COUNTIF(Jours_fériés,AND(KY4+1,KY4+4))),HLOOKUP(KY4+5,Journalier_HLV_Inter,8,FALSE)-HLOOKUP(KY4+6,Journalier_HLV_Inter,9,FALSE),IF(AND(WEEKDAY(KY4,2)=4,COUNTIF(Jours_fériés,KY4+4)),HLOOKUP(KY4+1,Journalier_HLV_Inter,8,FALSE)-HLOOKUP(KY4+5,Journalier_HLV_Inter,9,FALSE),IF(AND(WEEKDAY(KY4,2)=5,COUNTIF(Jours_fériés,KY4+3)),HLOOKUP(KY4+4,Journalier_HLV_Inter,8,FALSE)-HLOOKUP(KY4+5,Journalier_HLV_Inter,9,FALSE),IF(AND(WEEKDAY(KY4,2)=5,COUNTIF(Jours_fériés,KY4+4)),HLOOKUP(KY4+3,Journalier_HLV_Inter,8,FALSE)-HLOOKUP(KY4+5,Journalier_HLV_Inter,9,FALSE),IF(COUNTIF(Week_end,KY4),0,IF(COUNTIF(Jours_fériés,KY4),0,HLOOKUP(KY4+1,Journalier_HLV_Inter,8,FALSE)-HLOOKUP(KY4+2,Journalier_HLV_Inter,9,FALSE)))))))))))))))))))</f>
        <v>0</v>
      </c>
      <c r="KZ18" s="63">
        <f>IF(WEEKDAY(KZ4,2)=5,(HLOOKUP(KZ4+3,Journalier_HLV_Inter,8,FALSE)-HLOOKUP(KZ4+4,Journalier_HLV_Inter,9,FALSE)),IF(AND(WEEKDAY(KZ4,2)=1,COUNTIF(Jours_fériés,AND(KZ4+1,IE+2))),HLOOKUP(KZ4+3,Journalier_HLV_Inter,8,FALSE)-HLOOKUP(KZ4+4,Journalier_HLV_Inter,9,FALSE),IF(AND(WEEKDAY(KZ4,2)=1,COUNTIF(Jours_fériés,KZ4+1)),HLOOKUP(KZ4+2,Journalier_HLV_Inter,8,FALSE)-HLOOKUP(KZ4+3,Journalier_HLV_Inter,9,FALSE),IF(AND(WEEKDAY(KZ4,2)=1,COUNTIF(Jours_fériés,KZ4+2)),HLOOKUP(KZ4+1,Journalier_HLV_Inter,8,FALSE)-HLOOKUP(KZ4+3,Journalier_HLV_Inter,9,FALSE),IF(AND(WEEKDAY(KZ4,2)=2,COUNTIF(Jours_fériés,AND(KZ4+1,KZ4+2))),HLOOKUP(KZ4+3,Journalier_HLV_Inter,8,FALSE)-HLOOKUP(KZ4+4,Journalier_HLV_Inter,9,FALSE),IF(AND(WEEKDAY(KZ4,2)=2,COUNTIF(Jours_fériés,KZ4+1)),HLOOKUP(KZ4+2,Journalier_HLV_Inter,8,FALSE)-HLOOKUP(KZ4+3,Journalier_HLV_Inter,9,FALSE),IF(AND(WEEKDAY(KZ4,2)=2,COUNTIF(Jours_fériés,KZ4+2)),HLOOKUP(KZ4+1,Journalier_HLV_Inter,8,FALSE)-HLOOKUP(KZ4+3,Journalier_HLV_Inter,9,FALSE),IF(AND(WEEKDAY(KZ4,2)=3,COUNTIF(Jours_fériés,AND(KZ4+1,KZ4+2))),HLOOKUP(KZ4+3,Journalier_HLV_Inter,8,FALSE)-HLOOKUP(KZ4+4,Journalier_HLV_Inter,9,FALSE),IF(AND(WEEKDAY(KZ4,2)=3,COUNTIF(Jours_fériés,KZ4+1)),HLOOKUP(KZ4+2,Journalier_HLV_Inter,8,FALSE)-HLOOKUP(KZ4+3,Journalier_HLV_Inter,9,FALSE),IF(AND(WEEKDAY(KZ4,2)=3,COUNTIF(Jours_fériés,KZ4+2)),HLOOKUP(KZ4+1,Journalier_HLV_Inter,8,FALSE)-HLOOKUP(KZ4+5,Journalier_HLV_Inter,9,FALSE),IF(WEEKDAY(KZ4,2)=4,(HLOOKUP(KZ4+1,Journalier_HLV_Inter,8,FALSE)-HLOOKUP(KZ4+4,Journalier_HLV_Inter,9,FALSE)),IF(AND(WEEKDAY(KZ4,2)=4,COUNTIF(Jours_fériés,KZ4+1)),HLOOKUP(KZ4+4,Journalier_HLV_Inter,8,FALSE)-HLOOKUP(KZ4+5,Journalier_HLV_Inter,9,FALSE),IF(AND(WEEKDAY(KZ4,2)=4,COUNTIF(Jours_fériés,AND(KZ4+1,KZ4+4))),HLOOKUP(KZ4+5,Journalier_HLV_Inter,8,FALSE)-HLOOKUP(KZ4+6,Journalier_HLV_Inter,9,FALSE),IF(AND(WEEKDAY(KZ4,2)=4,COUNTIF(Jours_fériés,KZ4+4)),HLOOKUP(KZ4+1,Journalier_HLV_Inter,8,FALSE)-HLOOKUP(KZ4+5,Journalier_HLV_Inter,9,FALSE),IF(AND(WEEKDAY(KZ4,2)=5,COUNTIF(Jours_fériés,KZ4+3)),HLOOKUP(KZ4+4,Journalier_HLV_Inter,8,FALSE)-HLOOKUP(KZ4+5,Journalier_HLV_Inter,9,FALSE),IF(AND(WEEKDAY(KZ4,2)=5,COUNTIF(Jours_fériés,KZ4+4)),HLOOKUP(KZ4+3,Journalier_HLV_Inter,8,FALSE)-HLOOKUP(KZ4+5,Journalier_HLV_Inter,9,FALSE),IF(COUNTIF(Week_end,KZ4),0,IF(COUNTIF(Jours_fériés,KZ4),0,HLOOKUP(KZ4+1,Journalier_HLV_Inter,8,FALSE)-HLOOKUP(KZ4+2,Journalier_HLV_Inter,9,FALSE)))))))))))))))))))</f>
        <v>0</v>
      </c>
      <c r="LA18" s="63">
        <f>IF(WEEKDAY(LA4,2)=5,(HLOOKUP(LA4+3,Journalier_HLV_Inter,8,FALSE)-HLOOKUP(LA4+4,Journalier_HLV_Inter,9,FALSE)),IF(AND(WEEKDAY(LA4,2)=1,COUNTIF(Jours_fériés,AND(LA4+1,IE+2))),HLOOKUP(LA4+3,Journalier_HLV_Inter,8,FALSE)-HLOOKUP(LA4+4,Journalier_HLV_Inter,9,FALSE),IF(AND(WEEKDAY(LA4,2)=1,COUNTIF(Jours_fériés,LA4+1)),HLOOKUP(LA4+2,Journalier_HLV_Inter,8,FALSE)-HLOOKUP(LA4+3,Journalier_HLV_Inter,9,FALSE),IF(AND(WEEKDAY(LA4,2)=1,COUNTIF(Jours_fériés,LA4+2)),HLOOKUP(LA4+1,Journalier_HLV_Inter,8,FALSE)-HLOOKUP(LA4+3,Journalier_HLV_Inter,9,FALSE),IF(AND(WEEKDAY(LA4,2)=2,COUNTIF(Jours_fériés,AND(LA4+1,LA4+2))),HLOOKUP(LA4+3,Journalier_HLV_Inter,8,FALSE)-HLOOKUP(LA4+4,Journalier_HLV_Inter,9,FALSE),IF(AND(WEEKDAY(LA4,2)=2,COUNTIF(Jours_fériés,LA4+1)),HLOOKUP(LA4+2,Journalier_HLV_Inter,8,FALSE)-HLOOKUP(LA4+3,Journalier_HLV_Inter,9,FALSE),IF(AND(WEEKDAY(LA4,2)=2,COUNTIF(Jours_fériés,LA4+2)),HLOOKUP(LA4+1,Journalier_HLV_Inter,8,FALSE)-HLOOKUP(LA4+3,Journalier_HLV_Inter,9,FALSE),IF(AND(WEEKDAY(LA4,2)=3,COUNTIF(Jours_fériés,AND(LA4+1,LA4+2))),HLOOKUP(LA4+3,Journalier_HLV_Inter,8,FALSE)-HLOOKUP(LA4+4,Journalier_HLV_Inter,9,FALSE),IF(AND(WEEKDAY(LA4,2)=3,COUNTIF(Jours_fériés,LA4+1)),HLOOKUP(LA4+2,Journalier_HLV_Inter,8,FALSE)-HLOOKUP(LA4+3,Journalier_HLV_Inter,9,FALSE),IF(AND(WEEKDAY(LA4,2)=3,COUNTIF(Jours_fériés,LA4+2)),HLOOKUP(LA4+1,Journalier_HLV_Inter,8,FALSE)-HLOOKUP(LA4+5,Journalier_HLV_Inter,9,FALSE),IF(WEEKDAY(LA4,2)=4,(HLOOKUP(LA4+1,Journalier_HLV_Inter,8,FALSE)-HLOOKUP(LA4+4,Journalier_HLV_Inter,9,FALSE)),IF(AND(WEEKDAY(LA4,2)=4,COUNTIF(Jours_fériés,LA4+1)),HLOOKUP(LA4+4,Journalier_HLV_Inter,8,FALSE)-HLOOKUP(LA4+5,Journalier_HLV_Inter,9,FALSE),IF(AND(WEEKDAY(LA4,2)=4,COUNTIF(Jours_fériés,AND(LA4+1,LA4+4))),HLOOKUP(LA4+5,Journalier_HLV_Inter,8,FALSE)-HLOOKUP(LA4+6,Journalier_HLV_Inter,9,FALSE),IF(AND(WEEKDAY(LA4,2)=4,COUNTIF(Jours_fériés,LA4+4)),HLOOKUP(LA4+1,Journalier_HLV_Inter,8,FALSE)-HLOOKUP(LA4+5,Journalier_HLV_Inter,9,FALSE),IF(AND(WEEKDAY(LA4,2)=5,COUNTIF(Jours_fériés,LA4+3)),HLOOKUP(LA4+4,Journalier_HLV_Inter,8,FALSE)-HLOOKUP(LA4+5,Journalier_HLV_Inter,9,FALSE),IF(AND(WEEKDAY(LA4,2)=5,COUNTIF(Jours_fériés,LA4+4)),HLOOKUP(LA4+3,Journalier_HLV_Inter,8,FALSE)-HLOOKUP(LA4+5,Journalier_HLV_Inter,9,FALSE),IF(COUNTIF(Week_end,LA4),0,IF(COUNTIF(Jours_fériés,LA4),0,HLOOKUP(LA4+1,Journalier_HLV_Inter,8,FALSE)-HLOOKUP(LA4+2,Journalier_HLV_Inter,9,FALSE)))))))))))))))))))</f>
        <v>0</v>
      </c>
      <c r="LB18" s="63">
        <f>IF(WEEKDAY(LB4,2)=5,(HLOOKUP(LB4+3,Journalier_HLV_Inter,8,FALSE)-HLOOKUP(LB4+4,Journalier_HLV_Inter,9,FALSE)),IF(AND(WEEKDAY(LB4,2)=1,COUNTIF(Jours_fériés,AND(LB4+1,IE+2))),HLOOKUP(LB4+3,Journalier_HLV_Inter,8,FALSE)-HLOOKUP(LB4+4,Journalier_HLV_Inter,9,FALSE),IF(AND(WEEKDAY(LB4,2)=1,COUNTIF(Jours_fériés,LB4+1)),HLOOKUP(LB4+2,Journalier_HLV_Inter,8,FALSE)-HLOOKUP(LB4+3,Journalier_HLV_Inter,9,FALSE),IF(AND(WEEKDAY(LB4,2)=1,COUNTIF(Jours_fériés,LB4+2)),HLOOKUP(LB4+1,Journalier_HLV_Inter,8,FALSE)-HLOOKUP(LB4+3,Journalier_HLV_Inter,9,FALSE),IF(AND(WEEKDAY(LB4,2)=2,COUNTIF(Jours_fériés,AND(LB4+1,LB4+2))),HLOOKUP(LB4+3,Journalier_HLV_Inter,8,FALSE)-HLOOKUP(LB4+4,Journalier_HLV_Inter,9,FALSE),IF(AND(WEEKDAY(LB4,2)=2,COUNTIF(Jours_fériés,LB4+1)),HLOOKUP(LB4+2,Journalier_HLV_Inter,8,FALSE)-HLOOKUP(LB4+3,Journalier_HLV_Inter,9,FALSE),IF(AND(WEEKDAY(LB4,2)=2,COUNTIF(Jours_fériés,LB4+2)),HLOOKUP(LB4+1,Journalier_HLV_Inter,8,FALSE)-HLOOKUP(LB4+3,Journalier_HLV_Inter,9,FALSE),IF(AND(WEEKDAY(LB4,2)=3,COUNTIF(Jours_fériés,AND(LB4+1,LB4+2))),HLOOKUP(LB4+3,Journalier_HLV_Inter,8,FALSE)-HLOOKUP(LB4+4,Journalier_HLV_Inter,9,FALSE),IF(AND(WEEKDAY(LB4,2)=3,COUNTIF(Jours_fériés,LB4+1)),HLOOKUP(LB4+2,Journalier_HLV_Inter,8,FALSE)-HLOOKUP(LB4+3,Journalier_HLV_Inter,9,FALSE),IF(AND(WEEKDAY(LB4,2)=3,COUNTIF(Jours_fériés,LB4+2)),HLOOKUP(LB4+1,Journalier_HLV_Inter,8,FALSE)-HLOOKUP(LB4+5,Journalier_HLV_Inter,9,FALSE),IF(WEEKDAY(LB4,2)=4,(HLOOKUP(LB4+1,Journalier_HLV_Inter,8,FALSE)-HLOOKUP(LB4+4,Journalier_HLV_Inter,9,FALSE)),IF(AND(WEEKDAY(LB4,2)=4,COUNTIF(Jours_fériés,LB4+1)),HLOOKUP(LB4+4,Journalier_HLV_Inter,8,FALSE)-HLOOKUP(LB4+5,Journalier_HLV_Inter,9,FALSE),IF(AND(WEEKDAY(LB4,2)=4,COUNTIF(Jours_fériés,AND(LB4+1,LB4+4))),HLOOKUP(LB4+5,Journalier_HLV_Inter,8,FALSE)-HLOOKUP(LB4+6,Journalier_HLV_Inter,9,FALSE),IF(AND(WEEKDAY(LB4,2)=4,COUNTIF(Jours_fériés,LB4+4)),HLOOKUP(LB4+1,Journalier_HLV_Inter,8,FALSE)-HLOOKUP(LB4+5,Journalier_HLV_Inter,9,FALSE),IF(AND(WEEKDAY(LB4,2)=5,COUNTIF(Jours_fériés,LB4+3)),HLOOKUP(LB4+4,Journalier_HLV_Inter,8,FALSE)-HLOOKUP(LB4+5,Journalier_HLV_Inter,9,FALSE),IF(AND(WEEKDAY(LB4,2)=5,COUNTIF(Jours_fériés,LB4+4)),HLOOKUP(LB4+3,Journalier_HLV_Inter,8,FALSE)-HLOOKUP(LB4+5,Journalier_HLV_Inter,9,FALSE),IF(COUNTIF(Week_end,LB4),0,IF(COUNTIF(Jours_fériés,LB4),0,HLOOKUP(LB4+1,Journalier_HLV_Inter,8,FALSE)-HLOOKUP(LB4+2,Journalier_HLV_Inter,9,FALSE)))))))))))))))))))</f>
        <v>0</v>
      </c>
      <c r="LC18" s="63">
        <f>IF(WEEKDAY(LC4,2)=5,(HLOOKUP(LC4+3,Journalier_HLV_Inter,8,FALSE)-HLOOKUP(LC4+4,Journalier_HLV_Inter,9,FALSE)),IF(AND(WEEKDAY(LC4,2)=1,COUNTIF(Jours_fériés,AND(LC4+1,IE+2))),HLOOKUP(LC4+3,Journalier_HLV_Inter,8,FALSE)-HLOOKUP(LC4+4,Journalier_HLV_Inter,9,FALSE),IF(AND(WEEKDAY(LC4,2)=1,COUNTIF(Jours_fériés,LC4+1)),HLOOKUP(LC4+2,Journalier_HLV_Inter,8,FALSE)-HLOOKUP(LC4+3,Journalier_HLV_Inter,9,FALSE),IF(AND(WEEKDAY(LC4,2)=1,COUNTIF(Jours_fériés,LC4+2)),HLOOKUP(LC4+1,Journalier_HLV_Inter,8,FALSE)-HLOOKUP(LC4+3,Journalier_HLV_Inter,9,FALSE),IF(AND(WEEKDAY(LC4,2)=2,COUNTIF(Jours_fériés,AND(LC4+1,LC4+2))),HLOOKUP(LC4+3,Journalier_HLV_Inter,8,FALSE)-HLOOKUP(LC4+4,Journalier_HLV_Inter,9,FALSE),IF(AND(WEEKDAY(LC4,2)=2,COUNTIF(Jours_fériés,LC4+1)),HLOOKUP(LC4+2,Journalier_HLV_Inter,8,FALSE)-HLOOKUP(LC4+3,Journalier_HLV_Inter,9,FALSE),IF(AND(WEEKDAY(LC4,2)=2,COUNTIF(Jours_fériés,LC4+2)),HLOOKUP(LC4+1,Journalier_HLV_Inter,8,FALSE)-HLOOKUP(LC4+3,Journalier_HLV_Inter,9,FALSE),IF(AND(WEEKDAY(LC4,2)=3,COUNTIF(Jours_fériés,AND(LC4+1,LC4+2))),HLOOKUP(LC4+3,Journalier_HLV_Inter,8,FALSE)-HLOOKUP(LC4+4,Journalier_HLV_Inter,9,FALSE),IF(AND(WEEKDAY(LC4,2)=3,COUNTIF(Jours_fériés,LC4+1)),HLOOKUP(LC4+2,Journalier_HLV_Inter,8,FALSE)-HLOOKUP(LC4+3,Journalier_HLV_Inter,9,FALSE),IF(AND(WEEKDAY(LC4,2)=3,COUNTIF(Jours_fériés,LC4+2)),HLOOKUP(LC4+1,Journalier_HLV_Inter,8,FALSE)-HLOOKUP(LC4+5,Journalier_HLV_Inter,9,FALSE),IF(WEEKDAY(LC4,2)=4,(HLOOKUP(LC4+1,Journalier_HLV_Inter,8,FALSE)-HLOOKUP(LC4+4,Journalier_HLV_Inter,9,FALSE)),IF(AND(WEEKDAY(LC4,2)=4,COUNTIF(Jours_fériés,LC4+1)),HLOOKUP(LC4+4,Journalier_HLV_Inter,8,FALSE)-HLOOKUP(LC4+5,Journalier_HLV_Inter,9,FALSE),IF(AND(WEEKDAY(LC4,2)=4,COUNTIF(Jours_fériés,AND(LC4+1,LC4+4))),HLOOKUP(LC4+5,Journalier_HLV_Inter,8,FALSE)-HLOOKUP(LC4+6,Journalier_HLV_Inter,9,FALSE),IF(AND(WEEKDAY(LC4,2)=4,COUNTIF(Jours_fériés,LC4+4)),HLOOKUP(LC4+1,Journalier_HLV_Inter,8,FALSE)-HLOOKUP(LC4+5,Journalier_HLV_Inter,9,FALSE),IF(AND(WEEKDAY(LC4,2)=5,COUNTIF(Jours_fériés,LC4+3)),HLOOKUP(LC4+4,Journalier_HLV_Inter,8,FALSE)-HLOOKUP(LC4+5,Journalier_HLV_Inter,9,FALSE),IF(AND(WEEKDAY(LC4,2)=5,COUNTIF(Jours_fériés,LC4+4)),HLOOKUP(LC4+3,Journalier_HLV_Inter,8,FALSE)-HLOOKUP(LC4+5,Journalier_HLV_Inter,9,FALSE),IF(COUNTIF(Week_end,LC4),0,IF(COUNTIF(Jours_fériés,LC4),0,HLOOKUP(LC4+1,Journalier_HLV_Inter,8,FALSE)-HLOOKUP(LC4+2,Journalier_HLV_Inter,9,FALSE)))))))))))))))))))</f>
        <v>0</v>
      </c>
      <c r="LD18" s="63">
        <f>IF(WEEKDAY(LD4,2)=5,(HLOOKUP(LD4+3,Journalier_HLV_Inter,8,FALSE)-HLOOKUP(LD4+4,Journalier_HLV_Inter,9,FALSE)),IF(AND(WEEKDAY(LD4,2)=1,COUNTIF(Jours_fériés,AND(LD4+1,IE+2))),HLOOKUP(LD4+3,Journalier_HLV_Inter,8,FALSE)-HLOOKUP(LD4+4,Journalier_HLV_Inter,9,FALSE),IF(AND(WEEKDAY(LD4,2)=1,COUNTIF(Jours_fériés,LD4+1)),HLOOKUP(LD4+2,Journalier_HLV_Inter,8,FALSE)-HLOOKUP(LD4+3,Journalier_HLV_Inter,9,FALSE),IF(AND(WEEKDAY(LD4,2)=1,COUNTIF(Jours_fériés,LD4+2)),HLOOKUP(LD4+1,Journalier_HLV_Inter,8,FALSE)-HLOOKUP(LD4+3,Journalier_HLV_Inter,9,FALSE),IF(AND(WEEKDAY(LD4,2)=2,COUNTIF(Jours_fériés,AND(LD4+1,LD4+2))),HLOOKUP(LD4+3,Journalier_HLV_Inter,8,FALSE)-HLOOKUP(LD4+4,Journalier_HLV_Inter,9,FALSE),IF(AND(WEEKDAY(LD4,2)=2,COUNTIF(Jours_fériés,LD4+1)),HLOOKUP(LD4+2,Journalier_HLV_Inter,8,FALSE)-HLOOKUP(LD4+3,Journalier_HLV_Inter,9,FALSE),IF(AND(WEEKDAY(LD4,2)=2,COUNTIF(Jours_fériés,LD4+2)),HLOOKUP(LD4+1,Journalier_HLV_Inter,8,FALSE)-HLOOKUP(LD4+3,Journalier_HLV_Inter,9,FALSE),IF(AND(WEEKDAY(LD4,2)=3,COUNTIF(Jours_fériés,AND(LD4+1,LD4+2))),HLOOKUP(LD4+3,Journalier_HLV_Inter,8,FALSE)-HLOOKUP(LD4+4,Journalier_HLV_Inter,9,FALSE),IF(AND(WEEKDAY(LD4,2)=3,COUNTIF(Jours_fériés,LD4+1)),HLOOKUP(LD4+2,Journalier_HLV_Inter,8,FALSE)-HLOOKUP(LD4+3,Journalier_HLV_Inter,9,FALSE),IF(AND(WEEKDAY(LD4,2)=3,COUNTIF(Jours_fériés,LD4+2)),HLOOKUP(LD4+1,Journalier_HLV_Inter,8,FALSE)-HLOOKUP(LD4+5,Journalier_HLV_Inter,9,FALSE),IF(WEEKDAY(LD4,2)=4,(HLOOKUP(LD4+1,Journalier_HLV_Inter,8,FALSE)-HLOOKUP(LD4+4,Journalier_HLV_Inter,9,FALSE)),IF(AND(WEEKDAY(LD4,2)=4,COUNTIF(Jours_fériés,LD4+1)),HLOOKUP(LD4+4,Journalier_HLV_Inter,8,FALSE)-HLOOKUP(LD4+5,Journalier_HLV_Inter,9,FALSE),IF(AND(WEEKDAY(LD4,2)=4,COUNTIF(Jours_fériés,AND(LD4+1,LD4+4))),HLOOKUP(LD4+5,Journalier_HLV_Inter,8,FALSE)-HLOOKUP(LD4+6,Journalier_HLV_Inter,9,FALSE),IF(AND(WEEKDAY(LD4,2)=4,COUNTIF(Jours_fériés,LD4+4)),HLOOKUP(LD4+1,Journalier_HLV_Inter,8,FALSE)-HLOOKUP(LD4+5,Journalier_HLV_Inter,9,FALSE),IF(AND(WEEKDAY(LD4,2)=5,COUNTIF(Jours_fériés,LD4+3)),HLOOKUP(LD4+4,Journalier_HLV_Inter,8,FALSE)-HLOOKUP(LD4+5,Journalier_HLV_Inter,9,FALSE),IF(AND(WEEKDAY(LD4,2)=5,COUNTIF(Jours_fériés,LD4+4)),HLOOKUP(LD4+3,Journalier_HLV_Inter,8,FALSE)-HLOOKUP(LD4+5,Journalier_HLV_Inter,9,FALSE),IF(COUNTIF(Week_end,LD4),0,IF(COUNTIF(Jours_fériés,LD4),0,HLOOKUP(LD4+1,Journalier_HLV_Inter,8,FALSE)-HLOOKUP(LD4+2,Journalier_HLV_Inter,9,FALSE)))))))))))))))))))</f>
        <v>0</v>
      </c>
      <c r="LE18" s="63">
        <f>IF(WEEKDAY(LE4,2)=5,(HLOOKUP(LE4+3,Journalier_HLV_Inter,8,FALSE)-HLOOKUP(LE4+4,Journalier_HLV_Inter,9,FALSE)),IF(AND(WEEKDAY(LE4,2)=1,COUNTIF(Jours_fériés,AND(LE4+1,IE+2))),HLOOKUP(LE4+3,Journalier_HLV_Inter,8,FALSE)-HLOOKUP(LE4+4,Journalier_HLV_Inter,9,FALSE),IF(AND(WEEKDAY(LE4,2)=1,COUNTIF(Jours_fériés,LE4+1)),HLOOKUP(LE4+2,Journalier_HLV_Inter,8,FALSE)-HLOOKUP(LE4+3,Journalier_HLV_Inter,9,FALSE),IF(AND(WEEKDAY(LE4,2)=1,COUNTIF(Jours_fériés,LE4+2)),HLOOKUP(LE4+1,Journalier_HLV_Inter,8,FALSE)-HLOOKUP(LE4+3,Journalier_HLV_Inter,9,FALSE),IF(AND(WEEKDAY(LE4,2)=2,COUNTIF(Jours_fériés,AND(LE4+1,LE4+2))),HLOOKUP(LE4+3,Journalier_HLV_Inter,8,FALSE)-HLOOKUP(LE4+4,Journalier_HLV_Inter,9,FALSE),IF(AND(WEEKDAY(LE4,2)=2,COUNTIF(Jours_fériés,LE4+1)),HLOOKUP(LE4+2,Journalier_HLV_Inter,8,FALSE)-HLOOKUP(LE4+3,Journalier_HLV_Inter,9,FALSE),IF(AND(WEEKDAY(LE4,2)=2,COUNTIF(Jours_fériés,LE4+2)),HLOOKUP(LE4+1,Journalier_HLV_Inter,8,FALSE)-HLOOKUP(LE4+3,Journalier_HLV_Inter,9,FALSE),IF(AND(WEEKDAY(LE4,2)=3,COUNTIF(Jours_fériés,AND(LE4+1,LE4+2))),HLOOKUP(LE4+3,Journalier_HLV_Inter,8,FALSE)-HLOOKUP(LE4+4,Journalier_HLV_Inter,9,FALSE),IF(AND(WEEKDAY(LE4,2)=3,COUNTIF(Jours_fériés,LE4+1)),HLOOKUP(LE4+2,Journalier_HLV_Inter,8,FALSE)-HLOOKUP(LE4+3,Journalier_HLV_Inter,9,FALSE),IF(AND(WEEKDAY(LE4,2)=3,COUNTIF(Jours_fériés,LE4+2)),HLOOKUP(LE4+1,Journalier_HLV_Inter,8,FALSE)-HLOOKUP(LE4+5,Journalier_HLV_Inter,9,FALSE),IF(WEEKDAY(LE4,2)=4,(HLOOKUP(LE4+1,Journalier_HLV_Inter,8,FALSE)-HLOOKUP(LE4+4,Journalier_HLV_Inter,9,FALSE)),IF(AND(WEEKDAY(LE4,2)=4,COUNTIF(Jours_fériés,LE4+1)),HLOOKUP(LE4+4,Journalier_HLV_Inter,8,FALSE)-HLOOKUP(LE4+5,Journalier_HLV_Inter,9,FALSE),IF(AND(WEEKDAY(LE4,2)=4,COUNTIF(Jours_fériés,AND(LE4+1,LE4+4))),HLOOKUP(LE4+5,Journalier_HLV_Inter,8,FALSE)-HLOOKUP(LE4+6,Journalier_HLV_Inter,9,FALSE),IF(AND(WEEKDAY(LE4,2)=4,COUNTIF(Jours_fériés,LE4+4)),HLOOKUP(LE4+1,Journalier_HLV_Inter,8,FALSE)-HLOOKUP(LE4+5,Journalier_HLV_Inter,9,FALSE),IF(AND(WEEKDAY(LE4,2)=5,COUNTIF(Jours_fériés,LE4+3)),HLOOKUP(LE4+4,Journalier_HLV_Inter,8,FALSE)-HLOOKUP(LE4+5,Journalier_HLV_Inter,9,FALSE),IF(AND(WEEKDAY(LE4,2)=5,COUNTIF(Jours_fériés,LE4+4)),HLOOKUP(LE4+3,Journalier_HLV_Inter,8,FALSE)-HLOOKUP(LE4+5,Journalier_HLV_Inter,9,FALSE),IF(COUNTIF(Week_end,LE4),0,IF(COUNTIF(Jours_fériés,LE4),0,HLOOKUP(LE4+1,Journalier_HLV_Inter,8,FALSE)-HLOOKUP(LE4+2,Journalier_HLV_Inter,9,FALSE)))))))))))))))))))</f>
        <v>0</v>
      </c>
      <c r="LF18" s="63">
        <f>IF(WEEKDAY(LF4,2)=5,(HLOOKUP(LF4+3,Journalier_HLV_Inter,8,FALSE)-HLOOKUP(LF4+4,Journalier_HLV_Inter,9,FALSE)),IF(AND(WEEKDAY(LF4,2)=1,COUNTIF(Jours_fériés,AND(LF4+1,IE+2))),HLOOKUP(LF4+3,Journalier_HLV_Inter,8,FALSE)-HLOOKUP(LF4+4,Journalier_HLV_Inter,9,FALSE),IF(AND(WEEKDAY(LF4,2)=1,COUNTIF(Jours_fériés,LF4+1)),HLOOKUP(LF4+2,Journalier_HLV_Inter,8,FALSE)-HLOOKUP(LF4+3,Journalier_HLV_Inter,9,FALSE),IF(AND(WEEKDAY(LF4,2)=1,COUNTIF(Jours_fériés,LF4+2)),HLOOKUP(LF4+1,Journalier_HLV_Inter,8,FALSE)-HLOOKUP(LF4+3,Journalier_HLV_Inter,9,FALSE),IF(AND(WEEKDAY(LF4,2)=2,COUNTIF(Jours_fériés,AND(LF4+1,LF4+2))),HLOOKUP(LF4+3,Journalier_HLV_Inter,8,FALSE)-HLOOKUP(LF4+4,Journalier_HLV_Inter,9,FALSE),IF(AND(WEEKDAY(LF4,2)=2,COUNTIF(Jours_fériés,LF4+1)),HLOOKUP(LF4+2,Journalier_HLV_Inter,8,FALSE)-HLOOKUP(LF4+3,Journalier_HLV_Inter,9,FALSE),IF(AND(WEEKDAY(LF4,2)=2,COUNTIF(Jours_fériés,LF4+2)),HLOOKUP(LF4+1,Journalier_HLV_Inter,8,FALSE)-HLOOKUP(LF4+3,Journalier_HLV_Inter,9,FALSE),IF(AND(WEEKDAY(LF4,2)=3,COUNTIF(Jours_fériés,AND(LF4+1,LF4+2))),HLOOKUP(LF4+3,Journalier_HLV_Inter,8,FALSE)-HLOOKUP(LF4+4,Journalier_HLV_Inter,9,FALSE),IF(AND(WEEKDAY(LF4,2)=3,COUNTIF(Jours_fériés,LF4+1)),HLOOKUP(LF4+2,Journalier_HLV_Inter,8,FALSE)-HLOOKUP(LF4+3,Journalier_HLV_Inter,9,FALSE),IF(AND(WEEKDAY(LF4,2)=3,COUNTIF(Jours_fériés,LF4+2)),HLOOKUP(LF4+1,Journalier_HLV_Inter,8,FALSE)-HLOOKUP(LF4+5,Journalier_HLV_Inter,9,FALSE),IF(WEEKDAY(LF4,2)=4,(HLOOKUP(LF4+1,Journalier_HLV_Inter,8,FALSE)-HLOOKUP(LF4+4,Journalier_HLV_Inter,9,FALSE)),IF(AND(WEEKDAY(LF4,2)=4,COUNTIF(Jours_fériés,LF4+1)),HLOOKUP(LF4+4,Journalier_HLV_Inter,8,FALSE)-HLOOKUP(LF4+5,Journalier_HLV_Inter,9,FALSE),IF(AND(WEEKDAY(LF4,2)=4,COUNTIF(Jours_fériés,AND(LF4+1,LF4+4))),HLOOKUP(LF4+5,Journalier_HLV_Inter,8,FALSE)-HLOOKUP(LF4+6,Journalier_HLV_Inter,9,FALSE),IF(AND(WEEKDAY(LF4,2)=4,COUNTIF(Jours_fériés,LF4+4)),HLOOKUP(LF4+1,Journalier_HLV_Inter,8,FALSE)-HLOOKUP(LF4+5,Journalier_HLV_Inter,9,FALSE),IF(AND(WEEKDAY(LF4,2)=5,COUNTIF(Jours_fériés,LF4+3)),HLOOKUP(LF4+4,Journalier_HLV_Inter,8,FALSE)-HLOOKUP(LF4+5,Journalier_HLV_Inter,9,FALSE),IF(AND(WEEKDAY(LF4,2)=5,COUNTIF(Jours_fériés,LF4+4)),HLOOKUP(LF4+3,Journalier_HLV_Inter,8,FALSE)-HLOOKUP(LF4+5,Journalier_HLV_Inter,9,FALSE),IF(COUNTIF(Week_end,LF4),0,IF(COUNTIF(Jours_fériés,LF4),0,HLOOKUP(LF4+1,Journalier_HLV_Inter,8,FALSE)-HLOOKUP(LF4+2,Journalier_HLV_Inter,9,FALSE)))))))))))))))))))</f>
        <v>0</v>
      </c>
      <c r="LG18" s="63">
        <f>IF(WEEKDAY(LG4,2)=5,(HLOOKUP(LG4+3,Journalier_HLV_Inter,8,FALSE)-HLOOKUP(LG4+4,Journalier_HLV_Inter,9,FALSE)),IF(AND(WEEKDAY(LG4,2)=1,COUNTIF(Jours_fériés,AND(LG4+1,IE+2))),HLOOKUP(LG4+3,Journalier_HLV_Inter,8,FALSE)-HLOOKUP(LG4+4,Journalier_HLV_Inter,9,FALSE),IF(AND(WEEKDAY(LG4,2)=1,COUNTIF(Jours_fériés,LG4+1)),HLOOKUP(LG4+2,Journalier_HLV_Inter,8,FALSE)-HLOOKUP(LG4+3,Journalier_HLV_Inter,9,FALSE),IF(AND(WEEKDAY(LG4,2)=1,COUNTIF(Jours_fériés,LG4+2)),HLOOKUP(LG4+1,Journalier_HLV_Inter,8,FALSE)-HLOOKUP(LG4+3,Journalier_HLV_Inter,9,FALSE),IF(AND(WEEKDAY(LG4,2)=2,COUNTIF(Jours_fériés,AND(LG4+1,LG4+2))),HLOOKUP(LG4+3,Journalier_HLV_Inter,8,FALSE)-HLOOKUP(LG4+4,Journalier_HLV_Inter,9,FALSE),IF(AND(WEEKDAY(LG4,2)=2,COUNTIF(Jours_fériés,LG4+1)),HLOOKUP(LG4+2,Journalier_HLV_Inter,8,FALSE)-HLOOKUP(LG4+3,Journalier_HLV_Inter,9,FALSE),IF(AND(WEEKDAY(LG4,2)=2,COUNTIF(Jours_fériés,LG4+2)),HLOOKUP(LG4+1,Journalier_HLV_Inter,8,FALSE)-HLOOKUP(LG4+3,Journalier_HLV_Inter,9,FALSE),IF(AND(WEEKDAY(LG4,2)=3,COUNTIF(Jours_fériés,AND(LG4+1,LG4+2))),HLOOKUP(LG4+3,Journalier_HLV_Inter,8,FALSE)-HLOOKUP(LG4+4,Journalier_HLV_Inter,9,FALSE),IF(AND(WEEKDAY(LG4,2)=3,COUNTIF(Jours_fériés,LG4+1)),HLOOKUP(LG4+2,Journalier_HLV_Inter,8,FALSE)-HLOOKUP(LG4+3,Journalier_HLV_Inter,9,FALSE),IF(AND(WEEKDAY(LG4,2)=3,COUNTIF(Jours_fériés,LG4+2)),HLOOKUP(LG4+1,Journalier_HLV_Inter,8,FALSE)-HLOOKUP(LG4+5,Journalier_HLV_Inter,9,FALSE),IF(WEEKDAY(LG4,2)=4,(HLOOKUP(LG4+1,Journalier_HLV_Inter,8,FALSE)-HLOOKUP(LG4+4,Journalier_HLV_Inter,9,FALSE)),IF(AND(WEEKDAY(LG4,2)=4,COUNTIF(Jours_fériés,LG4+1)),HLOOKUP(LG4+4,Journalier_HLV_Inter,8,FALSE)-HLOOKUP(LG4+5,Journalier_HLV_Inter,9,FALSE),IF(AND(WEEKDAY(LG4,2)=4,COUNTIF(Jours_fériés,AND(LG4+1,LG4+4))),HLOOKUP(LG4+5,Journalier_HLV_Inter,8,FALSE)-HLOOKUP(LG4+6,Journalier_HLV_Inter,9,FALSE),IF(AND(WEEKDAY(LG4,2)=4,COUNTIF(Jours_fériés,LG4+4)),HLOOKUP(LG4+1,Journalier_HLV_Inter,8,FALSE)-HLOOKUP(LG4+5,Journalier_HLV_Inter,9,FALSE),IF(AND(WEEKDAY(LG4,2)=5,COUNTIF(Jours_fériés,LG4+3)),HLOOKUP(LG4+4,Journalier_HLV_Inter,8,FALSE)-HLOOKUP(LG4+5,Journalier_HLV_Inter,9,FALSE),IF(AND(WEEKDAY(LG4,2)=5,COUNTIF(Jours_fériés,LG4+4)),HLOOKUP(LG4+3,Journalier_HLV_Inter,8,FALSE)-HLOOKUP(LG4+5,Journalier_HLV_Inter,9,FALSE),IF(COUNTIF(Week_end,LG4),0,IF(COUNTIF(Jours_fériés,LG4),0,HLOOKUP(LG4+1,Journalier_HLV_Inter,8,FALSE)-HLOOKUP(LG4+2,Journalier_HLV_Inter,9,FALSE)))))))))))))))))))</f>
        <v>0</v>
      </c>
      <c r="LH18" s="63">
        <f>IF(WEEKDAY(LH4,2)=5,(HLOOKUP(LH4+3,Journalier_HLV_Inter,8,FALSE)-HLOOKUP(LH4+4,Journalier_HLV_Inter,9,FALSE)),IF(AND(WEEKDAY(LH4,2)=1,COUNTIF(Jours_fériés,AND(LH4+1,IE+2))),HLOOKUP(LH4+3,Journalier_HLV_Inter,8,FALSE)-HLOOKUP(LH4+4,Journalier_HLV_Inter,9,FALSE),IF(AND(WEEKDAY(LH4,2)=1,COUNTIF(Jours_fériés,LH4+1)),HLOOKUP(LH4+2,Journalier_HLV_Inter,8,FALSE)-HLOOKUP(LH4+3,Journalier_HLV_Inter,9,FALSE),IF(AND(WEEKDAY(LH4,2)=1,COUNTIF(Jours_fériés,LH4+2)),HLOOKUP(LH4+1,Journalier_HLV_Inter,8,FALSE)-HLOOKUP(LH4+3,Journalier_HLV_Inter,9,FALSE),IF(AND(WEEKDAY(LH4,2)=2,COUNTIF(Jours_fériés,AND(LH4+1,LH4+2))),HLOOKUP(LH4+3,Journalier_HLV_Inter,8,FALSE)-HLOOKUP(LH4+4,Journalier_HLV_Inter,9,FALSE),IF(AND(WEEKDAY(LH4,2)=2,COUNTIF(Jours_fériés,LH4+1)),HLOOKUP(LH4+2,Journalier_HLV_Inter,8,FALSE)-HLOOKUP(LH4+3,Journalier_HLV_Inter,9,FALSE),IF(AND(WEEKDAY(LH4,2)=2,COUNTIF(Jours_fériés,LH4+2)),HLOOKUP(LH4+1,Journalier_HLV_Inter,8,FALSE)-HLOOKUP(LH4+3,Journalier_HLV_Inter,9,FALSE),IF(AND(WEEKDAY(LH4,2)=3,COUNTIF(Jours_fériés,AND(LH4+1,LH4+2))),HLOOKUP(LH4+3,Journalier_HLV_Inter,8,FALSE)-HLOOKUP(LH4+4,Journalier_HLV_Inter,9,FALSE),IF(AND(WEEKDAY(LH4,2)=3,COUNTIF(Jours_fériés,LH4+1)),HLOOKUP(LH4+2,Journalier_HLV_Inter,8,FALSE)-HLOOKUP(LH4+3,Journalier_HLV_Inter,9,FALSE),IF(AND(WEEKDAY(LH4,2)=3,COUNTIF(Jours_fériés,LH4+2)),HLOOKUP(LH4+1,Journalier_HLV_Inter,8,FALSE)-HLOOKUP(LH4+5,Journalier_HLV_Inter,9,FALSE),IF(WEEKDAY(LH4,2)=4,(HLOOKUP(LH4+1,Journalier_HLV_Inter,8,FALSE)-HLOOKUP(LH4+4,Journalier_HLV_Inter,9,FALSE)),IF(AND(WEEKDAY(LH4,2)=4,COUNTIF(Jours_fériés,LH4+1)),HLOOKUP(LH4+4,Journalier_HLV_Inter,8,FALSE)-HLOOKUP(LH4+5,Journalier_HLV_Inter,9,FALSE),IF(AND(WEEKDAY(LH4,2)=4,COUNTIF(Jours_fériés,AND(LH4+1,LH4+4))),HLOOKUP(LH4+5,Journalier_HLV_Inter,8,FALSE)-HLOOKUP(LH4+6,Journalier_HLV_Inter,9,FALSE),IF(AND(WEEKDAY(LH4,2)=4,COUNTIF(Jours_fériés,LH4+4)),HLOOKUP(LH4+1,Journalier_HLV_Inter,8,FALSE)-HLOOKUP(LH4+5,Journalier_HLV_Inter,9,FALSE),IF(AND(WEEKDAY(LH4,2)=5,COUNTIF(Jours_fériés,LH4+3)),HLOOKUP(LH4+4,Journalier_HLV_Inter,8,FALSE)-HLOOKUP(LH4+5,Journalier_HLV_Inter,9,FALSE),IF(AND(WEEKDAY(LH4,2)=5,COUNTIF(Jours_fériés,LH4+4)),HLOOKUP(LH4+3,Journalier_HLV_Inter,8,FALSE)-HLOOKUP(LH4+5,Journalier_HLV_Inter,9,FALSE),IF(COUNTIF(Week_end,LH4),0,IF(COUNTIF(Jours_fériés,LH4),0,HLOOKUP(LH4+1,Journalier_HLV_Inter,8,FALSE)-HLOOKUP(LH4+2,Journalier_HLV_Inter,9,FALSE)))))))))))))))))))</f>
        <v>0</v>
      </c>
      <c r="LI18" s="63">
        <f>IF(WEEKDAY(LI4,2)=5,(HLOOKUP(LI4+3,Journalier_HLV_Inter,8,FALSE)-HLOOKUP(LI4+4,Journalier_HLV_Inter,9,FALSE)),IF(AND(WEEKDAY(LI4,2)=1,COUNTIF(Jours_fériés,AND(LI4+1,IE+2))),HLOOKUP(LI4+3,Journalier_HLV_Inter,8,FALSE)-HLOOKUP(LI4+4,Journalier_HLV_Inter,9,FALSE),IF(AND(WEEKDAY(LI4,2)=1,COUNTIF(Jours_fériés,LI4+1)),HLOOKUP(LI4+2,Journalier_HLV_Inter,8,FALSE)-HLOOKUP(LI4+3,Journalier_HLV_Inter,9,FALSE),IF(AND(WEEKDAY(LI4,2)=1,COUNTIF(Jours_fériés,LI4+2)),HLOOKUP(LI4+1,Journalier_HLV_Inter,8,FALSE)-HLOOKUP(LI4+3,Journalier_HLV_Inter,9,FALSE),IF(AND(WEEKDAY(LI4,2)=2,COUNTIF(Jours_fériés,AND(LI4+1,LI4+2))),HLOOKUP(LI4+3,Journalier_HLV_Inter,8,FALSE)-HLOOKUP(LI4+4,Journalier_HLV_Inter,9,FALSE),IF(AND(WEEKDAY(LI4,2)=2,COUNTIF(Jours_fériés,LI4+1)),HLOOKUP(LI4+2,Journalier_HLV_Inter,8,FALSE)-HLOOKUP(LI4+3,Journalier_HLV_Inter,9,FALSE),IF(AND(WEEKDAY(LI4,2)=2,COUNTIF(Jours_fériés,LI4+2)),HLOOKUP(LI4+1,Journalier_HLV_Inter,8,FALSE)-HLOOKUP(LI4+3,Journalier_HLV_Inter,9,FALSE),IF(AND(WEEKDAY(LI4,2)=3,COUNTIF(Jours_fériés,AND(LI4+1,LI4+2))),HLOOKUP(LI4+3,Journalier_HLV_Inter,8,FALSE)-HLOOKUP(LI4+4,Journalier_HLV_Inter,9,FALSE),IF(AND(WEEKDAY(LI4,2)=3,COUNTIF(Jours_fériés,LI4+1)),HLOOKUP(LI4+2,Journalier_HLV_Inter,8,FALSE)-HLOOKUP(LI4+3,Journalier_HLV_Inter,9,FALSE),IF(AND(WEEKDAY(LI4,2)=3,COUNTIF(Jours_fériés,LI4+2)),HLOOKUP(LI4+1,Journalier_HLV_Inter,8,FALSE)-HLOOKUP(LI4+5,Journalier_HLV_Inter,9,FALSE),IF(WEEKDAY(LI4,2)=4,(HLOOKUP(LI4+1,Journalier_HLV_Inter,8,FALSE)-HLOOKUP(LI4+4,Journalier_HLV_Inter,9,FALSE)),IF(AND(WEEKDAY(LI4,2)=4,COUNTIF(Jours_fériés,LI4+1)),HLOOKUP(LI4+4,Journalier_HLV_Inter,8,FALSE)-HLOOKUP(LI4+5,Journalier_HLV_Inter,9,FALSE),IF(AND(WEEKDAY(LI4,2)=4,COUNTIF(Jours_fériés,AND(LI4+1,LI4+4))),HLOOKUP(LI4+5,Journalier_HLV_Inter,8,FALSE)-HLOOKUP(LI4+6,Journalier_HLV_Inter,9,FALSE),IF(AND(WEEKDAY(LI4,2)=4,COUNTIF(Jours_fériés,LI4+4)),HLOOKUP(LI4+1,Journalier_HLV_Inter,8,FALSE)-HLOOKUP(LI4+5,Journalier_HLV_Inter,9,FALSE),IF(AND(WEEKDAY(LI4,2)=5,COUNTIF(Jours_fériés,LI4+3)),HLOOKUP(LI4+4,Journalier_HLV_Inter,8,FALSE)-HLOOKUP(LI4+5,Journalier_HLV_Inter,9,FALSE),IF(AND(WEEKDAY(LI4,2)=5,COUNTIF(Jours_fériés,LI4+4)),HLOOKUP(LI4+3,Journalier_HLV_Inter,8,FALSE)-HLOOKUP(LI4+5,Journalier_HLV_Inter,9,FALSE),IF(COUNTIF(Week_end,LI4),0,IF(COUNTIF(Jours_fériés,LI4),0,HLOOKUP(LI4+1,Journalier_HLV_Inter,8,FALSE)-HLOOKUP(LI4+2,Journalier_HLV_Inter,9,FALSE)))))))))))))))))))</f>
        <v>0</v>
      </c>
      <c r="LJ18" s="63">
        <f>IF(WEEKDAY(LJ4,2)=5,(HLOOKUP(LJ4+3,Journalier_HLV_Inter,8,FALSE)-HLOOKUP(LJ4+4,Journalier_HLV_Inter,9,FALSE)),IF(AND(WEEKDAY(LJ4,2)=1,COUNTIF(Jours_fériés,AND(LJ4+1,IE+2))),HLOOKUP(LJ4+3,Journalier_HLV_Inter,8,FALSE)-HLOOKUP(LJ4+4,Journalier_HLV_Inter,9,FALSE),IF(AND(WEEKDAY(LJ4,2)=1,COUNTIF(Jours_fériés,LJ4+1)),HLOOKUP(LJ4+2,Journalier_HLV_Inter,8,FALSE)-HLOOKUP(LJ4+3,Journalier_HLV_Inter,9,FALSE),IF(AND(WEEKDAY(LJ4,2)=1,COUNTIF(Jours_fériés,LJ4+2)),HLOOKUP(LJ4+1,Journalier_HLV_Inter,8,FALSE)-HLOOKUP(LJ4+3,Journalier_HLV_Inter,9,FALSE),IF(AND(WEEKDAY(LJ4,2)=2,COUNTIF(Jours_fériés,AND(LJ4+1,LJ4+2))),HLOOKUP(LJ4+3,Journalier_HLV_Inter,8,FALSE)-HLOOKUP(LJ4+4,Journalier_HLV_Inter,9,FALSE),IF(AND(WEEKDAY(LJ4,2)=2,COUNTIF(Jours_fériés,LJ4+1)),HLOOKUP(LJ4+2,Journalier_HLV_Inter,8,FALSE)-HLOOKUP(LJ4+3,Journalier_HLV_Inter,9,FALSE),IF(AND(WEEKDAY(LJ4,2)=2,COUNTIF(Jours_fériés,LJ4+2)),HLOOKUP(LJ4+1,Journalier_HLV_Inter,8,FALSE)-HLOOKUP(LJ4+3,Journalier_HLV_Inter,9,FALSE),IF(AND(WEEKDAY(LJ4,2)=3,COUNTIF(Jours_fériés,AND(LJ4+1,LJ4+2))),HLOOKUP(LJ4+3,Journalier_HLV_Inter,8,FALSE)-HLOOKUP(LJ4+4,Journalier_HLV_Inter,9,FALSE),IF(AND(WEEKDAY(LJ4,2)=3,COUNTIF(Jours_fériés,LJ4+1)),HLOOKUP(LJ4+2,Journalier_HLV_Inter,8,FALSE)-HLOOKUP(LJ4+3,Journalier_HLV_Inter,9,FALSE),IF(AND(WEEKDAY(LJ4,2)=3,COUNTIF(Jours_fériés,LJ4+2)),HLOOKUP(LJ4+1,Journalier_HLV_Inter,8,FALSE)-HLOOKUP(LJ4+5,Journalier_HLV_Inter,9,FALSE),IF(WEEKDAY(LJ4,2)=4,(HLOOKUP(LJ4+1,Journalier_HLV_Inter,8,FALSE)-HLOOKUP(LJ4+4,Journalier_HLV_Inter,9,FALSE)),IF(AND(WEEKDAY(LJ4,2)=4,COUNTIF(Jours_fériés,LJ4+1)),HLOOKUP(LJ4+4,Journalier_HLV_Inter,8,FALSE)-HLOOKUP(LJ4+5,Journalier_HLV_Inter,9,FALSE),IF(AND(WEEKDAY(LJ4,2)=4,COUNTIF(Jours_fériés,AND(LJ4+1,LJ4+4))),HLOOKUP(LJ4+5,Journalier_HLV_Inter,8,FALSE)-HLOOKUP(LJ4+6,Journalier_HLV_Inter,9,FALSE),IF(AND(WEEKDAY(LJ4,2)=4,COUNTIF(Jours_fériés,LJ4+4)),HLOOKUP(LJ4+1,Journalier_HLV_Inter,8,FALSE)-HLOOKUP(LJ4+5,Journalier_HLV_Inter,9,FALSE),IF(AND(WEEKDAY(LJ4,2)=5,COUNTIF(Jours_fériés,LJ4+3)),HLOOKUP(LJ4+4,Journalier_HLV_Inter,8,FALSE)-HLOOKUP(LJ4+5,Journalier_HLV_Inter,9,FALSE),IF(AND(WEEKDAY(LJ4,2)=5,COUNTIF(Jours_fériés,LJ4+4)),HLOOKUP(LJ4+3,Journalier_HLV_Inter,8,FALSE)-HLOOKUP(LJ4+5,Journalier_HLV_Inter,9,FALSE),IF(COUNTIF(Week_end,LJ4),0,IF(COUNTIF(Jours_fériés,LJ4),0,HLOOKUP(LJ4+1,Journalier_HLV_Inter,8,FALSE)-HLOOKUP(LJ4+2,Journalier_HLV_Inter,9,FALSE)))))))))))))))))))</f>
        <v>0</v>
      </c>
      <c r="LK18" s="63">
        <f>IF(WEEKDAY(LK4,2)=5,(HLOOKUP(LK4+3,Journalier_HLV_Inter,8,FALSE)-HLOOKUP(LK4+4,Journalier_HLV_Inter,9,FALSE)),IF(AND(WEEKDAY(LK4,2)=1,COUNTIF(Jours_fériés,AND(LK4+1,IE+2))),HLOOKUP(LK4+3,Journalier_HLV_Inter,8,FALSE)-HLOOKUP(LK4+4,Journalier_HLV_Inter,9,FALSE),IF(AND(WEEKDAY(LK4,2)=1,COUNTIF(Jours_fériés,LK4+1)),HLOOKUP(LK4+2,Journalier_HLV_Inter,8,FALSE)-HLOOKUP(LK4+3,Journalier_HLV_Inter,9,FALSE),IF(AND(WEEKDAY(LK4,2)=1,COUNTIF(Jours_fériés,LK4+2)),HLOOKUP(LK4+1,Journalier_HLV_Inter,8,FALSE)-HLOOKUP(LK4+3,Journalier_HLV_Inter,9,FALSE),IF(AND(WEEKDAY(LK4,2)=2,COUNTIF(Jours_fériés,AND(LK4+1,LK4+2))),HLOOKUP(LK4+3,Journalier_HLV_Inter,8,FALSE)-HLOOKUP(LK4+4,Journalier_HLV_Inter,9,FALSE),IF(AND(WEEKDAY(LK4,2)=2,COUNTIF(Jours_fériés,LK4+1)),HLOOKUP(LK4+2,Journalier_HLV_Inter,8,FALSE)-HLOOKUP(LK4+3,Journalier_HLV_Inter,9,FALSE),IF(AND(WEEKDAY(LK4,2)=2,COUNTIF(Jours_fériés,LK4+2)),HLOOKUP(LK4+1,Journalier_HLV_Inter,8,FALSE)-HLOOKUP(LK4+3,Journalier_HLV_Inter,9,FALSE),IF(AND(WEEKDAY(LK4,2)=3,COUNTIF(Jours_fériés,AND(LK4+1,LK4+2))),HLOOKUP(LK4+3,Journalier_HLV_Inter,8,FALSE)-HLOOKUP(LK4+4,Journalier_HLV_Inter,9,FALSE),IF(AND(WEEKDAY(LK4,2)=3,COUNTIF(Jours_fériés,LK4+1)),HLOOKUP(LK4+2,Journalier_HLV_Inter,8,FALSE)-HLOOKUP(LK4+3,Journalier_HLV_Inter,9,FALSE),IF(AND(WEEKDAY(LK4,2)=3,COUNTIF(Jours_fériés,LK4+2)),HLOOKUP(LK4+1,Journalier_HLV_Inter,8,FALSE)-HLOOKUP(LK4+5,Journalier_HLV_Inter,9,FALSE),IF(WEEKDAY(LK4,2)=4,(HLOOKUP(LK4+1,Journalier_HLV_Inter,8,FALSE)-HLOOKUP(LK4+4,Journalier_HLV_Inter,9,FALSE)),IF(AND(WEEKDAY(LK4,2)=4,COUNTIF(Jours_fériés,LK4+1)),HLOOKUP(LK4+4,Journalier_HLV_Inter,8,FALSE)-HLOOKUP(LK4+5,Journalier_HLV_Inter,9,FALSE),IF(AND(WEEKDAY(LK4,2)=4,COUNTIF(Jours_fériés,AND(LK4+1,LK4+4))),HLOOKUP(LK4+5,Journalier_HLV_Inter,8,FALSE)-HLOOKUP(LK4+6,Journalier_HLV_Inter,9,FALSE),IF(AND(WEEKDAY(LK4,2)=4,COUNTIF(Jours_fériés,LK4+4)),HLOOKUP(LK4+1,Journalier_HLV_Inter,8,FALSE)-HLOOKUP(LK4+5,Journalier_HLV_Inter,9,FALSE),IF(AND(WEEKDAY(LK4,2)=5,COUNTIF(Jours_fériés,LK4+3)),HLOOKUP(LK4+4,Journalier_HLV_Inter,8,FALSE)-HLOOKUP(LK4+5,Journalier_HLV_Inter,9,FALSE),IF(AND(WEEKDAY(LK4,2)=5,COUNTIF(Jours_fériés,LK4+4)),HLOOKUP(LK4+3,Journalier_HLV_Inter,8,FALSE)-HLOOKUP(LK4+5,Journalier_HLV_Inter,9,FALSE),IF(COUNTIF(Week_end,LK4),0,IF(COUNTIF(Jours_fériés,LK4),0,HLOOKUP(LK4+1,Journalier_HLV_Inter,8,FALSE)-HLOOKUP(LK4+2,Journalier_HLV_Inter,9,FALSE)))))))))))))))))))</f>
        <v>0</v>
      </c>
      <c r="LL18" s="63">
        <f>IF(WEEKDAY(LL4,2)=5,(HLOOKUP(LL4+3,Journalier_HLV_Inter,8,FALSE)-HLOOKUP(LL4+4,Journalier_HLV_Inter,9,FALSE)),IF(AND(WEEKDAY(LL4,2)=1,COUNTIF(Jours_fériés,AND(LL4+1,IE+2))),HLOOKUP(LL4+3,Journalier_HLV_Inter,8,FALSE)-HLOOKUP(LL4+4,Journalier_HLV_Inter,9,FALSE),IF(AND(WEEKDAY(LL4,2)=1,COUNTIF(Jours_fériés,LL4+1)),HLOOKUP(LL4+2,Journalier_HLV_Inter,8,FALSE)-HLOOKUP(LL4+3,Journalier_HLV_Inter,9,FALSE),IF(AND(WEEKDAY(LL4,2)=1,COUNTIF(Jours_fériés,LL4+2)),HLOOKUP(LL4+1,Journalier_HLV_Inter,8,FALSE)-HLOOKUP(LL4+3,Journalier_HLV_Inter,9,FALSE),IF(AND(WEEKDAY(LL4,2)=2,COUNTIF(Jours_fériés,AND(LL4+1,LL4+2))),HLOOKUP(LL4+3,Journalier_HLV_Inter,8,FALSE)-HLOOKUP(LL4+4,Journalier_HLV_Inter,9,FALSE),IF(AND(WEEKDAY(LL4,2)=2,COUNTIF(Jours_fériés,LL4+1)),HLOOKUP(LL4+2,Journalier_HLV_Inter,8,FALSE)-HLOOKUP(LL4+3,Journalier_HLV_Inter,9,FALSE),IF(AND(WEEKDAY(LL4,2)=2,COUNTIF(Jours_fériés,LL4+2)),HLOOKUP(LL4+1,Journalier_HLV_Inter,8,FALSE)-HLOOKUP(LL4+3,Journalier_HLV_Inter,9,FALSE),IF(AND(WEEKDAY(LL4,2)=3,COUNTIF(Jours_fériés,AND(LL4+1,LL4+2))),HLOOKUP(LL4+3,Journalier_HLV_Inter,8,FALSE)-HLOOKUP(LL4+4,Journalier_HLV_Inter,9,FALSE),IF(AND(WEEKDAY(LL4,2)=3,COUNTIF(Jours_fériés,LL4+1)),HLOOKUP(LL4+2,Journalier_HLV_Inter,8,FALSE)-HLOOKUP(LL4+3,Journalier_HLV_Inter,9,FALSE),IF(AND(WEEKDAY(LL4,2)=3,COUNTIF(Jours_fériés,LL4+2)),HLOOKUP(LL4+1,Journalier_HLV_Inter,8,FALSE)-HLOOKUP(LL4+5,Journalier_HLV_Inter,9,FALSE),IF(WEEKDAY(LL4,2)=4,(HLOOKUP(LL4+1,Journalier_HLV_Inter,8,FALSE)-HLOOKUP(LL4+4,Journalier_HLV_Inter,9,FALSE)),IF(AND(WEEKDAY(LL4,2)=4,COUNTIF(Jours_fériés,LL4+1)),HLOOKUP(LL4+4,Journalier_HLV_Inter,8,FALSE)-HLOOKUP(LL4+5,Journalier_HLV_Inter,9,FALSE),IF(AND(WEEKDAY(LL4,2)=4,COUNTIF(Jours_fériés,AND(LL4+1,LL4+4))),HLOOKUP(LL4+5,Journalier_HLV_Inter,8,FALSE)-HLOOKUP(LL4+6,Journalier_HLV_Inter,9,FALSE),IF(AND(WEEKDAY(LL4,2)=4,COUNTIF(Jours_fériés,LL4+4)),HLOOKUP(LL4+1,Journalier_HLV_Inter,8,FALSE)-HLOOKUP(LL4+5,Journalier_HLV_Inter,9,FALSE),IF(AND(WEEKDAY(LL4,2)=5,COUNTIF(Jours_fériés,LL4+3)),HLOOKUP(LL4+4,Journalier_HLV_Inter,8,FALSE)-HLOOKUP(LL4+5,Journalier_HLV_Inter,9,FALSE),IF(AND(WEEKDAY(LL4,2)=5,COUNTIF(Jours_fériés,LL4+4)),HLOOKUP(LL4+3,Journalier_HLV_Inter,8,FALSE)-HLOOKUP(LL4+5,Journalier_HLV_Inter,9,FALSE),IF(COUNTIF(Week_end,LL4),0,IF(COUNTIF(Jours_fériés,LL4),0,HLOOKUP(LL4+1,Journalier_HLV_Inter,8,FALSE)-HLOOKUP(LL4+2,Journalier_HLV_Inter,9,FALSE)))))))))))))))))))</f>
        <v>0</v>
      </c>
      <c r="LM18" s="63">
        <f>IF(WEEKDAY(LM4,2)=5,(HLOOKUP(LM4+3,Journalier_HLV_Inter,8,FALSE)-HLOOKUP(LM4+4,Journalier_HLV_Inter,9,FALSE)),IF(AND(WEEKDAY(LM4,2)=1,COUNTIF(Jours_fériés,AND(LM4+1,IE+2))),HLOOKUP(LM4+3,Journalier_HLV_Inter,8,FALSE)-HLOOKUP(LM4+4,Journalier_HLV_Inter,9,FALSE),IF(AND(WEEKDAY(LM4,2)=1,COUNTIF(Jours_fériés,LM4+1)),HLOOKUP(LM4+2,Journalier_HLV_Inter,8,FALSE)-HLOOKUP(LM4+3,Journalier_HLV_Inter,9,FALSE),IF(AND(WEEKDAY(LM4,2)=1,COUNTIF(Jours_fériés,LM4+2)),HLOOKUP(LM4+1,Journalier_HLV_Inter,8,FALSE)-HLOOKUP(LM4+3,Journalier_HLV_Inter,9,FALSE),IF(AND(WEEKDAY(LM4,2)=2,COUNTIF(Jours_fériés,AND(LM4+1,LM4+2))),HLOOKUP(LM4+3,Journalier_HLV_Inter,8,FALSE)-HLOOKUP(LM4+4,Journalier_HLV_Inter,9,FALSE),IF(AND(WEEKDAY(LM4,2)=2,COUNTIF(Jours_fériés,LM4+1)),HLOOKUP(LM4+2,Journalier_HLV_Inter,8,FALSE)-HLOOKUP(LM4+3,Journalier_HLV_Inter,9,FALSE),IF(AND(WEEKDAY(LM4,2)=2,COUNTIF(Jours_fériés,LM4+2)),HLOOKUP(LM4+1,Journalier_HLV_Inter,8,FALSE)-HLOOKUP(LM4+3,Journalier_HLV_Inter,9,FALSE),IF(AND(WEEKDAY(LM4,2)=3,COUNTIF(Jours_fériés,AND(LM4+1,LM4+2))),HLOOKUP(LM4+3,Journalier_HLV_Inter,8,FALSE)-HLOOKUP(LM4+4,Journalier_HLV_Inter,9,FALSE),IF(AND(WEEKDAY(LM4,2)=3,COUNTIF(Jours_fériés,LM4+1)),HLOOKUP(LM4+2,Journalier_HLV_Inter,8,FALSE)-HLOOKUP(LM4+3,Journalier_HLV_Inter,9,FALSE),IF(AND(WEEKDAY(LM4,2)=3,COUNTIF(Jours_fériés,LM4+2)),HLOOKUP(LM4+1,Journalier_HLV_Inter,8,FALSE)-HLOOKUP(LM4+5,Journalier_HLV_Inter,9,FALSE),IF(WEEKDAY(LM4,2)=4,(HLOOKUP(LM4+1,Journalier_HLV_Inter,8,FALSE)-HLOOKUP(LM4+4,Journalier_HLV_Inter,9,FALSE)),IF(AND(WEEKDAY(LM4,2)=4,COUNTIF(Jours_fériés,LM4+1)),HLOOKUP(LM4+4,Journalier_HLV_Inter,8,FALSE)-HLOOKUP(LM4+5,Journalier_HLV_Inter,9,FALSE),IF(AND(WEEKDAY(LM4,2)=4,COUNTIF(Jours_fériés,AND(LM4+1,LM4+4))),HLOOKUP(LM4+5,Journalier_HLV_Inter,8,FALSE)-HLOOKUP(LM4+6,Journalier_HLV_Inter,9,FALSE),IF(AND(WEEKDAY(LM4,2)=4,COUNTIF(Jours_fériés,LM4+4)),HLOOKUP(LM4+1,Journalier_HLV_Inter,8,FALSE)-HLOOKUP(LM4+5,Journalier_HLV_Inter,9,FALSE),IF(AND(WEEKDAY(LM4,2)=5,COUNTIF(Jours_fériés,LM4+3)),HLOOKUP(LM4+4,Journalier_HLV_Inter,8,FALSE)-HLOOKUP(LM4+5,Journalier_HLV_Inter,9,FALSE),IF(AND(WEEKDAY(LM4,2)=5,COUNTIF(Jours_fériés,LM4+4)),HLOOKUP(LM4+3,Journalier_HLV_Inter,8,FALSE)-HLOOKUP(LM4+5,Journalier_HLV_Inter,9,FALSE),IF(COUNTIF(Week_end,LM4),0,IF(COUNTIF(Jours_fériés,LM4),0,HLOOKUP(LM4+1,Journalier_HLV_Inter,8,FALSE)-HLOOKUP(LM4+2,Journalier_HLV_Inter,9,FALSE)))))))))))))))))))</f>
        <v>0</v>
      </c>
      <c r="LN18" s="63">
        <f>IF(WEEKDAY(LN4,2)=5,(HLOOKUP(LN4+3,Journalier_HLV_Inter,8,FALSE)-HLOOKUP(LN4+4,Journalier_HLV_Inter,9,FALSE)),IF(AND(WEEKDAY(LN4,2)=1,COUNTIF(Jours_fériés,AND(LN4+1,IE+2))),HLOOKUP(LN4+3,Journalier_HLV_Inter,8,FALSE)-HLOOKUP(LN4+4,Journalier_HLV_Inter,9,FALSE),IF(AND(WEEKDAY(LN4,2)=1,COUNTIF(Jours_fériés,LN4+1)),HLOOKUP(LN4+2,Journalier_HLV_Inter,8,FALSE)-HLOOKUP(LN4+3,Journalier_HLV_Inter,9,FALSE),IF(AND(WEEKDAY(LN4,2)=1,COUNTIF(Jours_fériés,LN4+2)),HLOOKUP(LN4+1,Journalier_HLV_Inter,8,FALSE)-HLOOKUP(LN4+3,Journalier_HLV_Inter,9,FALSE),IF(AND(WEEKDAY(LN4,2)=2,COUNTIF(Jours_fériés,AND(LN4+1,LN4+2))),HLOOKUP(LN4+3,Journalier_HLV_Inter,8,FALSE)-HLOOKUP(LN4+4,Journalier_HLV_Inter,9,FALSE),IF(AND(WEEKDAY(LN4,2)=2,COUNTIF(Jours_fériés,LN4+1)),HLOOKUP(LN4+2,Journalier_HLV_Inter,8,FALSE)-HLOOKUP(LN4+3,Journalier_HLV_Inter,9,FALSE),IF(AND(WEEKDAY(LN4,2)=2,COUNTIF(Jours_fériés,LN4+2)),HLOOKUP(LN4+1,Journalier_HLV_Inter,8,FALSE)-HLOOKUP(LN4+3,Journalier_HLV_Inter,9,FALSE),IF(AND(WEEKDAY(LN4,2)=3,COUNTIF(Jours_fériés,AND(LN4+1,LN4+2))),HLOOKUP(LN4+3,Journalier_HLV_Inter,8,FALSE)-HLOOKUP(LN4+4,Journalier_HLV_Inter,9,FALSE),IF(AND(WEEKDAY(LN4,2)=3,COUNTIF(Jours_fériés,LN4+1)),HLOOKUP(LN4+2,Journalier_HLV_Inter,8,FALSE)-HLOOKUP(LN4+3,Journalier_HLV_Inter,9,FALSE),IF(AND(WEEKDAY(LN4,2)=3,COUNTIF(Jours_fériés,LN4+2)),HLOOKUP(LN4+1,Journalier_HLV_Inter,8,FALSE)-HLOOKUP(LN4+5,Journalier_HLV_Inter,9,FALSE),IF(WEEKDAY(LN4,2)=4,(HLOOKUP(LN4+1,Journalier_HLV_Inter,8,FALSE)-HLOOKUP(LN4+4,Journalier_HLV_Inter,9,FALSE)),IF(AND(WEEKDAY(LN4,2)=4,COUNTIF(Jours_fériés,LN4+1)),HLOOKUP(LN4+4,Journalier_HLV_Inter,8,FALSE)-HLOOKUP(LN4+5,Journalier_HLV_Inter,9,FALSE),IF(AND(WEEKDAY(LN4,2)=4,COUNTIF(Jours_fériés,AND(LN4+1,LN4+4))),HLOOKUP(LN4+5,Journalier_HLV_Inter,8,FALSE)-HLOOKUP(LN4+6,Journalier_HLV_Inter,9,FALSE),IF(AND(WEEKDAY(LN4,2)=4,COUNTIF(Jours_fériés,LN4+4)),HLOOKUP(LN4+1,Journalier_HLV_Inter,8,FALSE)-HLOOKUP(LN4+5,Journalier_HLV_Inter,9,FALSE),IF(AND(WEEKDAY(LN4,2)=5,COUNTIF(Jours_fériés,LN4+3)),HLOOKUP(LN4+4,Journalier_HLV_Inter,8,FALSE)-HLOOKUP(LN4+5,Journalier_HLV_Inter,9,FALSE),IF(AND(WEEKDAY(LN4,2)=5,COUNTIF(Jours_fériés,LN4+4)),HLOOKUP(LN4+3,Journalier_HLV_Inter,8,FALSE)-HLOOKUP(LN4+5,Journalier_HLV_Inter,9,FALSE),IF(COUNTIF(Week_end,LN4),0,IF(COUNTIF(Jours_fériés,LN4),0,HLOOKUP(LN4+1,Journalier_HLV_Inter,8,FALSE)-HLOOKUP(LN4+2,Journalier_HLV_Inter,9,FALSE)))))))))))))))))))</f>
        <v>0</v>
      </c>
      <c r="LO18" s="63">
        <f>IF(WEEKDAY(LO4,2)=5,(HLOOKUP(LO4+3,Journalier_HLV_Inter,8,FALSE)-HLOOKUP(LO4+4,Journalier_HLV_Inter,9,FALSE)),IF(AND(WEEKDAY(LO4,2)=1,COUNTIF(Jours_fériés,AND(LO4+1,IE+2))),HLOOKUP(LO4+3,Journalier_HLV_Inter,8,FALSE)-HLOOKUP(LO4+4,Journalier_HLV_Inter,9,FALSE),IF(AND(WEEKDAY(LO4,2)=1,COUNTIF(Jours_fériés,LO4+1)),HLOOKUP(LO4+2,Journalier_HLV_Inter,8,FALSE)-HLOOKUP(LO4+3,Journalier_HLV_Inter,9,FALSE),IF(AND(WEEKDAY(LO4,2)=1,COUNTIF(Jours_fériés,LO4+2)),HLOOKUP(LO4+1,Journalier_HLV_Inter,8,FALSE)-HLOOKUP(LO4+3,Journalier_HLV_Inter,9,FALSE),IF(AND(WEEKDAY(LO4,2)=2,COUNTIF(Jours_fériés,AND(LO4+1,LO4+2))),HLOOKUP(LO4+3,Journalier_HLV_Inter,8,FALSE)-HLOOKUP(LO4+4,Journalier_HLV_Inter,9,FALSE),IF(AND(WEEKDAY(LO4,2)=2,COUNTIF(Jours_fériés,LO4+1)),HLOOKUP(LO4+2,Journalier_HLV_Inter,8,FALSE)-HLOOKUP(LO4+3,Journalier_HLV_Inter,9,FALSE),IF(AND(WEEKDAY(LO4,2)=2,COUNTIF(Jours_fériés,LO4+2)),HLOOKUP(LO4+1,Journalier_HLV_Inter,8,FALSE)-HLOOKUP(LO4+3,Journalier_HLV_Inter,9,FALSE),IF(AND(WEEKDAY(LO4,2)=3,COUNTIF(Jours_fériés,AND(LO4+1,LO4+2))),HLOOKUP(LO4+3,Journalier_HLV_Inter,8,FALSE)-HLOOKUP(LO4+4,Journalier_HLV_Inter,9,FALSE),IF(AND(WEEKDAY(LO4,2)=3,COUNTIF(Jours_fériés,LO4+1)),HLOOKUP(LO4+2,Journalier_HLV_Inter,8,FALSE)-HLOOKUP(LO4+3,Journalier_HLV_Inter,9,FALSE),IF(AND(WEEKDAY(LO4,2)=3,COUNTIF(Jours_fériés,LO4+2)),HLOOKUP(LO4+1,Journalier_HLV_Inter,8,FALSE)-HLOOKUP(LO4+5,Journalier_HLV_Inter,9,FALSE),IF(WEEKDAY(LO4,2)=4,(HLOOKUP(LO4+1,Journalier_HLV_Inter,8,FALSE)-HLOOKUP(LO4+4,Journalier_HLV_Inter,9,FALSE)),IF(AND(WEEKDAY(LO4,2)=4,COUNTIF(Jours_fériés,LO4+1)),HLOOKUP(LO4+4,Journalier_HLV_Inter,8,FALSE)-HLOOKUP(LO4+5,Journalier_HLV_Inter,9,FALSE),IF(AND(WEEKDAY(LO4,2)=4,COUNTIF(Jours_fériés,AND(LO4+1,LO4+4))),HLOOKUP(LO4+5,Journalier_HLV_Inter,8,FALSE)-HLOOKUP(LO4+6,Journalier_HLV_Inter,9,FALSE),IF(AND(WEEKDAY(LO4,2)=4,COUNTIF(Jours_fériés,LO4+4)),HLOOKUP(LO4+1,Journalier_HLV_Inter,8,FALSE)-HLOOKUP(LO4+5,Journalier_HLV_Inter,9,FALSE),IF(AND(WEEKDAY(LO4,2)=5,COUNTIF(Jours_fériés,LO4+3)),HLOOKUP(LO4+4,Journalier_HLV_Inter,8,FALSE)-HLOOKUP(LO4+5,Journalier_HLV_Inter,9,FALSE),IF(AND(WEEKDAY(LO4,2)=5,COUNTIF(Jours_fériés,LO4+4)),HLOOKUP(LO4+3,Journalier_HLV_Inter,8,FALSE)-HLOOKUP(LO4+5,Journalier_HLV_Inter,9,FALSE),IF(COUNTIF(Week_end,LO4),0,IF(COUNTIF(Jours_fériés,LO4),0,HLOOKUP(LO4+1,Journalier_HLV_Inter,8,FALSE)-HLOOKUP(LO4+2,Journalier_HLV_Inter,9,FALSE)))))))))))))))))))</f>
        <v>0</v>
      </c>
      <c r="LP18" s="63">
        <f>IF(WEEKDAY(LP4,2)=5,(HLOOKUP(LP4+3,Journalier_HLV_Inter,8,FALSE)-HLOOKUP(LP4+4,Journalier_HLV_Inter,9,FALSE)),IF(AND(WEEKDAY(LP4,2)=1,COUNTIF(Jours_fériés,AND(LP4+1,IE+2))),HLOOKUP(LP4+3,Journalier_HLV_Inter,8,FALSE)-HLOOKUP(LP4+4,Journalier_HLV_Inter,9,FALSE),IF(AND(WEEKDAY(LP4,2)=1,COUNTIF(Jours_fériés,LP4+1)),HLOOKUP(LP4+2,Journalier_HLV_Inter,8,FALSE)-HLOOKUP(LP4+3,Journalier_HLV_Inter,9,FALSE),IF(AND(WEEKDAY(LP4,2)=1,COUNTIF(Jours_fériés,LP4+2)),HLOOKUP(LP4+1,Journalier_HLV_Inter,8,FALSE)-HLOOKUP(LP4+3,Journalier_HLV_Inter,9,FALSE),IF(AND(WEEKDAY(LP4,2)=2,COUNTIF(Jours_fériés,AND(LP4+1,LP4+2))),HLOOKUP(LP4+3,Journalier_HLV_Inter,8,FALSE)-HLOOKUP(LP4+4,Journalier_HLV_Inter,9,FALSE),IF(AND(WEEKDAY(LP4,2)=2,COUNTIF(Jours_fériés,LP4+1)),HLOOKUP(LP4+2,Journalier_HLV_Inter,8,FALSE)-HLOOKUP(LP4+3,Journalier_HLV_Inter,9,FALSE),IF(AND(WEEKDAY(LP4,2)=2,COUNTIF(Jours_fériés,LP4+2)),HLOOKUP(LP4+1,Journalier_HLV_Inter,8,FALSE)-HLOOKUP(LP4+3,Journalier_HLV_Inter,9,FALSE),IF(AND(WEEKDAY(LP4,2)=3,COUNTIF(Jours_fériés,AND(LP4+1,LP4+2))),HLOOKUP(LP4+3,Journalier_HLV_Inter,8,FALSE)-HLOOKUP(LP4+4,Journalier_HLV_Inter,9,FALSE),IF(AND(WEEKDAY(LP4,2)=3,COUNTIF(Jours_fériés,LP4+1)),HLOOKUP(LP4+2,Journalier_HLV_Inter,8,FALSE)-HLOOKUP(LP4+3,Journalier_HLV_Inter,9,FALSE),IF(AND(WEEKDAY(LP4,2)=3,COUNTIF(Jours_fériés,LP4+2)),HLOOKUP(LP4+1,Journalier_HLV_Inter,8,FALSE)-HLOOKUP(LP4+5,Journalier_HLV_Inter,9,FALSE),IF(WEEKDAY(LP4,2)=4,(HLOOKUP(LP4+1,Journalier_HLV_Inter,8,FALSE)-HLOOKUP(LP4+4,Journalier_HLV_Inter,9,FALSE)),IF(AND(WEEKDAY(LP4,2)=4,COUNTIF(Jours_fériés,LP4+1)),HLOOKUP(LP4+4,Journalier_HLV_Inter,8,FALSE)-HLOOKUP(LP4+5,Journalier_HLV_Inter,9,FALSE),IF(AND(WEEKDAY(LP4,2)=4,COUNTIF(Jours_fériés,AND(LP4+1,LP4+4))),HLOOKUP(LP4+5,Journalier_HLV_Inter,8,FALSE)-HLOOKUP(LP4+6,Journalier_HLV_Inter,9,FALSE),IF(AND(WEEKDAY(LP4,2)=4,COUNTIF(Jours_fériés,LP4+4)),HLOOKUP(LP4+1,Journalier_HLV_Inter,8,FALSE)-HLOOKUP(LP4+5,Journalier_HLV_Inter,9,FALSE),IF(AND(WEEKDAY(LP4,2)=5,COUNTIF(Jours_fériés,LP4+3)),HLOOKUP(LP4+4,Journalier_HLV_Inter,8,FALSE)-HLOOKUP(LP4+5,Journalier_HLV_Inter,9,FALSE),IF(AND(WEEKDAY(LP4,2)=5,COUNTIF(Jours_fériés,LP4+4)),HLOOKUP(LP4+3,Journalier_HLV_Inter,8,FALSE)-HLOOKUP(LP4+5,Journalier_HLV_Inter,9,FALSE),IF(COUNTIF(Week_end,LP4),0,IF(COUNTIF(Jours_fériés,LP4),0,HLOOKUP(LP4+1,Journalier_HLV_Inter,8,FALSE)-HLOOKUP(LP4+2,Journalier_HLV_Inter,9,FALSE)))))))))))))))))))</f>
        <v>0</v>
      </c>
      <c r="LQ18" s="63">
        <f>IF(WEEKDAY(LQ4,2)=5,(HLOOKUP(LQ4+3,Journalier_HLV_Inter,8,FALSE)-HLOOKUP(LQ4+4,Journalier_HLV_Inter,9,FALSE)),IF(AND(WEEKDAY(LQ4,2)=1,COUNTIF(Jours_fériés,AND(LQ4+1,IE+2))),HLOOKUP(LQ4+3,Journalier_HLV_Inter,8,FALSE)-HLOOKUP(LQ4+4,Journalier_HLV_Inter,9,FALSE),IF(AND(WEEKDAY(LQ4,2)=1,COUNTIF(Jours_fériés,LQ4+1)),HLOOKUP(LQ4+2,Journalier_HLV_Inter,8,FALSE)-HLOOKUP(LQ4+3,Journalier_HLV_Inter,9,FALSE),IF(AND(WEEKDAY(LQ4,2)=1,COUNTIF(Jours_fériés,LQ4+2)),HLOOKUP(LQ4+1,Journalier_HLV_Inter,8,FALSE)-HLOOKUP(LQ4+3,Journalier_HLV_Inter,9,FALSE),IF(AND(WEEKDAY(LQ4,2)=2,COUNTIF(Jours_fériés,AND(LQ4+1,LQ4+2))),HLOOKUP(LQ4+3,Journalier_HLV_Inter,8,FALSE)-HLOOKUP(LQ4+4,Journalier_HLV_Inter,9,FALSE),IF(AND(WEEKDAY(LQ4,2)=2,COUNTIF(Jours_fériés,LQ4+1)),HLOOKUP(LQ4+2,Journalier_HLV_Inter,8,FALSE)-HLOOKUP(LQ4+3,Journalier_HLV_Inter,9,FALSE),IF(AND(WEEKDAY(LQ4,2)=2,COUNTIF(Jours_fériés,LQ4+2)),HLOOKUP(LQ4+1,Journalier_HLV_Inter,8,FALSE)-HLOOKUP(LQ4+3,Journalier_HLV_Inter,9,FALSE),IF(AND(WEEKDAY(LQ4,2)=3,COUNTIF(Jours_fériés,AND(LQ4+1,LQ4+2))),HLOOKUP(LQ4+3,Journalier_HLV_Inter,8,FALSE)-HLOOKUP(LQ4+4,Journalier_HLV_Inter,9,FALSE),IF(AND(WEEKDAY(LQ4,2)=3,COUNTIF(Jours_fériés,LQ4+1)),HLOOKUP(LQ4+2,Journalier_HLV_Inter,8,FALSE)-HLOOKUP(LQ4+3,Journalier_HLV_Inter,9,FALSE),IF(AND(WEEKDAY(LQ4,2)=3,COUNTIF(Jours_fériés,LQ4+2)),HLOOKUP(LQ4+1,Journalier_HLV_Inter,8,FALSE)-HLOOKUP(LQ4+5,Journalier_HLV_Inter,9,FALSE),IF(WEEKDAY(LQ4,2)=4,(HLOOKUP(LQ4+1,Journalier_HLV_Inter,8,FALSE)-HLOOKUP(LQ4+4,Journalier_HLV_Inter,9,FALSE)),IF(AND(WEEKDAY(LQ4,2)=4,COUNTIF(Jours_fériés,LQ4+1)),HLOOKUP(LQ4+4,Journalier_HLV_Inter,8,FALSE)-HLOOKUP(LQ4+5,Journalier_HLV_Inter,9,FALSE),IF(AND(WEEKDAY(LQ4,2)=4,COUNTIF(Jours_fériés,AND(LQ4+1,LQ4+4))),HLOOKUP(LQ4+5,Journalier_HLV_Inter,8,FALSE)-HLOOKUP(LQ4+6,Journalier_HLV_Inter,9,FALSE),IF(AND(WEEKDAY(LQ4,2)=4,COUNTIF(Jours_fériés,LQ4+4)),HLOOKUP(LQ4+1,Journalier_HLV_Inter,8,FALSE)-HLOOKUP(LQ4+5,Journalier_HLV_Inter,9,FALSE),IF(AND(WEEKDAY(LQ4,2)=5,COUNTIF(Jours_fériés,LQ4+3)),HLOOKUP(LQ4+4,Journalier_HLV_Inter,8,FALSE)-HLOOKUP(LQ4+5,Journalier_HLV_Inter,9,FALSE),IF(AND(WEEKDAY(LQ4,2)=5,COUNTIF(Jours_fériés,LQ4+4)),HLOOKUP(LQ4+3,Journalier_HLV_Inter,8,FALSE)-HLOOKUP(LQ4+5,Journalier_HLV_Inter,9,FALSE),IF(COUNTIF(Week_end,LQ4),0,IF(COUNTIF(Jours_fériés,LQ4),0,HLOOKUP(LQ4+1,Journalier_HLV_Inter,8,FALSE)-HLOOKUP(LQ4+2,Journalier_HLV_Inter,9,FALSE)))))))))))))))))))</f>
        <v>0</v>
      </c>
      <c r="LR18" s="63">
        <f>IF(WEEKDAY(LR4,2)=5,(HLOOKUP(LR4+3,Journalier_HLV_Inter,8,FALSE)-HLOOKUP(LR4+4,Journalier_HLV_Inter,9,FALSE)),IF(AND(WEEKDAY(LR4,2)=1,COUNTIF(Jours_fériés,AND(LR4+1,IE+2))),HLOOKUP(LR4+3,Journalier_HLV_Inter,8,FALSE)-HLOOKUP(LR4+4,Journalier_HLV_Inter,9,FALSE),IF(AND(WEEKDAY(LR4,2)=1,COUNTIF(Jours_fériés,LR4+1)),HLOOKUP(LR4+2,Journalier_HLV_Inter,8,FALSE)-HLOOKUP(LR4+3,Journalier_HLV_Inter,9,FALSE),IF(AND(WEEKDAY(LR4,2)=1,COUNTIF(Jours_fériés,LR4+2)),HLOOKUP(LR4+1,Journalier_HLV_Inter,8,FALSE)-HLOOKUP(LR4+3,Journalier_HLV_Inter,9,FALSE),IF(AND(WEEKDAY(LR4,2)=2,COUNTIF(Jours_fériés,AND(LR4+1,LR4+2))),HLOOKUP(LR4+3,Journalier_HLV_Inter,8,FALSE)-HLOOKUP(LR4+4,Journalier_HLV_Inter,9,FALSE),IF(AND(WEEKDAY(LR4,2)=2,COUNTIF(Jours_fériés,LR4+1)),HLOOKUP(LR4+2,Journalier_HLV_Inter,8,FALSE)-HLOOKUP(LR4+3,Journalier_HLV_Inter,9,FALSE),IF(AND(WEEKDAY(LR4,2)=2,COUNTIF(Jours_fériés,LR4+2)),HLOOKUP(LR4+1,Journalier_HLV_Inter,8,FALSE)-HLOOKUP(LR4+3,Journalier_HLV_Inter,9,FALSE),IF(AND(WEEKDAY(LR4,2)=3,COUNTIF(Jours_fériés,AND(LR4+1,LR4+2))),HLOOKUP(LR4+3,Journalier_HLV_Inter,8,FALSE)-HLOOKUP(LR4+4,Journalier_HLV_Inter,9,FALSE),IF(AND(WEEKDAY(LR4,2)=3,COUNTIF(Jours_fériés,LR4+1)),HLOOKUP(LR4+2,Journalier_HLV_Inter,8,FALSE)-HLOOKUP(LR4+3,Journalier_HLV_Inter,9,FALSE),IF(AND(WEEKDAY(LR4,2)=3,COUNTIF(Jours_fériés,LR4+2)),HLOOKUP(LR4+1,Journalier_HLV_Inter,8,FALSE)-HLOOKUP(LR4+5,Journalier_HLV_Inter,9,FALSE),IF(WEEKDAY(LR4,2)=4,(HLOOKUP(LR4+1,Journalier_HLV_Inter,8,FALSE)-HLOOKUP(LR4+4,Journalier_HLV_Inter,9,FALSE)),IF(AND(WEEKDAY(LR4,2)=4,COUNTIF(Jours_fériés,LR4+1)),HLOOKUP(LR4+4,Journalier_HLV_Inter,8,FALSE)-HLOOKUP(LR4+5,Journalier_HLV_Inter,9,FALSE),IF(AND(WEEKDAY(LR4,2)=4,COUNTIF(Jours_fériés,AND(LR4+1,LR4+4))),HLOOKUP(LR4+5,Journalier_HLV_Inter,8,FALSE)-HLOOKUP(LR4+6,Journalier_HLV_Inter,9,FALSE),IF(AND(WEEKDAY(LR4,2)=4,COUNTIF(Jours_fériés,LR4+4)),HLOOKUP(LR4+1,Journalier_HLV_Inter,8,FALSE)-HLOOKUP(LR4+5,Journalier_HLV_Inter,9,FALSE),IF(AND(WEEKDAY(LR4,2)=5,COUNTIF(Jours_fériés,LR4+3)),HLOOKUP(LR4+4,Journalier_HLV_Inter,8,FALSE)-HLOOKUP(LR4+5,Journalier_HLV_Inter,9,FALSE),IF(AND(WEEKDAY(LR4,2)=5,COUNTIF(Jours_fériés,LR4+4)),HLOOKUP(LR4+3,Journalier_HLV_Inter,8,FALSE)-HLOOKUP(LR4+5,Journalier_HLV_Inter,9,FALSE),IF(COUNTIF(Week_end,LR4),0,IF(COUNTIF(Jours_fériés,LR4),0,HLOOKUP(LR4+1,Journalier_HLV_Inter,8,FALSE)-HLOOKUP(LR4+2,Journalier_HLV_Inter,9,FALSE)))))))))))))))))))</f>
        <v>0</v>
      </c>
      <c r="LS18" s="63">
        <f>IF(WEEKDAY(LS4,2)=5,(HLOOKUP(LS4+3,Journalier_HLV_Inter,8,FALSE)-HLOOKUP(LS4+4,Journalier_HLV_Inter,9,FALSE)),IF(AND(WEEKDAY(LS4,2)=1,COUNTIF(Jours_fériés,AND(LS4+1,IE+2))),HLOOKUP(LS4+3,Journalier_HLV_Inter,8,FALSE)-HLOOKUP(LS4+4,Journalier_HLV_Inter,9,FALSE),IF(AND(WEEKDAY(LS4,2)=1,COUNTIF(Jours_fériés,LS4+1)),HLOOKUP(LS4+2,Journalier_HLV_Inter,8,FALSE)-HLOOKUP(LS4+3,Journalier_HLV_Inter,9,FALSE),IF(AND(WEEKDAY(LS4,2)=1,COUNTIF(Jours_fériés,LS4+2)),HLOOKUP(LS4+1,Journalier_HLV_Inter,8,FALSE)-HLOOKUP(LS4+3,Journalier_HLV_Inter,9,FALSE),IF(AND(WEEKDAY(LS4,2)=2,COUNTIF(Jours_fériés,AND(LS4+1,LS4+2))),HLOOKUP(LS4+3,Journalier_HLV_Inter,8,FALSE)-HLOOKUP(LS4+4,Journalier_HLV_Inter,9,FALSE),IF(AND(WEEKDAY(LS4,2)=2,COUNTIF(Jours_fériés,LS4+1)),HLOOKUP(LS4+2,Journalier_HLV_Inter,8,FALSE)-HLOOKUP(LS4+3,Journalier_HLV_Inter,9,FALSE),IF(AND(WEEKDAY(LS4,2)=2,COUNTIF(Jours_fériés,LS4+2)),HLOOKUP(LS4+1,Journalier_HLV_Inter,8,FALSE)-HLOOKUP(LS4+3,Journalier_HLV_Inter,9,FALSE),IF(AND(WEEKDAY(LS4,2)=3,COUNTIF(Jours_fériés,AND(LS4+1,LS4+2))),HLOOKUP(LS4+3,Journalier_HLV_Inter,8,FALSE)-HLOOKUP(LS4+4,Journalier_HLV_Inter,9,FALSE),IF(AND(WEEKDAY(LS4,2)=3,COUNTIF(Jours_fériés,LS4+1)),HLOOKUP(LS4+2,Journalier_HLV_Inter,8,FALSE)-HLOOKUP(LS4+3,Journalier_HLV_Inter,9,FALSE),IF(AND(WEEKDAY(LS4,2)=3,COUNTIF(Jours_fériés,LS4+2)),HLOOKUP(LS4+1,Journalier_HLV_Inter,8,FALSE)-HLOOKUP(LS4+5,Journalier_HLV_Inter,9,FALSE),IF(WEEKDAY(LS4,2)=4,(HLOOKUP(LS4+1,Journalier_HLV_Inter,8,FALSE)-HLOOKUP(LS4+4,Journalier_HLV_Inter,9,FALSE)),IF(AND(WEEKDAY(LS4,2)=4,COUNTIF(Jours_fériés,LS4+1)),HLOOKUP(LS4+4,Journalier_HLV_Inter,8,FALSE)-HLOOKUP(LS4+5,Journalier_HLV_Inter,9,FALSE),IF(AND(WEEKDAY(LS4,2)=4,COUNTIF(Jours_fériés,AND(LS4+1,LS4+4))),HLOOKUP(LS4+5,Journalier_HLV_Inter,8,FALSE)-HLOOKUP(LS4+6,Journalier_HLV_Inter,9,FALSE),IF(AND(WEEKDAY(LS4,2)=4,COUNTIF(Jours_fériés,LS4+4)),HLOOKUP(LS4+1,Journalier_HLV_Inter,8,FALSE)-HLOOKUP(LS4+5,Journalier_HLV_Inter,9,FALSE),IF(AND(WEEKDAY(LS4,2)=5,COUNTIF(Jours_fériés,LS4+3)),HLOOKUP(LS4+4,Journalier_HLV_Inter,8,FALSE)-HLOOKUP(LS4+5,Journalier_HLV_Inter,9,FALSE),IF(AND(WEEKDAY(LS4,2)=5,COUNTIF(Jours_fériés,LS4+4)),HLOOKUP(LS4+3,Journalier_HLV_Inter,8,FALSE)-HLOOKUP(LS4+5,Journalier_HLV_Inter,9,FALSE),IF(COUNTIF(Week_end,LS4),0,IF(COUNTIF(Jours_fériés,LS4),0,HLOOKUP(LS4+1,Journalier_HLV_Inter,8,FALSE)-HLOOKUP(LS4+2,Journalier_HLV_Inter,9,FALSE)))))))))))))))))))</f>
        <v>0</v>
      </c>
      <c r="LT18" s="63">
        <f>IF(WEEKDAY(LT4,2)=5,(HLOOKUP(LT4+3,Journalier_HLV_Inter,8,FALSE)-HLOOKUP(LT4+4,Journalier_HLV_Inter,9,FALSE)),IF(AND(WEEKDAY(LT4,2)=1,COUNTIF(Jours_fériés,AND(LT4+1,IE+2))),HLOOKUP(LT4+3,Journalier_HLV_Inter,8,FALSE)-HLOOKUP(LT4+4,Journalier_HLV_Inter,9,FALSE),IF(AND(WEEKDAY(LT4,2)=1,COUNTIF(Jours_fériés,LT4+1)),HLOOKUP(LT4+2,Journalier_HLV_Inter,8,FALSE)-HLOOKUP(LT4+3,Journalier_HLV_Inter,9,FALSE),IF(AND(WEEKDAY(LT4,2)=1,COUNTIF(Jours_fériés,LT4+2)),HLOOKUP(LT4+1,Journalier_HLV_Inter,8,FALSE)-HLOOKUP(LT4+3,Journalier_HLV_Inter,9,FALSE),IF(AND(WEEKDAY(LT4,2)=2,COUNTIF(Jours_fériés,AND(LT4+1,LT4+2))),HLOOKUP(LT4+3,Journalier_HLV_Inter,8,FALSE)-HLOOKUP(LT4+4,Journalier_HLV_Inter,9,FALSE),IF(AND(WEEKDAY(LT4,2)=2,COUNTIF(Jours_fériés,LT4+1)),HLOOKUP(LT4+2,Journalier_HLV_Inter,8,FALSE)-HLOOKUP(LT4+3,Journalier_HLV_Inter,9,FALSE),IF(AND(WEEKDAY(LT4,2)=2,COUNTIF(Jours_fériés,LT4+2)),HLOOKUP(LT4+1,Journalier_HLV_Inter,8,FALSE)-HLOOKUP(LT4+3,Journalier_HLV_Inter,9,FALSE),IF(AND(WEEKDAY(LT4,2)=3,COUNTIF(Jours_fériés,AND(LT4+1,LT4+2))),HLOOKUP(LT4+3,Journalier_HLV_Inter,8,FALSE)-HLOOKUP(LT4+4,Journalier_HLV_Inter,9,FALSE),IF(AND(WEEKDAY(LT4,2)=3,COUNTIF(Jours_fériés,LT4+1)),HLOOKUP(LT4+2,Journalier_HLV_Inter,8,FALSE)-HLOOKUP(LT4+3,Journalier_HLV_Inter,9,FALSE),IF(AND(WEEKDAY(LT4,2)=3,COUNTIF(Jours_fériés,LT4+2)),HLOOKUP(LT4+1,Journalier_HLV_Inter,8,FALSE)-HLOOKUP(LT4+5,Journalier_HLV_Inter,9,FALSE),IF(WEEKDAY(LT4,2)=4,(HLOOKUP(LT4+1,Journalier_HLV_Inter,8,FALSE)-HLOOKUP(LT4+4,Journalier_HLV_Inter,9,FALSE)),IF(AND(WEEKDAY(LT4,2)=4,COUNTIF(Jours_fériés,LT4+1)),HLOOKUP(LT4+4,Journalier_HLV_Inter,8,FALSE)-HLOOKUP(LT4+5,Journalier_HLV_Inter,9,FALSE),IF(AND(WEEKDAY(LT4,2)=4,COUNTIF(Jours_fériés,AND(LT4+1,LT4+4))),HLOOKUP(LT4+5,Journalier_HLV_Inter,8,FALSE)-HLOOKUP(LT4+6,Journalier_HLV_Inter,9,FALSE),IF(AND(WEEKDAY(LT4,2)=4,COUNTIF(Jours_fériés,LT4+4)),HLOOKUP(LT4+1,Journalier_HLV_Inter,8,FALSE)-HLOOKUP(LT4+5,Journalier_HLV_Inter,9,FALSE),IF(AND(WEEKDAY(LT4,2)=5,COUNTIF(Jours_fériés,LT4+3)),HLOOKUP(LT4+4,Journalier_HLV_Inter,8,FALSE)-HLOOKUP(LT4+5,Journalier_HLV_Inter,9,FALSE),IF(AND(WEEKDAY(LT4,2)=5,COUNTIF(Jours_fériés,LT4+4)),HLOOKUP(LT4+3,Journalier_HLV_Inter,8,FALSE)-HLOOKUP(LT4+5,Journalier_HLV_Inter,9,FALSE),IF(COUNTIF(Week_end,LT4),0,IF(COUNTIF(Jours_fériés,LT4),0,HLOOKUP(LT4+1,Journalier_HLV_Inter,8,FALSE)-HLOOKUP(LT4+2,Journalier_HLV_Inter,9,FALSE)))))))))))))))))))</f>
        <v>0</v>
      </c>
      <c r="LU18" s="63">
        <f>IF(WEEKDAY(LU4,2)=5,(HLOOKUP(LU4+3,Journalier_HLV_Inter,8,FALSE)-HLOOKUP(LU4+4,Journalier_HLV_Inter,9,FALSE)),IF(AND(WEEKDAY(LU4,2)=1,COUNTIF(Jours_fériés,AND(LU4+1,IE+2))),HLOOKUP(LU4+3,Journalier_HLV_Inter,8,FALSE)-HLOOKUP(LU4+4,Journalier_HLV_Inter,9,FALSE),IF(AND(WEEKDAY(LU4,2)=1,COUNTIF(Jours_fériés,LU4+1)),HLOOKUP(LU4+2,Journalier_HLV_Inter,8,FALSE)-HLOOKUP(LU4+3,Journalier_HLV_Inter,9,FALSE),IF(AND(WEEKDAY(LU4,2)=1,COUNTIF(Jours_fériés,LU4+2)),HLOOKUP(LU4+1,Journalier_HLV_Inter,8,FALSE)-HLOOKUP(LU4+3,Journalier_HLV_Inter,9,FALSE),IF(AND(WEEKDAY(LU4,2)=2,COUNTIF(Jours_fériés,AND(LU4+1,LU4+2))),HLOOKUP(LU4+3,Journalier_HLV_Inter,8,FALSE)-HLOOKUP(LU4+4,Journalier_HLV_Inter,9,FALSE),IF(AND(WEEKDAY(LU4,2)=2,COUNTIF(Jours_fériés,LU4+1)),HLOOKUP(LU4+2,Journalier_HLV_Inter,8,FALSE)-HLOOKUP(LU4+3,Journalier_HLV_Inter,9,FALSE),IF(AND(WEEKDAY(LU4,2)=2,COUNTIF(Jours_fériés,LU4+2)),HLOOKUP(LU4+1,Journalier_HLV_Inter,8,FALSE)-HLOOKUP(LU4+3,Journalier_HLV_Inter,9,FALSE),IF(AND(WEEKDAY(LU4,2)=3,COUNTIF(Jours_fériés,AND(LU4+1,LU4+2))),HLOOKUP(LU4+3,Journalier_HLV_Inter,8,FALSE)-HLOOKUP(LU4+4,Journalier_HLV_Inter,9,FALSE),IF(AND(WEEKDAY(LU4,2)=3,COUNTIF(Jours_fériés,LU4+1)),HLOOKUP(LU4+2,Journalier_HLV_Inter,8,FALSE)-HLOOKUP(LU4+3,Journalier_HLV_Inter,9,FALSE),IF(AND(WEEKDAY(LU4,2)=3,COUNTIF(Jours_fériés,LU4+2)),HLOOKUP(LU4+1,Journalier_HLV_Inter,8,FALSE)-HLOOKUP(LU4+5,Journalier_HLV_Inter,9,FALSE),IF(WEEKDAY(LU4,2)=4,(HLOOKUP(LU4+1,Journalier_HLV_Inter,8,FALSE)-HLOOKUP(LU4+4,Journalier_HLV_Inter,9,FALSE)),IF(AND(WEEKDAY(LU4,2)=4,COUNTIF(Jours_fériés,LU4+1)),HLOOKUP(LU4+4,Journalier_HLV_Inter,8,FALSE)-HLOOKUP(LU4+5,Journalier_HLV_Inter,9,FALSE),IF(AND(WEEKDAY(LU4,2)=4,COUNTIF(Jours_fériés,AND(LU4+1,LU4+4))),HLOOKUP(LU4+5,Journalier_HLV_Inter,8,FALSE)-HLOOKUP(LU4+6,Journalier_HLV_Inter,9,FALSE),IF(AND(WEEKDAY(LU4,2)=4,COUNTIF(Jours_fériés,LU4+4)),HLOOKUP(LU4+1,Journalier_HLV_Inter,8,FALSE)-HLOOKUP(LU4+5,Journalier_HLV_Inter,9,FALSE),IF(AND(WEEKDAY(LU4,2)=5,COUNTIF(Jours_fériés,LU4+3)),HLOOKUP(LU4+4,Journalier_HLV_Inter,8,FALSE)-HLOOKUP(LU4+5,Journalier_HLV_Inter,9,FALSE),IF(AND(WEEKDAY(LU4,2)=5,COUNTIF(Jours_fériés,LU4+4)),HLOOKUP(LU4+3,Journalier_HLV_Inter,8,FALSE)-HLOOKUP(LU4+5,Journalier_HLV_Inter,9,FALSE),IF(COUNTIF(Week_end,LU4),0,IF(COUNTIF(Jours_fériés,LU4),0,HLOOKUP(LU4+1,Journalier_HLV_Inter,8,FALSE)-HLOOKUP(LU4+2,Journalier_HLV_Inter,9,FALSE)))))))))))))))))))</f>
        <v>0</v>
      </c>
      <c r="LV18" s="63">
        <f>IF(WEEKDAY(LV4,2)=5,(HLOOKUP(LV4+3,Journalier_HLV_Inter,8,FALSE)-HLOOKUP(LV4+4,Journalier_HLV_Inter,9,FALSE)),IF(AND(WEEKDAY(LV4,2)=1,COUNTIF(Jours_fériés,AND(LV4+1,IE+2))),HLOOKUP(LV4+3,Journalier_HLV_Inter,8,FALSE)-HLOOKUP(LV4+4,Journalier_HLV_Inter,9,FALSE),IF(AND(WEEKDAY(LV4,2)=1,COUNTIF(Jours_fériés,LV4+1)),HLOOKUP(LV4+2,Journalier_HLV_Inter,8,FALSE)-HLOOKUP(LV4+3,Journalier_HLV_Inter,9,FALSE),IF(AND(WEEKDAY(LV4,2)=1,COUNTIF(Jours_fériés,LV4+2)),HLOOKUP(LV4+1,Journalier_HLV_Inter,8,FALSE)-HLOOKUP(LV4+3,Journalier_HLV_Inter,9,FALSE),IF(AND(WEEKDAY(LV4,2)=2,COUNTIF(Jours_fériés,AND(LV4+1,LV4+2))),HLOOKUP(LV4+3,Journalier_HLV_Inter,8,FALSE)-HLOOKUP(LV4+4,Journalier_HLV_Inter,9,FALSE),IF(AND(WEEKDAY(LV4,2)=2,COUNTIF(Jours_fériés,LV4+1)),HLOOKUP(LV4+2,Journalier_HLV_Inter,8,FALSE)-HLOOKUP(LV4+3,Journalier_HLV_Inter,9,FALSE),IF(AND(WEEKDAY(LV4,2)=2,COUNTIF(Jours_fériés,LV4+2)),HLOOKUP(LV4+1,Journalier_HLV_Inter,8,FALSE)-HLOOKUP(LV4+3,Journalier_HLV_Inter,9,FALSE),IF(AND(WEEKDAY(LV4,2)=3,COUNTIF(Jours_fériés,AND(LV4+1,LV4+2))),HLOOKUP(LV4+3,Journalier_HLV_Inter,8,FALSE)-HLOOKUP(LV4+4,Journalier_HLV_Inter,9,FALSE),IF(AND(WEEKDAY(LV4,2)=3,COUNTIF(Jours_fériés,LV4+1)),HLOOKUP(LV4+2,Journalier_HLV_Inter,8,FALSE)-HLOOKUP(LV4+3,Journalier_HLV_Inter,9,FALSE),IF(AND(WEEKDAY(LV4,2)=3,COUNTIF(Jours_fériés,LV4+2)),HLOOKUP(LV4+1,Journalier_HLV_Inter,8,FALSE)-HLOOKUP(LV4+5,Journalier_HLV_Inter,9,FALSE),IF(WEEKDAY(LV4,2)=4,(HLOOKUP(LV4+1,Journalier_HLV_Inter,8,FALSE)-HLOOKUP(LV4+4,Journalier_HLV_Inter,9,FALSE)),IF(AND(WEEKDAY(LV4,2)=4,COUNTIF(Jours_fériés,LV4+1)),HLOOKUP(LV4+4,Journalier_HLV_Inter,8,FALSE)-HLOOKUP(LV4+5,Journalier_HLV_Inter,9,FALSE),IF(AND(WEEKDAY(LV4,2)=4,COUNTIF(Jours_fériés,AND(LV4+1,LV4+4))),HLOOKUP(LV4+5,Journalier_HLV_Inter,8,FALSE)-HLOOKUP(LV4+6,Journalier_HLV_Inter,9,FALSE),IF(AND(WEEKDAY(LV4,2)=4,COUNTIF(Jours_fériés,LV4+4)),HLOOKUP(LV4+1,Journalier_HLV_Inter,8,FALSE)-HLOOKUP(LV4+5,Journalier_HLV_Inter,9,FALSE),IF(AND(WEEKDAY(LV4,2)=5,COUNTIF(Jours_fériés,LV4+3)),HLOOKUP(LV4+4,Journalier_HLV_Inter,8,FALSE)-HLOOKUP(LV4+5,Journalier_HLV_Inter,9,FALSE),IF(AND(WEEKDAY(LV4,2)=5,COUNTIF(Jours_fériés,LV4+4)),HLOOKUP(LV4+3,Journalier_HLV_Inter,8,FALSE)-HLOOKUP(LV4+5,Journalier_HLV_Inter,9,FALSE),IF(COUNTIF(Week_end,LV4),0,IF(COUNTIF(Jours_fériés,LV4),0,HLOOKUP(LV4+1,Journalier_HLV_Inter,8,FALSE)-HLOOKUP(LV4+2,Journalier_HLV_Inter,9,FALSE)))))))))))))))))))</f>
        <v>0</v>
      </c>
      <c r="LW18" s="63">
        <f>IF(WEEKDAY(LW4,2)=5,(HLOOKUP(LW4+3,Journalier_HLV_Inter,8,FALSE)-HLOOKUP(LW4+4,Journalier_HLV_Inter,9,FALSE)),IF(AND(WEEKDAY(LW4,2)=1,COUNTIF(Jours_fériés,AND(LW4+1,IE+2))),HLOOKUP(LW4+3,Journalier_HLV_Inter,8,FALSE)-HLOOKUP(LW4+4,Journalier_HLV_Inter,9,FALSE),IF(AND(WEEKDAY(LW4,2)=1,COUNTIF(Jours_fériés,LW4+1)),HLOOKUP(LW4+2,Journalier_HLV_Inter,8,FALSE)-HLOOKUP(LW4+3,Journalier_HLV_Inter,9,FALSE),IF(AND(WEEKDAY(LW4,2)=1,COUNTIF(Jours_fériés,LW4+2)),HLOOKUP(LW4+1,Journalier_HLV_Inter,8,FALSE)-HLOOKUP(LW4+3,Journalier_HLV_Inter,9,FALSE),IF(AND(WEEKDAY(LW4,2)=2,COUNTIF(Jours_fériés,AND(LW4+1,LW4+2))),HLOOKUP(LW4+3,Journalier_HLV_Inter,8,FALSE)-HLOOKUP(LW4+4,Journalier_HLV_Inter,9,FALSE),IF(AND(WEEKDAY(LW4,2)=2,COUNTIF(Jours_fériés,LW4+1)),HLOOKUP(LW4+2,Journalier_HLV_Inter,8,FALSE)-HLOOKUP(LW4+3,Journalier_HLV_Inter,9,FALSE),IF(AND(WEEKDAY(LW4,2)=2,COUNTIF(Jours_fériés,LW4+2)),HLOOKUP(LW4+1,Journalier_HLV_Inter,8,FALSE)-HLOOKUP(LW4+3,Journalier_HLV_Inter,9,FALSE),IF(AND(WEEKDAY(LW4,2)=3,COUNTIF(Jours_fériés,AND(LW4+1,LW4+2))),HLOOKUP(LW4+3,Journalier_HLV_Inter,8,FALSE)-HLOOKUP(LW4+4,Journalier_HLV_Inter,9,FALSE),IF(AND(WEEKDAY(LW4,2)=3,COUNTIF(Jours_fériés,LW4+1)),HLOOKUP(LW4+2,Journalier_HLV_Inter,8,FALSE)-HLOOKUP(LW4+3,Journalier_HLV_Inter,9,FALSE),IF(AND(WEEKDAY(LW4,2)=3,COUNTIF(Jours_fériés,LW4+2)),HLOOKUP(LW4+1,Journalier_HLV_Inter,8,FALSE)-HLOOKUP(LW4+5,Journalier_HLV_Inter,9,FALSE),IF(WEEKDAY(LW4,2)=4,(HLOOKUP(LW4+1,Journalier_HLV_Inter,8,FALSE)-HLOOKUP(LW4+4,Journalier_HLV_Inter,9,FALSE)),IF(AND(WEEKDAY(LW4,2)=4,COUNTIF(Jours_fériés,LW4+1)),HLOOKUP(LW4+4,Journalier_HLV_Inter,8,FALSE)-HLOOKUP(LW4+5,Journalier_HLV_Inter,9,FALSE),IF(AND(WEEKDAY(LW4,2)=4,COUNTIF(Jours_fériés,AND(LW4+1,LW4+4))),HLOOKUP(LW4+5,Journalier_HLV_Inter,8,FALSE)-HLOOKUP(LW4+6,Journalier_HLV_Inter,9,FALSE),IF(AND(WEEKDAY(LW4,2)=4,COUNTIF(Jours_fériés,LW4+4)),HLOOKUP(LW4+1,Journalier_HLV_Inter,8,FALSE)-HLOOKUP(LW4+5,Journalier_HLV_Inter,9,FALSE),IF(AND(WEEKDAY(LW4,2)=5,COUNTIF(Jours_fériés,LW4+3)),HLOOKUP(LW4+4,Journalier_HLV_Inter,8,FALSE)-HLOOKUP(LW4+5,Journalier_HLV_Inter,9,FALSE),IF(AND(WEEKDAY(LW4,2)=5,COUNTIF(Jours_fériés,LW4+4)),HLOOKUP(LW4+3,Journalier_HLV_Inter,8,FALSE)-HLOOKUP(LW4+5,Journalier_HLV_Inter,9,FALSE),IF(COUNTIF(Week_end,LW4),0,IF(COUNTIF(Jours_fériés,LW4),0,HLOOKUP(LW4+1,Journalier_HLV_Inter,8,FALSE)-HLOOKUP(LW4+2,Journalier_HLV_Inter,9,FALSE)))))))))))))))))))</f>
        <v>0</v>
      </c>
      <c r="LX18" s="63">
        <f>IF(WEEKDAY(LX4,2)=5,(HLOOKUP(LX4+3,Journalier_HLV_Inter,8,FALSE)-HLOOKUP(LX4+4,Journalier_HLV_Inter,9,FALSE)),IF(AND(WEEKDAY(LX4,2)=1,COUNTIF(Jours_fériés,AND(LX4+1,IE+2))),HLOOKUP(LX4+3,Journalier_HLV_Inter,8,FALSE)-HLOOKUP(LX4+4,Journalier_HLV_Inter,9,FALSE),IF(AND(WEEKDAY(LX4,2)=1,COUNTIF(Jours_fériés,LX4+1)),HLOOKUP(LX4+2,Journalier_HLV_Inter,8,FALSE)-HLOOKUP(LX4+3,Journalier_HLV_Inter,9,FALSE),IF(AND(WEEKDAY(LX4,2)=1,COUNTIF(Jours_fériés,LX4+2)),HLOOKUP(LX4+1,Journalier_HLV_Inter,8,FALSE)-HLOOKUP(LX4+3,Journalier_HLV_Inter,9,FALSE),IF(AND(WEEKDAY(LX4,2)=2,COUNTIF(Jours_fériés,AND(LX4+1,LX4+2))),HLOOKUP(LX4+3,Journalier_HLV_Inter,8,FALSE)-HLOOKUP(LX4+4,Journalier_HLV_Inter,9,FALSE),IF(AND(WEEKDAY(LX4,2)=2,COUNTIF(Jours_fériés,LX4+1)),HLOOKUP(LX4+2,Journalier_HLV_Inter,8,FALSE)-HLOOKUP(LX4+3,Journalier_HLV_Inter,9,FALSE),IF(AND(WEEKDAY(LX4,2)=2,COUNTIF(Jours_fériés,LX4+2)),HLOOKUP(LX4+1,Journalier_HLV_Inter,8,FALSE)-HLOOKUP(LX4+3,Journalier_HLV_Inter,9,FALSE),IF(AND(WEEKDAY(LX4,2)=3,COUNTIF(Jours_fériés,AND(LX4+1,LX4+2))),HLOOKUP(LX4+3,Journalier_HLV_Inter,8,FALSE)-HLOOKUP(LX4+4,Journalier_HLV_Inter,9,FALSE),IF(AND(WEEKDAY(LX4,2)=3,COUNTIF(Jours_fériés,LX4+1)),HLOOKUP(LX4+2,Journalier_HLV_Inter,8,FALSE)-HLOOKUP(LX4+3,Journalier_HLV_Inter,9,FALSE),IF(AND(WEEKDAY(LX4,2)=3,COUNTIF(Jours_fériés,LX4+2)),HLOOKUP(LX4+1,Journalier_HLV_Inter,8,FALSE)-HLOOKUP(LX4+5,Journalier_HLV_Inter,9,FALSE),IF(WEEKDAY(LX4,2)=4,(HLOOKUP(LX4+1,Journalier_HLV_Inter,8,FALSE)-HLOOKUP(LX4+4,Journalier_HLV_Inter,9,FALSE)),IF(AND(WEEKDAY(LX4,2)=4,COUNTIF(Jours_fériés,LX4+1)),HLOOKUP(LX4+4,Journalier_HLV_Inter,8,FALSE)-HLOOKUP(LX4+5,Journalier_HLV_Inter,9,FALSE),IF(AND(WEEKDAY(LX4,2)=4,COUNTIF(Jours_fériés,AND(LX4+1,LX4+4))),HLOOKUP(LX4+5,Journalier_HLV_Inter,8,FALSE)-HLOOKUP(LX4+6,Journalier_HLV_Inter,9,FALSE),IF(AND(WEEKDAY(LX4,2)=4,COUNTIF(Jours_fériés,LX4+4)),HLOOKUP(LX4+1,Journalier_HLV_Inter,8,FALSE)-HLOOKUP(LX4+5,Journalier_HLV_Inter,9,FALSE),IF(AND(WEEKDAY(LX4,2)=5,COUNTIF(Jours_fériés,LX4+3)),HLOOKUP(LX4+4,Journalier_HLV_Inter,8,FALSE)-HLOOKUP(LX4+5,Journalier_HLV_Inter,9,FALSE),IF(AND(WEEKDAY(LX4,2)=5,COUNTIF(Jours_fériés,LX4+4)),HLOOKUP(LX4+3,Journalier_HLV_Inter,8,FALSE)-HLOOKUP(LX4+5,Journalier_HLV_Inter,9,FALSE),IF(COUNTIF(Week_end,LX4),0,IF(COUNTIF(Jours_fériés,LX4),0,HLOOKUP(LX4+1,Journalier_HLV_Inter,8,FALSE)-HLOOKUP(LX4+2,Journalier_HLV_Inter,9,FALSE)))))))))))))))))))</f>
        <v>0</v>
      </c>
      <c r="LY18" s="63">
        <f>IF(WEEKDAY(LY4,2)=5,(HLOOKUP(LY4+3,Journalier_HLV_Inter,8,FALSE)-HLOOKUP(LY4+4,Journalier_HLV_Inter,9,FALSE)),IF(AND(WEEKDAY(LY4,2)=1,COUNTIF(Jours_fériés,AND(LY4+1,IE+2))),HLOOKUP(LY4+3,Journalier_HLV_Inter,8,FALSE)-HLOOKUP(LY4+4,Journalier_HLV_Inter,9,FALSE),IF(AND(WEEKDAY(LY4,2)=1,COUNTIF(Jours_fériés,LY4+1)),HLOOKUP(LY4+2,Journalier_HLV_Inter,8,FALSE)-HLOOKUP(LY4+3,Journalier_HLV_Inter,9,FALSE),IF(AND(WEEKDAY(LY4,2)=1,COUNTIF(Jours_fériés,LY4+2)),HLOOKUP(LY4+1,Journalier_HLV_Inter,8,FALSE)-HLOOKUP(LY4+3,Journalier_HLV_Inter,9,FALSE),IF(AND(WEEKDAY(LY4,2)=2,COUNTIF(Jours_fériés,AND(LY4+1,LY4+2))),HLOOKUP(LY4+3,Journalier_HLV_Inter,8,FALSE)-HLOOKUP(LY4+4,Journalier_HLV_Inter,9,FALSE),IF(AND(WEEKDAY(LY4,2)=2,COUNTIF(Jours_fériés,LY4+1)),HLOOKUP(LY4+2,Journalier_HLV_Inter,8,FALSE)-HLOOKUP(LY4+3,Journalier_HLV_Inter,9,FALSE),IF(AND(WEEKDAY(LY4,2)=2,COUNTIF(Jours_fériés,LY4+2)),HLOOKUP(LY4+1,Journalier_HLV_Inter,8,FALSE)-HLOOKUP(LY4+3,Journalier_HLV_Inter,9,FALSE),IF(AND(WEEKDAY(LY4,2)=3,COUNTIF(Jours_fériés,AND(LY4+1,LY4+2))),HLOOKUP(LY4+3,Journalier_HLV_Inter,8,FALSE)-HLOOKUP(LY4+4,Journalier_HLV_Inter,9,FALSE),IF(AND(WEEKDAY(LY4,2)=3,COUNTIF(Jours_fériés,LY4+1)),HLOOKUP(LY4+2,Journalier_HLV_Inter,8,FALSE)-HLOOKUP(LY4+3,Journalier_HLV_Inter,9,FALSE),IF(AND(WEEKDAY(LY4,2)=3,COUNTIF(Jours_fériés,LY4+2)),HLOOKUP(LY4+1,Journalier_HLV_Inter,8,FALSE)-HLOOKUP(LY4+5,Journalier_HLV_Inter,9,FALSE),IF(WEEKDAY(LY4,2)=4,(HLOOKUP(LY4+1,Journalier_HLV_Inter,8,FALSE)-HLOOKUP(LY4+4,Journalier_HLV_Inter,9,FALSE)),IF(AND(WEEKDAY(LY4,2)=4,COUNTIF(Jours_fériés,LY4+1)),HLOOKUP(LY4+4,Journalier_HLV_Inter,8,FALSE)-HLOOKUP(LY4+5,Journalier_HLV_Inter,9,FALSE),IF(AND(WEEKDAY(LY4,2)=4,COUNTIF(Jours_fériés,AND(LY4+1,LY4+4))),HLOOKUP(LY4+5,Journalier_HLV_Inter,8,FALSE)-HLOOKUP(LY4+6,Journalier_HLV_Inter,9,FALSE),IF(AND(WEEKDAY(LY4,2)=4,COUNTIF(Jours_fériés,LY4+4)),HLOOKUP(LY4+1,Journalier_HLV_Inter,8,FALSE)-HLOOKUP(LY4+5,Journalier_HLV_Inter,9,FALSE),IF(AND(WEEKDAY(LY4,2)=5,COUNTIF(Jours_fériés,LY4+3)),HLOOKUP(LY4+4,Journalier_HLV_Inter,8,FALSE)-HLOOKUP(LY4+5,Journalier_HLV_Inter,9,FALSE),IF(AND(WEEKDAY(LY4,2)=5,COUNTIF(Jours_fériés,LY4+4)),HLOOKUP(LY4+3,Journalier_HLV_Inter,8,FALSE)-HLOOKUP(LY4+5,Journalier_HLV_Inter,9,FALSE),IF(COUNTIF(Week_end,LY4),0,IF(COUNTIF(Jours_fériés,LY4),0,HLOOKUP(LY4+1,Journalier_HLV_Inter,8,FALSE)-HLOOKUP(LY4+2,Journalier_HLV_Inter,9,FALSE)))))))))))))))))))</f>
        <v>0</v>
      </c>
      <c r="LZ18" s="63">
        <f>IF(WEEKDAY(LZ4,2)=5,(HLOOKUP(LZ4+3,Journalier_HLV_Inter,8,FALSE)-HLOOKUP(LZ4+4,Journalier_HLV_Inter,9,FALSE)),IF(AND(WEEKDAY(LZ4,2)=1,COUNTIF(Jours_fériés,AND(LZ4+1,IE+2))),HLOOKUP(LZ4+3,Journalier_HLV_Inter,8,FALSE)-HLOOKUP(LZ4+4,Journalier_HLV_Inter,9,FALSE),IF(AND(WEEKDAY(LZ4,2)=1,COUNTIF(Jours_fériés,LZ4+1)),HLOOKUP(LZ4+2,Journalier_HLV_Inter,8,FALSE)-HLOOKUP(LZ4+3,Journalier_HLV_Inter,9,FALSE),IF(AND(WEEKDAY(LZ4,2)=1,COUNTIF(Jours_fériés,LZ4+2)),HLOOKUP(LZ4+1,Journalier_HLV_Inter,8,FALSE)-HLOOKUP(LZ4+3,Journalier_HLV_Inter,9,FALSE),IF(AND(WEEKDAY(LZ4,2)=2,COUNTIF(Jours_fériés,AND(LZ4+1,LZ4+2))),HLOOKUP(LZ4+3,Journalier_HLV_Inter,8,FALSE)-HLOOKUP(LZ4+4,Journalier_HLV_Inter,9,FALSE),IF(AND(WEEKDAY(LZ4,2)=2,COUNTIF(Jours_fériés,LZ4+1)),HLOOKUP(LZ4+2,Journalier_HLV_Inter,8,FALSE)-HLOOKUP(LZ4+3,Journalier_HLV_Inter,9,FALSE),IF(AND(WEEKDAY(LZ4,2)=2,COUNTIF(Jours_fériés,LZ4+2)),HLOOKUP(LZ4+1,Journalier_HLV_Inter,8,FALSE)-HLOOKUP(LZ4+3,Journalier_HLV_Inter,9,FALSE),IF(AND(WEEKDAY(LZ4,2)=3,COUNTIF(Jours_fériés,AND(LZ4+1,LZ4+2))),HLOOKUP(LZ4+3,Journalier_HLV_Inter,8,FALSE)-HLOOKUP(LZ4+4,Journalier_HLV_Inter,9,FALSE),IF(AND(WEEKDAY(LZ4,2)=3,COUNTIF(Jours_fériés,LZ4+1)),HLOOKUP(LZ4+2,Journalier_HLV_Inter,8,FALSE)-HLOOKUP(LZ4+3,Journalier_HLV_Inter,9,FALSE),IF(AND(WEEKDAY(LZ4,2)=3,COUNTIF(Jours_fériés,LZ4+2)),HLOOKUP(LZ4+1,Journalier_HLV_Inter,8,FALSE)-HLOOKUP(LZ4+5,Journalier_HLV_Inter,9,FALSE),IF(WEEKDAY(LZ4,2)=4,(HLOOKUP(LZ4+1,Journalier_HLV_Inter,8,FALSE)-HLOOKUP(LZ4+4,Journalier_HLV_Inter,9,FALSE)),IF(AND(WEEKDAY(LZ4,2)=4,COUNTIF(Jours_fériés,LZ4+1)),HLOOKUP(LZ4+4,Journalier_HLV_Inter,8,FALSE)-HLOOKUP(LZ4+5,Journalier_HLV_Inter,9,FALSE),IF(AND(WEEKDAY(LZ4,2)=4,COUNTIF(Jours_fériés,AND(LZ4+1,LZ4+4))),HLOOKUP(LZ4+5,Journalier_HLV_Inter,8,FALSE)-HLOOKUP(LZ4+6,Journalier_HLV_Inter,9,FALSE),IF(AND(WEEKDAY(LZ4,2)=4,COUNTIF(Jours_fériés,LZ4+4)),HLOOKUP(LZ4+1,Journalier_HLV_Inter,8,FALSE)-HLOOKUP(LZ4+5,Journalier_HLV_Inter,9,FALSE),IF(AND(WEEKDAY(LZ4,2)=5,COUNTIF(Jours_fériés,LZ4+3)),HLOOKUP(LZ4+4,Journalier_HLV_Inter,8,FALSE)-HLOOKUP(LZ4+5,Journalier_HLV_Inter,9,FALSE),IF(AND(WEEKDAY(LZ4,2)=5,COUNTIF(Jours_fériés,LZ4+4)),HLOOKUP(LZ4+3,Journalier_HLV_Inter,8,FALSE)-HLOOKUP(LZ4+5,Journalier_HLV_Inter,9,FALSE),IF(COUNTIF(Week_end,LZ4),0,IF(COUNTIF(Jours_fériés,LZ4),0,HLOOKUP(LZ4+1,Journalier_HLV_Inter,8,FALSE)-HLOOKUP(LZ4+2,Journalier_HLV_Inter,9,FALSE)))))))))))))))))))</f>
        <v>0</v>
      </c>
      <c r="MA18" s="63">
        <f>IF(WEEKDAY(MA4,2)=5,(HLOOKUP(MA4+3,Journalier_HLV_Inter,8,FALSE)-HLOOKUP(MA4+4,Journalier_HLV_Inter,9,FALSE)),IF(AND(WEEKDAY(MA4,2)=1,COUNTIF(Jours_fériés,AND(MA4+1,IE+2))),HLOOKUP(MA4+3,Journalier_HLV_Inter,8,FALSE)-HLOOKUP(MA4+4,Journalier_HLV_Inter,9,FALSE),IF(AND(WEEKDAY(MA4,2)=1,COUNTIF(Jours_fériés,MA4+1)),HLOOKUP(MA4+2,Journalier_HLV_Inter,8,FALSE)-HLOOKUP(MA4+3,Journalier_HLV_Inter,9,FALSE),IF(AND(WEEKDAY(MA4,2)=1,COUNTIF(Jours_fériés,MA4+2)),HLOOKUP(MA4+1,Journalier_HLV_Inter,8,FALSE)-HLOOKUP(MA4+3,Journalier_HLV_Inter,9,FALSE),IF(AND(WEEKDAY(MA4,2)=2,COUNTIF(Jours_fériés,AND(MA4+1,MA4+2))),HLOOKUP(MA4+3,Journalier_HLV_Inter,8,FALSE)-HLOOKUP(MA4+4,Journalier_HLV_Inter,9,FALSE),IF(AND(WEEKDAY(MA4,2)=2,COUNTIF(Jours_fériés,MA4+1)),HLOOKUP(MA4+2,Journalier_HLV_Inter,8,FALSE)-HLOOKUP(MA4+3,Journalier_HLV_Inter,9,FALSE),IF(AND(WEEKDAY(MA4,2)=2,COUNTIF(Jours_fériés,MA4+2)),HLOOKUP(MA4+1,Journalier_HLV_Inter,8,FALSE)-HLOOKUP(MA4+3,Journalier_HLV_Inter,9,FALSE),IF(AND(WEEKDAY(MA4,2)=3,COUNTIF(Jours_fériés,AND(MA4+1,MA4+2))),HLOOKUP(MA4+3,Journalier_HLV_Inter,8,FALSE)-HLOOKUP(MA4+4,Journalier_HLV_Inter,9,FALSE),IF(AND(WEEKDAY(MA4,2)=3,COUNTIF(Jours_fériés,MA4+1)),HLOOKUP(MA4+2,Journalier_HLV_Inter,8,FALSE)-HLOOKUP(MA4+3,Journalier_HLV_Inter,9,FALSE),IF(AND(WEEKDAY(MA4,2)=3,COUNTIF(Jours_fériés,MA4+2)),HLOOKUP(MA4+1,Journalier_HLV_Inter,8,FALSE)-HLOOKUP(MA4+5,Journalier_HLV_Inter,9,FALSE),IF(WEEKDAY(MA4,2)=4,(HLOOKUP(MA4+1,Journalier_HLV_Inter,8,FALSE)-HLOOKUP(MA4+4,Journalier_HLV_Inter,9,FALSE)),IF(AND(WEEKDAY(MA4,2)=4,COUNTIF(Jours_fériés,MA4+1)),HLOOKUP(MA4+4,Journalier_HLV_Inter,8,FALSE)-HLOOKUP(MA4+5,Journalier_HLV_Inter,9,FALSE),IF(AND(WEEKDAY(MA4,2)=4,COUNTIF(Jours_fériés,AND(MA4+1,MA4+4))),HLOOKUP(MA4+5,Journalier_HLV_Inter,8,FALSE)-HLOOKUP(MA4+6,Journalier_HLV_Inter,9,FALSE),IF(AND(WEEKDAY(MA4,2)=4,COUNTIF(Jours_fériés,MA4+4)),HLOOKUP(MA4+1,Journalier_HLV_Inter,8,FALSE)-HLOOKUP(MA4+5,Journalier_HLV_Inter,9,FALSE),IF(AND(WEEKDAY(MA4,2)=5,COUNTIF(Jours_fériés,MA4+3)),HLOOKUP(MA4+4,Journalier_HLV_Inter,8,FALSE)-HLOOKUP(MA4+5,Journalier_HLV_Inter,9,FALSE),IF(AND(WEEKDAY(MA4,2)=5,COUNTIF(Jours_fériés,MA4+4)),HLOOKUP(MA4+3,Journalier_HLV_Inter,8,FALSE)-HLOOKUP(MA4+5,Journalier_HLV_Inter,9,FALSE),IF(COUNTIF(Week_end,MA4),0,IF(COUNTIF(Jours_fériés,MA4),0,HLOOKUP(MA4+1,Journalier_HLV_Inter,8,FALSE)-HLOOKUP(MA4+2,Journalier_HLV_Inter,9,FALSE)))))))))))))))))))</f>
        <v>0</v>
      </c>
      <c r="MB18" s="63">
        <f>IF(WEEKDAY(MB4,2)=5,(HLOOKUP(MB4+3,Journalier_HLV_Inter,8,FALSE)-HLOOKUP(MB4+4,Journalier_HLV_Inter,9,FALSE)),IF(AND(WEEKDAY(MB4,2)=1,COUNTIF(Jours_fériés,AND(MB4+1,IE+2))),HLOOKUP(MB4+3,Journalier_HLV_Inter,8,FALSE)-HLOOKUP(MB4+4,Journalier_HLV_Inter,9,FALSE),IF(AND(WEEKDAY(MB4,2)=1,COUNTIF(Jours_fériés,MB4+1)),HLOOKUP(MB4+2,Journalier_HLV_Inter,8,FALSE)-HLOOKUP(MB4+3,Journalier_HLV_Inter,9,FALSE),IF(AND(WEEKDAY(MB4,2)=1,COUNTIF(Jours_fériés,MB4+2)),HLOOKUP(MB4+1,Journalier_HLV_Inter,8,FALSE)-HLOOKUP(MB4+3,Journalier_HLV_Inter,9,FALSE),IF(AND(WEEKDAY(MB4,2)=2,COUNTIF(Jours_fériés,AND(MB4+1,MB4+2))),HLOOKUP(MB4+3,Journalier_HLV_Inter,8,FALSE)-HLOOKUP(MB4+4,Journalier_HLV_Inter,9,FALSE),IF(AND(WEEKDAY(MB4,2)=2,COUNTIF(Jours_fériés,MB4+1)),HLOOKUP(MB4+2,Journalier_HLV_Inter,8,FALSE)-HLOOKUP(MB4+3,Journalier_HLV_Inter,9,FALSE),IF(AND(WEEKDAY(MB4,2)=2,COUNTIF(Jours_fériés,MB4+2)),HLOOKUP(MB4+1,Journalier_HLV_Inter,8,FALSE)-HLOOKUP(MB4+3,Journalier_HLV_Inter,9,FALSE),IF(AND(WEEKDAY(MB4,2)=3,COUNTIF(Jours_fériés,AND(MB4+1,MB4+2))),HLOOKUP(MB4+3,Journalier_HLV_Inter,8,FALSE)-HLOOKUP(MB4+4,Journalier_HLV_Inter,9,FALSE),IF(AND(WEEKDAY(MB4,2)=3,COUNTIF(Jours_fériés,MB4+1)),HLOOKUP(MB4+2,Journalier_HLV_Inter,8,FALSE)-HLOOKUP(MB4+3,Journalier_HLV_Inter,9,FALSE),IF(AND(WEEKDAY(MB4,2)=3,COUNTIF(Jours_fériés,MB4+2)),HLOOKUP(MB4+1,Journalier_HLV_Inter,8,FALSE)-HLOOKUP(MB4+5,Journalier_HLV_Inter,9,FALSE),IF(WEEKDAY(MB4,2)=4,(HLOOKUP(MB4+1,Journalier_HLV_Inter,8,FALSE)-HLOOKUP(MB4+4,Journalier_HLV_Inter,9,FALSE)),IF(AND(WEEKDAY(MB4,2)=4,COUNTIF(Jours_fériés,MB4+1)),HLOOKUP(MB4+4,Journalier_HLV_Inter,8,FALSE)-HLOOKUP(MB4+5,Journalier_HLV_Inter,9,FALSE),IF(AND(WEEKDAY(MB4,2)=4,COUNTIF(Jours_fériés,AND(MB4+1,MB4+4))),HLOOKUP(MB4+5,Journalier_HLV_Inter,8,FALSE)-HLOOKUP(MB4+6,Journalier_HLV_Inter,9,FALSE),IF(AND(WEEKDAY(MB4,2)=4,COUNTIF(Jours_fériés,MB4+4)),HLOOKUP(MB4+1,Journalier_HLV_Inter,8,FALSE)-HLOOKUP(MB4+5,Journalier_HLV_Inter,9,FALSE),IF(AND(WEEKDAY(MB4,2)=5,COUNTIF(Jours_fériés,MB4+3)),HLOOKUP(MB4+4,Journalier_HLV_Inter,8,FALSE)-HLOOKUP(MB4+5,Journalier_HLV_Inter,9,FALSE),IF(AND(WEEKDAY(MB4,2)=5,COUNTIF(Jours_fériés,MB4+4)),HLOOKUP(MB4+3,Journalier_HLV_Inter,8,FALSE)-HLOOKUP(MB4+5,Journalier_HLV_Inter,9,FALSE),IF(COUNTIF(Week_end,MB4),0,IF(COUNTIF(Jours_fériés,MB4),0,HLOOKUP(MB4+1,Journalier_HLV_Inter,8,FALSE)-HLOOKUP(MB4+2,Journalier_HLV_Inter,9,FALSE)))))))))))))))))))</f>
        <v>0</v>
      </c>
      <c r="MC18" s="63">
        <f>IF(WEEKDAY(MC4,2)=5,(HLOOKUP(MC4+3,Journalier_HLV_Inter,8,FALSE)-HLOOKUP(MC4+4,Journalier_HLV_Inter,9,FALSE)),IF(AND(WEEKDAY(MC4,2)=1,COUNTIF(Jours_fériés,AND(MC4+1,IE+2))),HLOOKUP(MC4+3,Journalier_HLV_Inter,8,FALSE)-HLOOKUP(MC4+4,Journalier_HLV_Inter,9,FALSE),IF(AND(WEEKDAY(MC4,2)=1,COUNTIF(Jours_fériés,MC4+1)),HLOOKUP(MC4+2,Journalier_HLV_Inter,8,FALSE)-HLOOKUP(MC4+3,Journalier_HLV_Inter,9,FALSE),IF(AND(WEEKDAY(MC4,2)=1,COUNTIF(Jours_fériés,MC4+2)),HLOOKUP(MC4+1,Journalier_HLV_Inter,8,FALSE)-HLOOKUP(MC4+3,Journalier_HLV_Inter,9,FALSE),IF(AND(WEEKDAY(MC4,2)=2,COUNTIF(Jours_fériés,AND(MC4+1,MC4+2))),HLOOKUP(MC4+3,Journalier_HLV_Inter,8,FALSE)-HLOOKUP(MC4+4,Journalier_HLV_Inter,9,FALSE),IF(AND(WEEKDAY(MC4,2)=2,COUNTIF(Jours_fériés,MC4+1)),HLOOKUP(MC4+2,Journalier_HLV_Inter,8,FALSE)-HLOOKUP(MC4+3,Journalier_HLV_Inter,9,FALSE),IF(AND(WEEKDAY(MC4,2)=2,COUNTIF(Jours_fériés,MC4+2)),HLOOKUP(MC4+1,Journalier_HLV_Inter,8,FALSE)-HLOOKUP(MC4+3,Journalier_HLV_Inter,9,FALSE),IF(AND(WEEKDAY(MC4,2)=3,COUNTIF(Jours_fériés,AND(MC4+1,MC4+2))),HLOOKUP(MC4+3,Journalier_HLV_Inter,8,FALSE)-HLOOKUP(MC4+4,Journalier_HLV_Inter,9,FALSE),IF(AND(WEEKDAY(MC4,2)=3,COUNTIF(Jours_fériés,MC4+1)),HLOOKUP(MC4+2,Journalier_HLV_Inter,8,FALSE)-HLOOKUP(MC4+3,Journalier_HLV_Inter,9,FALSE),IF(AND(WEEKDAY(MC4,2)=3,COUNTIF(Jours_fériés,MC4+2)),HLOOKUP(MC4+1,Journalier_HLV_Inter,8,FALSE)-HLOOKUP(MC4+5,Journalier_HLV_Inter,9,FALSE),IF(WEEKDAY(MC4,2)=4,(HLOOKUP(MC4+1,Journalier_HLV_Inter,8,FALSE)-HLOOKUP(MC4+4,Journalier_HLV_Inter,9,FALSE)),IF(AND(WEEKDAY(MC4,2)=4,COUNTIF(Jours_fériés,MC4+1)),HLOOKUP(MC4+4,Journalier_HLV_Inter,8,FALSE)-HLOOKUP(MC4+5,Journalier_HLV_Inter,9,FALSE),IF(AND(WEEKDAY(MC4,2)=4,COUNTIF(Jours_fériés,AND(MC4+1,MC4+4))),HLOOKUP(MC4+5,Journalier_HLV_Inter,8,FALSE)-HLOOKUP(MC4+6,Journalier_HLV_Inter,9,FALSE),IF(AND(WEEKDAY(MC4,2)=4,COUNTIF(Jours_fériés,MC4+4)),HLOOKUP(MC4+1,Journalier_HLV_Inter,8,FALSE)-HLOOKUP(MC4+5,Journalier_HLV_Inter,9,FALSE),IF(AND(WEEKDAY(MC4,2)=5,COUNTIF(Jours_fériés,MC4+3)),HLOOKUP(MC4+4,Journalier_HLV_Inter,8,FALSE)-HLOOKUP(MC4+5,Journalier_HLV_Inter,9,FALSE),IF(AND(WEEKDAY(MC4,2)=5,COUNTIF(Jours_fériés,MC4+4)),HLOOKUP(MC4+3,Journalier_HLV_Inter,8,FALSE)-HLOOKUP(MC4+5,Journalier_HLV_Inter,9,FALSE),IF(COUNTIF(Week_end,MC4),0,IF(COUNTIF(Jours_fériés,MC4),0,HLOOKUP(MC4+1,Journalier_HLV_Inter,8,FALSE)-HLOOKUP(MC4+2,Journalier_HLV_Inter,9,FALSE)))))))))))))))))))</f>
        <v>0</v>
      </c>
      <c r="MD18" s="63">
        <f>IF(WEEKDAY(MD4,2)=5,(HLOOKUP(MD4+3,Journalier_HLV_Inter,8,FALSE)-HLOOKUP(MD4+4,Journalier_HLV_Inter,9,FALSE)),IF(AND(WEEKDAY(MD4,2)=1,COUNTIF(Jours_fériés,AND(MD4+1,IE+2))),HLOOKUP(MD4+3,Journalier_HLV_Inter,8,FALSE)-HLOOKUP(MD4+4,Journalier_HLV_Inter,9,FALSE),IF(AND(WEEKDAY(MD4,2)=1,COUNTIF(Jours_fériés,MD4+1)),HLOOKUP(MD4+2,Journalier_HLV_Inter,8,FALSE)-HLOOKUP(MD4+3,Journalier_HLV_Inter,9,FALSE),IF(AND(WEEKDAY(MD4,2)=1,COUNTIF(Jours_fériés,MD4+2)),HLOOKUP(MD4+1,Journalier_HLV_Inter,8,FALSE)-HLOOKUP(MD4+3,Journalier_HLV_Inter,9,FALSE),IF(AND(WEEKDAY(MD4,2)=2,COUNTIF(Jours_fériés,AND(MD4+1,MD4+2))),HLOOKUP(MD4+3,Journalier_HLV_Inter,8,FALSE)-HLOOKUP(MD4+4,Journalier_HLV_Inter,9,FALSE),IF(AND(WEEKDAY(MD4,2)=2,COUNTIF(Jours_fériés,MD4+1)),HLOOKUP(MD4+2,Journalier_HLV_Inter,8,FALSE)-HLOOKUP(MD4+3,Journalier_HLV_Inter,9,FALSE),IF(AND(WEEKDAY(MD4,2)=2,COUNTIF(Jours_fériés,MD4+2)),HLOOKUP(MD4+1,Journalier_HLV_Inter,8,FALSE)-HLOOKUP(MD4+3,Journalier_HLV_Inter,9,FALSE),IF(AND(WEEKDAY(MD4,2)=3,COUNTIF(Jours_fériés,AND(MD4+1,MD4+2))),HLOOKUP(MD4+3,Journalier_HLV_Inter,8,FALSE)-HLOOKUP(MD4+4,Journalier_HLV_Inter,9,FALSE),IF(AND(WEEKDAY(MD4,2)=3,COUNTIF(Jours_fériés,MD4+1)),HLOOKUP(MD4+2,Journalier_HLV_Inter,8,FALSE)-HLOOKUP(MD4+3,Journalier_HLV_Inter,9,FALSE),IF(AND(WEEKDAY(MD4,2)=3,COUNTIF(Jours_fériés,MD4+2)),HLOOKUP(MD4+1,Journalier_HLV_Inter,8,FALSE)-HLOOKUP(MD4+5,Journalier_HLV_Inter,9,FALSE),IF(WEEKDAY(MD4,2)=4,(HLOOKUP(MD4+1,Journalier_HLV_Inter,8,FALSE)-HLOOKUP(MD4+4,Journalier_HLV_Inter,9,FALSE)),IF(AND(WEEKDAY(MD4,2)=4,COUNTIF(Jours_fériés,MD4+1)),HLOOKUP(MD4+4,Journalier_HLV_Inter,8,FALSE)-HLOOKUP(MD4+5,Journalier_HLV_Inter,9,FALSE),IF(AND(WEEKDAY(MD4,2)=4,COUNTIF(Jours_fériés,AND(MD4+1,MD4+4))),HLOOKUP(MD4+5,Journalier_HLV_Inter,8,FALSE)-HLOOKUP(MD4+6,Journalier_HLV_Inter,9,FALSE),IF(AND(WEEKDAY(MD4,2)=4,COUNTIF(Jours_fériés,MD4+4)),HLOOKUP(MD4+1,Journalier_HLV_Inter,8,FALSE)-HLOOKUP(MD4+5,Journalier_HLV_Inter,9,FALSE),IF(AND(WEEKDAY(MD4,2)=5,COUNTIF(Jours_fériés,MD4+3)),HLOOKUP(MD4+4,Journalier_HLV_Inter,8,FALSE)-HLOOKUP(MD4+5,Journalier_HLV_Inter,9,FALSE),IF(AND(WEEKDAY(MD4,2)=5,COUNTIF(Jours_fériés,MD4+4)),HLOOKUP(MD4+3,Journalier_HLV_Inter,8,FALSE)-HLOOKUP(MD4+5,Journalier_HLV_Inter,9,FALSE),IF(COUNTIF(Week_end,MD4),0,IF(COUNTIF(Jours_fériés,MD4),0,HLOOKUP(MD4+1,Journalier_HLV_Inter,8,FALSE)-HLOOKUP(MD4+2,Journalier_HLV_Inter,9,FALSE)))))))))))))))))))</f>
        <v>0</v>
      </c>
      <c r="ME18" s="63">
        <f>IF(WEEKDAY(ME4,2)=5,(HLOOKUP(ME4+3,Journalier_HLV_Inter,8,FALSE)-HLOOKUP(ME4+4,Journalier_HLV_Inter,9,FALSE)),IF(AND(WEEKDAY(ME4,2)=1,COUNTIF(Jours_fériés,AND(ME4+1,IE+2))),HLOOKUP(ME4+3,Journalier_HLV_Inter,8,FALSE)-HLOOKUP(ME4+4,Journalier_HLV_Inter,9,FALSE),IF(AND(WEEKDAY(ME4,2)=1,COUNTIF(Jours_fériés,ME4+1)),HLOOKUP(ME4+2,Journalier_HLV_Inter,8,FALSE)-HLOOKUP(ME4+3,Journalier_HLV_Inter,9,FALSE),IF(AND(WEEKDAY(ME4,2)=1,COUNTIF(Jours_fériés,ME4+2)),HLOOKUP(ME4+1,Journalier_HLV_Inter,8,FALSE)-HLOOKUP(ME4+3,Journalier_HLV_Inter,9,FALSE),IF(AND(WEEKDAY(ME4,2)=2,COUNTIF(Jours_fériés,AND(ME4+1,ME4+2))),HLOOKUP(ME4+3,Journalier_HLV_Inter,8,FALSE)-HLOOKUP(ME4+4,Journalier_HLV_Inter,9,FALSE),IF(AND(WEEKDAY(ME4,2)=2,COUNTIF(Jours_fériés,ME4+1)),HLOOKUP(ME4+2,Journalier_HLV_Inter,8,FALSE)-HLOOKUP(ME4+3,Journalier_HLV_Inter,9,FALSE),IF(AND(WEEKDAY(ME4,2)=2,COUNTIF(Jours_fériés,ME4+2)),HLOOKUP(ME4+1,Journalier_HLV_Inter,8,FALSE)-HLOOKUP(ME4+3,Journalier_HLV_Inter,9,FALSE),IF(AND(WEEKDAY(ME4,2)=3,COUNTIF(Jours_fériés,AND(ME4+1,ME4+2))),HLOOKUP(ME4+3,Journalier_HLV_Inter,8,FALSE)-HLOOKUP(ME4+4,Journalier_HLV_Inter,9,FALSE),IF(AND(WEEKDAY(ME4,2)=3,COUNTIF(Jours_fériés,ME4+1)),HLOOKUP(ME4+2,Journalier_HLV_Inter,8,FALSE)-HLOOKUP(ME4+3,Journalier_HLV_Inter,9,FALSE),IF(AND(WEEKDAY(ME4,2)=3,COUNTIF(Jours_fériés,ME4+2)),HLOOKUP(ME4+1,Journalier_HLV_Inter,8,FALSE)-HLOOKUP(ME4+5,Journalier_HLV_Inter,9,FALSE),IF(WEEKDAY(ME4,2)=4,(HLOOKUP(ME4+1,Journalier_HLV_Inter,8,FALSE)-HLOOKUP(ME4+4,Journalier_HLV_Inter,9,FALSE)),IF(AND(WEEKDAY(ME4,2)=4,COUNTIF(Jours_fériés,ME4+1)),HLOOKUP(ME4+4,Journalier_HLV_Inter,8,FALSE)-HLOOKUP(ME4+5,Journalier_HLV_Inter,9,FALSE),IF(AND(WEEKDAY(ME4,2)=4,COUNTIF(Jours_fériés,AND(ME4+1,ME4+4))),HLOOKUP(ME4+5,Journalier_HLV_Inter,8,FALSE)-HLOOKUP(ME4+6,Journalier_HLV_Inter,9,FALSE),IF(AND(WEEKDAY(ME4,2)=4,COUNTIF(Jours_fériés,ME4+4)),HLOOKUP(ME4+1,Journalier_HLV_Inter,8,FALSE)-HLOOKUP(ME4+5,Journalier_HLV_Inter,9,FALSE),IF(AND(WEEKDAY(ME4,2)=5,COUNTIF(Jours_fériés,ME4+3)),HLOOKUP(ME4+4,Journalier_HLV_Inter,8,FALSE)-HLOOKUP(ME4+5,Journalier_HLV_Inter,9,FALSE),IF(AND(WEEKDAY(ME4,2)=5,COUNTIF(Jours_fériés,ME4+4)),HLOOKUP(ME4+3,Journalier_HLV_Inter,8,FALSE)-HLOOKUP(ME4+5,Journalier_HLV_Inter,9,FALSE),IF(COUNTIF(Week_end,ME4),0,IF(COUNTIF(Jours_fériés,ME4),0,HLOOKUP(ME4+1,Journalier_HLV_Inter,8,FALSE)-HLOOKUP(ME4+2,Journalier_HLV_Inter,9,FALSE)))))))))))))))))))</f>
        <v>0</v>
      </c>
      <c r="MF18" s="63">
        <f>IF(WEEKDAY(MF4,2)=5,(HLOOKUP(MF4+3,Journalier_HLV_Inter,8,FALSE)-HLOOKUP(MF4+4,Journalier_HLV_Inter,9,FALSE)),IF(AND(WEEKDAY(MF4,2)=1,COUNTIF(Jours_fériés,AND(MF4+1,IE+2))),HLOOKUP(MF4+3,Journalier_HLV_Inter,8,FALSE)-HLOOKUP(MF4+4,Journalier_HLV_Inter,9,FALSE),IF(AND(WEEKDAY(MF4,2)=1,COUNTIF(Jours_fériés,MF4+1)),HLOOKUP(MF4+2,Journalier_HLV_Inter,8,FALSE)-HLOOKUP(MF4+3,Journalier_HLV_Inter,9,FALSE),IF(AND(WEEKDAY(MF4,2)=1,COUNTIF(Jours_fériés,MF4+2)),HLOOKUP(MF4+1,Journalier_HLV_Inter,8,FALSE)-HLOOKUP(MF4+3,Journalier_HLV_Inter,9,FALSE),IF(AND(WEEKDAY(MF4,2)=2,COUNTIF(Jours_fériés,AND(MF4+1,MF4+2))),HLOOKUP(MF4+3,Journalier_HLV_Inter,8,FALSE)-HLOOKUP(MF4+4,Journalier_HLV_Inter,9,FALSE),IF(AND(WEEKDAY(MF4,2)=2,COUNTIF(Jours_fériés,MF4+1)),HLOOKUP(MF4+2,Journalier_HLV_Inter,8,FALSE)-HLOOKUP(MF4+3,Journalier_HLV_Inter,9,FALSE),IF(AND(WEEKDAY(MF4,2)=2,COUNTIF(Jours_fériés,MF4+2)),HLOOKUP(MF4+1,Journalier_HLV_Inter,8,FALSE)-HLOOKUP(MF4+3,Journalier_HLV_Inter,9,FALSE),IF(AND(WEEKDAY(MF4,2)=3,COUNTIF(Jours_fériés,AND(MF4+1,MF4+2))),HLOOKUP(MF4+3,Journalier_HLV_Inter,8,FALSE)-HLOOKUP(MF4+4,Journalier_HLV_Inter,9,FALSE),IF(AND(WEEKDAY(MF4,2)=3,COUNTIF(Jours_fériés,MF4+1)),HLOOKUP(MF4+2,Journalier_HLV_Inter,8,FALSE)-HLOOKUP(MF4+3,Journalier_HLV_Inter,9,FALSE),IF(AND(WEEKDAY(MF4,2)=3,COUNTIF(Jours_fériés,MF4+2)),HLOOKUP(MF4+1,Journalier_HLV_Inter,8,FALSE)-HLOOKUP(MF4+5,Journalier_HLV_Inter,9,FALSE),IF(WEEKDAY(MF4,2)=4,(HLOOKUP(MF4+1,Journalier_HLV_Inter,8,FALSE)-HLOOKUP(MF4+4,Journalier_HLV_Inter,9,FALSE)),IF(AND(WEEKDAY(MF4,2)=4,COUNTIF(Jours_fériés,MF4+1)),HLOOKUP(MF4+4,Journalier_HLV_Inter,8,FALSE)-HLOOKUP(MF4+5,Journalier_HLV_Inter,9,FALSE),IF(AND(WEEKDAY(MF4,2)=4,COUNTIF(Jours_fériés,AND(MF4+1,MF4+4))),HLOOKUP(MF4+5,Journalier_HLV_Inter,8,FALSE)-HLOOKUP(MF4+6,Journalier_HLV_Inter,9,FALSE),IF(AND(WEEKDAY(MF4,2)=4,COUNTIF(Jours_fériés,MF4+4)),HLOOKUP(MF4+1,Journalier_HLV_Inter,8,FALSE)-HLOOKUP(MF4+5,Journalier_HLV_Inter,9,FALSE),IF(AND(WEEKDAY(MF4,2)=5,COUNTIF(Jours_fériés,MF4+3)),HLOOKUP(MF4+4,Journalier_HLV_Inter,8,FALSE)-HLOOKUP(MF4+5,Journalier_HLV_Inter,9,FALSE),IF(AND(WEEKDAY(MF4,2)=5,COUNTIF(Jours_fériés,MF4+4)),HLOOKUP(MF4+3,Journalier_HLV_Inter,8,FALSE)-HLOOKUP(MF4+5,Journalier_HLV_Inter,9,FALSE),IF(COUNTIF(Week_end,MF4),0,IF(COUNTIF(Jours_fériés,MF4),0,HLOOKUP(MF4+1,Journalier_HLV_Inter,8,FALSE)-HLOOKUP(MF4+2,Journalier_HLV_Inter,9,FALSE)))))))))))))))))))</f>
        <v>0</v>
      </c>
      <c r="MG18" s="63">
        <f>IF(WEEKDAY(MG4,2)=5,(HLOOKUP(MG4+3,Journalier_HLV_Inter,8,FALSE)-HLOOKUP(MG4+4,Journalier_HLV_Inter,9,FALSE)),IF(AND(WEEKDAY(MG4,2)=1,COUNTIF(Jours_fériés,AND(MG4+1,IE+2))),HLOOKUP(MG4+3,Journalier_HLV_Inter,8,FALSE)-HLOOKUP(MG4+4,Journalier_HLV_Inter,9,FALSE),IF(AND(WEEKDAY(MG4,2)=1,COUNTIF(Jours_fériés,MG4+1)),HLOOKUP(MG4+2,Journalier_HLV_Inter,8,FALSE)-HLOOKUP(MG4+3,Journalier_HLV_Inter,9,FALSE),IF(AND(WEEKDAY(MG4,2)=1,COUNTIF(Jours_fériés,MG4+2)),HLOOKUP(MG4+1,Journalier_HLV_Inter,8,FALSE)-HLOOKUP(MG4+3,Journalier_HLV_Inter,9,FALSE),IF(AND(WEEKDAY(MG4,2)=2,COUNTIF(Jours_fériés,AND(MG4+1,MG4+2))),HLOOKUP(MG4+3,Journalier_HLV_Inter,8,FALSE)-HLOOKUP(MG4+4,Journalier_HLV_Inter,9,FALSE),IF(AND(WEEKDAY(MG4,2)=2,COUNTIF(Jours_fériés,MG4+1)),HLOOKUP(MG4+2,Journalier_HLV_Inter,8,FALSE)-HLOOKUP(MG4+3,Journalier_HLV_Inter,9,FALSE),IF(AND(WEEKDAY(MG4,2)=2,COUNTIF(Jours_fériés,MG4+2)),HLOOKUP(MG4+1,Journalier_HLV_Inter,8,FALSE)-HLOOKUP(MG4+3,Journalier_HLV_Inter,9,FALSE),IF(AND(WEEKDAY(MG4,2)=3,COUNTIF(Jours_fériés,AND(MG4+1,MG4+2))),HLOOKUP(MG4+3,Journalier_HLV_Inter,8,FALSE)-HLOOKUP(MG4+4,Journalier_HLV_Inter,9,FALSE),IF(AND(WEEKDAY(MG4,2)=3,COUNTIF(Jours_fériés,MG4+1)),HLOOKUP(MG4+2,Journalier_HLV_Inter,8,FALSE)-HLOOKUP(MG4+3,Journalier_HLV_Inter,9,FALSE),IF(AND(WEEKDAY(MG4,2)=3,COUNTIF(Jours_fériés,MG4+2)),HLOOKUP(MG4+1,Journalier_HLV_Inter,8,FALSE)-HLOOKUP(MG4+5,Journalier_HLV_Inter,9,FALSE),IF(WEEKDAY(MG4,2)=4,(HLOOKUP(MG4+1,Journalier_HLV_Inter,8,FALSE)-HLOOKUP(MG4+4,Journalier_HLV_Inter,9,FALSE)),IF(AND(WEEKDAY(MG4,2)=4,COUNTIF(Jours_fériés,MG4+1)),HLOOKUP(MG4+4,Journalier_HLV_Inter,8,FALSE)-HLOOKUP(MG4+5,Journalier_HLV_Inter,9,FALSE),IF(AND(WEEKDAY(MG4,2)=4,COUNTIF(Jours_fériés,AND(MG4+1,MG4+4))),HLOOKUP(MG4+5,Journalier_HLV_Inter,8,FALSE)-HLOOKUP(MG4+6,Journalier_HLV_Inter,9,FALSE),IF(AND(WEEKDAY(MG4,2)=4,COUNTIF(Jours_fériés,MG4+4)),HLOOKUP(MG4+1,Journalier_HLV_Inter,8,FALSE)-HLOOKUP(MG4+5,Journalier_HLV_Inter,9,FALSE),IF(AND(WEEKDAY(MG4,2)=5,COUNTIF(Jours_fériés,MG4+3)),HLOOKUP(MG4+4,Journalier_HLV_Inter,8,FALSE)-HLOOKUP(MG4+5,Journalier_HLV_Inter,9,FALSE),IF(AND(WEEKDAY(MG4,2)=5,COUNTIF(Jours_fériés,MG4+4)),HLOOKUP(MG4+3,Journalier_HLV_Inter,8,FALSE)-HLOOKUP(MG4+5,Journalier_HLV_Inter,9,FALSE),IF(COUNTIF(Week_end,MG4),0,IF(COUNTIF(Jours_fériés,MG4),0,HLOOKUP(MG4+1,Journalier_HLV_Inter,8,FALSE)-HLOOKUP(MG4+2,Journalier_HLV_Inter,9,FALSE)))))))))))))))))))</f>
        <v>0</v>
      </c>
      <c r="MH18" s="63">
        <f>IF(WEEKDAY(MH4,2)=5,(HLOOKUP(MH4+3,Journalier_HLV_Inter,8,FALSE)-HLOOKUP(MH4+4,Journalier_HLV_Inter,9,FALSE)),IF(AND(WEEKDAY(MH4,2)=1,COUNTIF(Jours_fériés,AND(MH4+1,IE+2))),HLOOKUP(MH4+3,Journalier_HLV_Inter,8,FALSE)-HLOOKUP(MH4+4,Journalier_HLV_Inter,9,FALSE),IF(AND(WEEKDAY(MH4,2)=1,COUNTIF(Jours_fériés,MH4+1)),HLOOKUP(MH4+2,Journalier_HLV_Inter,8,FALSE)-HLOOKUP(MH4+3,Journalier_HLV_Inter,9,FALSE),IF(AND(WEEKDAY(MH4,2)=1,COUNTIF(Jours_fériés,MH4+2)),HLOOKUP(MH4+1,Journalier_HLV_Inter,8,FALSE)-HLOOKUP(MH4+3,Journalier_HLV_Inter,9,FALSE),IF(AND(WEEKDAY(MH4,2)=2,COUNTIF(Jours_fériés,AND(MH4+1,MH4+2))),HLOOKUP(MH4+3,Journalier_HLV_Inter,8,FALSE)-HLOOKUP(MH4+4,Journalier_HLV_Inter,9,FALSE),IF(AND(WEEKDAY(MH4,2)=2,COUNTIF(Jours_fériés,MH4+1)),HLOOKUP(MH4+2,Journalier_HLV_Inter,8,FALSE)-HLOOKUP(MH4+3,Journalier_HLV_Inter,9,FALSE),IF(AND(WEEKDAY(MH4,2)=2,COUNTIF(Jours_fériés,MH4+2)),HLOOKUP(MH4+1,Journalier_HLV_Inter,8,FALSE)-HLOOKUP(MH4+3,Journalier_HLV_Inter,9,FALSE),IF(AND(WEEKDAY(MH4,2)=3,COUNTIF(Jours_fériés,AND(MH4+1,MH4+2))),HLOOKUP(MH4+3,Journalier_HLV_Inter,8,FALSE)-HLOOKUP(MH4+4,Journalier_HLV_Inter,9,FALSE),IF(AND(WEEKDAY(MH4,2)=3,COUNTIF(Jours_fériés,MH4+1)),HLOOKUP(MH4+2,Journalier_HLV_Inter,8,FALSE)-HLOOKUP(MH4+3,Journalier_HLV_Inter,9,FALSE),IF(AND(WEEKDAY(MH4,2)=3,COUNTIF(Jours_fériés,MH4+2)),HLOOKUP(MH4+1,Journalier_HLV_Inter,8,FALSE)-HLOOKUP(MH4+5,Journalier_HLV_Inter,9,FALSE),IF(WEEKDAY(MH4,2)=4,(HLOOKUP(MH4+1,Journalier_HLV_Inter,8,FALSE)-HLOOKUP(MH4+4,Journalier_HLV_Inter,9,FALSE)),IF(AND(WEEKDAY(MH4,2)=4,COUNTIF(Jours_fériés,MH4+1)),HLOOKUP(MH4+4,Journalier_HLV_Inter,8,FALSE)-HLOOKUP(MH4+5,Journalier_HLV_Inter,9,FALSE),IF(AND(WEEKDAY(MH4,2)=4,COUNTIF(Jours_fériés,AND(MH4+1,MH4+4))),HLOOKUP(MH4+5,Journalier_HLV_Inter,8,FALSE)-HLOOKUP(MH4+6,Journalier_HLV_Inter,9,FALSE),IF(AND(WEEKDAY(MH4,2)=4,COUNTIF(Jours_fériés,MH4+4)),HLOOKUP(MH4+1,Journalier_HLV_Inter,8,FALSE)-HLOOKUP(MH4+5,Journalier_HLV_Inter,9,FALSE),IF(AND(WEEKDAY(MH4,2)=5,COUNTIF(Jours_fériés,MH4+3)),HLOOKUP(MH4+4,Journalier_HLV_Inter,8,FALSE)-HLOOKUP(MH4+5,Journalier_HLV_Inter,9,FALSE),IF(AND(WEEKDAY(MH4,2)=5,COUNTIF(Jours_fériés,MH4+4)),HLOOKUP(MH4+3,Journalier_HLV_Inter,8,FALSE)-HLOOKUP(MH4+5,Journalier_HLV_Inter,9,FALSE),IF(COUNTIF(Week_end,MH4),0,IF(COUNTIF(Jours_fériés,MH4),0,HLOOKUP(MH4+1,Journalier_HLV_Inter,8,FALSE)-HLOOKUP(MH4+2,Journalier_HLV_Inter,9,FALSE)))))))))))))))))))</f>
        <v>0</v>
      </c>
      <c r="MI18" s="63">
        <f>IF(WEEKDAY(MI4,2)=5,(HLOOKUP(MI4+3,Journalier_HLV_Inter,8,FALSE)-HLOOKUP(MI4+4,Journalier_HLV_Inter,9,FALSE)),IF(AND(WEEKDAY(MI4,2)=1,COUNTIF(Jours_fériés,AND(MI4+1,IE+2))),HLOOKUP(MI4+3,Journalier_HLV_Inter,8,FALSE)-HLOOKUP(MI4+4,Journalier_HLV_Inter,9,FALSE),IF(AND(WEEKDAY(MI4,2)=1,COUNTIF(Jours_fériés,MI4+1)),HLOOKUP(MI4+2,Journalier_HLV_Inter,8,FALSE)-HLOOKUP(MI4+3,Journalier_HLV_Inter,9,FALSE),IF(AND(WEEKDAY(MI4,2)=1,COUNTIF(Jours_fériés,MI4+2)),HLOOKUP(MI4+1,Journalier_HLV_Inter,8,FALSE)-HLOOKUP(MI4+3,Journalier_HLV_Inter,9,FALSE),IF(AND(WEEKDAY(MI4,2)=2,COUNTIF(Jours_fériés,AND(MI4+1,MI4+2))),HLOOKUP(MI4+3,Journalier_HLV_Inter,8,FALSE)-HLOOKUP(MI4+4,Journalier_HLV_Inter,9,FALSE),IF(AND(WEEKDAY(MI4,2)=2,COUNTIF(Jours_fériés,MI4+1)),HLOOKUP(MI4+2,Journalier_HLV_Inter,8,FALSE)-HLOOKUP(MI4+3,Journalier_HLV_Inter,9,FALSE),IF(AND(WEEKDAY(MI4,2)=2,COUNTIF(Jours_fériés,MI4+2)),HLOOKUP(MI4+1,Journalier_HLV_Inter,8,FALSE)-HLOOKUP(MI4+3,Journalier_HLV_Inter,9,FALSE),IF(AND(WEEKDAY(MI4,2)=3,COUNTIF(Jours_fériés,AND(MI4+1,MI4+2))),HLOOKUP(MI4+3,Journalier_HLV_Inter,8,FALSE)-HLOOKUP(MI4+4,Journalier_HLV_Inter,9,FALSE),IF(AND(WEEKDAY(MI4,2)=3,COUNTIF(Jours_fériés,MI4+1)),HLOOKUP(MI4+2,Journalier_HLV_Inter,8,FALSE)-HLOOKUP(MI4+3,Journalier_HLV_Inter,9,FALSE),IF(AND(WEEKDAY(MI4,2)=3,COUNTIF(Jours_fériés,MI4+2)),HLOOKUP(MI4+1,Journalier_HLV_Inter,8,FALSE)-HLOOKUP(MI4+5,Journalier_HLV_Inter,9,FALSE),IF(WEEKDAY(MI4,2)=4,(HLOOKUP(MI4+1,Journalier_HLV_Inter,8,FALSE)-HLOOKUP(MI4+4,Journalier_HLV_Inter,9,FALSE)),IF(AND(WEEKDAY(MI4,2)=4,COUNTIF(Jours_fériés,MI4+1)),HLOOKUP(MI4+4,Journalier_HLV_Inter,8,FALSE)-HLOOKUP(MI4+5,Journalier_HLV_Inter,9,FALSE),IF(AND(WEEKDAY(MI4,2)=4,COUNTIF(Jours_fériés,AND(MI4+1,MI4+4))),HLOOKUP(MI4+5,Journalier_HLV_Inter,8,FALSE)-HLOOKUP(MI4+6,Journalier_HLV_Inter,9,FALSE),IF(AND(WEEKDAY(MI4,2)=4,COUNTIF(Jours_fériés,MI4+4)),HLOOKUP(MI4+1,Journalier_HLV_Inter,8,FALSE)-HLOOKUP(MI4+5,Journalier_HLV_Inter,9,FALSE),IF(AND(WEEKDAY(MI4,2)=5,COUNTIF(Jours_fériés,MI4+3)),HLOOKUP(MI4+4,Journalier_HLV_Inter,8,FALSE)-HLOOKUP(MI4+5,Journalier_HLV_Inter,9,FALSE),IF(AND(WEEKDAY(MI4,2)=5,COUNTIF(Jours_fériés,MI4+4)),HLOOKUP(MI4+3,Journalier_HLV_Inter,8,FALSE)-HLOOKUP(MI4+5,Journalier_HLV_Inter,9,FALSE),IF(COUNTIF(Week_end,MI4),0,IF(COUNTIF(Jours_fériés,MI4),0,HLOOKUP(MI4+1,Journalier_HLV_Inter,8,FALSE)-HLOOKUP(MI4+2,Journalier_HLV_Inter,9,FALSE)))))))))))))))))))</f>
        <v>0</v>
      </c>
      <c r="MJ18" s="63">
        <f>IF(WEEKDAY(MJ4,2)=5,(HLOOKUP(MJ4+3,Journalier_HLV_Inter,8,FALSE)-HLOOKUP(MJ4+4,Journalier_HLV_Inter,9,FALSE)),IF(AND(WEEKDAY(MJ4,2)=1,COUNTIF(Jours_fériés,AND(MJ4+1,IE+2))),HLOOKUP(MJ4+3,Journalier_HLV_Inter,8,FALSE)-HLOOKUP(MJ4+4,Journalier_HLV_Inter,9,FALSE),IF(AND(WEEKDAY(MJ4,2)=1,COUNTIF(Jours_fériés,MJ4+1)),HLOOKUP(MJ4+2,Journalier_HLV_Inter,8,FALSE)-HLOOKUP(MJ4+3,Journalier_HLV_Inter,9,FALSE),IF(AND(WEEKDAY(MJ4,2)=1,COUNTIF(Jours_fériés,MJ4+2)),HLOOKUP(MJ4+1,Journalier_HLV_Inter,8,FALSE)-HLOOKUP(MJ4+3,Journalier_HLV_Inter,9,FALSE),IF(AND(WEEKDAY(MJ4,2)=2,COUNTIF(Jours_fériés,AND(MJ4+1,MJ4+2))),HLOOKUP(MJ4+3,Journalier_HLV_Inter,8,FALSE)-HLOOKUP(MJ4+4,Journalier_HLV_Inter,9,FALSE),IF(AND(WEEKDAY(MJ4,2)=2,COUNTIF(Jours_fériés,MJ4+1)),HLOOKUP(MJ4+2,Journalier_HLV_Inter,8,FALSE)-HLOOKUP(MJ4+3,Journalier_HLV_Inter,9,FALSE),IF(AND(WEEKDAY(MJ4,2)=2,COUNTIF(Jours_fériés,MJ4+2)),HLOOKUP(MJ4+1,Journalier_HLV_Inter,8,FALSE)-HLOOKUP(MJ4+3,Journalier_HLV_Inter,9,FALSE),IF(AND(WEEKDAY(MJ4,2)=3,COUNTIF(Jours_fériés,AND(MJ4+1,MJ4+2))),HLOOKUP(MJ4+3,Journalier_HLV_Inter,8,FALSE)-HLOOKUP(MJ4+4,Journalier_HLV_Inter,9,FALSE),IF(AND(WEEKDAY(MJ4,2)=3,COUNTIF(Jours_fériés,MJ4+1)),HLOOKUP(MJ4+2,Journalier_HLV_Inter,8,FALSE)-HLOOKUP(MJ4+3,Journalier_HLV_Inter,9,FALSE),IF(AND(WEEKDAY(MJ4,2)=3,COUNTIF(Jours_fériés,MJ4+2)),HLOOKUP(MJ4+1,Journalier_HLV_Inter,8,FALSE)-HLOOKUP(MJ4+5,Journalier_HLV_Inter,9,FALSE),IF(WEEKDAY(MJ4,2)=4,(HLOOKUP(MJ4+1,Journalier_HLV_Inter,8,FALSE)-HLOOKUP(MJ4+4,Journalier_HLV_Inter,9,FALSE)),IF(AND(WEEKDAY(MJ4,2)=4,COUNTIF(Jours_fériés,MJ4+1)),HLOOKUP(MJ4+4,Journalier_HLV_Inter,8,FALSE)-HLOOKUP(MJ4+5,Journalier_HLV_Inter,9,FALSE),IF(AND(WEEKDAY(MJ4,2)=4,COUNTIF(Jours_fériés,AND(MJ4+1,MJ4+4))),HLOOKUP(MJ4+5,Journalier_HLV_Inter,8,FALSE)-HLOOKUP(MJ4+6,Journalier_HLV_Inter,9,FALSE),IF(AND(WEEKDAY(MJ4,2)=4,COUNTIF(Jours_fériés,MJ4+4)),HLOOKUP(MJ4+1,Journalier_HLV_Inter,8,FALSE)-HLOOKUP(MJ4+5,Journalier_HLV_Inter,9,FALSE),IF(AND(WEEKDAY(MJ4,2)=5,COUNTIF(Jours_fériés,MJ4+3)),HLOOKUP(MJ4+4,Journalier_HLV_Inter,8,FALSE)-HLOOKUP(MJ4+5,Journalier_HLV_Inter,9,FALSE),IF(AND(WEEKDAY(MJ4,2)=5,COUNTIF(Jours_fériés,MJ4+4)),HLOOKUP(MJ4+3,Journalier_HLV_Inter,8,FALSE)-HLOOKUP(MJ4+5,Journalier_HLV_Inter,9,FALSE),IF(COUNTIF(Week_end,MJ4),0,IF(COUNTIF(Jours_fériés,MJ4),0,HLOOKUP(MJ4+1,Journalier_HLV_Inter,8,FALSE)-HLOOKUP(MJ4+2,Journalier_HLV_Inter,9,FALSE)))))))))))))))))))</f>
        <v>0</v>
      </c>
      <c r="MK18" s="63">
        <f>IF(WEEKDAY(MK4,2)=5,(HLOOKUP(MK4+3,Journalier_HLV_Inter,8,FALSE)-HLOOKUP(MK4+4,Journalier_HLV_Inter,9,FALSE)),IF(AND(WEEKDAY(MK4,2)=1,COUNTIF(Jours_fériés,AND(MK4+1,IE+2))),HLOOKUP(MK4+3,Journalier_HLV_Inter,8,FALSE)-HLOOKUP(MK4+4,Journalier_HLV_Inter,9,FALSE),IF(AND(WEEKDAY(MK4,2)=1,COUNTIF(Jours_fériés,MK4+1)),HLOOKUP(MK4+2,Journalier_HLV_Inter,8,FALSE)-HLOOKUP(MK4+3,Journalier_HLV_Inter,9,FALSE),IF(AND(WEEKDAY(MK4,2)=1,COUNTIF(Jours_fériés,MK4+2)),HLOOKUP(MK4+1,Journalier_HLV_Inter,8,FALSE)-HLOOKUP(MK4+3,Journalier_HLV_Inter,9,FALSE),IF(AND(WEEKDAY(MK4,2)=2,COUNTIF(Jours_fériés,AND(MK4+1,MK4+2))),HLOOKUP(MK4+3,Journalier_HLV_Inter,8,FALSE)-HLOOKUP(MK4+4,Journalier_HLV_Inter,9,FALSE),IF(AND(WEEKDAY(MK4,2)=2,COUNTIF(Jours_fériés,MK4+1)),HLOOKUP(MK4+2,Journalier_HLV_Inter,8,FALSE)-HLOOKUP(MK4+3,Journalier_HLV_Inter,9,FALSE),IF(AND(WEEKDAY(MK4,2)=2,COUNTIF(Jours_fériés,MK4+2)),HLOOKUP(MK4+1,Journalier_HLV_Inter,8,FALSE)-HLOOKUP(MK4+3,Journalier_HLV_Inter,9,FALSE),IF(AND(WEEKDAY(MK4,2)=3,COUNTIF(Jours_fériés,AND(MK4+1,MK4+2))),HLOOKUP(MK4+3,Journalier_HLV_Inter,8,FALSE)-HLOOKUP(MK4+4,Journalier_HLV_Inter,9,FALSE),IF(AND(WEEKDAY(MK4,2)=3,COUNTIF(Jours_fériés,MK4+1)),HLOOKUP(MK4+2,Journalier_HLV_Inter,8,FALSE)-HLOOKUP(MK4+3,Journalier_HLV_Inter,9,FALSE),IF(AND(WEEKDAY(MK4,2)=3,COUNTIF(Jours_fériés,MK4+2)),HLOOKUP(MK4+1,Journalier_HLV_Inter,8,FALSE)-HLOOKUP(MK4+5,Journalier_HLV_Inter,9,FALSE),IF(WEEKDAY(MK4,2)=4,(HLOOKUP(MK4+1,Journalier_HLV_Inter,8,FALSE)-HLOOKUP(MK4+4,Journalier_HLV_Inter,9,FALSE)),IF(AND(WEEKDAY(MK4,2)=4,COUNTIF(Jours_fériés,MK4+1)),HLOOKUP(MK4+4,Journalier_HLV_Inter,8,FALSE)-HLOOKUP(MK4+5,Journalier_HLV_Inter,9,FALSE),IF(AND(WEEKDAY(MK4,2)=4,COUNTIF(Jours_fériés,AND(MK4+1,MK4+4))),HLOOKUP(MK4+5,Journalier_HLV_Inter,8,FALSE)-HLOOKUP(MK4+6,Journalier_HLV_Inter,9,FALSE),IF(AND(WEEKDAY(MK4,2)=4,COUNTIF(Jours_fériés,MK4+4)),HLOOKUP(MK4+1,Journalier_HLV_Inter,8,FALSE)-HLOOKUP(MK4+5,Journalier_HLV_Inter,9,FALSE),IF(AND(WEEKDAY(MK4,2)=5,COUNTIF(Jours_fériés,MK4+3)),HLOOKUP(MK4+4,Journalier_HLV_Inter,8,FALSE)-HLOOKUP(MK4+5,Journalier_HLV_Inter,9,FALSE),IF(AND(WEEKDAY(MK4,2)=5,COUNTIF(Jours_fériés,MK4+4)),HLOOKUP(MK4+3,Journalier_HLV_Inter,8,FALSE)-HLOOKUP(MK4+5,Journalier_HLV_Inter,9,FALSE),IF(COUNTIF(Week_end,MK4),0,IF(COUNTIF(Jours_fériés,MK4),0,HLOOKUP(MK4+1,Journalier_HLV_Inter,8,FALSE)-HLOOKUP(MK4+2,Journalier_HLV_Inter,9,FALSE)))))))))))))))))))</f>
        <v>0</v>
      </c>
      <c r="ML18" s="63">
        <f>IF(WEEKDAY(ML4,2)=5,(HLOOKUP(ML4+3,Journalier_HLV_Inter,8,FALSE)-HLOOKUP(ML4+4,Journalier_HLV_Inter,9,FALSE)),IF(AND(WEEKDAY(ML4,2)=1,COUNTIF(Jours_fériés,AND(ML4+1,IE+2))),HLOOKUP(ML4+3,Journalier_HLV_Inter,8,FALSE)-HLOOKUP(ML4+4,Journalier_HLV_Inter,9,FALSE),IF(AND(WEEKDAY(ML4,2)=1,COUNTIF(Jours_fériés,ML4+1)),HLOOKUP(ML4+2,Journalier_HLV_Inter,8,FALSE)-HLOOKUP(ML4+3,Journalier_HLV_Inter,9,FALSE),IF(AND(WEEKDAY(ML4,2)=1,COUNTIF(Jours_fériés,ML4+2)),HLOOKUP(ML4+1,Journalier_HLV_Inter,8,FALSE)-HLOOKUP(ML4+3,Journalier_HLV_Inter,9,FALSE),IF(AND(WEEKDAY(ML4,2)=2,COUNTIF(Jours_fériés,AND(ML4+1,ML4+2))),HLOOKUP(ML4+3,Journalier_HLV_Inter,8,FALSE)-HLOOKUP(ML4+4,Journalier_HLV_Inter,9,FALSE),IF(AND(WEEKDAY(ML4,2)=2,COUNTIF(Jours_fériés,ML4+1)),HLOOKUP(ML4+2,Journalier_HLV_Inter,8,FALSE)-HLOOKUP(ML4+3,Journalier_HLV_Inter,9,FALSE),IF(AND(WEEKDAY(ML4,2)=2,COUNTIF(Jours_fériés,ML4+2)),HLOOKUP(ML4+1,Journalier_HLV_Inter,8,FALSE)-HLOOKUP(ML4+3,Journalier_HLV_Inter,9,FALSE),IF(AND(WEEKDAY(ML4,2)=3,COUNTIF(Jours_fériés,AND(ML4+1,ML4+2))),HLOOKUP(ML4+3,Journalier_HLV_Inter,8,FALSE)-HLOOKUP(ML4+4,Journalier_HLV_Inter,9,FALSE),IF(AND(WEEKDAY(ML4,2)=3,COUNTIF(Jours_fériés,ML4+1)),HLOOKUP(ML4+2,Journalier_HLV_Inter,8,FALSE)-HLOOKUP(ML4+3,Journalier_HLV_Inter,9,FALSE),IF(AND(WEEKDAY(ML4,2)=3,COUNTIF(Jours_fériés,ML4+2)),HLOOKUP(ML4+1,Journalier_HLV_Inter,8,FALSE)-HLOOKUP(ML4+5,Journalier_HLV_Inter,9,FALSE),IF(WEEKDAY(ML4,2)=4,(HLOOKUP(ML4+1,Journalier_HLV_Inter,8,FALSE)-HLOOKUP(ML4+4,Journalier_HLV_Inter,9,FALSE)),IF(AND(WEEKDAY(ML4,2)=4,COUNTIF(Jours_fériés,ML4+1)),HLOOKUP(ML4+4,Journalier_HLV_Inter,8,FALSE)-HLOOKUP(ML4+5,Journalier_HLV_Inter,9,FALSE),IF(AND(WEEKDAY(ML4,2)=4,COUNTIF(Jours_fériés,AND(ML4+1,ML4+4))),HLOOKUP(ML4+5,Journalier_HLV_Inter,8,FALSE)-HLOOKUP(ML4+6,Journalier_HLV_Inter,9,FALSE),IF(AND(WEEKDAY(ML4,2)=4,COUNTIF(Jours_fériés,ML4+4)),HLOOKUP(ML4+1,Journalier_HLV_Inter,8,FALSE)-HLOOKUP(ML4+5,Journalier_HLV_Inter,9,FALSE),IF(AND(WEEKDAY(ML4,2)=5,COUNTIF(Jours_fériés,ML4+3)),HLOOKUP(ML4+4,Journalier_HLV_Inter,8,FALSE)-HLOOKUP(ML4+5,Journalier_HLV_Inter,9,FALSE),IF(AND(WEEKDAY(ML4,2)=5,COUNTIF(Jours_fériés,ML4+4)),HLOOKUP(ML4+3,Journalier_HLV_Inter,8,FALSE)-HLOOKUP(ML4+5,Journalier_HLV_Inter,9,FALSE),IF(COUNTIF(Week_end,ML4),0,IF(COUNTIF(Jours_fériés,ML4),0,HLOOKUP(ML4+1,Journalier_HLV_Inter,8,FALSE)-HLOOKUP(ML4+2,Journalier_HLV_Inter,9,FALSE)))))))))))))))))))</f>
        <v>0</v>
      </c>
      <c r="MM18" s="63">
        <f>IF(WEEKDAY(MM4,2)=5,(HLOOKUP(MM4+3,Journalier_HLV_Inter,8,FALSE)-HLOOKUP(MM4+4,Journalier_HLV_Inter,9,FALSE)),IF(AND(WEEKDAY(MM4,2)=1,COUNTIF(Jours_fériés,AND(MM4+1,IE+2))),HLOOKUP(MM4+3,Journalier_HLV_Inter,8,FALSE)-HLOOKUP(MM4+4,Journalier_HLV_Inter,9,FALSE),IF(AND(WEEKDAY(MM4,2)=1,COUNTIF(Jours_fériés,MM4+1)),HLOOKUP(MM4+2,Journalier_HLV_Inter,8,FALSE)-HLOOKUP(MM4+3,Journalier_HLV_Inter,9,FALSE),IF(AND(WEEKDAY(MM4,2)=1,COUNTIF(Jours_fériés,MM4+2)),HLOOKUP(MM4+1,Journalier_HLV_Inter,8,FALSE)-HLOOKUP(MM4+3,Journalier_HLV_Inter,9,FALSE),IF(AND(WEEKDAY(MM4,2)=2,COUNTIF(Jours_fériés,AND(MM4+1,MM4+2))),HLOOKUP(MM4+3,Journalier_HLV_Inter,8,FALSE)-HLOOKUP(MM4+4,Journalier_HLV_Inter,9,FALSE),IF(AND(WEEKDAY(MM4,2)=2,COUNTIF(Jours_fériés,MM4+1)),HLOOKUP(MM4+2,Journalier_HLV_Inter,8,FALSE)-HLOOKUP(MM4+3,Journalier_HLV_Inter,9,FALSE),IF(AND(WEEKDAY(MM4,2)=2,COUNTIF(Jours_fériés,MM4+2)),HLOOKUP(MM4+1,Journalier_HLV_Inter,8,FALSE)-HLOOKUP(MM4+3,Journalier_HLV_Inter,9,FALSE),IF(AND(WEEKDAY(MM4,2)=3,COUNTIF(Jours_fériés,AND(MM4+1,MM4+2))),HLOOKUP(MM4+3,Journalier_HLV_Inter,8,FALSE)-HLOOKUP(MM4+4,Journalier_HLV_Inter,9,FALSE),IF(AND(WEEKDAY(MM4,2)=3,COUNTIF(Jours_fériés,MM4+1)),HLOOKUP(MM4+2,Journalier_HLV_Inter,8,FALSE)-HLOOKUP(MM4+3,Journalier_HLV_Inter,9,FALSE),IF(AND(WEEKDAY(MM4,2)=3,COUNTIF(Jours_fériés,MM4+2)),HLOOKUP(MM4+1,Journalier_HLV_Inter,8,FALSE)-HLOOKUP(MM4+5,Journalier_HLV_Inter,9,FALSE),IF(WEEKDAY(MM4,2)=4,(HLOOKUP(MM4+1,Journalier_HLV_Inter,8,FALSE)-HLOOKUP(MM4+4,Journalier_HLV_Inter,9,FALSE)),IF(AND(WEEKDAY(MM4,2)=4,COUNTIF(Jours_fériés,MM4+1)),HLOOKUP(MM4+4,Journalier_HLV_Inter,8,FALSE)-HLOOKUP(MM4+5,Journalier_HLV_Inter,9,FALSE),IF(AND(WEEKDAY(MM4,2)=4,COUNTIF(Jours_fériés,AND(MM4+1,MM4+4))),HLOOKUP(MM4+5,Journalier_HLV_Inter,8,FALSE)-HLOOKUP(MM4+6,Journalier_HLV_Inter,9,FALSE),IF(AND(WEEKDAY(MM4,2)=4,COUNTIF(Jours_fériés,MM4+4)),HLOOKUP(MM4+1,Journalier_HLV_Inter,8,FALSE)-HLOOKUP(MM4+5,Journalier_HLV_Inter,9,FALSE),IF(AND(WEEKDAY(MM4,2)=5,COUNTIF(Jours_fériés,MM4+3)),HLOOKUP(MM4+4,Journalier_HLV_Inter,8,FALSE)-HLOOKUP(MM4+5,Journalier_HLV_Inter,9,FALSE),IF(AND(WEEKDAY(MM4,2)=5,COUNTIF(Jours_fériés,MM4+4)),HLOOKUP(MM4+3,Journalier_HLV_Inter,8,FALSE)-HLOOKUP(MM4+5,Journalier_HLV_Inter,9,FALSE),IF(COUNTIF(Week_end,MM4),0,IF(COUNTIF(Jours_fériés,MM4),0,HLOOKUP(MM4+1,Journalier_HLV_Inter,8,FALSE)-HLOOKUP(MM4+2,Journalier_HLV_Inter,9,FALSE)))))))))))))))))))</f>
        <v>0</v>
      </c>
      <c r="MN18" s="63">
        <f>IF(WEEKDAY(MN4,2)=5,(HLOOKUP(MN4+3,Journalier_HLV_Inter,8,FALSE)-HLOOKUP(MN4+4,Journalier_HLV_Inter,9,FALSE)),IF(AND(WEEKDAY(MN4,2)=1,COUNTIF(Jours_fériés,AND(MN4+1,IE+2))),HLOOKUP(MN4+3,Journalier_HLV_Inter,8,FALSE)-HLOOKUP(MN4+4,Journalier_HLV_Inter,9,FALSE),IF(AND(WEEKDAY(MN4,2)=1,COUNTIF(Jours_fériés,MN4+1)),HLOOKUP(MN4+2,Journalier_HLV_Inter,8,FALSE)-HLOOKUP(MN4+3,Journalier_HLV_Inter,9,FALSE),IF(AND(WEEKDAY(MN4,2)=1,COUNTIF(Jours_fériés,MN4+2)),HLOOKUP(MN4+1,Journalier_HLV_Inter,8,FALSE)-HLOOKUP(MN4+3,Journalier_HLV_Inter,9,FALSE),IF(AND(WEEKDAY(MN4,2)=2,COUNTIF(Jours_fériés,AND(MN4+1,MN4+2))),HLOOKUP(MN4+3,Journalier_HLV_Inter,8,FALSE)-HLOOKUP(MN4+4,Journalier_HLV_Inter,9,FALSE),IF(AND(WEEKDAY(MN4,2)=2,COUNTIF(Jours_fériés,MN4+1)),HLOOKUP(MN4+2,Journalier_HLV_Inter,8,FALSE)-HLOOKUP(MN4+3,Journalier_HLV_Inter,9,FALSE),IF(AND(WEEKDAY(MN4,2)=2,COUNTIF(Jours_fériés,MN4+2)),HLOOKUP(MN4+1,Journalier_HLV_Inter,8,FALSE)-HLOOKUP(MN4+3,Journalier_HLV_Inter,9,FALSE),IF(AND(WEEKDAY(MN4,2)=3,COUNTIF(Jours_fériés,AND(MN4+1,MN4+2))),HLOOKUP(MN4+3,Journalier_HLV_Inter,8,FALSE)-HLOOKUP(MN4+4,Journalier_HLV_Inter,9,FALSE),IF(AND(WEEKDAY(MN4,2)=3,COUNTIF(Jours_fériés,MN4+1)),HLOOKUP(MN4+2,Journalier_HLV_Inter,8,FALSE)-HLOOKUP(MN4+3,Journalier_HLV_Inter,9,FALSE),IF(AND(WEEKDAY(MN4,2)=3,COUNTIF(Jours_fériés,MN4+2)),HLOOKUP(MN4+1,Journalier_HLV_Inter,8,FALSE)-HLOOKUP(MN4+5,Journalier_HLV_Inter,9,FALSE),IF(WEEKDAY(MN4,2)=4,(HLOOKUP(MN4+1,Journalier_HLV_Inter,8,FALSE)-HLOOKUP(MN4+4,Journalier_HLV_Inter,9,FALSE)),IF(AND(WEEKDAY(MN4,2)=4,COUNTIF(Jours_fériés,MN4+1)),HLOOKUP(MN4+4,Journalier_HLV_Inter,8,FALSE)-HLOOKUP(MN4+5,Journalier_HLV_Inter,9,FALSE),IF(AND(WEEKDAY(MN4,2)=4,COUNTIF(Jours_fériés,AND(MN4+1,MN4+4))),HLOOKUP(MN4+5,Journalier_HLV_Inter,8,FALSE)-HLOOKUP(MN4+6,Journalier_HLV_Inter,9,FALSE),IF(AND(WEEKDAY(MN4,2)=4,COUNTIF(Jours_fériés,MN4+4)),HLOOKUP(MN4+1,Journalier_HLV_Inter,8,FALSE)-HLOOKUP(MN4+5,Journalier_HLV_Inter,9,FALSE),IF(AND(WEEKDAY(MN4,2)=5,COUNTIF(Jours_fériés,MN4+3)),HLOOKUP(MN4+4,Journalier_HLV_Inter,8,FALSE)-HLOOKUP(MN4+5,Journalier_HLV_Inter,9,FALSE),IF(AND(WEEKDAY(MN4,2)=5,COUNTIF(Jours_fériés,MN4+4)),HLOOKUP(MN4+3,Journalier_HLV_Inter,8,FALSE)-HLOOKUP(MN4+5,Journalier_HLV_Inter,9,FALSE),IF(COUNTIF(Week_end,MN4),0,IF(COUNTIF(Jours_fériés,MN4),0,HLOOKUP(MN4+1,Journalier_HLV_Inter,8,FALSE)-HLOOKUP(MN4+2,Journalier_HLV_Inter,9,FALSE)))))))))))))))))))</f>
        <v>0</v>
      </c>
      <c r="MO18" s="63">
        <f>IF(WEEKDAY(MO4,2)=5,(HLOOKUP(MO4+3,Journalier_HLV_Inter,8,FALSE)-HLOOKUP(MO4+4,Journalier_HLV_Inter,9,FALSE)),IF(AND(WEEKDAY(MO4,2)=1,COUNTIF(Jours_fériés,AND(MO4+1,IE+2))),HLOOKUP(MO4+3,Journalier_HLV_Inter,8,FALSE)-HLOOKUP(MO4+4,Journalier_HLV_Inter,9,FALSE),IF(AND(WEEKDAY(MO4,2)=1,COUNTIF(Jours_fériés,MO4+1)),HLOOKUP(MO4+2,Journalier_HLV_Inter,8,FALSE)-HLOOKUP(MO4+3,Journalier_HLV_Inter,9,FALSE),IF(AND(WEEKDAY(MO4,2)=1,COUNTIF(Jours_fériés,MO4+2)),HLOOKUP(MO4+1,Journalier_HLV_Inter,8,FALSE)-HLOOKUP(MO4+3,Journalier_HLV_Inter,9,FALSE),IF(AND(WEEKDAY(MO4,2)=2,COUNTIF(Jours_fériés,AND(MO4+1,MO4+2))),HLOOKUP(MO4+3,Journalier_HLV_Inter,8,FALSE)-HLOOKUP(MO4+4,Journalier_HLV_Inter,9,FALSE),IF(AND(WEEKDAY(MO4,2)=2,COUNTIF(Jours_fériés,MO4+1)),HLOOKUP(MO4+2,Journalier_HLV_Inter,8,FALSE)-HLOOKUP(MO4+3,Journalier_HLV_Inter,9,FALSE),IF(AND(WEEKDAY(MO4,2)=2,COUNTIF(Jours_fériés,MO4+2)),HLOOKUP(MO4+1,Journalier_HLV_Inter,8,FALSE)-HLOOKUP(MO4+3,Journalier_HLV_Inter,9,FALSE),IF(AND(WEEKDAY(MO4,2)=3,COUNTIF(Jours_fériés,AND(MO4+1,MO4+2))),HLOOKUP(MO4+3,Journalier_HLV_Inter,8,FALSE)-HLOOKUP(MO4+4,Journalier_HLV_Inter,9,FALSE),IF(AND(WEEKDAY(MO4,2)=3,COUNTIF(Jours_fériés,MO4+1)),HLOOKUP(MO4+2,Journalier_HLV_Inter,8,FALSE)-HLOOKUP(MO4+3,Journalier_HLV_Inter,9,FALSE),IF(AND(WEEKDAY(MO4,2)=3,COUNTIF(Jours_fériés,MO4+2)),HLOOKUP(MO4+1,Journalier_HLV_Inter,8,FALSE)-HLOOKUP(MO4+5,Journalier_HLV_Inter,9,FALSE),IF(WEEKDAY(MO4,2)=4,(HLOOKUP(MO4+1,Journalier_HLV_Inter,8,FALSE)-HLOOKUP(MO4+4,Journalier_HLV_Inter,9,FALSE)),IF(AND(WEEKDAY(MO4,2)=4,COUNTIF(Jours_fériés,MO4+1)),HLOOKUP(MO4+4,Journalier_HLV_Inter,8,FALSE)-HLOOKUP(MO4+5,Journalier_HLV_Inter,9,FALSE),IF(AND(WEEKDAY(MO4,2)=4,COUNTIF(Jours_fériés,AND(MO4+1,MO4+4))),HLOOKUP(MO4+5,Journalier_HLV_Inter,8,FALSE)-HLOOKUP(MO4+6,Journalier_HLV_Inter,9,FALSE),IF(AND(WEEKDAY(MO4,2)=4,COUNTIF(Jours_fériés,MO4+4)),HLOOKUP(MO4+1,Journalier_HLV_Inter,8,FALSE)-HLOOKUP(MO4+5,Journalier_HLV_Inter,9,FALSE),IF(AND(WEEKDAY(MO4,2)=5,COUNTIF(Jours_fériés,MO4+3)),HLOOKUP(MO4+4,Journalier_HLV_Inter,8,FALSE)-HLOOKUP(MO4+5,Journalier_HLV_Inter,9,FALSE),IF(AND(WEEKDAY(MO4,2)=5,COUNTIF(Jours_fériés,MO4+4)),HLOOKUP(MO4+3,Journalier_HLV_Inter,8,FALSE)-HLOOKUP(MO4+5,Journalier_HLV_Inter,9,FALSE),IF(COUNTIF(Week_end,MO4),0,IF(COUNTIF(Jours_fériés,MO4),0,HLOOKUP(MO4+1,Journalier_HLV_Inter,8,FALSE)-HLOOKUP(MO4+2,Journalier_HLV_Inter,9,FALSE)))))))))))))))))))</f>
        <v>0</v>
      </c>
      <c r="MP18" s="63">
        <f>IF(WEEKDAY(MP4,2)=5,(HLOOKUP(MP4+3,Journalier_HLV_Inter,8,FALSE)-HLOOKUP(MP4+4,Journalier_HLV_Inter,9,FALSE)),IF(AND(WEEKDAY(MP4,2)=1,COUNTIF(Jours_fériés,AND(MP4+1,IE+2))),HLOOKUP(MP4+3,Journalier_HLV_Inter,8,FALSE)-HLOOKUP(MP4+4,Journalier_HLV_Inter,9,FALSE),IF(AND(WEEKDAY(MP4,2)=1,COUNTIF(Jours_fériés,MP4+1)),HLOOKUP(MP4+2,Journalier_HLV_Inter,8,FALSE)-HLOOKUP(MP4+3,Journalier_HLV_Inter,9,FALSE),IF(AND(WEEKDAY(MP4,2)=1,COUNTIF(Jours_fériés,MP4+2)),HLOOKUP(MP4+1,Journalier_HLV_Inter,8,FALSE)-HLOOKUP(MP4+3,Journalier_HLV_Inter,9,FALSE),IF(AND(WEEKDAY(MP4,2)=2,COUNTIF(Jours_fériés,AND(MP4+1,MP4+2))),HLOOKUP(MP4+3,Journalier_HLV_Inter,8,FALSE)-HLOOKUP(MP4+4,Journalier_HLV_Inter,9,FALSE),IF(AND(WEEKDAY(MP4,2)=2,COUNTIF(Jours_fériés,MP4+1)),HLOOKUP(MP4+2,Journalier_HLV_Inter,8,FALSE)-HLOOKUP(MP4+3,Journalier_HLV_Inter,9,FALSE),IF(AND(WEEKDAY(MP4,2)=2,COUNTIF(Jours_fériés,MP4+2)),HLOOKUP(MP4+1,Journalier_HLV_Inter,8,FALSE)-HLOOKUP(MP4+3,Journalier_HLV_Inter,9,FALSE),IF(AND(WEEKDAY(MP4,2)=3,COUNTIF(Jours_fériés,AND(MP4+1,MP4+2))),HLOOKUP(MP4+3,Journalier_HLV_Inter,8,FALSE)-HLOOKUP(MP4+4,Journalier_HLV_Inter,9,FALSE),IF(AND(WEEKDAY(MP4,2)=3,COUNTIF(Jours_fériés,MP4+1)),HLOOKUP(MP4+2,Journalier_HLV_Inter,8,FALSE)-HLOOKUP(MP4+3,Journalier_HLV_Inter,9,FALSE),IF(AND(WEEKDAY(MP4,2)=3,COUNTIF(Jours_fériés,MP4+2)),HLOOKUP(MP4+1,Journalier_HLV_Inter,8,FALSE)-HLOOKUP(MP4+5,Journalier_HLV_Inter,9,FALSE),IF(WEEKDAY(MP4,2)=4,(HLOOKUP(MP4+1,Journalier_HLV_Inter,8,FALSE)-HLOOKUP(MP4+4,Journalier_HLV_Inter,9,FALSE)),IF(AND(WEEKDAY(MP4,2)=4,COUNTIF(Jours_fériés,MP4+1)),HLOOKUP(MP4+4,Journalier_HLV_Inter,8,FALSE)-HLOOKUP(MP4+5,Journalier_HLV_Inter,9,FALSE),IF(AND(WEEKDAY(MP4,2)=4,COUNTIF(Jours_fériés,AND(MP4+1,MP4+4))),HLOOKUP(MP4+5,Journalier_HLV_Inter,8,FALSE)-HLOOKUP(MP4+6,Journalier_HLV_Inter,9,FALSE),IF(AND(WEEKDAY(MP4,2)=4,COUNTIF(Jours_fériés,MP4+4)),HLOOKUP(MP4+1,Journalier_HLV_Inter,8,FALSE)-HLOOKUP(MP4+5,Journalier_HLV_Inter,9,FALSE),IF(AND(WEEKDAY(MP4,2)=5,COUNTIF(Jours_fériés,MP4+3)),HLOOKUP(MP4+4,Journalier_HLV_Inter,8,FALSE)-HLOOKUP(MP4+5,Journalier_HLV_Inter,9,FALSE),IF(AND(WEEKDAY(MP4,2)=5,COUNTIF(Jours_fériés,MP4+4)),HLOOKUP(MP4+3,Journalier_HLV_Inter,8,FALSE)-HLOOKUP(MP4+5,Journalier_HLV_Inter,9,FALSE),IF(COUNTIF(Week_end,MP4),0,IF(COUNTIF(Jours_fériés,MP4),0,HLOOKUP(MP4+1,Journalier_HLV_Inter,8,FALSE)-HLOOKUP(MP4+2,Journalier_HLV_Inter,9,FALSE)))))))))))))))))))</f>
        <v>0</v>
      </c>
      <c r="MQ18" s="63">
        <f>IF(WEEKDAY(MQ4,2)=5,(HLOOKUP(MQ4+3,Journalier_HLV_Inter,8,FALSE)-HLOOKUP(MQ4+4,Journalier_HLV_Inter,9,FALSE)),IF(AND(WEEKDAY(MQ4,2)=1,COUNTIF(Jours_fériés,AND(MQ4+1,IE+2))),HLOOKUP(MQ4+3,Journalier_HLV_Inter,8,FALSE)-HLOOKUP(MQ4+4,Journalier_HLV_Inter,9,FALSE),IF(AND(WEEKDAY(MQ4,2)=1,COUNTIF(Jours_fériés,MQ4+1)),HLOOKUP(MQ4+2,Journalier_HLV_Inter,8,FALSE)-HLOOKUP(MQ4+3,Journalier_HLV_Inter,9,FALSE),IF(AND(WEEKDAY(MQ4,2)=1,COUNTIF(Jours_fériés,MQ4+2)),HLOOKUP(MQ4+1,Journalier_HLV_Inter,8,FALSE)-HLOOKUP(MQ4+3,Journalier_HLV_Inter,9,FALSE),IF(AND(WEEKDAY(MQ4,2)=2,COUNTIF(Jours_fériés,AND(MQ4+1,MQ4+2))),HLOOKUP(MQ4+3,Journalier_HLV_Inter,8,FALSE)-HLOOKUP(MQ4+4,Journalier_HLV_Inter,9,FALSE),IF(AND(WEEKDAY(MQ4,2)=2,COUNTIF(Jours_fériés,MQ4+1)),HLOOKUP(MQ4+2,Journalier_HLV_Inter,8,FALSE)-HLOOKUP(MQ4+3,Journalier_HLV_Inter,9,FALSE),IF(AND(WEEKDAY(MQ4,2)=2,COUNTIF(Jours_fériés,MQ4+2)),HLOOKUP(MQ4+1,Journalier_HLV_Inter,8,FALSE)-HLOOKUP(MQ4+3,Journalier_HLV_Inter,9,FALSE),IF(AND(WEEKDAY(MQ4,2)=3,COUNTIF(Jours_fériés,AND(MQ4+1,MQ4+2))),HLOOKUP(MQ4+3,Journalier_HLV_Inter,8,FALSE)-HLOOKUP(MQ4+4,Journalier_HLV_Inter,9,FALSE),IF(AND(WEEKDAY(MQ4,2)=3,COUNTIF(Jours_fériés,MQ4+1)),HLOOKUP(MQ4+2,Journalier_HLV_Inter,8,FALSE)-HLOOKUP(MQ4+3,Journalier_HLV_Inter,9,FALSE),IF(AND(WEEKDAY(MQ4,2)=3,COUNTIF(Jours_fériés,MQ4+2)),HLOOKUP(MQ4+1,Journalier_HLV_Inter,8,FALSE)-HLOOKUP(MQ4+5,Journalier_HLV_Inter,9,FALSE),IF(WEEKDAY(MQ4,2)=4,(HLOOKUP(MQ4+1,Journalier_HLV_Inter,8,FALSE)-HLOOKUP(MQ4+4,Journalier_HLV_Inter,9,FALSE)),IF(AND(WEEKDAY(MQ4,2)=4,COUNTIF(Jours_fériés,MQ4+1)),HLOOKUP(MQ4+4,Journalier_HLV_Inter,8,FALSE)-HLOOKUP(MQ4+5,Journalier_HLV_Inter,9,FALSE),IF(AND(WEEKDAY(MQ4,2)=4,COUNTIF(Jours_fériés,AND(MQ4+1,MQ4+4))),HLOOKUP(MQ4+5,Journalier_HLV_Inter,8,FALSE)-HLOOKUP(MQ4+6,Journalier_HLV_Inter,9,FALSE),IF(AND(WEEKDAY(MQ4,2)=4,COUNTIF(Jours_fériés,MQ4+4)),HLOOKUP(MQ4+1,Journalier_HLV_Inter,8,FALSE)-HLOOKUP(MQ4+5,Journalier_HLV_Inter,9,FALSE),IF(AND(WEEKDAY(MQ4,2)=5,COUNTIF(Jours_fériés,MQ4+3)),HLOOKUP(MQ4+4,Journalier_HLV_Inter,8,FALSE)-HLOOKUP(MQ4+5,Journalier_HLV_Inter,9,FALSE),IF(AND(WEEKDAY(MQ4,2)=5,COUNTIF(Jours_fériés,MQ4+4)),HLOOKUP(MQ4+3,Journalier_HLV_Inter,8,FALSE)-HLOOKUP(MQ4+5,Journalier_HLV_Inter,9,FALSE),IF(COUNTIF(Week_end,MQ4),0,IF(COUNTIF(Jours_fériés,MQ4),0,HLOOKUP(MQ4+1,Journalier_HLV_Inter,8,FALSE)-HLOOKUP(MQ4+2,Journalier_HLV_Inter,9,FALSE)))))))))))))))))))</f>
        <v>0</v>
      </c>
      <c r="MR18" s="63">
        <f>IF(WEEKDAY(MR4,2)=5,(HLOOKUP(MR4+3,Journalier_HLV_Inter,8,FALSE)-HLOOKUP(MR4+4,Journalier_HLV_Inter,9,FALSE)),IF(AND(WEEKDAY(MR4,2)=1,COUNTIF(Jours_fériés,AND(MR4+1,IE+2))),HLOOKUP(MR4+3,Journalier_HLV_Inter,8,FALSE)-HLOOKUP(MR4+4,Journalier_HLV_Inter,9,FALSE),IF(AND(WEEKDAY(MR4,2)=1,COUNTIF(Jours_fériés,MR4+1)),HLOOKUP(MR4+2,Journalier_HLV_Inter,8,FALSE)-HLOOKUP(MR4+3,Journalier_HLV_Inter,9,FALSE),IF(AND(WEEKDAY(MR4,2)=1,COUNTIF(Jours_fériés,MR4+2)),HLOOKUP(MR4+1,Journalier_HLV_Inter,8,FALSE)-HLOOKUP(MR4+3,Journalier_HLV_Inter,9,FALSE),IF(AND(WEEKDAY(MR4,2)=2,COUNTIF(Jours_fériés,AND(MR4+1,MR4+2))),HLOOKUP(MR4+3,Journalier_HLV_Inter,8,FALSE)-HLOOKUP(MR4+4,Journalier_HLV_Inter,9,FALSE),IF(AND(WEEKDAY(MR4,2)=2,COUNTIF(Jours_fériés,MR4+1)),HLOOKUP(MR4+2,Journalier_HLV_Inter,8,FALSE)-HLOOKUP(MR4+3,Journalier_HLV_Inter,9,FALSE),IF(AND(WEEKDAY(MR4,2)=2,COUNTIF(Jours_fériés,MR4+2)),HLOOKUP(MR4+1,Journalier_HLV_Inter,8,FALSE)-HLOOKUP(MR4+3,Journalier_HLV_Inter,9,FALSE),IF(AND(WEEKDAY(MR4,2)=3,COUNTIF(Jours_fériés,AND(MR4+1,MR4+2))),HLOOKUP(MR4+3,Journalier_HLV_Inter,8,FALSE)-HLOOKUP(MR4+4,Journalier_HLV_Inter,9,FALSE),IF(AND(WEEKDAY(MR4,2)=3,COUNTIF(Jours_fériés,MR4+1)),HLOOKUP(MR4+2,Journalier_HLV_Inter,8,FALSE)-HLOOKUP(MR4+3,Journalier_HLV_Inter,9,FALSE),IF(AND(WEEKDAY(MR4,2)=3,COUNTIF(Jours_fériés,MR4+2)),HLOOKUP(MR4+1,Journalier_HLV_Inter,8,FALSE)-HLOOKUP(MR4+5,Journalier_HLV_Inter,9,FALSE),IF(WEEKDAY(MR4,2)=4,(HLOOKUP(MR4+1,Journalier_HLV_Inter,8,FALSE)-HLOOKUP(MR4+4,Journalier_HLV_Inter,9,FALSE)),IF(AND(WEEKDAY(MR4,2)=4,COUNTIF(Jours_fériés,MR4+1)),HLOOKUP(MR4+4,Journalier_HLV_Inter,8,FALSE)-HLOOKUP(MR4+5,Journalier_HLV_Inter,9,FALSE),IF(AND(WEEKDAY(MR4,2)=4,COUNTIF(Jours_fériés,AND(MR4+1,MR4+4))),HLOOKUP(MR4+5,Journalier_HLV_Inter,8,FALSE)-HLOOKUP(MR4+6,Journalier_HLV_Inter,9,FALSE),IF(AND(WEEKDAY(MR4,2)=4,COUNTIF(Jours_fériés,MR4+4)),HLOOKUP(MR4+1,Journalier_HLV_Inter,8,FALSE)-HLOOKUP(MR4+5,Journalier_HLV_Inter,9,FALSE),IF(AND(WEEKDAY(MR4,2)=5,COUNTIF(Jours_fériés,MR4+3)),HLOOKUP(MR4+4,Journalier_HLV_Inter,8,FALSE)-HLOOKUP(MR4+5,Journalier_HLV_Inter,9,FALSE),IF(AND(WEEKDAY(MR4,2)=5,COUNTIF(Jours_fériés,MR4+4)),HLOOKUP(MR4+3,Journalier_HLV_Inter,8,FALSE)-HLOOKUP(MR4+5,Journalier_HLV_Inter,9,FALSE),IF(COUNTIF(Week_end,MR4),0,IF(COUNTIF(Jours_fériés,MR4),0,HLOOKUP(MR4+1,Journalier_HLV_Inter,8,FALSE)-HLOOKUP(MR4+2,Journalier_HLV_Inter,9,FALSE)))))))))))))))))))</f>
        <v>0</v>
      </c>
      <c r="MS18" s="63">
        <f>IF(WEEKDAY(MS4,2)=5,(HLOOKUP(MS4+3,Journalier_HLV_Inter,8,FALSE)-HLOOKUP(MS4+4,Journalier_HLV_Inter,9,FALSE)),IF(AND(WEEKDAY(MS4,2)=1,COUNTIF(Jours_fériés,AND(MS4+1,IE+2))),HLOOKUP(MS4+3,Journalier_HLV_Inter,8,FALSE)-HLOOKUP(MS4+4,Journalier_HLV_Inter,9,FALSE),IF(AND(WEEKDAY(MS4,2)=1,COUNTIF(Jours_fériés,MS4+1)),HLOOKUP(MS4+2,Journalier_HLV_Inter,8,FALSE)-HLOOKUP(MS4+3,Journalier_HLV_Inter,9,FALSE),IF(AND(WEEKDAY(MS4,2)=1,COUNTIF(Jours_fériés,MS4+2)),HLOOKUP(MS4+1,Journalier_HLV_Inter,8,FALSE)-HLOOKUP(MS4+3,Journalier_HLV_Inter,9,FALSE),IF(AND(WEEKDAY(MS4,2)=2,COUNTIF(Jours_fériés,AND(MS4+1,MS4+2))),HLOOKUP(MS4+3,Journalier_HLV_Inter,8,FALSE)-HLOOKUP(MS4+4,Journalier_HLV_Inter,9,FALSE),IF(AND(WEEKDAY(MS4,2)=2,COUNTIF(Jours_fériés,MS4+1)),HLOOKUP(MS4+2,Journalier_HLV_Inter,8,FALSE)-HLOOKUP(MS4+3,Journalier_HLV_Inter,9,FALSE),IF(AND(WEEKDAY(MS4,2)=2,COUNTIF(Jours_fériés,MS4+2)),HLOOKUP(MS4+1,Journalier_HLV_Inter,8,FALSE)-HLOOKUP(MS4+3,Journalier_HLV_Inter,9,FALSE),IF(AND(WEEKDAY(MS4,2)=3,COUNTIF(Jours_fériés,AND(MS4+1,MS4+2))),HLOOKUP(MS4+3,Journalier_HLV_Inter,8,FALSE)-HLOOKUP(MS4+4,Journalier_HLV_Inter,9,FALSE),IF(AND(WEEKDAY(MS4,2)=3,COUNTIF(Jours_fériés,MS4+1)),HLOOKUP(MS4+2,Journalier_HLV_Inter,8,FALSE)-HLOOKUP(MS4+3,Journalier_HLV_Inter,9,FALSE),IF(AND(WEEKDAY(MS4,2)=3,COUNTIF(Jours_fériés,MS4+2)),HLOOKUP(MS4+1,Journalier_HLV_Inter,8,FALSE)-HLOOKUP(MS4+5,Journalier_HLV_Inter,9,FALSE),IF(WEEKDAY(MS4,2)=4,(HLOOKUP(MS4+1,Journalier_HLV_Inter,8,FALSE)-HLOOKUP(MS4+4,Journalier_HLV_Inter,9,FALSE)),IF(AND(WEEKDAY(MS4,2)=4,COUNTIF(Jours_fériés,MS4+1)),HLOOKUP(MS4+4,Journalier_HLV_Inter,8,FALSE)-HLOOKUP(MS4+5,Journalier_HLV_Inter,9,FALSE),IF(AND(WEEKDAY(MS4,2)=4,COUNTIF(Jours_fériés,AND(MS4+1,MS4+4))),HLOOKUP(MS4+5,Journalier_HLV_Inter,8,FALSE)-HLOOKUP(MS4+6,Journalier_HLV_Inter,9,FALSE),IF(AND(WEEKDAY(MS4,2)=4,COUNTIF(Jours_fériés,MS4+4)),HLOOKUP(MS4+1,Journalier_HLV_Inter,8,FALSE)-HLOOKUP(MS4+5,Journalier_HLV_Inter,9,FALSE),IF(AND(WEEKDAY(MS4,2)=5,COUNTIF(Jours_fériés,MS4+3)),HLOOKUP(MS4+4,Journalier_HLV_Inter,8,FALSE)-HLOOKUP(MS4+5,Journalier_HLV_Inter,9,FALSE),IF(AND(WEEKDAY(MS4,2)=5,COUNTIF(Jours_fériés,MS4+4)),HLOOKUP(MS4+3,Journalier_HLV_Inter,8,FALSE)-HLOOKUP(MS4+5,Journalier_HLV_Inter,9,FALSE),IF(COUNTIF(Week_end,MS4),0,IF(COUNTIF(Jours_fériés,MS4),0,HLOOKUP(MS4+1,Journalier_HLV_Inter,8,FALSE)-HLOOKUP(MS4+2,Journalier_HLV_Inter,9,FALSE)))))))))))))))))))</f>
        <v>0</v>
      </c>
      <c r="MT18" s="63">
        <f>IF(WEEKDAY(MT4,2)=5,(HLOOKUP(MT4+3,Journalier_HLV_Inter,8,FALSE)-HLOOKUP(MT4+4,Journalier_HLV_Inter,9,FALSE)),IF(AND(WEEKDAY(MT4,2)=1,COUNTIF(Jours_fériés,AND(MT4+1,IE+2))),HLOOKUP(MT4+3,Journalier_HLV_Inter,8,FALSE)-HLOOKUP(MT4+4,Journalier_HLV_Inter,9,FALSE),IF(AND(WEEKDAY(MT4,2)=1,COUNTIF(Jours_fériés,MT4+1)),HLOOKUP(MT4+2,Journalier_HLV_Inter,8,FALSE)-HLOOKUP(MT4+3,Journalier_HLV_Inter,9,FALSE),IF(AND(WEEKDAY(MT4,2)=1,COUNTIF(Jours_fériés,MT4+2)),HLOOKUP(MT4+1,Journalier_HLV_Inter,8,FALSE)-HLOOKUP(MT4+3,Journalier_HLV_Inter,9,FALSE),IF(AND(WEEKDAY(MT4,2)=2,COUNTIF(Jours_fériés,AND(MT4+1,MT4+2))),HLOOKUP(MT4+3,Journalier_HLV_Inter,8,FALSE)-HLOOKUP(MT4+4,Journalier_HLV_Inter,9,FALSE),IF(AND(WEEKDAY(MT4,2)=2,COUNTIF(Jours_fériés,MT4+1)),HLOOKUP(MT4+2,Journalier_HLV_Inter,8,FALSE)-HLOOKUP(MT4+3,Journalier_HLV_Inter,9,FALSE),IF(AND(WEEKDAY(MT4,2)=2,COUNTIF(Jours_fériés,MT4+2)),HLOOKUP(MT4+1,Journalier_HLV_Inter,8,FALSE)-HLOOKUP(MT4+3,Journalier_HLV_Inter,9,FALSE),IF(AND(WEEKDAY(MT4,2)=3,COUNTIF(Jours_fériés,AND(MT4+1,MT4+2))),HLOOKUP(MT4+3,Journalier_HLV_Inter,8,FALSE)-HLOOKUP(MT4+4,Journalier_HLV_Inter,9,FALSE),IF(AND(WEEKDAY(MT4,2)=3,COUNTIF(Jours_fériés,MT4+1)),HLOOKUP(MT4+2,Journalier_HLV_Inter,8,FALSE)-HLOOKUP(MT4+3,Journalier_HLV_Inter,9,FALSE),IF(AND(WEEKDAY(MT4,2)=3,COUNTIF(Jours_fériés,MT4+2)),HLOOKUP(MT4+1,Journalier_HLV_Inter,8,FALSE)-HLOOKUP(MT4+5,Journalier_HLV_Inter,9,FALSE),IF(WEEKDAY(MT4,2)=4,(HLOOKUP(MT4+1,Journalier_HLV_Inter,8,FALSE)-HLOOKUP(MT4+4,Journalier_HLV_Inter,9,FALSE)),IF(AND(WEEKDAY(MT4,2)=4,COUNTIF(Jours_fériés,MT4+1)),HLOOKUP(MT4+4,Journalier_HLV_Inter,8,FALSE)-HLOOKUP(MT4+5,Journalier_HLV_Inter,9,FALSE),IF(AND(WEEKDAY(MT4,2)=4,COUNTIF(Jours_fériés,AND(MT4+1,MT4+4))),HLOOKUP(MT4+5,Journalier_HLV_Inter,8,FALSE)-HLOOKUP(MT4+6,Journalier_HLV_Inter,9,FALSE),IF(AND(WEEKDAY(MT4,2)=4,COUNTIF(Jours_fériés,MT4+4)),HLOOKUP(MT4+1,Journalier_HLV_Inter,8,FALSE)-HLOOKUP(MT4+5,Journalier_HLV_Inter,9,FALSE),IF(AND(WEEKDAY(MT4,2)=5,COUNTIF(Jours_fériés,MT4+3)),HLOOKUP(MT4+4,Journalier_HLV_Inter,8,FALSE)-HLOOKUP(MT4+5,Journalier_HLV_Inter,9,FALSE),IF(AND(WEEKDAY(MT4,2)=5,COUNTIF(Jours_fériés,MT4+4)),HLOOKUP(MT4+3,Journalier_HLV_Inter,8,FALSE)-HLOOKUP(MT4+5,Journalier_HLV_Inter,9,FALSE),IF(COUNTIF(Week_end,MT4),0,IF(COUNTIF(Jours_fériés,MT4),0,HLOOKUP(MT4+1,Journalier_HLV_Inter,8,FALSE)-HLOOKUP(MT4+2,Journalier_HLV_Inter,9,FALSE)))))))))))))))))))</f>
        <v>0</v>
      </c>
      <c r="MU18" s="63">
        <f>IF(WEEKDAY(MU4,2)=5,(HLOOKUP(MU4+3,Journalier_HLV_Inter,8,FALSE)-HLOOKUP(MU4+4,Journalier_HLV_Inter,9,FALSE)),IF(AND(WEEKDAY(MU4,2)=1,COUNTIF(Jours_fériés,AND(MU4+1,IE+2))),HLOOKUP(MU4+3,Journalier_HLV_Inter,8,FALSE)-HLOOKUP(MU4+4,Journalier_HLV_Inter,9,FALSE),IF(AND(WEEKDAY(MU4,2)=1,COUNTIF(Jours_fériés,MU4+1)),HLOOKUP(MU4+2,Journalier_HLV_Inter,8,FALSE)-HLOOKUP(MU4+3,Journalier_HLV_Inter,9,FALSE),IF(AND(WEEKDAY(MU4,2)=1,COUNTIF(Jours_fériés,MU4+2)),HLOOKUP(MU4+1,Journalier_HLV_Inter,8,FALSE)-HLOOKUP(MU4+3,Journalier_HLV_Inter,9,FALSE),IF(AND(WEEKDAY(MU4,2)=2,COUNTIF(Jours_fériés,AND(MU4+1,MU4+2))),HLOOKUP(MU4+3,Journalier_HLV_Inter,8,FALSE)-HLOOKUP(MU4+4,Journalier_HLV_Inter,9,FALSE),IF(AND(WEEKDAY(MU4,2)=2,COUNTIF(Jours_fériés,MU4+1)),HLOOKUP(MU4+2,Journalier_HLV_Inter,8,FALSE)-HLOOKUP(MU4+3,Journalier_HLV_Inter,9,FALSE),IF(AND(WEEKDAY(MU4,2)=2,COUNTIF(Jours_fériés,MU4+2)),HLOOKUP(MU4+1,Journalier_HLV_Inter,8,FALSE)-HLOOKUP(MU4+3,Journalier_HLV_Inter,9,FALSE),IF(AND(WEEKDAY(MU4,2)=3,COUNTIF(Jours_fériés,AND(MU4+1,MU4+2))),HLOOKUP(MU4+3,Journalier_HLV_Inter,8,FALSE)-HLOOKUP(MU4+4,Journalier_HLV_Inter,9,FALSE),IF(AND(WEEKDAY(MU4,2)=3,COUNTIF(Jours_fériés,MU4+1)),HLOOKUP(MU4+2,Journalier_HLV_Inter,8,FALSE)-HLOOKUP(MU4+3,Journalier_HLV_Inter,9,FALSE),IF(AND(WEEKDAY(MU4,2)=3,COUNTIF(Jours_fériés,MU4+2)),HLOOKUP(MU4+1,Journalier_HLV_Inter,8,FALSE)-HLOOKUP(MU4+5,Journalier_HLV_Inter,9,FALSE),IF(WEEKDAY(MU4,2)=4,(HLOOKUP(MU4+1,Journalier_HLV_Inter,8,FALSE)-HLOOKUP(MU4+4,Journalier_HLV_Inter,9,FALSE)),IF(AND(WEEKDAY(MU4,2)=4,COUNTIF(Jours_fériés,MU4+1)),HLOOKUP(MU4+4,Journalier_HLV_Inter,8,FALSE)-HLOOKUP(MU4+5,Journalier_HLV_Inter,9,FALSE),IF(AND(WEEKDAY(MU4,2)=4,COUNTIF(Jours_fériés,AND(MU4+1,MU4+4))),HLOOKUP(MU4+5,Journalier_HLV_Inter,8,FALSE)-HLOOKUP(MU4+6,Journalier_HLV_Inter,9,FALSE),IF(AND(WEEKDAY(MU4,2)=4,COUNTIF(Jours_fériés,MU4+4)),HLOOKUP(MU4+1,Journalier_HLV_Inter,8,FALSE)-HLOOKUP(MU4+5,Journalier_HLV_Inter,9,FALSE),IF(AND(WEEKDAY(MU4,2)=5,COUNTIF(Jours_fériés,MU4+3)),HLOOKUP(MU4+4,Journalier_HLV_Inter,8,FALSE)-HLOOKUP(MU4+5,Journalier_HLV_Inter,9,FALSE),IF(AND(WEEKDAY(MU4,2)=5,COUNTIF(Jours_fériés,MU4+4)),HLOOKUP(MU4+3,Journalier_HLV_Inter,8,FALSE)-HLOOKUP(MU4+5,Journalier_HLV_Inter,9,FALSE),IF(COUNTIF(Week_end,MU4),0,IF(COUNTIF(Jours_fériés,MU4),0,HLOOKUP(MU4+1,Journalier_HLV_Inter,8,FALSE)-HLOOKUP(MU4+2,Journalier_HLV_Inter,9,FALSE)))))))))))))))))))</f>
        <v>0</v>
      </c>
      <c r="MV18" s="63">
        <f>IF(WEEKDAY(MV4,2)=5,(HLOOKUP(MV4+3,Journalier_HLV_Inter,8,FALSE)-HLOOKUP(MV4+4,Journalier_HLV_Inter,9,FALSE)),IF(AND(WEEKDAY(MV4,2)=1,COUNTIF(Jours_fériés,AND(MV4+1,IE+2))),HLOOKUP(MV4+3,Journalier_HLV_Inter,8,FALSE)-HLOOKUP(MV4+4,Journalier_HLV_Inter,9,FALSE),IF(AND(WEEKDAY(MV4,2)=1,COUNTIF(Jours_fériés,MV4+1)),HLOOKUP(MV4+2,Journalier_HLV_Inter,8,FALSE)-HLOOKUP(MV4+3,Journalier_HLV_Inter,9,FALSE),IF(AND(WEEKDAY(MV4,2)=1,COUNTIF(Jours_fériés,MV4+2)),HLOOKUP(MV4+1,Journalier_HLV_Inter,8,FALSE)-HLOOKUP(MV4+3,Journalier_HLV_Inter,9,FALSE),IF(AND(WEEKDAY(MV4,2)=2,COUNTIF(Jours_fériés,AND(MV4+1,MV4+2))),HLOOKUP(MV4+3,Journalier_HLV_Inter,8,FALSE)-HLOOKUP(MV4+4,Journalier_HLV_Inter,9,FALSE),IF(AND(WEEKDAY(MV4,2)=2,COUNTIF(Jours_fériés,MV4+1)),HLOOKUP(MV4+2,Journalier_HLV_Inter,8,FALSE)-HLOOKUP(MV4+3,Journalier_HLV_Inter,9,FALSE),IF(AND(WEEKDAY(MV4,2)=2,COUNTIF(Jours_fériés,MV4+2)),HLOOKUP(MV4+1,Journalier_HLV_Inter,8,FALSE)-HLOOKUP(MV4+3,Journalier_HLV_Inter,9,FALSE),IF(AND(WEEKDAY(MV4,2)=3,COUNTIF(Jours_fériés,AND(MV4+1,MV4+2))),HLOOKUP(MV4+3,Journalier_HLV_Inter,8,FALSE)-HLOOKUP(MV4+4,Journalier_HLV_Inter,9,FALSE),IF(AND(WEEKDAY(MV4,2)=3,COUNTIF(Jours_fériés,MV4+1)),HLOOKUP(MV4+2,Journalier_HLV_Inter,8,FALSE)-HLOOKUP(MV4+3,Journalier_HLV_Inter,9,FALSE),IF(AND(WEEKDAY(MV4,2)=3,COUNTIF(Jours_fériés,MV4+2)),HLOOKUP(MV4+1,Journalier_HLV_Inter,8,FALSE)-HLOOKUP(MV4+5,Journalier_HLV_Inter,9,FALSE),IF(WEEKDAY(MV4,2)=4,(HLOOKUP(MV4+1,Journalier_HLV_Inter,8,FALSE)-HLOOKUP(MV4+4,Journalier_HLV_Inter,9,FALSE)),IF(AND(WEEKDAY(MV4,2)=4,COUNTIF(Jours_fériés,MV4+1)),HLOOKUP(MV4+4,Journalier_HLV_Inter,8,FALSE)-HLOOKUP(MV4+5,Journalier_HLV_Inter,9,FALSE),IF(AND(WEEKDAY(MV4,2)=4,COUNTIF(Jours_fériés,AND(MV4+1,MV4+4))),HLOOKUP(MV4+5,Journalier_HLV_Inter,8,FALSE)-HLOOKUP(MV4+6,Journalier_HLV_Inter,9,FALSE),IF(AND(WEEKDAY(MV4,2)=4,COUNTIF(Jours_fériés,MV4+4)),HLOOKUP(MV4+1,Journalier_HLV_Inter,8,FALSE)-HLOOKUP(MV4+5,Journalier_HLV_Inter,9,FALSE),IF(AND(WEEKDAY(MV4,2)=5,COUNTIF(Jours_fériés,MV4+3)),HLOOKUP(MV4+4,Journalier_HLV_Inter,8,FALSE)-HLOOKUP(MV4+5,Journalier_HLV_Inter,9,FALSE),IF(AND(WEEKDAY(MV4,2)=5,COUNTIF(Jours_fériés,MV4+4)),HLOOKUP(MV4+3,Journalier_HLV_Inter,8,FALSE)-HLOOKUP(MV4+5,Journalier_HLV_Inter,9,FALSE),IF(COUNTIF(Week_end,MV4),0,IF(COUNTIF(Jours_fériés,MV4),0,HLOOKUP(MV4+1,Journalier_HLV_Inter,8,FALSE)-HLOOKUP(MV4+2,Journalier_HLV_Inter,9,FALSE)))))))))))))))))))</f>
        <v>0</v>
      </c>
      <c r="MW18" s="63">
        <f>IF(WEEKDAY(MW4,2)=5,(HLOOKUP(MW4+3,Journalier_HLV_Inter,8,FALSE)-HLOOKUP(MW4+4,Journalier_HLV_Inter,9,FALSE)),IF(AND(WEEKDAY(MW4,2)=1,COUNTIF(Jours_fériés,AND(MW4+1,IE+2))),HLOOKUP(MW4+3,Journalier_HLV_Inter,8,FALSE)-HLOOKUP(MW4+4,Journalier_HLV_Inter,9,FALSE),IF(AND(WEEKDAY(MW4,2)=1,COUNTIF(Jours_fériés,MW4+1)),HLOOKUP(MW4+2,Journalier_HLV_Inter,8,FALSE)-HLOOKUP(MW4+3,Journalier_HLV_Inter,9,FALSE),IF(AND(WEEKDAY(MW4,2)=1,COUNTIF(Jours_fériés,MW4+2)),HLOOKUP(MW4+1,Journalier_HLV_Inter,8,FALSE)-HLOOKUP(MW4+3,Journalier_HLV_Inter,9,FALSE),IF(AND(WEEKDAY(MW4,2)=2,COUNTIF(Jours_fériés,AND(MW4+1,MW4+2))),HLOOKUP(MW4+3,Journalier_HLV_Inter,8,FALSE)-HLOOKUP(MW4+4,Journalier_HLV_Inter,9,FALSE),IF(AND(WEEKDAY(MW4,2)=2,COUNTIF(Jours_fériés,MW4+1)),HLOOKUP(MW4+2,Journalier_HLV_Inter,8,FALSE)-HLOOKUP(MW4+3,Journalier_HLV_Inter,9,FALSE),IF(AND(WEEKDAY(MW4,2)=2,COUNTIF(Jours_fériés,MW4+2)),HLOOKUP(MW4+1,Journalier_HLV_Inter,8,FALSE)-HLOOKUP(MW4+3,Journalier_HLV_Inter,9,FALSE),IF(AND(WEEKDAY(MW4,2)=3,COUNTIF(Jours_fériés,AND(MW4+1,MW4+2))),HLOOKUP(MW4+3,Journalier_HLV_Inter,8,FALSE)-HLOOKUP(MW4+4,Journalier_HLV_Inter,9,FALSE),IF(AND(WEEKDAY(MW4,2)=3,COUNTIF(Jours_fériés,MW4+1)),HLOOKUP(MW4+2,Journalier_HLV_Inter,8,FALSE)-HLOOKUP(MW4+3,Journalier_HLV_Inter,9,FALSE),IF(AND(WEEKDAY(MW4,2)=3,COUNTIF(Jours_fériés,MW4+2)),HLOOKUP(MW4+1,Journalier_HLV_Inter,8,FALSE)-HLOOKUP(MW4+5,Journalier_HLV_Inter,9,FALSE),IF(WEEKDAY(MW4,2)=4,(HLOOKUP(MW4+1,Journalier_HLV_Inter,8,FALSE)-HLOOKUP(MW4+4,Journalier_HLV_Inter,9,FALSE)),IF(AND(WEEKDAY(MW4,2)=4,COUNTIF(Jours_fériés,MW4+1)),HLOOKUP(MW4+4,Journalier_HLV_Inter,8,FALSE)-HLOOKUP(MW4+5,Journalier_HLV_Inter,9,FALSE),IF(AND(WEEKDAY(MW4,2)=4,COUNTIF(Jours_fériés,AND(MW4+1,MW4+4))),HLOOKUP(MW4+5,Journalier_HLV_Inter,8,FALSE)-HLOOKUP(MW4+6,Journalier_HLV_Inter,9,FALSE),IF(AND(WEEKDAY(MW4,2)=4,COUNTIF(Jours_fériés,MW4+4)),HLOOKUP(MW4+1,Journalier_HLV_Inter,8,FALSE)-HLOOKUP(MW4+5,Journalier_HLV_Inter,9,FALSE),IF(AND(WEEKDAY(MW4,2)=5,COUNTIF(Jours_fériés,MW4+3)),HLOOKUP(MW4+4,Journalier_HLV_Inter,8,FALSE)-HLOOKUP(MW4+5,Journalier_HLV_Inter,9,FALSE),IF(AND(WEEKDAY(MW4,2)=5,COUNTIF(Jours_fériés,MW4+4)),HLOOKUP(MW4+3,Journalier_HLV_Inter,8,FALSE)-HLOOKUP(MW4+5,Journalier_HLV_Inter,9,FALSE),IF(COUNTIF(Week_end,MW4),0,IF(COUNTIF(Jours_fériés,MW4),0,HLOOKUP(MW4+1,Journalier_HLV_Inter,8,FALSE)-HLOOKUP(MW4+2,Journalier_HLV_Inter,9,FALSE)))))))))))))))))))</f>
        <v>0</v>
      </c>
      <c r="MX18" s="63">
        <f>IF(WEEKDAY(MX4,2)=5,(HLOOKUP(MX4+3,Journalier_HLV_Inter,8,FALSE)-HLOOKUP(MX4+4,Journalier_HLV_Inter,9,FALSE)),IF(AND(WEEKDAY(MX4,2)=1,COUNTIF(Jours_fériés,AND(MX4+1,IE+2))),HLOOKUP(MX4+3,Journalier_HLV_Inter,8,FALSE)-HLOOKUP(MX4+4,Journalier_HLV_Inter,9,FALSE),IF(AND(WEEKDAY(MX4,2)=1,COUNTIF(Jours_fériés,MX4+1)),HLOOKUP(MX4+2,Journalier_HLV_Inter,8,FALSE)-HLOOKUP(MX4+3,Journalier_HLV_Inter,9,FALSE),IF(AND(WEEKDAY(MX4,2)=1,COUNTIF(Jours_fériés,MX4+2)),HLOOKUP(MX4+1,Journalier_HLV_Inter,8,FALSE)-HLOOKUP(MX4+3,Journalier_HLV_Inter,9,FALSE),IF(AND(WEEKDAY(MX4,2)=2,COUNTIF(Jours_fériés,AND(MX4+1,MX4+2))),HLOOKUP(MX4+3,Journalier_HLV_Inter,8,FALSE)-HLOOKUP(MX4+4,Journalier_HLV_Inter,9,FALSE),IF(AND(WEEKDAY(MX4,2)=2,COUNTIF(Jours_fériés,MX4+1)),HLOOKUP(MX4+2,Journalier_HLV_Inter,8,FALSE)-HLOOKUP(MX4+3,Journalier_HLV_Inter,9,FALSE),IF(AND(WEEKDAY(MX4,2)=2,COUNTIF(Jours_fériés,MX4+2)),HLOOKUP(MX4+1,Journalier_HLV_Inter,8,FALSE)-HLOOKUP(MX4+3,Journalier_HLV_Inter,9,FALSE),IF(AND(WEEKDAY(MX4,2)=3,COUNTIF(Jours_fériés,AND(MX4+1,MX4+2))),HLOOKUP(MX4+3,Journalier_HLV_Inter,8,FALSE)-HLOOKUP(MX4+4,Journalier_HLV_Inter,9,FALSE),IF(AND(WEEKDAY(MX4,2)=3,COUNTIF(Jours_fériés,MX4+1)),HLOOKUP(MX4+2,Journalier_HLV_Inter,8,FALSE)-HLOOKUP(MX4+3,Journalier_HLV_Inter,9,FALSE),IF(AND(WEEKDAY(MX4,2)=3,COUNTIF(Jours_fériés,MX4+2)),HLOOKUP(MX4+1,Journalier_HLV_Inter,8,FALSE)-HLOOKUP(MX4+5,Journalier_HLV_Inter,9,FALSE),IF(WEEKDAY(MX4,2)=4,(HLOOKUP(MX4+1,Journalier_HLV_Inter,8,FALSE)-HLOOKUP(MX4+4,Journalier_HLV_Inter,9,FALSE)),IF(AND(WEEKDAY(MX4,2)=4,COUNTIF(Jours_fériés,MX4+1)),HLOOKUP(MX4+4,Journalier_HLV_Inter,8,FALSE)-HLOOKUP(MX4+5,Journalier_HLV_Inter,9,FALSE),IF(AND(WEEKDAY(MX4,2)=4,COUNTIF(Jours_fériés,AND(MX4+1,MX4+4))),HLOOKUP(MX4+5,Journalier_HLV_Inter,8,FALSE)-HLOOKUP(MX4+6,Journalier_HLV_Inter,9,FALSE),IF(AND(WEEKDAY(MX4,2)=4,COUNTIF(Jours_fériés,MX4+4)),HLOOKUP(MX4+1,Journalier_HLV_Inter,8,FALSE)-HLOOKUP(MX4+5,Journalier_HLV_Inter,9,FALSE),IF(AND(WEEKDAY(MX4,2)=5,COUNTIF(Jours_fériés,MX4+3)),HLOOKUP(MX4+4,Journalier_HLV_Inter,8,FALSE)-HLOOKUP(MX4+5,Journalier_HLV_Inter,9,FALSE),IF(AND(WEEKDAY(MX4,2)=5,COUNTIF(Jours_fériés,MX4+4)),HLOOKUP(MX4+3,Journalier_HLV_Inter,8,FALSE)-HLOOKUP(MX4+5,Journalier_HLV_Inter,9,FALSE),IF(COUNTIF(Week_end,MX4),0,IF(COUNTIF(Jours_fériés,MX4),0,HLOOKUP(MX4+1,Journalier_HLV_Inter,8,FALSE)-HLOOKUP(MX4+2,Journalier_HLV_Inter,9,FALSE)))))))))))))))))))</f>
        <v>0</v>
      </c>
      <c r="MY18" s="63">
        <f>IF(WEEKDAY(MY4,2)=5,(HLOOKUP(MY4+3,Journalier_HLV_Inter,8,FALSE)-HLOOKUP(MY4+4,Journalier_HLV_Inter,9,FALSE)),IF(AND(WEEKDAY(MY4,2)=1,COUNTIF(Jours_fériés,AND(MY4+1,IE+2))),HLOOKUP(MY4+3,Journalier_HLV_Inter,8,FALSE)-HLOOKUP(MY4+4,Journalier_HLV_Inter,9,FALSE),IF(AND(WEEKDAY(MY4,2)=1,COUNTIF(Jours_fériés,MY4+1)),HLOOKUP(MY4+2,Journalier_HLV_Inter,8,FALSE)-HLOOKUP(MY4+3,Journalier_HLV_Inter,9,FALSE),IF(AND(WEEKDAY(MY4,2)=1,COUNTIF(Jours_fériés,MY4+2)),HLOOKUP(MY4+1,Journalier_HLV_Inter,8,FALSE)-HLOOKUP(MY4+3,Journalier_HLV_Inter,9,FALSE),IF(AND(WEEKDAY(MY4,2)=2,COUNTIF(Jours_fériés,AND(MY4+1,MY4+2))),HLOOKUP(MY4+3,Journalier_HLV_Inter,8,FALSE)-HLOOKUP(MY4+4,Journalier_HLV_Inter,9,FALSE),IF(AND(WEEKDAY(MY4,2)=2,COUNTIF(Jours_fériés,MY4+1)),HLOOKUP(MY4+2,Journalier_HLV_Inter,8,FALSE)-HLOOKUP(MY4+3,Journalier_HLV_Inter,9,FALSE),IF(AND(WEEKDAY(MY4,2)=2,COUNTIF(Jours_fériés,MY4+2)),HLOOKUP(MY4+1,Journalier_HLV_Inter,8,FALSE)-HLOOKUP(MY4+3,Journalier_HLV_Inter,9,FALSE),IF(AND(WEEKDAY(MY4,2)=3,COUNTIF(Jours_fériés,AND(MY4+1,MY4+2))),HLOOKUP(MY4+3,Journalier_HLV_Inter,8,FALSE)-HLOOKUP(MY4+4,Journalier_HLV_Inter,9,FALSE),IF(AND(WEEKDAY(MY4,2)=3,COUNTIF(Jours_fériés,MY4+1)),HLOOKUP(MY4+2,Journalier_HLV_Inter,8,FALSE)-HLOOKUP(MY4+3,Journalier_HLV_Inter,9,FALSE),IF(AND(WEEKDAY(MY4,2)=3,COUNTIF(Jours_fériés,MY4+2)),HLOOKUP(MY4+1,Journalier_HLV_Inter,8,FALSE)-HLOOKUP(MY4+5,Journalier_HLV_Inter,9,FALSE),IF(WEEKDAY(MY4,2)=4,(HLOOKUP(MY4+1,Journalier_HLV_Inter,8,FALSE)-HLOOKUP(MY4+4,Journalier_HLV_Inter,9,FALSE)),IF(AND(WEEKDAY(MY4,2)=4,COUNTIF(Jours_fériés,MY4+1)),HLOOKUP(MY4+4,Journalier_HLV_Inter,8,FALSE)-HLOOKUP(MY4+5,Journalier_HLV_Inter,9,FALSE),IF(AND(WEEKDAY(MY4,2)=4,COUNTIF(Jours_fériés,AND(MY4+1,MY4+4))),HLOOKUP(MY4+5,Journalier_HLV_Inter,8,FALSE)-HLOOKUP(MY4+6,Journalier_HLV_Inter,9,FALSE),IF(AND(WEEKDAY(MY4,2)=4,COUNTIF(Jours_fériés,MY4+4)),HLOOKUP(MY4+1,Journalier_HLV_Inter,8,FALSE)-HLOOKUP(MY4+5,Journalier_HLV_Inter,9,FALSE),IF(AND(WEEKDAY(MY4,2)=5,COUNTIF(Jours_fériés,MY4+3)),HLOOKUP(MY4+4,Journalier_HLV_Inter,8,FALSE)-HLOOKUP(MY4+5,Journalier_HLV_Inter,9,FALSE),IF(AND(WEEKDAY(MY4,2)=5,COUNTIF(Jours_fériés,MY4+4)),HLOOKUP(MY4+3,Journalier_HLV_Inter,8,FALSE)-HLOOKUP(MY4+5,Journalier_HLV_Inter,9,FALSE),IF(COUNTIF(Week_end,MY4),0,IF(COUNTIF(Jours_fériés,MY4),0,HLOOKUP(MY4+1,Journalier_HLV_Inter,8,FALSE)-HLOOKUP(MY4+2,Journalier_HLV_Inter,9,FALSE)))))))))))))))))))</f>
        <v>0</v>
      </c>
      <c r="MZ18" s="63">
        <f>IF(WEEKDAY(MZ4,2)=5,(HLOOKUP(MZ4+3,Journalier_HLV_Inter,8,FALSE)-HLOOKUP(MZ4+4,Journalier_HLV_Inter,9,FALSE)),IF(AND(WEEKDAY(MZ4,2)=1,COUNTIF(Jours_fériés,AND(MZ4+1,IE+2))),HLOOKUP(MZ4+3,Journalier_HLV_Inter,8,FALSE)-HLOOKUP(MZ4+4,Journalier_HLV_Inter,9,FALSE),IF(AND(WEEKDAY(MZ4,2)=1,COUNTIF(Jours_fériés,MZ4+1)),HLOOKUP(MZ4+2,Journalier_HLV_Inter,8,FALSE)-HLOOKUP(MZ4+3,Journalier_HLV_Inter,9,FALSE),IF(AND(WEEKDAY(MZ4,2)=1,COUNTIF(Jours_fériés,MZ4+2)),HLOOKUP(MZ4+1,Journalier_HLV_Inter,8,FALSE)-HLOOKUP(MZ4+3,Journalier_HLV_Inter,9,FALSE),IF(AND(WEEKDAY(MZ4,2)=2,COUNTIF(Jours_fériés,AND(MZ4+1,MZ4+2))),HLOOKUP(MZ4+3,Journalier_HLV_Inter,8,FALSE)-HLOOKUP(MZ4+4,Journalier_HLV_Inter,9,FALSE),IF(AND(WEEKDAY(MZ4,2)=2,COUNTIF(Jours_fériés,MZ4+1)),HLOOKUP(MZ4+2,Journalier_HLV_Inter,8,FALSE)-HLOOKUP(MZ4+3,Journalier_HLV_Inter,9,FALSE),IF(AND(WEEKDAY(MZ4,2)=2,COUNTIF(Jours_fériés,MZ4+2)),HLOOKUP(MZ4+1,Journalier_HLV_Inter,8,FALSE)-HLOOKUP(MZ4+3,Journalier_HLV_Inter,9,FALSE),IF(AND(WEEKDAY(MZ4,2)=3,COUNTIF(Jours_fériés,AND(MZ4+1,MZ4+2))),HLOOKUP(MZ4+3,Journalier_HLV_Inter,8,FALSE)-HLOOKUP(MZ4+4,Journalier_HLV_Inter,9,FALSE),IF(AND(WEEKDAY(MZ4,2)=3,COUNTIF(Jours_fériés,MZ4+1)),HLOOKUP(MZ4+2,Journalier_HLV_Inter,8,FALSE)-HLOOKUP(MZ4+3,Journalier_HLV_Inter,9,FALSE),IF(AND(WEEKDAY(MZ4,2)=3,COUNTIF(Jours_fériés,MZ4+2)),HLOOKUP(MZ4+1,Journalier_HLV_Inter,8,FALSE)-HLOOKUP(MZ4+5,Journalier_HLV_Inter,9,FALSE),IF(WEEKDAY(MZ4,2)=4,(HLOOKUP(MZ4+1,Journalier_HLV_Inter,8,FALSE)-HLOOKUP(MZ4+4,Journalier_HLV_Inter,9,FALSE)),IF(AND(WEEKDAY(MZ4,2)=4,COUNTIF(Jours_fériés,MZ4+1)),HLOOKUP(MZ4+4,Journalier_HLV_Inter,8,FALSE)-HLOOKUP(MZ4+5,Journalier_HLV_Inter,9,FALSE),IF(AND(WEEKDAY(MZ4,2)=4,COUNTIF(Jours_fériés,AND(MZ4+1,MZ4+4))),HLOOKUP(MZ4+5,Journalier_HLV_Inter,8,FALSE)-HLOOKUP(MZ4+6,Journalier_HLV_Inter,9,FALSE),IF(AND(WEEKDAY(MZ4,2)=4,COUNTIF(Jours_fériés,MZ4+4)),HLOOKUP(MZ4+1,Journalier_HLV_Inter,8,FALSE)-HLOOKUP(MZ4+5,Journalier_HLV_Inter,9,FALSE),IF(AND(WEEKDAY(MZ4,2)=5,COUNTIF(Jours_fériés,MZ4+3)),HLOOKUP(MZ4+4,Journalier_HLV_Inter,8,FALSE)-HLOOKUP(MZ4+5,Journalier_HLV_Inter,9,FALSE),IF(AND(WEEKDAY(MZ4,2)=5,COUNTIF(Jours_fériés,MZ4+4)),HLOOKUP(MZ4+3,Journalier_HLV_Inter,8,FALSE)-HLOOKUP(MZ4+5,Journalier_HLV_Inter,9,FALSE),IF(COUNTIF(Week_end,MZ4),0,IF(COUNTIF(Jours_fériés,MZ4),0,HLOOKUP(MZ4+1,Journalier_HLV_Inter,8,FALSE)-HLOOKUP(MZ4+2,Journalier_HLV_Inter,9,FALSE)))))))))))))))))))</f>
        <v>0</v>
      </c>
      <c r="NA18" s="63" t="e">
        <f>IF(WEEKDAY(NA4,2)=5,(HLOOKUP(NA4+3,Journalier_HLV_Inter,8,FALSE)-HLOOKUP(NA4+4,Journalier_HLV_Inter,9,FALSE)),IF(AND(WEEKDAY(NA4,2)=1,COUNTIF(Jours_fériés,AND(NA4+1,IE+2))),HLOOKUP(NA4+3,Journalier_HLV_Inter,8,FALSE)-HLOOKUP(NA4+4,Journalier_HLV_Inter,9,FALSE),IF(AND(WEEKDAY(NA4,2)=1,COUNTIF(Jours_fériés,NA4+1)),HLOOKUP(NA4+2,Journalier_HLV_Inter,8,FALSE)-HLOOKUP(NA4+3,Journalier_HLV_Inter,9,FALSE),IF(AND(WEEKDAY(NA4,2)=1,COUNTIF(Jours_fériés,NA4+2)),HLOOKUP(NA4+1,Journalier_HLV_Inter,8,FALSE)-HLOOKUP(NA4+3,Journalier_HLV_Inter,9,FALSE),IF(AND(WEEKDAY(NA4,2)=2,COUNTIF(Jours_fériés,AND(NA4+1,NA4+2))),HLOOKUP(NA4+3,Journalier_HLV_Inter,8,FALSE)-HLOOKUP(NA4+4,Journalier_HLV_Inter,9,FALSE),IF(AND(WEEKDAY(NA4,2)=2,COUNTIF(Jours_fériés,NA4+1)),HLOOKUP(NA4+2,Journalier_HLV_Inter,8,FALSE)-HLOOKUP(NA4+3,Journalier_HLV_Inter,9,FALSE),IF(AND(WEEKDAY(NA4,2)=2,COUNTIF(Jours_fériés,NA4+2)),HLOOKUP(NA4+1,Journalier_HLV_Inter,8,FALSE)-HLOOKUP(NA4+3,Journalier_HLV_Inter,9,FALSE),IF(AND(WEEKDAY(NA4,2)=3,COUNTIF(Jours_fériés,AND(NA4+1,NA4+2))),HLOOKUP(NA4+3,Journalier_HLV_Inter,8,FALSE)-HLOOKUP(NA4+4,Journalier_HLV_Inter,9,FALSE),IF(AND(WEEKDAY(NA4,2)=3,COUNTIF(Jours_fériés,NA4+1)),HLOOKUP(NA4+2,Journalier_HLV_Inter,8,FALSE)-HLOOKUP(NA4+3,Journalier_HLV_Inter,9,FALSE),IF(AND(WEEKDAY(NA4,2)=3,COUNTIF(Jours_fériés,NA4+2)),HLOOKUP(NA4+1,Journalier_HLV_Inter,8,FALSE)-HLOOKUP(NA4+5,Journalier_HLV_Inter,9,FALSE),IF(WEEKDAY(NA4,2)=4,(HLOOKUP(NA4+1,Journalier_HLV_Inter,8,FALSE)-HLOOKUP(NA4+4,Journalier_HLV_Inter,9,FALSE)),IF(AND(WEEKDAY(NA4,2)=4,COUNTIF(Jours_fériés,NA4+1)),HLOOKUP(NA4+4,Journalier_HLV_Inter,8,FALSE)-HLOOKUP(NA4+5,Journalier_HLV_Inter,9,FALSE),IF(AND(WEEKDAY(NA4,2)=4,COUNTIF(Jours_fériés,AND(NA4+1,NA4+4))),HLOOKUP(NA4+5,Journalier_HLV_Inter,8,FALSE)-HLOOKUP(NA4+6,Journalier_HLV_Inter,9,FALSE),IF(AND(WEEKDAY(NA4,2)=4,COUNTIF(Jours_fériés,NA4+4)),HLOOKUP(NA4+1,Journalier_HLV_Inter,8,FALSE)-HLOOKUP(NA4+5,Journalier_HLV_Inter,9,FALSE),IF(AND(WEEKDAY(NA4,2)=5,COUNTIF(Jours_fériés,NA4+3)),HLOOKUP(NA4+4,Journalier_HLV_Inter,8,FALSE)-HLOOKUP(NA4+5,Journalier_HLV_Inter,9,FALSE),IF(AND(WEEKDAY(NA4,2)=5,COUNTIF(Jours_fériés,NA4+4)),HLOOKUP(NA4+3,Journalier_HLV_Inter,8,FALSE)-HLOOKUP(NA4+5,Journalier_HLV_Inter,9,FALSE),IF(COUNTIF(Week_end,NA4),0,IF(COUNTIF(Jours_fériés,NA4),0,HLOOKUP(NA4+1,Journalier_HLV_Inter,8,FALSE)-HLOOKUP(NA4+2,Journalier_HLV_Inter,9,FALSE)))))))))))))))))))</f>
        <v>#N/A</v>
      </c>
      <c r="NB18" s="63" t="e">
        <f>IF(WEEKDAY(NB4,2)=5,(HLOOKUP(NB4+3,Journalier_HLV_Inter,8,FALSE)-HLOOKUP(NB4+4,Journalier_HLV_Inter,9,FALSE)),IF(AND(WEEKDAY(NB4,2)=1,COUNTIF(Jours_fériés,AND(NB4+1,IE+2))),HLOOKUP(NB4+3,Journalier_HLV_Inter,8,FALSE)-HLOOKUP(NB4+4,Journalier_HLV_Inter,9,FALSE),IF(AND(WEEKDAY(NB4,2)=1,COUNTIF(Jours_fériés,NB4+1)),HLOOKUP(NB4+2,Journalier_HLV_Inter,8,FALSE)-HLOOKUP(NB4+3,Journalier_HLV_Inter,9,FALSE),IF(AND(WEEKDAY(NB4,2)=1,COUNTIF(Jours_fériés,NB4+2)),HLOOKUP(NB4+1,Journalier_HLV_Inter,8,FALSE)-HLOOKUP(NB4+3,Journalier_HLV_Inter,9,FALSE),IF(AND(WEEKDAY(NB4,2)=2,COUNTIF(Jours_fériés,AND(NB4+1,NB4+2))),HLOOKUP(NB4+3,Journalier_HLV_Inter,8,FALSE)-HLOOKUP(NB4+4,Journalier_HLV_Inter,9,FALSE),IF(AND(WEEKDAY(NB4,2)=2,COUNTIF(Jours_fériés,NB4+1)),HLOOKUP(NB4+2,Journalier_HLV_Inter,8,FALSE)-HLOOKUP(NB4+3,Journalier_HLV_Inter,9,FALSE),IF(AND(WEEKDAY(NB4,2)=2,COUNTIF(Jours_fériés,NB4+2)),HLOOKUP(NB4+1,Journalier_HLV_Inter,8,FALSE)-HLOOKUP(NB4+3,Journalier_HLV_Inter,9,FALSE),IF(AND(WEEKDAY(NB4,2)=3,COUNTIF(Jours_fériés,AND(NB4+1,NB4+2))),HLOOKUP(NB4+3,Journalier_HLV_Inter,8,FALSE)-HLOOKUP(NB4+4,Journalier_HLV_Inter,9,FALSE),IF(AND(WEEKDAY(NB4,2)=3,COUNTIF(Jours_fériés,NB4+1)),HLOOKUP(NB4+2,Journalier_HLV_Inter,8,FALSE)-HLOOKUP(NB4+3,Journalier_HLV_Inter,9,FALSE),IF(AND(WEEKDAY(NB4,2)=3,COUNTIF(Jours_fériés,NB4+2)),HLOOKUP(NB4+1,Journalier_HLV_Inter,8,FALSE)-HLOOKUP(NB4+5,Journalier_HLV_Inter,9,FALSE),IF(WEEKDAY(NB4,2)=4,(HLOOKUP(NB4+1,Journalier_HLV_Inter,8,FALSE)-HLOOKUP(NB4+4,Journalier_HLV_Inter,9,FALSE)),IF(AND(WEEKDAY(NB4,2)=4,COUNTIF(Jours_fériés,NB4+1)),HLOOKUP(NB4+4,Journalier_HLV_Inter,8,FALSE)-HLOOKUP(NB4+5,Journalier_HLV_Inter,9,FALSE),IF(AND(WEEKDAY(NB4,2)=4,COUNTIF(Jours_fériés,AND(NB4+1,NB4+4))),HLOOKUP(NB4+5,Journalier_HLV_Inter,8,FALSE)-HLOOKUP(NB4+6,Journalier_HLV_Inter,9,FALSE),IF(AND(WEEKDAY(NB4,2)=4,COUNTIF(Jours_fériés,NB4+4)),HLOOKUP(NB4+1,Journalier_HLV_Inter,8,FALSE)-HLOOKUP(NB4+5,Journalier_HLV_Inter,9,FALSE),IF(AND(WEEKDAY(NB4,2)=5,COUNTIF(Jours_fériés,NB4+3)),HLOOKUP(NB4+4,Journalier_HLV_Inter,8,FALSE)-HLOOKUP(NB4+5,Journalier_HLV_Inter,9,FALSE),IF(AND(WEEKDAY(NB4,2)=5,COUNTIF(Jours_fériés,NB4+4)),HLOOKUP(NB4+3,Journalier_HLV_Inter,8,FALSE)-HLOOKUP(NB4+5,Journalier_HLV_Inter,9,FALSE),IF(COUNTIF(Week_end,NB4),0,IF(COUNTIF(Jours_fériés,NB4),0,HLOOKUP(NB4+1,Journalier_HLV_Inter,8,FALSE)-HLOOKUP(NB4+2,Journalier_HLV_Inter,9,FALSE)))))))))))))))))))</f>
        <v>#N/A</v>
      </c>
      <c r="NC18" s="63" t="e">
        <f>IF(WEEKDAY(NC4,2)=5,(HLOOKUP(NC4+3,Journalier_HLV_Inter,8,FALSE)-HLOOKUP(NC4+4,Journalier_HLV_Inter,9,FALSE)),IF(AND(WEEKDAY(NC4,2)=1,COUNTIF(Jours_fériés,AND(NC4+1,IE+2))),HLOOKUP(NC4+3,Journalier_HLV_Inter,8,FALSE)-HLOOKUP(NC4+4,Journalier_HLV_Inter,9,FALSE),IF(AND(WEEKDAY(NC4,2)=1,COUNTIF(Jours_fériés,NC4+1)),HLOOKUP(NC4+2,Journalier_HLV_Inter,8,FALSE)-HLOOKUP(NC4+3,Journalier_HLV_Inter,9,FALSE),IF(AND(WEEKDAY(NC4,2)=1,COUNTIF(Jours_fériés,NC4+2)),HLOOKUP(NC4+1,Journalier_HLV_Inter,8,FALSE)-HLOOKUP(NC4+3,Journalier_HLV_Inter,9,FALSE),IF(AND(WEEKDAY(NC4,2)=2,COUNTIF(Jours_fériés,AND(NC4+1,NC4+2))),HLOOKUP(NC4+3,Journalier_HLV_Inter,8,FALSE)-HLOOKUP(NC4+4,Journalier_HLV_Inter,9,FALSE),IF(AND(WEEKDAY(NC4,2)=2,COUNTIF(Jours_fériés,NC4+1)),HLOOKUP(NC4+2,Journalier_HLV_Inter,8,FALSE)-HLOOKUP(NC4+3,Journalier_HLV_Inter,9,FALSE),IF(AND(WEEKDAY(NC4,2)=2,COUNTIF(Jours_fériés,NC4+2)),HLOOKUP(NC4+1,Journalier_HLV_Inter,8,FALSE)-HLOOKUP(NC4+3,Journalier_HLV_Inter,9,FALSE),IF(AND(WEEKDAY(NC4,2)=3,COUNTIF(Jours_fériés,AND(NC4+1,NC4+2))),HLOOKUP(NC4+3,Journalier_HLV_Inter,8,FALSE)-HLOOKUP(NC4+4,Journalier_HLV_Inter,9,FALSE),IF(AND(WEEKDAY(NC4,2)=3,COUNTIF(Jours_fériés,NC4+1)),HLOOKUP(NC4+2,Journalier_HLV_Inter,8,FALSE)-HLOOKUP(NC4+3,Journalier_HLV_Inter,9,FALSE),IF(AND(WEEKDAY(NC4,2)=3,COUNTIF(Jours_fériés,NC4+2)),HLOOKUP(NC4+1,Journalier_HLV_Inter,8,FALSE)-HLOOKUP(NC4+5,Journalier_HLV_Inter,9,FALSE),IF(WEEKDAY(NC4,2)=4,(HLOOKUP(NC4+1,Journalier_HLV_Inter,8,FALSE)-HLOOKUP(NC4+4,Journalier_HLV_Inter,9,FALSE)),IF(AND(WEEKDAY(NC4,2)=4,COUNTIF(Jours_fériés,NC4+1)),HLOOKUP(NC4+4,Journalier_HLV_Inter,8,FALSE)-HLOOKUP(NC4+5,Journalier_HLV_Inter,9,FALSE),IF(AND(WEEKDAY(NC4,2)=4,COUNTIF(Jours_fériés,AND(NC4+1,NC4+4))),HLOOKUP(NC4+5,Journalier_HLV_Inter,8,FALSE)-HLOOKUP(NC4+6,Journalier_HLV_Inter,9,FALSE),IF(AND(WEEKDAY(NC4,2)=4,COUNTIF(Jours_fériés,NC4+4)),HLOOKUP(NC4+1,Journalier_HLV_Inter,8,FALSE)-HLOOKUP(NC4+5,Journalier_HLV_Inter,9,FALSE),IF(AND(WEEKDAY(NC4,2)=5,COUNTIF(Jours_fériés,NC4+3)),HLOOKUP(NC4+4,Journalier_HLV_Inter,8,FALSE)-HLOOKUP(NC4+5,Journalier_HLV_Inter,9,FALSE),IF(AND(WEEKDAY(NC4,2)=5,COUNTIF(Jours_fériés,NC4+4)),HLOOKUP(NC4+3,Journalier_HLV_Inter,8,FALSE)-HLOOKUP(NC4+5,Journalier_HLV_Inter,9,FALSE),IF(COUNTIF(Week_end,NC4),0,IF(COUNTIF(Jours_fériés,NC4),0,HLOOKUP(NC4+1,Journalier_HLV_Inter,8,FALSE)-HLOOKUP(NC4+2,Journalier_HLV_Inter,9,FALSE)))))))))))))))))))</f>
        <v>#N/A</v>
      </c>
      <c r="ND18" s="63" t="e">
        <f>IF(WEEKDAY(ND4,2)=5,(HLOOKUP(ND4+3,Journalier_HLV_Inter,8,FALSE)-HLOOKUP(ND4+4,Journalier_HLV_Inter,9,FALSE)),IF(AND(WEEKDAY(ND4,2)=1,COUNTIF(Jours_fériés,AND(ND4+1,IE+2))),HLOOKUP(ND4+3,Journalier_HLV_Inter,8,FALSE)-HLOOKUP(ND4+4,Journalier_HLV_Inter,9,FALSE),IF(AND(WEEKDAY(ND4,2)=1,COUNTIF(Jours_fériés,ND4+1)),HLOOKUP(ND4+2,Journalier_HLV_Inter,8,FALSE)-HLOOKUP(ND4+3,Journalier_HLV_Inter,9,FALSE),IF(AND(WEEKDAY(ND4,2)=1,COUNTIF(Jours_fériés,ND4+2)),HLOOKUP(ND4+1,Journalier_HLV_Inter,8,FALSE)-HLOOKUP(ND4+3,Journalier_HLV_Inter,9,FALSE),IF(AND(WEEKDAY(ND4,2)=2,COUNTIF(Jours_fériés,AND(ND4+1,ND4+2))),HLOOKUP(ND4+3,Journalier_HLV_Inter,8,FALSE)-HLOOKUP(ND4+4,Journalier_HLV_Inter,9,FALSE),IF(AND(WEEKDAY(ND4,2)=2,COUNTIF(Jours_fériés,ND4+1)),HLOOKUP(ND4+2,Journalier_HLV_Inter,8,FALSE)-HLOOKUP(ND4+3,Journalier_HLV_Inter,9,FALSE),IF(AND(WEEKDAY(ND4,2)=2,COUNTIF(Jours_fériés,ND4+2)),HLOOKUP(ND4+1,Journalier_HLV_Inter,8,FALSE)-HLOOKUP(ND4+3,Journalier_HLV_Inter,9,FALSE),IF(AND(WEEKDAY(ND4,2)=3,COUNTIF(Jours_fériés,AND(ND4+1,ND4+2))),HLOOKUP(ND4+3,Journalier_HLV_Inter,8,FALSE)-HLOOKUP(ND4+4,Journalier_HLV_Inter,9,FALSE),IF(AND(WEEKDAY(ND4,2)=3,COUNTIF(Jours_fériés,ND4+1)),HLOOKUP(ND4+2,Journalier_HLV_Inter,8,FALSE)-HLOOKUP(ND4+3,Journalier_HLV_Inter,9,FALSE),IF(AND(WEEKDAY(ND4,2)=3,COUNTIF(Jours_fériés,ND4+2)),HLOOKUP(ND4+1,Journalier_HLV_Inter,8,FALSE)-HLOOKUP(ND4+5,Journalier_HLV_Inter,9,FALSE),IF(WEEKDAY(ND4,2)=4,(HLOOKUP(ND4+1,Journalier_HLV_Inter,8,FALSE)-HLOOKUP(ND4+4,Journalier_HLV_Inter,9,FALSE)),IF(AND(WEEKDAY(ND4,2)=4,COUNTIF(Jours_fériés,ND4+1)),HLOOKUP(ND4+4,Journalier_HLV_Inter,8,FALSE)-HLOOKUP(ND4+5,Journalier_HLV_Inter,9,FALSE),IF(AND(WEEKDAY(ND4,2)=4,COUNTIF(Jours_fériés,AND(ND4+1,ND4+4))),HLOOKUP(ND4+5,Journalier_HLV_Inter,8,FALSE)-HLOOKUP(ND4+6,Journalier_HLV_Inter,9,FALSE),IF(AND(WEEKDAY(ND4,2)=4,COUNTIF(Jours_fériés,ND4+4)),HLOOKUP(ND4+1,Journalier_HLV_Inter,8,FALSE)-HLOOKUP(ND4+5,Journalier_HLV_Inter,9,FALSE),IF(AND(WEEKDAY(ND4,2)=5,COUNTIF(Jours_fériés,ND4+3)),HLOOKUP(ND4+4,Journalier_HLV_Inter,8,FALSE)-HLOOKUP(ND4+5,Journalier_HLV_Inter,9,FALSE),IF(AND(WEEKDAY(ND4,2)=5,COUNTIF(Jours_fériés,ND4+4)),HLOOKUP(ND4+3,Journalier_HLV_Inter,8,FALSE)-HLOOKUP(ND4+5,Journalier_HLV_Inter,9,FALSE),IF(COUNTIF(Week_end,ND4),0,IF(COUNTIF(Jours_fériés,ND4),0,HLOOKUP(ND4+1,Journalier_HLV_Inter,8,FALSE)-HLOOKUP(ND4+2,Journalier_HLV_Inter,9,FALSE)))))))))))))))))))</f>
        <v>#N/A</v>
      </c>
    </row>
    <row r="19" spans="1:368" s="58" customFormat="1" x14ac:dyDescent="0.35">
      <c r="A19" s="65" t="s">
        <v>2</v>
      </c>
      <c r="D19" s="62"/>
      <c r="E19" s="63">
        <f t="shared" ref="E19:BP19" si="42">IF(WEEKDAY(E4,2)=5,(HLOOKUP(E4+4,Journalier_HLV_Inter,9,FALSE)-HLOOKUP(E4+5,Journalier_HLV_Inter,10,FALSE)),IF(AND(WEEKDAY(E4,2)=1,COUNTIF(Jours_fériés,E4+2)),HLOOKUP(E4+3,Journalier_HLV_Inter,9,FALSE)-HLOOKUP(E4+4,Journalier_HLV_Inter,10,FALSE),IF(AND(WEEKDAY(E4,2)=1,COUNTIF(Jours_fériés,E4+3)),HLOOKUP(E4+2,Journalier_HLV_Inter,9,FALSE)-HLOOKUP(E4+4,Journalier_HLV_Inter,10,FALSE),IF(AND(WEEKDAY(E4,2)=2,COUNTIF(Jours_fériés,E4+2)),HLOOKUP(E4+3,Journalier_HLV_Inter,9,FALSE)-HLOOKUP(E4+6,Journalier_HLV_Inter,10,FALSE),IF(AND(WEEKDAY(E4,2)=2,COUNTIF(Jours_fériés,E4+3)),HLOOKUP(E4+2,Journalier_HLV_Inter,9,FALSE)-HLOOKUP(E4+6,Journalier_HLV_Inter,10,FALSE),IF(AND(WEEKDAY(E4,2)=3,COUNTIF(Jours_fériés,E4+2)),HLOOKUP(E4+5,Journalier_HLV_Inter,9,FALSE)-HLOOKUP(E4+6,Journalier_HLV_Inter,10,FALSE),IF(AND(WEEKDAY(E4,2)=3,COUNTIF(Jours_fériés,E4+5)),HLOOKUP(E4+2,Journalier_HLV_Inter,9,FALSE)-HLOOKUP(E4+6,Journalier_HLV_Inter,10,FALSE),IF(AND(WEEKDAY(E4,2)=3,COUNTIF(Jours_fériés,AND(E4+2,E4+5))),HLOOKUP(E4+6,Journalier_HLV_Inter,9,FALSE)-HLOOKUP(E4+7,Journalier_HLV_Inter,10,FALSE),IF(WEEKDAY(E4,2)=4,(HLOOKUP(E4+4,Journalier_HLV_Inter,9,FALSE)-HLOOKUP(E4+5,Journalier_HLV_Inter,10,FALSE)),IF(AND(WEEKDAY(E4,2)=4,COUNTIF(Jours_fériés,E4+4)),HLOOKUP(E4+6,Journalier_HLV_Inter,9,FALSE)-HLOOKUP(E4+7,Journalier_HLV_Inter,10,FALSE),IF(AND(WEEKDAY(E4,2)=4,COUNTIF(Jours_fériés,E4+5)),HLOOKUP(E4+7,Journalier_HLV_Inter,9,FALSE)-HLOOKUP(E4+8,Journalier_HLV_Inter,10,FALSE),IF(AND(WEEKDAY(E4,2)=5,COUNTIF(Jours_fériés,E4+4)),HLOOKUP(E4+5,Journalier_HLV_Inter,9,FALSE)-HLOOKUP(E4+6,Journalier_HLV_Inter,10,FALSE),IF(AND(WEEKDAY(E4,2)=5,COUNTIF(Jours_fériés,E4+5)),HLOOKUP(E4+4,Journalier_HLV_Inter,9,FALSE)-HLOOKUP(E4+6,Journalier_HLV_Inter,10,FALSE),IF(COUNTIF(Week_end,E4),0,IF(COUNTIF(Jours_fériés,E4),0,HLOOKUP(E4+2,Journalier_HLV_Inter,9,FALSE)-HLOOKUP(E4+3,Journalier_HLV_Inter,10,FALSE))))))))))))))))</f>
        <v>40</v>
      </c>
      <c r="F19" s="63">
        <f t="shared" si="42"/>
        <v>25</v>
      </c>
      <c r="G19" s="63">
        <f t="shared" si="42"/>
        <v>15</v>
      </c>
      <c r="H19" s="63">
        <f t="shared" si="42"/>
        <v>0</v>
      </c>
      <c r="I19" s="63">
        <f t="shared" si="42"/>
        <v>0</v>
      </c>
      <c r="J19" s="63">
        <f t="shared" si="42"/>
        <v>0</v>
      </c>
      <c r="K19" s="63">
        <f t="shared" si="42"/>
        <v>0</v>
      </c>
      <c r="L19" s="63">
        <f t="shared" si="42"/>
        <v>0</v>
      </c>
      <c r="M19" s="63">
        <f t="shared" si="42"/>
        <v>0</v>
      </c>
      <c r="N19" s="63">
        <f t="shared" si="42"/>
        <v>0</v>
      </c>
      <c r="O19" s="63">
        <f t="shared" si="42"/>
        <v>0</v>
      </c>
      <c r="P19" s="63">
        <f t="shared" si="42"/>
        <v>0</v>
      </c>
      <c r="Q19" s="63">
        <f t="shared" si="42"/>
        <v>0</v>
      </c>
      <c r="R19" s="63">
        <f t="shared" si="42"/>
        <v>0</v>
      </c>
      <c r="S19" s="63">
        <f t="shared" si="42"/>
        <v>0</v>
      </c>
      <c r="T19" s="63">
        <f t="shared" si="42"/>
        <v>0</v>
      </c>
      <c r="U19" s="63">
        <f t="shared" si="42"/>
        <v>0</v>
      </c>
      <c r="V19" s="63">
        <f t="shared" si="42"/>
        <v>0</v>
      </c>
      <c r="W19" s="63">
        <f t="shared" si="42"/>
        <v>0</v>
      </c>
      <c r="X19" s="63">
        <f t="shared" si="42"/>
        <v>0</v>
      </c>
      <c r="Y19" s="63">
        <f t="shared" si="42"/>
        <v>0</v>
      </c>
      <c r="Z19" s="63">
        <f t="shared" si="42"/>
        <v>0</v>
      </c>
      <c r="AA19" s="63">
        <f t="shared" si="42"/>
        <v>0</v>
      </c>
      <c r="AB19" s="63">
        <f t="shared" si="42"/>
        <v>0</v>
      </c>
      <c r="AC19" s="63">
        <f t="shared" si="42"/>
        <v>0</v>
      </c>
      <c r="AD19" s="63">
        <f t="shared" si="42"/>
        <v>0</v>
      </c>
      <c r="AE19" s="63">
        <f t="shared" si="42"/>
        <v>0</v>
      </c>
      <c r="AF19" s="63">
        <f t="shared" si="42"/>
        <v>0</v>
      </c>
      <c r="AG19" s="63">
        <f t="shared" si="42"/>
        <v>0</v>
      </c>
      <c r="AH19" s="63">
        <f t="shared" si="42"/>
        <v>0</v>
      </c>
      <c r="AI19" s="63">
        <f t="shared" si="42"/>
        <v>0</v>
      </c>
      <c r="AJ19" s="63">
        <f t="shared" si="42"/>
        <v>0</v>
      </c>
      <c r="AK19" s="63">
        <f t="shared" si="42"/>
        <v>0</v>
      </c>
      <c r="AL19" s="63">
        <f t="shared" si="42"/>
        <v>0</v>
      </c>
      <c r="AM19" s="63">
        <f t="shared" si="42"/>
        <v>0</v>
      </c>
      <c r="AN19" s="63">
        <f t="shared" si="42"/>
        <v>0</v>
      </c>
      <c r="AO19" s="63">
        <f t="shared" si="42"/>
        <v>0</v>
      </c>
      <c r="AP19" s="63">
        <f t="shared" si="42"/>
        <v>0</v>
      </c>
      <c r="AQ19" s="63">
        <f t="shared" si="42"/>
        <v>0</v>
      </c>
      <c r="AR19" s="63">
        <f t="shared" si="42"/>
        <v>0</v>
      </c>
      <c r="AS19" s="63">
        <f t="shared" si="42"/>
        <v>0</v>
      </c>
      <c r="AT19" s="63">
        <f t="shared" si="42"/>
        <v>0</v>
      </c>
      <c r="AU19" s="63">
        <f t="shared" si="42"/>
        <v>0</v>
      </c>
      <c r="AV19" s="63">
        <f t="shared" si="42"/>
        <v>0</v>
      </c>
      <c r="AW19" s="63">
        <f t="shared" si="42"/>
        <v>0</v>
      </c>
      <c r="AX19" s="63">
        <f t="shared" si="42"/>
        <v>0</v>
      </c>
      <c r="AY19" s="63">
        <f t="shared" si="42"/>
        <v>0</v>
      </c>
      <c r="AZ19" s="63">
        <f t="shared" si="42"/>
        <v>0</v>
      </c>
      <c r="BA19" s="63">
        <f t="shared" si="42"/>
        <v>0</v>
      </c>
      <c r="BB19" s="63">
        <f t="shared" si="42"/>
        <v>0</v>
      </c>
      <c r="BC19" s="63">
        <f t="shared" si="42"/>
        <v>0</v>
      </c>
      <c r="BD19" s="63">
        <f t="shared" si="42"/>
        <v>0</v>
      </c>
      <c r="BE19" s="63">
        <f t="shared" si="42"/>
        <v>0</v>
      </c>
      <c r="BF19" s="63">
        <f t="shared" si="42"/>
        <v>0</v>
      </c>
      <c r="BG19" s="63">
        <f t="shared" si="42"/>
        <v>0</v>
      </c>
      <c r="BH19" s="63">
        <f t="shared" si="42"/>
        <v>0</v>
      </c>
      <c r="BI19" s="63">
        <f t="shared" si="42"/>
        <v>0</v>
      </c>
      <c r="BJ19" s="63">
        <f t="shared" si="42"/>
        <v>0</v>
      </c>
      <c r="BK19" s="63">
        <f t="shared" si="42"/>
        <v>0</v>
      </c>
      <c r="BL19" s="63">
        <f t="shared" si="42"/>
        <v>0</v>
      </c>
      <c r="BM19" s="63">
        <f t="shared" si="42"/>
        <v>0</v>
      </c>
      <c r="BN19" s="63">
        <f t="shared" si="42"/>
        <v>0</v>
      </c>
      <c r="BO19" s="63">
        <f t="shared" si="42"/>
        <v>0</v>
      </c>
      <c r="BP19" s="63">
        <f t="shared" si="42"/>
        <v>0</v>
      </c>
      <c r="BQ19" s="63">
        <f t="shared" ref="BQ19:EB19" si="43">IF(WEEKDAY(BQ4,2)=5,(HLOOKUP(BQ4+4,Journalier_HLV_Inter,9,FALSE)-HLOOKUP(BQ4+5,Journalier_HLV_Inter,10,FALSE)),IF(AND(WEEKDAY(BQ4,2)=1,COUNTIF(Jours_fériés,BQ4+2)),HLOOKUP(BQ4+3,Journalier_HLV_Inter,9,FALSE)-HLOOKUP(BQ4+4,Journalier_HLV_Inter,10,FALSE),IF(AND(WEEKDAY(BQ4,2)=1,COUNTIF(Jours_fériés,BQ4+3)),HLOOKUP(BQ4+2,Journalier_HLV_Inter,9,FALSE)-HLOOKUP(BQ4+4,Journalier_HLV_Inter,10,FALSE),IF(AND(WEEKDAY(BQ4,2)=2,COUNTIF(Jours_fériés,BQ4+2)),HLOOKUP(BQ4+3,Journalier_HLV_Inter,9,FALSE)-HLOOKUP(BQ4+6,Journalier_HLV_Inter,10,FALSE),IF(AND(WEEKDAY(BQ4,2)=2,COUNTIF(Jours_fériés,BQ4+3)),HLOOKUP(BQ4+2,Journalier_HLV_Inter,9,FALSE)-HLOOKUP(BQ4+6,Journalier_HLV_Inter,10,FALSE),IF(AND(WEEKDAY(BQ4,2)=3,COUNTIF(Jours_fériés,BQ4+2)),HLOOKUP(BQ4+5,Journalier_HLV_Inter,9,FALSE)-HLOOKUP(BQ4+6,Journalier_HLV_Inter,10,FALSE),IF(AND(WEEKDAY(BQ4,2)=3,COUNTIF(Jours_fériés,BQ4+5)),HLOOKUP(BQ4+2,Journalier_HLV_Inter,9,FALSE)-HLOOKUP(BQ4+6,Journalier_HLV_Inter,10,FALSE),IF(AND(WEEKDAY(BQ4,2)=3,COUNTIF(Jours_fériés,AND(BQ4+2,BQ4+5))),HLOOKUP(BQ4+6,Journalier_HLV_Inter,9,FALSE)-HLOOKUP(BQ4+7,Journalier_HLV_Inter,10,FALSE),IF(WEEKDAY(BQ4,2)=4,(HLOOKUP(BQ4+4,Journalier_HLV_Inter,9,FALSE)-HLOOKUP(BQ4+5,Journalier_HLV_Inter,10,FALSE)),IF(AND(WEEKDAY(BQ4,2)=4,COUNTIF(Jours_fériés,BQ4+4)),HLOOKUP(BQ4+6,Journalier_HLV_Inter,9,FALSE)-HLOOKUP(BQ4+7,Journalier_HLV_Inter,10,FALSE),IF(AND(WEEKDAY(BQ4,2)=4,COUNTIF(Jours_fériés,BQ4+5)),HLOOKUP(BQ4+7,Journalier_HLV_Inter,9,FALSE)-HLOOKUP(BQ4+8,Journalier_HLV_Inter,10,FALSE),IF(AND(WEEKDAY(BQ4,2)=5,COUNTIF(Jours_fériés,BQ4+4)),HLOOKUP(BQ4+5,Journalier_HLV_Inter,9,FALSE)-HLOOKUP(BQ4+6,Journalier_HLV_Inter,10,FALSE),IF(AND(WEEKDAY(BQ4,2)=5,COUNTIF(Jours_fériés,BQ4+5)),HLOOKUP(BQ4+4,Journalier_HLV_Inter,9,FALSE)-HLOOKUP(BQ4+6,Journalier_HLV_Inter,10,FALSE),IF(COUNTIF(Week_end,BQ4),0,IF(COUNTIF(Jours_fériés,BQ4),0,HLOOKUP(BQ4+2,Journalier_HLV_Inter,9,FALSE)-HLOOKUP(BQ4+3,Journalier_HLV_Inter,10,FALSE))))))))))))))))</f>
        <v>0</v>
      </c>
      <c r="BR19" s="63">
        <f t="shared" si="43"/>
        <v>0</v>
      </c>
      <c r="BS19" s="63">
        <f t="shared" si="43"/>
        <v>0</v>
      </c>
      <c r="BT19" s="63">
        <f t="shared" si="43"/>
        <v>0</v>
      </c>
      <c r="BU19" s="63">
        <f t="shared" si="43"/>
        <v>0</v>
      </c>
      <c r="BV19" s="63">
        <f t="shared" si="43"/>
        <v>0</v>
      </c>
      <c r="BW19" s="63">
        <f t="shared" si="43"/>
        <v>0</v>
      </c>
      <c r="BX19" s="63">
        <f t="shared" si="43"/>
        <v>0</v>
      </c>
      <c r="BY19" s="63">
        <f t="shared" si="43"/>
        <v>0</v>
      </c>
      <c r="BZ19" s="63">
        <f t="shared" si="43"/>
        <v>0</v>
      </c>
      <c r="CA19" s="63">
        <f t="shared" si="43"/>
        <v>0</v>
      </c>
      <c r="CB19" s="63">
        <f t="shared" si="43"/>
        <v>0</v>
      </c>
      <c r="CC19" s="63">
        <f t="shared" si="43"/>
        <v>0</v>
      </c>
      <c r="CD19" s="63">
        <f t="shared" si="43"/>
        <v>0</v>
      </c>
      <c r="CE19" s="63">
        <f t="shared" si="43"/>
        <v>0</v>
      </c>
      <c r="CF19" s="63">
        <f t="shared" si="43"/>
        <v>0</v>
      </c>
      <c r="CG19" s="63">
        <f t="shared" si="43"/>
        <v>0</v>
      </c>
      <c r="CH19" s="63">
        <f t="shared" si="43"/>
        <v>0</v>
      </c>
      <c r="CI19" s="63">
        <f t="shared" si="43"/>
        <v>0</v>
      </c>
      <c r="CJ19" s="63">
        <f t="shared" si="43"/>
        <v>0</v>
      </c>
      <c r="CK19" s="63">
        <f t="shared" si="43"/>
        <v>0</v>
      </c>
      <c r="CL19" s="63">
        <f t="shared" si="43"/>
        <v>0</v>
      </c>
      <c r="CM19" s="63">
        <f t="shared" si="43"/>
        <v>0</v>
      </c>
      <c r="CN19" s="63">
        <f t="shared" si="43"/>
        <v>0</v>
      </c>
      <c r="CO19" s="63">
        <f t="shared" si="43"/>
        <v>0</v>
      </c>
      <c r="CP19" s="63">
        <f t="shared" si="43"/>
        <v>0</v>
      </c>
      <c r="CQ19" s="63">
        <f t="shared" si="43"/>
        <v>0</v>
      </c>
      <c r="CR19" s="63">
        <f t="shared" si="43"/>
        <v>0</v>
      </c>
      <c r="CS19" s="63">
        <f t="shared" si="43"/>
        <v>0</v>
      </c>
      <c r="CT19" s="63">
        <f t="shared" si="43"/>
        <v>0</v>
      </c>
      <c r="CU19" s="63">
        <f t="shared" si="43"/>
        <v>0</v>
      </c>
      <c r="CV19" s="63">
        <f t="shared" si="43"/>
        <v>0</v>
      </c>
      <c r="CW19" s="63">
        <f t="shared" si="43"/>
        <v>0</v>
      </c>
      <c r="CX19" s="63">
        <f t="shared" si="43"/>
        <v>0</v>
      </c>
      <c r="CY19" s="63">
        <f t="shared" si="43"/>
        <v>0</v>
      </c>
      <c r="CZ19" s="63">
        <f t="shared" si="43"/>
        <v>0</v>
      </c>
      <c r="DA19" s="63">
        <f t="shared" si="43"/>
        <v>0</v>
      </c>
      <c r="DB19" s="63">
        <f t="shared" si="43"/>
        <v>0</v>
      </c>
      <c r="DC19" s="63">
        <f t="shared" si="43"/>
        <v>0</v>
      </c>
      <c r="DD19" s="63">
        <f t="shared" si="43"/>
        <v>0</v>
      </c>
      <c r="DE19" s="63">
        <f t="shared" si="43"/>
        <v>0</v>
      </c>
      <c r="DF19" s="63">
        <f t="shared" si="43"/>
        <v>0</v>
      </c>
      <c r="DG19" s="63">
        <f t="shared" si="43"/>
        <v>0</v>
      </c>
      <c r="DH19" s="63">
        <f t="shared" si="43"/>
        <v>0</v>
      </c>
      <c r="DI19" s="63">
        <f t="shared" si="43"/>
        <v>0</v>
      </c>
      <c r="DJ19" s="63">
        <f t="shared" si="43"/>
        <v>0</v>
      </c>
      <c r="DK19" s="63">
        <f t="shared" si="43"/>
        <v>0</v>
      </c>
      <c r="DL19" s="63">
        <f t="shared" si="43"/>
        <v>0</v>
      </c>
      <c r="DM19" s="63">
        <f t="shared" si="43"/>
        <v>0</v>
      </c>
      <c r="DN19" s="63">
        <f t="shared" si="43"/>
        <v>0</v>
      </c>
      <c r="DO19" s="63">
        <f t="shared" si="43"/>
        <v>0</v>
      </c>
      <c r="DP19" s="63">
        <f t="shared" si="43"/>
        <v>0</v>
      </c>
      <c r="DQ19" s="63">
        <f t="shared" si="43"/>
        <v>0</v>
      </c>
      <c r="DR19" s="63">
        <f t="shared" si="43"/>
        <v>0</v>
      </c>
      <c r="DS19" s="63">
        <f t="shared" si="43"/>
        <v>0</v>
      </c>
      <c r="DT19" s="63">
        <f t="shared" si="43"/>
        <v>0</v>
      </c>
      <c r="DU19" s="63">
        <f t="shared" si="43"/>
        <v>0</v>
      </c>
      <c r="DV19" s="63">
        <f t="shared" si="43"/>
        <v>0</v>
      </c>
      <c r="DW19" s="63">
        <f t="shared" si="43"/>
        <v>0</v>
      </c>
      <c r="DX19" s="63">
        <f t="shared" si="43"/>
        <v>0</v>
      </c>
      <c r="DY19" s="63">
        <f t="shared" si="43"/>
        <v>0</v>
      </c>
      <c r="DZ19" s="63">
        <f t="shared" si="43"/>
        <v>0</v>
      </c>
      <c r="EA19" s="63">
        <f t="shared" si="43"/>
        <v>0</v>
      </c>
      <c r="EB19" s="63">
        <f t="shared" si="43"/>
        <v>0</v>
      </c>
      <c r="EC19" s="63">
        <f t="shared" ref="EC19:GN19" si="44">IF(WEEKDAY(EC4,2)=5,(HLOOKUP(EC4+4,Journalier_HLV_Inter,9,FALSE)-HLOOKUP(EC4+5,Journalier_HLV_Inter,10,FALSE)),IF(AND(WEEKDAY(EC4,2)=1,COUNTIF(Jours_fériés,EC4+2)),HLOOKUP(EC4+3,Journalier_HLV_Inter,9,FALSE)-HLOOKUP(EC4+4,Journalier_HLV_Inter,10,FALSE),IF(AND(WEEKDAY(EC4,2)=1,COUNTIF(Jours_fériés,EC4+3)),HLOOKUP(EC4+2,Journalier_HLV_Inter,9,FALSE)-HLOOKUP(EC4+4,Journalier_HLV_Inter,10,FALSE),IF(AND(WEEKDAY(EC4,2)=2,COUNTIF(Jours_fériés,EC4+2)),HLOOKUP(EC4+3,Journalier_HLV_Inter,9,FALSE)-HLOOKUP(EC4+6,Journalier_HLV_Inter,10,FALSE),IF(AND(WEEKDAY(EC4,2)=2,COUNTIF(Jours_fériés,EC4+3)),HLOOKUP(EC4+2,Journalier_HLV_Inter,9,FALSE)-HLOOKUP(EC4+6,Journalier_HLV_Inter,10,FALSE),IF(AND(WEEKDAY(EC4,2)=3,COUNTIF(Jours_fériés,EC4+2)),HLOOKUP(EC4+5,Journalier_HLV_Inter,9,FALSE)-HLOOKUP(EC4+6,Journalier_HLV_Inter,10,FALSE),IF(AND(WEEKDAY(EC4,2)=3,COUNTIF(Jours_fériés,EC4+5)),HLOOKUP(EC4+2,Journalier_HLV_Inter,9,FALSE)-HLOOKUP(EC4+6,Journalier_HLV_Inter,10,FALSE),IF(AND(WEEKDAY(EC4,2)=3,COUNTIF(Jours_fériés,AND(EC4+2,EC4+5))),HLOOKUP(EC4+6,Journalier_HLV_Inter,9,FALSE)-HLOOKUP(EC4+7,Journalier_HLV_Inter,10,FALSE),IF(WEEKDAY(EC4,2)=4,(HLOOKUP(EC4+4,Journalier_HLV_Inter,9,FALSE)-HLOOKUP(EC4+5,Journalier_HLV_Inter,10,FALSE)),IF(AND(WEEKDAY(EC4,2)=4,COUNTIF(Jours_fériés,EC4+4)),HLOOKUP(EC4+6,Journalier_HLV_Inter,9,FALSE)-HLOOKUP(EC4+7,Journalier_HLV_Inter,10,FALSE),IF(AND(WEEKDAY(EC4,2)=4,COUNTIF(Jours_fériés,EC4+5)),HLOOKUP(EC4+7,Journalier_HLV_Inter,9,FALSE)-HLOOKUP(EC4+8,Journalier_HLV_Inter,10,FALSE),IF(AND(WEEKDAY(EC4,2)=5,COUNTIF(Jours_fériés,EC4+4)),HLOOKUP(EC4+5,Journalier_HLV_Inter,9,FALSE)-HLOOKUP(EC4+6,Journalier_HLV_Inter,10,FALSE),IF(AND(WEEKDAY(EC4,2)=5,COUNTIF(Jours_fériés,EC4+5)),HLOOKUP(EC4+4,Journalier_HLV_Inter,9,FALSE)-HLOOKUP(EC4+6,Journalier_HLV_Inter,10,FALSE),IF(COUNTIF(Week_end,EC4),0,IF(COUNTIF(Jours_fériés,EC4),0,HLOOKUP(EC4+2,Journalier_HLV_Inter,9,FALSE)-HLOOKUP(EC4+3,Journalier_HLV_Inter,10,FALSE))))))))))))))))</f>
        <v>0</v>
      </c>
      <c r="ED19" s="63">
        <f t="shared" si="44"/>
        <v>0</v>
      </c>
      <c r="EE19" s="63">
        <f t="shared" si="44"/>
        <v>0</v>
      </c>
      <c r="EF19" s="63">
        <f t="shared" si="44"/>
        <v>0</v>
      </c>
      <c r="EG19" s="63">
        <f t="shared" si="44"/>
        <v>0</v>
      </c>
      <c r="EH19" s="63">
        <f t="shared" si="44"/>
        <v>0</v>
      </c>
      <c r="EI19" s="63">
        <f t="shared" si="44"/>
        <v>0</v>
      </c>
      <c r="EJ19" s="63">
        <f t="shared" si="44"/>
        <v>0</v>
      </c>
      <c r="EK19" s="63">
        <f t="shared" si="44"/>
        <v>0</v>
      </c>
      <c r="EL19" s="63">
        <f t="shared" si="44"/>
        <v>0</v>
      </c>
      <c r="EM19" s="63">
        <f t="shared" si="44"/>
        <v>0</v>
      </c>
      <c r="EN19" s="63">
        <f t="shared" si="44"/>
        <v>0</v>
      </c>
      <c r="EO19" s="63">
        <f t="shared" si="44"/>
        <v>0</v>
      </c>
      <c r="EP19" s="63">
        <f t="shared" si="44"/>
        <v>0</v>
      </c>
      <c r="EQ19" s="63">
        <f t="shared" si="44"/>
        <v>0</v>
      </c>
      <c r="ER19" s="63">
        <f t="shared" si="44"/>
        <v>0</v>
      </c>
      <c r="ES19" s="63">
        <f t="shared" si="44"/>
        <v>0</v>
      </c>
      <c r="ET19" s="63">
        <f t="shared" si="44"/>
        <v>0</v>
      </c>
      <c r="EU19" s="63">
        <f t="shared" si="44"/>
        <v>0</v>
      </c>
      <c r="EV19" s="63">
        <f t="shared" si="44"/>
        <v>0</v>
      </c>
      <c r="EW19" s="63">
        <f t="shared" si="44"/>
        <v>0</v>
      </c>
      <c r="EX19" s="63">
        <f t="shared" si="44"/>
        <v>0</v>
      </c>
      <c r="EY19" s="63">
        <f t="shared" si="44"/>
        <v>0</v>
      </c>
      <c r="EZ19" s="63">
        <f t="shared" si="44"/>
        <v>0</v>
      </c>
      <c r="FA19" s="63">
        <f t="shared" si="44"/>
        <v>0</v>
      </c>
      <c r="FB19" s="63">
        <f t="shared" si="44"/>
        <v>0</v>
      </c>
      <c r="FC19" s="63">
        <f t="shared" si="44"/>
        <v>0</v>
      </c>
      <c r="FD19" s="63">
        <f t="shared" si="44"/>
        <v>0</v>
      </c>
      <c r="FE19" s="63">
        <f t="shared" si="44"/>
        <v>0</v>
      </c>
      <c r="FF19" s="63">
        <f t="shared" si="44"/>
        <v>0</v>
      </c>
      <c r="FG19" s="63">
        <f t="shared" si="44"/>
        <v>0</v>
      </c>
      <c r="FH19" s="63">
        <f t="shared" si="44"/>
        <v>0</v>
      </c>
      <c r="FI19" s="63">
        <f t="shared" si="44"/>
        <v>0</v>
      </c>
      <c r="FJ19" s="63">
        <f t="shared" si="44"/>
        <v>0</v>
      </c>
      <c r="FK19" s="63">
        <f t="shared" si="44"/>
        <v>0</v>
      </c>
      <c r="FL19" s="63">
        <f t="shared" si="44"/>
        <v>0</v>
      </c>
      <c r="FM19" s="63">
        <f t="shared" si="44"/>
        <v>0</v>
      </c>
      <c r="FN19" s="63">
        <f t="shared" si="44"/>
        <v>0</v>
      </c>
      <c r="FO19" s="63">
        <f t="shared" si="44"/>
        <v>0</v>
      </c>
      <c r="FP19" s="63">
        <f t="shared" si="44"/>
        <v>0</v>
      </c>
      <c r="FQ19" s="63">
        <f t="shared" si="44"/>
        <v>0</v>
      </c>
      <c r="FR19" s="63">
        <f t="shared" si="44"/>
        <v>0</v>
      </c>
      <c r="FS19" s="63">
        <f t="shared" si="44"/>
        <v>0</v>
      </c>
      <c r="FT19" s="63">
        <f t="shared" si="44"/>
        <v>0</v>
      </c>
      <c r="FU19" s="63">
        <f t="shared" si="44"/>
        <v>0</v>
      </c>
      <c r="FV19" s="63">
        <f t="shared" si="44"/>
        <v>0</v>
      </c>
      <c r="FW19" s="63">
        <f t="shared" si="44"/>
        <v>0</v>
      </c>
      <c r="FX19" s="63">
        <f t="shared" si="44"/>
        <v>0</v>
      </c>
      <c r="FY19" s="63">
        <f t="shared" si="44"/>
        <v>0</v>
      </c>
      <c r="FZ19" s="63">
        <f t="shared" si="44"/>
        <v>0</v>
      </c>
      <c r="GA19" s="63">
        <f t="shared" si="44"/>
        <v>0</v>
      </c>
      <c r="GB19" s="63">
        <f t="shared" si="44"/>
        <v>0</v>
      </c>
      <c r="GC19" s="63">
        <f t="shared" si="44"/>
        <v>0</v>
      </c>
      <c r="GD19" s="63">
        <f t="shared" si="44"/>
        <v>0</v>
      </c>
      <c r="GE19" s="63">
        <f t="shared" si="44"/>
        <v>0</v>
      </c>
      <c r="GF19" s="63">
        <f t="shared" si="44"/>
        <v>0</v>
      </c>
      <c r="GG19" s="63">
        <f t="shared" si="44"/>
        <v>0</v>
      </c>
      <c r="GH19" s="63">
        <f t="shared" si="44"/>
        <v>0</v>
      </c>
      <c r="GI19" s="63">
        <f t="shared" si="44"/>
        <v>0</v>
      </c>
      <c r="GJ19" s="63">
        <f t="shared" si="44"/>
        <v>0</v>
      </c>
      <c r="GK19" s="63">
        <f t="shared" si="44"/>
        <v>0</v>
      </c>
      <c r="GL19" s="63">
        <f t="shared" si="44"/>
        <v>0</v>
      </c>
      <c r="GM19" s="63">
        <f t="shared" si="44"/>
        <v>0</v>
      </c>
      <c r="GN19" s="63">
        <f t="shared" si="44"/>
        <v>0</v>
      </c>
      <c r="GO19" s="63">
        <f t="shared" ref="GO19:IZ19" si="45">IF(WEEKDAY(GO4,2)=5,(HLOOKUP(GO4+4,Journalier_HLV_Inter,9,FALSE)-HLOOKUP(GO4+5,Journalier_HLV_Inter,10,FALSE)),IF(AND(WEEKDAY(GO4,2)=1,COUNTIF(Jours_fériés,GO4+2)),HLOOKUP(GO4+3,Journalier_HLV_Inter,9,FALSE)-HLOOKUP(GO4+4,Journalier_HLV_Inter,10,FALSE),IF(AND(WEEKDAY(GO4,2)=1,COUNTIF(Jours_fériés,GO4+3)),HLOOKUP(GO4+2,Journalier_HLV_Inter,9,FALSE)-HLOOKUP(GO4+4,Journalier_HLV_Inter,10,FALSE),IF(AND(WEEKDAY(GO4,2)=2,COUNTIF(Jours_fériés,GO4+2)),HLOOKUP(GO4+3,Journalier_HLV_Inter,9,FALSE)-HLOOKUP(GO4+6,Journalier_HLV_Inter,10,FALSE),IF(AND(WEEKDAY(GO4,2)=2,COUNTIF(Jours_fériés,GO4+3)),HLOOKUP(GO4+2,Journalier_HLV_Inter,9,FALSE)-HLOOKUP(GO4+6,Journalier_HLV_Inter,10,FALSE),IF(AND(WEEKDAY(GO4,2)=3,COUNTIF(Jours_fériés,GO4+2)),HLOOKUP(GO4+5,Journalier_HLV_Inter,9,FALSE)-HLOOKUP(GO4+6,Journalier_HLV_Inter,10,FALSE),IF(AND(WEEKDAY(GO4,2)=3,COUNTIF(Jours_fériés,GO4+5)),HLOOKUP(GO4+2,Journalier_HLV_Inter,9,FALSE)-HLOOKUP(GO4+6,Journalier_HLV_Inter,10,FALSE),IF(AND(WEEKDAY(GO4,2)=3,COUNTIF(Jours_fériés,AND(GO4+2,GO4+5))),HLOOKUP(GO4+6,Journalier_HLV_Inter,9,FALSE)-HLOOKUP(GO4+7,Journalier_HLV_Inter,10,FALSE),IF(WEEKDAY(GO4,2)=4,(HLOOKUP(GO4+4,Journalier_HLV_Inter,9,FALSE)-HLOOKUP(GO4+5,Journalier_HLV_Inter,10,FALSE)),IF(AND(WEEKDAY(GO4,2)=4,COUNTIF(Jours_fériés,GO4+4)),HLOOKUP(GO4+6,Journalier_HLV_Inter,9,FALSE)-HLOOKUP(GO4+7,Journalier_HLV_Inter,10,FALSE),IF(AND(WEEKDAY(GO4,2)=4,COUNTIF(Jours_fériés,GO4+5)),HLOOKUP(GO4+7,Journalier_HLV_Inter,9,FALSE)-HLOOKUP(GO4+8,Journalier_HLV_Inter,10,FALSE),IF(AND(WEEKDAY(GO4,2)=5,COUNTIF(Jours_fériés,GO4+4)),HLOOKUP(GO4+5,Journalier_HLV_Inter,9,FALSE)-HLOOKUP(GO4+6,Journalier_HLV_Inter,10,FALSE),IF(AND(WEEKDAY(GO4,2)=5,COUNTIF(Jours_fériés,GO4+5)),HLOOKUP(GO4+4,Journalier_HLV_Inter,9,FALSE)-HLOOKUP(GO4+6,Journalier_HLV_Inter,10,FALSE),IF(COUNTIF(Week_end,GO4),0,IF(COUNTIF(Jours_fériés,GO4),0,HLOOKUP(GO4+2,Journalier_HLV_Inter,9,FALSE)-HLOOKUP(GO4+3,Journalier_HLV_Inter,10,FALSE))))))))))))))))</f>
        <v>0</v>
      </c>
      <c r="GP19" s="63">
        <f t="shared" si="45"/>
        <v>0</v>
      </c>
      <c r="GQ19" s="63">
        <f t="shared" si="45"/>
        <v>0</v>
      </c>
      <c r="GR19" s="63">
        <f t="shared" si="45"/>
        <v>0</v>
      </c>
      <c r="GS19" s="63">
        <f t="shared" si="45"/>
        <v>0</v>
      </c>
      <c r="GT19" s="63">
        <f t="shared" si="45"/>
        <v>0</v>
      </c>
      <c r="GU19" s="63">
        <f t="shared" si="45"/>
        <v>0</v>
      </c>
      <c r="GV19" s="63">
        <f t="shared" si="45"/>
        <v>0</v>
      </c>
      <c r="GW19" s="63">
        <f t="shared" si="45"/>
        <v>0</v>
      </c>
      <c r="GX19" s="63">
        <f t="shared" si="45"/>
        <v>0</v>
      </c>
      <c r="GY19" s="63">
        <f t="shared" si="45"/>
        <v>0</v>
      </c>
      <c r="GZ19" s="63">
        <f t="shared" si="45"/>
        <v>0</v>
      </c>
      <c r="HA19" s="63">
        <f t="shared" si="45"/>
        <v>0</v>
      </c>
      <c r="HB19" s="63">
        <f t="shared" si="45"/>
        <v>0</v>
      </c>
      <c r="HC19" s="63">
        <f t="shared" si="45"/>
        <v>0</v>
      </c>
      <c r="HD19" s="63">
        <f t="shared" si="45"/>
        <v>0</v>
      </c>
      <c r="HE19" s="63">
        <f t="shared" si="45"/>
        <v>0</v>
      </c>
      <c r="HF19" s="63">
        <f t="shared" si="45"/>
        <v>0</v>
      </c>
      <c r="HG19" s="63">
        <f t="shared" si="45"/>
        <v>0</v>
      </c>
      <c r="HH19" s="63">
        <f t="shared" si="45"/>
        <v>0</v>
      </c>
      <c r="HI19" s="63">
        <f t="shared" si="45"/>
        <v>0</v>
      </c>
      <c r="HJ19" s="63">
        <f t="shared" si="45"/>
        <v>0</v>
      </c>
      <c r="HK19" s="63">
        <f t="shared" si="45"/>
        <v>0</v>
      </c>
      <c r="HL19" s="63">
        <f t="shared" si="45"/>
        <v>0</v>
      </c>
      <c r="HM19" s="63">
        <f t="shared" si="45"/>
        <v>0</v>
      </c>
      <c r="HN19" s="63">
        <f t="shared" si="45"/>
        <v>0</v>
      </c>
      <c r="HO19" s="63">
        <f t="shared" si="45"/>
        <v>0</v>
      </c>
      <c r="HP19" s="63">
        <f t="shared" si="45"/>
        <v>0</v>
      </c>
      <c r="HQ19" s="63">
        <f t="shared" si="45"/>
        <v>0</v>
      </c>
      <c r="HR19" s="63">
        <f t="shared" si="45"/>
        <v>0</v>
      </c>
      <c r="HS19" s="63">
        <f t="shared" si="45"/>
        <v>0</v>
      </c>
      <c r="HT19" s="63">
        <f t="shared" si="45"/>
        <v>0</v>
      </c>
      <c r="HU19" s="63">
        <f t="shared" si="45"/>
        <v>0</v>
      </c>
      <c r="HV19" s="63">
        <f t="shared" si="45"/>
        <v>0</v>
      </c>
      <c r="HW19" s="63">
        <f t="shared" si="45"/>
        <v>0</v>
      </c>
      <c r="HX19" s="63">
        <f t="shared" si="45"/>
        <v>0</v>
      </c>
      <c r="HY19" s="63">
        <f t="shared" si="45"/>
        <v>0</v>
      </c>
      <c r="HZ19" s="63">
        <f t="shared" si="45"/>
        <v>0</v>
      </c>
      <c r="IA19" s="63">
        <f t="shared" si="45"/>
        <v>0</v>
      </c>
      <c r="IB19" s="63">
        <f t="shared" si="45"/>
        <v>0</v>
      </c>
      <c r="IC19" s="63">
        <f t="shared" si="45"/>
        <v>0</v>
      </c>
      <c r="ID19" s="63">
        <f t="shared" si="45"/>
        <v>0</v>
      </c>
      <c r="IE19" s="63">
        <f t="shared" si="45"/>
        <v>0</v>
      </c>
      <c r="IF19" s="63">
        <f t="shared" si="45"/>
        <v>0</v>
      </c>
      <c r="IG19" s="63">
        <f t="shared" si="45"/>
        <v>0</v>
      </c>
      <c r="IH19" s="63">
        <f t="shared" si="45"/>
        <v>0</v>
      </c>
      <c r="II19" s="63">
        <f t="shared" si="45"/>
        <v>0</v>
      </c>
      <c r="IJ19" s="63">
        <f t="shared" si="45"/>
        <v>0</v>
      </c>
      <c r="IK19" s="63">
        <f t="shared" si="45"/>
        <v>0</v>
      </c>
      <c r="IL19" s="63">
        <f t="shared" si="45"/>
        <v>0</v>
      </c>
      <c r="IM19" s="63">
        <f t="shared" si="45"/>
        <v>0</v>
      </c>
      <c r="IN19" s="63">
        <f t="shared" si="45"/>
        <v>0</v>
      </c>
      <c r="IO19" s="63">
        <f t="shared" si="45"/>
        <v>0</v>
      </c>
      <c r="IP19" s="63">
        <f t="shared" si="45"/>
        <v>0</v>
      </c>
      <c r="IQ19" s="63">
        <f t="shared" si="45"/>
        <v>0</v>
      </c>
      <c r="IR19" s="63">
        <f t="shared" si="45"/>
        <v>0</v>
      </c>
      <c r="IS19" s="63">
        <f t="shared" si="45"/>
        <v>0</v>
      </c>
      <c r="IT19" s="63">
        <f t="shared" si="45"/>
        <v>0</v>
      </c>
      <c r="IU19" s="63">
        <f t="shared" si="45"/>
        <v>0</v>
      </c>
      <c r="IV19" s="63">
        <f t="shared" si="45"/>
        <v>0</v>
      </c>
      <c r="IW19" s="63">
        <f t="shared" si="45"/>
        <v>0</v>
      </c>
      <c r="IX19" s="63">
        <f t="shared" si="45"/>
        <v>0</v>
      </c>
      <c r="IY19" s="63">
        <f t="shared" si="45"/>
        <v>0</v>
      </c>
      <c r="IZ19" s="63">
        <f t="shared" si="45"/>
        <v>0</v>
      </c>
      <c r="JA19" s="63">
        <f t="shared" ref="JA19:LL19" si="46">IF(WEEKDAY(JA4,2)=5,(HLOOKUP(JA4+4,Journalier_HLV_Inter,9,FALSE)-HLOOKUP(JA4+5,Journalier_HLV_Inter,10,FALSE)),IF(AND(WEEKDAY(JA4,2)=1,COUNTIF(Jours_fériés,JA4+2)),HLOOKUP(JA4+3,Journalier_HLV_Inter,9,FALSE)-HLOOKUP(JA4+4,Journalier_HLV_Inter,10,FALSE),IF(AND(WEEKDAY(JA4,2)=1,COUNTIF(Jours_fériés,JA4+3)),HLOOKUP(JA4+2,Journalier_HLV_Inter,9,FALSE)-HLOOKUP(JA4+4,Journalier_HLV_Inter,10,FALSE),IF(AND(WEEKDAY(JA4,2)=2,COUNTIF(Jours_fériés,JA4+2)),HLOOKUP(JA4+3,Journalier_HLV_Inter,9,FALSE)-HLOOKUP(JA4+6,Journalier_HLV_Inter,10,FALSE),IF(AND(WEEKDAY(JA4,2)=2,COUNTIF(Jours_fériés,JA4+3)),HLOOKUP(JA4+2,Journalier_HLV_Inter,9,FALSE)-HLOOKUP(JA4+6,Journalier_HLV_Inter,10,FALSE),IF(AND(WEEKDAY(JA4,2)=3,COUNTIF(Jours_fériés,JA4+2)),HLOOKUP(JA4+5,Journalier_HLV_Inter,9,FALSE)-HLOOKUP(JA4+6,Journalier_HLV_Inter,10,FALSE),IF(AND(WEEKDAY(JA4,2)=3,COUNTIF(Jours_fériés,JA4+5)),HLOOKUP(JA4+2,Journalier_HLV_Inter,9,FALSE)-HLOOKUP(JA4+6,Journalier_HLV_Inter,10,FALSE),IF(AND(WEEKDAY(JA4,2)=3,COUNTIF(Jours_fériés,AND(JA4+2,JA4+5))),HLOOKUP(JA4+6,Journalier_HLV_Inter,9,FALSE)-HLOOKUP(JA4+7,Journalier_HLV_Inter,10,FALSE),IF(WEEKDAY(JA4,2)=4,(HLOOKUP(JA4+4,Journalier_HLV_Inter,9,FALSE)-HLOOKUP(JA4+5,Journalier_HLV_Inter,10,FALSE)),IF(AND(WEEKDAY(JA4,2)=4,COUNTIF(Jours_fériés,JA4+4)),HLOOKUP(JA4+6,Journalier_HLV_Inter,9,FALSE)-HLOOKUP(JA4+7,Journalier_HLV_Inter,10,FALSE),IF(AND(WEEKDAY(JA4,2)=4,COUNTIF(Jours_fériés,JA4+5)),HLOOKUP(JA4+7,Journalier_HLV_Inter,9,FALSE)-HLOOKUP(JA4+8,Journalier_HLV_Inter,10,FALSE),IF(AND(WEEKDAY(JA4,2)=5,COUNTIF(Jours_fériés,JA4+4)),HLOOKUP(JA4+5,Journalier_HLV_Inter,9,FALSE)-HLOOKUP(JA4+6,Journalier_HLV_Inter,10,FALSE),IF(AND(WEEKDAY(JA4,2)=5,COUNTIF(Jours_fériés,JA4+5)),HLOOKUP(JA4+4,Journalier_HLV_Inter,9,FALSE)-HLOOKUP(JA4+6,Journalier_HLV_Inter,10,FALSE),IF(COUNTIF(Week_end,JA4),0,IF(COUNTIF(Jours_fériés,JA4),0,HLOOKUP(JA4+2,Journalier_HLV_Inter,9,FALSE)-HLOOKUP(JA4+3,Journalier_HLV_Inter,10,FALSE))))))))))))))))</f>
        <v>0</v>
      </c>
      <c r="JB19" s="63">
        <f t="shared" si="46"/>
        <v>0</v>
      </c>
      <c r="JC19" s="63">
        <f t="shared" si="46"/>
        <v>0</v>
      </c>
      <c r="JD19" s="63">
        <f t="shared" si="46"/>
        <v>0</v>
      </c>
      <c r="JE19" s="63">
        <f t="shared" si="46"/>
        <v>0</v>
      </c>
      <c r="JF19" s="63">
        <f t="shared" si="46"/>
        <v>0</v>
      </c>
      <c r="JG19" s="63">
        <f t="shared" si="46"/>
        <v>0</v>
      </c>
      <c r="JH19" s="63">
        <f t="shared" si="46"/>
        <v>0</v>
      </c>
      <c r="JI19" s="63">
        <f t="shared" si="46"/>
        <v>0</v>
      </c>
      <c r="JJ19" s="63">
        <f t="shared" si="46"/>
        <v>0</v>
      </c>
      <c r="JK19" s="63">
        <f t="shared" si="46"/>
        <v>0</v>
      </c>
      <c r="JL19" s="63">
        <f t="shared" si="46"/>
        <v>0</v>
      </c>
      <c r="JM19" s="63">
        <f t="shared" si="46"/>
        <v>0</v>
      </c>
      <c r="JN19" s="63">
        <f t="shared" si="46"/>
        <v>0</v>
      </c>
      <c r="JO19" s="63">
        <f t="shared" si="46"/>
        <v>0</v>
      </c>
      <c r="JP19" s="63">
        <f t="shared" si="46"/>
        <v>0</v>
      </c>
      <c r="JQ19" s="63">
        <f t="shared" si="46"/>
        <v>0</v>
      </c>
      <c r="JR19" s="63">
        <f t="shared" si="46"/>
        <v>0</v>
      </c>
      <c r="JS19" s="63">
        <f t="shared" si="46"/>
        <v>0</v>
      </c>
      <c r="JT19" s="63">
        <f t="shared" si="46"/>
        <v>0</v>
      </c>
      <c r="JU19" s="63">
        <f t="shared" si="46"/>
        <v>0</v>
      </c>
      <c r="JV19" s="63">
        <f t="shared" si="46"/>
        <v>0</v>
      </c>
      <c r="JW19" s="63">
        <f t="shared" si="46"/>
        <v>0</v>
      </c>
      <c r="JX19" s="63">
        <f t="shared" si="46"/>
        <v>0</v>
      </c>
      <c r="JY19" s="63">
        <f t="shared" si="46"/>
        <v>0</v>
      </c>
      <c r="JZ19" s="63">
        <f t="shared" si="46"/>
        <v>0</v>
      </c>
      <c r="KA19" s="63">
        <f t="shared" si="46"/>
        <v>0</v>
      </c>
      <c r="KB19" s="63">
        <f t="shared" si="46"/>
        <v>0</v>
      </c>
      <c r="KC19" s="63">
        <f t="shared" si="46"/>
        <v>0</v>
      </c>
      <c r="KD19" s="63">
        <f t="shared" si="46"/>
        <v>0</v>
      </c>
      <c r="KE19" s="63">
        <f t="shared" si="46"/>
        <v>0</v>
      </c>
      <c r="KF19" s="63">
        <f t="shared" si="46"/>
        <v>0</v>
      </c>
      <c r="KG19" s="63">
        <f t="shared" si="46"/>
        <v>0</v>
      </c>
      <c r="KH19" s="63">
        <f t="shared" si="46"/>
        <v>0</v>
      </c>
      <c r="KI19" s="63">
        <f t="shared" si="46"/>
        <v>0</v>
      </c>
      <c r="KJ19" s="63">
        <f t="shared" si="46"/>
        <v>0</v>
      </c>
      <c r="KK19" s="63">
        <f t="shared" si="46"/>
        <v>0</v>
      </c>
      <c r="KL19" s="63">
        <f t="shared" si="46"/>
        <v>0</v>
      </c>
      <c r="KM19" s="63">
        <f t="shared" si="46"/>
        <v>0</v>
      </c>
      <c r="KN19" s="63">
        <f t="shared" si="46"/>
        <v>0</v>
      </c>
      <c r="KO19" s="63">
        <f t="shared" si="46"/>
        <v>0</v>
      </c>
      <c r="KP19" s="63">
        <f t="shared" si="46"/>
        <v>0</v>
      </c>
      <c r="KQ19" s="63">
        <f t="shared" si="46"/>
        <v>0</v>
      </c>
      <c r="KR19" s="63">
        <f t="shared" si="46"/>
        <v>0</v>
      </c>
      <c r="KS19" s="63">
        <f t="shared" si="46"/>
        <v>0</v>
      </c>
      <c r="KT19" s="63">
        <f t="shared" si="46"/>
        <v>0</v>
      </c>
      <c r="KU19" s="63">
        <f t="shared" si="46"/>
        <v>0</v>
      </c>
      <c r="KV19" s="63">
        <f t="shared" si="46"/>
        <v>0</v>
      </c>
      <c r="KW19" s="63">
        <f t="shared" si="46"/>
        <v>0</v>
      </c>
      <c r="KX19" s="63">
        <f t="shared" si="46"/>
        <v>0</v>
      </c>
      <c r="KY19" s="63">
        <f t="shared" si="46"/>
        <v>0</v>
      </c>
      <c r="KZ19" s="63">
        <f t="shared" si="46"/>
        <v>0</v>
      </c>
      <c r="LA19" s="63">
        <f t="shared" si="46"/>
        <v>0</v>
      </c>
      <c r="LB19" s="63">
        <f t="shared" si="46"/>
        <v>0</v>
      </c>
      <c r="LC19" s="63">
        <f t="shared" si="46"/>
        <v>0</v>
      </c>
      <c r="LD19" s="63">
        <f t="shared" si="46"/>
        <v>0</v>
      </c>
      <c r="LE19" s="63">
        <f t="shared" si="46"/>
        <v>0</v>
      </c>
      <c r="LF19" s="63">
        <f t="shared" si="46"/>
        <v>0</v>
      </c>
      <c r="LG19" s="63">
        <f t="shared" si="46"/>
        <v>0</v>
      </c>
      <c r="LH19" s="63">
        <f t="shared" si="46"/>
        <v>0</v>
      </c>
      <c r="LI19" s="63">
        <f t="shared" si="46"/>
        <v>0</v>
      </c>
      <c r="LJ19" s="63">
        <f t="shared" si="46"/>
        <v>0</v>
      </c>
      <c r="LK19" s="63">
        <f t="shared" si="46"/>
        <v>0</v>
      </c>
      <c r="LL19" s="63">
        <f t="shared" si="46"/>
        <v>0</v>
      </c>
      <c r="LM19" s="63">
        <f t="shared" ref="LM19:ND19" si="47">IF(WEEKDAY(LM4,2)=5,(HLOOKUP(LM4+4,Journalier_HLV_Inter,9,FALSE)-HLOOKUP(LM4+5,Journalier_HLV_Inter,10,FALSE)),IF(AND(WEEKDAY(LM4,2)=1,COUNTIF(Jours_fériés,LM4+2)),HLOOKUP(LM4+3,Journalier_HLV_Inter,9,FALSE)-HLOOKUP(LM4+4,Journalier_HLV_Inter,10,FALSE),IF(AND(WEEKDAY(LM4,2)=1,COUNTIF(Jours_fériés,LM4+3)),HLOOKUP(LM4+2,Journalier_HLV_Inter,9,FALSE)-HLOOKUP(LM4+4,Journalier_HLV_Inter,10,FALSE),IF(AND(WEEKDAY(LM4,2)=2,COUNTIF(Jours_fériés,LM4+2)),HLOOKUP(LM4+3,Journalier_HLV_Inter,9,FALSE)-HLOOKUP(LM4+6,Journalier_HLV_Inter,10,FALSE),IF(AND(WEEKDAY(LM4,2)=2,COUNTIF(Jours_fériés,LM4+3)),HLOOKUP(LM4+2,Journalier_HLV_Inter,9,FALSE)-HLOOKUP(LM4+6,Journalier_HLV_Inter,10,FALSE),IF(AND(WEEKDAY(LM4,2)=3,COUNTIF(Jours_fériés,LM4+2)),HLOOKUP(LM4+5,Journalier_HLV_Inter,9,FALSE)-HLOOKUP(LM4+6,Journalier_HLV_Inter,10,FALSE),IF(AND(WEEKDAY(LM4,2)=3,COUNTIF(Jours_fériés,LM4+5)),HLOOKUP(LM4+2,Journalier_HLV_Inter,9,FALSE)-HLOOKUP(LM4+6,Journalier_HLV_Inter,10,FALSE),IF(AND(WEEKDAY(LM4,2)=3,COUNTIF(Jours_fériés,AND(LM4+2,LM4+5))),HLOOKUP(LM4+6,Journalier_HLV_Inter,9,FALSE)-HLOOKUP(LM4+7,Journalier_HLV_Inter,10,FALSE),IF(WEEKDAY(LM4,2)=4,(HLOOKUP(LM4+4,Journalier_HLV_Inter,9,FALSE)-HLOOKUP(LM4+5,Journalier_HLV_Inter,10,FALSE)),IF(AND(WEEKDAY(LM4,2)=4,COUNTIF(Jours_fériés,LM4+4)),HLOOKUP(LM4+6,Journalier_HLV_Inter,9,FALSE)-HLOOKUP(LM4+7,Journalier_HLV_Inter,10,FALSE),IF(AND(WEEKDAY(LM4,2)=4,COUNTIF(Jours_fériés,LM4+5)),HLOOKUP(LM4+7,Journalier_HLV_Inter,9,FALSE)-HLOOKUP(LM4+8,Journalier_HLV_Inter,10,FALSE),IF(AND(WEEKDAY(LM4,2)=5,COUNTIF(Jours_fériés,LM4+4)),HLOOKUP(LM4+5,Journalier_HLV_Inter,9,FALSE)-HLOOKUP(LM4+6,Journalier_HLV_Inter,10,FALSE),IF(AND(WEEKDAY(LM4,2)=5,COUNTIF(Jours_fériés,LM4+5)),HLOOKUP(LM4+4,Journalier_HLV_Inter,9,FALSE)-HLOOKUP(LM4+6,Journalier_HLV_Inter,10,FALSE),IF(COUNTIF(Week_end,LM4),0,IF(COUNTIF(Jours_fériés,LM4),0,HLOOKUP(LM4+2,Journalier_HLV_Inter,9,FALSE)-HLOOKUP(LM4+3,Journalier_HLV_Inter,10,FALSE))))))))))))))))</f>
        <v>0</v>
      </c>
      <c r="LN19" s="63">
        <f t="shared" si="47"/>
        <v>0</v>
      </c>
      <c r="LO19" s="63">
        <f t="shared" si="47"/>
        <v>0</v>
      </c>
      <c r="LP19" s="63">
        <f t="shared" si="47"/>
        <v>0</v>
      </c>
      <c r="LQ19" s="63">
        <f t="shared" si="47"/>
        <v>0</v>
      </c>
      <c r="LR19" s="63">
        <f t="shared" si="47"/>
        <v>0</v>
      </c>
      <c r="LS19" s="63">
        <f t="shared" si="47"/>
        <v>0</v>
      </c>
      <c r="LT19" s="63">
        <f t="shared" si="47"/>
        <v>0</v>
      </c>
      <c r="LU19" s="63">
        <f t="shared" si="47"/>
        <v>0</v>
      </c>
      <c r="LV19" s="63">
        <f t="shared" si="47"/>
        <v>0</v>
      </c>
      <c r="LW19" s="63">
        <f t="shared" si="47"/>
        <v>0</v>
      </c>
      <c r="LX19" s="63">
        <f t="shared" si="47"/>
        <v>0</v>
      </c>
      <c r="LY19" s="63">
        <f t="shared" si="47"/>
        <v>0</v>
      </c>
      <c r="LZ19" s="63">
        <f t="shared" si="47"/>
        <v>0</v>
      </c>
      <c r="MA19" s="63">
        <f t="shared" si="47"/>
        <v>0</v>
      </c>
      <c r="MB19" s="63">
        <f t="shared" si="47"/>
        <v>0</v>
      </c>
      <c r="MC19" s="63">
        <f t="shared" si="47"/>
        <v>0</v>
      </c>
      <c r="MD19" s="63">
        <f t="shared" si="47"/>
        <v>0</v>
      </c>
      <c r="ME19" s="63">
        <f t="shared" si="47"/>
        <v>0</v>
      </c>
      <c r="MF19" s="63">
        <f t="shared" si="47"/>
        <v>0</v>
      </c>
      <c r="MG19" s="63">
        <f t="shared" si="47"/>
        <v>0</v>
      </c>
      <c r="MH19" s="63">
        <f t="shared" si="47"/>
        <v>0</v>
      </c>
      <c r="MI19" s="63">
        <f t="shared" si="47"/>
        <v>0</v>
      </c>
      <c r="MJ19" s="63">
        <f t="shared" si="47"/>
        <v>0</v>
      </c>
      <c r="MK19" s="63">
        <f t="shared" si="47"/>
        <v>0</v>
      </c>
      <c r="ML19" s="63">
        <f t="shared" si="47"/>
        <v>0</v>
      </c>
      <c r="MM19" s="63">
        <f t="shared" si="47"/>
        <v>0</v>
      </c>
      <c r="MN19" s="63">
        <f t="shared" si="47"/>
        <v>0</v>
      </c>
      <c r="MO19" s="63">
        <f t="shared" si="47"/>
        <v>0</v>
      </c>
      <c r="MP19" s="63">
        <f t="shared" si="47"/>
        <v>0</v>
      </c>
      <c r="MQ19" s="63">
        <f t="shared" si="47"/>
        <v>0</v>
      </c>
      <c r="MR19" s="63">
        <f t="shared" si="47"/>
        <v>0</v>
      </c>
      <c r="MS19" s="63">
        <f t="shared" si="47"/>
        <v>0</v>
      </c>
      <c r="MT19" s="63">
        <f t="shared" si="47"/>
        <v>0</v>
      </c>
      <c r="MU19" s="63">
        <f t="shared" si="47"/>
        <v>0</v>
      </c>
      <c r="MV19" s="63">
        <f t="shared" si="47"/>
        <v>0</v>
      </c>
      <c r="MW19" s="63">
        <f t="shared" si="47"/>
        <v>0</v>
      </c>
      <c r="MX19" s="63">
        <f t="shared" si="47"/>
        <v>0</v>
      </c>
      <c r="MY19" s="63">
        <f t="shared" si="47"/>
        <v>0</v>
      </c>
      <c r="MZ19" s="63">
        <f t="shared" si="47"/>
        <v>0</v>
      </c>
      <c r="NA19" s="63" t="e">
        <f t="shared" si="47"/>
        <v>#N/A</v>
      </c>
      <c r="NB19" s="63" t="e">
        <f t="shared" si="47"/>
        <v>#N/A</v>
      </c>
      <c r="NC19" s="63" t="e">
        <f t="shared" si="47"/>
        <v>#N/A</v>
      </c>
      <c r="ND19" s="63" t="e">
        <f t="shared" si="47"/>
        <v>#N/A</v>
      </c>
    </row>
    <row r="20" spans="1:368" s="58" customFormat="1" x14ac:dyDescent="0.35">
      <c r="A20" s="66" t="s">
        <v>15</v>
      </c>
      <c r="D20" s="62"/>
      <c r="E20" s="63">
        <f>IF(WEEKDAY(E4,2)=5,(E11-HLOOKUP(E4+3,Journalier_HLV_Inter,9,FALSE)),IF(AND(WEEKDAY(E4,2)=1,COUNTIF(Jours_fériés,AND(E4+1,IE+2))),E11-HLOOKUP(E4+3,Journalier_HLV_Inter,9,FALSE),IF(AND(WEEKDAY(E4,2)=1,COUNTIF(Jours_fériés,E4+1)),E11-HLOOKUP(E4+2,Journalier_HLV_Inter,9,FALSE),IF(AND(WEEKDAY(E4,2)=2,COUNTIF(Jours_fériés,AND(E4+1,E4+2))),E11-HLOOKUP(E4+3,Journalier_HLV_Inter,9,FALSE),IF(AND(WEEKDAY(E4,2)=2,COUNTIF(Jours_fériés,E4+1)),E11-HLOOKUP(E4+2,Journalier_HLV_Inter,9,FALSE),IF(AND(WEEKDAY(E4,2)=3,COUNTIF(Jours_fériés,AND(E4+1,E4+2))),E11-HLOOKUP(E4+5,Journalier_HLV_Inter,9,FALSE),IF(AND(WEEKDAY(E4,2)=3,COUNTIF(Jours_fériés,E4+1)),E11-HLOOKUP(E4+2,Journalier_HLV_Inter,9,FALSE),IF(AND(WEEKDAY(E4,2)=4,COUNTIF(Jours_fériés,E4+1)),E11-HLOOKUP(E4+4,Journalier_HLV_Inter,9,FALSE),IF(AND(WEEKDAY(E4,2)=4,COUNTIF(Jours_fériés,AND(E4+1,E4+4))),E11-HLOOKUP(E4+5,Journalier_HLV_Inter,9,FALSE),IF(AND(WEEKDAY(E4,2)=5,COUNTIF(Jours_fériés,E4+3)),E11-HLOOKUP(E4+4,Journalier_HLV_Inter,9,FALSE),IF(COUNTIF(Week_end,E4),0,IF(COUNTIF(Jours_fériés,E4),0,E11-HLOOKUP(E4+1,Journalier_HLV_Inter,9,FALSE)))))))))))))</f>
        <v>0</v>
      </c>
      <c r="F20" s="63">
        <f>IF(WEEKDAY(F4,2)=5,(F11-HLOOKUP(F4+3,Journalier_HLV_Inter,9,FALSE)),IF(AND(WEEKDAY(F4,2)=1,COUNTIF(Jours_fériés,AND(F4+1,IE+2))),F11-HLOOKUP(F4+3,Journalier_HLV_Inter,9,FALSE),IF(AND(WEEKDAY(F4,2)=1,COUNTIF(Jours_fériés,F4+1)),F11-HLOOKUP(F4+2,Journalier_HLV_Inter,9,FALSE),IF(AND(WEEKDAY(F4,2)=2,COUNTIF(Jours_fériés,AND(F4+1,F4+2))),F11-HLOOKUP(F4+3,Journalier_HLV_Inter,9,FALSE),IF(AND(WEEKDAY(F4,2)=2,COUNTIF(Jours_fériés,F4+1)),F11-HLOOKUP(F4+2,Journalier_HLV_Inter,9,FALSE),IF(AND(WEEKDAY(F4,2)=3,COUNTIF(Jours_fériés,AND(F4+1,F4+2))),F11-HLOOKUP(F4+5,Journalier_HLV_Inter,9,FALSE),IF(AND(WEEKDAY(F4,2)=3,COUNTIF(Jours_fériés,F4+1)),F11-HLOOKUP(F4+2,Journalier_HLV_Inter,9,FALSE),IF(AND(WEEKDAY(F4,2)=4,COUNTIF(Jours_fériés,F4+1)),F11-HLOOKUP(F4+4,Journalier_HLV_Inter,9,FALSE),IF(AND(WEEKDAY(F4,2)=4,COUNTIF(Jours_fériés,AND(F4+1,F4+4))),F11-HLOOKUP(F4+5,Journalier_HLV_Inter,9,FALSE),IF(AND(WEEKDAY(F4,2)=5,COUNTIF(Jours_fériés,F4+3)),F11-HLOOKUP(F4+4,Journalier_HLV_Inter,9,FALSE),IF(COUNTIF(Week_end,F4),0,IF(COUNTIF(Jours_fériés,F4),0,F11-HLOOKUP(F4+1,Journalier_HLV_Inter,9,FALSE)))))))))))))</f>
        <v>10</v>
      </c>
      <c r="G20" s="63">
        <f>IF(WEEKDAY(G4,2)=5,(G11-HLOOKUP(G4+3,Journalier_HLV_Inter,9,FALSE)),IF(AND(WEEKDAY(G4,2)=1,COUNTIF(Jours_fériés,AND(G4+1,IE+2))),G11-HLOOKUP(G4+3,Journalier_HLV_Inter,9,FALSE),IF(AND(WEEKDAY(G4,2)=1,COUNTIF(Jours_fériés,G4+1)),G11-HLOOKUP(G4+2,Journalier_HLV_Inter,9,FALSE),IF(AND(WEEKDAY(G4,2)=2,COUNTIF(Jours_fériés,AND(G4+1,G4+2))),G11-HLOOKUP(G4+3,Journalier_HLV_Inter,9,FALSE),IF(AND(WEEKDAY(G4,2)=2,COUNTIF(Jours_fériés,G4+1)),G11-HLOOKUP(G4+2,Journalier_HLV_Inter,9,FALSE),IF(AND(WEEKDAY(G4,2)=3,COUNTIF(Jours_fériés,AND(G4+1,G4+2))),G11-HLOOKUP(G4+5,Journalier_HLV_Inter,9,FALSE),IF(AND(WEEKDAY(G4,2)=3,COUNTIF(Jours_fériés,G4+1)),G11-HLOOKUP(G4+2,Journalier_HLV_Inter,9,FALSE),IF(AND(WEEKDAY(G4,2)=4,COUNTIF(Jours_fériés,G4+1)),G11-HLOOKUP(G4+4,Journalier_HLV_Inter,9,FALSE),IF(AND(WEEKDAY(G4,2)=4,COUNTIF(Jours_fériés,AND(G4+1,G4+4))),G11-HLOOKUP(G4+5,Journalier_HLV_Inter,9,FALSE),IF(AND(WEEKDAY(G4,2)=5,COUNTIF(Jours_fériés,G4+3)),G11-HLOOKUP(G4+4,Journalier_HLV_Inter,9,FALSE),IF(COUNTIF(Week_end,G4),0,IF(COUNTIF(Jours_fériés,G4),0,G11-HLOOKUP(G4+1,Journalier_HLV_Inter,9,FALSE)))))))))))))</f>
        <v>15</v>
      </c>
      <c r="H20" s="63">
        <f>IF(WEEKDAY(H4,2)=5,(H11-HLOOKUP(H4+3,Journalier_HLV_Inter,9,FALSE)),IF(AND(WEEKDAY(H4,2)=1,COUNTIF(Jours_fériés,AND(H4+1,IE+2))),H11-HLOOKUP(H4+3,Journalier_HLV_Inter,9,FALSE),IF(AND(WEEKDAY(H4,2)=1,COUNTIF(Jours_fériés,H4+1)),H11-HLOOKUP(H4+2,Journalier_HLV_Inter,9,FALSE),IF(AND(WEEKDAY(H4,2)=2,COUNTIF(Jours_fériés,AND(H4+1,H4+2))),H11-HLOOKUP(H4+3,Journalier_HLV_Inter,9,FALSE),IF(AND(WEEKDAY(H4,2)=2,COUNTIF(Jours_fériés,H4+1)),H11-HLOOKUP(H4+2,Journalier_HLV_Inter,9,FALSE),IF(AND(WEEKDAY(H4,2)=3,COUNTIF(Jours_fériés,AND(H4+1,H4+2))),H11-HLOOKUP(H4+5,Journalier_HLV_Inter,9,FALSE),IF(AND(WEEKDAY(H4,2)=3,COUNTIF(Jours_fériés,H4+1)),H11-HLOOKUP(H4+2,Journalier_HLV_Inter,9,FALSE),IF(AND(WEEKDAY(H4,2)=4,COUNTIF(Jours_fériés,H4+1)),H11-HLOOKUP(H4+4,Journalier_HLV_Inter,9,FALSE),IF(AND(WEEKDAY(H4,2)=4,COUNTIF(Jours_fériés,AND(H4+1,H4+4))),H11-HLOOKUP(H4+5,Journalier_HLV_Inter,9,FALSE),IF(AND(WEEKDAY(H4,2)=5,COUNTIF(Jours_fériés,H4+3)),H11-HLOOKUP(H4+4,Journalier_HLV_Inter,9,FALSE),IF(COUNTIF(Week_end,H4),0,IF(COUNTIF(Jours_fériés,H4),0,H11-HLOOKUP(H4+1,Journalier_HLV_Inter,9,FALSE)))))))))))))</f>
        <v>15</v>
      </c>
      <c r="I20" s="63">
        <f>IF(WEEKDAY(I4,2)=5,(I11-HLOOKUP(I4+3,Journalier_HLV_Inter,9,FALSE)),IF(AND(WEEKDAY(I4,2)=1,COUNTIF(Jours_fériés,AND(I4+1,IE+2))),I11-HLOOKUP(I4+3,Journalier_HLV_Inter,9,FALSE),IF(AND(WEEKDAY(I4,2)=1,COUNTIF(Jours_fériés,I4+1)),I11-HLOOKUP(I4+2,Journalier_HLV_Inter,9,FALSE),IF(AND(WEEKDAY(I4,2)=2,COUNTIF(Jours_fériés,AND(I4+1,I4+2))),I11-HLOOKUP(I4+3,Journalier_HLV_Inter,9,FALSE),IF(AND(WEEKDAY(I4,2)=2,COUNTIF(Jours_fériés,I4+1)),I11-HLOOKUP(I4+2,Journalier_HLV_Inter,9,FALSE),IF(AND(WEEKDAY(I4,2)=3,COUNTIF(Jours_fériés,AND(I4+1,I4+2))),I11-HLOOKUP(I4+5,Journalier_HLV_Inter,9,FALSE),IF(AND(WEEKDAY(I4,2)=3,COUNTIF(Jours_fériés,I4+1)),I11-HLOOKUP(I4+2,Journalier_HLV_Inter,9,FALSE),IF(AND(WEEKDAY(I4,2)=4,COUNTIF(Jours_fériés,I4+1)),I11-HLOOKUP(I4+4,Journalier_HLV_Inter,9,FALSE),IF(AND(WEEKDAY(I4,2)=4,COUNTIF(Jours_fériés,AND(I4+1,I4+4))),I11-HLOOKUP(I4+5,Journalier_HLV_Inter,9,FALSE),IF(AND(WEEKDAY(I4,2)=5,COUNTIF(Jours_fériés,I4+3)),I11-HLOOKUP(I4+4,Journalier_HLV_Inter,9,FALSE),IF(COUNTIF(Week_end,I4),0,IF(COUNTIF(Jours_fériés,I4),0,I11-HLOOKUP(I4+1,Journalier_HLV_Inter,9,FALSE)))))))))))))</f>
        <v>0</v>
      </c>
      <c r="J20" s="63">
        <f>IF(WEEKDAY(J4,2)=5,(J11-HLOOKUP(J4+3,Journalier_HLV_Inter,9,FALSE)),IF(AND(WEEKDAY(J4,2)=1,COUNTIF(Jours_fériés,AND(J4+1,IE+2))),J11-HLOOKUP(J4+3,Journalier_HLV_Inter,9,FALSE),IF(AND(WEEKDAY(J4,2)=1,COUNTIF(Jours_fériés,J4+1)),J11-HLOOKUP(J4+2,Journalier_HLV_Inter,9,FALSE),IF(AND(WEEKDAY(J4,2)=2,COUNTIF(Jours_fériés,AND(J4+1,J4+2))),J11-HLOOKUP(J4+3,Journalier_HLV_Inter,9,FALSE),IF(AND(WEEKDAY(J4,2)=2,COUNTIF(Jours_fériés,J4+1)),J11-HLOOKUP(J4+2,Journalier_HLV_Inter,9,FALSE),IF(AND(WEEKDAY(J4,2)=3,COUNTIF(Jours_fériés,AND(J4+1,J4+2))),J11-HLOOKUP(J4+5,Journalier_HLV_Inter,9,FALSE),IF(AND(WEEKDAY(J4,2)=3,COUNTIF(Jours_fériés,J4+1)),J11-HLOOKUP(J4+2,Journalier_HLV_Inter,9,FALSE),IF(AND(WEEKDAY(J4,2)=4,COUNTIF(Jours_fériés,J4+1)),J11-HLOOKUP(J4+4,Journalier_HLV_Inter,9,FALSE),IF(AND(WEEKDAY(J4,2)=4,COUNTIF(Jours_fériés,AND(J4+1,J4+4))),J11-HLOOKUP(J4+5,Journalier_HLV_Inter,9,FALSE),IF(AND(WEEKDAY(J4,2)=5,COUNTIF(Jours_fériés,J4+3)),J11-HLOOKUP(J4+4,Journalier_HLV_Inter,9,FALSE),IF(COUNTIF(Week_end,J4),0,IF(COUNTIF(Jours_fériés,J4),0,J11-HLOOKUP(J4+1,Journalier_HLV_Inter,9,FALSE)))))))))))))</f>
        <v>0</v>
      </c>
      <c r="K20" s="63">
        <f>IF(WEEKDAY(K4,2)=5,(K11-HLOOKUP(K4+3,Journalier_HLV_Inter,9,FALSE)),IF(AND(WEEKDAY(K4,2)=1,COUNTIF(Jours_fériés,AND(K4+1,IE+2))),K11-HLOOKUP(K4+3,Journalier_HLV_Inter,9,FALSE),IF(AND(WEEKDAY(K4,2)=1,COUNTIF(Jours_fériés,K4+1)),K11-HLOOKUP(K4+2,Journalier_HLV_Inter,9,FALSE),IF(AND(WEEKDAY(K4,2)=2,COUNTIF(Jours_fériés,AND(K4+1,K4+2))),K11-HLOOKUP(K4+3,Journalier_HLV_Inter,9,FALSE),IF(AND(WEEKDAY(K4,2)=2,COUNTIF(Jours_fériés,K4+1)),K11-HLOOKUP(K4+2,Journalier_HLV_Inter,9,FALSE),IF(AND(WEEKDAY(K4,2)=3,COUNTIF(Jours_fériés,AND(K4+1,K4+2))),K11-HLOOKUP(K4+5,Journalier_HLV_Inter,9,FALSE),IF(AND(WEEKDAY(K4,2)=3,COUNTIF(Jours_fériés,K4+1)),K11-HLOOKUP(K4+2,Journalier_HLV_Inter,9,FALSE),IF(AND(WEEKDAY(K4,2)=4,COUNTIF(Jours_fériés,K4+1)),K11-HLOOKUP(K4+4,Journalier_HLV_Inter,9,FALSE),IF(AND(WEEKDAY(K4,2)=4,COUNTIF(Jours_fériés,AND(K4+1,K4+4))),K11-HLOOKUP(K4+5,Journalier_HLV_Inter,9,FALSE),IF(AND(WEEKDAY(K4,2)=5,COUNTIF(Jours_fériés,K4+3)),K11-HLOOKUP(K4+4,Journalier_HLV_Inter,9,FALSE),IF(COUNTIF(Week_end,K4),0,IF(COUNTIF(Jours_fériés,K4),0,K11-HLOOKUP(K4+1,Journalier_HLV_Inter,9,FALSE)))))))))))))</f>
        <v>0</v>
      </c>
      <c r="L20" s="63">
        <f>IF(WEEKDAY(L4,2)=5,(L11-HLOOKUP(L4+3,Journalier_HLV_Inter,9,FALSE)),IF(AND(WEEKDAY(L4,2)=1,COUNTIF(Jours_fériés,AND(L4+1,IE+2))),L11-HLOOKUP(L4+3,Journalier_HLV_Inter,9,FALSE),IF(AND(WEEKDAY(L4,2)=1,COUNTIF(Jours_fériés,L4+1)),L11-HLOOKUP(L4+2,Journalier_HLV_Inter,9,FALSE),IF(AND(WEEKDAY(L4,2)=2,COUNTIF(Jours_fériés,AND(L4+1,L4+2))),L11-HLOOKUP(L4+3,Journalier_HLV_Inter,9,FALSE),IF(AND(WEEKDAY(L4,2)=2,COUNTIF(Jours_fériés,L4+1)),L11-HLOOKUP(L4+2,Journalier_HLV_Inter,9,FALSE),IF(AND(WEEKDAY(L4,2)=3,COUNTIF(Jours_fériés,AND(L4+1,L4+2))),L11-HLOOKUP(L4+5,Journalier_HLV_Inter,9,FALSE),IF(AND(WEEKDAY(L4,2)=3,COUNTIF(Jours_fériés,L4+1)),L11-HLOOKUP(L4+2,Journalier_HLV_Inter,9,FALSE),IF(AND(WEEKDAY(L4,2)=4,COUNTIF(Jours_fériés,L4+1)),L11-HLOOKUP(L4+4,Journalier_HLV_Inter,9,FALSE),IF(AND(WEEKDAY(L4,2)=4,COUNTIF(Jours_fériés,AND(L4+1,L4+4))),L11-HLOOKUP(L4+5,Journalier_HLV_Inter,9,FALSE),IF(AND(WEEKDAY(L4,2)=5,COUNTIF(Jours_fériés,L4+3)),L11-HLOOKUP(L4+4,Journalier_HLV_Inter,9,FALSE),IF(COUNTIF(Week_end,L4),0,IF(COUNTIF(Jours_fériés,L4),0,L11-HLOOKUP(L4+1,Journalier_HLV_Inter,9,FALSE)))))))))))))</f>
        <v>0</v>
      </c>
      <c r="M20" s="63">
        <f>IF(WEEKDAY(M4,2)=5,(M11-HLOOKUP(M4+3,Journalier_HLV_Inter,9,FALSE)),IF(AND(WEEKDAY(M4,2)=1,COUNTIF(Jours_fériés,AND(M4+1,IE+2))),M11-HLOOKUP(M4+3,Journalier_HLV_Inter,9,FALSE),IF(AND(WEEKDAY(M4,2)=1,COUNTIF(Jours_fériés,M4+1)),M11-HLOOKUP(M4+2,Journalier_HLV_Inter,9,FALSE),IF(AND(WEEKDAY(M4,2)=2,COUNTIF(Jours_fériés,AND(M4+1,M4+2))),M11-HLOOKUP(M4+3,Journalier_HLV_Inter,9,FALSE),IF(AND(WEEKDAY(M4,2)=2,COUNTIF(Jours_fériés,M4+1)),M11-HLOOKUP(M4+2,Journalier_HLV_Inter,9,FALSE),IF(AND(WEEKDAY(M4,2)=3,COUNTIF(Jours_fériés,AND(M4+1,M4+2))),M11-HLOOKUP(M4+5,Journalier_HLV_Inter,9,FALSE),IF(AND(WEEKDAY(M4,2)=3,COUNTIF(Jours_fériés,M4+1)),M11-HLOOKUP(M4+2,Journalier_HLV_Inter,9,FALSE),IF(AND(WEEKDAY(M4,2)=4,COUNTIF(Jours_fériés,M4+1)),M11-HLOOKUP(M4+4,Journalier_HLV_Inter,9,FALSE),IF(AND(WEEKDAY(M4,2)=4,COUNTIF(Jours_fériés,AND(M4+1,M4+4))),M11-HLOOKUP(M4+5,Journalier_HLV_Inter,9,FALSE),IF(AND(WEEKDAY(M4,2)=5,COUNTIF(Jours_fériés,M4+3)),M11-HLOOKUP(M4+4,Journalier_HLV_Inter,9,FALSE),IF(COUNTIF(Week_end,M4),0,IF(COUNTIF(Jours_fériés,M4),0,M11-HLOOKUP(M4+1,Journalier_HLV_Inter,9,FALSE)))))))))))))</f>
        <v>0</v>
      </c>
      <c r="N20" s="63">
        <f>IF(WEEKDAY(N4,2)=5,(N11-HLOOKUP(N4+3,Journalier_HLV_Inter,9,FALSE)),IF(AND(WEEKDAY(N4,2)=1,COUNTIF(Jours_fériés,AND(N4+1,IE+2))),N11-HLOOKUP(N4+3,Journalier_HLV_Inter,9,FALSE),IF(AND(WEEKDAY(N4,2)=1,COUNTIF(Jours_fériés,N4+1)),N11-HLOOKUP(N4+2,Journalier_HLV_Inter,9,FALSE),IF(AND(WEEKDAY(N4,2)=2,COUNTIF(Jours_fériés,AND(N4+1,N4+2))),N11-HLOOKUP(N4+3,Journalier_HLV_Inter,9,FALSE),IF(AND(WEEKDAY(N4,2)=2,COUNTIF(Jours_fériés,N4+1)),N11-HLOOKUP(N4+2,Journalier_HLV_Inter,9,FALSE),IF(AND(WEEKDAY(N4,2)=3,COUNTIF(Jours_fériés,AND(N4+1,N4+2))),N11-HLOOKUP(N4+5,Journalier_HLV_Inter,9,FALSE),IF(AND(WEEKDAY(N4,2)=3,COUNTIF(Jours_fériés,N4+1)),N11-HLOOKUP(N4+2,Journalier_HLV_Inter,9,FALSE),IF(AND(WEEKDAY(N4,2)=4,COUNTIF(Jours_fériés,N4+1)),N11-HLOOKUP(N4+4,Journalier_HLV_Inter,9,FALSE),IF(AND(WEEKDAY(N4,2)=4,COUNTIF(Jours_fériés,AND(N4+1,N4+4))),N11-HLOOKUP(N4+5,Journalier_HLV_Inter,9,FALSE),IF(AND(WEEKDAY(N4,2)=5,COUNTIF(Jours_fériés,N4+3)),N11-HLOOKUP(N4+4,Journalier_HLV_Inter,9,FALSE),IF(COUNTIF(Week_end,N4),0,IF(COUNTIF(Jours_fériés,N4),0,N11-HLOOKUP(N4+1,Journalier_HLV_Inter,9,FALSE)))))))))))))</f>
        <v>0</v>
      </c>
      <c r="O20" s="63">
        <f>IF(WEEKDAY(O4,2)=5,(O11-HLOOKUP(O4+3,Journalier_HLV_Inter,9,FALSE)),IF(AND(WEEKDAY(O4,2)=1,COUNTIF(Jours_fériés,AND(O4+1,IE+2))),O11-HLOOKUP(O4+3,Journalier_HLV_Inter,9,FALSE),IF(AND(WEEKDAY(O4,2)=1,COUNTIF(Jours_fériés,O4+1)),O11-HLOOKUP(O4+2,Journalier_HLV_Inter,9,FALSE),IF(AND(WEEKDAY(O4,2)=2,COUNTIF(Jours_fériés,AND(O4+1,O4+2))),O11-HLOOKUP(O4+3,Journalier_HLV_Inter,9,FALSE),IF(AND(WEEKDAY(O4,2)=2,COUNTIF(Jours_fériés,O4+1)),O11-HLOOKUP(O4+2,Journalier_HLV_Inter,9,FALSE),IF(AND(WEEKDAY(O4,2)=3,COUNTIF(Jours_fériés,AND(O4+1,O4+2))),O11-HLOOKUP(O4+5,Journalier_HLV_Inter,9,FALSE),IF(AND(WEEKDAY(O4,2)=3,COUNTIF(Jours_fériés,O4+1)),O11-HLOOKUP(O4+2,Journalier_HLV_Inter,9,FALSE),IF(AND(WEEKDAY(O4,2)=4,COUNTIF(Jours_fériés,O4+1)),O11-HLOOKUP(O4+4,Journalier_HLV_Inter,9,FALSE),IF(AND(WEEKDAY(O4,2)=4,COUNTIF(Jours_fériés,AND(O4+1,O4+4))),O11-HLOOKUP(O4+5,Journalier_HLV_Inter,9,FALSE),IF(AND(WEEKDAY(O4,2)=5,COUNTIF(Jours_fériés,O4+3)),O11-HLOOKUP(O4+4,Journalier_HLV_Inter,9,FALSE),IF(COUNTIF(Week_end,O4),0,IF(COUNTIF(Jours_fériés,O4),0,O11-HLOOKUP(O4+1,Journalier_HLV_Inter,9,FALSE)))))))))))))</f>
        <v>0</v>
      </c>
      <c r="P20" s="63">
        <f>IF(WEEKDAY(P4,2)=5,(P11-HLOOKUP(P4+3,Journalier_HLV_Inter,9,FALSE)),IF(AND(WEEKDAY(P4,2)=1,COUNTIF(Jours_fériés,AND(P4+1,IE+2))),P11-HLOOKUP(P4+3,Journalier_HLV_Inter,9,FALSE),IF(AND(WEEKDAY(P4,2)=1,COUNTIF(Jours_fériés,P4+1)),P11-HLOOKUP(P4+2,Journalier_HLV_Inter,9,FALSE),IF(AND(WEEKDAY(P4,2)=2,COUNTIF(Jours_fériés,AND(P4+1,P4+2))),P11-HLOOKUP(P4+3,Journalier_HLV_Inter,9,FALSE),IF(AND(WEEKDAY(P4,2)=2,COUNTIF(Jours_fériés,P4+1)),P11-HLOOKUP(P4+2,Journalier_HLV_Inter,9,FALSE),IF(AND(WEEKDAY(P4,2)=3,COUNTIF(Jours_fériés,AND(P4+1,P4+2))),P11-HLOOKUP(P4+5,Journalier_HLV_Inter,9,FALSE),IF(AND(WEEKDAY(P4,2)=3,COUNTIF(Jours_fériés,P4+1)),P11-HLOOKUP(P4+2,Journalier_HLV_Inter,9,FALSE),IF(AND(WEEKDAY(P4,2)=4,COUNTIF(Jours_fériés,P4+1)),P11-HLOOKUP(P4+4,Journalier_HLV_Inter,9,FALSE),IF(AND(WEEKDAY(P4,2)=4,COUNTIF(Jours_fériés,AND(P4+1,P4+4))),P11-HLOOKUP(P4+5,Journalier_HLV_Inter,9,FALSE),IF(AND(WEEKDAY(P4,2)=5,COUNTIF(Jours_fériés,P4+3)),P11-HLOOKUP(P4+4,Journalier_HLV_Inter,9,FALSE),IF(COUNTIF(Week_end,P4),0,IF(COUNTIF(Jours_fériés,P4),0,P11-HLOOKUP(P4+1,Journalier_HLV_Inter,9,FALSE)))))))))))))</f>
        <v>0</v>
      </c>
      <c r="Q20" s="63">
        <f>IF(WEEKDAY(Q4,2)=5,(Q11-HLOOKUP(Q4+3,Journalier_HLV_Inter,9,FALSE)),IF(AND(WEEKDAY(Q4,2)=1,COUNTIF(Jours_fériés,AND(Q4+1,IE+2))),Q11-HLOOKUP(Q4+3,Journalier_HLV_Inter,9,FALSE),IF(AND(WEEKDAY(Q4,2)=1,COUNTIF(Jours_fériés,Q4+1)),Q11-HLOOKUP(Q4+2,Journalier_HLV_Inter,9,FALSE),IF(AND(WEEKDAY(Q4,2)=2,COUNTIF(Jours_fériés,AND(Q4+1,Q4+2))),Q11-HLOOKUP(Q4+3,Journalier_HLV_Inter,9,FALSE),IF(AND(WEEKDAY(Q4,2)=2,COUNTIF(Jours_fériés,Q4+1)),Q11-HLOOKUP(Q4+2,Journalier_HLV_Inter,9,FALSE),IF(AND(WEEKDAY(Q4,2)=3,COUNTIF(Jours_fériés,AND(Q4+1,Q4+2))),Q11-HLOOKUP(Q4+5,Journalier_HLV_Inter,9,FALSE),IF(AND(WEEKDAY(Q4,2)=3,COUNTIF(Jours_fériés,Q4+1)),Q11-HLOOKUP(Q4+2,Journalier_HLV_Inter,9,FALSE),IF(AND(WEEKDAY(Q4,2)=4,COUNTIF(Jours_fériés,Q4+1)),Q11-HLOOKUP(Q4+4,Journalier_HLV_Inter,9,FALSE),IF(AND(WEEKDAY(Q4,2)=4,COUNTIF(Jours_fériés,AND(Q4+1,Q4+4))),Q11-HLOOKUP(Q4+5,Journalier_HLV_Inter,9,FALSE),IF(AND(WEEKDAY(Q4,2)=5,COUNTIF(Jours_fériés,Q4+3)),Q11-HLOOKUP(Q4+4,Journalier_HLV_Inter,9,FALSE),IF(COUNTIF(Week_end,Q4),0,IF(COUNTIF(Jours_fériés,Q4),0,Q11-HLOOKUP(Q4+1,Journalier_HLV_Inter,9,FALSE)))))))))))))</f>
        <v>0</v>
      </c>
      <c r="R20" s="63">
        <f>IF(WEEKDAY(R4,2)=5,(R11-HLOOKUP(R4+3,Journalier_HLV_Inter,9,FALSE)),IF(AND(WEEKDAY(R4,2)=1,COUNTIF(Jours_fériés,AND(R4+1,IE+2))),R11-HLOOKUP(R4+3,Journalier_HLV_Inter,9,FALSE),IF(AND(WEEKDAY(R4,2)=1,COUNTIF(Jours_fériés,R4+1)),R11-HLOOKUP(R4+2,Journalier_HLV_Inter,9,FALSE),IF(AND(WEEKDAY(R4,2)=2,COUNTIF(Jours_fériés,AND(R4+1,R4+2))),R11-HLOOKUP(R4+3,Journalier_HLV_Inter,9,FALSE),IF(AND(WEEKDAY(R4,2)=2,COUNTIF(Jours_fériés,R4+1)),R11-HLOOKUP(R4+2,Journalier_HLV_Inter,9,FALSE),IF(AND(WEEKDAY(R4,2)=3,COUNTIF(Jours_fériés,AND(R4+1,R4+2))),R11-HLOOKUP(R4+5,Journalier_HLV_Inter,9,FALSE),IF(AND(WEEKDAY(R4,2)=3,COUNTIF(Jours_fériés,R4+1)),R11-HLOOKUP(R4+2,Journalier_HLV_Inter,9,FALSE),IF(AND(WEEKDAY(R4,2)=4,COUNTIF(Jours_fériés,R4+1)),R11-HLOOKUP(R4+4,Journalier_HLV_Inter,9,FALSE),IF(AND(WEEKDAY(R4,2)=4,COUNTIF(Jours_fériés,AND(R4+1,R4+4))),R11-HLOOKUP(R4+5,Journalier_HLV_Inter,9,FALSE),IF(AND(WEEKDAY(R4,2)=5,COUNTIF(Jours_fériés,R4+3)),R11-HLOOKUP(R4+4,Journalier_HLV_Inter,9,FALSE),IF(COUNTIF(Week_end,R4),0,IF(COUNTIF(Jours_fériés,R4),0,R11-HLOOKUP(R4+1,Journalier_HLV_Inter,9,FALSE)))))))))))))</f>
        <v>0</v>
      </c>
      <c r="S20" s="63">
        <f>IF(WEEKDAY(S4,2)=5,(S11-HLOOKUP(S4+3,Journalier_HLV_Inter,9,FALSE)),IF(AND(WEEKDAY(S4,2)=1,COUNTIF(Jours_fériés,AND(S4+1,IE+2))),S11-HLOOKUP(S4+3,Journalier_HLV_Inter,9,FALSE),IF(AND(WEEKDAY(S4,2)=1,COUNTIF(Jours_fériés,S4+1)),S11-HLOOKUP(S4+2,Journalier_HLV_Inter,9,FALSE),IF(AND(WEEKDAY(S4,2)=2,COUNTIF(Jours_fériés,AND(S4+1,S4+2))),S11-HLOOKUP(S4+3,Journalier_HLV_Inter,9,FALSE),IF(AND(WEEKDAY(S4,2)=2,COUNTIF(Jours_fériés,S4+1)),S11-HLOOKUP(S4+2,Journalier_HLV_Inter,9,FALSE),IF(AND(WEEKDAY(S4,2)=3,COUNTIF(Jours_fériés,AND(S4+1,S4+2))),S11-HLOOKUP(S4+5,Journalier_HLV_Inter,9,FALSE),IF(AND(WEEKDAY(S4,2)=3,COUNTIF(Jours_fériés,S4+1)),S11-HLOOKUP(S4+2,Journalier_HLV_Inter,9,FALSE),IF(AND(WEEKDAY(S4,2)=4,COUNTIF(Jours_fériés,S4+1)),S11-HLOOKUP(S4+4,Journalier_HLV_Inter,9,FALSE),IF(AND(WEEKDAY(S4,2)=4,COUNTIF(Jours_fériés,AND(S4+1,S4+4))),S11-HLOOKUP(S4+5,Journalier_HLV_Inter,9,FALSE),IF(AND(WEEKDAY(S4,2)=5,COUNTIF(Jours_fériés,S4+3)),S11-HLOOKUP(S4+4,Journalier_HLV_Inter,9,FALSE),IF(COUNTIF(Week_end,S4),0,IF(COUNTIF(Jours_fériés,S4),0,S11-HLOOKUP(S4+1,Journalier_HLV_Inter,9,FALSE)))))))))))))</f>
        <v>0</v>
      </c>
      <c r="T20" s="63">
        <f>IF(WEEKDAY(T4,2)=5,(T11-HLOOKUP(T4+3,Journalier_HLV_Inter,9,FALSE)),IF(AND(WEEKDAY(T4,2)=1,COUNTIF(Jours_fériés,AND(T4+1,IE+2))),T11-HLOOKUP(T4+3,Journalier_HLV_Inter,9,FALSE),IF(AND(WEEKDAY(T4,2)=1,COUNTIF(Jours_fériés,T4+1)),T11-HLOOKUP(T4+2,Journalier_HLV_Inter,9,FALSE),IF(AND(WEEKDAY(T4,2)=2,COUNTIF(Jours_fériés,AND(T4+1,T4+2))),T11-HLOOKUP(T4+3,Journalier_HLV_Inter,9,FALSE),IF(AND(WEEKDAY(T4,2)=2,COUNTIF(Jours_fériés,T4+1)),T11-HLOOKUP(T4+2,Journalier_HLV_Inter,9,FALSE),IF(AND(WEEKDAY(T4,2)=3,COUNTIF(Jours_fériés,AND(T4+1,T4+2))),T11-HLOOKUP(T4+5,Journalier_HLV_Inter,9,FALSE),IF(AND(WEEKDAY(T4,2)=3,COUNTIF(Jours_fériés,T4+1)),T11-HLOOKUP(T4+2,Journalier_HLV_Inter,9,FALSE),IF(AND(WEEKDAY(T4,2)=4,COUNTIF(Jours_fériés,T4+1)),T11-HLOOKUP(T4+4,Journalier_HLV_Inter,9,FALSE),IF(AND(WEEKDAY(T4,2)=4,COUNTIF(Jours_fériés,AND(T4+1,T4+4))),T11-HLOOKUP(T4+5,Journalier_HLV_Inter,9,FALSE),IF(AND(WEEKDAY(T4,2)=5,COUNTIF(Jours_fériés,T4+3)),T11-HLOOKUP(T4+4,Journalier_HLV_Inter,9,FALSE),IF(COUNTIF(Week_end,T4),0,IF(COUNTIF(Jours_fériés,T4),0,T11-HLOOKUP(T4+1,Journalier_HLV_Inter,9,FALSE)))))))))))))</f>
        <v>0</v>
      </c>
      <c r="U20" s="63">
        <f>IF(WEEKDAY(U4,2)=5,(U11-HLOOKUP(U4+3,Journalier_HLV_Inter,9,FALSE)),IF(AND(WEEKDAY(U4,2)=1,COUNTIF(Jours_fériés,AND(U4+1,IE+2))),U11-HLOOKUP(U4+3,Journalier_HLV_Inter,9,FALSE),IF(AND(WEEKDAY(U4,2)=1,COUNTIF(Jours_fériés,U4+1)),U11-HLOOKUP(U4+2,Journalier_HLV_Inter,9,FALSE),IF(AND(WEEKDAY(U4,2)=2,COUNTIF(Jours_fériés,AND(U4+1,U4+2))),U11-HLOOKUP(U4+3,Journalier_HLV_Inter,9,FALSE),IF(AND(WEEKDAY(U4,2)=2,COUNTIF(Jours_fériés,U4+1)),U11-HLOOKUP(U4+2,Journalier_HLV_Inter,9,FALSE),IF(AND(WEEKDAY(U4,2)=3,COUNTIF(Jours_fériés,AND(U4+1,U4+2))),U11-HLOOKUP(U4+5,Journalier_HLV_Inter,9,FALSE),IF(AND(WEEKDAY(U4,2)=3,COUNTIF(Jours_fériés,U4+1)),U11-HLOOKUP(U4+2,Journalier_HLV_Inter,9,FALSE),IF(AND(WEEKDAY(U4,2)=4,COUNTIF(Jours_fériés,U4+1)),U11-HLOOKUP(U4+4,Journalier_HLV_Inter,9,FALSE),IF(AND(WEEKDAY(U4,2)=4,COUNTIF(Jours_fériés,AND(U4+1,U4+4))),U11-HLOOKUP(U4+5,Journalier_HLV_Inter,9,FALSE),IF(AND(WEEKDAY(U4,2)=5,COUNTIF(Jours_fériés,U4+3)),U11-HLOOKUP(U4+4,Journalier_HLV_Inter,9,FALSE),IF(COUNTIF(Week_end,U4),0,IF(COUNTIF(Jours_fériés,U4),0,U11-HLOOKUP(U4+1,Journalier_HLV_Inter,9,FALSE)))))))))))))</f>
        <v>0</v>
      </c>
      <c r="V20" s="63">
        <f>IF(WEEKDAY(V4,2)=5,(V11-HLOOKUP(V4+3,Journalier_HLV_Inter,9,FALSE)),IF(AND(WEEKDAY(V4,2)=1,COUNTIF(Jours_fériés,AND(V4+1,IE+2))),V11-HLOOKUP(V4+3,Journalier_HLV_Inter,9,FALSE),IF(AND(WEEKDAY(V4,2)=1,COUNTIF(Jours_fériés,V4+1)),V11-HLOOKUP(V4+2,Journalier_HLV_Inter,9,FALSE),IF(AND(WEEKDAY(V4,2)=2,COUNTIF(Jours_fériés,AND(V4+1,V4+2))),V11-HLOOKUP(V4+3,Journalier_HLV_Inter,9,FALSE),IF(AND(WEEKDAY(V4,2)=2,COUNTIF(Jours_fériés,V4+1)),V11-HLOOKUP(V4+2,Journalier_HLV_Inter,9,FALSE),IF(AND(WEEKDAY(V4,2)=3,COUNTIF(Jours_fériés,AND(V4+1,V4+2))),V11-HLOOKUP(V4+5,Journalier_HLV_Inter,9,FALSE),IF(AND(WEEKDAY(V4,2)=3,COUNTIF(Jours_fériés,V4+1)),V11-HLOOKUP(V4+2,Journalier_HLV_Inter,9,FALSE),IF(AND(WEEKDAY(V4,2)=4,COUNTIF(Jours_fériés,V4+1)),V11-HLOOKUP(V4+4,Journalier_HLV_Inter,9,FALSE),IF(AND(WEEKDAY(V4,2)=4,COUNTIF(Jours_fériés,AND(V4+1,V4+4))),V11-HLOOKUP(V4+5,Journalier_HLV_Inter,9,FALSE),IF(AND(WEEKDAY(V4,2)=5,COUNTIF(Jours_fériés,V4+3)),V11-HLOOKUP(V4+4,Journalier_HLV_Inter,9,FALSE),IF(COUNTIF(Week_end,V4),0,IF(COUNTIF(Jours_fériés,V4),0,V11-HLOOKUP(V4+1,Journalier_HLV_Inter,9,FALSE)))))))))))))</f>
        <v>0</v>
      </c>
      <c r="W20" s="63">
        <f>IF(WEEKDAY(W4,2)=5,(W11-HLOOKUP(W4+3,Journalier_HLV_Inter,9,FALSE)),IF(AND(WEEKDAY(W4,2)=1,COUNTIF(Jours_fériés,AND(W4+1,IE+2))),W11-HLOOKUP(W4+3,Journalier_HLV_Inter,9,FALSE),IF(AND(WEEKDAY(W4,2)=1,COUNTIF(Jours_fériés,W4+1)),W11-HLOOKUP(W4+2,Journalier_HLV_Inter,9,FALSE),IF(AND(WEEKDAY(W4,2)=2,COUNTIF(Jours_fériés,AND(W4+1,W4+2))),W11-HLOOKUP(W4+3,Journalier_HLV_Inter,9,FALSE),IF(AND(WEEKDAY(W4,2)=2,COUNTIF(Jours_fériés,W4+1)),W11-HLOOKUP(W4+2,Journalier_HLV_Inter,9,FALSE),IF(AND(WEEKDAY(W4,2)=3,COUNTIF(Jours_fériés,AND(W4+1,W4+2))),W11-HLOOKUP(W4+5,Journalier_HLV_Inter,9,FALSE),IF(AND(WEEKDAY(W4,2)=3,COUNTIF(Jours_fériés,W4+1)),W11-HLOOKUP(W4+2,Journalier_HLV_Inter,9,FALSE),IF(AND(WEEKDAY(W4,2)=4,COUNTIF(Jours_fériés,W4+1)),W11-HLOOKUP(W4+4,Journalier_HLV_Inter,9,FALSE),IF(AND(WEEKDAY(W4,2)=4,COUNTIF(Jours_fériés,AND(W4+1,W4+4))),W11-HLOOKUP(W4+5,Journalier_HLV_Inter,9,FALSE),IF(AND(WEEKDAY(W4,2)=5,COUNTIF(Jours_fériés,W4+3)),W11-HLOOKUP(W4+4,Journalier_HLV_Inter,9,FALSE),IF(COUNTIF(Week_end,W4),0,IF(COUNTIF(Jours_fériés,W4),0,W11-HLOOKUP(W4+1,Journalier_HLV_Inter,9,FALSE)))))))))))))</f>
        <v>0</v>
      </c>
      <c r="X20" s="63">
        <f>IF(WEEKDAY(X4,2)=5,(X11-HLOOKUP(X4+3,Journalier_HLV_Inter,9,FALSE)),IF(AND(WEEKDAY(X4,2)=1,COUNTIF(Jours_fériés,AND(X4+1,IE+2))),X11-HLOOKUP(X4+3,Journalier_HLV_Inter,9,FALSE),IF(AND(WEEKDAY(X4,2)=1,COUNTIF(Jours_fériés,X4+1)),X11-HLOOKUP(X4+2,Journalier_HLV_Inter,9,FALSE),IF(AND(WEEKDAY(X4,2)=2,COUNTIF(Jours_fériés,AND(X4+1,X4+2))),X11-HLOOKUP(X4+3,Journalier_HLV_Inter,9,FALSE),IF(AND(WEEKDAY(X4,2)=2,COUNTIF(Jours_fériés,X4+1)),X11-HLOOKUP(X4+2,Journalier_HLV_Inter,9,FALSE),IF(AND(WEEKDAY(X4,2)=3,COUNTIF(Jours_fériés,AND(X4+1,X4+2))),X11-HLOOKUP(X4+5,Journalier_HLV_Inter,9,FALSE),IF(AND(WEEKDAY(X4,2)=3,COUNTIF(Jours_fériés,X4+1)),X11-HLOOKUP(X4+2,Journalier_HLV_Inter,9,FALSE),IF(AND(WEEKDAY(X4,2)=4,COUNTIF(Jours_fériés,X4+1)),X11-HLOOKUP(X4+4,Journalier_HLV_Inter,9,FALSE),IF(AND(WEEKDAY(X4,2)=4,COUNTIF(Jours_fériés,AND(X4+1,X4+4))),X11-HLOOKUP(X4+5,Journalier_HLV_Inter,9,FALSE),IF(AND(WEEKDAY(X4,2)=5,COUNTIF(Jours_fériés,X4+3)),X11-HLOOKUP(X4+4,Journalier_HLV_Inter,9,FALSE),IF(COUNTIF(Week_end,X4),0,IF(COUNTIF(Jours_fériés,X4),0,X11-HLOOKUP(X4+1,Journalier_HLV_Inter,9,FALSE)))))))))))))</f>
        <v>0</v>
      </c>
      <c r="Y20" s="63">
        <f>IF(WEEKDAY(Y4,2)=5,(Y11-HLOOKUP(Y4+3,Journalier_HLV_Inter,9,FALSE)),IF(AND(WEEKDAY(Y4,2)=1,COUNTIF(Jours_fériés,AND(Y4+1,IE+2))),Y11-HLOOKUP(Y4+3,Journalier_HLV_Inter,9,FALSE),IF(AND(WEEKDAY(Y4,2)=1,COUNTIF(Jours_fériés,Y4+1)),Y11-HLOOKUP(Y4+2,Journalier_HLV_Inter,9,FALSE),IF(AND(WEEKDAY(Y4,2)=2,COUNTIF(Jours_fériés,AND(Y4+1,Y4+2))),Y11-HLOOKUP(Y4+3,Journalier_HLV_Inter,9,FALSE),IF(AND(WEEKDAY(Y4,2)=2,COUNTIF(Jours_fériés,Y4+1)),Y11-HLOOKUP(Y4+2,Journalier_HLV_Inter,9,FALSE),IF(AND(WEEKDAY(Y4,2)=3,COUNTIF(Jours_fériés,AND(Y4+1,Y4+2))),Y11-HLOOKUP(Y4+5,Journalier_HLV_Inter,9,FALSE),IF(AND(WEEKDAY(Y4,2)=3,COUNTIF(Jours_fériés,Y4+1)),Y11-HLOOKUP(Y4+2,Journalier_HLV_Inter,9,FALSE),IF(AND(WEEKDAY(Y4,2)=4,COUNTIF(Jours_fériés,Y4+1)),Y11-HLOOKUP(Y4+4,Journalier_HLV_Inter,9,FALSE),IF(AND(WEEKDAY(Y4,2)=4,COUNTIF(Jours_fériés,AND(Y4+1,Y4+4))),Y11-HLOOKUP(Y4+5,Journalier_HLV_Inter,9,FALSE),IF(AND(WEEKDAY(Y4,2)=5,COUNTIF(Jours_fériés,Y4+3)),Y11-HLOOKUP(Y4+4,Journalier_HLV_Inter,9,FALSE),IF(COUNTIF(Week_end,Y4),0,IF(COUNTIF(Jours_fériés,Y4),0,Y11-HLOOKUP(Y4+1,Journalier_HLV_Inter,9,FALSE)))))))))))))</f>
        <v>0</v>
      </c>
      <c r="Z20" s="63">
        <f>IF(WEEKDAY(Z4,2)=5,(Z11-HLOOKUP(Z4+3,Journalier_HLV_Inter,9,FALSE)),IF(AND(WEEKDAY(Z4,2)=1,COUNTIF(Jours_fériés,AND(Z4+1,IE+2))),Z11-HLOOKUP(Z4+3,Journalier_HLV_Inter,9,FALSE),IF(AND(WEEKDAY(Z4,2)=1,COUNTIF(Jours_fériés,Z4+1)),Z11-HLOOKUP(Z4+2,Journalier_HLV_Inter,9,FALSE),IF(AND(WEEKDAY(Z4,2)=2,COUNTIF(Jours_fériés,AND(Z4+1,Z4+2))),Z11-HLOOKUP(Z4+3,Journalier_HLV_Inter,9,FALSE),IF(AND(WEEKDAY(Z4,2)=2,COUNTIF(Jours_fériés,Z4+1)),Z11-HLOOKUP(Z4+2,Journalier_HLV_Inter,9,FALSE),IF(AND(WEEKDAY(Z4,2)=3,COUNTIF(Jours_fériés,AND(Z4+1,Z4+2))),Z11-HLOOKUP(Z4+5,Journalier_HLV_Inter,9,FALSE),IF(AND(WEEKDAY(Z4,2)=3,COUNTIF(Jours_fériés,Z4+1)),Z11-HLOOKUP(Z4+2,Journalier_HLV_Inter,9,FALSE),IF(AND(WEEKDAY(Z4,2)=4,COUNTIF(Jours_fériés,Z4+1)),Z11-HLOOKUP(Z4+4,Journalier_HLV_Inter,9,FALSE),IF(AND(WEEKDAY(Z4,2)=4,COUNTIF(Jours_fériés,AND(Z4+1,Z4+4))),Z11-HLOOKUP(Z4+5,Journalier_HLV_Inter,9,FALSE),IF(AND(WEEKDAY(Z4,2)=5,COUNTIF(Jours_fériés,Z4+3)),Z11-HLOOKUP(Z4+4,Journalier_HLV_Inter,9,FALSE),IF(COUNTIF(Week_end,Z4),0,IF(COUNTIF(Jours_fériés,Z4),0,Z11-HLOOKUP(Z4+1,Journalier_HLV_Inter,9,FALSE)))))))))))))</f>
        <v>0</v>
      </c>
      <c r="AA20" s="63">
        <f>IF(WEEKDAY(AA4,2)=5,(AA11-HLOOKUP(AA4+3,Journalier_HLV_Inter,9,FALSE)),IF(AND(WEEKDAY(AA4,2)=1,COUNTIF(Jours_fériés,AND(AA4+1,IE+2))),AA11-HLOOKUP(AA4+3,Journalier_HLV_Inter,9,FALSE),IF(AND(WEEKDAY(AA4,2)=1,COUNTIF(Jours_fériés,AA4+1)),AA11-HLOOKUP(AA4+2,Journalier_HLV_Inter,9,FALSE),IF(AND(WEEKDAY(AA4,2)=2,COUNTIF(Jours_fériés,AND(AA4+1,AA4+2))),AA11-HLOOKUP(AA4+3,Journalier_HLV_Inter,9,FALSE),IF(AND(WEEKDAY(AA4,2)=2,COUNTIF(Jours_fériés,AA4+1)),AA11-HLOOKUP(AA4+2,Journalier_HLV_Inter,9,FALSE),IF(AND(WEEKDAY(AA4,2)=3,COUNTIF(Jours_fériés,AND(AA4+1,AA4+2))),AA11-HLOOKUP(AA4+5,Journalier_HLV_Inter,9,FALSE),IF(AND(WEEKDAY(AA4,2)=3,COUNTIF(Jours_fériés,AA4+1)),AA11-HLOOKUP(AA4+2,Journalier_HLV_Inter,9,FALSE),IF(AND(WEEKDAY(AA4,2)=4,COUNTIF(Jours_fériés,AA4+1)),AA11-HLOOKUP(AA4+4,Journalier_HLV_Inter,9,FALSE),IF(AND(WEEKDAY(AA4,2)=4,COUNTIF(Jours_fériés,AND(AA4+1,AA4+4))),AA11-HLOOKUP(AA4+5,Journalier_HLV_Inter,9,FALSE),IF(AND(WEEKDAY(AA4,2)=5,COUNTIF(Jours_fériés,AA4+3)),AA11-HLOOKUP(AA4+4,Journalier_HLV_Inter,9,FALSE),IF(COUNTIF(Week_end,AA4),0,IF(COUNTIF(Jours_fériés,AA4),0,AA11-HLOOKUP(AA4+1,Journalier_HLV_Inter,9,FALSE)))))))))))))</f>
        <v>0</v>
      </c>
      <c r="AB20" s="63">
        <f>IF(WEEKDAY(AB4,2)=5,(AB11-HLOOKUP(AB4+3,Journalier_HLV_Inter,9,FALSE)),IF(AND(WEEKDAY(AB4,2)=1,COUNTIF(Jours_fériés,AND(AB4+1,IE+2))),AB11-HLOOKUP(AB4+3,Journalier_HLV_Inter,9,FALSE),IF(AND(WEEKDAY(AB4,2)=1,COUNTIF(Jours_fériés,AB4+1)),AB11-HLOOKUP(AB4+2,Journalier_HLV_Inter,9,FALSE),IF(AND(WEEKDAY(AB4,2)=2,COUNTIF(Jours_fériés,AND(AB4+1,AB4+2))),AB11-HLOOKUP(AB4+3,Journalier_HLV_Inter,9,FALSE),IF(AND(WEEKDAY(AB4,2)=2,COUNTIF(Jours_fériés,AB4+1)),AB11-HLOOKUP(AB4+2,Journalier_HLV_Inter,9,FALSE),IF(AND(WEEKDAY(AB4,2)=3,COUNTIF(Jours_fériés,AND(AB4+1,AB4+2))),AB11-HLOOKUP(AB4+5,Journalier_HLV_Inter,9,FALSE),IF(AND(WEEKDAY(AB4,2)=3,COUNTIF(Jours_fériés,AB4+1)),AB11-HLOOKUP(AB4+2,Journalier_HLV_Inter,9,FALSE),IF(AND(WEEKDAY(AB4,2)=4,COUNTIF(Jours_fériés,AB4+1)),AB11-HLOOKUP(AB4+4,Journalier_HLV_Inter,9,FALSE),IF(AND(WEEKDAY(AB4,2)=4,COUNTIF(Jours_fériés,AND(AB4+1,AB4+4))),AB11-HLOOKUP(AB4+5,Journalier_HLV_Inter,9,FALSE),IF(AND(WEEKDAY(AB4,2)=5,COUNTIF(Jours_fériés,AB4+3)),AB11-HLOOKUP(AB4+4,Journalier_HLV_Inter,9,FALSE),IF(COUNTIF(Week_end,AB4),0,IF(COUNTIF(Jours_fériés,AB4),0,AB11-HLOOKUP(AB4+1,Journalier_HLV_Inter,9,FALSE)))))))))))))</f>
        <v>0</v>
      </c>
      <c r="AC20" s="63">
        <f>IF(WEEKDAY(AC4,2)=5,(AC11-HLOOKUP(AC4+3,Journalier_HLV_Inter,9,FALSE)),IF(AND(WEEKDAY(AC4,2)=1,COUNTIF(Jours_fériés,AND(AC4+1,IE+2))),AC11-HLOOKUP(AC4+3,Journalier_HLV_Inter,9,FALSE),IF(AND(WEEKDAY(AC4,2)=1,COUNTIF(Jours_fériés,AC4+1)),AC11-HLOOKUP(AC4+2,Journalier_HLV_Inter,9,FALSE),IF(AND(WEEKDAY(AC4,2)=2,COUNTIF(Jours_fériés,AND(AC4+1,AC4+2))),AC11-HLOOKUP(AC4+3,Journalier_HLV_Inter,9,FALSE),IF(AND(WEEKDAY(AC4,2)=2,COUNTIF(Jours_fériés,AC4+1)),AC11-HLOOKUP(AC4+2,Journalier_HLV_Inter,9,FALSE),IF(AND(WEEKDAY(AC4,2)=3,COUNTIF(Jours_fériés,AND(AC4+1,AC4+2))),AC11-HLOOKUP(AC4+5,Journalier_HLV_Inter,9,FALSE),IF(AND(WEEKDAY(AC4,2)=3,COUNTIF(Jours_fériés,AC4+1)),AC11-HLOOKUP(AC4+2,Journalier_HLV_Inter,9,FALSE),IF(AND(WEEKDAY(AC4,2)=4,COUNTIF(Jours_fériés,AC4+1)),AC11-HLOOKUP(AC4+4,Journalier_HLV_Inter,9,FALSE),IF(AND(WEEKDAY(AC4,2)=4,COUNTIF(Jours_fériés,AND(AC4+1,AC4+4))),AC11-HLOOKUP(AC4+5,Journalier_HLV_Inter,9,FALSE),IF(AND(WEEKDAY(AC4,2)=5,COUNTIF(Jours_fériés,AC4+3)),AC11-HLOOKUP(AC4+4,Journalier_HLV_Inter,9,FALSE),IF(COUNTIF(Week_end,AC4),0,IF(COUNTIF(Jours_fériés,AC4),0,AC11-HLOOKUP(AC4+1,Journalier_HLV_Inter,9,FALSE)))))))))))))</f>
        <v>0</v>
      </c>
      <c r="AD20" s="63">
        <f>IF(WEEKDAY(AD4,2)=5,(AD11-HLOOKUP(AD4+3,Journalier_HLV_Inter,9,FALSE)),IF(AND(WEEKDAY(AD4,2)=1,COUNTIF(Jours_fériés,AND(AD4+1,IE+2))),AD11-HLOOKUP(AD4+3,Journalier_HLV_Inter,9,FALSE),IF(AND(WEEKDAY(AD4,2)=1,COUNTIF(Jours_fériés,AD4+1)),AD11-HLOOKUP(AD4+2,Journalier_HLV_Inter,9,FALSE),IF(AND(WEEKDAY(AD4,2)=2,COUNTIF(Jours_fériés,AND(AD4+1,AD4+2))),AD11-HLOOKUP(AD4+3,Journalier_HLV_Inter,9,FALSE),IF(AND(WEEKDAY(AD4,2)=2,COUNTIF(Jours_fériés,AD4+1)),AD11-HLOOKUP(AD4+2,Journalier_HLV_Inter,9,FALSE),IF(AND(WEEKDAY(AD4,2)=3,COUNTIF(Jours_fériés,AND(AD4+1,AD4+2))),AD11-HLOOKUP(AD4+5,Journalier_HLV_Inter,9,FALSE),IF(AND(WEEKDAY(AD4,2)=3,COUNTIF(Jours_fériés,AD4+1)),AD11-HLOOKUP(AD4+2,Journalier_HLV_Inter,9,FALSE),IF(AND(WEEKDAY(AD4,2)=4,COUNTIF(Jours_fériés,AD4+1)),AD11-HLOOKUP(AD4+4,Journalier_HLV_Inter,9,FALSE),IF(AND(WEEKDAY(AD4,2)=4,COUNTIF(Jours_fériés,AND(AD4+1,AD4+4))),AD11-HLOOKUP(AD4+5,Journalier_HLV_Inter,9,FALSE),IF(AND(WEEKDAY(AD4,2)=5,COUNTIF(Jours_fériés,AD4+3)),AD11-HLOOKUP(AD4+4,Journalier_HLV_Inter,9,FALSE),IF(COUNTIF(Week_end,AD4),0,IF(COUNTIF(Jours_fériés,AD4),0,AD11-HLOOKUP(AD4+1,Journalier_HLV_Inter,9,FALSE)))))))))))))</f>
        <v>0</v>
      </c>
      <c r="AE20" s="63">
        <f>IF(WEEKDAY(AE4,2)=5,(AE11-HLOOKUP(AE4+3,Journalier_HLV_Inter,9,FALSE)),IF(AND(WEEKDAY(AE4,2)=1,COUNTIF(Jours_fériés,AND(AE4+1,IE+2))),AE11-HLOOKUP(AE4+3,Journalier_HLV_Inter,9,FALSE),IF(AND(WEEKDAY(AE4,2)=1,COUNTIF(Jours_fériés,AE4+1)),AE11-HLOOKUP(AE4+2,Journalier_HLV_Inter,9,FALSE),IF(AND(WEEKDAY(AE4,2)=2,COUNTIF(Jours_fériés,AND(AE4+1,AE4+2))),AE11-HLOOKUP(AE4+3,Journalier_HLV_Inter,9,FALSE),IF(AND(WEEKDAY(AE4,2)=2,COUNTIF(Jours_fériés,AE4+1)),AE11-HLOOKUP(AE4+2,Journalier_HLV_Inter,9,FALSE),IF(AND(WEEKDAY(AE4,2)=3,COUNTIF(Jours_fériés,AND(AE4+1,AE4+2))),AE11-HLOOKUP(AE4+5,Journalier_HLV_Inter,9,FALSE),IF(AND(WEEKDAY(AE4,2)=3,COUNTIF(Jours_fériés,AE4+1)),AE11-HLOOKUP(AE4+2,Journalier_HLV_Inter,9,FALSE),IF(AND(WEEKDAY(AE4,2)=4,COUNTIF(Jours_fériés,AE4+1)),AE11-HLOOKUP(AE4+4,Journalier_HLV_Inter,9,FALSE),IF(AND(WEEKDAY(AE4,2)=4,COUNTIF(Jours_fériés,AND(AE4+1,AE4+4))),AE11-HLOOKUP(AE4+5,Journalier_HLV_Inter,9,FALSE),IF(AND(WEEKDAY(AE4,2)=5,COUNTIF(Jours_fériés,AE4+3)),AE11-HLOOKUP(AE4+4,Journalier_HLV_Inter,9,FALSE),IF(COUNTIF(Week_end,AE4),0,IF(COUNTIF(Jours_fériés,AE4),0,AE11-HLOOKUP(AE4+1,Journalier_HLV_Inter,9,FALSE)))))))))))))</f>
        <v>0</v>
      </c>
      <c r="AF20" s="63">
        <f>IF(WEEKDAY(AF4,2)=5,(AF11-HLOOKUP(AF4+3,Journalier_HLV_Inter,9,FALSE)),IF(AND(WEEKDAY(AF4,2)=1,COUNTIF(Jours_fériés,AND(AF4+1,IE+2))),AF11-HLOOKUP(AF4+3,Journalier_HLV_Inter,9,FALSE),IF(AND(WEEKDAY(AF4,2)=1,COUNTIF(Jours_fériés,AF4+1)),AF11-HLOOKUP(AF4+2,Journalier_HLV_Inter,9,FALSE),IF(AND(WEEKDAY(AF4,2)=2,COUNTIF(Jours_fériés,AND(AF4+1,AF4+2))),AF11-HLOOKUP(AF4+3,Journalier_HLV_Inter,9,FALSE),IF(AND(WEEKDAY(AF4,2)=2,COUNTIF(Jours_fériés,AF4+1)),AF11-HLOOKUP(AF4+2,Journalier_HLV_Inter,9,FALSE),IF(AND(WEEKDAY(AF4,2)=3,COUNTIF(Jours_fériés,AND(AF4+1,AF4+2))),AF11-HLOOKUP(AF4+5,Journalier_HLV_Inter,9,FALSE),IF(AND(WEEKDAY(AF4,2)=3,COUNTIF(Jours_fériés,AF4+1)),AF11-HLOOKUP(AF4+2,Journalier_HLV_Inter,9,FALSE),IF(AND(WEEKDAY(AF4,2)=4,COUNTIF(Jours_fériés,AF4+1)),AF11-HLOOKUP(AF4+4,Journalier_HLV_Inter,9,FALSE),IF(AND(WEEKDAY(AF4,2)=4,COUNTIF(Jours_fériés,AND(AF4+1,AF4+4))),AF11-HLOOKUP(AF4+5,Journalier_HLV_Inter,9,FALSE),IF(AND(WEEKDAY(AF4,2)=5,COUNTIF(Jours_fériés,AF4+3)),AF11-HLOOKUP(AF4+4,Journalier_HLV_Inter,9,FALSE),IF(COUNTIF(Week_end,AF4),0,IF(COUNTIF(Jours_fériés,AF4),0,AF11-HLOOKUP(AF4+1,Journalier_HLV_Inter,9,FALSE)))))))))))))</f>
        <v>0</v>
      </c>
      <c r="AG20" s="63">
        <f>IF(WEEKDAY(AG4,2)=5,(AG11-HLOOKUP(AG4+3,Journalier_HLV_Inter,9,FALSE)),IF(AND(WEEKDAY(AG4,2)=1,COUNTIF(Jours_fériés,AND(AG4+1,IE+2))),AG11-HLOOKUP(AG4+3,Journalier_HLV_Inter,9,FALSE),IF(AND(WEEKDAY(AG4,2)=1,COUNTIF(Jours_fériés,AG4+1)),AG11-HLOOKUP(AG4+2,Journalier_HLV_Inter,9,FALSE),IF(AND(WEEKDAY(AG4,2)=2,COUNTIF(Jours_fériés,AND(AG4+1,AG4+2))),AG11-HLOOKUP(AG4+3,Journalier_HLV_Inter,9,FALSE),IF(AND(WEEKDAY(AG4,2)=2,COUNTIF(Jours_fériés,AG4+1)),AG11-HLOOKUP(AG4+2,Journalier_HLV_Inter,9,FALSE),IF(AND(WEEKDAY(AG4,2)=3,COUNTIF(Jours_fériés,AND(AG4+1,AG4+2))),AG11-HLOOKUP(AG4+5,Journalier_HLV_Inter,9,FALSE),IF(AND(WEEKDAY(AG4,2)=3,COUNTIF(Jours_fériés,AG4+1)),AG11-HLOOKUP(AG4+2,Journalier_HLV_Inter,9,FALSE),IF(AND(WEEKDAY(AG4,2)=4,COUNTIF(Jours_fériés,AG4+1)),AG11-HLOOKUP(AG4+4,Journalier_HLV_Inter,9,FALSE),IF(AND(WEEKDAY(AG4,2)=4,COUNTIF(Jours_fériés,AND(AG4+1,AG4+4))),AG11-HLOOKUP(AG4+5,Journalier_HLV_Inter,9,FALSE),IF(AND(WEEKDAY(AG4,2)=5,COUNTIF(Jours_fériés,AG4+3)),AG11-HLOOKUP(AG4+4,Journalier_HLV_Inter,9,FALSE),IF(COUNTIF(Week_end,AG4),0,IF(COUNTIF(Jours_fériés,AG4),0,AG11-HLOOKUP(AG4+1,Journalier_HLV_Inter,9,FALSE)))))))))))))</f>
        <v>0</v>
      </c>
      <c r="AH20" s="63">
        <f>IF(WEEKDAY(AH4,2)=5,(AH11-HLOOKUP(AH4+3,Journalier_HLV_Inter,9,FALSE)),IF(AND(WEEKDAY(AH4,2)=1,COUNTIF(Jours_fériés,AND(AH4+1,IE+2))),AH11-HLOOKUP(AH4+3,Journalier_HLV_Inter,9,FALSE),IF(AND(WEEKDAY(AH4,2)=1,COUNTIF(Jours_fériés,AH4+1)),AH11-HLOOKUP(AH4+2,Journalier_HLV_Inter,9,FALSE),IF(AND(WEEKDAY(AH4,2)=2,COUNTIF(Jours_fériés,AND(AH4+1,AH4+2))),AH11-HLOOKUP(AH4+3,Journalier_HLV_Inter,9,FALSE),IF(AND(WEEKDAY(AH4,2)=2,COUNTIF(Jours_fériés,AH4+1)),AH11-HLOOKUP(AH4+2,Journalier_HLV_Inter,9,FALSE),IF(AND(WEEKDAY(AH4,2)=3,COUNTIF(Jours_fériés,AND(AH4+1,AH4+2))),AH11-HLOOKUP(AH4+5,Journalier_HLV_Inter,9,FALSE),IF(AND(WEEKDAY(AH4,2)=3,COUNTIF(Jours_fériés,AH4+1)),AH11-HLOOKUP(AH4+2,Journalier_HLV_Inter,9,FALSE),IF(AND(WEEKDAY(AH4,2)=4,COUNTIF(Jours_fériés,AH4+1)),AH11-HLOOKUP(AH4+4,Journalier_HLV_Inter,9,FALSE),IF(AND(WEEKDAY(AH4,2)=4,COUNTIF(Jours_fériés,AND(AH4+1,AH4+4))),AH11-HLOOKUP(AH4+5,Journalier_HLV_Inter,9,FALSE),IF(AND(WEEKDAY(AH4,2)=5,COUNTIF(Jours_fériés,AH4+3)),AH11-HLOOKUP(AH4+4,Journalier_HLV_Inter,9,FALSE),IF(COUNTIF(Week_end,AH4),0,IF(COUNTIF(Jours_fériés,AH4),0,AH11-HLOOKUP(AH4+1,Journalier_HLV_Inter,9,FALSE)))))))))))))</f>
        <v>0</v>
      </c>
      <c r="AI20" s="63">
        <f>IF(WEEKDAY(AI4,2)=5,(AI11-HLOOKUP(AI4+3,Journalier_HLV_Inter,9,FALSE)),IF(AND(WEEKDAY(AI4,2)=1,COUNTIF(Jours_fériés,AND(AI4+1,IE+2))),AI11-HLOOKUP(AI4+3,Journalier_HLV_Inter,9,FALSE),IF(AND(WEEKDAY(AI4,2)=1,COUNTIF(Jours_fériés,AI4+1)),AI11-HLOOKUP(AI4+2,Journalier_HLV_Inter,9,FALSE),IF(AND(WEEKDAY(AI4,2)=2,COUNTIF(Jours_fériés,AND(AI4+1,AI4+2))),AI11-HLOOKUP(AI4+3,Journalier_HLV_Inter,9,FALSE),IF(AND(WEEKDAY(AI4,2)=2,COUNTIF(Jours_fériés,AI4+1)),AI11-HLOOKUP(AI4+2,Journalier_HLV_Inter,9,FALSE),IF(AND(WEEKDAY(AI4,2)=3,COUNTIF(Jours_fériés,AND(AI4+1,AI4+2))),AI11-HLOOKUP(AI4+5,Journalier_HLV_Inter,9,FALSE),IF(AND(WEEKDAY(AI4,2)=3,COUNTIF(Jours_fériés,AI4+1)),AI11-HLOOKUP(AI4+2,Journalier_HLV_Inter,9,FALSE),IF(AND(WEEKDAY(AI4,2)=4,COUNTIF(Jours_fériés,AI4+1)),AI11-HLOOKUP(AI4+4,Journalier_HLV_Inter,9,FALSE),IF(AND(WEEKDAY(AI4,2)=4,COUNTIF(Jours_fériés,AND(AI4+1,AI4+4))),AI11-HLOOKUP(AI4+5,Journalier_HLV_Inter,9,FALSE),IF(AND(WEEKDAY(AI4,2)=5,COUNTIF(Jours_fériés,AI4+3)),AI11-HLOOKUP(AI4+4,Journalier_HLV_Inter,9,FALSE),IF(COUNTIF(Week_end,AI4),0,IF(COUNTIF(Jours_fériés,AI4),0,AI11-HLOOKUP(AI4+1,Journalier_HLV_Inter,9,FALSE)))))))))))))</f>
        <v>0</v>
      </c>
      <c r="AJ20" s="63">
        <f>IF(WEEKDAY(AJ4,2)=5,(AJ11-HLOOKUP(AJ4+3,Journalier_HLV_Inter,9,FALSE)),IF(AND(WEEKDAY(AJ4,2)=1,COUNTIF(Jours_fériés,AND(AJ4+1,IE+2))),AJ11-HLOOKUP(AJ4+3,Journalier_HLV_Inter,9,FALSE),IF(AND(WEEKDAY(AJ4,2)=1,COUNTIF(Jours_fériés,AJ4+1)),AJ11-HLOOKUP(AJ4+2,Journalier_HLV_Inter,9,FALSE),IF(AND(WEEKDAY(AJ4,2)=2,COUNTIF(Jours_fériés,AND(AJ4+1,AJ4+2))),AJ11-HLOOKUP(AJ4+3,Journalier_HLV_Inter,9,FALSE),IF(AND(WEEKDAY(AJ4,2)=2,COUNTIF(Jours_fériés,AJ4+1)),AJ11-HLOOKUP(AJ4+2,Journalier_HLV_Inter,9,FALSE),IF(AND(WEEKDAY(AJ4,2)=3,COUNTIF(Jours_fériés,AND(AJ4+1,AJ4+2))),AJ11-HLOOKUP(AJ4+5,Journalier_HLV_Inter,9,FALSE),IF(AND(WEEKDAY(AJ4,2)=3,COUNTIF(Jours_fériés,AJ4+1)),AJ11-HLOOKUP(AJ4+2,Journalier_HLV_Inter,9,FALSE),IF(AND(WEEKDAY(AJ4,2)=4,COUNTIF(Jours_fériés,AJ4+1)),AJ11-HLOOKUP(AJ4+4,Journalier_HLV_Inter,9,FALSE),IF(AND(WEEKDAY(AJ4,2)=4,COUNTIF(Jours_fériés,AND(AJ4+1,AJ4+4))),AJ11-HLOOKUP(AJ4+5,Journalier_HLV_Inter,9,FALSE),IF(AND(WEEKDAY(AJ4,2)=5,COUNTIF(Jours_fériés,AJ4+3)),AJ11-HLOOKUP(AJ4+4,Journalier_HLV_Inter,9,FALSE),IF(COUNTIF(Week_end,AJ4),0,IF(COUNTIF(Jours_fériés,AJ4),0,AJ11-HLOOKUP(AJ4+1,Journalier_HLV_Inter,9,FALSE)))))))))))))</f>
        <v>0</v>
      </c>
      <c r="AK20" s="63">
        <f>IF(WEEKDAY(AK4,2)=5,(AK11-HLOOKUP(AK4+3,Journalier_HLV_Inter,9,FALSE)),IF(AND(WEEKDAY(AK4,2)=1,COUNTIF(Jours_fériés,AND(AK4+1,IE+2))),AK11-HLOOKUP(AK4+3,Journalier_HLV_Inter,9,FALSE),IF(AND(WEEKDAY(AK4,2)=1,COUNTIF(Jours_fériés,AK4+1)),AK11-HLOOKUP(AK4+2,Journalier_HLV_Inter,9,FALSE),IF(AND(WEEKDAY(AK4,2)=2,COUNTIF(Jours_fériés,AND(AK4+1,AK4+2))),AK11-HLOOKUP(AK4+3,Journalier_HLV_Inter,9,FALSE),IF(AND(WEEKDAY(AK4,2)=2,COUNTIF(Jours_fériés,AK4+1)),AK11-HLOOKUP(AK4+2,Journalier_HLV_Inter,9,FALSE),IF(AND(WEEKDAY(AK4,2)=3,COUNTIF(Jours_fériés,AND(AK4+1,AK4+2))),AK11-HLOOKUP(AK4+5,Journalier_HLV_Inter,9,FALSE),IF(AND(WEEKDAY(AK4,2)=3,COUNTIF(Jours_fériés,AK4+1)),AK11-HLOOKUP(AK4+2,Journalier_HLV_Inter,9,FALSE),IF(AND(WEEKDAY(AK4,2)=4,COUNTIF(Jours_fériés,AK4+1)),AK11-HLOOKUP(AK4+4,Journalier_HLV_Inter,9,FALSE),IF(AND(WEEKDAY(AK4,2)=4,COUNTIF(Jours_fériés,AND(AK4+1,AK4+4))),AK11-HLOOKUP(AK4+5,Journalier_HLV_Inter,9,FALSE),IF(AND(WEEKDAY(AK4,2)=5,COUNTIF(Jours_fériés,AK4+3)),AK11-HLOOKUP(AK4+4,Journalier_HLV_Inter,9,FALSE),IF(COUNTIF(Week_end,AK4),0,IF(COUNTIF(Jours_fériés,AK4),0,AK11-HLOOKUP(AK4+1,Journalier_HLV_Inter,9,FALSE)))))))))))))</f>
        <v>0</v>
      </c>
      <c r="AL20" s="63">
        <f>IF(WEEKDAY(AL4,2)=5,(AL11-HLOOKUP(AL4+3,Journalier_HLV_Inter,9,FALSE)),IF(AND(WEEKDAY(AL4,2)=1,COUNTIF(Jours_fériés,AND(AL4+1,IE+2))),AL11-HLOOKUP(AL4+3,Journalier_HLV_Inter,9,FALSE),IF(AND(WEEKDAY(AL4,2)=1,COUNTIF(Jours_fériés,AL4+1)),AL11-HLOOKUP(AL4+2,Journalier_HLV_Inter,9,FALSE),IF(AND(WEEKDAY(AL4,2)=2,COUNTIF(Jours_fériés,AND(AL4+1,AL4+2))),AL11-HLOOKUP(AL4+3,Journalier_HLV_Inter,9,FALSE),IF(AND(WEEKDAY(AL4,2)=2,COUNTIF(Jours_fériés,AL4+1)),AL11-HLOOKUP(AL4+2,Journalier_HLV_Inter,9,FALSE),IF(AND(WEEKDAY(AL4,2)=3,COUNTIF(Jours_fériés,AND(AL4+1,AL4+2))),AL11-HLOOKUP(AL4+5,Journalier_HLV_Inter,9,FALSE),IF(AND(WEEKDAY(AL4,2)=3,COUNTIF(Jours_fériés,AL4+1)),AL11-HLOOKUP(AL4+2,Journalier_HLV_Inter,9,FALSE),IF(AND(WEEKDAY(AL4,2)=4,COUNTIF(Jours_fériés,AL4+1)),AL11-HLOOKUP(AL4+4,Journalier_HLV_Inter,9,FALSE),IF(AND(WEEKDAY(AL4,2)=4,COUNTIF(Jours_fériés,AND(AL4+1,AL4+4))),AL11-HLOOKUP(AL4+5,Journalier_HLV_Inter,9,FALSE),IF(AND(WEEKDAY(AL4,2)=5,COUNTIF(Jours_fériés,AL4+3)),AL11-HLOOKUP(AL4+4,Journalier_HLV_Inter,9,FALSE),IF(COUNTIF(Week_end,AL4),0,IF(COUNTIF(Jours_fériés,AL4),0,AL11-HLOOKUP(AL4+1,Journalier_HLV_Inter,9,FALSE)))))))))))))</f>
        <v>0</v>
      </c>
      <c r="AM20" s="63">
        <f>IF(WEEKDAY(AM4,2)=5,(AM11-HLOOKUP(AM4+3,Journalier_HLV_Inter,9,FALSE)),IF(AND(WEEKDAY(AM4,2)=1,COUNTIF(Jours_fériés,AND(AM4+1,IE+2))),AM11-HLOOKUP(AM4+3,Journalier_HLV_Inter,9,FALSE),IF(AND(WEEKDAY(AM4,2)=1,COUNTIF(Jours_fériés,AM4+1)),AM11-HLOOKUP(AM4+2,Journalier_HLV_Inter,9,FALSE),IF(AND(WEEKDAY(AM4,2)=2,COUNTIF(Jours_fériés,AND(AM4+1,AM4+2))),AM11-HLOOKUP(AM4+3,Journalier_HLV_Inter,9,FALSE),IF(AND(WEEKDAY(AM4,2)=2,COUNTIF(Jours_fériés,AM4+1)),AM11-HLOOKUP(AM4+2,Journalier_HLV_Inter,9,FALSE),IF(AND(WEEKDAY(AM4,2)=3,COUNTIF(Jours_fériés,AND(AM4+1,AM4+2))),AM11-HLOOKUP(AM4+5,Journalier_HLV_Inter,9,FALSE),IF(AND(WEEKDAY(AM4,2)=3,COUNTIF(Jours_fériés,AM4+1)),AM11-HLOOKUP(AM4+2,Journalier_HLV_Inter,9,FALSE),IF(AND(WEEKDAY(AM4,2)=4,COUNTIF(Jours_fériés,AM4+1)),AM11-HLOOKUP(AM4+4,Journalier_HLV_Inter,9,FALSE),IF(AND(WEEKDAY(AM4,2)=4,COUNTIF(Jours_fériés,AND(AM4+1,AM4+4))),AM11-HLOOKUP(AM4+5,Journalier_HLV_Inter,9,FALSE),IF(AND(WEEKDAY(AM4,2)=5,COUNTIF(Jours_fériés,AM4+3)),AM11-HLOOKUP(AM4+4,Journalier_HLV_Inter,9,FALSE),IF(COUNTIF(Week_end,AM4),0,IF(COUNTIF(Jours_fériés,AM4),0,AM11-HLOOKUP(AM4+1,Journalier_HLV_Inter,9,FALSE)))))))))))))</f>
        <v>0</v>
      </c>
      <c r="AN20" s="63">
        <f>IF(WEEKDAY(AN4,2)=5,(AN11-HLOOKUP(AN4+3,Journalier_HLV_Inter,9,FALSE)),IF(AND(WEEKDAY(AN4,2)=1,COUNTIF(Jours_fériés,AND(AN4+1,IE+2))),AN11-HLOOKUP(AN4+3,Journalier_HLV_Inter,9,FALSE),IF(AND(WEEKDAY(AN4,2)=1,COUNTIF(Jours_fériés,AN4+1)),AN11-HLOOKUP(AN4+2,Journalier_HLV_Inter,9,FALSE),IF(AND(WEEKDAY(AN4,2)=2,COUNTIF(Jours_fériés,AND(AN4+1,AN4+2))),AN11-HLOOKUP(AN4+3,Journalier_HLV_Inter,9,FALSE),IF(AND(WEEKDAY(AN4,2)=2,COUNTIF(Jours_fériés,AN4+1)),AN11-HLOOKUP(AN4+2,Journalier_HLV_Inter,9,FALSE),IF(AND(WEEKDAY(AN4,2)=3,COUNTIF(Jours_fériés,AND(AN4+1,AN4+2))),AN11-HLOOKUP(AN4+5,Journalier_HLV_Inter,9,FALSE),IF(AND(WEEKDAY(AN4,2)=3,COUNTIF(Jours_fériés,AN4+1)),AN11-HLOOKUP(AN4+2,Journalier_HLV_Inter,9,FALSE),IF(AND(WEEKDAY(AN4,2)=4,COUNTIF(Jours_fériés,AN4+1)),AN11-HLOOKUP(AN4+4,Journalier_HLV_Inter,9,FALSE),IF(AND(WEEKDAY(AN4,2)=4,COUNTIF(Jours_fériés,AND(AN4+1,AN4+4))),AN11-HLOOKUP(AN4+5,Journalier_HLV_Inter,9,FALSE),IF(AND(WEEKDAY(AN4,2)=5,COUNTIF(Jours_fériés,AN4+3)),AN11-HLOOKUP(AN4+4,Journalier_HLV_Inter,9,FALSE),IF(COUNTIF(Week_end,AN4),0,IF(COUNTIF(Jours_fériés,AN4),0,AN11-HLOOKUP(AN4+1,Journalier_HLV_Inter,9,FALSE)))))))))))))</f>
        <v>0</v>
      </c>
      <c r="AO20" s="63">
        <f>IF(WEEKDAY(AO4,2)=5,(AO11-HLOOKUP(AO4+3,Journalier_HLV_Inter,9,FALSE)),IF(AND(WEEKDAY(AO4,2)=1,COUNTIF(Jours_fériés,AND(AO4+1,IE+2))),AO11-HLOOKUP(AO4+3,Journalier_HLV_Inter,9,FALSE),IF(AND(WEEKDAY(AO4,2)=1,COUNTIF(Jours_fériés,AO4+1)),AO11-HLOOKUP(AO4+2,Journalier_HLV_Inter,9,FALSE),IF(AND(WEEKDAY(AO4,2)=2,COUNTIF(Jours_fériés,AND(AO4+1,AO4+2))),AO11-HLOOKUP(AO4+3,Journalier_HLV_Inter,9,FALSE),IF(AND(WEEKDAY(AO4,2)=2,COUNTIF(Jours_fériés,AO4+1)),AO11-HLOOKUP(AO4+2,Journalier_HLV_Inter,9,FALSE),IF(AND(WEEKDAY(AO4,2)=3,COUNTIF(Jours_fériés,AND(AO4+1,AO4+2))),AO11-HLOOKUP(AO4+5,Journalier_HLV_Inter,9,FALSE),IF(AND(WEEKDAY(AO4,2)=3,COUNTIF(Jours_fériés,AO4+1)),AO11-HLOOKUP(AO4+2,Journalier_HLV_Inter,9,FALSE),IF(AND(WEEKDAY(AO4,2)=4,COUNTIF(Jours_fériés,AO4+1)),AO11-HLOOKUP(AO4+4,Journalier_HLV_Inter,9,FALSE),IF(AND(WEEKDAY(AO4,2)=4,COUNTIF(Jours_fériés,AND(AO4+1,AO4+4))),AO11-HLOOKUP(AO4+5,Journalier_HLV_Inter,9,FALSE),IF(AND(WEEKDAY(AO4,2)=5,COUNTIF(Jours_fériés,AO4+3)),AO11-HLOOKUP(AO4+4,Journalier_HLV_Inter,9,FALSE),IF(COUNTIF(Week_end,AO4),0,IF(COUNTIF(Jours_fériés,AO4),0,AO11-HLOOKUP(AO4+1,Journalier_HLV_Inter,9,FALSE)))))))))))))</f>
        <v>0</v>
      </c>
      <c r="AP20" s="63">
        <f>IF(WEEKDAY(AP4,2)=5,(AP11-HLOOKUP(AP4+3,Journalier_HLV_Inter,9,FALSE)),IF(AND(WEEKDAY(AP4,2)=1,COUNTIF(Jours_fériés,AND(AP4+1,IE+2))),AP11-HLOOKUP(AP4+3,Journalier_HLV_Inter,9,FALSE),IF(AND(WEEKDAY(AP4,2)=1,COUNTIF(Jours_fériés,AP4+1)),AP11-HLOOKUP(AP4+2,Journalier_HLV_Inter,9,FALSE),IF(AND(WEEKDAY(AP4,2)=2,COUNTIF(Jours_fériés,AND(AP4+1,AP4+2))),AP11-HLOOKUP(AP4+3,Journalier_HLV_Inter,9,FALSE),IF(AND(WEEKDAY(AP4,2)=2,COUNTIF(Jours_fériés,AP4+1)),AP11-HLOOKUP(AP4+2,Journalier_HLV_Inter,9,FALSE),IF(AND(WEEKDAY(AP4,2)=3,COUNTIF(Jours_fériés,AND(AP4+1,AP4+2))),AP11-HLOOKUP(AP4+5,Journalier_HLV_Inter,9,FALSE),IF(AND(WEEKDAY(AP4,2)=3,COUNTIF(Jours_fériés,AP4+1)),AP11-HLOOKUP(AP4+2,Journalier_HLV_Inter,9,FALSE),IF(AND(WEEKDAY(AP4,2)=4,COUNTIF(Jours_fériés,AP4+1)),AP11-HLOOKUP(AP4+4,Journalier_HLV_Inter,9,FALSE),IF(AND(WEEKDAY(AP4,2)=4,COUNTIF(Jours_fériés,AND(AP4+1,AP4+4))),AP11-HLOOKUP(AP4+5,Journalier_HLV_Inter,9,FALSE),IF(AND(WEEKDAY(AP4,2)=5,COUNTIF(Jours_fériés,AP4+3)),AP11-HLOOKUP(AP4+4,Journalier_HLV_Inter,9,FALSE),IF(COUNTIF(Week_end,AP4),0,IF(COUNTIF(Jours_fériés,AP4),0,AP11-HLOOKUP(AP4+1,Journalier_HLV_Inter,9,FALSE)))))))))))))</f>
        <v>0</v>
      </c>
      <c r="AQ20" s="63">
        <f>IF(WEEKDAY(AQ4,2)=5,(AQ11-HLOOKUP(AQ4+3,Journalier_HLV_Inter,9,FALSE)),IF(AND(WEEKDAY(AQ4,2)=1,COUNTIF(Jours_fériés,AND(AQ4+1,IE+2))),AQ11-HLOOKUP(AQ4+3,Journalier_HLV_Inter,9,FALSE),IF(AND(WEEKDAY(AQ4,2)=1,COUNTIF(Jours_fériés,AQ4+1)),AQ11-HLOOKUP(AQ4+2,Journalier_HLV_Inter,9,FALSE),IF(AND(WEEKDAY(AQ4,2)=2,COUNTIF(Jours_fériés,AND(AQ4+1,AQ4+2))),AQ11-HLOOKUP(AQ4+3,Journalier_HLV_Inter,9,FALSE),IF(AND(WEEKDAY(AQ4,2)=2,COUNTIF(Jours_fériés,AQ4+1)),AQ11-HLOOKUP(AQ4+2,Journalier_HLV_Inter,9,FALSE),IF(AND(WEEKDAY(AQ4,2)=3,COUNTIF(Jours_fériés,AND(AQ4+1,AQ4+2))),AQ11-HLOOKUP(AQ4+5,Journalier_HLV_Inter,9,FALSE),IF(AND(WEEKDAY(AQ4,2)=3,COUNTIF(Jours_fériés,AQ4+1)),AQ11-HLOOKUP(AQ4+2,Journalier_HLV_Inter,9,FALSE),IF(AND(WEEKDAY(AQ4,2)=4,COUNTIF(Jours_fériés,AQ4+1)),AQ11-HLOOKUP(AQ4+4,Journalier_HLV_Inter,9,FALSE),IF(AND(WEEKDAY(AQ4,2)=4,COUNTIF(Jours_fériés,AND(AQ4+1,AQ4+4))),AQ11-HLOOKUP(AQ4+5,Journalier_HLV_Inter,9,FALSE),IF(AND(WEEKDAY(AQ4,2)=5,COUNTIF(Jours_fériés,AQ4+3)),AQ11-HLOOKUP(AQ4+4,Journalier_HLV_Inter,9,FALSE),IF(COUNTIF(Week_end,AQ4),0,IF(COUNTIF(Jours_fériés,AQ4),0,AQ11-HLOOKUP(AQ4+1,Journalier_HLV_Inter,9,FALSE)))))))))))))</f>
        <v>0</v>
      </c>
      <c r="AR20" s="63">
        <f>IF(WEEKDAY(AR4,2)=5,(AR11-HLOOKUP(AR4+3,Journalier_HLV_Inter,9,FALSE)),IF(AND(WEEKDAY(AR4,2)=1,COUNTIF(Jours_fériés,AND(AR4+1,IE+2))),AR11-HLOOKUP(AR4+3,Journalier_HLV_Inter,9,FALSE),IF(AND(WEEKDAY(AR4,2)=1,COUNTIF(Jours_fériés,AR4+1)),AR11-HLOOKUP(AR4+2,Journalier_HLV_Inter,9,FALSE),IF(AND(WEEKDAY(AR4,2)=2,COUNTIF(Jours_fériés,AND(AR4+1,AR4+2))),AR11-HLOOKUP(AR4+3,Journalier_HLV_Inter,9,FALSE),IF(AND(WEEKDAY(AR4,2)=2,COUNTIF(Jours_fériés,AR4+1)),AR11-HLOOKUP(AR4+2,Journalier_HLV_Inter,9,FALSE),IF(AND(WEEKDAY(AR4,2)=3,COUNTIF(Jours_fériés,AND(AR4+1,AR4+2))),AR11-HLOOKUP(AR4+5,Journalier_HLV_Inter,9,FALSE),IF(AND(WEEKDAY(AR4,2)=3,COUNTIF(Jours_fériés,AR4+1)),AR11-HLOOKUP(AR4+2,Journalier_HLV_Inter,9,FALSE),IF(AND(WEEKDAY(AR4,2)=4,COUNTIF(Jours_fériés,AR4+1)),AR11-HLOOKUP(AR4+4,Journalier_HLV_Inter,9,FALSE),IF(AND(WEEKDAY(AR4,2)=4,COUNTIF(Jours_fériés,AND(AR4+1,AR4+4))),AR11-HLOOKUP(AR4+5,Journalier_HLV_Inter,9,FALSE),IF(AND(WEEKDAY(AR4,2)=5,COUNTIF(Jours_fériés,AR4+3)),AR11-HLOOKUP(AR4+4,Journalier_HLV_Inter,9,FALSE),IF(COUNTIF(Week_end,AR4),0,IF(COUNTIF(Jours_fériés,AR4),0,AR11-HLOOKUP(AR4+1,Journalier_HLV_Inter,9,FALSE)))))))))))))</f>
        <v>0</v>
      </c>
      <c r="AS20" s="63">
        <f>IF(WEEKDAY(AS4,2)=5,(AS11-HLOOKUP(AS4+3,Journalier_HLV_Inter,9,FALSE)),IF(AND(WEEKDAY(AS4,2)=1,COUNTIF(Jours_fériés,AND(AS4+1,IE+2))),AS11-HLOOKUP(AS4+3,Journalier_HLV_Inter,9,FALSE),IF(AND(WEEKDAY(AS4,2)=1,COUNTIF(Jours_fériés,AS4+1)),AS11-HLOOKUP(AS4+2,Journalier_HLV_Inter,9,FALSE),IF(AND(WEEKDAY(AS4,2)=2,COUNTIF(Jours_fériés,AND(AS4+1,AS4+2))),AS11-HLOOKUP(AS4+3,Journalier_HLV_Inter,9,FALSE),IF(AND(WEEKDAY(AS4,2)=2,COUNTIF(Jours_fériés,AS4+1)),AS11-HLOOKUP(AS4+2,Journalier_HLV_Inter,9,FALSE),IF(AND(WEEKDAY(AS4,2)=3,COUNTIF(Jours_fériés,AND(AS4+1,AS4+2))),AS11-HLOOKUP(AS4+5,Journalier_HLV_Inter,9,FALSE),IF(AND(WEEKDAY(AS4,2)=3,COUNTIF(Jours_fériés,AS4+1)),AS11-HLOOKUP(AS4+2,Journalier_HLV_Inter,9,FALSE),IF(AND(WEEKDAY(AS4,2)=4,COUNTIF(Jours_fériés,AS4+1)),AS11-HLOOKUP(AS4+4,Journalier_HLV_Inter,9,FALSE),IF(AND(WEEKDAY(AS4,2)=4,COUNTIF(Jours_fériés,AND(AS4+1,AS4+4))),AS11-HLOOKUP(AS4+5,Journalier_HLV_Inter,9,FALSE),IF(AND(WEEKDAY(AS4,2)=5,COUNTIF(Jours_fériés,AS4+3)),AS11-HLOOKUP(AS4+4,Journalier_HLV_Inter,9,FALSE),IF(COUNTIF(Week_end,AS4),0,IF(COUNTIF(Jours_fériés,AS4),0,AS11-HLOOKUP(AS4+1,Journalier_HLV_Inter,9,FALSE)))))))))))))</f>
        <v>0</v>
      </c>
      <c r="AT20" s="63">
        <f>IF(WEEKDAY(AT4,2)=5,(AT11-HLOOKUP(AT4+3,Journalier_HLV_Inter,9,FALSE)),IF(AND(WEEKDAY(AT4,2)=1,COUNTIF(Jours_fériés,AND(AT4+1,IE+2))),AT11-HLOOKUP(AT4+3,Journalier_HLV_Inter,9,FALSE),IF(AND(WEEKDAY(AT4,2)=1,COUNTIF(Jours_fériés,AT4+1)),AT11-HLOOKUP(AT4+2,Journalier_HLV_Inter,9,FALSE),IF(AND(WEEKDAY(AT4,2)=2,COUNTIF(Jours_fériés,AND(AT4+1,AT4+2))),AT11-HLOOKUP(AT4+3,Journalier_HLV_Inter,9,FALSE),IF(AND(WEEKDAY(AT4,2)=2,COUNTIF(Jours_fériés,AT4+1)),AT11-HLOOKUP(AT4+2,Journalier_HLV_Inter,9,FALSE),IF(AND(WEEKDAY(AT4,2)=3,COUNTIF(Jours_fériés,AND(AT4+1,AT4+2))),AT11-HLOOKUP(AT4+5,Journalier_HLV_Inter,9,FALSE),IF(AND(WEEKDAY(AT4,2)=3,COUNTIF(Jours_fériés,AT4+1)),AT11-HLOOKUP(AT4+2,Journalier_HLV_Inter,9,FALSE),IF(AND(WEEKDAY(AT4,2)=4,COUNTIF(Jours_fériés,AT4+1)),AT11-HLOOKUP(AT4+4,Journalier_HLV_Inter,9,FALSE),IF(AND(WEEKDAY(AT4,2)=4,COUNTIF(Jours_fériés,AND(AT4+1,AT4+4))),AT11-HLOOKUP(AT4+5,Journalier_HLV_Inter,9,FALSE),IF(AND(WEEKDAY(AT4,2)=5,COUNTIF(Jours_fériés,AT4+3)),AT11-HLOOKUP(AT4+4,Journalier_HLV_Inter,9,FALSE),IF(COUNTIF(Week_end,AT4),0,IF(COUNTIF(Jours_fériés,AT4),0,AT11-HLOOKUP(AT4+1,Journalier_HLV_Inter,9,FALSE)))))))))))))</f>
        <v>0</v>
      </c>
      <c r="AU20" s="63">
        <f>IF(WEEKDAY(AU4,2)=5,(AU11-HLOOKUP(AU4+3,Journalier_HLV_Inter,9,FALSE)),IF(AND(WEEKDAY(AU4,2)=1,COUNTIF(Jours_fériés,AND(AU4+1,IE+2))),AU11-HLOOKUP(AU4+3,Journalier_HLV_Inter,9,FALSE),IF(AND(WEEKDAY(AU4,2)=1,COUNTIF(Jours_fériés,AU4+1)),AU11-HLOOKUP(AU4+2,Journalier_HLV_Inter,9,FALSE),IF(AND(WEEKDAY(AU4,2)=2,COUNTIF(Jours_fériés,AND(AU4+1,AU4+2))),AU11-HLOOKUP(AU4+3,Journalier_HLV_Inter,9,FALSE),IF(AND(WEEKDAY(AU4,2)=2,COUNTIF(Jours_fériés,AU4+1)),AU11-HLOOKUP(AU4+2,Journalier_HLV_Inter,9,FALSE),IF(AND(WEEKDAY(AU4,2)=3,COUNTIF(Jours_fériés,AND(AU4+1,AU4+2))),AU11-HLOOKUP(AU4+5,Journalier_HLV_Inter,9,FALSE),IF(AND(WEEKDAY(AU4,2)=3,COUNTIF(Jours_fériés,AU4+1)),AU11-HLOOKUP(AU4+2,Journalier_HLV_Inter,9,FALSE),IF(AND(WEEKDAY(AU4,2)=4,COUNTIF(Jours_fériés,AU4+1)),AU11-HLOOKUP(AU4+4,Journalier_HLV_Inter,9,FALSE),IF(AND(WEEKDAY(AU4,2)=4,COUNTIF(Jours_fériés,AND(AU4+1,AU4+4))),AU11-HLOOKUP(AU4+5,Journalier_HLV_Inter,9,FALSE),IF(AND(WEEKDAY(AU4,2)=5,COUNTIF(Jours_fériés,AU4+3)),AU11-HLOOKUP(AU4+4,Journalier_HLV_Inter,9,FALSE),IF(COUNTIF(Week_end,AU4),0,IF(COUNTIF(Jours_fériés,AU4),0,AU11-HLOOKUP(AU4+1,Journalier_HLV_Inter,9,FALSE)))))))))))))</f>
        <v>0</v>
      </c>
      <c r="AV20" s="63">
        <f>IF(WEEKDAY(AV4,2)=5,(AV11-HLOOKUP(AV4+3,Journalier_HLV_Inter,9,FALSE)),IF(AND(WEEKDAY(AV4,2)=1,COUNTIF(Jours_fériés,AND(AV4+1,IE+2))),AV11-HLOOKUP(AV4+3,Journalier_HLV_Inter,9,FALSE),IF(AND(WEEKDAY(AV4,2)=1,COUNTIF(Jours_fériés,AV4+1)),AV11-HLOOKUP(AV4+2,Journalier_HLV_Inter,9,FALSE),IF(AND(WEEKDAY(AV4,2)=2,COUNTIF(Jours_fériés,AND(AV4+1,AV4+2))),AV11-HLOOKUP(AV4+3,Journalier_HLV_Inter,9,FALSE),IF(AND(WEEKDAY(AV4,2)=2,COUNTIF(Jours_fériés,AV4+1)),AV11-HLOOKUP(AV4+2,Journalier_HLV_Inter,9,FALSE),IF(AND(WEEKDAY(AV4,2)=3,COUNTIF(Jours_fériés,AND(AV4+1,AV4+2))),AV11-HLOOKUP(AV4+5,Journalier_HLV_Inter,9,FALSE),IF(AND(WEEKDAY(AV4,2)=3,COUNTIF(Jours_fériés,AV4+1)),AV11-HLOOKUP(AV4+2,Journalier_HLV_Inter,9,FALSE),IF(AND(WEEKDAY(AV4,2)=4,COUNTIF(Jours_fériés,AV4+1)),AV11-HLOOKUP(AV4+4,Journalier_HLV_Inter,9,FALSE),IF(AND(WEEKDAY(AV4,2)=4,COUNTIF(Jours_fériés,AND(AV4+1,AV4+4))),AV11-HLOOKUP(AV4+5,Journalier_HLV_Inter,9,FALSE),IF(AND(WEEKDAY(AV4,2)=5,COUNTIF(Jours_fériés,AV4+3)),AV11-HLOOKUP(AV4+4,Journalier_HLV_Inter,9,FALSE),IF(COUNTIF(Week_end,AV4),0,IF(COUNTIF(Jours_fériés,AV4),0,AV11-HLOOKUP(AV4+1,Journalier_HLV_Inter,9,FALSE)))))))))))))</f>
        <v>0</v>
      </c>
      <c r="AW20" s="63">
        <f>IF(WEEKDAY(AW4,2)=5,(AW11-HLOOKUP(AW4+3,Journalier_HLV_Inter,9,FALSE)),IF(AND(WEEKDAY(AW4,2)=1,COUNTIF(Jours_fériés,AND(AW4+1,IE+2))),AW11-HLOOKUP(AW4+3,Journalier_HLV_Inter,9,FALSE),IF(AND(WEEKDAY(AW4,2)=1,COUNTIF(Jours_fériés,AW4+1)),AW11-HLOOKUP(AW4+2,Journalier_HLV_Inter,9,FALSE),IF(AND(WEEKDAY(AW4,2)=2,COUNTIF(Jours_fériés,AND(AW4+1,AW4+2))),AW11-HLOOKUP(AW4+3,Journalier_HLV_Inter,9,FALSE),IF(AND(WEEKDAY(AW4,2)=2,COUNTIF(Jours_fériés,AW4+1)),AW11-HLOOKUP(AW4+2,Journalier_HLV_Inter,9,FALSE),IF(AND(WEEKDAY(AW4,2)=3,COUNTIF(Jours_fériés,AND(AW4+1,AW4+2))),AW11-HLOOKUP(AW4+5,Journalier_HLV_Inter,9,FALSE),IF(AND(WEEKDAY(AW4,2)=3,COUNTIF(Jours_fériés,AW4+1)),AW11-HLOOKUP(AW4+2,Journalier_HLV_Inter,9,FALSE),IF(AND(WEEKDAY(AW4,2)=4,COUNTIF(Jours_fériés,AW4+1)),AW11-HLOOKUP(AW4+4,Journalier_HLV_Inter,9,FALSE),IF(AND(WEEKDAY(AW4,2)=4,COUNTIF(Jours_fériés,AND(AW4+1,AW4+4))),AW11-HLOOKUP(AW4+5,Journalier_HLV_Inter,9,FALSE),IF(AND(WEEKDAY(AW4,2)=5,COUNTIF(Jours_fériés,AW4+3)),AW11-HLOOKUP(AW4+4,Journalier_HLV_Inter,9,FALSE),IF(COUNTIF(Week_end,AW4),0,IF(COUNTIF(Jours_fériés,AW4),0,AW11-HLOOKUP(AW4+1,Journalier_HLV_Inter,9,FALSE)))))))))))))</f>
        <v>0</v>
      </c>
      <c r="AX20" s="63">
        <f>IF(WEEKDAY(AX4,2)=5,(AX11-HLOOKUP(AX4+3,Journalier_HLV_Inter,9,FALSE)),IF(AND(WEEKDAY(AX4,2)=1,COUNTIF(Jours_fériés,AND(AX4+1,IE+2))),AX11-HLOOKUP(AX4+3,Journalier_HLV_Inter,9,FALSE),IF(AND(WEEKDAY(AX4,2)=1,COUNTIF(Jours_fériés,AX4+1)),AX11-HLOOKUP(AX4+2,Journalier_HLV_Inter,9,FALSE),IF(AND(WEEKDAY(AX4,2)=2,COUNTIF(Jours_fériés,AND(AX4+1,AX4+2))),AX11-HLOOKUP(AX4+3,Journalier_HLV_Inter,9,FALSE),IF(AND(WEEKDAY(AX4,2)=2,COUNTIF(Jours_fériés,AX4+1)),AX11-HLOOKUP(AX4+2,Journalier_HLV_Inter,9,FALSE),IF(AND(WEEKDAY(AX4,2)=3,COUNTIF(Jours_fériés,AND(AX4+1,AX4+2))),AX11-HLOOKUP(AX4+5,Journalier_HLV_Inter,9,FALSE),IF(AND(WEEKDAY(AX4,2)=3,COUNTIF(Jours_fériés,AX4+1)),AX11-HLOOKUP(AX4+2,Journalier_HLV_Inter,9,FALSE),IF(AND(WEEKDAY(AX4,2)=4,COUNTIF(Jours_fériés,AX4+1)),AX11-HLOOKUP(AX4+4,Journalier_HLV_Inter,9,FALSE),IF(AND(WEEKDAY(AX4,2)=4,COUNTIF(Jours_fériés,AND(AX4+1,AX4+4))),AX11-HLOOKUP(AX4+5,Journalier_HLV_Inter,9,FALSE),IF(AND(WEEKDAY(AX4,2)=5,COUNTIF(Jours_fériés,AX4+3)),AX11-HLOOKUP(AX4+4,Journalier_HLV_Inter,9,FALSE),IF(COUNTIF(Week_end,AX4),0,IF(COUNTIF(Jours_fériés,AX4),0,AX11-HLOOKUP(AX4+1,Journalier_HLV_Inter,9,FALSE)))))))))))))</f>
        <v>0</v>
      </c>
      <c r="AY20" s="63">
        <f>IF(WEEKDAY(AY4,2)=5,(AY11-HLOOKUP(AY4+3,Journalier_HLV_Inter,9,FALSE)),IF(AND(WEEKDAY(AY4,2)=1,COUNTIF(Jours_fériés,AND(AY4+1,IE+2))),AY11-HLOOKUP(AY4+3,Journalier_HLV_Inter,9,FALSE),IF(AND(WEEKDAY(AY4,2)=1,COUNTIF(Jours_fériés,AY4+1)),AY11-HLOOKUP(AY4+2,Journalier_HLV_Inter,9,FALSE),IF(AND(WEEKDAY(AY4,2)=2,COUNTIF(Jours_fériés,AND(AY4+1,AY4+2))),AY11-HLOOKUP(AY4+3,Journalier_HLV_Inter,9,FALSE),IF(AND(WEEKDAY(AY4,2)=2,COUNTIF(Jours_fériés,AY4+1)),AY11-HLOOKUP(AY4+2,Journalier_HLV_Inter,9,FALSE),IF(AND(WEEKDAY(AY4,2)=3,COUNTIF(Jours_fériés,AND(AY4+1,AY4+2))),AY11-HLOOKUP(AY4+5,Journalier_HLV_Inter,9,FALSE),IF(AND(WEEKDAY(AY4,2)=3,COUNTIF(Jours_fériés,AY4+1)),AY11-HLOOKUP(AY4+2,Journalier_HLV_Inter,9,FALSE),IF(AND(WEEKDAY(AY4,2)=4,COUNTIF(Jours_fériés,AY4+1)),AY11-HLOOKUP(AY4+4,Journalier_HLV_Inter,9,FALSE),IF(AND(WEEKDAY(AY4,2)=4,COUNTIF(Jours_fériés,AND(AY4+1,AY4+4))),AY11-HLOOKUP(AY4+5,Journalier_HLV_Inter,9,FALSE),IF(AND(WEEKDAY(AY4,2)=5,COUNTIF(Jours_fériés,AY4+3)),AY11-HLOOKUP(AY4+4,Journalier_HLV_Inter,9,FALSE),IF(COUNTIF(Week_end,AY4),0,IF(COUNTIF(Jours_fériés,AY4),0,AY11-HLOOKUP(AY4+1,Journalier_HLV_Inter,9,FALSE)))))))))))))</f>
        <v>0</v>
      </c>
      <c r="AZ20" s="63">
        <f>IF(WEEKDAY(AZ4,2)=5,(AZ11-HLOOKUP(AZ4+3,Journalier_HLV_Inter,9,FALSE)),IF(AND(WEEKDAY(AZ4,2)=1,COUNTIF(Jours_fériés,AND(AZ4+1,IE+2))),AZ11-HLOOKUP(AZ4+3,Journalier_HLV_Inter,9,FALSE),IF(AND(WEEKDAY(AZ4,2)=1,COUNTIF(Jours_fériés,AZ4+1)),AZ11-HLOOKUP(AZ4+2,Journalier_HLV_Inter,9,FALSE),IF(AND(WEEKDAY(AZ4,2)=2,COUNTIF(Jours_fériés,AND(AZ4+1,AZ4+2))),AZ11-HLOOKUP(AZ4+3,Journalier_HLV_Inter,9,FALSE),IF(AND(WEEKDAY(AZ4,2)=2,COUNTIF(Jours_fériés,AZ4+1)),AZ11-HLOOKUP(AZ4+2,Journalier_HLV_Inter,9,FALSE),IF(AND(WEEKDAY(AZ4,2)=3,COUNTIF(Jours_fériés,AND(AZ4+1,AZ4+2))),AZ11-HLOOKUP(AZ4+5,Journalier_HLV_Inter,9,FALSE),IF(AND(WEEKDAY(AZ4,2)=3,COUNTIF(Jours_fériés,AZ4+1)),AZ11-HLOOKUP(AZ4+2,Journalier_HLV_Inter,9,FALSE),IF(AND(WEEKDAY(AZ4,2)=4,COUNTIF(Jours_fériés,AZ4+1)),AZ11-HLOOKUP(AZ4+4,Journalier_HLV_Inter,9,FALSE),IF(AND(WEEKDAY(AZ4,2)=4,COUNTIF(Jours_fériés,AND(AZ4+1,AZ4+4))),AZ11-HLOOKUP(AZ4+5,Journalier_HLV_Inter,9,FALSE),IF(AND(WEEKDAY(AZ4,2)=5,COUNTIF(Jours_fériés,AZ4+3)),AZ11-HLOOKUP(AZ4+4,Journalier_HLV_Inter,9,FALSE),IF(COUNTIF(Week_end,AZ4),0,IF(COUNTIF(Jours_fériés,AZ4),0,AZ11-HLOOKUP(AZ4+1,Journalier_HLV_Inter,9,FALSE)))))))))))))</f>
        <v>0</v>
      </c>
      <c r="BA20" s="63">
        <f>IF(WEEKDAY(BA4,2)=5,(BA11-HLOOKUP(BA4+3,Journalier_HLV_Inter,9,FALSE)),IF(AND(WEEKDAY(BA4,2)=1,COUNTIF(Jours_fériés,AND(BA4+1,IE+2))),BA11-HLOOKUP(BA4+3,Journalier_HLV_Inter,9,FALSE),IF(AND(WEEKDAY(BA4,2)=1,COUNTIF(Jours_fériés,BA4+1)),BA11-HLOOKUP(BA4+2,Journalier_HLV_Inter,9,FALSE),IF(AND(WEEKDAY(BA4,2)=2,COUNTIF(Jours_fériés,AND(BA4+1,BA4+2))),BA11-HLOOKUP(BA4+3,Journalier_HLV_Inter,9,FALSE),IF(AND(WEEKDAY(BA4,2)=2,COUNTIF(Jours_fériés,BA4+1)),BA11-HLOOKUP(BA4+2,Journalier_HLV_Inter,9,FALSE),IF(AND(WEEKDAY(BA4,2)=3,COUNTIF(Jours_fériés,AND(BA4+1,BA4+2))),BA11-HLOOKUP(BA4+5,Journalier_HLV_Inter,9,FALSE),IF(AND(WEEKDAY(BA4,2)=3,COUNTIF(Jours_fériés,BA4+1)),BA11-HLOOKUP(BA4+2,Journalier_HLV_Inter,9,FALSE),IF(AND(WEEKDAY(BA4,2)=4,COUNTIF(Jours_fériés,BA4+1)),BA11-HLOOKUP(BA4+4,Journalier_HLV_Inter,9,FALSE),IF(AND(WEEKDAY(BA4,2)=4,COUNTIF(Jours_fériés,AND(BA4+1,BA4+4))),BA11-HLOOKUP(BA4+5,Journalier_HLV_Inter,9,FALSE),IF(AND(WEEKDAY(BA4,2)=5,COUNTIF(Jours_fériés,BA4+3)),BA11-HLOOKUP(BA4+4,Journalier_HLV_Inter,9,FALSE),IF(COUNTIF(Week_end,BA4),0,IF(COUNTIF(Jours_fériés,BA4),0,BA11-HLOOKUP(BA4+1,Journalier_HLV_Inter,9,FALSE)))))))))))))</f>
        <v>0</v>
      </c>
      <c r="BB20" s="63">
        <f>IF(WEEKDAY(BB4,2)=5,(BB11-HLOOKUP(BB4+3,Journalier_HLV_Inter,9,FALSE)),IF(AND(WEEKDAY(BB4,2)=1,COUNTIF(Jours_fériés,AND(BB4+1,IE+2))),BB11-HLOOKUP(BB4+3,Journalier_HLV_Inter,9,FALSE),IF(AND(WEEKDAY(BB4,2)=1,COUNTIF(Jours_fériés,BB4+1)),BB11-HLOOKUP(BB4+2,Journalier_HLV_Inter,9,FALSE),IF(AND(WEEKDAY(BB4,2)=2,COUNTIF(Jours_fériés,AND(BB4+1,BB4+2))),BB11-HLOOKUP(BB4+3,Journalier_HLV_Inter,9,FALSE),IF(AND(WEEKDAY(BB4,2)=2,COUNTIF(Jours_fériés,BB4+1)),BB11-HLOOKUP(BB4+2,Journalier_HLV_Inter,9,FALSE),IF(AND(WEEKDAY(BB4,2)=3,COUNTIF(Jours_fériés,AND(BB4+1,BB4+2))),BB11-HLOOKUP(BB4+5,Journalier_HLV_Inter,9,FALSE),IF(AND(WEEKDAY(BB4,2)=3,COUNTIF(Jours_fériés,BB4+1)),BB11-HLOOKUP(BB4+2,Journalier_HLV_Inter,9,FALSE),IF(AND(WEEKDAY(BB4,2)=4,COUNTIF(Jours_fériés,BB4+1)),BB11-HLOOKUP(BB4+4,Journalier_HLV_Inter,9,FALSE),IF(AND(WEEKDAY(BB4,2)=4,COUNTIF(Jours_fériés,AND(BB4+1,BB4+4))),BB11-HLOOKUP(BB4+5,Journalier_HLV_Inter,9,FALSE),IF(AND(WEEKDAY(BB4,2)=5,COUNTIF(Jours_fériés,BB4+3)),BB11-HLOOKUP(BB4+4,Journalier_HLV_Inter,9,FALSE),IF(COUNTIF(Week_end,BB4),0,IF(COUNTIF(Jours_fériés,BB4),0,BB11-HLOOKUP(BB4+1,Journalier_HLV_Inter,9,FALSE)))))))))))))</f>
        <v>0</v>
      </c>
      <c r="BC20" s="63">
        <f>IF(WEEKDAY(BC4,2)=5,(BC11-HLOOKUP(BC4+3,Journalier_HLV_Inter,9,FALSE)),IF(AND(WEEKDAY(BC4,2)=1,COUNTIF(Jours_fériés,AND(BC4+1,IE+2))),BC11-HLOOKUP(BC4+3,Journalier_HLV_Inter,9,FALSE),IF(AND(WEEKDAY(BC4,2)=1,COUNTIF(Jours_fériés,BC4+1)),BC11-HLOOKUP(BC4+2,Journalier_HLV_Inter,9,FALSE),IF(AND(WEEKDAY(BC4,2)=2,COUNTIF(Jours_fériés,AND(BC4+1,BC4+2))),BC11-HLOOKUP(BC4+3,Journalier_HLV_Inter,9,FALSE),IF(AND(WEEKDAY(BC4,2)=2,COUNTIF(Jours_fériés,BC4+1)),BC11-HLOOKUP(BC4+2,Journalier_HLV_Inter,9,FALSE),IF(AND(WEEKDAY(BC4,2)=3,COUNTIF(Jours_fériés,AND(BC4+1,BC4+2))),BC11-HLOOKUP(BC4+5,Journalier_HLV_Inter,9,FALSE),IF(AND(WEEKDAY(BC4,2)=3,COUNTIF(Jours_fériés,BC4+1)),BC11-HLOOKUP(BC4+2,Journalier_HLV_Inter,9,FALSE),IF(AND(WEEKDAY(BC4,2)=4,COUNTIF(Jours_fériés,BC4+1)),BC11-HLOOKUP(BC4+4,Journalier_HLV_Inter,9,FALSE),IF(AND(WEEKDAY(BC4,2)=4,COUNTIF(Jours_fériés,AND(BC4+1,BC4+4))),BC11-HLOOKUP(BC4+5,Journalier_HLV_Inter,9,FALSE),IF(AND(WEEKDAY(BC4,2)=5,COUNTIF(Jours_fériés,BC4+3)),BC11-HLOOKUP(BC4+4,Journalier_HLV_Inter,9,FALSE),IF(COUNTIF(Week_end,BC4),0,IF(COUNTIF(Jours_fériés,BC4),0,BC11-HLOOKUP(BC4+1,Journalier_HLV_Inter,9,FALSE)))))))))))))</f>
        <v>0</v>
      </c>
      <c r="BD20" s="63">
        <f>IF(WEEKDAY(BD4,2)=5,(BD11-HLOOKUP(BD4+3,Journalier_HLV_Inter,9,FALSE)),IF(AND(WEEKDAY(BD4,2)=1,COUNTIF(Jours_fériés,AND(BD4+1,IE+2))),BD11-HLOOKUP(BD4+3,Journalier_HLV_Inter,9,FALSE),IF(AND(WEEKDAY(BD4,2)=1,COUNTIF(Jours_fériés,BD4+1)),BD11-HLOOKUP(BD4+2,Journalier_HLV_Inter,9,FALSE),IF(AND(WEEKDAY(BD4,2)=2,COUNTIF(Jours_fériés,AND(BD4+1,BD4+2))),BD11-HLOOKUP(BD4+3,Journalier_HLV_Inter,9,FALSE),IF(AND(WEEKDAY(BD4,2)=2,COUNTIF(Jours_fériés,BD4+1)),BD11-HLOOKUP(BD4+2,Journalier_HLV_Inter,9,FALSE),IF(AND(WEEKDAY(BD4,2)=3,COUNTIF(Jours_fériés,AND(BD4+1,BD4+2))),BD11-HLOOKUP(BD4+5,Journalier_HLV_Inter,9,FALSE),IF(AND(WEEKDAY(BD4,2)=3,COUNTIF(Jours_fériés,BD4+1)),BD11-HLOOKUP(BD4+2,Journalier_HLV_Inter,9,FALSE),IF(AND(WEEKDAY(BD4,2)=4,COUNTIF(Jours_fériés,BD4+1)),BD11-HLOOKUP(BD4+4,Journalier_HLV_Inter,9,FALSE),IF(AND(WEEKDAY(BD4,2)=4,COUNTIF(Jours_fériés,AND(BD4+1,BD4+4))),BD11-HLOOKUP(BD4+5,Journalier_HLV_Inter,9,FALSE),IF(AND(WEEKDAY(BD4,2)=5,COUNTIF(Jours_fériés,BD4+3)),BD11-HLOOKUP(BD4+4,Journalier_HLV_Inter,9,FALSE),IF(COUNTIF(Week_end,BD4),0,IF(COUNTIF(Jours_fériés,BD4),0,BD11-HLOOKUP(BD4+1,Journalier_HLV_Inter,9,FALSE)))))))))))))</f>
        <v>0</v>
      </c>
      <c r="BE20" s="63">
        <f>IF(WEEKDAY(BE4,2)=5,(BE11-HLOOKUP(BE4+3,Journalier_HLV_Inter,9,FALSE)),IF(AND(WEEKDAY(BE4,2)=1,COUNTIF(Jours_fériés,AND(BE4+1,IE+2))),BE11-HLOOKUP(BE4+3,Journalier_HLV_Inter,9,FALSE),IF(AND(WEEKDAY(BE4,2)=1,COUNTIF(Jours_fériés,BE4+1)),BE11-HLOOKUP(BE4+2,Journalier_HLV_Inter,9,FALSE),IF(AND(WEEKDAY(BE4,2)=2,COUNTIF(Jours_fériés,AND(BE4+1,BE4+2))),BE11-HLOOKUP(BE4+3,Journalier_HLV_Inter,9,FALSE),IF(AND(WEEKDAY(BE4,2)=2,COUNTIF(Jours_fériés,BE4+1)),BE11-HLOOKUP(BE4+2,Journalier_HLV_Inter,9,FALSE),IF(AND(WEEKDAY(BE4,2)=3,COUNTIF(Jours_fériés,AND(BE4+1,BE4+2))),BE11-HLOOKUP(BE4+5,Journalier_HLV_Inter,9,FALSE),IF(AND(WEEKDAY(BE4,2)=3,COUNTIF(Jours_fériés,BE4+1)),BE11-HLOOKUP(BE4+2,Journalier_HLV_Inter,9,FALSE),IF(AND(WEEKDAY(BE4,2)=4,COUNTIF(Jours_fériés,BE4+1)),BE11-HLOOKUP(BE4+4,Journalier_HLV_Inter,9,FALSE),IF(AND(WEEKDAY(BE4,2)=4,COUNTIF(Jours_fériés,AND(BE4+1,BE4+4))),BE11-HLOOKUP(BE4+5,Journalier_HLV_Inter,9,FALSE),IF(AND(WEEKDAY(BE4,2)=5,COUNTIF(Jours_fériés,BE4+3)),BE11-HLOOKUP(BE4+4,Journalier_HLV_Inter,9,FALSE),IF(COUNTIF(Week_end,BE4),0,IF(COUNTIF(Jours_fériés,BE4),0,BE11-HLOOKUP(BE4+1,Journalier_HLV_Inter,9,FALSE)))))))))))))</f>
        <v>0</v>
      </c>
      <c r="BF20" s="63">
        <f>IF(WEEKDAY(BF4,2)=5,(BF11-HLOOKUP(BF4+3,Journalier_HLV_Inter,9,FALSE)),IF(AND(WEEKDAY(BF4,2)=1,COUNTIF(Jours_fériés,AND(BF4+1,IE+2))),BF11-HLOOKUP(BF4+3,Journalier_HLV_Inter,9,FALSE),IF(AND(WEEKDAY(BF4,2)=1,COUNTIF(Jours_fériés,BF4+1)),BF11-HLOOKUP(BF4+2,Journalier_HLV_Inter,9,FALSE),IF(AND(WEEKDAY(BF4,2)=2,COUNTIF(Jours_fériés,AND(BF4+1,BF4+2))),BF11-HLOOKUP(BF4+3,Journalier_HLV_Inter,9,FALSE),IF(AND(WEEKDAY(BF4,2)=2,COUNTIF(Jours_fériés,BF4+1)),BF11-HLOOKUP(BF4+2,Journalier_HLV_Inter,9,FALSE),IF(AND(WEEKDAY(BF4,2)=3,COUNTIF(Jours_fériés,AND(BF4+1,BF4+2))),BF11-HLOOKUP(BF4+5,Journalier_HLV_Inter,9,FALSE),IF(AND(WEEKDAY(BF4,2)=3,COUNTIF(Jours_fériés,BF4+1)),BF11-HLOOKUP(BF4+2,Journalier_HLV_Inter,9,FALSE),IF(AND(WEEKDAY(BF4,2)=4,COUNTIF(Jours_fériés,BF4+1)),BF11-HLOOKUP(BF4+4,Journalier_HLV_Inter,9,FALSE),IF(AND(WEEKDAY(BF4,2)=4,COUNTIF(Jours_fériés,AND(BF4+1,BF4+4))),BF11-HLOOKUP(BF4+5,Journalier_HLV_Inter,9,FALSE),IF(AND(WEEKDAY(BF4,2)=5,COUNTIF(Jours_fériés,BF4+3)),BF11-HLOOKUP(BF4+4,Journalier_HLV_Inter,9,FALSE),IF(COUNTIF(Week_end,BF4),0,IF(COUNTIF(Jours_fériés,BF4),0,BF11-HLOOKUP(BF4+1,Journalier_HLV_Inter,9,FALSE)))))))))))))</f>
        <v>0</v>
      </c>
      <c r="BG20" s="63">
        <f>IF(WEEKDAY(BG4,2)=5,(BG11-HLOOKUP(BG4+3,Journalier_HLV_Inter,9,FALSE)),IF(AND(WEEKDAY(BG4,2)=1,COUNTIF(Jours_fériés,AND(BG4+1,IE+2))),BG11-HLOOKUP(BG4+3,Journalier_HLV_Inter,9,FALSE),IF(AND(WEEKDAY(BG4,2)=1,COUNTIF(Jours_fériés,BG4+1)),BG11-HLOOKUP(BG4+2,Journalier_HLV_Inter,9,FALSE),IF(AND(WEEKDAY(BG4,2)=2,COUNTIF(Jours_fériés,AND(BG4+1,BG4+2))),BG11-HLOOKUP(BG4+3,Journalier_HLV_Inter,9,FALSE),IF(AND(WEEKDAY(BG4,2)=2,COUNTIF(Jours_fériés,BG4+1)),BG11-HLOOKUP(BG4+2,Journalier_HLV_Inter,9,FALSE),IF(AND(WEEKDAY(BG4,2)=3,COUNTIF(Jours_fériés,AND(BG4+1,BG4+2))),BG11-HLOOKUP(BG4+5,Journalier_HLV_Inter,9,FALSE),IF(AND(WEEKDAY(BG4,2)=3,COUNTIF(Jours_fériés,BG4+1)),BG11-HLOOKUP(BG4+2,Journalier_HLV_Inter,9,FALSE),IF(AND(WEEKDAY(BG4,2)=4,COUNTIF(Jours_fériés,BG4+1)),BG11-HLOOKUP(BG4+4,Journalier_HLV_Inter,9,FALSE),IF(AND(WEEKDAY(BG4,2)=4,COUNTIF(Jours_fériés,AND(BG4+1,BG4+4))),BG11-HLOOKUP(BG4+5,Journalier_HLV_Inter,9,FALSE),IF(AND(WEEKDAY(BG4,2)=5,COUNTIF(Jours_fériés,BG4+3)),BG11-HLOOKUP(BG4+4,Journalier_HLV_Inter,9,FALSE),IF(COUNTIF(Week_end,BG4),0,IF(COUNTIF(Jours_fériés,BG4),0,BG11-HLOOKUP(BG4+1,Journalier_HLV_Inter,9,FALSE)))))))))))))</f>
        <v>0</v>
      </c>
      <c r="BH20" s="63">
        <f>IF(WEEKDAY(BH4,2)=5,(BH11-HLOOKUP(BH4+3,Journalier_HLV_Inter,9,FALSE)),IF(AND(WEEKDAY(BH4,2)=1,COUNTIF(Jours_fériés,AND(BH4+1,IE+2))),BH11-HLOOKUP(BH4+3,Journalier_HLV_Inter,9,FALSE),IF(AND(WEEKDAY(BH4,2)=1,COUNTIF(Jours_fériés,BH4+1)),BH11-HLOOKUP(BH4+2,Journalier_HLV_Inter,9,FALSE),IF(AND(WEEKDAY(BH4,2)=2,COUNTIF(Jours_fériés,AND(BH4+1,BH4+2))),BH11-HLOOKUP(BH4+3,Journalier_HLV_Inter,9,FALSE),IF(AND(WEEKDAY(BH4,2)=2,COUNTIF(Jours_fériés,BH4+1)),BH11-HLOOKUP(BH4+2,Journalier_HLV_Inter,9,FALSE),IF(AND(WEEKDAY(BH4,2)=3,COUNTIF(Jours_fériés,AND(BH4+1,BH4+2))),BH11-HLOOKUP(BH4+5,Journalier_HLV_Inter,9,FALSE),IF(AND(WEEKDAY(BH4,2)=3,COUNTIF(Jours_fériés,BH4+1)),BH11-HLOOKUP(BH4+2,Journalier_HLV_Inter,9,FALSE),IF(AND(WEEKDAY(BH4,2)=4,COUNTIF(Jours_fériés,BH4+1)),BH11-HLOOKUP(BH4+4,Journalier_HLV_Inter,9,FALSE),IF(AND(WEEKDAY(BH4,2)=4,COUNTIF(Jours_fériés,AND(BH4+1,BH4+4))),BH11-HLOOKUP(BH4+5,Journalier_HLV_Inter,9,FALSE),IF(AND(WEEKDAY(BH4,2)=5,COUNTIF(Jours_fériés,BH4+3)),BH11-HLOOKUP(BH4+4,Journalier_HLV_Inter,9,FALSE),IF(COUNTIF(Week_end,BH4),0,IF(COUNTIF(Jours_fériés,BH4),0,BH11-HLOOKUP(BH4+1,Journalier_HLV_Inter,9,FALSE)))))))))))))</f>
        <v>0</v>
      </c>
      <c r="BI20" s="63">
        <f>IF(WEEKDAY(BI4,2)=5,(BI11-HLOOKUP(BI4+3,Journalier_HLV_Inter,9,FALSE)),IF(AND(WEEKDAY(BI4,2)=1,COUNTIF(Jours_fériés,AND(BI4+1,IE+2))),BI11-HLOOKUP(BI4+3,Journalier_HLV_Inter,9,FALSE),IF(AND(WEEKDAY(BI4,2)=1,COUNTIF(Jours_fériés,BI4+1)),BI11-HLOOKUP(BI4+2,Journalier_HLV_Inter,9,FALSE),IF(AND(WEEKDAY(BI4,2)=2,COUNTIF(Jours_fériés,AND(BI4+1,BI4+2))),BI11-HLOOKUP(BI4+3,Journalier_HLV_Inter,9,FALSE),IF(AND(WEEKDAY(BI4,2)=2,COUNTIF(Jours_fériés,BI4+1)),BI11-HLOOKUP(BI4+2,Journalier_HLV_Inter,9,FALSE),IF(AND(WEEKDAY(BI4,2)=3,COUNTIF(Jours_fériés,AND(BI4+1,BI4+2))),BI11-HLOOKUP(BI4+5,Journalier_HLV_Inter,9,FALSE),IF(AND(WEEKDAY(BI4,2)=3,COUNTIF(Jours_fériés,BI4+1)),BI11-HLOOKUP(BI4+2,Journalier_HLV_Inter,9,FALSE),IF(AND(WEEKDAY(BI4,2)=4,COUNTIF(Jours_fériés,BI4+1)),BI11-HLOOKUP(BI4+4,Journalier_HLV_Inter,9,FALSE),IF(AND(WEEKDAY(BI4,2)=4,COUNTIF(Jours_fériés,AND(BI4+1,BI4+4))),BI11-HLOOKUP(BI4+5,Journalier_HLV_Inter,9,FALSE),IF(AND(WEEKDAY(BI4,2)=5,COUNTIF(Jours_fériés,BI4+3)),BI11-HLOOKUP(BI4+4,Journalier_HLV_Inter,9,FALSE),IF(COUNTIF(Week_end,BI4),0,IF(COUNTIF(Jours_fériés,BI4),0,BI11-HLOOKUP(BI4+1,Journalier_HLV_Inter,9,FALSE)))))))))))))</f>
        <v>0</v>
      </c>
      <c r="BJ20" s="63">
        <f>IF(WEEKDAY(BJ4,2)=5,(BJ11-HLOOKUP(BJ4+3,Journalier_HLV_Inter,9,FALSE)),IF(AND(WEEKDAY(BJ4,2)=1,COUNTIF(Jours_fériés,AND(BJ4+1,IE+2))),BJ11-HLOOKUP(BJ4+3,Journalier_HLV_Inter,9,FALSE),IF(AND(WEEKDAY(BJ4,2)=1,COUNTIF(Jours_fériés,BJ4+1)),BJ11-HLOOKUP(BJ4+2,Journalier_HLV_Inter,9,FALSE),IF(AND(WEEKDAY(BJ4,2)=2,COUNTIF(Jours_fériés,AND(BJ4+1,BJ4+2))),BJ11-HLOOKUP(BJ4+3,Journalier_HLV_Inter,9,FALSE),IF(AND(WEEKDAY(BJ4,2)=2,COUNTIF(Jours_fériés,BJ4+1)),BJ11-HLOOKUP(BJ4+2,Journalier_HLV_Inter,9,FALSE),IF(AND(WEEKDAY(BJ4,2)=3,COUNTIF(Jours_fériés,AND(BJ4+1,BJ4+2))),BJ11-HLOOKUP(BJ4+5,Journalier_HLV_Inter,9,FALSE),IF(AND(WEEKDAY(BJ4,2)=3,COUNTIF(Jours_fériés,BJ4+1)),BJ11-HLOOKUP(BJ4+2,Journalier_HLV_Inter,9,FALSE),IF(AND(WEEKDAY(BJ4,2)=4,COUNTIF(Jours_fériés,BJ4+1)),BJ11-HLOOKUP(BJ4+4,Journalier_HLV_Inter,9,FALSE),IF(AND(WEEKDAY(BJ4,2)=4,COUNTIF(Jours_fériés,AND(BJ4+1,BJ4+4))),BJ11-HLOOKUP(BJ4+5,Journalier_HLV_Inter,9,FALSE),IF(AND(WEEKDAY(BJ4,2)=5,COUNTIF(Jours_fériés,BJ4+3)),BJ11-HLOOKUP(BJ4+4,Journalier_HLV_Inter,9,FALSE),IF(COUNTIF(Week_end,BJ4),0,IF(COUNTIF(Jours_fériés,BJ4),0,BJ11-HLOOKUP(BJ4+1,Journalier_HLV_Inter,9,FALSE)))))))))))))</f>
        <v>0</v>
      </c>
      <c r="BK20" s="63">
        <f>IF(WEEKDAY(BK4,2)=5,(BK11-HLOOKUP(BK4+3,Journalier_HLV_Inter,9,FALSE)),IF(AND(WEEKDAY(BK4,2)=1,COUNTIF(Jours_fériés,AND(BK4+1,IE+2))),BK11-HLOOKUP(BK4+3,Journalier_HLV_Inter,9,FALSE),IF(AND(WEEKDAY(BK4,2)=1,COUNTIF(Jours_fériés,BK4+1)),BK11-HLOOKUP(BK4+2,Journalier_HLV_Inter,9,FALSE),IF(AND(WEEKDAY(BK4,2)=2,COUNTIF(Jours_fériés,AND(BK4+1,BK4+2))),BK11-HLOOKUP(BK4+3,Journalier_HLV_Inter,9,FALSE),IF(AND(WEEKDAY(BK4,2)=2,COUNTIF(Jours_fériés,BK4+1)),BK11-HLOOKUP(BK4+2,Journalier_HLV_Inter,9,FALSE),IF(AND(WEEKDAY(BK4,2)=3,COUNTIF(Jours_fériés,AND(BK4+1,BK4+2))),BK11-HLOOKUP(BK4+5,Journalier_HLV_Inter,9,FALSE),IF(AND(WEEKDAY(BK4,2)=3,COUNTIF(Jours_fériés,BK4+1)),BK11-HLOOKUP(BK4+2,Journalier_HLV_Inter,9,FALSE),IF(AND(WEEKDAY(BK4,2)=4,COUNTIF(Jours_fériés,BK4+1)),BK11-HLOOKUP(BK4+4,Journalier_HLV_Inter,9,FALSE),IF(AND(WEEKDAY(BK4,2)=4,COUNTIF(Jours_fériés,AND(BK4+1,BK4+4))),BK11-HLOOKUP(BK4+5,Journalier_HLV_Inter,9,FALSE),IF(AND(WEEKDAY(BK4,2)=5,COUNTIF(Jours_fériés,BK4+3)),BK11-HLOOKUP(BK4+4,Journalier_HLV_Inter,9,FALSE),IF(COUNTIF(Week_end,BK4),0,IF(COUNTIF(Jours_fériés,BK4),0,BK11-HLOOKUP(BK4+1,Journalier_HLV_Inter,9,FALSE)))))))))))))</f>
        <v>0</v>
      </c>
      <c r="BL20" s="63">
        <f>IF(WEEKDAY(BL4,2)=5,(BL11-HLOOKUP(BL4+3,Journalier_HLV_Inter,9,FALSE)),IF(AND(WEEKDAY(BL4,2)=1,COUNTIF(Jours_fériés,AND(BL4+1,IE+2))),BL11-HLOOKUP(BL4+3,Journalier_HLV_Inter,9,FALSE),IF(AND(WEEKDAY(BL4,2)=1,COUNTIF(Jours_fériés,BL4+1)),BL11-HLOOKUP(BL4+2,Journalier_HLV_Inter,9,FALSE),IF(AND(WEEKDAY(BL4,2)=2,COUNTIF(Jours_fériés,AND(BL4+1,BL4+2))),BL11-HLOOKUP(BL4+3,Journalier_HLV_Inter,9,FALSE),IF(AND(WEEKDAY(BL4,2)=2,COUNTIF(Jours_fériés,BL4+1)),BL11-HLOOKUP(BL4+2,Journalier_HLV_Inter,9,FALSE),IF(AND(WEEKDAY(BL4,2)=3,COUNTIF(Jours_fériés,AND(BL4+1,BL4+2))),BL11-HLOOKUP(BL4+5,Journalier_HLV_Inter,9,FALSE),IF(AND(WEEKDAY(BL4,2)=3,COUNTIF(Jours_fériés,BL4+1)),BL11-HLOOKUP(BL4+2,Journalier_HLV_Inter,9,FALSE),IF(AND(WEEKDAY(BL4,2)=4,COUNTIF(Jours_fériés,BL4+1)),BL11-HLOOKUP(BL4+4,Journalier_HLV_Inter,9,FALSE),IF(AND(WEEKDAY(BL4,2)=4,COUNTIF(Jours_fériés,AND(BL4+1,BL4+4))),BL11-HLOOKUP(BL4+5,Journalier_HLV_Inter,9,FALSE),IF(AND(WEEKDAY(BL4,2)=5,COUNTIF(Jours_fériés,BL4+3)),BL11-HLOOKUP(BL4+4,Journalier_HLV_Inter,9,FALSE),IF(COUNTIF(Week_end,BL4),0,IF(COUNTIF(Jours_fériés,BL4),0,BL11-HLOOKUP(BL4+1,Journalier_HLV_Inter,9,FALSE)))))))))))))</f>
        <v>0</v>
      </c>
      <c r="BM20" s="63">
        <f>IF(WEEKDAY(BM4,2)=5,(BM11-HLOOKUP(BM4+3,Journalier_HLV_Inter,9,FALSE)),IF(AND(WEEKDAY(BM4,2)=1,COUNTIF(Jours_fériés,AND(BM4+1,IE+2))),BM11-HLOOKUP(BM4+3,Journalier_HLV_Inter,9,FALSE),IF(AND(WEEKDAY(BM4,2)=1,COUNTIF(Jours_fériés,BM4+1)),BM11-HLOOKUP(BM4+2,Journalier_HLV_Inter,9,FALSE),IF(AND(WEEKDAY(BM4,2)=2,COUNTIF(Jours_fériés,AND(BM4+1,BM4+2))),BM11-HLOOKUP(BM4+3,Journalier_HLV_Inter,9,FALSE),IF(AND(WEEKDAY(BM4,2)=2,COUNTIF(Jours_fériés,BM4+1)),BM11-HLOOKUP(BM4+2,Journalier_HLV_Inter,9,FALSE),IF(AND(WEEKDAY(BM4,2)=3,COUNTIF(Jours_fériés,AND(BM4+1,BM4+2))),BM11-HLOOKUP(BM4+5,Journalier_HLV_Inter,9,FALSE),IF(AND(WEEKDAY(BM4,2)=3,COUNTIF(Jours_fériés,BM4+1)),BM11-HLOOKUP(BM4+2,Journalier_HLV_Inter,9,FALSE),IF(AND(WEEKDAY(BM4,2)=4,COUNTIF(Jours_fériés,BM4+1)),BM11-HLOOKUP(BM4+4,Journalier_HLV_Inter,9,FALSE),IF(AND(WEEKDAY(BM4,2)=4,COUNTIF(Jours_fériés,AND(BM4+1,BM4+4))),BM11-HLOOKUP(BM4+5,Journalier_HLV_Inter,9,FALSE),IF(AND(WEEKDAY(BM4,2)=5,COUNTIF(Jours_fériés,BM4+3)),BM11-HLOOKUP(BM4+4,Journalier_HLV_Inter,9,FALSE),IF(COUNTIF(Week_end,BM4),0,IF(COUNTIF(Jours_fériés,BM4),0,BM11-HLOOKUP(BM4+1,Journalier_HLV_Inter,9,FALSE)))))))))))))</f>
        <v>0</v>
      </c>
      <c r="BN20" s="63">
        <f>IF(WEEKDAY(BN4,2)=5,(BN11-HLOOKUP(BN4+3,Journalier_HLV_Inter,9,FALSE)),IF(AND(WEEKDAY(BN4,2)=1,COUNTIF(Jours_fériés,AND(BN4+1,IE+2))),BN11-HLOOKUP(BN4+3,Journalier_HLV_Inter,9,FALSE),IF(AND(WEEKDAY(BN4,2)=1,COUNTIF(Jours_fériés,BN4+1)),BN11-HLOOKUP(BN4+2,Journalier_HLV_Inter,9,FALSE),IF(AND(WEEKDAY(BN4,2)=2,COUNTIF(Jours_fériés,AND(BN4+1,BN4+2))),BN11-HLOOKUP(BN4+3,Journalier_HLV_Inter,9,FALSE),IF(AND(WEEKDAY(BN4,2)=2,COUNTIF(Jours_fériés,BN4+1)),BN11-HLOOKUP(BN4+2,Journalier_HLV_Inter,9,FALSE),IF(AND(WEEKDAY(BN4,2)=3,COUNTIF(Jours_fériés,AND(BN4+1,BN4+2))),BN11-HLOOKUP(BN4+5,Journalier_HLV_Inter,9,FALSE),IF(AND(WEEKDAY(BN4,2)=3,COUNTIF(Jours_fériés,BN4+1)),BN11-HLOOKUP(BN4+2,Journalier_HLV_Inter,9,FALSE),IF(AND(WEEKDAY(BN4,2)=4,COUNTIF(Jours_fériés,BN4+1)),BN11-HLOOKUP(BN4+4,Journalier_HLV_Inter,9,FALSE),IF(AND(WEEKDAY(BN4,2)=4,COUNTIF(Jours_fériés,AND(BN4+1,BN4+4))),BN11-HLOOKUP(BN4+5,Journalier_HLV_Inter,9,FALSE),IF(AND(WEEKDAY(BN4,2)=5,COUNTIF(Jours_fériés,BN4+3)),BN11-HLOOKUP(BN4+4,Journalier_HLV_Inter,9,FALSE),IF(COUNTIF(Week_end,BN4),0,IF(COUNTIF(Jours_fériés,BN4),0,BN11-HLOOKUP(BN4+1,Journalier_HLV_Inter,9,FALSE)))))))))))))</f>
        <v>0</v>
      </c>
      <c r="BO20" s="63">
        <f>IF(WEEKDAY(BO4,2)=5,(BO11-HLOOKUP(BO4+3,Journalier_HLV_Inter,9,FALSE)),IF(AND(WEEKDAY(BO4,2)=1,COUNTIF(Jours_fériés,AND(BO4+1,IE+2))),BO11-HLOOKUP(BO4+3,Journalier_HLV_Inter,9,FALSE),IF(AND(WEEKDAY(BO4,2)=1,COUNTIF(Jours_fériés,BO4+1)),BO11-HLOOKUP(BO4+2,Journalier_HLV_Inter,9,FALSE),IF(AND(WEEKDAY(BO4,2)=2,COUNTIF(Jours_fériés,AND(BO4+1,BO4+2))),BO11-HLOOKUP(BO4+3,Journalier_HLV_Inter,9,FALSE),IF(AND(WEEKDAY(BO4,2)=2,COUNTIF(Jours_fériés,BO4+1)),BO11-HLOOKUP(BO4+2,Journalier_HLV_Inter,9,FALSE),IF(AND(WEEKDAY(BO4,2)=3,COUNTIF(Jours_fériés,AND(BO4+1,BO4+2))),BO11-HLOOKUP(BO4+5,Journalier_HLV_Inter,9,FALSE),IF(AND(WEEKDAY(BO4,2)=3,COUNTIF(Jours_fériés,BO4+1)),BO11-HLOOKUP(BO4+2,Journalier_HLV_Inter,9,FALSE),IF(AND(WEEKDAY(BO4,2)=4,COUNTIF(Jours_fériés,BO4+1)),BO11-HLOOKUP(BO4+4,Journalier_HLV_Inter,9,FALSE),IF(AND(WEEKDAY(BO4,2)=4,COUNTIF(Jours_fériés,AND(BO4+1,BO4+4))),BO11-HLOOKUP(BO4+5,Journalier_HLV_Inter,9,FALSE),IF(AND(WEEKDAY(BO4,2)=5,COUNTIF(Jours_fériés,BO4+3)),BO11-HLOOKUP(BO4+4,Journalier_HLV_Inter,9,FALSE),IF(COUNTIF(Week_end,BO4),0,IF(COUNTIF(Jours_fériés,BO4),0,BO11-HLOOKUP(BO4+1,Journalier_HLV_Inter,9,FALSE)))))))))))))</f>
        <v>0</v>
      </c>
      <c r="BP20" s="63">
        <f>IF(WEEKDAY(BP4,2)=5,(BP11-HLOOKUP(BP4+3,Journalier_HLV_Inter,9,FALSE)),IF(AND(WEEKDAY(BP4,2)=1,COUNTIF(Jours_fériés,AND(BP4+1,IE+2))),BP11-HLOOKUP(BP4+3,Journalier_HLV_Inter,9,FALSE),IF(AND(WEEKDAY(BP4,2)=1,COUNTIF(Jours_fériés,BP4+1)),BP11-HLOOKUP(BP4+2,Journalier_HLV_Inter,9,FALSE),IF(AND(WEEKDAY(BP4,2)=2,COUNTIF(Jours_fériés,AND(BP4+1,BP4+2))),BP11-HLOOKUP(BP4+3,Journalier_HLV_Inter,9,FALSE),IF(AND(WEEKDAY(BP4,2)=2,COUNTIF(Jours_fériés,BP4+1)),BP11-HLOOKUP(BP4+2,Journalier_HLV_Inter,9,FALSE),IF(AND(WEEKDAY(BP4,2)=3,COUNTIF(Jours_fériés,AND(BP4+1,BP4+2))),BP11-HLOOKUP(BP4+5,Journalier_HLV_Inter,9,FALSE),IF(AND(WEEKDAY(BP4,2)=3,COUNTIF(Jours_fériés,BP4+1)),BP11-HLOOKUP(BP4+2,Journalier_HLV_Inter,9,FALSE),IF(AND(WEEKDAY(BP4,2)=4,COUNTIF(Jours_fériés,BP4+1)),BP11-HLOOKUP(BP4+4,Journalier_HLV_Inter,9,FALSE),IF(AND(WEEKDAY(BP4,2)=4,COUNTIF(Jours_fériés,AND(BP4+1,BP4+4))),BP11-HLOOKUP(BP4+5,Journalier_HLV_Inter,9,FALSE),IF(AND(WEEKDAY(BP4,2)=5,COUNTIF(Jours_fériés,BP4+3)),BP11-HLOOKUP(BP4+4,Journalier_HLV_Inter,9,FALSE),IF(COUNTIF(Week_end,BP4),0,IF(COUNTIF(Jours_fériés,BP4),0,BP11-HLOOKUP(BP4+1,Journalier_HLV_Inter,9,FALSE)))))))))))))</f>
        <v>0</v>
      </c>
      <c r="BQ20" s="63">
        <f>IF(WEEKDAY(BQ4,2)=5,(BQ11-HLOOKUP(BQ4+3,Journalier_HLV_Inter,9,FALSE)),IF(AND(WEEKDAY(BQ4,2)=1,COUNTIF(Jours_fériés,AND(BQ4+1,IE+2))),BQ11-HLOOKUP(BQ4+3,Journalier_HLV_Inter,9,FALSE),IF(AND(WEEKDAY(BQ4,2)=1,COUNTIF(Jours_fériés,BQ4+1)),BQ11-HLOOKUP(BQ4+2,Journalier_HLV_Inter,9,FALSE),IF(AND(WEEKDAY(BQ4,2)=2,COUNTIF(Jours_fériés,AND(BQ4+1,BQ4+2))),BQ11-HLOOKUP(BQ4+3,Journalier_HLV_Inter,9,FALSE),IF(AND(WEEKDAY(BQ4,2)=2,COUNTIF(Jours_fériés,BQ4+1)),BQ11-HLOOKUP(BQ4+2,Journalier_HLV_Inter,9,FALSE),IF(AND(WEEKDAY(BQ4,2)=3,COUNTIF(Jours_fériés,AND(BQ4+1,BQ4+2))),BQ11-HLOOKUP(BQ4+5,Journalier_HLV_Inter,9,FALSE),IF(AND(WEEKDAY(BQ4,2)=3,COUNTIF(Jours_fériés,BQ4+1)),BQ11-HLOOKUP(BQ4+2,Journalier_HLV_Inter,9,FALSE),IF(AND(WEEKDAY(BQ4,2)=4,COUNTIF(Jours_fériés,BQ4+1)),BQ11-HLOOKUP(BQ4+4,Journalier_HLV_Inter,9,FALSE),IF(AND(WEEKDAY(BQ4,2)=4,COUNTIF(Jours_fériés,AND(BQ4+1,BQ4+4))),BQ11-HLOOKUP(BQ4+5,Journalier_HLV_Inter,9,FALSE),IF(AND(WEEKDAY(BQ4,2)=5,COUNTIF(Jours_fériés,BQ4+3)),BQ11-HLOOKUP(BQ4+4,Journalier_HLV_Inter,9,FALSE),IF(COUNTIF(Week_end,BQ4),0,IF(COUNTIF(Jours_fériés,BQ4),0,BQ11-HLOOKUP(BQ4+1,Journalier_HLV_Inter,9,FALSE)))))))))))))</f>
        <v>0</v>
      </c>
      <c r="BR20" s="63">
        <f>IF(WEEKDAY(BR4,2)=5,(BR11-HLOOKUP(BR4+3,Journalier_HLV_Inter,9,FALSE)),IF(AND(WEEKDAY(BR4,2)=1,COUNTIF(Jours_fériés,AND(BR4+1,IE+2))),BR11-HLOOKUP(BR4+3,Journalier_HLV_Inter,9,FALSE),IF(AND(WEEKDAY(BR4,2)=1,COUNTIF(Jours_fériés,BR4+1)),BR11-HLOOKUP(BR4+2,Journalier_HLV_Inter,9,FALSE),IF(AND(WEEKDAY(BR4,2)=2,COUNTIF(Jours_fériés,AND(BR4+1,BR4+2))),BR11-HLOOKUP(BR4+3,Journalier_HLV_Inter,9,FALSE),IF(AND(WEEKDAY(BR4,2)=2,COUNTIF(Jours_fériés,BR4+1)),BR11-HLOOKUP(BR4+2,Journalier_HLV_Inter,9,FALSE),IF(AND(WEEKDAY(BR4,2)=3,COUNTIF(Jours_fériés,AND(BR4+1,BR4+2))),BR11-HLOOKUP(BR4+5,Journalier_HLV_Inter,9,FALSE),IF(AND(WEEKDAY(BR4,2)=3,COUNTIF(Jours_fériés,BR4+1)),BR11-HLOOKUP(BR4+2,Journalier_HLV_Inter,9,FALSE),IF(AND(WEEKDAY(BR4,2)=4,COUNTIF(Jours_fériés,BR4+1)),BR11-HLOOKUP(BR4+4,Journalier_HLV_Inter,9,FALSE),IF(AND(WEEKDAY(BR4,2)=4,COUNTIF(Jours_fériés,AND(BR4+1,BR4+4))),BR11-HLOOKUP(BR4+5,Journalier_HLV_Inter,9,FALSE),IF(AND(WEEKDAY(BR4,2)=5,COUNTIF(Jours_fériés,BR4+3)),BR11-HLOOKUP(BR4+4,Journalier_HLV_Inter,9,FALSE),IF(COUNTIF(Week_end,BR4),0,IF(COUNTIF(Jours_fériés,BR4),0,BR11-HLOOKUP(BR4+1,Journalier_HLV_Inter,9,FALSE)))))))))))))</f>
        <v>0</v>
      </c>
      <c r="BS20" s="63">
        <f>IF(WEEKDAY(BS4,2)=5,(BS11-HLOOKUP(BS4+3,Journalier_HLV_Inter,9,FALSE)),IF(AND(WEEKDAY(BS4,2)=1,COUNTIF(Jours_fériés,AND(BS4+1,IE+2))),BS11-HLOOKUP(BS4+3,Journalier_HLV_Inter,9,FALSE),IF(AND(WEEKDAY(BS4,2)=1,COUNTIF(Jours_fériés,BS4+1)),BS11-HLOOKUP(BS4+2,Journalier_HLV_Inter,9,FALSE),IF(AND(WEEKDAY(BS4,2)=2,COUNTIF(Jours_fériés,AND(BS4+1,BS4+2))),BS11-HLOOKUP(BS4+3,Journalier_HLV_Inter,9,FALSE),IF(AND(WEEKDAY(BS4,2)=2,COUNTIF(Jours_fériés,BS4+1)),BS11-HLOOKUP(BS4+2,Journalier_HLV_Inter,9,FALSE),IF(AND(WEEKDAY(BS4,2)=3,COUNTIF(Jours_fériés,AND(BS4+1,BS4+2))),BS11-HLOOKUP(BS4+5,Journalier_HLV_Inter,9,FALSE),IF(AND(WEEKDAY(BS4,2)=3,COUNTIF(Jours_fériés,BS4+1)),BS11-HLOOKUP(BS4+2,Journalier_HLV_Inter,9,FALSE),IF(AND(WEEKDAY(BS4,2)=4,COUNTIF(Jours_fériés,BS4+1)),BS11-HLOOKUP(BS4+4,Journalier_HLV_Inter,9,FALSE),IF(AND(WEEKDAY(BS4,2)=4,COUNTIF(Jours_fériés,AND(BS4+1,BS4+4))),BS11-HLOOKUP(BS4+5,Journalier_HLV_Inter,9,FALSE),IF(AND(WEEKDAY(BS4,2)=5,COUNTIF(Jours_fériés,BS4+3)),BS11-HLOOKUP(BS4+4,Journalier_HLV_Inter,9,FALSE),IF(COUNTIF(Week_end,BS4),0,IF(COUNTIF(Jours_fériés,BS4),0,BS11-HLOOKUP(BS4+1,Journalier_HLV_Inter,9,FALSE)))))))))))))</f>
        <v>0</v>
      </c>
      <c r="BT20" s="63">
        <f>IF(WEEKDAY(BT4,2)=5,(BT11-HLOOKUP(BT4+3,Journalier_HLV_Inter,9,FALSE)),IF(AND(WEEKDAY(BT4,2)=1,COUNTIF(Jours_fériés,AND(BT4+1,IE+2))),BT11-HLOOKUP(BT4+3,Journalier_HLV_Inter,9,FALSE),IF(AND(WEEKDAY(BT4,2)=1,COUNTIF(Jours_fériés,BT4+1)),BT11-HLOOKUP(BT4+2,Journalier_HLV_Inter,9,FALSE),IF(AND(WEEKDAY(BT4,2)=2,COUNTIF(Jours_fériés,AND(BT4+1,BT4+2))),BT11-HLOOKUP(BT4+3,Journalier_HLV_Inter,9,FALSE),IF(AND(WEEKDAY(BT4,2)=2,COUNTIF(Jours_fériés,BT4+1)),BT11-HLOOKUP(BT4+2,Journalier_HLV_Inter,9,FALSE),IF(AND(WEEKDAY(BT4,2)=3,COUNTIF(Jours_fériés,AND(BT4+1,BT4+2))),BT11-HLOOKUP(BT4+5,Journalier_HLV_Inter,9,FALSE),IF(AND(WEEKDAY(BT4,2)=3,COUNTIF(Jours_fériés,BT4+1)),BT11-HLOOKUP(BT4+2,Journalier_HLV_Inter,9,FALSE),IF(AND(WEEKDAY(BT4,2)=4,COUNTIF(Jours_fériés,BT4+1)),BT11-HLOOKUP(BT4+4,Journalier_HLV_Inter,9,FALSE),IF(AND(WEEKDAY(BT4,2)=4,COUNTIF(Jours_fériés,AND(BT4+1,BT4+4))),BT11-HLOOKUP(BT4+5,Journalier_HLV_Inter,9,FALSE),IF(AND(WEEKDAY(BT4,2)=5,COUNTIF(Jours_fériés,BT4+3)),BT11-HLOOKUP(BT4+4,Journalier_HLV_Inter,9,FALSE),IF(COUNTIF(Week_end,BT4),0,IF(COUNTIF(Jours_fériés,BT4),0,BT11-HLOOKUP(BT4+1,Journalier_HLV_Inter,9,FALSE)))))))))))))</f>
        <v>0</v>
      </c>
      <c r="BU20" s="63">
        <f>IF(WEEKDAY(BU4,2)=5,(BU11-HLOOKUP(BU4+3,Journalier_HLV_Inter,9,FALSE)),IF(AND(WEEKDAY(BU4,2)=1,COUNTIF(Jours_fériés,AND(BU4+1,IE+2))),BU11-HLOOKUP(BU4+3,Journalier_HLV_Inter,9,FALSE),IF(AND(WEEKDAY(BU4,2)=1,COUNTIF(Jours_fériés,BU4+1)),BU11-HLOOKUP(BU4+2,Journalier_HLV_Inter,9,FALSE),IF(AND(WEEKDAY(BU4,2)=2,COUNTIF(Jours_fériés,AND(BU4+1,BU4+2))),BU11-HLOOKUP(BU4+3,Journalier_HLV_Inter,9,FALSE),IF(AND(WEEKDAY(BU4,2)=2,COUNTIF(Jours_fériés,BU4+1)),BU11-HLOOKUP(BU4+2,Journalier_HLV_Inter,9,FALSE),IF(AND(WEEKDAY(BU4,2)=3,COUNTIF(Jours_fériés,AND(BU4+1,BU4+2))),BU11-HLOOKUP(BU4+5,Journalier_HLV_Inter,9,FALSE),IF(AND(WEEKDAY(BU4,2)=3,COUNTIF(Jours_fériés,BU4+1)),BU11-HLOOKUP(BU4+2,Journalier_HLV_Inter,9,FALSE),IF(AND(WEEKDAY(BU4,2)=4,COUNTIF(Jours_fériés,BU4+1)),BU11-HLOOKUP(BU4+4,Journalier_HLV_Inter,9,FALSE),IF(AND(WEEKDAY(BU4,2)=4,COUNTIF(Jours_fériés,AND(BU4+1,BU4+4))),BU11-HLOOKUP(BU4+5,Journalier_HLV_Inter,9,FALSE),IF(AND(WEEKDAY(BU4,2)=5,COUNTIF(Jours_fériés,BU4+3)),BU11-HLOOKUP(BU4+4,Journalier_HLV_Inter,9,FALSE),IF(COUNTIF(Week_end,BU4),0,IF(COUNTIF(Jours_fériés,BU4),0,BU11-HLOOKUP(BU4+1,Journalier_HLV_Inter,9,FALSE)))))))))))))</f>
        <v>0</v>
      </c>
      <c r="BV20" s="63">
        <f>IF(WEEKDAY(BV4,2)=5,(BV11-HLOOKUP(BV4+3,Journalier_HLV_Inter,9,FALSE)),IF(AND(WEEKDAY(BV4,2)=1,COUNTIF(Jours_fériés,AND(BV4+1,IE+2))),BV11-HLOOKUP(BV4+3,Journalier_HLV_Inter,9,FALSE),IF(AND(WEEKDAY(BV4,2)=1,COUNTIF(Jours_fériés,BV4+1)),BV11-HLOOKUP(BV4+2,Journalier_HLV_Inter,9,FALSE),IF(AND(WEEKDAY(BV4,2)=2,COUNTIF(Jours_fériés,AND(BV4+1,BV4+2))),BV11-HLOOKUP(BV4+3,Journalier_HLV_Inter,9,FALSE),IF(AND(WEEKDAY(BV4,2)=2,COUNTIF(Jours_fériés,BV4+1)),BV11-HLOOKUP(BV4+2,Journalier_HLV_Inter,9,FALSE),IF(AND(WEEKDAY(BV4,2)=3,COUNTIF(Jours_fériés,AND(BV4+1,BV4+2))),BV11-HLOOKUP(BV4+5,Journalier_HLV_Inter,9,FALSE),IF(AND(WEEKDAY(BV4,2)=3,COUNTIF(Jours_fériés,BV4+1)),BV11-HLOOKUP(BV4+2,Journalier_HLV_Inter,9,FALSE),IF(AND(WEEKDAY(BV4,2)=4,COUNTIF(Jours_fériés,BV4+1)),BV11-HLOOKUP(BV4+4,Journalier_HLV_Inter,9,FALSE),IF(AND(WEEKDAY(BV4,2)=4,COUNTIF(Jours_fériés,AND(BV4+1,BV4+4))),BV11-HLOOKUP(BV4+5,Journalier_HLV_Inter,9,FALSE),IF(AND(WEEKDAY(BV4,2)=5,COUNTIF(Jours_fériés,BV4+3)),BV11-HLOOKUP(BV4+4,Journalier_HLV_Inter,9,FALSE),IF(COUNTIF(Week_end,BV4),0,IF(COUNTIF(Jours_fériés,BV4),0,BV11-HLOOKUP(BV4+1,Journalier_HLV_Inter,9,FALSE)))))))))))))</f>
        <v>0</v>
      </c>
      <c r="BW20" s="63">
        <f>IF(WEEKDAY(BW4,2)=5,(BW11-HLOOKUP(BW4+3,Journalier_HLV_Inter,9,FALSE)),IF(AND(WEEKDAY(BW4,2)=1,COUNTIF(Jours_fériés,AND(BW4+1,IE+2))),BW11-HLOOKUP(BW4+3,Journalier_HLV_Inter,9,FALSE),IF(AND(WEEKDAY(BW4,2)=1,COUNTIF(Jours_fériés,BW4+1)),BW11-HLOOKUP(BW4+2,Journalier_HLV_Inter,9,FALSE),IF(AND(WEEKDAY(BW4,2)=2,COUNTIF(Jours_fériés,AND(BW4+1,BW4+2))),BW11-HLOOKUP(BW4+3,Journalier_HLV_Inter,9,FALSE),IF(AND(WEEKDAY(BW4,2)=2,COUNTIF(Jours_fériés,BW4+1)),BW11-HLOOKUP(BW4+2,Journalier_HLV_Inter,9,FALSE),IF(AND(WEEKDAY(BW4,2)=3,COUNTIF(Jours_fériés,AND(BW4+1,BW4+2))),BW11-HLOOKUP(BW4+5,Journalier_HLV_Inter,9,FALSE),IF(AND(WEEKDAY(BW4,2)=3,COUNTIF(Jours_fériés,BW4+1)),BW11-HLOOKUP(BW4+2,Journalier_HLV_Inter,9,FALSE),IF(AND(WEEKDAY(BW4,2)=4,COUNTIF(Jours_fériés,BW4+1)),BW11-HLOOKUP(BW4+4,Journalier_HLV_Inter,9,FALSE),IF(AND(WEEKDAY(BW4,2)=4,COUNTIF(Jours_fériés,AND(BW4+1,BW4+4))),BW11-HLOOKUP(BW4+5,Journalier_HLV_Inter,9,FALSE),IF(AND(WEEKDAY(BW4,2)=5,COUNTIF(Jours_fériés,BW4+3)),BW11-HLOOKUP(BW4+4,Journalier_HLV_Inter,9,FALSE),IF(COUNTIF(Week_end,BW4),0,IF(COUNTIF(Jours_fériés,BW4),0,BW11-HLOOKUP(BW4+1,Journalier_HLV_Inter,9,FALSE)))))))))))))</f>
        <v>0</v>
      </c>
      <c r="BX20" s="63">
        <f>IF(WEEKDAY(BX4,2)=5,(BX11-HLOOKUP(BX4+3,Journalier_HLV_Inter,9,FALSE)),IF(AND(WEEKDAY(BX4,2)=1,COUNTIF(Jours_fériés,AND(BX4+1,IE+2))),BX11-HLOOKUP(BX4+3,Journalier_HLV_Inter,9,FALSE),IF(AND(WEEKDAY(BX4,2)=1,COUNTIF(Jours_fériés,BX4+1)),BX11-HLOOKUP(BX4+2,Journalier_HLV_Inter,9,FALSE),IF(AND(WEEKDAY(BX4,2)=2,COUNTIF(Jours_fériés,AND(BX4+1,BX4+2))),BX11-HLOOKUP(BX4+3,Journalier_HLV_Inter,9,FALSE),IF(AND(WEEKDAY(BX4,2)=2,COUNTIF(Jours_fériés,BX4+1)),BX11-HLOOKUP(BX4+2,Journalier_HLV_Inter,9,FALSE),IF(AND(WEEKDAY(BX4,2)=3,COUNTIF(Jours_fériés,AND(BX4+1,BX4+2))),BX11-HLOOKUP(BX4+5,Journalier_HLV_Inter,9,FALSE),IF(AND(WEEKDAY(BX4,2)=3,COUNTIF(Jours_fériés,BX4+1)),BX11-HLOOKUP(BX4+2,Journalier_HLV_Inter,9,FALSE),IF(AND(WEEKDAY(BX4,2)=4,COUNTIF(Jours_fériés,BX4+1)),BX11-HLOOKUP(BX4+4,Journalier_HLV_Inter,9,FALSE),IF(AND(WEEKDAY(BX4,2)=4,COUNTIF(Jours_fériés,AND(BX4+1,BX4+4))),BX11-HLOOKUP(BX4+5,Journalier_HLV_Inter,9,FALSE),IF(AND(WEEKDAY(BX4,2)=5,COUNTIF(Jours_fériés,BX4+3)),BX11-HLOOKUP(BX4+4,Journalier_HLV_Inter,9,FALSE),IF(COUNTIF(Week_end,BX4),0,IF(COUNTIF(Jours_fériés,BX4),0,BX11-HLOOKUP(BX4+1,Journalier_HLV_Inter,9,FALSE)))))))))))))</f>
        <v>0</v>
      </c>
      <c r="BY20" s="63">
        <f>IF(WEEKDAY(BY4,2)=5,(BY11-HLOOKUP(BY4+3,Journalier_HLV_Inter,9,FALSE)),IF(AND(WEEKDAY(BY4,2)=1,COUNTIF(Jours_fériés,AND(BY4+1,IE+2))),BY11-HLOOKUP(BY4+3,Journalier_HLV_Inter,9,FALSE),IF(AND(WEEKDAY(BY4,2)=1,COUNTIF(Jours_fériés,BY4+1)),BY11-HLOOKUP(BY4+2,Journalier_HLV_Inter,9,FALSE),IF(AND(WEEKDAY(BY4,2)=2,COUNTIF(Jours_fériés,AND(BY4+1,BY4+2))),BY11-HLOOKUP(BY4+3,Journalier_HLV_Inter,9,FALSE),IF(AND(WEEKDAY(BY4,2)=2,COUNTIF(Jours_fériés,BY4+1)),BY11-HLOOKUP(BY4+2,Journalier_HLV_Inter,9,FALSE),IF(AND(WEEKDAY(BY4,2)=3,COUNTIF(Jours_fériés,AND(BY4+1,BY4+2))),BY11-HLOOKUP(BY4+5,Journalier_HLV_Inter,9,FALSE),IF(AND(WEEKDAY(BY4,2)=3,COUNTIF(Jours_fériés,BY4+1)),BY11-HLOOKUP(BY4+2,Journalier_HLV_Inter,9,FALSE),IF(AND(WEEKDAY(BY4,2)=4,COUNTIF(Jours_fériés,BY4+1)),BY11-HLOOKUP(BY4+4,Journalier_HLV_Inter,9,FALSE),IF(AND(WEEKDAY(BY4,2)=4,COUNTIF(Jours_fériés,AND(BY4+1,BY4+4))),BY11-HLOOKUP(BY4+5,Journalier_HLV_Inter,9,FALSE),IF(AND(WEEKDAY(BY4,2)=5,COUNTIF(Jours_fériés,BY4+3)),BY11-HLOOKUP(BY4+4,Journalier_HLV_Inter,9,FALSE),IF(COUNTIF(Week_end,BY4),0,IF(COUNTIF(Jours_fériés,BY4),0,BY11-HLOOKUP(BY4+1,Journalier_HLV_Inter,9,FALSE)))))))))))))</f>
        <v>0</v>
      </c>
      <c r="BZ20" s="63">
        <f>IF(WEEKDAY(BZ4,2)=5,(BZ11-HLOOKUP(BZ4+3,Journalier_HLV_Inter,9,FALSE)),IF(AND(WEEKDAY(BZ4,2)=1,COUNTIF(Jours_fériés,AND(BZ4+1,IE+2))),BZ11-HLOOKUP(BZ4+3,Journalier_HLV_Inter,9,FALSE),IF(AND(WEEKDAY(BZ4,2)=1,COUNTIF(Jours_fériés,BZ4+1)),BZ11-HLOOKUP(BZ4+2,Journalier_HLV_Inter,9,FALSE),IF(AND(WEEKDAY(BZ4,2)=2,COUNTIF(Jours_fériés,AND(BZ4+1,BZ4+2))),BZ11-HLOOKUP(BZ4+3,Journalier_HLV_Inter,9,FALSE),IF(AND(WEEKDAY(BZ4,2)=2,COUNTIF(Jours_fériés,BZ4+1)),BZ11-HLOOKUP(BZ4+2,Journalier_HLV_Inter,9,FALSE),IF(AND(WEEKDAY(BZ4,2)=3,COUNTIF(Jours_fériés,AND(BZ4+1,BZ4+2))),BZ11-HLOOKUP(BZ4+5,Journalier_HLV_Inter,9,FALSE),IF(AND(WEEKDAY(BZ4,2)=3,COUNTIF(Jours_fériés,BZ4+1)),BZ11-HLOOKUP(BZ4+2,Journalier_HLV_Inter,9,FALSE),IF(AND(WEEKDAY(BZ4,2)=4,COUNTIF(Jours_fériés,BZ4+1)),BZ11-HLOOKUP(BZ4+4,Journalier_HLV_Inter,9,FALSE),IF(AND(WEEKDAY(BZ4,2)=4,COUNTIF(Jours_fériés,AND(BZ4+1,BZ4+4))),BZ11-HLOOKUP(BZ4+5,Journalier_HLV_Inter,9,FALSE),IF(AND(WEEKDAY(BZ4,2)=5,COUNTIF(Jours_fériés,BZ4+3)),BZ11-HLOOKUP(BZ4+4,Journalier_HLV_Inter,9,FALSE),IF(COUNTIF(Week_end,BZ4),0,IF(COUNTIF(Jours_fériés,BZ4),0,BZ11-HLOOKUP(BZ4+1,Journalier_HLV_Inter,9,FALSE)))))))))))))</f>
        <v>0</v>
      </c>
      <c r="CA20" s="63">
        <f>IF(WEEKDAY(CA4,2)=5,(CA11-HLOOKUP(CA4+3,Journalier_HLV_Inter,9,FALSE)),IF(AND(WEEKDAY(CA4,2)=1,COUNTIF(Jours_fériés,AND(CA4+1,IE+2))),CA11-HLOOKUP(CA4+3,Journalier_HLV_Inter,9,FALSE),IF(AND(WEEKDAY(CA4,2)=1,COUNTIF(Jours_fériés,CA4+1)),CA11-HLOOKUP(CA4+2,Journalier_HLV_Inter,9,FALSE),IF(AND(WEEKDAY(CA4,2)=2,COUNTIF(Jours_fériés,AND(CA4+1,CA4+2))),CA11-HLOOKUP(CA4+3,Journalier_HLV_Inter,9,FALSE),IF(AND(WEEKDAY(CA4,2)=2,COUNTIF(Jours_fériés,CA4+1)),CA11-HLOOKUP(CA4+2,Journalier_HLV_Inter,9,FALSE),IF(AND(WEEKDAY(CA4,2)=3,COUNTIF(Jours_fériés,AND(CA4+1,CA4+2))),CA11-HLOOKUP(CA4+5,Journalier_HLV_Inter,9,FALSE),IF(AND(WEEKDAY(CA4,2)=3,COUNTIF(Jours_fériés,CA4+1)),CA11-HLOOKUP(CA4+2,Journalier_HLV_Inter,9,FALSE),IF(AND(WEEKDAY(CA4,2)=4,COUNTIF(Jours_fériés,CA4+1)),CA11-HLOOKUP(CA4+4,Journalier_HLV_Inter,9,FALSE),IF(AND(WEEKDAY(CA4,2)=4,COUNTIF(Jours_fériés,AND(CA4+1,CA4+4))),CA11-HLOOKUP(CA4+5,Journalier_HLV_Inter,9,FALSE),IF(AND(WEEKDAY(CA4,2)=5,COUNTIF(Jours_fériés,CA4+3)),CA11-HLOOKUP(CA4+4,Journalier_HLV_Inter,9,FALSE),IF(COUNTIF(Week_end,CA4),0,IF(COUNTIF(Jours_fériés,CA4),0,CA11-HLOOKUP(CA4+1,Journalier_HLV_Inter,9,FALSE)))))))))))))</f>
        <v>0</v>
      </c>
      <c r="CB20" s="63">
        <f>IF(WEEKDAY(CB4,2)=5,(CB11-HLOOKUP(CB4+3,Journalier_HLV_Inter,9,FALSE)),IF(AND(WEEKDAY(CB4,2)=1,COUNTIF(Jours_fériés,AND(CB4+1,IE+2))),CB11-HLOOKUP(CB4+3,Journalier_HLV_Inter,9,FALSE),IF(AND(WEEKDAY(CB4,2)=1,COUNTIF(Jours_fériés,CB4+1)),CB11-HLOOKUP(CB4+2,Journalier_HLV_Inter,9,FALSE),IF(AND(WEEKDAY(CB4,2)=2,COUNTIF(Jours_fériés,AND(CB4+1,CB4+2))),CB11-HLOOKUP(CB4+3,Journalier_HLV_Inter,9,FALSE),IF(AND(WEEKDAY(CB4,2)=2,COUNTIF(Jours_fériés,CB4+1)),CB11-HLOOKUP(CB4+2,Journalier_HLV_Inter,9,FALSE),IF(AND(WEEKDAY(CB4,2)=3,COUNTIF(Jours_fériés,AND(CB4+1,CB4+2))),CB11-HLOOKUP(CB4+5,Journalier_HLV_Inter,9,FALSE),IF(AND(WEEKDAY(CB4,2)=3,COUNTIF(Jours_fériés,CB4+1)),CB11-HLOOKUP(CB4+2,Journalier_HLV_Inter,9,FALSE),IF(AND(WEEKDAY(CB4,2)=4,COUNTIF(Jours_fériés,CB4+1)),CB11-HLOOKUP(CB4+4,Journalier_HLV_Inter,9,FALSE),IF(AND(WEEKDAY(CB4,2)=4,COUNTIF(Jours_fériés,AND(CB4+1,CB4+4))),CB11-HLOOKUP(CB4+5,Journalier_HLV_Inter,9,FALSE),IF(AND(WEEKDAY(CB4,2)=5,COUNTIF(Jours_fériés,CB4+3)),CB11-HLOOKUP(CB4+4,Journalier_HLV_Inter,9,FALSE),IF(COUNTIF(Week_end,CB4),0,IF(COUNTIF(Jours_fériés,CB4),0,CB11-HLOOKUP(CB4+1,Journalier_HLV_Inter,9,FALSE)))))))))))))</f>
        <v>0</v>
      </c>
      <c r="CC20" s="63">
        <f>IF(WEEKDAY(CC4,2)=5,(CC11-HLOOKUP(CC4+3,Journalier_HLV_Inter,9,FALSE)),IF(AND(WEEKDAY(CC4,2)=1,COUNTIF(Jours_fériés,AND(CC4+1,IE+2))),CC11-HLOOKUP(CC4+3,Journalier_HLV_Inter,9,FALSE),IF(AND(WEEKDAY(CC4,2)=1,COUNTIF(Jours_fériés,CC4+1)),CC11-HLOOKUP(CC4+2,Journalier_HLV_Inter,9,FALSE),IF(AND(WEEKDAY(CC4,2)=2,COUNTIF(Jours_fériés,AND(CC4+1,CC4+2))),CC11-HLOOKUP(CC4+3,Journalier_HLV_Inter,9,FALSE),IF(AND(WEEKDAY(CC4,2)=2,COUNTIF(Jours_fériés,CC4+1)),CC11-HLOOKUP(CC4+2,Journalier_HLV_Inter,9,FALSE),IF(AND(WEEKDAY(CC4,2)=3,COUNTIF(Jours_fériés,AND(CC4+1,CC4+2))),CC11-HLOOKUP(CC4+5,Journalier_HLV_Inter,9,FALSE),IF(AND(WEEKDAY(CC4,2)=3,COUNTIF(Jours_fériés,CC4+1)),CC11-HLOOKUP(CC4+2,Journalier_HLV_Inter,9,FALSE),IF(AND(WEEKDAY(CC4,2)=4,COUNTIF(Jours_fériés,CC4+1)),CC11-HLOOKUP(CC4+4,Journalier_HLV_Inter,9,FALSE),IF(AND(WEEKDAY(CC4,2)=4,COUNTIF(Jours_fériés,AND(CC4+1,CC4+4))),CC11-HLOOKUP(CC4+5,Journalier_HLV_Inter,9,FALSE),IF(AND(WEEKDAY(CC4,2)=5,COUNTIF(Jours_fériés,CC4+3)),CC11-HLOOKUP(CC4+4,Journalier_HLV_Inter,9,FALSE),IF(COUNTIF(Week_end,CC4),0,IF(COUNTIF(Jours_fériés,CC4),0,CC11-HLOOKUP(CC4+1,Journalier_HLV_Inter,9,FALSE)))))))))))))</f>
        <v>0</v>
      </c>
      <c r="CD20" s="63">
        <f>IF(WEEKDAY(CD4,2)=5,(CD11-HLOOKUP(CD4+3,Journalier_HLV_Inter,9,FALSE)),IF(AND(WEEKDAY(CD4,2)=1,COUNTIF(Jours_fériés,AND(CD4+1,IE+2))),CD11-HLOOKUP(CD4+3,Journalier_HLV_Inter,9,FALSE),IF(AND(WEEKDAY(CD4,2)=1,COUNTIF(Jours_fériés,CD4+1)),CD11-HLOOKUP(CD4+2,Journalier_HLV_Inter,9,FALSE),IF(AND(WEEKDAY(CD4,2)=2,COUNTIF(Jours_fériés,AND(CD4+1,CD4+2))),CD11-HLOOKUP(CD4+3,Journalier_HLV_Inter,9,FALSE),IF(AND(WEEKDAY(CD4,2)=2,COUNTIF(Jours_fériés,CD4+1)),CD11-HLOOKUP(CD4+2,Journalier_HLV_Inter,9,FALSE),IF(AND(WEEKDAY(CD4,2)=3,COUNTIF(Jours_fériés,AND(CD4+1,CD4+2))),CD11-HLOOKUP(CD4+5,Journalier_HLV_Inter,9,FALSE),IF(AND(WEEKDAY(CD4,2)=3,COUNTIF(Jours_fériés,CD4+1)),CD11-HLOOKUP(CD4+2,Journalier_HLV_Inter,9,FALSE),IF(AND(WEEKDAY(CD4,2)=4,COUNTIF(Jours_fériés,CD4+1)),CD11-HLOOKUP(CD4+4,Journalier_HLV_Inter,9,FALSE),IF(AND(WEEKDAY(CD4,2)=4,COUNTIF(Jours_fériés,AND(CD4+1,CD4+4))),CD11-HLOOKUP(CD4+5,Journalier_HLV_Inter,9,FALSE),IF(AND(WEEKDAY(CD4,2)=5,COUNTIF(Jours_fériés,CD4+3)),CD11-HLOOKUP(CD4+4,Journalier_HLV_Inter,9,FALSE),IF(COUNTIF(Week_end,CD4),0,IF(COUNTIF(Jours_fériés,CD4),0,CD11-HLOOKUP(CD4+1,Journalier_HLV_Inter,9,FALSE)))))))))))))</f>
        <v>0</v>
      </c>
      <c r="CE20" s="63">
        <f>IF(WEEKDAY(CE4,2)=5,(CE11-HLOOKUP(CE4+3,Journalier_HLV_Inter,9,FALSE)),IF(AND(WEEKDAY(CE4,2)=1,COUNTIF(Jours_fériés,AND(CE4+1,IE+2))),CE11-HLOOKUP(CE4+3,Journalier_HLV_Inter,9,FALSE),IF(AND(WEEKDAY(CE4,2)=1,COUNTIF(Jours_fériés,CE4+1)),CE11-HLOOKUP(CE4+2,Journalier_HLV_Inter,9,FALSE),IF(AND(WEEKDAY(CE4,2)=2,COUNTIF(Jours_fériés,AND(CE4+1,CE4+2))),CE11-HLOOKUP(CE4+3,Journalier_HLV_Inter,9,FALSE),IF(AND(WEEKDAY(CE4,2)=2,COUNTIF(Jours_fériés,CE4+1)),CE11-HLOOKUP(CE4+2,Journalier_HLV_Inter,9,FALSE),IF(AND(WEEKDAY(CE4,2)=3,COUNTIF(Jours_fériés,AND(CE4+1,CE4+2))),CE11-HLOOKUP(CE4+5,Journalier_HLV_Inter,9,FALSE),IF(AND(WEEKDAY(CE4,2)=3,COUNTIF(Jours_fériés,CE4+1)),CE11-HLOOKUP(CE4+2,Journalier_HLV_Inter,9,FALSE),IF(AND(WEEKDAY(CE4,2)=4,COUNTIF(Jours_fériés,CE4+1)),CE11-HLOOKUP(CE4+4,Journalier_HLV_Inter,9,FALSE),IF(AND(WEEKDAY(CE4,2)=4,COUNTIF(Jours_fériés,AND(CE4+1,CE4+4))),CE11-HLOOKUP(CE4+5,Journalier_HLV_Inter,9,FALSE),IF(AND(WEEKDAY(CE4,2)=5,COUNTIF(Jours_fériés,CE4+3)),CE11-HLOOKUP(CE4+4,Journalier_HLV_Inter,9,FALSE),IF(COUNTIF(Week_end,CE4),0,IF(COUNTIF(Jours_fériés,CE4),0,CE11-HLOOKUP(CE4+1,Journalier_HLV_Inter,9,FALSE)))))))))))))</f>
        <v>0</v>
      </c>
      <c r="CF20" s="63">
        <f>IF(WEEKDAY(CF4,2)=5,(CF11-HLOOKUP(CF4+3,Journalier_HLV_Inter,9,FALSE)),IF(AND(WEEKDAY(CF4,2)=1,COUNTIF(Jours_fériés,AND(CF4+1,IE+2))),CF11-HLOOKUP(CF4+3,Journalier_HLV_Inter,9,FALSE),IF(AND(WEEKDAY(CF4,2)=1,COUNTIF(Jours_fériés,CF4+1)),CF11-HLOOKUP(CF4+2,Journalier_HLV_Inter,9,FALSE),IF(AND(WEEKDAY(CF4,2)=2,COUNTIF(Jours_fériés,AND(CF4+1,CF4+2))),CF11-HLOOKUP(CF4+3,Journalier_HLV_Inter,9,FALSE),IF(AND(WEEKDAY(CF4,2)=2,COUNTIF(Jours_fériés,CF4+1)),CF11-HLOOKUP(CF4+2,Journalier_HLV_Inter,9,FALSE),IF(AND(WEEKDAY(CF4,2)=3,COUNTIF(Jours_fériés,AND(CF4+1,CF4+2))),CF11-HLOOKUP(CF4+5,Journalier_HLV_Inter,9,FALSE),IF(AND(WEEKDAY(CF4,2)=3,COUNTIF(Jours_fériés,CF4+1)),CF11-HLOOKUP(CF4+2,Journalier_HLV_Inter,9,FALSE),IF(AND(WEEKDAY(CF4,2)=4,COUNTIF(Jours_fériés,CF4+1)),CF11-HLOOKUP(CF4+4,Journalier_HLV_Inter,9,FALSE),IF(AND(WEEKDAY(CF4,2)=4,COUNTIF(Jours_fériés,AND(CF4+1,CF4+4))),CF11-HLOOKUP(CF4+5,Journalier_HLV_Inter,9,FALSE),IF(AND(WEEKDAY(CF4,2)=5,COUNTIF(Jours_fériés,CF4+3)),CF11-HLOOKUP(CF4+4,Journalier_HLV_Inter,9,FALSE),IF(COUNTIF(Week_end,CF4),0,IF(COUNTIF(Jours_fériés,CF4),0,CF11-HLOOKUP(CF4+1,Journalier_HLV_Inter,9,FALSE)))))))))))))</f>
        <v>0</v>
      </c>
      <c r="CG20" s="63">
        <f>IF(WEEKDAY(CG4,2)=5,(CG11-HLOOKUP(CG4+3,Journalier_HLV_Inter,9,FALSE)),IF(AND(WEEKDAY(CG4,2)=1,COUNTIF(Jours_fériés,AND(CG4+1,IE+2))),CG11-HLOOKUP(CG4+3,Journalier_HLV_Inter,9,FALSE),IF(AND(WEEKDAY(CG4,2)=1,COUNTIF(Jours_fériés,CG4+1)),CG11-HLOOKUP(CG4+2,Journalier_HLV_Inter,9,FALSE),IF(AND(WEEKDAY(CG4,2)=2,COUNTIF(Jours_fériés,AND(CG4+1,CG4+2))),CG11-HLOOKUP(CG4+3,Journalier_HLV_Inter,9,FALSE),IF(AND(WEEKDAY(CG4,2)=2,COUNTIF(Jours_fériés,CG4+1)),CG11-HLOOKUP(CG4+2,Journalier_HLV_Inter,9,FALSE),IF(AND(WEEKDAY(CG4,2)=3,COUNTIF(Jours_fériés,AND(CG4+1,CG4+2))),CG11-HLOOKUP(CG4+5,Journalier_HLV_Inter,9,FALSE),IF(AND(WEEKDAY(CG4,2)=3,COUNTIF(Jours_fériés,CG4+1)),CG11-HLOOKUP(CG4+2,Journalier_HLV_Inter,9,FALSE),IF(AND(WEEKDAY(CG4,2)=4,COUNTIF(Jours_fériés,CG4+1)),CG11-HLOOKUP(CG4+4,Journalier_HLV_Inter,9,FALSE),IF(AND(WEEKDAY(CG4,2)=4,COUNTIF(Jours_fériés,AND(CG4+1,CG4+4))),CG11-HLOOKUP(CG4+5,Journalier_HLV_Inter,9,FALSE),IF(AND(WEEKDAY(CG4,2)=5,COUNTIF(Jours_fériés,CG4+3)),CG11-HLOOKUP(CG4+4,Journalier_HLV_Inter,9,FALSE),IF(COUNTIF(Week_end,CG4),0,IF(COUNTIF(Jours_fériés,CG4),0,CG11-HLOOKUP(CG4+1,Journalier_HLV_Inter,9,FALSE)))))))))))))</f>
        <v>0</v>
      </c>
      <c r="CH20" s="63">
        <f>IF(WEEKDAY(CH4,2)=5,(CH11-HLOOKUP(CH4+3,Journalier_HLV_Inter,9,FALSE)),IF(AND(WEEKDAY(CH4,2)=1,COUNTIF(Jours_fériés,AND(CH4+1,IE+2))),CH11-HLOOKUP(CH4+3,Journalier_HLV_Inter,9,FALSE),IF(AND(WEEKDAY(CH4,2)=1,COUNTIF(Jours_fériés,CH4+1)),CH11-HLOOKUP(CH4+2,Journalier_HLV_Inter,9,FALSE),IF(AND(WEEKDAY(CH4,2)=2,COUNTIF(Jours_fériés,AND(CH4+1,CH4+2))),CH11-HLOOKUP(CH4+3,Journalier_HLV_Inter,9,FALSE),IF(AND(WEEKDAY(CH4,2)=2,COUNTIF(Jours_fériés,CH4+1)),CH11-HLOOKUP(CH4+2,Journalier_HLV_Inter,9,FALSE),IF(AND(WEEKDAY(CH4,2)=3,COUNTIF(Jours_fériés,AND(CH4+1,CH4+2))),CH11-HLOOKUP(CH4+5,Journalier_HLV_Inter,9,FALSE),IF(AND(WEEKDAY(CH4,2)=3,COUNTIF(Jours_fériés,CH4+1)),CH11-HLOOKUP(CH4+2,Journalier_HLV_Inter,9,FALSE),IF(AND(WEEKDAY(CH4,2)=4,COUNTIF(Jours_fériés,CH4+1)),CH11-HLOOKUP(CH4+4,Journalier_HLV_Inter,9,FALSE),IF(AND(WEEKDAY(CH4,2)=4,COUNTIF(Jours_fériés,AND(CH4+1,CH4+4))),CH11-HLOOKUP(CH4+5,Journalier_HLV_Inter,9,FALSE),IF(AND(WEEKDAY(CH4,2)=5,COUNTIF(Jours_fériés,CH4+3)),CH11-HLOOKUP(CH4+4,Journalier_HLV_Inter,9,FALSE),IF(COUNTIF(Week_end,CH4),0,IF(COUNTIF(Jours_fériés,CH4),0,CH11-HLOOKUP(CH4+1,Journalier_HLV_Inter,9,FALSE)))))))))))))</f>
        <v>0</v>
      </c>
      <c r="CI20" s="63">
        <f>IF(WEEKDAY(CI4,2)=5,(CI11-HLOOKUP(CI4+3,Journalier_HLV_Inter,9,FALSE)),IF(AND(WEEKDAY(CI4,2)=1,COUNTIF(Jours_fériés,AND(CI4+1,IE+2))),CI11-HLOOKUP(CI4+3,Journalier_HLV_Inter,9,FALSE),IF(AND(WEEKDAY(CI4,2)=1,COUNTIF(Jours_fériés,CI4+1)),CI11-HLOOKUP(CI4+2,Journalier_HLV_Inter,9,FALSE),IF(AND(WEEKDAY(CI4,2)=2,COUNTIF(Jours_fériés,AND(CI4+1,CI4+2))),CI11-HLOOKUP(CI4+3,Journalier_HLV_Inter,9,FALSE),IF(AND(WEEKDAY(CI4,2)=2,COUNTIF(Jours_fériés,CI4+1)),CI11-HLOOKUP(CI4+2,Journalier_HLV_Inter,9,FALSE),IF(AND(WEEKDAY(CI4,2)=3,COUNTIF(Jours_fériés,AND(CI4+1,CI4+2))),CI11-HLOOKUP(CI4+5,Journalier_HLV_Inter,9,FALSE),IF(AND(WEEKDAY(CI4,2)=3,COUNTIF(Jours_fériés,CI4+1)),CI11-HLOOKUP(CI4+2,Journalier_HLV_Inter,9,FALSE),IF(AND(WEEKDAY(CI4,2)=4,COUNTIF(Jours_fériés,CI4+1)),CI11-HLOOKUP(CI4+4,Journalier_HLV_Inter,9,FALSE),IF(AND(WEEKDAY(CI4,2)=4,COUNTIF(Jours_fériés,AND(CI4+1,CI4+4))),CI11-HLOOKUP(CI4+5,Journalier_HLV_Inter,9,FALSE),IF(AND(WEEKDAY(CI4,2)=5,COUNTIF(Jours_fériés,CI4+3)),CI11-HLOOKUP(CI4+4,Journalier_HLV_Inter,9,FALSE),IF(COUNTIF(Week_end,CI4),0,IF(COUNTIF(Jours_fériés,CI4),0,CI11-HLOOKUP(CI4+1,Journalier_HLV_Inter,9,FALSE)))))))))))))</f>
        <v>0</v>
      </c>
      <c r="CJ20" s="63">
        <f>IF(WEEKDAY(CJ4,2)=5,(CJ11-HLOOKUP(CJ4+3,Journalier_HLV_Inter,9,FALSE)),IF(AND(WEEKDAY(CJ4,2)=1,COUNTIF(Jours_fériés,AND(CJ4+1,IE+2))),CJ11-HLOOKUP(CJ4+3,Journalier_HLV_Inter,9,FALSE),IF(AND(WEEKDAY(CJ4,2)=1,COUNTIF(Jours_fériés,CJ4+1)),CJ11-HLOOKUP(CJ4+2,Journalier_HLV_Inter,9,FALSE),IF(AND(WEEKDAY(CJ4,2)=2,COUNTIF(Jours_fériés,AND(CJ4+1,CJ4+2))),CJ11-HLOOKUP(CJ4+3,Journalier_HLV_Inter,9,FALSE),IF(AND(WEEKDAY(CJ4,2)=2,COUNTIF(Jours_fériés,CJ4+1)),CJ11-HLOOKUP(CJ4+2,Journalier_HLV_Inter,9,FALSE),IF(AND(WEEKDAY(CJ4,2)=3,COUNTIF(Jours_fériés,AND(CJ4+1,CJ4+2))),CJ11-HLOOKUP(CJ4+5,Journalier_HLV_Inter,9,FALSE),IF(AND(WEEKDAY(CJ4,2)=3,COUNTIF(Jours_fériés,CJ4+1)),CJ11-HLOOKUP(CJ4+2,Journalier_HLV_Inter,9,FALSE),IF(AND(WEEKDAY(CJ4,2)=4,COUNTIF(Jours_fériés,CJ4+1)),CJ11-HLOOKUP(CJ4+4,Journalier_HLV_Inter,9,FALSE),IF(AND(WEEKDAY(CJ4,2)=4,COUNTIF(Jours_fériés,AND(CJ4+1,CJ4+4))),CJ11-HLOOKUP(CJ4+5,Journalier_HLV_Inter,9,FALSE),IF(AND(WEEKDAY(CJ4,2)=5,COUNTIF(Jours_fériés,CJ4+3)),CJ11-HLOOKUP(CJ4+4,Journalier_HLV_Inter,9,FALSE),IF(COUNTIF(Week_end,CJ4),0,IF(COUNTIF(Jours_fériés,CJ4),0,CJ11-HLOOKUP(CJ4+1,Journalier_HLV_Inter,9,FALSE)))))))))))))</f>
        <v>0</v>
      </c>
      <c r="CK20" s="63">
        <f>IF(WEEKDAY(CK4,2)=5,(CK11-HLOOKUP(CK4+3,Journalier_HLV_Inter,9,FALSE)),IF(AND(WEEKDAY(CK4,2)=1,COUNTIF(Jours_fériés,AND(CK4+1,IE+2))),CK11-HLOOKUP(CK4+3,Journalier_HLV_Inter,9,FALSE),IF(AND(WEEKDAY(CK4,2)=1,COUNTIF(Jours_fériés,CK4+1)),CK11-HLOOKUP(CK4+2,Journalier_HLV_Inter,9,FALSE),IF(AND(WEEKDAY(CK4,2)=2,COUNTIF(Jours_fériés,AND(CK4+1,CK4+2))),CK11-HLOOKUP(CK4+3,Journalier_HLV_Inter,9,FALSE),IF(AND(WEEKDAY(CK4,2)=2,COUNTIF(Jours_fériés,CK4+1)),CK11-HLOOKUP(CK4+2,Journalier_HLV_Inter,9,FALSE),IF(AND(WEEKDAY(CK4,2)=3,COUNTIF(Jours_fériés,AND(CK4+1,CK4+2))),CK11-HLOOKUP(CK4+5,Journalier_HLV_Inter,9,FALSE),IF(AND(WEEKDAY(CK4,2)=3,COUNTIF(Jours_fériés,CK4+1)),CK11-HLOOKUP(CK4+2,Journalier_HLV_Inter,9,FALSE),IF(AND(WEEKDAY(CK4,2)=4,COUNTIF(Jours_fériés,CK4+1)),CK11-HLOOKUP(CK4+4,Journalier_HLV_Inter,9,FALSE),IF(AND(WEEKDAY(CK4,2)=4,COUNTIF(Jours_fériés,AND(CK4+1,CK4+4))),CK11-HLOOKUP(CK4+5,Journalier_HLV_Inter,9,FALSE),IF(AND(WEEKDAY(CK4,2)=5,COUNTIF(Jours_fériés,CK4+3)),CK11-HLOOKUP(CK4+4,Journalier_HLV_Inter,9,FALSE),IF(COUNTIF(Week_end,CK4),0,IF(COUNTIF(Jours_fériés,CK4),0,CK11-HLOOKUP(CK4+1,Journalier_HLV_Inter,9,FALSE)))))))))))))</f>
        <v>0</v>
      </c>
      <c r="CL20" s="63">
        <f>IF(WEEKDAY(CL4,2)=5,(CL11-HLOOKUP(CL4+3,Journalier_HLV_Inter,9,FALSE)),IF(AND(WEEKDAY(CL4,2)=1,COUNTIF(Jours_fériés,AND(CL4+1,IE+2))),CL11-HLOOKUP(CL4+3,Journalier_HLV_Inter,9,FALSE),IF(AND(WEEKDAY(CL4,2)=1,COUNTIF(Jours_fériés,CL4+1)),CL11-HLOOKUP(CL4+2,Journalier_HLV_Inter,9,FALSE),IF(AND(WEEKDAY(CL4,2)=2,COUNTIF(Jours_fériés,AND(CL4+1,CL4+2))),CL11-HLOOKUP(CL4+3,Journalier_HLV_Inter,9,FALSE),IF(AND(WEEKDAY(CL4,2)=2,COUNTIF(Jours_fériés,CL4+1)),CL11-HLOOKUP(CL4+2,Journalier_HLV_Inter,9,FALSE),IF(AND(WEEKDAY(CL4,2)=3,COUNTIF(Jours_fériés,AND(CL4+1,CL4+2))),CL11-HLOOKUP(CL4+5,Journalier_HLV_Inter,9,FALSE),IF(AND(WEEKDAY(CL4,2)=3,COUNTIF(Jours_fériés,CL4+1)),CL11-HLOOKUP(CL4+2,Journalier_HLV_Inter,9,FALSE),IF(AND(WEEKDAY(CL4,2)=4,COUNTIF(Jours_fériés,CL4+1)),CL11-HLOOKUP(CL4+4,Journalier_HLV_Inter,9,FALSE),IF(AND(WEEKDAY(CL4,2)=4,COUNTIF(Jours_fériés,AND(CL4+1,CL4+4))),CL11-HLOOKUP(CL4+5,Journalier_HLV_Inter,9,FALSE),IF(AND(WEEKDAY(CL4,2)=5,COUNTIF(Jours_fériés,CL4+3)),CL11-HLOOKUP(CL4+4,Journalier_HLV_Inter,9,FALSE),IF(COUNTIF(Week_end,CL4),0,IF(COUNTIF(Jours_fériés,CL4),0,CL11-HLOOKUP(CL4+1,Journalier_HLV_Inter,9,FALSE)))))))))))))</f>
        <v>0</v>
      </c>
      <c r="CM20" s="63">
        <f>IF(WEEKDAY(CM4,2)=5,(CM11-HLOOKUP(CM4+3,Journalier_HLV_Inter,9,FALSE)),IF(AND(WEEKDAY(CM4,2)=1,COUNTIF(Jours_fériés,AND(CM4+1,IE+2))),CM11-HLOOKUP(CM4+3,Journalier_HLV_Inter,9,FALSE),IF(AND(WEEKDAY(CM4,2)=1,COUNTIF(Jours_fériés,CM4+1)),CM11-HLOOKUP(CM4+2,Journalier_HLV_Inter,9,FALSE),IF(AND(WEEKDAY(CM4,2)=2,COUNTIF(Jours_fériés,AND(CM4+1,CM4+2))),CM11-HLOOKUP(CM4+3,Journalier_HLV_Inter,9,FALSE),IF(AND(WEEKDAY(CM4,2)=2,COUNTIF(Jours_fériés,CM4+1)),CM11-HLOOKUP(CM4+2,Journalier_HLV_Inter,9,FALSE),IF(AND(WEEKDAY(CM4,2)=3,COUNTIF(Jours_fériés,AND(CM4+1,CM4+2))),CM11-HLOOKUP(CM4+5,Journalier_HLV_Inter,9,FALSE),IF(AND(WEEKDAY(CM4,2)=3,COUNTIF(Jours_fériés,CM4+1)),CM11-HLOOKUP(CM4+2,Journalier_HLV_Inter,9,FALSE),IF(AND(WEEKDAY(CM4,2)=4,COUNTIF(Jours_fériés,CM4+1)),CM11-HLOOKUP(CM4+4,Journalier_HLV_Inter,9,FALSE),IF(AND(WEEKDAY(CM4,2)=4,COUNTIF(Jours_fériés,AND(CM4+1,CM4+4))),CM11-HLOOKUP(CM4+5,Journalier_HLV_Inter,9,FALSE),IF(AND(WEEKDAY(CM4,2)=5,COUNTIF(Jours_fériés,CM4+3)),CM11-HLOOKUP(CM4+4,Journalier_HLV_Inter,9,FALSE),IF(COUNTIF(Week_end,CM4),0,IF(COUNTIF(Jours_fériés,CM4),0,CM11-HLOOKUP(CM4+1,Journalier_HLV_Inter,9,FALSE)))))))))))))</f>
        <v>0</v>
      </c>
      <c r="CN20" s="63">
        <f>IF(WEEKDAY(CN4,2)=5,(CN11-HLOOKUP(CN4+3,Journalier_HLV_Inter,9,FALSE)),IF(AND(WEEKDAY(CN4,2)=1,COUNTIF(Jours_fériés,AND(CN4+1,IE+2))),CN11-HLOOKUP(CN4+3,Journalier_HLV_Inter,9,FALSE),IF(AND(WEEKDAY(CN4,2)=1,COUNTIF(Jours_fériés,CN4+1)),CN11-HLOOKUP(CN4+2,Journalier_HLV_Inter,9,FALSE),IF(AND(WEEKDAY(CN4,2)=2,COUNTIF(Jours_fériés,AND(CN4+1,CN4+2))),CN11-HLOOKUP(CN4+3,Journalier_HLV_Inter,9,FALSE),IF(AND(WEEKDAY(CN4,2)=2,COUNTIF(Jours_fériés,CN4+1)),CN11-HLOOKUP(CN4+2,Journalier_HLV_Inter,9,FALSE),IF(AND(WEEKDAY(CN4,2)=3,COUNTIF(Jours_fériés,AND(CN4+1,CN4+2))),CN11-HLOOKUP(CN4+5,Journalier_HLV_Inter,9,FALSE),IF(AND(WEEKDAY(CN4,2)=3,COUNTIF(Jours_fériés,CN4+1)),CN11-HLOOKUP(CN4+2,Journalier_HLV_Inter,9,FALSE),IF(AND(WEEKDAY(CN4,2)=4,COUNTIF(Jours_fériés,CN4+1)),CN11-HLOOKUP(CN4+4,Journalier_HLV_Inter,9,FALSE),IF(AND(WEEKDAY(CN4,2)=4,COUNTIF(Jours_fériés,AND(CN4+1,CN4+4))),CN11-HLOOKUP(CN4+5,Journalier_HLV_Inter,9,FALSE),IF(AND(WEEKDAY(CN4,2)=5,COUNTIF(Jours_fériés,CN4+3)),CN11-HLOOKUP(CN4+4,Journalier_HLV_Inter,9,FALSE),IF(COUNTIF(Week_end,CN4),0,IF(COUNTIF(Jours_fériés,CN4),0,CN11-HLOOKUP(CN4+1,Journalier_HLV_Inter,9,FALSE)))))))))))))</f>
        <v>0</v>
      </c>
      <c r="CO20" s="63">
        <f>IF(WEEKDAY(CO4,2)=5,(CO11-HLOOKUP(CO4+3,Journalier_HLV_Inter,9,FALSE)),IF(AND(WEEKDAY(CO4,2)=1,COUNTIF(Jours_fériés,AND(CO4+1,IE+2))),CO11-HLOOKUP(CO4+3,Journalier_HLV_Inter,9,FALSE),IF(AND(WEEKDAY(CO4,2)=1,COUNTIF(Jours_fériés,CO4+1)),CO11-HLOOKUP(CO4+2,Journalier_HLV_Inter,9,FALSE),IF(AND(WEEKDAY(CO4,2)=2,COUNTIF(Jours_fériés,AND(CO4+1,CO4+2))),CO11-HLOOKUP(CO4+3,Journalier_HLV_Inter,9,FALSE),IF(AND(WEEKDAY(CO4,2)=2,COUNTIF(Jours_fériés,CO4+1)),CO11-HLOOKUP(CO4+2,Journalier_HLV_Inter,9,FALSE),IF(AND(WEEKDAY(CO4,2)=3,COUNTIF(Jours_fériés,AND(CO4+1,CO4+2))),CO11-HLOOKUP(CO4+5,Journalier_HLV_Inter,9,FALSE),IF(AND(WEEKDAY(CO4,2)=3,COUNTIF(Jours_fériés,CO4+1)),CO11-HLOOKUP(CO4+2,Journalier_HLV_Inter,9,FALSE),IF(AND(WEEKDAY(CO4,2)=4,COUNTIF(Jours_fériés,CO4+1)),CO11-HLOOKUP(CO4+4,Journalier_HLV_Inter,9,FALSE),IF(AND(WEEKDAY(CO4,2)=4,COUNTIF(Jours_fériés,AND(CO4+1,CO4+4))),CO11-HLOOKUP(CO4+5,Journalier_HLV_Inter,9,FALSE),IF(AND(WEEKDAY(CO4,2)=5,COUNTIF(Jours_fériés,CO4+3)),CO11-HLOOKUP(CO4+4,Journalier_HLV_Inter,9,FALSE),IF(COUNTIF(Week_end,CO4),0,IF(COUNTIF(Jours_fériés,CO4),0,CO11-HLOOKUP(CO4+1,Journalier_HLV_Inter,9,FALSE)))))))))))))</f>
        <v>0</v>
      </c>
      <c r="CP20" s="63">
        <f>IF(WEEKDAY(CP4,2)=5,(CP11-HLOOKUP(CP4+3,Journalier_HLV_Inter,9,FALSE)),IF(AND(WEEKDAY(CP4,2)=1,COUNTIF(Jours_fériés,AND(CP4+1,IE+2))),CP11-HLOOKUP(CP4+3,Journalier_HLV_Inter,9,FALSE),IF(AND(WEEKDAY(CP4,2)=1,COUNTIF(Jours_fériés,CP4+1)),CP11-HLOOKUP(CP4+2,Journalier_HLV_Inter,9,FALSE),IF(AND(WEEKDAY(CP4,2)=2,COUNTIF(Jours_fériés,AND(CP4+1,CP4+2))),CP11-HLOOKUP(CP4+3,Journalier_HLV_Inter,9,FALSE),IF(AND(WEEKDAY(CP4,2)=2,COUNTIF(Jours_fériés,CP4+1)),CP11-HLOOKUP(CP4+2,Journalier_HLV_Inter,9,FALSE),IF(AND(WEEKDAY(CP4,2)=3,COUNTIF(Jours_fériés,AND(CP4+1,CP4+2))),CP11-HLOOKUP(CP4+5,Journalier_HLV_Inter,9,FALSE),IF(AND(WEEKDAY(CP4,2)=3,COUNTIF(Jours_fériés,CP4+1)),CP11-HLOOKUP(CP4+2,Journalier_HLV_Inter,9,FALSE),IF(AND(WEEKDAY(CP4,2)=4,COUNTIF(Jours_fériés,CP4+1)),CP11-HLOOKUP(CP4+4,Journalier_HLV_Inter,9,FALSE),IF(AND(WEEKDAY(CP4,2)=4,COUNTIF(Jours_fériés,AND(CP4+1,CP4+4))),CP11-HLOOKUP(CP4+5,Journalier_HLV_Inter,9,FALSE),IF(AND(WEEKDAY(CP4,2)=5,COUNTIF(Jours_fériés,CP4+3)),CP11-HLOOKUP(CP4+4,Journalier_HLV_Inter,9,FALSE),IF(COUNTIF(Week_end,CP4),0,IF(COUNTIF(Jours_fériés,CP4),0,CP11-HLOOKUP(CP4+1,Journalier_HLV_Inter,9,FALSE)))))))))))))</f>
        <v>0</v>
      </c>
      <c r="CQ20" s="63">
        <f>IF(WEEKDAY(CQ4,2)=5,(CQ11-HLOOKUP(CQ4+3,Journalier_HLV_Inter,9,FALSE)),IF(AND(WEEKDAY(CQ4,2)=1,COUNTIF(Jours_fériés,AND(CQ4+1,IE+2))),CQ11-HLOOKUP(CQ4+3,Journalier_HLV_Inter,9,FALSE),IF(AND(WEEKDAY(CQ4,2)=1,COUNTIF(Jours_fériés,CQ4+1)),CQ11-HLOOKUP(CQ4+2,Journalier_HLV_Inter,9,FALSE),IF(AND(WEEKDAY(CQ4,2)=2,COUNTIF(Jours_fériés,AND(CQ4+1,CQ4+2))),CQ11-HLOOKUP(CQ4+3,Journalier_HLV_Inter,9,FALSE),IF(AND(WEEKDAY(CQ4,2)=2,COUNTIF(Jours_fériés,CQ4+1)),CQ11-HLOOKUP(CQ4+2,Journalier_HLV_Inter,9,FALSE),IF(AND(WEEKDAY(CQ4,2)=3,COUNTIF(Jours_fériés,AND(CQ4+1,CQ4+2))),CQ11-HLOOKUP(CQ4+5,Journalier_HLV_Inter,9,FALSE),IF(AND(WEEKDAY(CQ4,2)=3,COUNTIF(Jours_fériés,CQ4+1)),CQ11-HLOOKUP(CQ4+2,Journalier_HLV_Inter,9,FALSE),IF(AND(WEEKDAY(CQ4,2)=4,COUNTIF(Jours_fériés,CQ4+1)),CQ11-HLOOKUP(CQ4+4,Journalier_HLV_Inter,9,FALSE),IF(AND(WEEKDAY(CQ4,2)=4,COUNTIF(Jours_fériés,AND(CQ4+1,CQ4+4))),CQ11-HLOOKUP(CQ4+5,Journalier_HLV_Inter,9,FALSE),IF(AND(WEEKDAY(CQ4,2)=5,COUNTIF(Jours_fériés,CQ4+3)),CQ11-HLOOKUP(CQ4+4,Journalier_HLV_Inter,9,FALSE),IF(COUNTIF(Week_end,CQ4),0,IF(COUNTIF(Jours_fériés,CQ4),0,CQ11-HLOOKUP(CQ4+1,Journalier_HLV_Inter,9,FALSE)))))))))))))</f>
        <v>0</v>
      </c>
      <c r="CR20" s="63">
        <f>IF(WEEKDAY(CR4,2)=5,(CR11-HLOOKUP(CR4+3,Journalier_HLV_Inter,9,FALSE)),IF(AND(WEEKDAY(CR4,2)=1,COUNTIF(Jours_fériés,AND(CR4+1,IE+2))),CR11-HLOOKUP(CR4+3,Journalier_HLV_Inter,9,FALSE),IF(AND(WEEKDAY(CR4,2)=1,COUNTIF(Jours_fériés,CR4+1)),CR11-HLOOKUP(CR4+2,Journalier_HLV_Inter,9,FALSE),IF(AND(WEEKDAY(CR4,2)=2,COUNTIF(Jours_fériés,AND(CR4+1,CR4+2))),CR11-HLOOKUP(CR4+3,Journalier_HLV_Inter,9,FALSE),IF(AND(WEEKDAY(CR4,2)=2,COUNTIF(Jours_fériés,CR4+1)),CR11-HLOOKUP(CR4+2,Journalier_HLV_Inter,9,FALSE),IF(AND(WEEKDAY(CR4,2)=3,COUNTIF(Jours_fériés,AND(CR4+1,CR4+2))),CR11-HLOOKUP(CR4+5,Journalier_HLV_Inter,9,FALSE),IF(AND(WEEKDAY(CR4,2)=3,COUNTIF(Jours_fériés,CR4+1)),CR11-HLOOKUP(CR4+2,Journalier_HLV_Inter,9,FALSE),IF(AND(WEEKDAY(CR4,2)=4,COUNTIF(Jours_fériés,CR4+1)),CR11-HLOOKUP(CR4+4,Journalier_HLV_Inter,9,FALSE),IF(AND(WEEKDAY(CR4,2)=4,COUNTIF(Jours_fériés,AND(CR4+1,CR4+4))),CR11-HLOOKUP(CR4+5,Journalier_HLV_Inter,9,FALSE),IF(AND(WEEKDAY(CR4,2)=5,COUNTIF(Jours_fériés,CR4+3)),CR11-HLOOKUP(CR4+4,Journalier_HLV_Inter,9,FALSE),IF(COUNTIF(Week_end,CR4),0,IF(COUNTIF(Jours_fériés,CR4),0,CR11-HLOOKUP(CR4+1,Journalier_HLV_Inter,9,FALSE)))))))))))))</f>
        <v>0</v>
      </c>
      <c r="CS20" s="63">
        <f>IF(WEEKDAY(CS4,2)=5,(CS11-HLOOKUP(CS4+3,Journalier_HLV_Inter,9,FALSE)),IF(AND(WEEKDAY(CS4,2)=1,COUNTIF(Jours_fériés,AND(CS4+1,IE+2))),CS11-HLOOKUP(CS4+3,Journalier_HLV_Inter,9,FALSE),IF(AND(WEEKDAY(CS4,2)=1,COUNTIF(Jours_fériés,CS4+1)),CS11-HLOOKUP(CS4+2,Journalier_HLV_Inter,9,FALSE),IF(AND(WEEKDAY(CS4,2)=2,COUNTIF(Jours_fériés,AND(CS4+1,CS4+2))),CS11-HLOOKUP(CS4+3,Journalier_HLV_Inter,9,FALSE),IF(AND(WEEKDAY(CS4,2)=2,COUNTIF(Jours_fériés,CS4+1)),CS11-HLOOKUP(CS4+2,Journalier_HLV_Inter,9,FALSE),IF(AND(WEEKDAY(CS4,2)=3,COUNTIF(Jours_fériés,AND(CS4+1,CS4+2))),CS11-HLOOKUP(CS4+5,Journalier_HLV_Inter,9,FALSE),IF(AND(WEEKDAY(CS4,2)=3,COUNTIF(Jours_fériés,CS4+1)),CS11-HLOOKUP(CS4+2,Journalier_HLV_Inter,9,FALSE),IF(AND(WEEKDAY(CS4,2)=4,COUNTIF(Jours_fériés,CS4+1)),CS11-HLOOKUP(CS4+4,Journalier_HLV_Inter,9,FALSE),IF(AND(WEEKDAY(CS4,2)=4,COUNTIF(Jours_fériés,AND(CS4+1,CS4+4))),CS11-HLOOKUP(CS4+5,Journalier_HLV_Inter,9,FALSE),IF(AND(WEEKDAY(CS4,2)=5,COUNTIF(Jours_fériés,CS4+3)),CS11-HLOOKUP(CS4+4,Journalier_HLV_Inter,9,FALSE),IF(COUNTIF(Week_end,CS4),0,IF(COUNTIF(Jours_fériés,CS4),0,CS11-HLOOKUP(CS4+1,Journalier_HLV_Inter,9,FALSE)))))))))))))</f>
        <v>0</v>
      </c>
      <c r="CT20" s="63">
        <f>IF(WEEKDAY(CT4,2)=5,(CT11-HLOOKUP(CT4+3,Journalier_HLV_Inter,9,FALSE)),IF(AND(WEEKDAY(CT4,2)=1,COUNTIF(Jours_fériés,AND(CT4+1,IE+2))),CT11-HLOOKUP(CT4+3,Journalier_HLV_Inter,9,FALSE),IF(AND(WEEKDAY(CT4,2)=1,COUNTIF(Jours_fériés,CT4+1)),CT11-HLOOKUP(CT4+2,Journalier_HLV_Inter,9,FALSE),IF(AND(WEEKDAY(CT4,2)=2,COUNTIF(Jours_fériés,AND(CT4+1,CT4+2))),CT11-HLOOKUP(CT4+3,Journalier_HLV_Inter,9,FALSE),IF(AND(WEEKDAY(CT4,2)=2,COUNTIF(Jours_fériés,CT4+1)),CT11-HLOOKUP(CT4+2,Journalier_HLV_Inter,9,FALSE),IF(AND(WEEKDAY(CT4,2)=3,COUNTIF(Jours_fériés,AND(CT4+1,CT4+2))),CT11-HLOOKUP(CT4+5,Journalier_HLV_Inter,9,FALSE),IF(AND(WEEKDAY(CT4,2)=3,COUNTIF(Jours_fériés,CT4+1)),CT11-HLOOKUP(CT4+2,Journalier_HLV_Inter,9,FALSE),IF(AND(WEEKDAY(CT4,2)=4,COUNTIF(Jours_fériés,CT4+1)),CT11-HLOOKUP(CT4+4,Journalier_HLV_Inter,9,FALSE),IF(AND(WEEKDAY(CT4,2)=4,COUNTIF(Jours_fériés,AND(CT4+1,CT4+4))),CT11-HLOOKUP(CT4+5,Journalier_HLV_Inter,9,FALSE),IF(AND(WEEKDAY(CT4,2)=5,COUNTIF(Jours_fériés,CT4+3)),CT11-HLOOKUP(CT4+4,Journalier_HLV_Inter,9,FALSE),IF(COUNTIF(Week_end,CT4),0,IF(COUNTIF(Jours_fériés,CT4),0,CT11-HLOOKUP(CT4+1,Journalier_HLV_Inter,9,FALSE)))))))))))))</f>
        <v>0</v>
      </c>
      <c r="CU20" s="63">
        <f>IF(WEEKDAY(CU4,2)=5,(CU11-HLOOKUP(CU4+3,Journalier_HLV_Inter,9,FALSE)),IF(AND(WEEKDAY(CU4,2)=1,COUNTIF(Jours_fériés,AND(CU4+1,IE+2))),CU11-HLOOKUP(CU4+3,Journalier_HLV_Inter,9,FALSE),IF(AND(WEEKDAY(CU4,2)=1,COUNTIF(Jours_fériés,CU4+1)),CU11-HLOOKUP(CU4+2,Journalier_HLV_Inter,9,FALSE),IF(AND(WEEKDAY(CU4,2)=2,COUNTIF(Jours_fériés,AND(CU4+1,CU4+2))),CU11-HLOOKUP(CU4+3,Journalier_HLV_Inter,9,FALSE),IF(AND(WEEKDAY(CU4,2)=2,COUNTIF(Jours_fériés,CU4+1)),CU11-HLOOKUP(CU4+2,Journalier_HLV_Inter,9,FALSE),IF(AND(WEEKDAY(CU4,2)=3,COUNTIF(Jours_fériés,AND(CU4+1,CU4+2))),CU11-HLOOKUP(CU4+5,Journalier_HLV_Inter,9,FALSE),IF(AND(WEEKDAY(CU4,2)=3,COUNTIF(Jours_fériés,CU4+1)),CU11-HLOOKUP(CU4+2,Journalier_HLV_Inter,9,FALSE),IF(AND(WEEKDAY(CU4,2)=4,COUNTIF(Jours_fériés,CU4+1)),CU11-HLOOKUP(CU4+4,Journalier_HLV_Inter,9,FALSE),IF(AND(WEEKDAY(CU4,2)=4,COUNTIF(Jours_fériés,AND(CU4+1,CU4+4))),CU11-HLOOKUP(CU4+5,Journalier_HLV_Inter,9,FALSE),IF(AND(WEEKDAY(CU4,2)=5,COUNTIF(Jours_fériés,CU4+3)),CU11-HLOOKUP(CU4+4,Journalier_HLV_Inter,9,FALSE),IF(COUNTIF(Week_end,CU4),0,IF(COUNTIF(Jours_fériés,CU4),0,CU11-HLOOKUP(CU4+1,Journalier_HLV_Inter,9,FALSE)))))))))))))</f>
        <v>0</v>
      </c>
      <c r="CV20" s="63">
        <f>IF(WEEKDAY(CV4,2)=5,(CV11-HLOOKUP(CV4+3,Journalier_HLV_Inter,9,FALSE)),IF(AND(WEEKDAY(CV4,2)=1,COUNTIF(Jours_fériés,AND(CV4+1,IE+2))),CV11-HLOOKUP(CV4+3,Journalier_HLV_Inter,9,FALSE),IF(AND(WEEKDAY(CV4,2)=1,COUNTIF(Jours_fériés,CV4+1)),CV11-HLOOKUP(CV4+2,Journalier_HLV_Inter,9,FALSE),IF(AND(WEEKDAY(CV4,2)=2,COUNTIF(Jours_fériés,AND(CV4+1,CV4+2))),CV11-HLOOKUP(CV4+3,Journalier_HLV_Inter,9,FALSE),IF(AND(WEEKDAY(CV4,2)=2,COUNTIF(Jours_fériés,CV4+1)),CV11-HLOOKUP(CV4+2,Journalier_HLV_Inter,9,FALSE),IF(AND(WEEKDAY(CV4,2)=3,COUNTIF(Jours_fériés,AND(CV4+1,CV4+2))),CV11-HLOOKUP(CV4+5,Journalier_HLV_Inter,9,FALSE),IF(AND(WEEKDAY(CV4,2)=3,COUNTIF(Jours_fériés,CV4+1)),CV11-HLOOKUP(CV4+2,Journalier_HLV_Inter,9,FALSE),IF(AND(WEEKDAY(CV4,2)=4,COUNTIF(Jours_fériés,CV4+1)),CV11-HLOOKUP(CV4+4,Journalier_HLV_Inter,9,FALSE),IF(AND(WEEKDAY(CV4,2)=4,COUNTIF(Jours_fériés,AND(CV4+1,CV4+4))),CV11-HLOOKUP(CV4+5,Journalier_HLV_Inter,9,FALSE),IF(AND(WEEKDAY(CV4,2)=5,COUNTIF(Jours_fériés,CV4+3)),CV11-HLOOKUP(CV4+4,Journalier_HLV_Inter,9,FALSE),IF(COUNTIF(Week_end,CV4),0,IF(COUNTIF(Jours_fériés,CV4),0,CV11-HLOOKUP(CV4+1,Journalier_HLV_Inter,9,FALSE)))))))))))))</f>
        <v>0</v>
      </c>
      <c r="CW20" s="63">
        <f>IF(WEEKDAY(CW4,2)=5,(CW11-HLOOKUP(CW4+3,Journalier_HLV_Inter,9,FALSE)),IF(AND(WEEKDAY(CW4,2)=1,COUNTIF(Jours_fériés,AND(CW4+1,IE+2))),CW11-HLOOKUP(CW4+3,Journalier_HLV_Inter,9,FALSE),IF(AND(WEEKDAY(CW4,2)=1,COUNTIF(Jours_fériés,CW4+1)),CW11-HLOOKUP(CW4+2,Journalier_HLV_Inter,9,FALSE),IF(AND(WEEKDAY(CW4,2)=2,COUNTIF(Jours_fériés,AND(CW4+1,CW4+2))),CW11-HLOOKUP(CW4+3,Journalier_HLV_Inter,9,FALSE),IF(AND(WEEKDAY(CW4,2)=2,COUNTIF(Jours_fériés,CW4+1)),CW11-HLOOKUP(CW4+2,Journalier_HLV_Inter,9,FALSE),IF(AND(WEEKDAY(CW4,2)=3,COUNTIF(Jours_fériés,AND(CW4+1,CW4+2))),CW11-HLOOKUP(CW4+5,Journalier_HLV_Inter,9,FALSE),IF(AND(WEEKDAY(CW4,2)=3,COUNTIF(Jours_fériés,CW4+1)),CW11-HLOOKUP(CW4+2,Journalier_HLV_Inter,9,FALSE),IF(AND(WEEKDAY(CW4,2)=4,COUNTIF(Jours_fériés,CW4+1)),CW11-HLOOKUP(CW4+4,Journalier_HLV_Inter,9,FALSE),IF(AND(WEEKDAY(CW4,2)=4,COUNTIF(Jours_fériés,AND(CW4+1,CW4+4))),CW11-HLOOKUP(CW4+5,Journalier_HLV_Inter,9,FALSE),IF(AND(WEEKDAY(CW4,2)=5,COUNTIF(Jours_fériés,CW4+3)),CW11-HLOOKUP(CW4+4,Journalier_HLV_Inter,9,FALSE),IF(COUNTIF(Week_end,CW4),0,IF(COUNTIF(Jours_fériés,CW4),0,CW11-HLOOKUP(CW4+1,Journalier_HLV_Inter,9,FALSE)))))))))))))</f>
        <v>0</v>
      </c>
      <c r="CX20" s="63">
        <f>IF(WEEKDAY(CX4,2)=5,(CX11-HLOOKUP(CX4+3,Journalier_HLV_Inter,9,FALSE)),IF(AND(WEEKDAY(CX4,2)=1,COUNTIF(Jours_fériés,AND(CX4+1,IE+2))),CX11-HLOOKUP(CX4+3,Journalier_HLV_Inter,9,FALSE),IF(AND(WEEKDAY(CX4,2)=1,COUNTIF(Jours_fériés,CX4+1)),CX11-HLOOKUP(CX4+2,Journalier_HLV_Inter,9,FALSE),IF(AND(WEEKDAY(CX4,2)=2,COUNTIF(Jours_fériés,AND(CX4+1,CX4+2))),CX11-HLOOKUP(CX4+3,Journalier_HLV_Inter,9,FALSE),IF(AND(WEEKDAY(CX4,2)=2,COUNTIF(Jours_fériés,CX4+1)),CX11-HLOOKUP(CX4+2,Journalier_HLV_Inter,9,FALSE),IF(AND(WEEKDAY(CX4,2)=3,COUNTIF(Jours_fériés,AND(CX4+1,CX4+2))),CX11-HLOOKUP(CX4+5,Journalier_HLV_Inter,9,FALSE),IF(AND(WEEKDAY(CX4,2)=3,COUNTIF(Jours_fériés,CX4+1)),CX11-HLOOKUP(CX4+2,Journalier_HLV_Inter,9,FALSE),IF(AND(WEEKDAY(CX4,2)=4,COUNTIF(Jours_fériés,CX4+1)),CX11-HLOOKUP(CX4+4,Journalier_HLV_Inter,9,FALSE),IF(AND(WEEKDAY(CX4,2)=4,COUNTIF(Jours_fériés,AND(CX4+1,CX4+4))),CX11-HLOOKUP(CX4+5,Journalier_HLV_Inter,9,FALSE),IF(AND(WEEKDAY(CX4,2)=5,COUNTIF(Jours_fériés,CX4+3)),CX11-HLOOKUP(CX4+4,Journalier_HLV_Inter,9,FALSE),IF(COUNTIF(Week_end,CX4),0,IF(COUNTIF(Jours_fériés,CX4),0,CX11-HLOOKUP(CX4+1,Journalier_HLV_Inter,9,FALSE)))))))))))))</f>
        <v>0</v>
      </c>
      <c r="CY20" s="63">
        <f>IF(WEEKDAY(CY4,2)=5,(CY11-HLOOKUP(CY4+3,Journalier_HLV_Inter,9,FALSE)),IF(AND(WEEKDAY(CY4,2)=1,COUNTIF(Jours_fériés,AND(CY4+1,IE+2))),CY11-HLOOKUP(CY4+3,Journalier_HLV_Inter,9,FALSE),IF(AND(WEEKDAY(CY4,2)=1,COUNTIF(Jours_fériés,CY4+1)),CY11-HLOOKUP(CY4+2,Journalier_HLV_Inter,9,FALSE),IF(AND(WEEKDAY(CY4,2)=2,COUNTIF(Jours_fériés,AND(CY4+1,CY4+2))),CY11-HLOOKUP(CY4+3,Journalier_HLV_Inter,9,FALSE),IF(AND(WEEKDAY(CY4,2)=2,COUNTIF(Jours_fériés,CY4+1)),CY11-HLOOKUP(CY4+2,Journalier_HLV_Inter,9,FALSE),IF(AND(WEEKDAY(CY4,2)=3,COUNTIF(Jours_fériés,AND(CY4+1,CY4+2))),CY11-HLOOKUP(CY4+5,Journalier_HLV_Inter,9,FALSE),IF(AND(WEEKDAY(CY4,2)=3,COUNTIF(Jours_fériés,CY4+1)),CY11-HLOOKUP(CY4+2,Journalier_HLV_Inter,9,FALSE),IF(AND(WEEKDAY(CY4,2)=4,COUNTIF(Jours_fériés,CY4+1)),CY11-HLOOKUP(CY4+4,Journalier_HLV_Inter,9,FALSE),IF(AND(WEEKDAY(CY4,2)=4,COUNTIF(Jours_fériés,AND(CY4+1,CY4+4))),CY11-HLOOKUP(CY4+5,Journalier_HLV_Inter,9,FALSE),IF(AND(WEEKDAY(CY4,2)=5,COUNTIF(Jours_fériés,CY4+3)),CY11-HLOOKUP(CY4+4,Journalier_HLV_Inter,9,FALSE),IF(COUNTIF(Week_end,CY4),0,IF(COUNTIF(Jours_fériés,CY4),0,CY11-HLOOKUP(CY4+1,Journalier_HLV_Inter,9,FALSE)))))))))))))</f>
        <v>0</v>
      </c>
      <c r="CZ20" s="63">
        <f>IF(WEEKDAY(CZ4,2)=5,(CZ11-HLOOKUP(CZ4+3,Journalier_HLV_Inter,9,FALSE)),IF(AND(WEEKDAY(CZ4,2)=1,COUNTIF(Jours_fériés,AND(CZ4+1,IE+2))),CZ11-HLOOKUP(CZ4+3,Journalier_HLV_Inter,9,FALSE),IF(AND(WEEKDAY(CZ4,2)=1,COUNTIF(Jours_fériés,CZ4+1)),CZ11-HLOOKUP(CZ4+2,Journalier_HLV_Inter,9,FALSE),IF(AND(WEEKDAY(CZ4,2)=2,COUNTIF(Jours_fériés,AND(CZ4+1,CZ4+2))),CZ11-HLOOKUP(CZ4+3,Journalier_HLV_Inter,9,FALSE),IF(AND(WEEKDAY(CZ4,2)=2,COUNTIF(Jours_fériés,CZ4+1)),CZ11-HLOOKUP(CZ4+2,Journalier_HLV_Inter,9,FALSE),IF(AND(WEEKDAY(CZ4,2)=3,COUNTIF(Jours_fériés,AND(CZ4+1,CZ4+2))),CZ11-HLOOKUP(CZ4+5,Journalier_HLV_Inter,9,FALSE),IF(AND(WEEKDAY(CZ4,2)=3,COUNTIF(Jours_fériés,CZ4+1)),CZ11-HLOOKUP(CZ4+2,Journalier_HLV_Inter,9,FALSE),IF(AND(WEEKDAY(CZ4,2)=4,COUNTIF(Jours_fériés,CZ4+1)),CZ11-HLOOKUP(CZ4+4,Journalier_HLV_Inter,9,FALSE),IF(AND(WEEKDAY(CZ4,2)=4,COUNTIF(Jours_fériés,AND(CZ4+1,CZ4+4))),CZ11-HLOOKUP(CZ4+5,Journalier_HLV_Inter,9,FALSE),IF(AND(WEEKDAY(CZ4,2)=5,COUNTIF(Jours_fériés,CZ4+3)),CZ11-HLOOKUP(CZ4+4,Journalier_HLV_Inter,9,FALSE),IF(COUNTIF(Week_end,CZ4),0,IF(COUNTIF(Jours_fériés,CZ4),0,CZ11-HLOOKUP(CZ4+1,Journalier_HLV_Inter,9,FALSE)))))))))))))</f>
        <v>0</v>
      </c>
      <c r="DA20" s="63">
        <f>IF(WEEKDAY(DA4,2)=5,(DA11-HLOOKUP(DA4+3,Journalier_HLV_Inter,9,FALSE)),IF(AND(WEEKDAY(DA4,2)=1,COUNTIF(Jours_fériés,AND(DA4+1,IE+2))),DA11-HLOOKUP(DA4+3,Journalier_HLV_Inter,9,FALSE),IF(AND(WEEKDAY(DA4,2)=1,COUNTIF(Jours_fériés,DA4+1)),DA11-HLOOKUP(DA4+2,Journalier_HLV_Inter,9,FALSE),IF(AND(WEEKDAY(DA4,2)=2,COUNTIF(Jours_fériés,AND(DA4+1,DA4+2))),DA11-HLOOKUP(DA4+3,Journalier_HLV_Inter,9,FALSE),IF(AND(WEEKDAY(DA4,2)=2,COUNTIF(Jours_fériés,DA4+1)),DA11-HLOOKUP(DA4+2,Journalier_HLV_Inter,9,FALSE),IF(AND(WEEKDAY(DA4,2)=3,COUNTIF(Jours_fériés,AND(DA4+1,DA4+2))),DA11-HLOOKUP(DA4+5,Journalier_HLV_Inter,9,FALSE),IF(AND(WEEKDAY(DA4,2)=3,COUNTIF(Jours_fériés,DA4+1)),DA11-HLOOKUP(DA4+2,Journalier_HLV_Inter,9,FALSE),IF(AND(WEEKDAY(DA4,2)=4,COUNTIF(Jours_fériés,DA4+1)),DA11-HLOOKUP(DA4+4,Journalier_HLV_Inter,9,FALSE),IF(AND(WEEKDAY(DA4,2)=4,COUNTIF(Jours_fériés,AND(DA4+1,DA4+4))),DA11-HLOOKUP(DA4+5,Journalier_HLV_Inter,9,FALSE),IF(AND(WEEKDAY(DA4,2)=5,COUNTIF(Jours_fériés,DA4+3)),DA11-HLOOKUP(DA4+4,Journalier_HLV_Inter,9,FALSE),IF(COUNTIF(Week_end,DA4),0,IF(COUNTIF(Jours_fériés,DA4),0,DA11-HLOOKUP(DA4+1,Journalier_HLV_Inter,9,FALSE)))))))))))))</f>
        <v>0</v>
      </c>
      <c r="DB20" s="63">
        <f>IF(WEEKDAY(DB4,2)=5,(DB11-HLOOKUP(DB4+3,Journalier_HLV_Inter,9,FALSE)),IF(AND(WEEKDAY(DB4,2)=1,COUNTIF(Jours_fériés,AND(DB4+1,IE+2))),DB11-HLOOKUP(DB4+3,Journalier_HLV_Inter,9,FALSE),IF(AND(WEEKDAY(DB4,2)=1,COUNTIF(Jours_fériés,DB4+1)),DB11-HLOOKUP(DB4+2,Journalier_HLV_Inter,9,FALSE),IF(AND(WEEKDAY(DB4,2)=2,COUNTIF(Jours_fériés,AND(DB4+1,DB4+2))),DB11-HLOOKUP(DB4+3,Journalier_HLV_Inter,9,FALSE),IF(AND(WEEKDAY(DB4,2)=2,COUNTIF(Jours_fériés,DB4+1)),DB11-HLOOKUP(DB4+2,Journalier_HLV_Inter,9,FALSE),IF(AND(WEEKDAY(DB4,2)=3,COUNTIF(Jours_fériés,AND(DB4+1,DB4+2))),DB11-HLOOKUP(DB4+5,Journalier_HLV_Inter,9,FALSE),IF(AND(WEEKDAY(DB4,2)=3,COUNTIF(Jours_fériés,DB4+1)),DB11-HLOOKUP(DB4+2,Journalier_HLV_Inter,9,FALSE),IF(AND(WEEKDAY(DB4,2)=4,COUNTIF(Jours_fériés,DB4+1)),DB11-HLOOKUP(DB4+4,Journalier_HLV_Inter,9,FALSE),IF(AND(WEEKDAY(DB4,2)=4,COUNTIF(Jours_fériés,AND(DB4+1,DB4+4))),DB11-HLOOKUP(DB4+5,Journalier_HLV_Inter,9,FALSE),IF(AND(WEEKDAY(DB4,2)=5,COUNTIF(Jours_fériés,DB4+3)),DB11-HLOOKUP(DB4+4,Journalier_HLV_Inter,9,FALSE),IF(COUNTIF(Week_end,DB4),0,IF(COUNTIF(Jours_fériés,DB4),0,DB11-HLOOKUP(DB4+1,Journalier_HLV_Inter,9,FALSE)))))))))))))</f>
        <v>0</v>
      </c>
      <c r="DC20" s="63">
        <f>IF(WEEKDAY(DC4,2)=5,(DC11-HLOOKUP(DC4+3,Journalier_HLV_Inter,9,FALSE)),IF(AND(WEEKDAY(DC4,2)=1,COUNTIF(Jours_fériés,AND(DC4+1,IE+2))),DC11-HLOOKUP(DC4+3,Journalier_HLV_Inter,9,FALSE),IF(AND(WEEKDAY(DC4,2)=1,COUNTIF(Jours_fériés,DC4+1)),DC11-HLOOKUP(DC4+2,Journalier_HLV_Inter,9,FALSE),IF(AND(WEEKDAY(DC4,2)=2,COUNTIF(Jours_fériés,AND(DC4+1,DC4+2))),DC11-HLOOKUP(DC4+3,Journalier_HLV_Inter,9,FALSE),IF(AND(WEEKDAY(DC4,2)=2,COUNTIF(Jours_fériés,DC4+1)),DC11-HLOOKUP(DC4+2,Journalier_HLV_Inter,9,FALSE),IF(AND(WEEKDAY(DC4,2)=3,COUNTIF(Jours_fériés,AND(DC4+1,DC4+2))),DC11-HLOOKUP(DC4+5,Journalier_HLV_Inter,9,FALSE),IF(AND(WEEKDAY(DC4,2)=3,COUNTIF(Jours_fériés,DC4+1)),DC11-HLOOKUP(DC4+2,Journalier_HLV_Inter,9,FALSE),IF(AND(WEEKDAY(DC4,2)=4,COUNTIF(Jours_fériés,DC4+1)),DC11-HLOOKUP(DC4+4,Journalier_HLV_Inter,9,FALSE),IF(AND(WEEKDAY(DC4,2)=4,COUNTIF(Jours_fériés,AND(DC4+1,DC4+4))),DC11-HLOOKUP(DC4+5,Journalier_HLV_Inter,9,FALSE),IF(AND(WEEKDAY(DC4,2)=5,COUNTIF(Jours_fériés,DC4+3)),DC11-HLOOKUP(DC4+4,Journalier_HLV_Inter,9,FALSE),IF(COUNTIF(Week_end,DC4),0,IF(COUNTIF(Jours_fériés,DC4),0,DC11-HLOOKUP(DC4+1,Journalier_HLV_Inter,9,FALSE)))))))))))))</f>
        <v>0</v>
      </c>
      <c r="DD20" s="63">
        <f>IF(WEEKDAY(DD4,2)=5,(DD11-HLOOKUP(DD4+3,Journalier_HLV_Inter,9,FALSE)),IF(AND(WEEKDAY(DD4,2)=1,COUNTIF(Jours_fériés,AND(DD4+1,IE+2))),DD11-HLOOKUP(DD4+3,Journalier_HLV_Inter,9,FALSE),IF(AND(WEEKDAY(DD4,2)=1,COUNTIF(Jours_fériés,DD4+1)),DD11-HLOOKUP(DD4+2,Journalier_HLV_Inter,9,FALSE),IF(AND(WEEKDAY(DD4,2)=2,COUNTIF(Jours_fériés,AND(DD4+1,DD4+2))),DD11-HLOOKUP(DD4+3,Journalier_HLV_Inter,9,FALSE),IF(AND(WEEKDAY(DD4,2)=2,COUNTIF(Jours_fériés,DD4+1)),DD11-HLOOKUP(DD4+2,Journalier_HLV_Inter,9,FALSE),IF(AND(WEEKDAY(DD4,2)=3,COUNTIF(Jours_fériés,AND(DD4+1,DD4+2))),DD11-HLOOKUP(DD4+5,Journalier_HLV_Inter,9,FALSE),IF(AND(WEEKDAY(DD4,2)=3,COUNTIF(Jours_fériés,DD4+1)),DD11-HLOOKUP(DD4+2,Journalier_HLV_Inter,9,FALSE),IF(AND(WEEKDAY(DD4,2)=4,COUNTIF(Jours_fériés,DD4+1)),DD11-HLOOKUP(DD4+4,Journalier_HLV_Inter,9,FALSE),IF(AND(WEEKDAY(DD4,2)=4,COUNTIF(Jours_fériés,AND(DD4+1,DD4+4))),DD11-HLOOKUP(DD4+5,Journalier_HLV_Inter,9,FALSE),IF(AND(WEEKDAY(DD4,2)=5,COUNTIF(Jours_fériés,DD4+3)),DD11-HLOOKUP(DD4+4,Journalier_HLV_Inter,9,FALSE),IF(COUNTIF(Week_end,DD4),0,IF(COUNTIF(Jours_fériés,DD4),0,DD11-HLOOKUP(DD4+1,Journalier_HLV_Inter,9,FALSE)))))))))))))</f>
        <v>0</v>
      </c>
      <c r="DE20" s="63">
        <f>IF(WEEKDAY(DE4,2)=5,(DE11-HLOOKUP(DE4+3,Journalier_HLV_Inter,9,FALSE)),IF(AND(WEEKDAY(DE4,2)=1,COUNTIF(Jours_fériés,AND(DE4+1,IE+2))),DE11-HLOOKUP(DE4+3,Journalier_HLV_Inter,9,FALSE),IF(AND(WEEKDAY(DE4,2)=1,COUNTIF(Jours_fériés,DE4+1)),DE11-HLOOKUP(DE4+2,Journalier_HLV_Inter,9,FALSE),IF(AND(WEEKDAY(DE4,2)=2,COUNTIF(Jours_fériés,AND(DE4+1,DE4+2))),DE11-HLOOKUP(DE4+3,Journalier_HLV_Inter,9,FALSE),IF(AND(WEEKDAY(DE4,2)=2,COUNTIF(Jours_fériés,DE4+1)),DE11-HLOOKUP(DE4+2,Journalier_HLV_Inter,9,FALSE),IF(AND(WEEKDAY(DE4,2)=3,COUNTIF(Jours_fériés,AND(DE4+1,DE4+2))),DE11-HLOOKUP(DE4+5,Journalier_HLV_Inter,9,FALSE),IF(AND(WEEKDAY(DE4,2)=3,COUNTIF(Jours_fériés,DE4+1)),DE11-HLOOKUP(DE4+2,Journalier_HLV_Inter,9,FALSE),IF(AND(WEEKDAY(DE4,2)=4,COUNTIF(Jours_fériés,DE4+1)),DE11-HLOOKUP(DE4+4,Journalier_HLV_Inter,9,FALSE),IF(AND(WEEKDAY(DE4,2)=4,COUNTIF(Jours_fériés,AND(DE4+1,DE4+4))),DE11-HLOOKUP(DE4+5,Journalier_HLV_Inter,9,FALSE),IF(AND(WEEKDAY(DE4,2)=5,COUNTIF(Jours_fériés,DE4+3)),DE11-HLOOKUP(DE4+4,Journalier_HLV_Inter,9,FALSE),IF(COUNTIF(Week_end,DE4),0,IF(COUNTIF(Jours_fériés,DE4),0,DE11-HLOOKUP(DE4+1,Journalier_HLV_Inter,9,FALSE)))))))))))))</f>
        <v>0</v>
      </c>
      <c r="DF20" s="63">
        <f>IF(WEEKDAY(DF4,2)=5,(DF11-HLOOKUP(DF4+3,Journalier_HLV_Inter,9,FALSE)),IF(AND(WEEKDAY(DF4,2)=1,COUNTIF(Jours_fériés,AND(DF4+1,IE+2))),DF11-HLOOKUP(DF4+3,Journalier_HLV_Inter,9,FALSE),IF(AND(WEEKDAY(DF4,2)=1,COUNTIF(Jours_fériés,DF4+1)),DF11-HLOOKUP(DF4+2,Journalier_HLV_Inter,9,FALSE),IF(AND(WEEKDAY(DF4,2)=2,COUNTIF(Jours_fériés,AND(DF4+1,DF4+2))),DF11-HLOOKUP(DF4+3,Journalier_HLV_Inter,9,FALSE),IF(AND(WEEKDAY(DF4,2)=2,COUNTIF(Jours_fériés,DF4+1)),DF11-HLOOKUP(DF4+2,Journalier_HLV_Inter,9,FALSE),IF(AND(WEEKDAY(DF4,2)=3,COUNTIF(Jours_fériés,AND(DF4+1,DF4+2))),DF11-HLOOKUP(DF4+5,Journalier_HLV_Inter,9,FALSE),IF(AND(WEEKDAY(DF4,2)=3,COUNTIF(Jours_fériés,DF4+1)),DF11-HLOOKUP(DF4+2,Journalier_HLV_Inter,9,FALSE),IF(AND(WEEKDAY(DF4,2)=4,COUNTIF(Jours_fériés,DF4+1)),DF11-HLOOKUP(DF4+4,Journalier_HLV_Inter,9,FALSE),IF(AND(WEEKDAY(DF4,2)=4,COUNTIF(Jours_fériés,AND(DF4+1,DF4+4))),DF11-HLOOKUP(DF4+5,Journalier_HLV_Inter,9,FALSE),IF(AND(WEEKDAY(DF4,2)=5,COUNTIF(Jours_fériés,DF4+3)),DF11-HLOOKUP(DF4+4,Journalier_HLV_Inter,9,FALSE),IF(COUNTIF(Week_end,DF4),0,IF(COUNTIF(Jours_fériés,DF4),0,DF11-HLOOKUP(DF4+1,Journalier_HLV_Inter,9,FALSE)))))))))))))</f>
        <v>0</v>
      </c>
      <c r="DG20" s="63">
        <f>IF(WEEKDAY(DG4,2)=5,(DG11-HLOOKUP(DG4+3,Journalier_HLV_Inter,9,FALSE)),IF(AND(WEEKDAY(DG4,2)=1,COUNTIF(Jours_fériés,AND(DG4+1,IE+2))),DG11-HLOOKUP(DG4+3,Journalier_HLV_Inter,9,FALSE),IF(AND(WEEKDAY(DG4,2)=1,COUNTIF(Jours_fériés,DG4+1)),DG11-HLOOKUP(DG4+2,Journalier_HLV_Inter,9,FALSE),IF(AND(WEEKDAY(DG4,2)=2,COUNTIF(Jours_fériés,AND(DG4+1,DG4+2))),DG11-HLOOKUP(DG4+3,Journalier_HLV_Inter,9,FALSE),IF(AND(WEEKDAY(DG4,2)=2,COUNTIF(Jours_fériés,DG4+1)),DG11-HLOOKUP(DG4+2,Journalier_HLV_Inter,9,FALSE),IF(AND(WEEKDAY(DG4,2)=3,COUNTIF(Jours_fériés,AND(DG4+1,DG4+2))),DG11-HLOOKUP(DG4+5,Journalier_HLV_Inter,9,FALSE),IF(AND(WEEKDAY(DG4,2)=3,COUNTIF(Jours_fériés,DG4+1)),DG11-HLOOKUP(DG4+2,Journalier_HLV_Inter,9,FALSE),IF(AND(WEEKDAY(DG4,2)=4,COUNTIF(Jours_fériés,DG4+1)),DG11-HLOOKUP(DG4+4,Journalier_HLV_Inter,9,FALSE),IF(AND(WEEKDAY(DG4,2)=4,COUNTIF(Jours_fériés,AND(DG4+1,DG4+4))),DG11-HLOOKUP(DG4+5,Journalier_HLV_Inter,9,FALSE),IF(AND(WEEKDAY(DG4,2)=5,COUNTIF(Jours_fériés,DG4+3)),DG11-HLOOKUP(DG4+4,Journalier_HLV_Inter,9,FALSE),IF(COUNTIF(Week_end,DG4),0,IF(COUNTIF(Jours_fériés,DG4),0,DG11-HLOOKUP(DG4+1,Journalier_HLV_Inter,9,FALSE)))))))))))))</f>
        <v>0</v>
      </c>
      <c r="DH20" s="63">
        <f>IF(WEEKDAY(DH4,2)=5,(DH11-HLOOKUP(DH4+3,Journalier_HLV_Inter,9,FALSE)),IF(AND(WEEKDAY(DH4,2)=1,COUNTIF(Jours_fériés,AND(DH4+1,IE+2))),DH11-HLOOKUP(DH4+3,Journalier_HLV_Inter,9,FALSE),IF(AND(WEEKDAY(DH4,2)=1,COUNTIF(Jours_fériés,DH4+1)),DH11-HLOOKUP(DH4+2,Journalier_HLV_Inter,9,FALSE),IF(AND(WEEKDAY(DH4,2)=2,COUNTIF(Jours_fériés,AND(DH4+1,DH4+2))),DH11-HLOOKUP(DH4+3,Journalier_HLV_Inter,9,FALSE),IF(AND(WEEKDAY(DH4,2)=2,COUNTIF(Jours_fériés,DH4+1)),DH11-HLOOKUP(DH4+2,Journalier_HLV_Inter,9,FALSE),IF(AND(WEEKDAY(DH4,2)=3,COUNTIF(Jours_fériés,AND(DH4+1,DH4+2))),DH11-HLOOKUP(DH4+5,Journalier_HLV_Inter,9,FALSE),IF(AND(WEEKDAY(DH4,2)=3,COUNTIF(Jours_fériés,DH4+1)),DH11-HLOOKUP(DH4+2,Journalier_HLV_Inter,9,FALSE),IF(AND(WEEKDAY(DH4,2)=4,COUNTIF(Jours_fériés,DH4+1)),DH11-HLOOKUP(DH4+4,Journalier_HLV_Inter,9,FALSE),IF(AND(WEEKDAY(DH4,2)=4,COUNTIF(Jours_fériés,AND(DH4+1,DH4+4))),DH11-HLOOKUP(DH4+5,Journalier_HLV_Inter,9,FALSE),IF(AND(WEEKDAY(DH4,2)=5,COUNTIF(Jours_fériés,DH4+3)),DH11-HLOOKUP(DH4+4,Journalier_HLV_Inter,9,FALSE),IF(COUNTIF(Week_end,DH4),0,IF(COUNTIF(Jours_fériés,DH4),0,DH11-HLOOKUP(DH4+1,Journalier_HLV_Inter,9,FALSE)))))))))))))</f>
        <v>0</v>
      </c>
      <c r="DI20" s="63">
        <f>IF(WEEKDAY(DI4,2)=5,(DI11-HLOOKUP(DI4+3,Journalier_HLV_Inter,9,FALSE)),IF(AND(WEEKDAY(DI4,2)=1,COUNTIF(Jours_fériés,AND(DI4+1,IE+2))),DI11-HLOOKUP(DI4+3,Journalier_HLV_Inter,9,FALSE),IF(AND(WEEKDAY(DI4,2)=1,COUNTIF(Jours_fériés,DI4+1)),DI11-HLOOKUP(DI4+2,Journalier_HLV_Inter,9,FALSE),IF(AND(WEEKDAY(DI4,2)=2,COUNTIF(Jours_fériés,AND(DI4+1,DI4+2))),DI11-HLOOKUP(DI4+3,Journalier_HLV_Inter,9,FALSE),IF(AND(WEEKDAY(DI4,2)=2,COUNTIF(Jours_fériés,DI4+1)),DI11-HLOOKUP(DI4+2,Journalier_HLV_Inter,9,FALSE),IF(AND(WEEKDAY(DI4,2)=3,COUNTIF(Jours_fériés,AND(DI4+1,DI4+2))),DI11-HLOOKUP(DI4+5,Journalier_HLV_Inter,9,FALSE),IF(AND(WEEKDAY(DI4,2)=3,COUNTIF(Jours_fériés,DI4+1)),DI11-HLOOKUP(DI4+2,Journalier_HLV_Inter,9,FALSE),IF(AND(WEEKDAY(DI4,2)=4,COUNTIF(Jours_fériés,DI4+1)),DI11-HLOOKUP(DI4+4,Journalier_HLV_Inter,9,FALSE),IF(AND(WEEKDAY(DI4,2)=4,COUNTIF(Jours_fériés,AND(DI4+1,DI4+4))),DI11-HLOOKUP(DI4+5,Journalier_HLV_Inter,9,FALSE),IF(AND(WEEKDAY(DI4,2)=5,COUNTIF(Jours_fériés,DI4+3)),DI11-HLOOKUP(DI4+4,Journalier_HLV_Inter,9,FALSE),IF(COUNTIF(Week_end,DI4),0,IF(COUNTIF(Jours_fériés,DI4),0,DI11-HLOOKUP(DI4+1,Journalier_HLV_Inter,9,FALSE)))))))))))))</f>
        <v>0</v>
      </c>
      <c r="DJ20" s="63">
        <f>IF(WEEKDAY(DJ4,2)=5,(DJ11-HLOOKUP(DJ4+3,Journalier_HLV_Inter,9,FALSE)),IF(AND(WEEKDAY(DJ4,2)=1,COUNTIF(Jours_fériés,AND(DJ4+1,IE+2))),DJ11-HLOOKUP(DJ4+3,Journalier_HLV_Inter,9,FALSE),IF(AND(WEEKDAY(DJ4,2)=1,COUNTIF(Jours_fériés,DJ4+1)),DJ11-HLOOKUP(DJ4+2,Journalier_HLV_Inter,9,FALSE),IF(AND(WEEKDAY(DJ4,2)=2,COUNTIF(Jours_fériés,AND(DJ4+1,DJ4+2))),DJ11-HLOOKUP(DJ4+3,Journalier_HLV_Inter,9,FALSE),IF(AND(WEEKDAY(DJ4,2)=2,COUNTIF(Jours_fériés,DJ4+1)),DJ11-HLOOKUP(DJ4+2,Journalier_HLV_Inter,9,FALSE),IF(AND(WEEKDAY(DJ4,2)=3,COUNTIF(Jours_fériés,AND(DJ4+1,DJ4+2))),DJ11-HLOOKUP(DJ4+5,Journalier_HLV_Inter,9,FALSE),IF(AND(WEEKDAY(DJ4,2)=3,COUNTIF(Jours_fériés,DJ4+1)),DJ11-HLOOKUP(DJ4+2,Journalier_HLV_Inter,9,FALSE),IF(AND(WEEKDAY(DJ4,2)=4,COUNTIF(Jours_fériés,DJ4+1)),DJ11-HLOOKUP(DJ4+4,Journalier_HLV_Inter,9,FALSE),IF(AND(WEEKDAY(DJ4,2)=4,COUNTIF(Jours_fériés,AND(DJ4+1,DJ4+4))),DJ11-HLOOKUP(DJ4+5,Journalier_HLV_Inter,9,FALSE),IF(AND(WEEKDAY(DJ4,2)=5,COUNTIF(Jours_fériés,DJ4+3)),DJ11-HLOOKUP(DJ4+4,Journalier_HLV_Inter,9,FALSE),IF(COUNTIF(Week_end,DJ4),0,IF(COUNTIF(Jours_fériés,DJ4),0,DJ11-HLOOKUP(DJ4+1,Journalier_HLV_Inter,9,FALSE)))))))))))))</f>
        <v>0</v>
      </c>
      <c r="DK20" s="63">
        <f>IF(WEEKDAY(DK4,2)=5,(DK11-HLOOKUP(DK4+3,Journalier_HLV_Inter,9,FALSE)),IF(AND(WEEKDAY(DK4,2)=1,COUNTIF(Jours_fériés,AND(DK4+1,IE+2))),DK11-HLOOKUP(DK4+3,Journalier_HLV_Inter,9,FALSE),IF(AND(WEEKDAY(DK4,2)=1,COUNTIF(Jours_fériés,DK4+1)),DK11-HLOOKUP(DK4+2,Journalier_HLV_Inter,9,FALSE),IF(AND(WEEKDAY(DK4,2)=2,COUNTIF(Jours_fériés,AND(DK4+1,DK4+2))),DK11-HLOOKUP(DK4+3,Journalier_HLV_Inter,9,FALSE),IF(AND(WEEKDAY(DK4,2)=2,COUNTIF(Jours_fériés,DK4+1)),DK11-HLOOKUP(DK4+2,Journalier_HLV_Inter,9,FALSE),IF(AND(WEEKDAY(DK4,2)=3,COUNTIF(Jours_fériés,AND(DK4+1,DK4+2))),DK11-HLOOKUP(DK4+5,Journalier_HLV_Inter,9,FALSE),IF(AND(WEEKDAY(DK4,2)=3,COUNTIF(Jours_fériés,DK4+1)),DK11-HLOOKUP(DK4+2,Journalier_HLV_Inter,9,FALSE),IF(AND(WEEKDAY(DK4,2)=4,COUNTIF(Jours_fériés,DK4+1)),DK11-HLOOKUP(DK4+4,Journalier_HLV_Inter,9,FALSE),IF(AND(WEEKDAY(DK4,2)=4,COUNTIF(Jours_fériés,AND(DK4+1,DK4+4))),DK11-HLOOKUP(DK4+5,Journalier_HLV_Inter,9,FALSE),IF(AND(WEEKDAY(DK4,2)=5,COUNTIF(Jours_fériés,DK4+3)),DK11-HLOOKUP(DK4+4,Journalier_HLV_Inter,9,FALSE),IF(COUNTIF(Week_end,DK4),0,IF(COUNTIF(Jours_fériés,DK4),0,DK11-HLOOKUP(DK4+1,Journalier_HLV_Inter,9,FALSE)))))))))))))</f>
        <v>0</v>
      </c>
      <c r="DL20" s="63">
        <f>IF(WEEKDAY(DL4,2)=5,(DL11-HLOOKUP(DL4+3,Journalier_HLV_Inter,9,FALSE)),IF(AND(WEEKDAY(DL4,2)=1,COUNTIF(Jours_fériés,AND(DL4+1,IE+2))),DL11-HLOOKUP(DL4+3,Journalier_HLV_Inter,9,FALSE),IF(AND(WEEKDAY(DL4,2)=1,COUNTIF(Jours_fériés,DL4+1)),DL11-HLOOKUP(DL4+2,Journalier_HLV_Inter,9,FALSE),IF(AND(WEEKDAY(DL4,2)=2,COUNTIF(Jours_fériés,AND(DL4+1,DL4+2))),DL11-HLOOKUP(DL4+3,Journalier_HLV_Inter,9,FALSE),IF(AND(WEEKDAY(DL4,2)=2,COUNTIF(Jours_fériés,DL4+1)),DL11-HLOOKUP(DL4+2,Journalier_HLV_Inter,9,FALSE),IF(AND(WEEKDAY(DL4,2)=3,COUNTIF(Jours_fériés,AND(DL4+1,DL4+2))),DL11-HLOOKUP(DL4+5,Journalier_HLV_Inter,9,FALSE),IF(AND(WEEKDAY(DL4,2)=3,COUNTIF(Jours_fériés,DL4+1)),DL11-HLOOKUP(DL4+2,Journalier_HLV_Inter,9,FALSE),IF(AND(WEEKDAY(DL4,2)=4,COUNTIF(Jours_fériés,DL4+1)),DL11-HLOOKUP(DL4+4,Journalier_HLV_Inter,9,FALSE),IF(AND(WEEKDAY(DL4,2)=4,COUNTIF(Jours_fériés,AND(DL4+1,DL4+4))),DL11-HLOOKUP(DL4+5,Journalier_HLV_Inter,9,FALSE),IF(AND(WEEKDAY(DL4,2)=5,COUNTIF(Jours_fériés,DL4+3)),DL11-HLOOKUP(DL4+4,Journalier_HLV_Inter,9,FALSE),IF(COUNTIF(Week_end,DL4),0,IF(COUNTIF(Jours_fériés,DL4),0,DL11-HLOOKUP(DL4+1,Journalier_HLV_Inter,9,FALSE)))))))))))))</f>
        <v>0</v>
      </c>
      <c r="DM20" s="63">
        <f>IF(WEEKDAY(DM4,2)=5,(DM11-HLOOKUP(DM4+3,Journalier_HLV_Inter,9,FALSE)),IF(AND(WEEKDAY(DM4,2)=1,COUNTIF(Jours_fériés,AND(DM4+1,IE+2))),DM11-HLOOKUP(DM4+3,Journalier_HLV_Inter,9,FALSE),IF(AND(WEEKDAY(DM4,2)=1,COUNTIF(Jours_fériés,DM4+1)),DM11-HLOOKUP(DM4+2,Journalier_HLV_Inter,9,FALSE),IF(AND(WEEKDAY(DM4,2)=2,COUNTIF(Jours_fériés,AND(DM4+1,DM4+2))),DM11-HLOOKUP(DM4+3,Journalier_HLV_Inter,9,FALSE),IF(AND(WEEKDAY(DM4,2)=2,COUNTIF(Jours_fériés,DM4+1)),DM11-HLOOKUP(DM4+2,Journalier_HLV_Inter,9,FALSE),IF(AND(WEEKDAY(DM4,2)=3,COUNTIF(Jours_fériés,AND(DM4+1,DM4+2))),DM11-HLOOKUP(DM4+5,Journalier_HLV_Inter,9,FALSE),IF(AND(WEEKDAY(DM4,2)=3,COUNTIF(Jours_fériés,DM4+1)),DM11-HLOOKUP(DM4+2,Journalier_HLV_Inter,9,FALSE),IF(AND(WEEKDAY(DM4,2)=4,COUNTIF(Jours_fériés,DM4+1)),DM11-HLOOKUP(DM4+4,Journalier_HLV_Inter,9,FALSE),IF(AND(WEEKDAY(DM4,2)=4,COUNTIF(Jours_fériés,AND(DM4+1,DM4+4))),DM11-HLOOKUP(DM4+5,Journalier_HLV_Inter,9,FALSE),IF(AND(WEEKDAY(DM4,2)=5,COUNTIF(Jours_fériés,DM4+3)),DM11-HLOOKUP(DM4+4,Journalier_HLV_Inter,9,FALSE),IF(COUNTIF(Week_end,DM4),0,IF(COUNTIF(Jours_fériés,DM4),0,DM11-HLOOKUP(DM4+1,Journalier_HLV_Inter,9,FALSE)))))))))))))</f>
        <v>0</v>
      </c>
      <c r="DN20" s="63">
        <f>IF(WEEKDAY(DN4,2)=5,(DN11-HLOOKUP(DN4+3,Journalier_HLV_Inter,9,FALSE)),IF(AND(WEEKDAY(DN4,2)=1,COUNTIF(Jours_fériés,AND(DN4+1,IE+2))),DN11-HLOOKUP(DN4+3,Journalier_HLV_Inter,9,FALSE),IF(AND(WEEKDAY(DN4,2)=1,COUNTIF(Jours_fériés,DN4+1)),DN11-HLOOKUP(DN4+2,Journalier_HLV_Inter,9,FALSE),IF(AND(WEEKDAY(DN4,2)=2,COUNTIF(Jours_fériés,AND(DN4+1,DN4+2))),DN11-HLOOKUP(DN4+3,Journalier_HLV_Inter,9,FALSE),IF(AND(WEEKDAY(DN4,2)=2,COUNTIF(Jours_fériés,DN4+1)),DN11-HLOOKUP(DN4+2,Journalier_HLV_Inter,9,FALSE),IF(AND(WEEKDAY(DN4,2)=3,COUNTIF(Jours_fériés,AND(DN4+1,DN4+2))),DN11-HLOOKUP(DN4+5,Journalier_HLV_Inter,9,FALSE),IF(AND(WEEKDAY(DN4,2)=3,COUNTIF(Jours_fériés,DN4+1)),DN11-HLOOKUP(DN4+2,Journalier_HLV_Inter,9,FALSE),IF(AND(WEEKDAY(DN4,2)=4,COUNTIF(Jours_fériés,DN4+1)),DN11-HLOOKUP(DN4+4,Journalier_HLV_Inter,9,FALSE),IF(AND(WEEKDAY(DN4,2)=4,COUNTIF(Jours_fériés,AND(DN4+1,DN4+4))),DN11-HLOOKUP(DN4+5,Journalier_HLV_Inter,9,FALSE),IF(AND(WEEKDAY(DN4,2)=5,COUNTIF(Jours_fériés,DN4+3)),DN11-HLOOKUP(DN4+4,Journalier_HLV_Inter,9,FALSE),IF(COUNTIF(Week_end,DN4),0,IF(COUNTIF(Jours_fériés,DN4),0,DN11-HLOOKUP(DN4+1,Journalier_HLV_Inter,9,FALSE)))))))))))))</f>
        <v>0</v>
      </c>
      <c r="DO20" s="63">
        <f>IF(WEEKDAY(DO4,2)=5,(DO11-HLOOKUP(DO4+3,Journalier_HLV_Inter,9,FALSE)),IF(AND(WEEKDAY(DO4,2)=1,COUNTIF(Jours_fériés,AND(DO4+1,IE+2))),DO11-HLOOKUP(DO4+3,Journalier_HLV_Inter,9,FALSE),IF(AND(WEEKDAY(DO4,2)=1,COUNTIF(Jours_fériés,DO4+1)),DO11-HLOOKUP(DO4+2,Journalier_HLV_Inter,9,FALSE),IF(AND(WEEKDAY(DO4,2)=2,COUNTIF(Jours_fériés,AND(DO4+1,DO4+2))),DO11-HLOOKUP(DO4+3,Journalier_HLV_Inter,9,FALSE),IF(AND(WEEKDAY(DO4,2)=2,COUNTIF(Jours_fériés,DO4+1)),DO11-HLOOKUP(DO4+2,Journalier_HLV_Inter,9,FALSE),IF(AND(WEEKDAY(DO4,2)=3,COUNTIF(Jours_fériés,AND(DO4+1,DO4+2))),DO11-HLOOKUP(DO4+5,Journalier_HLV_Inter,9,FALSE),IF(AND(WEEKDAY(DO4,2)=3,COUNTIF(Jours_fériés,DO4+1)),DO11-HLOOKUP(DO4+2,Journalier_HLV_Inter,9,FALSE),IF(AND(WEEKDAY(DO4,2)=4,COUNTIF(Jours_fériés,DO4+1)),DO11-HLOOKUP(DO4+4,Journalier_HLV_Inter,9,FALSE),IF(AND(WEEKDAY(DO4,2)=4,COUNTIF(Jours_fériés,AND(DO4+1,DO4+4))),DO11-HLOOKUP(DO4+5,Journalier_HLV_Inter,9,FALSE),IF(AND(WEEKDAY(DO4,2)=5,COUNTIF(Jours_fériés,DO4+3)),DO11-HLOOKUP(DO4+4,Journalier_HLV_Inter,9,FALSE),IF(COUNTIF(Week_end,DO4),0,IF(COUNTIF(Jours_fériés,DO4),0,DO11-HLOOKUP(DO4+1,Journalier_HLV_Inter,9,FALSE)))))))))))))</f>
        <v>0</v>
      </c>
      <c r="DP20" s="63">
        <f>IF(WEEKDAY(DP4,2)=5,(DP11-HLOOKUP(DP4+3,Journalier_HLV_Inter,9,FALSE)),IF(AND(WEEKDAY(DP4,2)=1,COUNTIF(Jours_fériés,AND(DP4+1,IE+2))),DP11-HLOOKUP(DP4+3,Journalier_HLV_Inter,9,FALSE),IF(AND(WEEKDAY(DP4,2)=1,COUNTIF(Jours_fériés,DP4+1)),DP11-HLOOKUP(DP4+2,Journalier_HLV_Inter,9,FALSE),IF(AND(WEEKDAY(DP4,2)=2,COUNTIF(Jours_fériés,AND(DP4+1,DP4+2))),DP11-HLOOKUP(DP4+3,Journalier_HLV_Inter,9,FALSE),IF(AND(WEEKDAY(DP4,2)=2,COUNTIF(Jours_fériés,DP4+1)),DP11-HLOOKUP(DP4+2,Journalier_HLV_Inter,9,FALSE),IF(AND(WEEKDAY(DP4,2)=3,COUNTIF(Jours_fériés,AND(DP4+1,DP4+2))),DP11-HLOOKUP(DP4+5,Journalier_HLV_Inter,9,FALSE),IF(AND(WEEKDAY(DP4,2)=3,COUNTIF(Jours_fériés,DP4+1)),DP11-HLOOKUP(DP4+2,Journalier_HLV_Inter,9,FALSE),IF(AND(WEEKDAY(DP4,2)=4,COUNTIF(Jours_fériés,DP4+1)),DP11-HLOOKUP(DP4+4,Journalier_HLV_Inter,9,FALSE),IF(AND(WEEKDAY(DP4,2)=4,COUNTIF(Jours_fériés,AND(DP4+1,DP4+4))),DP11-HLOOKUP(DP4+5,Journalier_HLV_Inter,9,FALSE),IF(AND(WEEKDAY(DP4,2)=5,COUNTIF(Jours_fériés,DP4+3)),DP11-HLOOKUP(DP4+4,Journalier_HLV_Inter,9,FALSE),IF(COUNTIF(Week_end,DP4),0,IF(COUNTIF(Jours_fériés,DP4),0,DP11-HLOOKUP(DP4+1,Journalier_HLV_Inter,9,FALSE)))))))))))))</f>
        <v>0</v>
      </c>
      <c r="DQ20" s="63">
        <f>IF(WEEKDAY(DQ4,2)=5,(DQ11-HLOOKUP(DQ4+3,Journalier_HLV_Inter,9,FALSE)),IF(AND(WEEKDAY(DQ4,2)=1,COUNTIF(Jours_fériés,AND(DQ4+1,IE+2))),DQ11-HLOOKUP(DQ4+3,Journalier_HLV_Inter,9,FALSE),IF(AND(WEEKDAY(DQ4,2)=1,COUNTIF(Jours_fériés,DQ4+1)),DQ11-HLOOKUP(DQ4+2,Journalier_HLV_Inter,9,FALSE),IF(AND(WEEKDAY(DQ4,2)=2,COUNTIF(Jours_fériés,AND(DQ4+1,DQ4+2))),DQ11-HLOOKUP(DQ4+3,Journalier_HLV_Inter,9,FALSE),IF(AND(WEEKDAY(DQ4,2)=2,COUNTIF(Jours_fériés,DQ4+1)),DQ11-HLOOKUP(DQ4+2,Journalier_HLV_Inter,9,FALSE),IF(AND(WEEKDAY(DQ4,2)=3,COUNTIF(Jours_fériés,AND(DQ4+1,DQ4+2))),DQ11-HLOOKUP(DQ4+5,Journalier_HLV_Inter,9,FALSE),IF(AND(WEEKDAY(DQ4,2)=3,COUNTIF(Jours_fériés,DQ4+1)),DQ11-HLOOKUP(DQ4+2,Journalier_HLV_Inter,9,FALSE),IF(AND(WEEKDAY(DQ4,2)=4,COUNTIF(Jours_fériés,DQ4+1)),DQ11-HLOOKUP(DQ4+4,Journalier_HLV_Inter,9,FALSE),IF(AND(WEEKDAY(DQ4,2)=4,COUNTIF(Jours_fériés,AND(DQ4+1,DQ4+4))),DQ11-HLOOKUP(DQ4+5,Journalier_HLV_Inter,9,FALSE),IF(AND(WEEKDAY(DQ4,2)=5,COUNTIF(Jours_fériés,DQ4+3)),DQ11-HLOOKUP(DQ4+4,Journalier_HLV_Inter,9,FALSE),IF(COUNTIF(Week_end,DQ4),0,IF(COUNTIF(Jours_fériés,DQ4),0,DQ11-HLOOKUP(DQ4+1,Journalier_HLV_Inter,9,FALSE)))))))))))))</f>
        <v>0</v>
      </c>
      <c r="DR20" s="63">
        <f>IF(WEEKDAY(DR4,2)=5,(DR11-HLOOKUP(DR4+3,Journalier_HLV_Inter,9,FALSE)),IF(AND(WEEKDAY(DR4,2)=1,COUNTIF(Jours_fériés,AND(DR4+1,IE+2))),DR11-HLOOKUP(DR4+3,Journalier_HLV_Inter,9,FALSE),IF(AND(WEEKDAY(DR4,2)=1,COUNTIF(Jours_fériés,DR4+1)),DR11-HLOOKUP(DR4+2,Journalier_HLV_Inter,9,FALSE),IF(AND(WEEKDAY(DR4,2)=2,COUNTIF(Jours_fériés,AND(DR4+1,DR4+2))),DR11-HLOOKUP(DR4+3,Journalier_HLV_Inter,9,FALSE),IF(AND(WEEKDAY(DR4,2)=2,COUNTIF(Jours_fériés,DR4+1)),DR11-HLOOKUP(DR4+2,Journalier_HLV_Inter,9,FALSE),IF(AND(WEEKDAY(DR4,2)=3,COUNTIF(Jours_fériés,AND(DR4+1,DR4+2))),DR11-HLOOKUP(DR4+5,Journalier_HLV_Inter,9,FALSE),IF(AND(WEEKDAY(DR4,2)=3,COUNTIF(Jours_fériés,DR4+1)),DR11-HLOOKUP(DR4+2,Journalier_HLV_Inter,9,FALSE),IF(AND(WEEKDAY(DR4,2)=4,COUNTIF(Jours_fériés,DR4+1)),DR11-HLOOKUP(DR4+4,Journalier_HLV_Inter,9,FALSE),IF(AND(WEEKDAY(DR4,2)=4,COUNTIF(Jours_fériés,AND(DR4+1,DR4+4))),DR11-HLOOKUP(DR4+5,Journalier_HLV_Inter,9,FALSE),IF(AND(WEEKDAY(DR4,2)=5,COUNTIF(Jours_fériés,DR4+3)),DR11-HLOOKUP(DR4+4,Journalier_HLV_Inter,9,FALSE),IF(COUNTIF(Week_end,DR4),0,IF(COUNTIF(Jours_fériés,DR4),0,DR11-HLOOKUP(DR4+1,Journalier_HLV_Inter,9,FALSE)))))))))))))</f>
        <v>0</v>
      </c>
      <c r="DS20" s="63">
        <f>IF(WEEKDAY(DS4,2)=5,(DS11-HLOOKUP(DS4+3,Journalier_HLV_Inter,9,FALSE)),IF(AND(WEEKDAY(DS4,2)=1,COUNTIF(Jours_fériés,AND(DS4+1,IE+2))),DS11-HLOOKUP(DS4+3,Journalier_HLV_Inter,9,FALSE),IF(AND(WEEKDAY(DS4,2)=1,COUNTIF(Jours_fériés,DS4+1)),DS11-HLOOKUP(DS4+2,Journalier_HLV_Inter,9,FALSE),IF(AND(WEEKDAY(DS4,2)=2,COUNTIF(Jours_fériés,AND(DS4+1,DS4+2))),DS11-HLOOKUP(DS4+3,Journalier_HLV_Inter,9,FALSE),IF(AND(WEEKDAY(DS4,2)=2,COUNTIF(Jours_fériés,DS4+1)),DS11-HLOOKUP(DS4+2,Journalier_HLV_Inter,9,FALSE),IF(AND(WEEKDAY(DS4,2)=3,COUNTIF(Jours_fériés,AND(DS4+1,DS4+2))),DS11-HLOOKUP(DS4+5,Journalier_HLV_Inter,9,FALSE),IF(AND(WEEKDAY(DS4,2)=3,COUNTIF(Jours_fériés,DS4+1)),DS11-HLOOKUP(DS4+2,Journalier_HLV_Inter,9,FALSE),IF(AND(WEEKDAY(DS4,2)=4,COUNTIF(Jours_fériés,DS4+1)),DS11-HLOOKUP(DS4+4,Journalier_HLV_Inter,9,FALSE),IF(AND(WEEKDAY(DS4,2)=4,COUNTIF(Jours_fériés,AND(DS4+1,DS4+4))),DS11-HLOOKUP(DS4+5,Journalier_HLV_Inter,9,FALSE),IF(AND(WEEKDAY(DS4,2)=5,COUNTIF(Jours_fériés,DS4+3)),DS11-HLOOKUP(DS4+4,Journalier_HLV_Inter,9,FALSE),IF(COUNTIF(Week_end,DS4),0,IF(COUNTIF(Jours_fériés,DS4),0,DS11-HLOOKUP(DS4+1,Journalier_HLV_Inter,9,FALSE)))))))))))))</f>
        <v>0</v>
      </c>
      <c r="DT20" s="63">
        <f>IF(WEEKDAY(DT4,2)=5,(DT11-HLOOKUP(DT4+3,Journalier_HLV_Inter,9,FALSE)),IF(AND(WEEKDAY(DT4,2)=1,COUNTIF(Jours_fériés,AND(DT4+1,IE+2))),DT11-HLOOKUP(DT4+3,Journalier_HLV_Inter,9,FALSE),IF(AND(WEEKDAY(DT4,2)=1,COUNTIF(Jours_fériés,DT4+1)),DT11-HLOOKUP(DT4+2,Journalier_HLV_Inter,9,FALSE),IF(AND(WEEKDAY(DT4,2)=2,COUNTIF(Jours_fériés,AND(DT4+1,DT4+2))),DT11-HLOOKUP(DT4+3,Journalier_HLV_Inter,9,FALSE),IF(AND(WEEKDAY(DT4,2)=2,COUNTIF(Jours_fériés,DT4+1)),DT11-HLOOKUP(DT4+2,Journalier_HLV_Inter,9,FALSE),IF(AND(WEEKDAY(DT4,2)=3,COUNTIF(Jours_fériés,AND(DT4+1,DT4+2))),DT11-HLOOKUP(DT4+5,Journalier_HLV_Inter,9,FALSE),IF(AND(WEEKDAY(DT4,2)=3,COUNTIF(Jours_fériés,DT4+1)),DT11-HLOOKUP(DT4+2,Journalier_HLV_Inter,9,FALSE),IF(AND(WEEKDAY(DT4,2)=4,COUNTIF(Jours_fériés,DT4+1)),DT11-HLOOKUP(DT4+4,Journalier_HLV_Inter,9,FALSE),IF(AND(WEEKDAY(DT4,2)=4,COUNTIF(Jours_fériés,AND(DT4+1,DT4+4))),DT11-HLOOKUP(DT4+5,Journalier_HLV_Inter,9,FALSE),IF(AND(WEEKDAY(DT4,2)=5,COUNTIF(Jours_fériés,DT4+3)),DT11-HLOOKUP(DT4+4,Journalier_HLV_Inter,9,FALSE),IF(COUNTIF(Week_end,DT4),0,IF(COUNTIF(Jours_fériés,DT4),0,DT11-HLOOKUP(DT4+1,Journalier_HLV_Inter,9,FALSE)))))))))))))</f>
        <v>0</v>
      </c>
      <c r="DU20" s="63">
        <f>IF(WEEKDAY(DU4,2)=5,(DU11-HLOOKUP(DU4+3,Journalier_HLV_Inter,9,FALSE)),IF(AND(WEEKDAY(DU4,2)=1,COUNTIF(Jours_fériés,AND(DU4+1,IE+2))),DU11-HLOOKUP(DU4+3,Journalier_HLV_Inter,9,FALSE),IF(AND(WEEKDAY(DU4,2)=1,COUNTIF(Jours_fériés,DU4+1)),DU11-HLOOKUP(DU4+2,Journalier_HLV_Inter,9,FALSE),IF(AND(WEEKDAY(DU4,2)=2,COUNTIF(Jours_fériés,AND(DU4+1,DU4+2))),DU11-HLOOKUP(DU4+3,Journalier_HLV_Inter,9,FALSE),IF(AND(WEEKDAY(DU4,2)=2,COUNTIF(Jours_fériés,DU4+1)),DU11-HLOOKUP(DU4+2,Journalier_HLV_Inter,9,FALSE),IF(AND(WEEKDAY(DU4,2)=3,COUNTIF(Jours_fériés,AND(DU4+1,DU4+2))),DU11-HLOOKUP(DU4+5,Journalier_HLV_Inter,9,FALSE),IF(AND(WEEKDAY(DU4,2)=3,COUNTIF(Jours_fériés,DU4+1)),DU11-HLOOKUP(DU4+2,Journalier_HLV_Inter,9,FALSE),IF(AND(WEEKDAY(DU4,2)=4,COUNTIF(Jours_fériés,DU4+1)),DU11-HLOOKUP(DU4+4,Journalier_HLV_Inter,9,FALSE),IF(AND(WEEKDAY(DU4,2)=4,COUNTIF(Jours_fériés,AND(DU4+1,DU4+4))),DU11-HLOOKUP(DU4+5,Journalier_HLV_Inter,9,FALSE),IF(AND(WEEKDAY(DU4,2)=5,COUNTIF(Jours_fériés,DU4+3)),DU11-HLOOKUP(DU4+4,Journalier_HLV_Inter,9,FALSE),IF(COUNTIF(Week_end,DU4),0,IF(COUNTIF(Jours_fériés,DU4),0,DU11-HLOOKUP(DU4+1,Journalier_HLV_Inter,9,FALSE)))))))))))))</f>
        <v>0</v>
      </c>
      <c r="DV20" s="63">
        <f>IF(WEEKDAY(DV4,2)=5,(DV11-HLOOKUP(DV4+3,Journalier_HLV_Inter,9,FALSE)),IF(AND(WEEKDAY(DV4,2)=1,COUNTIF(Jours_fériés,AND(DV4+1,IE+2))),DV11-HLOOKUP(DV4+3,Journalier_HLV_Inter,9,FALSE),IF(AND(WEEKDAY(DV4,2)=1,COUNTIF(Jours_fériés,DV4+1)),DV11-HLOOKUP(DV4+2,Journalier_HLV_Inter,9,FALSE),IF(AND(WEEKDAY(DV4,2)=2,COUNTIF(Jours_fériés,AND(DV4+1,DV4+2))),DV11-HLOOKUP(DV4+3,Journalier_HLV_Inter,9,FALSE),IF(AND(WEEKDAY(DV4,2)=2,COUNTIF(Jours_fériés,DV4+1)),DV11-HLOOKUP(DV4+2,Journalier_HLV_Inter,9,FALSE),IF(AND(WEEKDAY(DV4,2)=3,COUNTIF(Jours_fériés,AND(DV4+1,DV4+2))),DV11-HLOOKUP(DV4+5,Journalier_HLV_Inter,9,FALSE),IF(AND(WEEKDAY(DV4,2)=3,COUNTIF(Jours_fériés,DV4+1)),DV11-HLOOKUP(DV4+2,Journalier_HLV_Inter,9,FALSE),IF(AND(WEEKDAY(DV4,2)=4,COUNTIF(Jours_fériés,DV4+1)),DV11-HLOOKUP(DV4+4,Journalier_HLV_Inter,9,FALSE),IF(AND(WEEKDAY(DV4,2)=4,COUNTIF(Jours_fériés,AND(DV4+1,DV4+4))),DV11-HLOOKUP(DV4+5,Journalier_HLV_Inter,9,FALSE),IF(AND(WEEKDAY(DV4,2)=5,COUNTIF(Jours_fériés,DV4+3)),DV11-HLOOKUP(DV4+4,Journalier_HLV_Inter,9,FALSE),IF(COUNTIF(Week_end,DV4),0,IF(COUNTIF(Jours_fériés,DV4),0,DV11-HLOOKUP(DV4+1,Journalier_HLV_Inter,9,FALSE)))))))))))))</f>
        <v>0</v>
      </c>
      <c r="DW20" s="63">
        <f>IF(WEEKDAY(DW4,2)=5,(DW11-HLOOKUP(DW4+3,Journalier_HLV_Inter,9,FALSE)),IF(AND(WEEKDAY(DW4,2)=1,COUNTIF(Jours_fériés,AND(DW4+1,IE+2))),DW11-HLOOKUP(DW4+3,Journalier_HLV_Inter,9,FALSE),IF(AND(WEEKDAY(DW4,2)=1,COUNTIF(Jours_fériés,DW4+1)),DW11-HLOOKUP(DW4+2,Journalier_HLV_Inter,9,FALSE),IF(AND(WEEKDAY(DW4,2)=2,COUNTIF(Jours_fériés,AND(DW4+1,DW4+2))),DW11-HLOOKUP(DW4+3,Journalier_HLV_Inter,9,FALSE),IF(AND(WEEKDAY(DW4,2)=2,COUNTIF(Jours_fériés,DW4+1)),DW11-HLOOKUP(DW4+2,Journalier_HLV_Inter,9,FALSE),IF(AND(WEEKDAY(DW4,2)=3,COUNTIF(Jours_fériés,AND(DW4+1,DW4+2))),DW11-HLOOKUP(DW4+5,Journalier_HLV_Inter,9,FALSE),IF(AND(WEEKDAY(DW4,2)=3,COUNTIF(Jours_fériés,DW4+1)),DW11-HLOOKUP(DW4+2,Journalier_HLV_Inter,9,FALSE),IF(AND(WEEKDAY(DW4,2)=4,COUNTIF(Jours_fériés,DW4+1)),DW11-HLOOKUP(DW4+4,Journalier_HLV_Inter,9,FALSE),IF(AND(WEEKDAY(DW4,2)=4,COUNTIF(Jours_fériés,AND(DW4+1,DW4+4))),DW11-HLOOKUP(DW4+5,Journalier_HLV_Inter,9,FALSE),IF(AND(WEEKDAY(DW4,2)=5,COUNTIF(Jours_fériés,DW4+3)),DW11-HLOOKUP(DW4+4,Journalier_HLV_Inter,9,FALSE),IF(COUNTIF(Week_end,DW4),0,IF(COUNTIF(Jours_fériés,DW4),0,DW11-HLOOKUP(DW4+1,Journalier_HLV_Inter,9,FALSE)))))))))))))</f>
        <v>0</v>
      </c>
      <c r="DX20" s="63">
        <f>IF(WEEKDAY(DX4,2)=5,(DX11-HLOOKUP(DX4+3,Journalier_HLV_Inter,9,FALSE)),IF(AND(WEEKDAY(DX4,2)=1,COUNTIF(Jours_fériés,AND(DX4+1,IE+2))),DX11-HLOOKUP(DX4+3,Journalier_HLV_Inter,9,FALSE),IF(AND(WEEKDAY(DX4,2)=1,COUNTIF(Jours_fériés,DX4+1)),DX11-HLOOKUP(DX4+2,Journalier_HLV_Inter,9,FALSE),IF(AND(WEEKDAY(DX4,2)=2,COUNTIF(Jours_fériés,AND(DX4+1,DX4+2))),DX11-HLOOKUP(DX4+3,Journalier_HLV_Inter,9,FALSE),IF(AND(WEEKDAY(DX4,2)=2,COUNTIF(Jours_fériés,DX4+1)),DX11-HLOOKUP(DX4+2,Journalier_HLV_Inter,9,FALSE),IF(AND(WEEKDAY(DX4,2)=3,COUNTIF(Jours_fériés,AND(DX4+1,DX4+2))),DX11-HLOOKUP(DX4+5,Journalier_HLV_Inter,9,FALSE),IF(AND(WEEKDAY(DX4,2)=3,COUNTIF(Jours_fériés,DX4+1)),DX11-HLOOKUP(DX4+2,Journalier_HLV_Inter,9,FALSE),IF(AND(WEEKDAY(DX4,2)=4,COUNTIF(Jours_fériés,DX4+1)),DX11-HLOOKUP(DX4+4,Journalier_HLV_Inter,9,FALSE),IF(AND(WEEKDAY(DX4,2)=4,COUNTIF(Jours_fériés,AND(DX4+1,DX4+4))),DX11-HLOOKUP(DX4+5,Journalier_HLV_Inter,9,FALSE),IF(AND(WEEKDAY(DX4,2)=5,COUNTIF(Jours_fériés,DX4+3)),DX11-HLOOKUP(DX4+4,Journalier_HLV_Inter,9,FALSE),IF(COUNTIF(Week_end,DX4),0,IF(COUNTIF(Jours_fériés,DX4),0,DX11-HLOOKUP(DX4+1,Journalier_HLV_Inter,9,FALSE)))))))))))))</f>
        <v>0</v>
      </c>
      <c r="DY20" s="63">
        <f>IF(WEEKDAY(DY4,2)=5,(DY11-HLOOKUP(DY4+3,Journalier_HLV_Inter,9,FALSE)),IF(AND(WEEKDAY(DY4,2)=1,COUNTIF(Jours_fériés,AND(DY4+1,IE+2))),DY11-HLOOKUP(DY4+3,Journalier_HLV_Inter,9,FALSE),IF(AND(WEEKDAY(DY4,2)=1,COUNTIF(Jours_fériés,DY4+1)),DY11-HLOOKUP(DY4+2,Journalier_HLV_Inter,9,FALSE),IF(AND(WEEKDAY(DY4,2)=2,COUNTIF(Jours_fériés,AND(DY4+1,DY4+2))),DY11-HLOOKUP(DY4+3,Journalier_HLV_Inter,9,FALSE),IF(AND(WEEKDAY(DY4,2)=2,COUNTIF(Jours_fériés,DY4+1)),DY11-HLOOKUP(DY4+2,Journalier_HLV_Inter,9,FALSE),IF(AND(WEEKDAY(DY4,2)=3,COUNTIF(Jours_fériés,AND(DY4+1,DY4+2))),DY11-HLOOKUP(DY4+5,Journalier_HLV_Inter,9,FALSE),IF(AND(WEEKDAY(DY4,2)=3,COUNTIF(Jours_fériés,DY4+1)),DY11-HLOOKUP(DY4+2,Journalier_HLV_Inter,9,FALSE),IF(AND(WEEKDAY(DY4,2)=4,COUNTIF(Jours_fériés,DY4+1)),DY11-HLOOKUP(DY4+4,Journalier_HLV_Inter,9,FALSE),IF(AND(WEEKDAY(DY4,2)=4,COUNTIF(Jours_fériés,AND(DY4+1,DY4+4))),DY11-HLOOKUP(DY4+5,Journalier_HLV_Inter,9,FALSE),IF(AND(WEEKDAY(DY4,2)=5,COUNTIF(Jours_fériés,DY4+3)),DY11-HLOOKUP(DY4+4,Journalier_HLV_Inter,9,FALSE),IF(COUNTIF(Week_end,DY4),0,IF(COUNTIF(Jours_fériés,DY4),0,DY11-HLOOKUP(DY4+1,Journalier_HLV_Inter,9,FALSE)))))))))))))</f>
        <v>0</v>
      </c>
      <c r="DZ20" s="63">
        <f>IF(WEEKDAY(DZ4,2)=5,(DZ11-HLOOKUP(DZ4+3,Journalier_HLV_Inter,9,FALSE)),IF(AND(WEEKDAY(DZ4,2)=1,COUNTIF(Jours_fériés,AND(DZ4+1,IE+2))),DZ11-HLOOKUP(DZ4+3,Journalier_HLV_Inter,9,FALSE),IF(AND(WEEKDAY(DZ4,2)=1,COUNTIF(Jours_fériés,DZ4+1)),DZ11-HLOOKUP(DZ4+2,Journalier_HLV_Inter,9,FALSE),IF(AND(WEEKDAY(DZ4,2)=2,COUNTIF(Jours_fériés,AND(DZ4+1,DZ4+2))),DZ11-HLOOKUP(DZ4+3,Journalier_HLV_Inter,9,FALSE),IF(AND(WEEKDAY(DZ4,2)=2,COUNTIF(Jours_fériés,DZ4+1)),DZ11-HLOOKUP(DZ4+2,Journalier_HLV_Inter,9,FALSE),IF(AND(WEEKDAY(DZ4,2)=3,COUNTIF(Jours_fériés,AND(DZ4+1,DZ4+2))),DZ11-HLOOKUP(DZ4+5,Journalier_HLV_Inter,9,FALSE),IF(AND(WEEKDAY(DZ4,2)=3,COUNTIF(Jours_fériés,DZ4+1)),DZ11-HLOOKUP(DZ4+2,Journalier_HLV_Inter,9,FALSE),IF(AND(WEEKDAY(DZ4,2)=4,COUNTIF(Jours_fériés,DZ4+1)),DZ11-HLOOKUP(DZ4+4,Journalier_HLV_Inter,9,FALSE),IF(AND(WEEKDAY(DZ4,2)=4,COUNTIF(Jours_fériés,AND(DZ4+1,DZ4+4))),DZ11-HLOOKUP(DZ4+5,Journalier_HLV_Inter,9,FALSE),IF(AND(WEEKDAY(DZ4,2)=5,COUNTIF(Jours_fériés,DZ4+3)),DZ11-HLOOKUP(DZ4+4,Journalier_HLV_Inter,9,FALSE),IF(COUNTIF(Week_end,DZ4),0,IF(COUNTIF(Jours_fériés,DZ4),0,DZ11-HLOOKUP(DZ4+1,Journalier_HLV_Inter,9,FALSE)))))))))))))</f>
        <v>0</v>
      </c>
      <c r="EA20" s="63">
        <f>IF(WEEKDAY(EA4,2)=5,(EA11-HLOOKUP(EA4+3,Journalier_HLV_Inter,9,FALSE)),IF(AND(WEEKDAY(EA4,2)=1,COUNTIF(Jours_fériés,AND(EA4+1,IE+2))),EA11-HLOOKUP(EA4+3,Journalier_HLV_Inter,9,FALSE),IF(AND(WEEKDAY(EA4,2)=1,COUNTIF(Jours_fériés,EA4+1)),EA11-HLOOKUP(EA4+2,Journalier_HLV_Inter,9,FALSE),IF(AND(WEEKDAY(EA4,2)=2,COUNTIF(Jours_fériés,AND(EA4+1,EA4+2))),EA11-HLOOKUP(EA4+3,Journalier_HLV_Inter,9,FALSE),IF(AND(WEEKDAY(EA4,2)=2,COUNTIF(Jours_fériés,EA4+1)),EA11-HLOOKUP(EA4+2,Journalier_HLV_Inter,9,FALSE),IF(AND(WEEKDAY(EA4,2)=3,COUNTIF(Jours_fériés,AND(EA4+1,EA4+2))),EA11-HLOOKUP(EA4+5,Journalier_HLV_Inter,9,FALSE),IF(AND(WEEKDAY(EA4,2)=3,COUNTIF(Jours_fériés,EA4+1)),EA11-HLOOKUP(EA4+2,Journalier_HLV_Inter,9,FALSE),IF(AND(WEEKDAY(EA4,2)=4,COUNTIF(Jours_fériés,EA4+1)),EA11-HLOOKUP(EA4+4,Journalier_HLV_Inter,9,FALSE),IF(AND(WEEKDAY(EA4,2)=4,COUNTIF(Jours_fériés,AND(EA4+1,EA4+4))),EA11-HLOOKUP(EA4+5,Journalier_HLV_Inter,9,FALSE),IF(AND(WEEKDAY(EA4,2)=5,COUNTIF(Jours_fériés,EA4+3)),EA11-HLOOKUP(EA4+4,Journalier_HLV_Inter,9,FALSE),IF(COUNTIF(Week_end,EA4),0,IF(COUNTIF(Jours_fériés,EA4),0,EA11-HLOOKUP(EA4+1,Journalier_HLV_Inter,9,FALSE)))))))))))))</f>
        <v>0</v>
      </c>
      <c r="EB20" s="63">
        <f>IF(WEEKDAY(EB4,2)=5,(EB11-HLOOKUP(EB4+3,Journalier_HLV_Inter,9,FALSE)),IF(AND(WEEKDAY(EB4,2)=1,COUNTIF(Jours_fériés,AND(EB4+1,IE+2))),EB11-HLOOKUP(EB4+3,Journalier_HLV_Inter,9,FALSE),IF(AND(WEEKDAY(EB4,2)=1,COUNTIF(Jours_fériés,EB4+1)),EB11-HLOOKUP(EB4+2,Journalier_HLV_Inter,9,FALSE),IF(AND(WEEKDAY(EB4,2)=2,COUNTIF(Jours_fériés,AND(EB4+1,EB4+2))),EB11-HLOOKUP(EB4+3,Journalier_HLV_Inter,9,FALSE),IF(AND(WEEKDAY(EB4,2)=2,COUNTIF(Jours_fériés,EB4+1)),EB11-HLOOKUP(EB4+2,Journalier_HLV_Inter,9,FALSE),IF(AND(WEEKDAY(EB4,2)=3,COUNTIF(Jours_fériés,AND(EB4+1,EB4+2))),EB11-HLOOKUP(EB4+5,Journalier_HLV_Inter,9,FALSE),IF(AND(WEEKDAY(EB4,2)=3,COUNTIF(Jours_fériés,EB4+1)),EB11-HLOOKUP(EB4+2,Journalier_HLV_Inter,9,FALSE),IF(AND(WEEKDAY(EB4,2)=4,COUNTIF(Jours_fériés,EB4+1)),EB11-HLOOKUP(EB4+4,Journalier_HLV_Inter,9,FALSE),IF(AND(WEEKDAY(EB4,2)=4,COUNTIF(Jours_fériés,AND(EB4+1,EB4+4))),EB11-HLOOKUP(EB4+5,Journalier_HLV_Inter,9,FALSE),IF(AND(WEEKDAY(EB4,2)=5,COUNTIF(Jours_fériés,EB4+3)),EB11-HLOOKUP(EB4+4,Journalier_HLV_Inter,9,FALSE),IF(COUNTIF(Week_end,EB4),0,IF(COUNTIF(Jours_fériés,EB4),0,EB11-HLOOKUP(EB4+1,Journalier_HLV_Inter,9,FALSE)))))))))))))</f>
        <v>0</v>
      </c>
      <c r="EC20" s="63">
        <f>IF(WEEKDAY(EC4,2)=5,(EC11-HLOOKUP(EC4+3,Journalier_HLV_Inter,9,FALSE)),IF(AND(WEEKDAY(EC4,2)=1,COUNTIF(Jours_fériés,AND(EC4+1,IE+2))),EC11-HLOOKUP(EC4+3,Journalier_HLV_Inter,9,FALSE),IF(AND(WEEKDAY(EC4,2)=1,COUNTIF(Jours_fériés,EC4+1)),EC11-HLOOKUP(EC4+2,Journalier_HLV_Inter,9,FALSE),IF(AND(WEEKDAY(EC4,2)=2,COUNTIF(Jours_fériés,AND(EC4+1,EC4+2))),EC11-HLOOKUP(EC4+3,Journalier_HLV_Inter,9,FALSE),IF(AND(WEEKDAY(EC4,2)=2,COUNTIF(Jours_fériés,EC4+1)),EC11-HLOOKUP(EC4+2,Journalier_HLV_Inter,9,FALSE),IF(AND(WEEKDAY(EC4,2)=3,COUNTIF(Jours_fériés,AND(EC4+1,EC4+2))),EC11-HLOOKUP(EC4+5,Journalier_HLV_Inter,9,FALSE),IF(AND(WEEKDAY(EC4,2)=3,COUNTIF(Jours_fériés,EC4+1)),EC11-HLOOKUP(EC4+2,Journalier_HLV_Inter,9,FALSE),IF(AND(WEEKDAY(EC4,2)=4,COUNTIF(Jours_fériés,EC4+1)),EC11-HLOOKUP(EC4+4,Journalier_HLV_Inter,9,FALSE),IF(AND(WEEKDAY(EC4,2)=4,COUNTIF(Jours_fériés,AND(EC4+1,EC4+4))),EC11-HLOOKUP(EC4+5,Journalier_HLV_Inter,9,FALSE),IF(AND(WEEKDAY(EC4,2)=5,COUNTIF(Jours_fériés,EC4+3)),EC11-HLOOKUP(EC4+4,Journalier_HLV_Inter,9,FALSE),IF(COUNTIF(Week_end,EC4),0,IF(COUNTIF(Jours_fériés,EC4),0,EC11-HLOOKUP(EC4+1,Journalier_HLV_Inter,9,FALSE)))))))))))))</f>
        <v>0</v>
      </c>
      <c r="ED20" s="63">
        <f>IF(WEEKDAY(ED4,2)=5,(ED11-HLOOKUP(ED4+3,Journalier_HLV_Inter,9,FALSE)),IF(AND(WEEKDAY(ED4,2)=1,COUNTIF(Jours_fériés,AND(ED4+1,IE+2))),ED11-HLOOKUP(ED4+3,Journalier_HLV_Inter,9,FALSE),IF(AND(WEEKDAY(ED4,2)=1,COUNTIF(Jours_fériés,ED4+1)),ED11-HLOOKUP(ED4+2,Journalier_HLV_Inter,9,FALSE),IF(AND(WEEKDAY(ED4,2)=2,COUNTIF(Jours_fériés,AND(ED4+1,ED4+2))),ED11-HLOOKUP(ED4+3,Journalier_HLV_Inter,9,FALSE),IF(AND(WEEKDAY(ED4,2)=2,COUNTIF(Jours_fériés,ED4+1)),ED11-HLOOKUP(ED4+2,Journalier_HLV_Inter,9,FALSE),IF(AND(WEEKDAY(ED4,2)=3,COUNTIF(Jours_fériés,AND(ED4+1,ED4+2))),ED11-HLOOKUP(ED4+5,Journalier_HLV_Inter,9,FALSE),IF(AND(WEEKDAY(ED4,2)=3,COUNTIF(Jours_fériés,ED4+1)),ED11-HLOOKUP(ED4+2,Journalier_HLV_Inter,9,FALSE),IF(AND(WEEKDAY(ED4,2)=4,COUNTIF(Jours_fériés,ED4+1)),ED11-HLOOKUP(ED4+4,Journalier_HLV_Inter,9,FALSE),IF(AND(WEEKDAY(ED4,2)=4,COUNTIF(Jours_fériés,AND(ED4+1,ED4+4))),ED11-HLOOKUP(ED4+5,Journalier_HLV_Inter,9,FALSE),IF(AND(WEEKDAY(ED4,2)=5,COUNTIF(Jours_fériés,ED4+3)),ED11-HLOOKUP(ED4+4,Journalier_HLV_Inter,9,FALSE),IF(COUNTIF(Week_end,ED4),0,IF(COUNTIF(Jours_fériés,ED4),0,ED11-HLOOKUP(ED4+1,Journalier_HLV_Inter,9,FALSE)))))))))))))</f>
        <v>0</v>
      </c>
      <c r="EE20" s="63">
        <f>IF(WEEKDAY(EE4,2)=5,(EE11-HLOOKUP(EE4+3,Journalier_HLV_Inter,9,FALSE)),IF(AND(WEEKDAY(EE4,2)=1,COUNTIF(Jours_fériés,AND(EE4+1,IE+2))),EE11-HLOOKUP(EE4+3,Journalier_HLV_Inter,9,FALSE),IF(AND(WEEKDAY(EE4,2)=1,COUNTIF(Jours_fériés,EE4+1)),EE11-HLOOKUP(EE4+2,Journalier_HLV_Inter,9,FALSE),IF(AND(WEEKDAY(EE4,2)=2,COUNTIF(Jours_fériés,AND(EE4+1,EE4+2))),EE11-HLOOKUP(EE4+3,Journalier_HLV_Inter,9,FALSE),IF(AND(WEEKDAY(EE4,2)=2,COUNTIF(Jours_fériés,EE4+1)),EE11-HLOOKUP(EE4+2,Journalier_HLV_Inter,9,FALSE),IF(AND(WEEKDAY(EE4,2)=3,COUNTIF(Jours_fériés,AND(EE4+1,EE4+2))),EE11-HLOOKUP(EE4+5,Journalier_HLV_Inter,9,FALSE),IF(AND(WEEKDAY(EE4,2)=3,COUNTIF(Jours_fériés,EE4+1)),EE11-HLOOKUP(EE4+2,Journalier_HLV_Inter,9,FALSE),IF(AND(WEEKDAY(EE4,2)=4,COUNTIF(Jours_fériés,EE4+1)),EE11-HLOOKUP(EE4+4,Journalier_HLV_Inter,9,FALSE),IF(AND(WEEKDAY(EE4,2)=4,COUNTIF(Jours_fériés,AND(EE4+1,EE4+4))),EE11-HLOOKUP(EE4+5,Journalier_HLV_Inter,9,FALSE),IF(AND(WEEKDAY(EE4,2)=5,COUNTIF(Jours_fériés,EE4+3)),EE11-HLOOKUP(EE4+4,Journalier_HLV_Inter,9,FALSE),IF(COUNTIF(Week_end,EE4),0,IF(COUNTIF(Jours_fériés,EE4),0,EE11-HLOOKUP(EE4+1,Journalier_HLV_Inter,9,FALSE)))))))))))))</f>
        <v>0</v>
      </c>
      <c r="EF20" s="63">
        <f>IF(WEEKDAY(EF4,2)=5,(EF11-HLOOKUP(EF4+3,Journalier_HLV_Inter,9,FALSE)),IF(AND(WEEKDAY(EF4,2)=1,COUNTIF(Jours_fériés,AND(EF4+1,IE+2))),EF11-HLOOKUP(EF4+3,Journalier_HLV_Inter,9,FALSE),IF(AND(WEEKDAY(EF4,2)=1,COUNTIF(Jours_fériés,EF4+1)),EF11-HLOOKUP(EF4+2,Journalier_HLV_Inter,9,FALSE),IF(AND(WEEKDAY(EF4,2)=2,COUNTIF(Jours_fériés,AND(EF4+1,EF4+2))),EF11-HLOOKUP(EF4+3,Journalier_HLV_Inter,9,FALSE),IF(AND(WEEKDAY(EF4,2)=2,COUNTIF(Jours_fériés,EF4+1)),EF11-HLOOKUP(EF4+2,Journalier_HLV_Inter,9,FALSE),IF(AND(WEEKDAY(EF4,2)=3,COUNTIF(Jours_fériés,AND(EF4+1,EF4+2))),EF11-HLOOKUP(EF4+5,Journalier_HLV_Inter,9,FALSE),IF(AND(WEEKDAY(EF4,2)=3,COUNTIF(Jours_fériés,EF4+1)),EF11-HLOOKUP(EF4+2,Journalier_HLV_Inter,9,FALSE),IF(AND(WEEKDAY(EF4,2)=4,COUNTIF(Jours_fériés,EF4+1)),EF11-HLOOKUP(EF4+4,Journalier_HLV_Inter,9,FALSE),IF(AND(WEEKDAY(EF4,2)=4,COUNTIF(Jours_fériés,AND(EF4+1,EF4+4))),EF11-HLOOKUP(EF4+5,Journalier_HLV_Inter,9,FALSE),IF(AND(WEEKDAY(EF4,2)=5,COUNTIF(Jours_fériés,EF4+3)),EF11-HLOOKUP(EF4+4,Journalier_HLV_Inter,9,FALSE),IF(COUNTIF(Week_end,EF4),0,IF(COUNTIF(Jours_fériés,EF4),0,EF11-HLOOKUP(EF4+1,Journalier_HLV_Inter,9,FALSE)))))))))))))</f>
        <v>0</v>
      </c>
      <c r="EG20" s="63">
        <f>IF(WEEKDAY(EG4,2)=5,(EG11-HLOOKUP(EG4+3,Journalier_HLV_Inter,9,FALSE)),IF(AND(WEEKDAY(EG4,2)=1,COUNTIF(Jours_fériés,AND(EG4+1,IE+2))),EG11-HLOOKUP(EG4+3,Journalier_HLV_Inter,9,FALSE),IF(AND(WEEKDAY(EG4,2)=1,COUNTIF(Jours_fériés,EG4+1)),EG11-HLOOKUP(EG4+2,Journalier_HLV_Inter,9,FALSE),IF(AND(WEEKDAY(EG4,2)=2,COUNTIF(Jours_fériés,AND(EG4+1,EG4+2))),EG11-HLOOKUP(EG4+3,Journalier_HLV_Inter,9,FALSE),IF(AND(WEEKDAY(EG4,2)=2,COUNTIF(Jours_fériés,EG4+1)),EG11-HLOOKUP(EG4+2,Journalier_HLV_Inter,9,FALSE),IF(AND(WEEKDAY(EG4,2)=3,COUNTIF(Jours_fériés,AND(EG4+1,EG4+2))),EG11-HLOOKUP(EG4+5,Journalier_HLV_Inter,9,FALSE),IF(AND(WEEKDAY(EG4,2)=3,COUNTIF(Jours_fériés,EG4+1)),EG11-HLOOKUP(EG4+2,Journalier_HLV_Inter,9,FALSE),IF(AND(WEEKDAY(EG4,2)=4,COUNTIF(Jours_fériés,EG4+1)),EG11-HLOOKUP(EG4+4,Journalier_HLV_Inter,9,FALSE),IF(AND(WEEKDAY(EG4,2)=4,COUNTIF(Jours_fériés,AND(EG4+1,EG4+4))),EG11-HLOOKUP(EG4+5,Journalier_HLV_Inter,9,FALSE),IF(AND(WEEKDAY(EG4,2)=5,COUNTIF(Jours_fériés,EG4+3)),EG11-HLOOKUP(EG4+4,Journalier_HLV_Inter,9,FALSE),IF(COUNTIF(Week_end,EG4),0,IF(COUNTIF(Jours_fériés,EG4),0,EG11-HLOOKUP(EG4+1,Journalier_HLV_Inter,9,FALSE)))))))))))))</f>
        <v>0</v>
      </c>
      <c r="EH20" s="63">
        <f>IF(WEEKDAY(EH4,2)=5,(EH11-HLOOKUP(EH4+3,Journalier_HLV_Inter,9,FALSE)),IF(AND(WEEKDAY(EH4,2)=1,COUNTIF(Jours_fériés,AND(EH4+1,IE+2))),EH11-HLOOKUP(EH4+3,Journalier_HLV_Inter,9,FALSE),IF(AND(WEEKDAY(EH4,2)=1,COUNTIF(Jours_fériés,EH4+1)),EH11-HLOOKUP(EH4+2,Journalier_HLV_Inter,9,FALSE),IF(AND(WEEKDAY(EH4,2)=2,COUNTIF(Jours_fériés,AND(EH4+1,EH4+2))),EH11-HLOOKUP(EH4+3,Journalier_HLV_Inter,9,FALSE),IF(AND(WEEKDAY(EH4,2)=2,COUNTIF(Jours_fériés,EH4+1)),EH11-HLOOKUP(EH4+2,Journalier_HLV_Inter,9,FALSE),IF(AND(WEEKDAY(EH4,2)=3,COUNTIF(Jours_fériés,AND(EH4+1,EH4+2))),EH11-HLOOKUP(EH4+5,Journalier_HLV_Inter,9,FALSE),IF(AND(WEEKDAY(EH4,2)=3,COUNTIF(Jours_fériés,EH4+1)),EH11-HLOOKUP(EH4+2,Journalier_HLV_Inter,9,FALSE),IF(AND(WEEKDAY(EH4,2)=4,COUNTIF(Jours_fériés,EH4+1)),EH11-HLOOKUP(EH4+4,Journalier_HLV_Inter,9,FALSE),IF(AND(WEEKDAY(EH4,2)=4,COUNTIF(Jours_fériés,AND(EH4+1,EH4+4))),EH11-HLOOKUP(EH4+5,Journalier_HLV_Inter,9,FALSE),IF(AND(WEEKDAY(EH4,2)=5,COUNTIF(Jours_fériés,EH4+3)),EH11-HLOOKUP(EH4+4,Journalier_HLV_Inter,9,FALSE),IF(COUNTIF(Week_end,EH4),0,IF(COUNTIF(Jours_fériés,EH4),0,EH11-HLOOKUP(EH4+1,Journalier_HLV_Inter,9,FALSE)))))))))))))</f>
        <v>0</v>
      </c>
      <c r="EI20" s="63">
        <f>IF(WEEKDAY(EI4,2)=5,(EI11-HLOOKUP(EI4+3,Journalier_HLV_Inter,9,FALSE)),IF(AND(WEEKDAY(EI4,2)=1,COUNTIF(Jours_fériés,AND(EI4+1,IE+2))),EI11-HLOOKUP(EI4+3,Journalier_HLV_Inter,9,FALSE),IF(AND(WEEKDAY(EI4,2)=1,COUNTIF(Jours_fériés,EI4+1)),EI11-HLOOKUP(EI4+2,Journalier_HLV_Inter,9,FALSE),IF(AND(WEEKDAY(EI4,2)=2,COUNTIF(Jours_fériés,AND(EI4+1,EI4+2))),EI11-HLOOKUP(EI4+3,Journalier_HLV_Inter,9,FALSE),IF(AND(WEEKDAY(EI4,2)=2,COUNTIF(Jours_fériés,EI4+1)),EI11-HLOOKUP(EI4+2,Journalier_HLV_Inter,9,FALSE),IF(AND(WEEKDAY(EI4,2)=3,COUNTIF(Jours_fériés,AND(EI4+1,EI4+2))),EI11-HLOOKUP(EI4+5,Journalier_HLV_Inter,9,FALSE),IF(AND(WEEKDAY(EI4,2)=3,COUNTIF(Jours_fériés,EI4+1)),EI11-HLOOKUP(EI4+2,Journalier_HLV_Inter,9,FALSE),IF(AND(WEEKDAY(EI4,2)=4,COUNTIF(Jours_fériés,EI4+1)),EI11-HLOOKUP(EI4+4,Journalier_HLV_Inter,9,FALSE),IF(AND(WEEKDAY(EI4,2)=4,COUNTIF(Jours_fériés,AND(EI4+1,EI4+4))),EI11-HLOOKUP(EI4+5,Journalier_HLV_Inter,9,FALSE),IF(AND(WEEKDAY(EI4,2)=5,COUNTIF(Jours_fériés,EI4+3)),EI11-HLOOKUP(EI4+4,Journalier_HLV_Inter,9,FALSE),IF(COUNTIF(Week_end,EI4),0,IF(COUNTIF(Jours_fériés,EI4),0,EI11-HLOOKUP(EI4+1,Journalier_HLV_Inter,9,FALSE)))))))))))))</f>
        <v>0</v>
      </c>
      <c r="EJ20" s="63">
        <f>IF(WEEKDAY(EJ4,2)=5,(EJ11-HLOOKUP(EJ4+3,Journalier_HLV_Inter,9,FALSE)),IF(AND(WEEKDAY(EJ4,2)=1,COUNTIF(Jours_fériés,AND(EJ4+1,IE+2))),EJ11-HLOOKUP(EJ4+3,Journalier_HLV_Inter,9,FALSE),IF(AND(WEEKDAY(EJ4,2)=1,COUNTIF(Jours_fériés,EJ4+1)),EJ11-HLOOKUP(EJ4+2,Journalier_HLV_Inter,9,FALSE),IF(AND(WEEKDAY(EJ4,2)=2,COUNTIF(Jours_fériés,AND(EJ4+1,EJ4+2))),EJ11-HLOOKUP(EJ4+3,Journalier_HLV_Inter,9,FALSE),IF(AND(WEEKDAY(EJ4,2)=2,COUNTIF(Jours_fériés,EJ4+1)),EJ11-HLOOKUP(EJ4+2,Journalier_HLV_Inter,9,FALSE),IF(AND(WEEKDAY(EJ4,2)=3,COUNTIF(Jours_fériés,AND(EJ4+1,EJ4+2))),EJ11-HLOOKUP(EJ4+5,Journalier_HLV_Inter,9,FALSE),IF(AND(WEEKDAY(EJ4,2)=3,COUNTIF(Jours_fériés,EJ4+1)),EJ11-HLOOKUP(EJ4+2,Journalier_HLV_Inter,9,FALSE),IF(AND(WEEKDAY(EJ4,2)=4,COUNTIF(Jours_fériés,EJ4+1)),EJ11-HLOOKUP(EJ4+4,Journalier_HLV_Inter,9,FALSE),IF(AND(WEEKDAY(EJ4,2)=4,COUNTIF(Jours_fériés,AND(EJ4+1,EJ4+4))),EJ11-HLOOKUP(EJ4+5,Journalier_HLV_Inter,9,FALSE),IF(AND(WEEKDAY(EJ4,2)=5,COUNTIF(Jours_fériés,EJ4+3)),EJ11-HLOOKUP(EJ4+4,Journalier_HLV_Inter,9,FALSE),IF(COUNTIF(Week_end,EJ4),0,IF(COUNTIF(Jours_fériés,EJ4),0,EJ11-HLOOKUP(EJ4+1,Journalier_HLV_Inter,9,FALSE)))))))))))))</f>
        <v>0</v>
      </c>
      <c r="EK20" s="63">
        <f>IF(WEEKDAY(EK4,2)=5,(EK11-HLOOKUP(EK4+3,Journalier_HLV_Inter,9,FALSE)),IF(AND(WEEKDAY(EK4,2)=1,COUNTIF(Jours_fériés,AND(EK4+1,IE+2))),EK11-HLOOKUP(EK4+3,Journalier_HLV_Inter,9,FALSE),IF(AND(WEEKDAY(EK4,2)=1,COUNTIF(Jours_fériés,EK4+1)),EK11-HLOOKUP(EK4+2,Journalier_HLV_Inter,9,FALSE),IF(AND(WEEKDAY(EK4,2)=2,COUNTIF(Jours_fériés,AND(EK4+1,EK4+2))),EK11-HLOOKUP(EK4+3,Journalier_HLV_Inter,9,FALSE),IF(AND(WEEKDAY(EK4,2)=2,COUNTIF(Jours_fériés,EK4+1)),EK11-HLOOKUP(EK4+2,Journalier_HLV_Inter,9,FALSE),IF(AND(WEEKDAY(EK4,2)=3,COUNTIF(Jours_fériés,AND(EK4+1,EK4+2))),EK11-HLOOKUP(EK4+5,Journalier_HLV_Inter,9,FALSE),IF(AND(WEEKDAY(EK4,2)=3,COUNTIF(Jours_fériés,EK4+1)),EK11-HLOOKUP(EK4+2,Journalier_HLV_Inter,9,FALSE),IF(AND(WEEKDAY(EK4,2)=4,COUNTIF(Jours_fériés,EK4+1)),EK11-HLOOKUP(EK4+4,Journalier_HLV_Inter,9,FALSE),IF(AND(WEEKDAY(EK4,2)=4,COUNTIF(Jours_fériés,AND(EK4+1,EK4+4))),EK11-HLOOKUP(EK4+5,Journalier_HLV_Inter,9,FALSE),IF(AND(WEEKDAY(EK4,2)=5,COUNTIF(Jours_fériés,EK4+3)),EK11-HLOOKUP(EK4+4,Journalier_HLV_Inter,9,FALSE),IF(COUNTIF(Week_end,EK4),0,IF(COUNTIF(Jours_fériés,EK4),0,EK11-HLOOKUP(EK4+1,Journalier_HLV_Inter,9,FALSE)))))))))))))</f>
        <v>0</v>
      </c>
      <c r="EL20" s="63">
        <f>IF(WEEKDAY(EL4,2)=5,(EL11-HLOOKUP(EL4+3,Journalier_HLV_Inter,9,FALSE)),IF(AND(WEEKDAY(EL4,2)=1,COUNTIF(Jours_fériés,AND(EL4+1,IE+2))),EL11-HLOOKUP(EL4+3,Journalier_HLV_Inter,9,FALSE),IF(AND(WEEKDAY(EL4,2)=1,COUNTIF(Jours_fériés,EL4+1)),EL11-HLOOKUP(EL4+2,Journalier_HLV_Inter,9,FALSE),IF(AND(WEEKDAY(EL4,2)=2,COUNTIF(Jours_fériés,AND(EL4+1,EL4+2))),EL11-HLOOKUP(EL4+3,Journalier_HLV_Inter,9,FALSE),IF(AND(WEEKDAY(EL4,2)=2,COUNTIF(Jours_fériés,EL4+1)),EL11-HLOOKUP(EL4+2,Journalier_HLV_Inter,9,FALSE),IF(AND(WEEKDAY(EL4,2)=3,COUNTIF(Jours_fériés,AND(EL4+1,EL4+2))),EL11-HLOOKUP(EL4+5,Journalier_HLV_Inter,9,FALSE),IF(AND(WEEKDAY(EL4,2)=3,COUNTIF(Jours_fériés,EL4+1)),EL11-HLOOKUP(EL4+2,Journalier_HLV_Inter,9,FALSE),IF(AND(WEEKDAY(EL4,2)=4,COUNTIF(Jours_fériés,EL4+1)),EL11-HLOOKUP(EL4+4,Journalier_HLV_Inter,9,FALSE),IF(AND(WEEKDAY(EL4,2)=4,COUNTIF(Jours_fériés,AND(EL4+1,EL4+4))),EL11-HLOOKUP(EL4+5,Journalier_HLV_Inter,9,FALSE),IF(AND(WEEKDAY(EL4,2)=5,COUNTIF(Jours_fériés,EL4+3)),EL11-HLOOKUP(EL4+4,Journalier_HLV_Inter,9,FALSE),IF(COUNTIF(Week_end,EL4),0,IF(COUNTIF(Jours_fériés,EL4),0,EL11-HLOOKUP(EL4+1,Journalier_HLV_Inter,9,FALSE)))))))))))))</f>
        <v>0</v>
      </c>
      <c r="EM20" s="63">
        <f>IF(WEEKDAY(EM4,2)=5,(EM11-HLOOKUP(EM4+3,Journalier_HLV_Inter,9,FALSE)),IF(AND(WEEKDAY(EM4,2)=1,COUNTIF(Jours_fériés,AND(EM4+1,IE+2))),EM11-HLOOKUP(EM4+3,Journalier_HLV_Inter,9,FALSE),IF(AND(WEEKDAY(EM4,2)=1,COUNTIF(Jours_fériés,EM4+1)),EM11-HLOOKUP(EM4+2,Journalier_HLV_Inter,9,FALSE),IF(AND(WEEKDAY(EM4,2)=2,COUNTIF(Jours_fériés,AND(EM4+1,EM4+2))),EM11-HLOOKUP(EM4+3,Journalier_HLV_Inter,9,FALSE),IF(AND(WEEKDAY(EM4,2)=2,COUNTIF(Jours_fériés,EM4+1)),EM11-HLOOKUP(EM4+2,Journalier_HLV_Inter,9,FALSE),IF(AND(WEEKDAY(EM4,2)=3,COUNTIF(Jours_fériés,AND(EM4+1,EM4+2))),EM11-HLOOKUP(EM4+5,Journalier_HLV_Inter,9,FALSE),IF(AND(WEEKDAY(EM4,2)=3,COUNTIF(Jours_fériés,EM4+1)),EM11-HLOOKUP(EM4+2,Journalier_HLV_Inter,9,FALSE),IF(AND(WEEKDAY(EM4,2)=4,COUNTIF(Jours_fériés,EM4+1)),EM11-HLOOKUP(EM4+4,Journalier_HLV_Inter,9,FALSE),IF(AND(WEEKDAY(EM4,2)=4,COUNTIF(Jours_fériés,AND(EM4+1,EM4+4))),EM11-HLOOKUP(EM4+5,Journalier_HLV_Inter,9,FALSE),IF(AND(WEEKDAY(EM4,2)=5,COUNTIF(Jours_fériés,EM4+3)),EM11-HLOOKUP(EM4+4,Journalier_HLV_Inter,9,FALSE),IF(COUNTIF(Week_end,EM4),0,IF(COUNTIF(Jours_fériés,EM4),0,EM11-HLOOKUP(EM4+1,Journalier_HLV_Inter,9,FALSE)))))))))))))</f>
        <v>0</v>
      </c>
      <c r="EN20" s="63">
        <f>IF(WEEKDAY(EN4,2)=5,(EN11-HLOOKUP(EN4+3,Journalier_HLV_Inter,9,FALSE)),IF(AND(WEEKDAY(EN4,2)=1,COUNTIF(Jours_fériés,AND(EN4+1,IE+2))),EN11-HLOOKUP(EN4+3,Journalier_HLV_Inter,9,FALSE),IF(AND(WEEKDAY(EN4,2)=1,COUNTIF(Jours_fériés,EN4+1)),EN11-HLOOKUP(EN4+2,Journalier_HLV_Inter,9,FALSE),IF(AND(WEEKDAY(EN4,2)=2,COUNTIF(Jours_fériés,AND(EN4+1,EN4+2))),EN11-HLOOKUP(EN4+3,Journalier_HLV_Inter,9,FALSE),IF(AND(WEEKDAY(EN4,2)=2,COUNTIF(Jours_fériés,EN4+1)),EN11-HLOOKUP(EN4+2,Journalier_HLV_Inter,9,FALSE),IF(AND(WEEKDAY(EN4,2)=3,COUNTIF(Jours_fériés,AND(EN4+1,EN4+2))),EN11-HLOOKUP(EN4+5,Journalier_HLV_Inter,9,FALSE),IF(AND(WEEKDAY(EN4,2)=3,COUNTIF(Jours_fériés,EN4+1)),EN11-HLOOKUP(EN4+2,Journalier_HLV_Inter,9,FALSE),IF(AND(WEEKDAY(EN4,2)=4,COUNTIF(Jours_fériés,EN4+1)),EN11-HLOOKUP(EN4+4,Journalier_HLV_Inter,9,FALSE),IF(AND(WEEKDAY(EN4,2)=4,COUNTIF(Jours_fériés,AND(EN4+1,EN4+4))),EN11-HLOOKUP(EN4+5,Journalier_HLV_Inter,9,FALSE),IF(AND(WEEKDAY(EN4,2)=5,COUNTIF(Jours_fériés,EN4+3)),EN11-HLOOKUP(EN4+4,Journalier_HLV_Inter,9,FALSE),IF(COUNTIF(Week_end,EN4),0,IF(COUNTIF(Jours_fériés,EN4),0,EN11-HLOOKUP(EN4+1,Journalier_HLV_Inter,9,FALSE)))))))))))))</f>
        <v>0</v>
      </c>
      <c r="EO20" s="63">
        <f>IF(WEEKDAY(EO4,2)=5,(EO11-HLOOKUP(EO4+3,Journalier_HLV_Inter,9,FALSE)),IF(AND(WEEKDAY(EO4,2)=1,COUNTIF(Jours_fériés,AND(EO4+1,IE+2))),EO11-HLOOKUP(EO4+3,Journalier_HLV_Inter,9,FALSE),IF(AND(WEEKDAY(EO4,2)=1,COUNTIF(Jours_fériés,EO4+1)),EO11-HLOOKUP(EO4+2,Journalier_HLV_Inter,9,FALSE),IF(AND(WEEKDAY(EO4,2)=2,COUNTIF(Jours_fériés,AND(EO4+1,EO4+2))),EO11-HLOOKUP(EO4+3,Journalier_HLV_Inter,9,FALSE),IF(AND(WEEKDAY(EO4,2)=2,COUNTIF(Jours_fériés,EO4+1)),EO11-HLOOKUP(EO4+2,Journalier_HLV_Inter,9,FALSE),IF(AND(WEEKDAY(EO4,2)=3,COUNTIF(Jours_fériés,AND(EO4+1,EO4+2))),EO11-HLOOKUP(EO4+5,Journalier_HLV_Inter,9,FALSE),IF(AND(WEEKDAY(EO4,2)=3,COUNTIF(Jours_fériés,EO4+1)),EO11-HLOOKUP(EO4+2,Journalier_HLV_Inter,9,FALSE),IF(AND(WEEKDAY(EO4,2)=4,COUNTIF(Jours_fériés,EO4+1)),EO11-HLOOKUP(EO4+4,Journalier_HLV_Inter,9,FALSE),IF(AND(WEEKDAY(EO4,2)=4,COUNTIF(Jours_fériés,AND(EO4+1,EO4+4))),EO11-HLOOKUP(EO4+5,Journalier_HLV_Inter,9,FALSE),IF(AND(WEEKDAY(EO4,2)=5,COUNTIF(Jours_fériés,EO4+3)),EO11-HLOOKUP(EO4+4,Journalier_HLV_Inter,9,FALSE),IF(COUNTIF(Week_end,EO4),0,IF(COUNTIF(Jours_fériés,EO4),0,EO11-HLOOKUP(EO4+1,Journalier_HLV_Inter,9,FALSE)))))))))))))</f>
        <v>0</v>
      </c>
      <c r="EP20" s="63">
        <f>IF(WEEKDAY(EP4,2)=5,(EP11-HLOOKUP(EP4+3,Journalier_HLV_Inter,9,FALSE)),IF(AND(WEEKDAY(EP4,2)=1,COUNTIF(Jours_fériés,AND(EP4+1,IE+2))),EP11-HLOOKUP(EP4+3,Journalier_HLV_Inter,9,FALSE),IF(AND(WEEKDAY(EP4,2)=1,COUNTIF(Jours_fériés,EP4+1)),EP11-HLOOKUP(EP4+2,Journalier_HLV_Inter,9,FALSE),IF(AND(WEEKDAY(EP4,2)=2,COUNTIF(Jours_fériés,AND(EP4+1,EP4+2))),EP11-HLOOKUP(EP4+3,Journalier_HLV_Inter,9,FALSE),IF(AND(WEEKDAY(EP4,2)=2,COUNTIF(Jours_fériés,EP4+1)),EP11-HLOOKUP(EP4+2,Journalier_HLV_Inter,9,FALSE),IF(AND(WEEKDAY(EP4,2)=3,COUNTIF(Jours_fériés,AND(EP4+1,EP4+2))),EP11-HLOOKUP(EP4+5,Journalier_HLV_Inter,9,FALSE),IF(AND(WEEKDAY(EP4,2)=3,COUNTIF(Jours_fériés,EP4+1)),EP11-HLOOKUP(EP4+2,Journalier_HLV_Inter,9,FALSE),IF(AND(WEEKDAY(EP4,2)=4,COUNTIF(Jours_fériés,EP4+1)),EP11-HLOOKUP(EP4+4,Journalier_HLV_Inter,9,FALSE),IF(AND(WEEKDAY(EP4,2)=4,COUNTIF(Jours_fériés,AND(EP4+1,EP4+4))),EP11-HLOOKUP(EP4+5,Journalier_HLV_Inter,9,FALSE),IF(AND(WEEKDAY(EP4,2)=5,COUNTIF(Jours_fériés,EP4+3)),EP11-HLOOKUP(EP4+4,Journalier_HLV_Inter,9,FALSE),IF(COUNTIF(Week_end,EP4),0,IF(COUNTIF(Jours_fériés,EP4),0,EP11-HLOOKUP(EP4+1,Journalier_HLV_Inter,9,FALSE)))))))))))))</f>
        <v>0</v>
      </c>
      <c r="EQ20" s="63">
        <f>IF(WEEKDAY(EQ4,2)=5,(EQ11-HLOOKUP(EQ4+3,Journalier_HLV_Inter,9,FALSE)),IF(AND(WEEKDAY(EQ4,2)=1,COUNTIF(Jours_fériés,AND(EQ4+1,IE+2))),EQ11-HLOOKUP(EQ4+3,Journalier_HLV_Inter,9,FALSE),IF(AND(WEEKDAY(EQ4,2)=1,COUNTIF(Jours_fériés,EQ4+1)),EQ11-HLOOKUP(EQ4+2,Journalier_HLV_Inter,9,FALSE),IF(AND(WEEKDAY(EQ4,2)=2,COUNTIF(Jours_fériés,AND(EQ4+1,EQ4+2))),EQ11-HLOOKUP(EQ4+3,Journalier_HLV_Inter,9,FALSE),IF(AND(WEEKDAY(EQ4,2)=2,COUNTIF(Jours_fériés,EQ4+1)),EQ11-HLOOKUP(EQ4+2,Journalier_HLV_Inter,9,FALSE),IF(AND(WEEKDAY(EQ4,2)=3,COUNTIF(Jours_fériés,AND(EQ4+1,EQ4+2))),EQ11-HLOOKUP(EQ4+5,Journalier_HLV_Inter,9,FALSE),IF(AND(WEEKDAY(EQ4,2)=3,COUNTIF(Jours_fériés,EQ4+1)),EQ11-HLOOKUP(EQ4+2,Journalier_HLV_Inter,9,FALSE),IF(AND(WEEKDAY(EQ4,2)=4,COUNTIF(Jours_fériés,EQ4+1)),EQ11-HLOOKUP(EQ4+4,Journalier_HLV_Inter,9,FALSE),IF(AND(WEEKDAY(EQ4,2)=4,COUNTIF(Jours_fériés,AND(EQ4+1,EQ4+4))),EQ11-HLOOKUP(EQ4+5,Journalier_HLV_Inter,9,FALSE),IF(AND(WEEKDAY(EQ4,2)=5,COUNTIF(Jours_fériés,EQ4+3)),EQ11-HLOOKUP(EQ4+4,Journalier_HLV_Inter,9,FALSE),IF(COUNTIF(Week_end,EQ4),0,IF(COUNTIF(Jours_fériés,EQ4),0,EQ11-HLOOKUP(EQ4+1,Journalier_HLV_Inter,9,FALSE)))))))))))))</f>
        <v>0</v>
      </c>
      <c r="ER20" s="63">
        <f>IF(WEEKDAY(ER4,2)=5,(ER11-HLOOKUP(ER4+3,Journalier_HLV_Inter,9,FALSE)),IF(AND(WEEKDAY(ER4,2)=1,COUNTIF(Jours_fériés,AND(ER4+1,IE+2))),ER11-HLOOKUP(ER4+3,Journalier_HLV_Inter,9,FALSE),IF(AND(WEEKDAY(ER4,2)=1,COUNTIF(Jours_fériés,ER4+1)),ER11-HLOOKUP(ER4+2,Journalier_HLV_Inter,9,FALSE),IF(AND(WEEKDAY(ER4,2)=2,COUNTIF(Jours_fériés,AND(ER4+1,ER4+2))),ER11-HLOOKUP(ER4+3,Journalier_HLV_Inter,9,FALSE),IF(AND(WEEKDAY(ER4,2)=2,COUNTIF(Jours_fériés,ER4+1)),ER11-HLOOKUP(ER4+2,Journalier_HLV_Inter,9,FALSE),IF(AND(WEEKDAY(ER4,2)=3,COUNTIF(Jours_fériés,AND(ER4+1,ER4+2))),ER11-HLOOKUP(ER4+5,Journalier_HLV_Inter,9,FALSE),IF(AND(WEEKDAY(ER4,2)=3,COUNTIF(Jours_fériés,ER4+1)),ER11-HLOOKUP(ER4+2,Journalier_HLV_Inter,9,FALSE),IF(AND(WEEKDAY(ER4,2)=4,COUNTIF(Jours_fériés,ER4+1)),ER11-HLOOKUP(ER4+4,Journalier_HLV_Inter,9,FALSE),IF(AND(WEEKDAY(ER4,2)=4,COUNTIF(Jours_fériés,AND(ER4+1,ER4+4))),ER11-HLOOKUP(ER4+5,Journalier_HLV_Inter,9,FALSE),IF(AND(WEEKDAY(ER4,2)=5,COUNTIF(Jours_fériés,ER4+3)),ER11-HLOOKUP(ER4+4,Journalier_HLV_Inter,9,FALSE),IF(COUNTIF(Week_end,ER4),0,IF(COUNTIF(Jours_fériés,ER4),0,ER11-HLOOKUP(ER4+1,Journalier_HLV_Inter,9,FALSE)))))))))))))</f>
        <v>0</v>
      </c>
      <c r="ES20" s="63">
        <f>IF(WEEKDAY(ES4,2)=5,(ES11-HLOOKUP(ES4+3,Journalier_HLV_Inter,9,FALSE)),IF(AND(WEEKDAY(ES4,2)=1,COUNTIF(Jours_fériés,AND(ES4+1,IE+2))),ES11-HLOOKUP(ES4+3,Journalier_HLV_Inter,9,FALSE),IF(AND(WEEKDAY(ES4,2)=1,COUNTIF(Jours_fériés,ES4+1)),ES11-HLOOKUP(ES4+2,Journalier_HLV_Inter,9,FALSE),IF(AND(WEEKDAY(ES4,2)=2,COUNTIF(Jours_fériés,AND(ES4+1,ES4+2))),ES11-HLOOKUP(ES4+3,Journalier_HLV_Inter,9,FALSE),IF(AND(WEEKDAY(ES4,2)=2,COUNTIF(Jours_fériés,ES4+1)),ES11-HLOOKUP(ES4+2,Journalier_HLV_Inter,9,FALSE),IF(AND(WEEKDAY(ES4,2)=3,COUNTIF(Jours_fériés,AND(ES4+1,ES4+2))),ES11-HLOOKUP(ES4+5,Journalier_HLV_Inter,9,FALSE),IF(AND(WEEKDAY(ES4,2)=3,COUNTIF(Jours_fériés,ES4+1)),ES11-HLOOKUP(ES4+2,Journalier_HLV_Inter,9,FALSE),IF(AND(WEEKDAY(ES4,2)=4,COUNTIF(Jours_fériés,ES4+1)),ES11-HLOOKUP(ES4+4,Journalier_HLV_Inter,9,FALSE),IF(AND(WEEKDAY(ES4,2)=4,COUNTIF(Jours_fériés,AND(ES4+1,ES4+4))),ES11-HLOOKUP(ES4+5,Journalier_HLV_Inter,9,FALSE),IF(AND(WEEKDAY(ES4,2)=5,COUNTIF(Jours_fériés,ES4+3)),ES11-HLOOKUP(ES4+4,Journalier_HLV_Inter,9,FALSE),IF(COUNTIF(Week_end,ES4),0,IF(COUNTIF(Jours_fériés,ES4),0,ES11-HLOOKUP(ES4+1,Journalier_HLV_Inter,9,FALSE)))))))))))))</f>
        <v>0</v>
      </c>
      <c r="ET20" s="63">
        <f>IF(WEEKDAY(ET4,2)=5,(ET11-HLOOKUP(ET4+3,Journalier_HLV_Inter,9,FALSE)),IF(AND(WEEKDAY(ET4,2)=1,COUNTIF(Jours_fériés,AND(ET4+1,IE+2))),ET11-HLOOKUP(ET4+3,Journalier_HLV_Inter,9,FALSE),IF(AND(WEEKDAY(ET4,2)=1,COUNTIF(Jours_fériés,ET4+1)),ET11-HLOOKUP(ET4+2,Journalier_HLV_Inter,9,FALSE),IF(AND(WEEKDAY(ET4,2)=2,COUNTIF(Jours_fériés,AND(ET4+1,ET4+2))),ET11-HLOOKUP(ET4+3,Journalier_HLV_Inter,9,FALSE),IF(AND(WEEKDAY(ET4,2)=2,COUNTIF(Jours_fériés,ET4+1)),ET11-HLOOKUP(ET4+2,Journalier_HLV_Inter,9,FALSE),IF(AND(WEEKDAY(ET4,2)=3,COUNTIF(Jours_fériés,AND(ET4+1,ET4+2))),ET11-HLOOKUP(ET4+5,Journalier_HLV_Inter,9,FALSE),IF(AND(WEEKDAY(ET4,2)=3,COUNTIF(Jours_fériés,ET4+1)),ET11-HLOOKUP(ET4+2,Journalier_HLV_Inter,9,FALSE),IF(AND(WEEKDAY(ET4,2)=4,COUNTIF(Jours_fériés,ET4+1)),ET11-HLOOKUP(ET4+4,Journalier_HLV_Inter,9,FALSE),IF(AND(WEEKDAY(ET4,2)=4,COUNTIF(Jours_fériés,AND(ET4+1,ET4+4))),ET11-HLOOKUP(ET4+5,Journalier_HLV_Inter,9,FALSE),IF(AND(WEEKDAY(ET4,2)=5,COUNTIF(Jours_fériés,ET4+3)),ET11-HLOOKUP(ET4+4,Journalier_HLV_Inter,9,FALSE),IF(COUNTIF(Week_end,ET4),0,IF(COUNTIF(Jours_fériés,ET4),0,ET11-HLOOKUP(ET4+1,Journalier_HLV_Inter,9,FALSE)))))))))))))</f>
        <v>0</v>
      </c>
      <c r="EU20" s="63">
        <f>IF(WEEKDAY(EU4,2)=5,(EU11-HLOOKUP(EU4+3,Journalier_HLV_Inter,9,FALSE)),IF(AND(WEEKDAY(EU4,2)=1,COUNTIF(Jours_fériés,AND(EU4+1,IE+2))),EU11-HLOOKUP(EU4+3,Journalier_HLV_Inter,9,FALSE),IF(AND(WEEKDAY(EU4,2)=1,COUNTIF(Jours_fériés,EU4+1)),EU11-HLOOKUP(EU4+2,Journalier_HLV_Inter,9,FALSE),IF(AND(WEEKDAY(EU4,2)=2,COUNTIF(Jours_fériés,AND(EU4+1,EU4+2))),EU11-HLOOKUP(EU4+3,Journalier_HLV_Inter,9,FALSE),IF(AND(WEEKDAY(EU4,2)=2,COUNTIF(Jours_fériés,EU4+1)),EU11-HLOOKUP(EU4+2,Journalier_HLV_Inter,9,FALSE),IF(AND(WEEKDAY(EU4,2)=3,COUNTIF(Jours_fériés,AND(EU4+1,EU4+2))),EU11-HLOOKUP(EU4+5,Journalier_HLV_Inter,9,FALSE),IF(AND(WEEKDAY(EU4,2)=3,COUNTIF(Jours_fériés,EU4+1)),EU11-HLOOKUP(EU4+2,Journalier_HLV_Inter,9,FALSE),IF(AND(WEEKDAY(EU4,2)=4,COUNTIF(Jours_fériés,EU4+1)),EU11-HLOOKUP(EU4+4,Journalier_HLV_Inter,9,FALSE),IF(AND(WEEKDAY(EU4,2)=4,COUNTIF(Jours_fériés,AND(EU4+1,EU4+4))),EU11-HLOOKUP(EU4+5,Journalier_HLV_Inter,9,FALSE),IF(AND(WEEKDAY(EU4,2)=5,COUNTIF(Jours_fériés,EU4+3)),EU11-HLOOKUP(EU4+4,Journalier_HLV_Inter,9,FALSE),IF(COUNTIF(Week_end,EU4),0,IF(COUNTIF(Jours_fériés,EU4),0,EU11-HLOOKUP(EU4+1,Journalier_HLV_Inter,9,FALSE)))))))))))))</f>
        <v>0</v>
      </c>
      <c r="EV20" s="63">
        <f>IF(WEEKDAY(EV4,2)=5,(EV11-HLOOKUP(EV4+3,Journalier_HLV_Inter,9,FALSE)),IF(AND(WEEKDAY(EV4,2)=1,COUNTIF(Jours_fériés,AND(EV4+1,IE+2))),EV11-HLOOKUP(EV4+3,Journalier_HLV_Inter,9,FALSE),IF(AND(WEEKDAY(EV4,2)=1,COUNTIF(Jours_fériés,EV4+1)),EV11-HLOOKUP(EV4+2,Journalier_HLV_Inter,9,FALSE),IF(AND(WEEKDAY(EV4,2)=2,COUNTIF(Jours_fériés,AND(EV4+1,EV4+2))),EV11-HLOOKUP(EV4+3,Journalier_HLV_Inter,9,FALSE),IF(AND(WEEKDAY(EV4,2)=2,COUNTIF(Jours_fériés,EV4+1)),EV11-HLOOKUP(EV4+2,Journalier_HLV_Inter,9,FALSE),IF(AND(WEEKDAY(EV4,2)=3,COUNTIF(Jours_fériés,AND(EV4+1,EV4+2))),EV11-HLOOKUP(EV4+5,Journalier_HLV_Inter,9,FALSE),IF(AND(WEEKDAY(EV4,2)=3,COUNTIF(Jours_fériés,EV4+1)),EV11-HLOOKUP(EV4+2,Journalier_HLV_Inter,9,FALSE),IF(AND(WEEKDAY(EV4,2)=4,COUNTIF(Jours_fériés,EV4+1)),EV11-HLOOKUP(EV4+4,Journalier_HLV_Inter,9,FALSE),IF(AND(WEEKDAY(EV4,2)=4,COUNTIF(Jours_fériés,AND(EV4+1,EV4+4))),EV11-HLOOKUP(EV4+5,Journalier_HLV_Inter,9,FALSE),IF(AND(WEEKDAY(EV4,2)=5,COUNTIF(Jours_fériés,EV4+3)),EV11-HLOOKUP(EV4+4,Journalier_HLV_Inter,9,FALSE),IF(COUNTIF(Week_end,EV4),0,IF(COUNTIF(Jours_fériés,EV4),0,EV11-HLOOKUP(EV4+1,Journalier_HLV_Inter,9,FALSE)))))))))))))</f>
        <v>0</v>
      </c>
      <c r="EW20" s="63">
        <f>IF(WEEKDAY(EW4,2)=5,(EW11-HLOOKUP(EW4+3,Journalier_HLV_Inter,9,FALSE)),IF(AND(WEEKDAY(EW4,2)=1,COUNTIF(Jours_fériés,AND(EW4+1,IE+2))),EW11-HLOOKUP(EW4+3,Journalier_HLV_Inter,9,FALSE),IF(AND(WEEKDAY(EW4,2)=1,COUNTIF(Jours_fériés,EW4+1)),EW11-HLOOKUP(EW4+2,Journalier_HLV_Inter,9,FALSE),IF(AND(WEEKDAY(EW4,2)=2,COUNTIF(Jours_fériés,AND(EW4+1,EW4+2))),EW11-HLOOKUP(EW4+3,Journalier_HLV_Inter,9,FALSE),IF(AND(WEEKDAY(EW4,2)=2,COUNTIF(Jours_fériés,EW4+1)),EW11-HLOOKUP(EW4+2,Journalier_HLV_Inter,9,FALSE),IF(AND(WEEKDAY(EW4,2)=3,COUNTIF(Jours_fériés,AND(EW4+1,EW4+2))),EW11-HLOOKUP(EW4+5,Journalier_HLV_Inter,9,FALSE),IF(AND(WEEKDAY(EW4,2)=3,COUNTIF(Jours_fériés,EW4+1)),EW11-HLOOKUP(EW4+2,Journalier_HLV_Inter,9,FALSE),IF(AND(WEEKDAY(EW4,2)=4,COUNTIF(Jours_fériés,EW4+1)),EW11-HLOOKUP(EW4+4,Journalier_HLV_Inter,9,FALSE),IF(AND(WEEKDAY(EW4,2)=4,COUNTIF(Jours_fériés,AND(EW4+1,EW4+4))),EW11-HLOOKUP(EW4+5,Journalier_HLV_Inter,9,FALSE),IF(AND(WEEKDAY(EW4,2)=5,COUNTIF(Jours_fériés,EW4+3)),EW11-HLOOKUP(EW4+4,Journalier_HLV_Inter,9,FALSE),IF(COUNTIF(Week_end,EW4),0,IF(COUNTIF(Jours_fériés,EW4),0,EW11-HLOOKUP(EW4+1,Journalier_HLV_Inter,9,FALSE)))))))))))))</f>
        <v>0</v>
      </c>
      <c r="EX20" s="63">
        <f>IF(WEEKDAY(EX4,2)=5,(EX11-HLOOKUP(EX4+3,Journalier_HLV_Inter,9,FALSE)),IF(AND(WEEKDAY(EX4,2)=1,COUNTIF(Jours_fériés,AND(EX4+1,IE+2))),EX11-HLOOKUP(EX4+3,Journalier_HLV_Inter,9,FALSE),IF(AND(WEEKDAY(EX4,2)=1,COUNTIF(Jours_fériés,EX4+1)),EX11-HLOOKUP(EX4+2,Journalier_HLV_Inter,9,FALSE),IF(AND(WEEKDAY(EX4,2)=2,COUNTIF(Jours_fériés,AND(EX4+1,EX4+2))),EX11-HLOOKUP(EX4+3,Journalier_HLV_Inter,9,FALSE),IF(AND(WEEKDAY(EX4,2)=2,COUNTIF(Jours_fériés,EX4+1)),EX11-HLOOKUP(EX4+2,Journalier_HLV_Inter,9,FALSE),IF(AND(WEEKDAY(EX4,2)=3,COUNTIF(Jours_fériés,AND(EX4+1,EX4+2))),EX11-HLOOKUP(EX4+5,Journalier_HLV_Inter,9,FALSE),IF(AND(WEEKDAY(EX4,2)=3,COUNTIF(Jours_fériés,EX4+1)),EX11-HLOOKUP(EX4+2,Journalier_HLV_Inter,9,FALSE),IF(AND(WEEKDAY(EX4,2)=4,COUNTIF(Jours_fériés,EX4+1)),EX11-HLOOKUP(EX4+4,Journalier_HLV_Inter,9,FALSE),IF(AND(WEEKDAY(EX4,2)=4,COUNTIF(Jours_fériés,AND(EX4+1,EX4+4))),EX11-HLOOKUP(EX4+5,Journalier_HLV_Inter,9,FALSE),IF(AND(WEEKDAY(EX4,2)=5,COUNTIF(Jours_fériés,EX4+3)),EX11-HLOOKUP(EX4+4,Journalier_HLV_Inter,9,FALSE),IF(COUNTIF(Week_end,EX4),0,IF(COUNTIF(Jours_fériés,EX4),0,EX11-HLOOKUP(EX4+1,Journalier_HLV_Inter,9,FALSE)))))))))))))</f>
        <v>0</v>
      </c>
      <c r="EY20" s="63">
        <f>IF(WEEKDAY(EY4,2)=5,(EY11-HLOOKUP(EY4+3,Journalier_HLV_Inter,9,FALSE)),IF(AND(WEEKDAY(EY4,2)=1,COUNTIF(Jours_fériés,AND(EY4+1,IE+2))),EY11-HLOOKUP(EY4+3,Journalier_HLV_Inter,9,FALSE),IF(AND(WEEKDAY(EY4,2)=1,COUNTIF(Jours_fériés,EY4+1)),EY11-HLOOKUP(EY4+2,Journalier_HLV_Inter,9,FALSE),IF(AND(WEEKDAY(EY4,2)=2,COUNTIF(Jours_fériés,AND(EY4+1,EY4+2))),EY11-HLOOKUP(EY4+3,Journalier_HLV_Inter,9,FALSE),IF(AND(WEEKDAY(EY4,2)=2,COUNTIF(Jours_fériés,EY4+1)),EY11-HLOOKUP(EY4+2,Journalier_HLV_Inter,9,FALSE),IF(AND(WEEKDAY(EY4,2)=3,COUNTIF(Jours_fériés,AND(EY4+1,EY4+2))),EY11-HLOOKUP(EY4+5,Journalier_HLV_Inter,9,FALSE),IF(AND(WEEKDAY(EY4,2)=3,COUNTIF(Jours_fériés,EY4+1)),EY11-HLOOKUP(EY4+2,Journalier_HLV_Inter,9,FALSE),IF(AND(WEEKDAY(EY4,2)=4,COUNTIF(Jours_fériés,EY4+1)),EY11-HLOOKUP(EY4+4,Journalier_HLV_Inter,9,FALSE),IF(AND(WEEKDAY(EY4,2)=4,COUNTIF(Jours_fériés,AND(EY4+1,EY4+4))),EY11-HLOOKUP(EY4+5,Journalier_HLV_Inter,9,FALSE),IF(AND(WEEKDAY(EY4,2)=5,COUNTIF(Jours_fériés,EY4+3)),EY11-HLOOKUP(EY4+4,Journalier_HLV_Inter,9,FALSE),IF(COUNTIF(Week_end,EY4),0,IF(COUNTIF(Jours_fériés,EY4),0,EY11-HLOOKUP(EY4+1,Journalier_HLV_Inter,9,FALSE)))))))))))))</f>
        <v>0</v>
      </c>
      <c r="EZ20" s="63">
        <f>IF(WEEKDAY(EZ4,2)=5,(EZ11-HLOOKUP(EZ4+3,Journalier_HLV_Inter,9,FALSE)),IF(AND(WEEKDAY(EZ4,2)=1,COUNTIF(Jours_fériés,AND(EZ4+1,IE+2))),EZ11-HLOOKUP(EZ4+3,Journalier_HLV_Inter,9,FALSE),IF(AND(WEEKDAY(EZ4,2)=1,COUNTIF(Jours_fériés,EZ4+1)),EZ11-HLOOKUP(EZ4+2,Journalier_HLV_Inter,9,FALSE),IF(AND(WEEKDAY(EZ4,2)=2,COUNTIF(Jours_fériés,AND(EZ4+1,EZ4+2))),EZ11-HLOOKUP(EZ4+3,Journalier_HLV_Inter,9,FALSE),IF(AND(WEEKDAY(EZ4,2)=2,COUNTIF(Jours_fériés,EZ4+1)),EZ11-HLOOKUP(EZ4+2,Journalier_HLV_Inter,9,FALSE),IF(AND(WEEKDAY(EZ4,2)=3,COUNTIF(Jours_fériés,AND(EZ4+1,EZ4+2))),EZ11-HLOOKUP(EZ4+5,Journalier_HLV_Inter,9,FALSE),IF(AND(WEEKDAY(EZ4,2)=3,COUNTIF(Jours_fériés,EZ4+1)),EZ11-HLOOKUP(EZ4+2,Journalier_HLV_Inter,9,FALSE),IF(AND(WEEKDAY(EZ4,2)=4,COUNTIF(Jours_fériés,EZ4+1)),EZ11-HLOOKUP(EZ4+4,Journalier_HLV_Inter,9,FALSE),IF(AND(WEEKDAY(EZ4,2)=4,COUNTIF(Jours_fériés,AND(EZ4+1,EZ4+4))),EZ11-HLOOKUP(EZ4+5,Journalier_HLV_Inter,9,FALSE),IF(AND(WEEKDAY(EZ4,2)=5,COUNTIF(Jours_fériés,EZ4+3)),EZ11-HLOOKUP(EZ4+4,Journalier_HLV_Inter,9,FALSE),IF(COUNTIF(Week_end,EZ4),0,IF(COUNTIF(Jours_fériés,EZ4),0,EZ11-HLOOKUP(EZ4+1,Journalier_HLV_Inter,9,FALSE)))))))))))))</f>
        <v>0</v>
      </c>
      <c r="FA20" s="63">
        <f>IF(WEEKDAY(FA4,2)=5,(FA11-HLOOKUP(FA4+3,Journalier_HLV_Inter,9,FALSE)),IF(AND(WEEKDAY(FA4,2)=1,COUNTIF(Jours_fériés,AND(FA4+1,IE+2))),FA11-HLOOKUP(FA4+3,Journalier_HLV_Inter,9,FALSE),IF(AND(WEEKDAY(FA4,2)=1,COUNTIF(Jours_fériés,FA4+1)),FA11-HLOOKUP(FA4+2,Journalier_HLV_Inter,9,FALSE),IF(AND(WEEKDAY(FA4,2)=2,COUNTIF(Jours_fériés,AND(FA4+1,FA4+2))),FA11-HLOOKUP(FA4+3,Journalier_HLV_Inter,9,FALSE),IF(AND(WEEKDAY(FA4,2)=2,COUNTIF(Jours_fériés,FA4+1)),FA11-HLOOKUP(FA4+2,Journalier_HLV_Inter,9,FALSE),IF(AND(WEEKDAY(FA4,2)=3,COUNTIF(Jours_fériés,AND(FA4+1,FA4+2))),FA11-HLOOKUP(FA4+5,Journalier_HLV_Inter,9,FALSE),IF(AND(WEEKDAY(FA4,2)=3,COUNTIF(Jours_fériés,FA4+1)),FA11-HLOOKUP(FA4+2,Journalier_HLV_Inter,9,FALSE),IF(AND(WEEKDAY(FA4,2)=4,COUNTIF(Jours_fériés,FA4+1)),FA11-HLOOKUP(FA4+4,Journalier_HLV_Inter,9,FALSE),IF(AND(WEEKDAY(FA4,2)=4,COUNTIF(Jours_fériés,AND(FA4+1,FA4+4))),FA11-HLOOKUP(FA4+5,Journalier_HLV_Inter,9,FALSE),IF(AND(WEEKDAY(FA4,2)=5,COUNTIF(Jours_fériés,FA4+3)),FA11-HLOOKUP(FA4+4,Journalier_HLV_Inter,9,FALSE),IF(COUNTIF(Week_end,FA4),0,IF(COUNTIF(Jours_fériés,FA4),0,FA11-HLOOKUP(FA4+1,Journalier_HLV_Inter,9,FALSE)))))))))))))</f>
        <v>0</v>
      </c>
      <c r="FB20" s="63">
        <f>IF(WEEKDAY(FB4,2)=5,(FB11-HLOOKUP(FB4+3,Journalier_HLV_Inter,9,FALSE)),IF(AND(WEEKDAY(FB4,2)=1,COUNTIF(Jours_fériés,AND(FB4+1,IE+2))),FB11-HLOOKUP(FB4+3,Journalier_HLV_Inter,9,FALSE),IF(AND(WEEKDAY(FB4,2)=1,COUNTIF(Jours_fériés,FB4+1)),FB11-HLOOKUP(FB4+2,Journalier_HLV_Inter,9,FALSE),IF(AND(WEEKDAY(FB4,2)=2,COUNTIF(Jours_fériés,AND(FB4+1,FB4+2))),FB11-HLOOKUP(FB4+3,Journalier_HLV_Inter,9,FALSE),IF(AND(WEEKDAY(FB4,2)=2,COUNTIF(Jours_fériés,FB4+1)),FB11-HLOOKUP(FB4+2,Journalier_HLV_Inter,9,FALSE),IF(AND(WEEKDAY(FB4,2)=3,COUNTIF(Jours_fériés,AND(FB4+1,FB4+2))),FB11-HLOOKUP(FB4+5,Journalier_HLV_Inter,9,FALSE),IF(AND(WEEKDAY(FB4,2)=3,COUNTIF(Jours_fériés,FB4+1)),FB11-HLOOKUP(FB4+2,Journalier_HLV_Inter,9,FALSE),IF(AND(WEEKDAY(FB4,2)=4,COUNTIF(Jours_fériés,FB4+1)),FB11-HLOOKUP(FB4+4,Journalier_HLV_Inter,9,FALSE),IF(AND(WEEKDAY(FB4,2)=4,COUNTIF(Jours_fériés,AND(FB4+1,FB4+4))),FB11-HLOOKUP(FB4+5,Journalier_HLV_Inter,9,FALSE),IF(AND(WEEKDAY(FB4,2)=5,COUNTIF(Jours_fériés,FB4+3)),FB11-HLOOKUP(FB4+4,Journalier_HLV_Inter,9,FALSE),IF(COUNTIF(Week_end,FB4),0,IF(COUNTIF(Jours_fériés,FB4),0,FB11-HLOOKUP(FB4+1,Journalier_HLV_Inter,9,FALSE)))))))))))))</f>
        <v>0</v>
      </c>
      <c r="FC20" s="63">
        <f>IF(WEEKDAY(FC4,2)=5,(FC11-HLOOKUP(FC4+3,Journalier_HLV_Inter,9,FALSE)),IF(AND(WEEKDAY(FC4,2)=1,COUNTIF(Jours_fériés,AND(FC4+1,IE+2))),FC11-HLOOKUP(FC4+3,Journalier_HLV_Inter,9,FALSE),IF(AND(WEEKDAY(FC4,2)=1,COUNTIF(Jours_fériés,FC4+1)),FC11-HLOOKUP(FC4+2,Journalier_HLV_Inter,9,FALSE),IF(AND(WEEKDAY(FC4,2)=2,COUNTIF(Jours_fériés,AND(FC4+1,FC4+2))),FC11-HLOOKUP(FC4+3,Journalier_HLV_Inter,9,FALSE),IF(AND(WEEKDAY(FC4,2)=2,COUNTIF(Jours_fériés,FC4+1)),FC11-HLOOKUP(FC4+2,Journalier_HLV_Inter,9,FALSE),IF(AND(WEEKDAY(FC4,2)=3,COUNTIF(Jours_fériés,AND(FC4+1,FC4+2))),FC11-HLOOKUP(FC4+5,Journalier_HLV_Inter,9,FALSE),IF(AND(WEEKDAY(FC4,2)=3,COUNTIF(Jours_fériés,FC4+1)),FC11-HLOOKUP(FC4+2,Journalier_HLV_Inter,9,FALSE),IF(AND(WEEKDAY(FC4,2)=4,COUNTIF(Jours_fériés,FC4+1)),FC11-HLOOKUP(FC4+4,Journalier_HLV_Inter,9,FALSE),IF(AND(WEEKDAY(FC4,2)=4,COUNTIF(Jours_fériés,AND(FC4+1,FC4+4))),FC11-HLOOKUP(FC4+5,Journalier_HLV_Inter,9,FALSE),IF(AND(WEEKDAY(FC4,2)=5,COUNTIF(Jours_fériés,FC4+3)),FC11-HLOOKUP(FC4+4,Journalier_HLV_Inter,9,FALSE),IF(COUNTIF(Week_end,FC4),0,IF(COUNTIF(Jours_fériés,FC4),0,FC11-HLOOKUP(FC4+1,Journalier_HLV_Inter,9,FALSE)))))))))))))</f>
        <v>0</v>
      </c>
      <c r="FD20" s="63">
        <f>IF(WEEKDAY(FD4,2)=5,(FD11-HLOOKUP(FD4+3,Journalier_HLV_Inter,9,FALSE)),IF(AND(WEEKDAY(FD4,2)=1,COUNTIF(Jours_fériés,AND(FD4+1,IE+2))),FD11-HLOOKUP(FD4+3,Journalier_HLV_Inter,9,FALSE),IF(AND(WEEKDAY(FD4,2)=1,COUNTIF(Jours_fériés,FD4+1)),FD11-HLOOKUP(FD4+2,Journalier_HLV_Inter,9,FALSE),IF(AND(WEEKDAY(FD4,2)=2,COUNTIF(Jours_fériés,AND(FD4+1,FD4+2))),FD11-HLOOKUP(FD4+3,Journalier_HLV_Inter,9,FALSE),IF(AND(WEEKDAY(FD4,2)=2,COUNTIF(Jours_fériés,FD4+1)),FD11-HLOOKUP(FD4+2,Journalier_HLV_Inter,9,FALSE),IF(AND(WEEKDAY(FD4,2)=3,COUNTIF(Jours_fériés,AND(FD4+1,FD4+2))),FD11-HLOOKUP(FD4+5,Journalier_HLV_Inter,9,FALSE),IF(AND(WEEKDAY(FD4,2)=3,COUNTIF(Jours_fériés,FD4+1)),FD11-HLOOKUP(FD4+2,Journalier_HLV_Inter,9,FALSE),IF(AND(WEEKDAY(FD4,2)=4,COUNTIF(Jours_fériés,FD4+1)),FD11-HLOOKUP(FD4+4,Journalier_HLV_Inter,9,FALSE),IF(AND(WEEKDAY(FD4,2)=4,COUNTIF(Jours_fériés,AND(FD4+1,FD4+4))),FD11-HLOOKUP(FD4+5,Journalier_HLV_Inter,9,FALSE),IF(AND(WEEKDAY(FD4,2)=5,COUNTIF(Jours_fériés,FD4+3)),FD11-HLOOKUP(FD4+4,Journalier_HLV_Inter,9,FALSE),IF(COUNTIF(Week_end,FD4),0,IF(COUNTIF(Jours_fériés,FD4),0,FD11-HLOOKUP(FD4+1,Journalier_HLV_Inter,9,FALSE)))))))))))))</f>
        <v>0</v>
      </c>
      <c r="FE20" s="63">
        <f>IF(WEEKDAY(FE4,2)=5,(FE11-HLOOKUP(FE4+3,Journalier_HLV_Inter,9,FALSE)),IF(AND(WEEKDAY(FE4,2)=1,COUNTIF(Jours_fériés,AND(FE4+1,IE+2))),FE11-HLOOKUP(FE4+3,Journalier_HLV_Inter,9,FALSE),IF(AND(WEEKDAY(FE4,2)=1,COUNTIF(Jours_fériés,FE4+1)),FE11-HLOOKUP(FE4+2,Journalier_HLV_Inter,9,FALSE),IF(AND(WEEKDAY(FE4,2)=2,COUNTIF(Jours_fériés,AND(FE4+1,FE4+2))),FE11-HLOOKUP(FE4+3,Journalier_HLV_Inter,9,FALSE),IF(AND(WEEKDAY(FE4,2)=2,COUNTIF(Jours_fériés,FE4+1)),FE11-HLOOKUP(FE4+2,Journalier_HLV_Inter,9,FALSE),IF(AND(WEEKDAY(FE4,2)=3,COUNTIF(Jours_fériés,AND(FE4+1,FE4+2))),FE11-HLOOKUP(FE4+5,Journalier_HLV_Inter,9,FALSE),IF(AND(WEEKDAY(FE4,2)=3,COUNTIF(Jours_fériés,FE4+1)),FE11-HLOOKUP(FE4+2,Journalier_HLV_Inter,9,FALSE),IF(AND(WEEKDAY(FE4,2)=4,COUNTIF(Jours_fériés,FE4+1)),FE11-HLOOKUP(FE4+4,Journalier_HLV_Inter,9,FALSE),IF(AND(WEEKDAY(FE4,2)=4,COUNTIF(Jours_fériés,AND(FE4+1,FE4+4))),FE11-HLOOKUP(FE4+5,Journalier_HLV_Inter,9,FALSE),IF(AND(WEEKDAY(FE4,2)=5,COUNTIF(Jours_fériés,FE4+3)),FE11-HLOOKUP(FE4+4,Journalier_HLV_Inter,9,FALSE),IF(COUNTIF(Week_end,FE4),0,IF(COUNTIF(Jours_fériés,FE4),0,FE11-HLOOKUP(FE4+1,Journalier_HLV_Inter,9,FALSE)))))))))))))</f>
        <v>0</v>
      </c>
      <c r="FF20" s="63">
        <f>IF(WEEKDAY(FF4,2)=5,(FF11-HLOOKUP(FF4+3,Journalier_HLV_Inter,9,FALSE)),IF(AND(WEEKDAY(FF4,2)=1,COUNTIF(Jours_fériés,AND(FF4+1,IE+2))),FF11-HLOOKUP(FF4+3,Journalier_HLV_Inter,9,FALSE),IF(AND(WEEKDAY(FF4,2)=1,COUNTIF(Jours_fériés,FF4+1)),FF11-HLOOKUP(FF4+2,Journalier_HLV_Inter,9,FALSE),IF(AND(WEEKDAY(FF4,2)=2,COUNTIF(Jours_fériés,AND(FF4+1,FF4+2))),FF11-HLOOKUP(FF4+3,Journalier_HLV_Inter,9,FALSE),IF(AND(WEEKDAY(FF4,2)=2,COUNTIF(Jours_fériés,FF4+1)),FF11-HLOOKUP(FF4+2,Journalier_HLV_Inter,9,FALSE),IF(AND(WEEKDAY(FF4,2)=3,COUNTIF(Jours_fériés,AND(FF4+1,FF4+2))),FF11-HLOOKUP(FF4+5,Journalier_HLV_Inter,9,FALSE),IF(AND(WEEKDAY(FF4,2)=3,COUNTIF(Jours_fériés,FF4+1)),FF11-HLOOKUP(FF4+2,Journalier_HLV_Inter,9,FALSE),IF(AND(WEEKDAY(FF4,2)=4,COUNTIF(Jours_fériés,FF4+1)),FF11-HLOOKUP(FF4+4,Journalier_HLV_Inter,9,FALSE),IF(AND(WEEKDAY(FF4,2)=4,COUNTIF(Jours_fériés,AND(FF4+1,FF4+4))),FF11-HLOOKUP(FF4+5,Journalier_HLV_Inter,9,FALSE),IF(AND(WEEKDAY(FF4,2)=5,COUNTIF(Jours_fériés,FF4+3)),FF11-HLOOKUP(FF4+4,Journalier_HLV_Inter,9,FALSE),IF(COUNTIF(Week_end,FF4),0,IF(COUNTIF(Jours_fériés,FF4),0,FF11-HLOOKUP(FF4+1,Journalier_HLV_Inter,9,FALSE)))))))))))))</f>
        <v>0</v>
      </c>
      <c r="FG20" s="63">
        <f>IF(WEEKDAY(FG4,2)=5,(FG11-HLOOKUP(FG4+3,Journalier_HLV_Inter,9,FALSE)),IF(AND(WEEKDAY(FG4,2)=1,COUNTIF(Jours_fériés,AND(FG4+1,IE+2))),FG11-HLOOKUP(FG4+3,Journalier_HLV_Inter,9,FALSE),IF(AND(WEEKDAY(FG4,2)=1,COUNTIF(Jours_fériés,FG4+1)),FG11-HLOOKUP(FG4+2,Journalier_HLV_Inter,9,FALSE),IF(AND(WEEKDAY(FG4,2)=2,COUNTIF(Jours_fériés,AND(FG4+1,FG4+2))),FG11-HLOOKUP(FG4+3,Journalier_HLV_Inter,9,FALSE),IF(AND(WEEKDAY(FG4,2)=2,COUNTIF(Jours_fériés,FG4+1)),FG11-HLOOKUP(FG4+2,Journalier_HLV_Inter,9,FALSE),IF(AND(WEEKDAY(FG4,2)=3,COUNTIF(Jours_fériés,AND(FG4+1,FG4+2))),FG11-HLOOKUP(FG4+5,Journalier_HLV_Inter,9,FALSE),IF(AND(WEEKDAY(FG4,2)=3,COUNTIF(Jours_fériés,FG4+1)),FG11-HLOOKUP(FG4+2,Journalier_HLV_Inter,9,FALSE),IF(AND(WEEKDAY(FG4,2)=4,COUNTIF(Jours_fériés,FG4+1)),FG11-HLOOKUP(FG4+4,Journalier_HLV_Inter,9,FALSE),IF(AND(WEEKDAY(FG4,2)=4,COUNTIF(Jours_fériés,AND(FG4+1,FG4+4))),FG11-HLOOKUP(FG4+5,Journalier_HLV_Inter,9,FALSE),IF(AND(WEEKDAY(FG4,2)=5,COUNTIF(Jours_fériés,FG4+3)),FG11-HLOOKUP(FG4+4,Journalier_HLV_Inter,9,FALSE),IF(COUNTIF(Week_end,FG4),0,IF(COUNTIF(Jours_fériés,FG4),0,FG11-HLOOKUP(FG4+1,Journalier_HLV_Inter,9,FALSE)))))))))))))</f>
        <v>0</v>
      </c>
      <c r="FH20" s="63">
        <f>IF(WEEKDAY(FH4,2)=5,(FH11-HLOOKUP(FH4+3,Journalier_HLV_Inter,9,FALSE)),IF(AND(WEEKDAY(FH4,2)=1,COUNTIF(Jours_fériés,AND(FH4+1,IE+2))),FH11-HLOOKUP(FH4+3,Journalier_HLV_Inter,9,FALSE),IF(AND(WEEKDAY(FH4,2)=1,COUNTIF(Jours_fériés,FH4+1)),FH11-HLOOKUP(FH4+2,Journalier_HLV_Inter,9,FALSE),IF(AND(WEEKDAY(FH4,2)=2,COUNTIF(Jours_fériés,AND(FH4+1,FH4+2))),FH11-HLOOKUP(FH4+3,Journalier_HLV_Inter,9,FALSE),IF(AND(WEEKDAY(FH4,2)=2,COUNTIF(Jours_fériés,FH4+1)),FH11-HLOOKUP(FH4+2,Journalier_HLV_Inter,9,FALSE),IF(AND(WEEKDAY(FH4,2)=3,COUNTIF(Jours_fériés,AND(FH4+1,FH4+2))),FH11-HLOOKUP(FH4+5,Journalier_HLV_Inter,9,FALSE),IF(AND(WEEKDAY(FH4,2)=3,COUNTIF(Jours_fériés,FH4+1)),FH11-HLOOKUP(FH4+2,Journalier_HLV_Inter,9,FALSE),IF(AND(WEEKDAY(FH4,2)=4,COUNTIF(Jours_fériés,FH4+1)),FH11-HLOOKUP(FH4+4,Journalier_HLV_Inter,9,FALSE),IF(AND(WEEKDAY(FH4,2)=4,COUNTIF(Jours_fériés,AND(FH4+1,FH4+4))),FH11-HLOOKUP(FH4+5,Journalier_HLV_Inter,9,FALSE),IF(AND(WEEKDAY(FH4,2)=5,COUNTIF(Jours_fériés,FH4+3)),FH11-HLOOKUP(FH4+4,Journalier_HLV_Inter,9,FALSE),IF(COUNTIF(Week_end,FH4),0,IF(COUNTIF(Jours_fériés,FH4),0,FH11-HLOOKUP(FH4+1,Journalier_HLV_Inter,9,FALSE)))))))))))))</f>
        <v>0</v>
      </c>
      <c r="FI20" s="63">
        <f>IF(WEEKDAY(FI4,2)=5,(FI11-HLOOKUP(FI4+3,Journalier_HLV_Inter,9,FALSE)),IF(AND(WEEKDAY(FI4,2)=1,COUNTIF(Jours_fériés,AND(FI4+1,IE+2))),FI11-HLOOKUP(FI4+3,Journalier_HLV_Inter,9,FALSE),IF(AND(WEEKDAY(FI4,2)=1,COUNTIF(Jours_fériés,FI4+1)),FI11-HLOOKUP(FI4+2,Journalier_HLV_Inter,9,FALSE),IF(AND(WEEKDAY(FI4,2)=2,COUNTIF(Jours_fériés,AND(FI4+1,FI4+2))),FI11-HLOOKUP(FI4+3,Journalier_HLV_Inter,9,FALSE),IF(AND(WEEKDAY(FI4,2)=2,COUNTIF(Jours_fériés,FI4+1)),FI11-HLOOKUP(FI4+2,Journalier_HLV_Inter,9,FALSE),IF(AND(WEEKDAY(FI4,2)=3,COUNTIF(Jours_fériés,AND(FI4+1,FI4+2))),FI11-HLOOKUP(FI4+5,Journalier_HLV_Inter,9,FALSE),IF(AND(WEEKDAY(FI4,2)=3,COUNTIF(Jours_fériés,FI4+1)),FI11-HLOOKUP(FI4+2,Journalier_HLV_Inter,9,FALSE),IF(AND(WEEKDAY(FI4,2)=4,COUNTIF(Jours_fériés,FI4+1)),FI11-HLOOKUP(FI4+4,Journalier_HLV_Inter,9,FALSE),IF(AND(WEEKDAY(FI4,2)=4,COUNTIF(Jours_fériés,AND(FI4+1,FI4+4))),FI11-HLOOKUP(FI4+5,Journalier_HLV_Inter,9,FALSE),IF(AND(WEEKDAY(FI4,2)=5,COUNTIF(Jours_fériés,FI4+3)),FI11-HLOOKUP(FI4+4,Journalier_HLV_Inter,9,FALSE),IF(COUNTIF(Week_end,FI4),0,IF(COUNTIF(Jours_fériés,FI4),0,FI11-HLOOKUP(FI4+1,Journalier_HLV_Inter,9,FALSE)))))))))))))</f>
        <v>0</v>
      </c>
      <c r="FJ20" s="63">
        <f>IF(WEEKDAY(FJ4,2)=5,(FJ11-HLOOKUP(FJ4+3,Journalier_HLV_Inter,9,FALSE)),IF(AND(WEEKDAY(FJ4,2)=1,COUNTIF(Jours_fériés,AND(FJ4+1,IE+2))),FJ11-HLOOKUP(FJ4+3,Journalier_HLV_Inter,9,FALSE),IF(AND(WEEKDAY(FJ4,2)=1,COUNTIF(Jours_fériés,FJ4+1)),FJ11-HLOOKUP(FJ4+2,Journalier_HLV_Inter,9,FALSE),IF(AND(WEEKDAY(FJ4,2)=2,COUNTIF(Jours_fériés,AND(FJ4+1,FJ4+2))),FJ11-HLOOKUP(FJ4+3,Journalier_HLV_Inter,9,FALSE),IF(AND(WEEKDAY(FJ4,2)=2,COUNTIF(Jours_fériés,FJ4+1)),FJ11-HLOOKUP(FJ4+2,Journalier_HLV_Inter,9,FALSE),IF(AND(WEEKDAY(FJ4,2)=3,COUNTIF(Jours_fériés,AND(FJ4+1,FJ4+2))),FJ11-HLOOKUP(FJ4+5,Journalier_HLV_Inter,9,FALSE),IF(AND(WEEKDAY(FJ4,2)=3,COUNTIF(Jours_fériés,FJ4+1)),FJ11-HLOOKUP(FJ4+2,Journalier_HLV_Inter,9,FALSE),IF(AND(WEEKDAY(FJ4,2)=4,COUNTIF(Jours_fériés,FJ4+1)),FJ11-HLOOKUP(FJ4+4,Journalier_HLV_Inter,9,FALSE),IF(AND(WEEKDAY(FJ4,2)=4,COUNTIF(Jours_fériés,AND(FJ4+1,FJ4+4))),FJ11-HLOOKUP(FJ4+5,Journalier_HLV_Inter,9,FALSE),IF(AND(WEEKDAY(FJ4,2)=5,COUNTIF(Jours_fériés,FJ4+3)),FJ11-HLOOKUP(FJ4+4,Journalier_HLV_Inter,9,FALSE),IF(COUNTIF(Week_end,FJ4),0,IF(COUNTIF(Jours_fériés,FJ4),0,FJ11-HLOOKUP(FJ4+1,Journalier_HLV_Inter,9,FALSE)))))))))))))</f>
        <v>0</v>
      </c>
      <c r="FK20" s="63">
        <f>IF(WEEKDAY(FK4,2)=5,(FK11-HLOOKUP(FK4+3,Journalier_HLV_Inter,9,FALSE)),IF(AND(WEEKDAY(FK4,2)=1,COUNTIF(Jours_fériés,AND(FK4+1,IE+2))),FK11-HLOOKUP(FK4+3,Journalier_HLV_Inter,9,FALSE),IF(AND(WEEKDAY(FK4,2)=1,COUNTIF(Jours_fériés,FK4+1)),FK11-HLOOKUP(FK4+2,Journalier_HLV_Inter,9,FALSE),IF(AND(WEEKDAY(FK4,2)=2,COUNTIF(Jours_fériés,AND(FK4+1,FK4+2))),FK11-HLOOKUP(FK4+3,Journalier_HLV_Inter,9,FALSE),IF(AND(WEEKDAY(FK4,2)=2,COUNTIF(Jours_fériés,FK4+1)),FK11-HLOOKUP(FK4+2,Journalier_HLV_Inter,9,FALSE),IF(AND(WEEKDAY(FK4,2)=3,COUNTIF(Jours_fériés,AND(FK4+1,FK4+2))),FK11-HLOOKUP(FK4+5,Journalier_HLV_Inter,9,FALSE),IF(AND(WEEKDAY(FK4,2)=3,COUNTIF(Jours_fériés,FK4+1)),FK11-HLOOKUP(FK4+2,Journalier_HLV_Inter,9,FALSE),IF(AND(WEEKDAY(FK4,2)=4,COUNTIF(Jours_fériés,FK4+1)),FK11-HLOOKUP(FK4+4,Journalier_HLV_Inter,9,FALSE),IF(AND(WEEKDAY(FK4,2)=4,COUNTIF(Jours_fériés,AND(FK4+1,FK4+4))),FK11-HLOOKUP(FK4+5,Journalier_HLV_Inter,9,FALSE),IF(AND(WEEKDAY(FK4,2)=5,COUNTIF(Jours_fériés,FK4+3)),FK11-HLOOKUP(FK4+4,Journalier_HLV_Inter,9,FALSE),IF(COUNTIF(Week_end,FK4),0,IF(COUNTIF(Jours_fériés,FK4),0,FK11-HLOOKUP(FK4+1,Journalier_HLV_Inter,9,FALSE)))))))))))))</f>
        <v>0</v>
      </c>
      <c r="FL20" s="63">
        <f>IF(WEEKDAY(FL4,2)=5,(FL11-HLOOKUP(FL4+3,Journalier_HLV_Inter,9,FALSE)),IF(AND(WEEKDAY(FL4,2)=1,COUNTIF(Jours_fériés,AND(FL4+1,IE+2))),FL11-HLOOKUP(FL4+3,Journalier_HLV_Inter,9,FALSE),IF(AND(WEEKDAY(FL4,2)=1,COUNTIF(Jours_fériés,FL4+1)),FL11-HLOOKUP(FL4+2,Journalier_HLV_Inter,9,FALSE),IF(AND(WEEKDAY(FL4,2)=2,COUNTIF(Jours_fériés,AND(FL4+1,FL4+2))),FL11-HLOOKUP(FL4+3,Journalier_HLV_Inter,9,FALSE),IF(AND(WEEKDAY(FL4,2)=2,COUNTIF(Jours_fériés,FL4+1)),FL11-HLOOKUP(FL4+2,Journalier_HLV_Inter,9,FALSE),IF(AND(WEEKDAY(FL4,2)=3,COUNTIF(Jours_fériés,AND(FL4+1,FL4+2))),FL11-HLOOKUP(FL4+5,Journalier_HLV_Inter,9,FALSE),IF(AND(WEEKDAY(FL4,2)=3,COUNTIF(Jours_fériés,FL4+1)),FL11-HLOOKUP(FL4+2,Journalier_HLV_Inter,9,FALSE),IF(AND(WEEKDAY(FL4,2)=4,COUNTIF(Jours_fériés,FL4+1)),FL11-HLOOKUP(FL4+4,Journalier_HLV_Inter,9,FALSE),IF(AND(WEEKDAY(FL4,2)=4,COUNTIF(Jours_fériés,AND(FL4+1,FL4+4))),FL11-HLOOKUP(FL4+5,Journalier_HLV_Inter,9,FALSE),IF(AND(WEEKDAY(FL4,2)=5,COUNTIF(Jours_fériés,FL4+3)),FL11-HLOOKUP(FL4+4,Journalier_HLV_Inter,9,FALSE),IF(COUNTIF(Week_end,FL4),0,IF(COUNTIF(Jours_fériés,FL4),0,FL11-HLOOKUP(FL4+1,Journalier_HLV_Inter,9,FALSE)))))))))))))</f>
        <v>0</v>
      </c>
      <c r="FM20" s="63">
        <f>IF(WEEKDAY(FM4,2)=5,(FM11-HLOOKUP(FM4+3,Journalier_HLV_Inter,9,FALSE)),IF(AND(WEEKDAY(FM4,2)=1,COUNTIF(Jours_fériés,AND(FM4+1,IE+2))),FM11-HLOOKUP(FM4+3,Journalier_HLV_Inter,9,FALSE),IF(AND(WEEKDAY(FM4,2)=1,COUNTIF(Jours_fériés,FM4+1)),FM11-HLOOKUP(FM4+2,Journalier_HLV_Inter,9,FALSE),IF(AND(WEEKDAY(FM4,2)=2,COUNTIF(Jours_fériés,AND(FM4+1,FM4+2))),FM11-HLOOKUP(FM4+3,Journalier_HLV_Inter,9,FALSE),IF(AND(WEEKDAY(FM4,2)=2,COUNTIF(Jours_fériés,FM4+1)),FM11-HLOOKUP(FM4+2,Journalier_HLV_Inter,9,FALSE),IF(AND(WEEKDAY(FM4,2)=3,COUNTIF(Jours_fériés,AND(FM4+1,FM4+2))),FM11-HLOOKUP(FM4+5,Journalier_HLV_Inter,9,FALSE),IF(AND(WEEKDAY(FM4,2)=3,COUNTIF(Jours_fériés,FM4+1)),FM11-HLOOKUP(FM4+2,Journalier_HLV_Inter,9,FALSE),IF(AND(WEEKDAY(FM4,2)=4,COUNTIF(Jours_fériés,FM4+1)),FM11-HLOOKUP(FM4+4,Journalier_HLV_Inter,9,FALSE),IF(AND(WEEKDAY(FM4,2)=4,COUNTIF(Jours_fériés,AND(FM4+1,FM4+4))),FM11-HLOOKUP(FM4+5,Journalier_HLV_Inter,9,FALSE),IF(AND(WEEKDAY(FM4,2)=5,COUNTIF(Jours_fériés,FM4+3)),FM11-HLOOKUP(FM4+4,Journalier_HLV_Inter,9,FALSE),IF(COUNTIF(Week_end,FM4),0,IF(COUNTIF(Jours_fériés,FM4),0,FM11-HLOOKUP(FM4+1,Journalier_HLV_Inter,9,FALSE)))))))))))))</f>
        <v>0</v>
      </c>
      <c r="FN20" s="63">
        <f>IF(WEEKDAY(FN4,2)=5,(FN11-HLOOKUP(FN4+3,Journalier_HLV_Inter,9,FALSE)),IF(AND(WEEKDAY(FN4,2)=1,COUNTIF(Jours_fériés,AND(FN4+1,IE+2))),FN11-HLOOKUP(FN4+3,Journalier_HLV_Inter,9,FALSE),IF(AND(WEEKDAY(FN4,2)=1,COUNTIF(Jours_fériés,FN4+1)),FN11-HLOOKUP(FN4+2,Journalier_HLV_Inter,9,FALSE),IF(AND(WEEKDAY(FN4,2)=2,COUNTIF(Jours_fériés,AND(FN4+1,FN4+2))),FN11-HLOOKUP(FN4+3,Journalier_HLV_Inter,9,FALSE),IF(AND(WEEKDAY(FN4,2)=2,COUNTIF(Jours_fériés,FN4+1)),FN11-HLOOKUP(FN4+2,Journalier_HLV_Inter,9,FALSE),IF(AND(WEEKDAY(FN4,2)=3,COUNTIF(Jours_fériés,AND(FN4+1,FN4+2))),FN11-HLOOKUP(FN4+5,Journalier_HLV_Inter,9,FALSE),IF(AND(WEEKDAY(FN4,2)=3,COUNTIF(Jours_fériés,FN4+1)),FN11-HLOOKUP(FN4+2,Journalier_HLV_Inter,9,FALSE),IF(AND(WEEKDAY(FN4,2)=4,COUNTIF(Jours_fériés,FN4+1)),FN11-HLOOKUP(FN4+4,Journalier_HLV_Inter,9,FALSE),IF(AND(WEEKDAY(FN4,2)=4,COUNTIF(Jours_fériés,AND(FN4+1,FN4+4))),FN11-HLOOKUP(FN4+5,Journalier_HLV_Inter,9,FALSE),IF(AND(WEEKDAY(FN4,2)=5,COUNTIF(Jours_fériés,FN4+3)),FN11-HLOOKUP(FN4+4,Journalier_HLV_Inter,9,FALSE),IF(COUNTIF(Week_end,FN4),0,IF(COUNTIF(Jours_fériés,FN4),0,FN11-HLOOKUP(FN4+1,Journalier_HLV_Inter,9,FALSE)))))))))))))</f>
        <v>0</v>
      </c>
      <c r="FO20" s="63">
        <f>IF(WEEKDAY(FO4,2)=5,(FO11-HLOOKUP(FO4+3,Journalier_HLV_Inter,9,FALSE)),IF(AND(WEEKDAY(FO4,2)=1,COUNTIF(Jours_fériés,AND(FO4+1,IE+2))),FO11-HLOOKUP(FO4+3,Journalier_HLV_Inter,9,FALSE),IF(AND(WEEKDAY(FO4,2)=1,COUNTIF(Jours_fériés,FO4+1)),FO11-HLOOKUP(FO4+2,Journalier_HLV_Inter,9,FALSE),IF(AND(WEEKDAY(FO4,2)=2,COUNTIF(Jours_fériés,AND(FO4+1,FO4+2))),FO11-HLOOKUP(FO4+3,Journalier_HLV_Inter,9,FALSE),IF(AND(WEEKDAY(FO4,2)=2,COUNTIF(Jours_fériés,FO4+1)),FO11-HLOOKUP(FO4+2,Journalier_HLV_Inter,9,FALSE),IF(AND(WEEKDAY(FO4,2)=3,COUNTIF(Jours_fériés,AND(FO4+1,FO4+2))),FO11-HLOOKUP(FO4+5,Journalier_HLV_Inter,9,FALSE),IF(AND(WEEKDAY(FO4,2)=3,COUNTIF(Jours_fériés,FO4+1)),FO11-HLOOKUP(FO4+2,Journalier_HLV_Inter,9,FALSE),IF(AND(WEEKDAY(FO4,2)=4,COUNTIF(Jours_fériés,FO4+1)),FO11-HLOOKUP(FO4+4,Journalier_HLV_Inter,9,FALSE),IF(AND(WEEKDAY(FO4,2)=4,COUNTIF(Jours_fériés,AND(FO4+1,FO4+4))),FO11-HLOOKUP(FO4+5,Journalier_HLV_Inter,9,FALSE),IF(AND(WEEKDAY(FO4,2)=5,COUNTIF(Jours_fériés,FO4+3)),FO11-HLOOKUP(FO4+4,Journalier_HLV_Inter,9,FALSE),IF(COUNTIF(Week_end,FO4),0,IF(COUNTIF(Jours_fériés,FO4),0,FO11-HLOOKUP(FO4+1,Journalier_HLV_Inter,9,FALSE)))))))))))))</f>
        <v>0</v>
      </c>
      <c r="FP20" s="63">
        <f>IF(WEEKDAY(FP4,2)=5,(FP11-HLOOKUP(FP4+3,Journalier_HLV_Inter,9,FALSE)),IF(AND(WEEKDAY(FP4,2)=1,COUNTIF(Jours_fériés,AND(FP4+1,IE+2))),FP11-HLOOKUP(FP4+3,Journalier_HLV_Inter,9,FALSE),IF(AND(WEEKDAY(FP4,2)=1,COUNTIF(Jours_fériés,FP4+1)),FP11-HLOOKUP(FP4+2,Journalier_HLV_Inter,9,FALSE),IF(AND(WEEKDAY(FP4,2)=2,COUNTIF(Jours_fériés,AND(FP4+1,FP4+2))),FP11-HLOOKUP(FP4+3,Journalier_HLV_Inter,9,FALSE),IF(AND(WEEKDAY(FP4,2)=2,COUNTIF(Jours_fériés,FP4+1)),FP11-HLOOKUP(FP4+2,Journalier_HLV_Inter,9,FALSE),IF(AND(WEEKDAY(FP4,2)=3,COUNTIF(Jours_fériés,AND(FP4+1,FP4+2))),FP11-HLOOKUP(FP4+5,Journalier_HLV_Inter,9,FALSE),IF(AND(WEEKDAY(FP4,2)=3,COUNTIF(Jours_fériés,FP4+1)),FP11-HLOOKUP(FP4+2,Journalier_HLV_Inter,9,FALSE),IF(AND(WEEKDAY(FP4,2)=4,COUNTIF(Jours_fériés,FP4+1)),FP11-HLOOKUP(FP4+4,Journalier_HLV_Inter,9,FALSE),IF(AND(WEEKDAY(FP4,2)=4,COUNTIF(Jours_fériés,AND(FP4+1,FP4+4))),FP11-HLOOKUP(FP4+5,Journalier_HLV_Inter,9,FALSE),IF(AND(WEEKDAY(FP4,2)=5,COUNTIF(Jours_fériés,FP4+3)),FP11-HLOOKUP(FP4+4,Journalier_HLV_Inter,9,FALSE),IF(COUNTIF(Week_end,FP4),0,IF(COUNTIF(Jours_fériés,FP4),0,FP11-HLOOKUP(FP4+1,Journalier_HLV_Inter,9,FALSE)))))))))))))</f>
        <v>0</v>
      </c>
      <c r="FQ20" s="63">
        <f>IF(WEEKDAY(FQ4,2)=5,(FQ11-HLOOKUP(FQ4+3,Journalier_HLV_Inter,9,FALSE)),IF(AND(WEEKDAY(FQ4,2)=1,COUNTIF(Jours_fériés,AND(FQ4+1,IE+2))),FQ11-HLOOKUP(FQ4+3,Journalier_HLV_Inter,9,FALSE),IF(AND(WEEKDAY(FQ4,2)=1,COUNTIF(Jours_fériés,FQ4+1)),FQ11-HLOOKUP(FQ4+2,Journalier_HLV_Inter,9,FALSE),IF(AND(WEEKDAY(FQ4,2)=2,COUNTIF(Jours_fériés,AND(FQ4+1,FQ4+2))),FQ11-HLOOKUP(FQ4+3,Journalier_HLV_Inter,9,FALSE),IF(AND(WEEKDAY(FQ4,2)=2,COUNTIF(Jours_fériés,FQ4+1)),FQ11-HLOOKUP(FQ4+2,Journalier_HLV_Inter,9,FALSE),IF(AND(WEEKDAY(FQ4,2)=3,COUNTIF(Jours_fériés,AND(FQ4+1,FQ4+2))),FQ11-HLOOKUP(FQ4+5,Journalier_HLV_Inter,9,FALSE),IF(AND(WEEKDAY(FQ4,2)=3,COUNTIF(Jours_fériés,FQ4+1)),FQ11-HLOOKUP(FQ4+2,Journalier_HLV_Inter,9,FALSE),IF(AND(WEEKDAY(FQ4,2)=4,COUNTIF(Jours_fériés,FQ4+1)),FQ11-HLOOKUP(FQ4+4,Journalier_HLV_Inter,9,FALSE),IF(AND(WEEKDAY(FQ4,2)=4,COUNTIF(Jours_fériés,AND(FQ4+1,FQ4+4))),FQ11-HLOOKUP(FQ4+5,Journalier_HLV_Inter,9,FALSE),IF(AND(WEEKDAY(FQ4,2)=5,COUNTIF(Jours_fériés,FQ4+3)),FQ11-HLOOKUP(FQ4+4,Journalier_HLV_Inter,9,FALSE),IF(COUNTIF(Week_end,FQ4),0,IF(COUNTIF(Jours_fériés,FQ4),0,FQ11-HLOOKUP(FQ4+1,Journalier_HLV_Inter,9,FALSE)))))))))))))</f>
        <v>0</v>
      </c>
      <c r="FR20" s="63">
        <f>IF(WEEKDAY(FR4,2)=5,(FR11-HLOOKUP(FR4+3,Journalier_HLV_Inter,9,FALSE)),IF(AND(WEEKDAY(FR4,2)=1,COUNTIF(Jours_fériés,AND(FR4+1,IE+2))),FR11-HLOOKUP(FR4+3,Journalier_HLV_Inter,9,FALSE),IF(AND(WEEKDAY(FR4,2)=1,COUNTIF(Jours_fériés,FR4+1)),FR11-HLOOKUP(FR4+2,Journalier_HLV_Inter,9,FALSE),IF(AND(WEEKDAY(FR4,2)=2,COUNTIF(Jours_fériés,AND(FR4+1,FR4+2))),FR11-HLOOKUP(FR4+3,Journalier_HLV_Inter,9,FALSE),IF(AND(WEEKDAY(FR4,2)=2,COUNTIF(Jours_fériés,FR4+1)),FR11-HLOOKUP(FR4+2,Journalier_HLV_Inter,9,FALSE),IF(AND(WEEKDAY(FR4,2)=3,COUNTIF(Jours_fériés,AND(FR4+1,FR4+2))),FR11-HLOOKUP(FR4+5,Journalier_HLV_Inter,9,FALSE),IF(AND(WEEKDAY(FR4,2)=3,COUNTIF(Jours_fériés,FR4+1)),FR11-HLOOKUP(FR4+2,Journalier_HLV_Inter,9,FALSE),IF(AND(WEEKDAY(FR4,2)=4,COUNTIF(Jours_fériés,FR4+1)),FR11-HLOOKUP(FR4+4,Journalier_HLV_Inter,9,FALSE),IF(AND(WEEKDAY(FR4,2)=4,COUNTIF(Jours_fériés,AND(FR4+1,FR4+4))),FR11-HLOOKUP(FR4+5,Journalier_HLV_Inter,9,FALSE),IF(AND(WEEKDAY(FR4,2)=5,COUNTIF(Jours_fériés,FR4+3)),FR11-HLOOKUP(FR4+4,Journalier_HLV_Inter,9,FALSE),IF(COUNTIF(Week_end,FR4),0,IF(COUNTIF(Jours_fériés,FR4),0,FR11-HLOOKUP(FR4+1,Journalier_HLV_Inter,9,FALSE)))))))))))))</f>
        <v>0</v>
      </c>
      <c r="FS20" s="63">
        <f>IF(WEEKDAY(FS4,2)=5,(FS11-HLOOKUP(FS4+3,Journalier_HLV_Inter,9,FALSE)),IF(AND(WEEKDAY(FS4,2)=1,COUNTIF(Jours_fériés,AND(FS4+1,IE+2))),FS11-HLOOKUP(FS4+3,Journalier_HLV_Inter,9,FALSE),IF(AND(WEEKDAY(FS4,2)=1,COUNTIF(Jours_fériés,FS4+1)),FS11-HLOOKUP(FS4+2,Journalier_HLV_Inter,9,FALSE),IF(AND(WEEKDAY(FS4,2)=2,COUNTIF(Jours_fériés,AND(FS4+1,FS4+2))),FS11-HLOOKUP(FS4+3,Journalier_HLV_Inter,9,FALSE),IF(AND(WEEKDAY(FS4,2)=2,COUNTIF(Jours_fériés,FS4+1)),FS11-HLOOKUP(FS4+2,Journalier_HLV_Inter,9,FALSE),IF(AND(WEEKDAY(FS4,2)=3,COUNTIF(Jours_fériés,AND(FS4+1,FS4+2))),FS11-HLOOKUP(FS4+5,Journalier_HLV_Inter,9,FALSE),IF(AND(WEEKDAY(FS4,2)=3,COUNTIF(Jours_fériés,FS4+1)),FS11-HLOOKUP(FS4+2,Journalier_HLV_Inter,9,FALSE),IF(AND(WEEKDAY(FS4,2)=4,COUNTIF(Jours_fériés,FS4+1)),FS11-HLOOKUP(FS4+4,Journalier_HLV_Inter,9,FALSE),IF(AND(WEEKDAY(FS4,2)=4,COUNTIF(Jours_fériés,AND(FS4+1,FS4+4))),FS11-HLOOKUP(FS4+5,Journalier_HLV_Inter,9,FALSE),IF(AND(WEEKDAY(FS4,2)=5,COUNTIF(Jours_fériés,FS4+3)),FS11-HLOOKUP(FS4+4,Journalier_HLV_Inter,9,FALSE),IF(COUNTIF(Week_end,FS4),0,IF(COUNTIF(Jours_fériés,FS4),0,FS11-HLOOKUP(FS4+1,Journalier_HLV_Inter,9,FALSE)))))))))))))</f>
        <v>0</v>
      </c>
      <c r="FT20" s="63">
        <f>IF(WEEKDAY(FT4,2)=5,(FT11-HLOOKUP(FT4+3,Journalier_HLV_Inter,9,FALSE)),IF(AND(WEEKDAY(FT4,2)=1,COUNTIF(Jours_fériés,AND(FT4+1,IE+2))),FT11-HLOOKUP(FT4+3,Journalier_HLV_Inter,9,FALSE),IF(AND(WEEKDAY(FT4,2)=1,COUNTIF(Jours_fériés,FT4+1)),FT11-HLOOKUP(FT4+2,Journalier_HLV_Inter,9,FALSE),IF(AND(WEEKDAY(FT4,2)=2,COUNTIF(Jours_fériés,AND(FT4+1,FT4+2))),FT11-HLOOKUP(FT4+3,Journalier_HLV_Inter,9,FALSE),IF(AND(WEEKDAY(FT4,2)=2,COUNTIF(Jours_fériés,FT4+1)),FT11-HLOOKUP(FT4+2,Journalier_HLV_Inter,9,FALSE),IF(AND(WEEKDAY(FT4,2)=3,COUNTIF(Jours_fériés,AND(FT4+1,FT4+2))),FT11-HLOOKUP(FT4+5,Journalier_HLV_Inter,9,FALSE),IF(AND(WEEKDAY(FT4,2)=3,COUNTIF(Jours_fériés,FT4+1)),FT11-HLOOKUP(FT4+2,Journalier_HLV_Inter,9,FALSE),IF(AND(WEEKDAY(FT4,2)=4,COUNTIF(Jours_fériés,FT4+1)),FT11-HLOOKUP(FT4+4,Journalier_HLV_Inter,9,FALSE),IF(AND(WEEKDAY(FT4,2)=4,COUNTIF(Jours_fériés,AND(FT4+1,FT4+4))),FT11-HLOOKUP(FT4+5,Journalier_HLV_Inter,9,FALSE),IF(AND(WEEKDAY(FT4,2)=5,COUNTIF(Jours_fériés,FT4+3)),FT11-HLOOKUP(FT4+4,Journalier_HLV_Inter,9,FALSE),IF(COUNTIF(Week_end,FT4),0,IF(COUNTIF(Jours_fériés,FT4),0,FT11-HLOOKUP(FT4+1,Journalier_HLV_Inter,9,FALSE)))))))))))))</f>
        <v>0</v>
      </c>
      <c r="FU20" s="63">
        <f>IF(WEEKDAY(FU4,2)=5,(FU11-HLOOKUP(FU4+3,Journalier_HLV_Inter,9,FALSE)),IF(AND(WEEKDAY(FU4,2)=1,COUNTIF(Jours_fériés,AND(FU4+1,IE+2))),FU11-HLOOKUP(FU4+3,Journalier_HLV_Inter,9,FALSE),IF(AND(WEEKDAY(FU4,2)=1,COUNTIF(Jours_fériés,FU4+1)),FU11-HLOOKUP(FU4+2,Journalier_HLV_Inter,9,FALSE),IF(AND(WEEKDAY(FU4,2)=2,COUNTIF(Jours_fériés,AND(FU4+1,FU4+2))),FU11-HLOOKUP(FU4+3,Journalier_HLV_Inter,9,FALSE),IF(AND(WEEKDAY(FU4,2)=2,COUNTIF(Jours_fériés,FU4+1)),FU11-HLOOKUP(FU4+2,Journalier_HLV_Inter,9,FALSE),IF(AND(WEEKDAY(FU4,2)=3,COUNTIF(Jours_fériés,AND(FU4+1,FU4+2))),FU11-HLOOKUP(FU4+5,Journalier_HLV_Inter,9,FALSE),IF(AND(WEEKDAY(FU4,2)=3,COUNTIF(Jours_fériés,FU4+1)),FU11-HLOOKUP(FU4+2,Journalier_HLV_Inter,9,FALSE),IF(AND(WEEKDAY(FU4,2)=4,COUNTIF(Jours_fériés,FU4+1)),FU11-HLOOKUP(FU4+4,Journalier_HLV_Inter,9,FALSE),IF(AND(WEEKDAY(FU4,2)=4,COUNTIF(Jours_fériés,AND(FU4+1,FU4+4))),FU11-HLOOKUP(FU4+5,Journalier_HLV_Inter,9,FALSE),IF(AND(WEEKDAY(FU4,2)=5,COUNTIF(Jours_fériés,FU4+3)),FU11-HLOOKUP(FU4+4,Journalier_HLV_Inter,9,FALSE),IF(COUNTIF(Week_end,FU4),0,IF(COUNTIF(Jours_fériés,FU4),0,FU11-HLOOKUP(FU4+1,Journalier_HLV_Inter,9,FALSE)))))))))))))</f>
        <v>0</v>
      </c>
      <c r="FV20" s="63">
        <f>IF(WEEKDAY(FV4,2)=5,(FV11-HLOOKUP(FV4+3,Journalier_HLV_Inter,9,FALSE)),IF(AND(WEEKDAY(FV4,2)=1,COUNTIF(Jours_fériés,AND(FV4+1,IE+2))),FV11-HLOOKUP(FV4+3,Journalier_HLV_Inter,9,FALSE),IF(AND(WEEKDAY(FV4,2)=1,COUNTIF(Jours_fériés,FV4+1)),FV11-HLOOKUP(FV4+2,Journalier_HLV_Inter,9,FALSE),IF(AND(WEEKDAY(FV4,2)=2,COUNTIF(Jours_fériés,AND(FV4+1,FV4+2))),FV11-HLOOKUP(FV4+3,Journalier_HLV_Inter,9,FALSE),IF(AND(WEEKDAY(FV4,2)=2,COUNTIF(Jours_fériés,FV4+1)),FV11-HLOOKUP(FV4+2,Journalier_HLV_Inter,9,FALSE),IF(AND(WEEKDAY(FV4,2)=3,COUNTIF(Jours_fériés,AND(FV4+1,FV4+2))),FV11-HLOOKUP(FV4+5,Journalier_HLV_Inter,9,FALSE),IF(AND(WEEKDAY(FV4,2)=3,COUNTIF(Jours_fériés,FV4+1)),FV11-HLOOKUP(FV4+2,Journalier_HLV_Inter,9,FALSE),IF(AND(WEEKDAY(FV4,2)=4,COUNTIF(Jours_fériés,FV4+1)),FV11-HLOOKUP(FV4+4,Journalier_HLV_Inter,9,FALSE),IF(AND(WEEKDAY(FV4,2)=4,COUNTIF(Jours_fériés,AND(FV4+1,FV4+4))),FV11-HLOOKUP(FV4+5,Journalier_HLV_Inter,9,FALSE),IF(AND(WEEKDAY(FV4,2)=5,COUNTIF(Jours_fériés,FV4+3)),FV11-HLOOKUP(FV4+4,Journalier_HLV_Inter,9,FALSE),IF(COUNTIF(Week_end,FV4),0,IF(COUNTIF(Jours_fériés,FV4),0,FV11-HLOOKUP(FV4+1,Journalier_HLV_Inter,9,FALSE)))))))))))))</f>
        <v>0</v>
      </c>
      <c r="FW20" s="63">
        <f>IF(WEEKDAY(FW4,2)=5,(FW11-HLOOKUP(FW4+3,Journalier_HLV_Inter,9,FALSE)),IF(AND(WEEKDAY(FW4,2)=1,COUNTIF(Jours_fériés,AND(FW4+1,IE+2))),FW11-HLOOKUP(FW4+3,Journalier_HLV_Inter,9,FALSE),IF(AND(WEEKDAY(FW4,2)=1,COUNTIF(Jours_fériés,FW4+1)),FW11-HLOOKUP(FW4+2,Journalier_HLV_Inter,9,FALSE),IF(AND(WEEKDAY(FW4,2)=2,COUNTIF(Jours_fériés,AND(FW4+1,FW4+2))),FW11-HLOOKUP(FW4+3,Journalier_HLV_Inter,9,FALSE),IF(AND(WEEKDAY(FW4,2)=2,COUNTIF(Jours_fériés,FW4+1)),FW11-HLOOKUP(FW4+2,Journalier_HLV_Inter,9,FALSE),IF(AND(WEEKDAY(FW4,2)=3,COUNTIF(Jours_fériés,AND(FW4+1,FW4+2))),FW11-HLOOKUP(FW4+5,Journalier_HLV_Inter,9,FALSE),IF(AND(WEEKDAY(FW4,2)=3,COUNTIF(Jours_fériés,FW4+1)),FW11-HLOOKUP(FW4+2,Journalier_HLV_Inter,9,FALSE),IF(AND(WEEKDAY(FW4,2)=4,COUNTIF(Jours_fériés,FW4+1)),FW11-HLOOKUP(FW4+4,Journalier_HLV_Inter,9,FALSE),IF(AND(WEEKDAY(FW4,2)=4,COUNTIF(Jours_fériés,AND(FW4+1,FW4+4))),FW11-HLOOKUP(FW4+5,Journalier_HLV_Inter,9,FALSE),IF(AND(WEEKDAY(FW4,2)=5,COUNTIF(Jours_fériés,FW4+3)),FW11-HLOOKUP(FW4+4,Journalier_HLV_Inter,9,FALSE),IF(COUNTIF(Week_end,FW4),0,IF(COUNTIF(Jours_fériés,FW4),0,FW11-HLOOKUP(FW4+1,Journalier_HLV_Inter,9,FALSE)))))))))))))</f>
        <v>0</v>
      </c>
      <c r="FX20" s="63">
        <f>IF(WEEKDAY(FX4,2)=5,(FX11-HLOOKUP(FX4+3,Journalier_HLV_Inter,9,FALSE)),IF(AND(WEEKDAY(FX4,2)=1,COUNTIF(Jours_fériés,AND(FX4+1,IE+2))),FX11-HLOOKUP(FX4+3,Journalier_HLV_Inter,9,FALSE),IF(AND(WEEKDAY(FX4,2)=1,COUNTIF(Jours_fériés,FX4+1)),FX11-HLOOKUP(FX4+2,Journalier_HLV_Inter,9,FALSE),IF(AND(WEEKDAY(FX4,2)=2,COUNTIF(Jours_fériés,AND(FX4+1,FX4+2))),FX11-HLOOKUP(FX4+3,Journalier_HLV_Inter,9,FALSE),IF(AND(WEEKDAY(FX4,2)=2,COUNTIF(Jours_fériés,FX4+1)),FX11-HLOOKUP(FX4+2,Journalier_HLV_Inter,9,FALSE),IF(AND(WEEKDAY(FX4,2)=3,COUNTIF(Jours_fériés,AND(FX4+1,FX4+2))),FX11-HLOOKUP(FX4+5,Journalier_HLV_Inter,9,FALSE),IF(AND(WEEKDAY(FX4,2)=3,COUNTIF(Jours_fériés,FX4+1)),FX11-HLOOKUP(FX4+2,Journalier_HLV_Inter,9,FALSE),IF(AND(WEEKDAY(FX4,2)=4,COUNTIF(Jours_fériés,FX4+1)),FX11-HLOOKUP(FX4+4,Journalier_HLV_Inter,9,FALSE),IF(AND(WEEKDAY(FX4,2)=4,COUNTIF(Jours_fériés,AND(FX4+1,FX4+4))),FX11-HLOOKUP(FX4+5,Journalier_HLV_Inter,9,FALSE),IF(AND(WEEKDAY(FX4,2)=5,COUNTIF(Jours_fériés,FX4+3)),FX11-HLOOKUP(FX4+4,Journalier_HLV_Inter,9,FALSE),IF(COUNTIF(Week_end,FX4),0,IF(COUNTIF(Jours_fériés,FX4),0,FX11-HLOOKUP(FX4+1,Journalier_HLV_Inter,9,FALSE)))))))))))))</f>
        <v>0</v>
      </c>
      <c r="FY20" s="63">
        <f>IF(WEEKDAY(FY4,2)=5,(FY11-HLOOKUP(FY4+3,Journalier_HLV_Inter,9,FALSE)),IF(AND(WEEKDAY(FY4,2)=1,COUNTIF(Jours_fériés,AND(FY4+1,IE+2))),FY11-HLOOKUP(FY4+3,Journalier_HLV_Inter,9,FALSE),IF(AND(WEEKDAY(FY4,2)=1,COUNTIF(Jours_fériés,FY4+1)),FY11-HLOOKUP(FY4+2,Journalier_HLV_Inter,9,FALSE),IF(AND(WEEKDAY(FY4,2)=2,COUNTIF(Jours_fériés,AND(FY4+1,FY4+2))),FY11-HLOOKUP(FY4+3,Journalier_HLV_Inter,9,FALSE),IF(AND(WEEKDAY(FY4,2)=2,COUNTIF(Jours_fériés,FY4+1)),FY11-HLOOKUP(FY4+2,Journalier_HLV_Inter,9,FALSE),IF(AND(WEEKDAY(FY4,2)=3,COUNTIF(Jours_fériés,AND(FY4+1,FY4+2))),FY11-HLOOKUP(FY4+5,Journalier_HLV_Inter,9,FALSE),IF(AND(WEEKDAY(FY4,2)=3,COUNTIF(Jours_fériés,FY4+1)),FY11-HLOOKUP(FY4+2,Journalier_HLV_Inter,9,FALSE),IF(AND(WEEKDAY(FY4,2)=4,COUNTIF(Jours_fériés,FY4+1)),FY11-HLOOKUP(FY4+4,Journalier_HLV_Inter,9,FALSE),IF(AND(WEEKDAY(FY4,2)=4,COUNTIF(Jours_fériés,AND(FY4+1,FY4+4))),FY11-HLOOKUP(FY4+5,Journalier_HLV_Inter,9,FALSE),IF(AND(WEEKDAY(FY4,2)=5,COUNTIF(Jours_fériés,FY4+3)),FY11-HLOOKUP(FY4+4,Journalier_HLV_Inter,9,FALSE),IF(COUNTIF(Week_end,FY4),0,IF(COUNTIF(Jours_fériés,FY4),0,FY11-HLOOKUP(FY4+1,Journalier_HLV_Inter,9,FALSE)))))))))))))</f>
        <v>0</v>
      </c>
      <c r="FZ20" s="63">
        <f>IF(WEEKDAY(FZ4,2)=5,(FZ11-HLOOKUP(FZ4+3,Journalier_HLV_Inter,9,FALSE)),IF(AND(WEEKDAY(FZ4,2)=1,COUNTIF(Jours_fériés,AND(FZ4+1,IE+2))),FZ11-HLOOKUP(FZ4+3,Journalier_HLV_Inter,9,FALSE),IF(AND(WEEKDAY(FZ4,2)=1,COUNTIF(Jours_fériés,FZ4+1)),FZ11-HLOOKUP(FZ4+2,Journalier_HLV_Inter,9,FALSE),IF(AND(WEEKDAY(FZ4,2)=2,COUNTIF(Jours_fériés,AND(FZ4+1,FZ4+2))),FZ11-HLOOKUP(FZ4+3,Journalier_HLV_Inter,9,FALSE),IF(AND(WEEKDAY(FZ4,2)=2,COUNTIF(Jours_fériés,FZ4+1)),FZ11-HLOOKUP(FZ4+2,Journalier_HLV_Inter,9,FALSE),IF(AND(WEEKDAY(FZ4,2)=3,COUNTIF(Jours_fériés,AND(FZ4+1,FZ4+2))),FZ11-HLOOKUP(FZ4+5,Journalier_HLV_Inter,9,FALSE),IF(AND(WEEKDAY(FZ4,2)=3,COUNTIF(Jours_fériés,FZ4+1)),FZ11-HLOOKUP(FZ4+2,Journalier_HLV_Inter,9,FALSE),IF(AND(WEEKDAY(FZ4,2)=4,COUNTIF(Jours_fériés,FZ4+1)),FZ11-HLOOKUP(FZ4+4,Journalier_HLV_Inter,9,FALSE),IF(AND(WEEKDAY(FZ4,2)=4,COUNTIF(Jours_fériés,AND(FZ4+1,FZ4+4))),FZ11-HLOOKUP(FZ4+5,Journalier_HLV_Inter,9,FALSE),IF(AND(WEEKDAY(FZ4,2)=5,COUNTIF(Jours_fériés,FZ4+3)),FZ11-HLOOKUP(FZ4+4,Journalier_HLV_Inter,9,FALSE),IF(COUNTIF(Week_end,FZ4),0,IF(COUNTIF(Jours_fériés,FZ4),0,FZ11-HLOOKUP(FZ4+1,Journalier_HLV_Inter,9,FALSE)))))))))))))</f>
        <v>0</v>
      </c>
      <c r="GA20" s="63">
        <f>IF(WEEKDAY(GA4,2)=5,(GA11-HLOOKUP(GA4+3,Journalier_HLV_Inter,9,FALSE)),IF(AND(WEEKDAY(GA4,2)=1,COUNTIF(Jours_fériés,AND(GA4+1,IE+2))),GA11-HLOOKUP(GA4+3,Journalier_HLV_Inter,9,FALSE),IF(AND(WEEKDAY(GA4,2)=1,COUNTIF(Jours_fériés,GA4+1)),GA11-HLOOKUP(GA4+2,Journalier_HLV_Inter,9,FALSE),IF(AND(WEEKDAY(GA4,2)=2,COUNTIF(Jours_fériés,AND(GA4+1,GA4+2))),GA11-HLOOKUP(GA4+3,Journalier_HLV_Inter,9,FALSE),IF(AND(WEEKDAY(GA4,2)=2,COUNTIF(Jours_fériés,GA4+1)),GA11-HLOOKUP(GA4+2,Journalier_HLV_Inter,9,FALSE),IF(AND(WEEKDAY(GA4,2)=3,COUNTIF(Jours_fériés,AND(GA4+1,GA4+2))),GA11-HLOOKUP(GA4+5,Journalier_HLV_Inter,9,FALSE),IF(AND(WEEKDAY(GA4,2)=3,COUNTIF(Jours_fériés,GA4+1)),GA11-HLOOKUP(GA4+2,Journalier_HLV_Inter,9,FALSE),IF(AND(WEEKDAY(GA4,2)=4,COUNTIF(Jours_fériés,GA4+1)),GA11-HLOOKUP(GA4+4,Journalier_HLV_Inter,9,FALSE),IF(AND(WEEKDAY(GA4,2)=4,COUNTIF(Jours_fériés,AND(GA4+1,GA4+4))),GA11-HLOOKUP(GA4+5,Journalier_HLV_Inter,9,FALSE),IF(AND(WEEKDAY(GA4,2)=5,COUNTIF(Jours_fériés,GA4+3)),GA11-HLOOKUP(GA4+4,Journalier_HLV_Inter,9,FALSE),IF(COUNTIF(Week_end,GA4),0,IF(COUNTIF(Jours_fériés,GA4),0,GA11-HLOOKUP(GA4+1,Journalier_HLV_Inter,9,FALSE)))))))))))))</f>
        <v>0</v>
      </c>
      <c r="GB20" s="63">
        <f>IF(WEEKDAY(GB4,2)=5,(GB11-HLOOKUP(GB4+3,Journalier_HLV_Inter,9,FALSE)),IF(AND(WEEKDAY(GB4,2)=1,COUNTIF(Jours_fériés,AND(GB4+1,IE+2))),GB11-HLOOKUP(GB4+3,Journalier_HLV_Inter,9,FALSE),IF(AND(WEEKDAY(GB4,2)=1,COUNTIF(Jours_fériés,GB4+1)),GB11-HLOOKUP(GB4+2,Journalier_HLV_Inter,9,FALSE),IF(AND(WEEKDAY(GB4,2)=2,COUNTIF(Jours_fériés,AND(GB4+1,GB4+2))),GB11-HLOOKUP(GB4+3,Journalier_HLV_Inter,9,FALSE),IF(AND(WEEKDAY(GB4,2)=2,COUNTIF(Jours_fériés,GB4+1)),GB11-HLOOKUP(GB4+2,Journalier_HLV_Inter,9,FALSE),IF(AND(WEEKDAY(GB4,2)=3,COUNTIF(Jours_fériés,AND(GB4+1,GB4+2))),GB11-HLOOKUP(GB4+5,Journalier_HLV_Inter,9,FALSE),IF(AND(WEEKDAY(GB4,2)=3,COUNTIF(Jours_fériés,GB4+1)),GB11-HLOOKUP(GB4+2,Journalier_HLV_Inter,9,FALSE),IF(AND(WEEKDAY(GB4,2)=4,COUNTIF(Jours_fériés,GB4+1)),GB11-HLOOKUP(GB4+4,Journalier_HLV_Inter,9,FALSE),IF(AND(WEEKDAY(GB4,2)=4,COUNTIF(Jours_fériés,AND(GB4+1,GB4+4))),GB11-HLOOKUP(GB4+5,Journalier_HLV_Inter,9,FALSE),IF(AND(WEEKDAY(GB4,2)=5,COUNTIF(Jours_fériés,GB4+3)),GB11-HLOOKUP(GB4+4,Journalier_HLV_Inter,9,FALSE),IF(COUNTIF(Week_end,GB4),0,IF(COUNTIF(Jours_fériés,GB4),0,GB11-HLOOKUP(GB4+1,Journalier_HLV_Inter,9,FALSE)))))))))))))</f>
        <v>0</v>
      </c>
      <c r="GC20" s="63">
        <f>IF(WEEKDAY(GC4,2)=5,(GC11-HLOOKUP(GC4+3,Journalier_HLV_Inter,9,FALSE)),IF(AND(WEEKDAY(GC4,2)=1,COUNTIF(Jours_fériés,AND(GC4+1,IE+2))),GC11-HLOOKUP(GC4+3,Journalier_HLV_Inter,9,FALSE),IF(AND(WEEKDAY(GC4,2)=1,COUNTIF(Jours_fériés,GC4+1)),GC11-HLOOKUP(GC4+2,Journalier_HLV_Inter,9,FALSE),IF(AND(WEEKDAY(GC4,2)=2,COUNTIF(Jours_fériés,AND(GC4+1,GC4+2))),GC11-HLOOKUP(GC4+3,Journalier_HLV_Inter,9,FALSE),IF(AND(WEEKDAY(GC4,2)=2,COUNTIF(Jours_fériés,GC4+1)),GC11-HLOOKUP(GC4+2,Journalier_HLV_Inter,9,FALSE),IF(AND(WEEKDAY(GC4,2)=3,COUNTIF(Jours_fériés,AND(GC4+1,GC4+2))),GC11-HLOOKUP(GC4+5,Journalier_HLV_Inter,9,FALSE),IF(AND(WEEKDAY(GC4,2)=3,COUNTIF(Jours_fériés,GC4+1)),GC11-HLOOKUP(GC4+2,Journalier_HLV_Inter,9,FALSE),IF(AND(WEEKDAY(GC4,2)=4,COUNTIF(Jours_fériés,GC4+1)),GC11-HLOOKUP(GC4+4,Journalier_HLV_Inter,9,FALSE),IF(AND(WEEKDAY(GC4,2)=4,COUNTIF(Jours_fériés,AND(GC4+1,GC4+4))),GC11-HLOOKUP(GC4+5,Journalier_HLV_Inter,9,FALSE),IF(AND(WEEKDAY(GC4,2)=5,COUNTIF(Jours_fériés,GC4+3)),GC11-HLOOKUP(GC4+4,Journalier_HLV_Inter,9,FALSE),IF(COUNTIF(Week_end,GC4),0,IF(COUNTIF(Jours_fériés,GC4),0,GC11-HLOOKUP(GC4+1,Journalier_HLV_Inter,9,FALSE)))))))))))))</f>
        <v>0</v>
      </c>
      <c r="GD20" s="63">
        <f>IF(WEEKDAY(GD4,2)=5,(GD11-HLOOKUP(GD4+3,Journalier_HLV_Inter,9,FALSE)),IF(AND(WEEKDAY(GD4,2)=1,COUNTIF(Jours_fériés,AND(GD4+1,IE+2))),GD11-HLOOKUP(GD4+3,Journalier_HLV_Inter,9,FALSE),IF(AND(WEEKDAY(GD4,2)=1,COUNTIF(Jours_fériés,GD4+1)),GD11-HLOOKUP(GD4+2,Journalier_HLV_Inter,9,FALSE),IF(AND(WEEKDAY(GD4,2)=2,COUNTIF(Jours_fériés,AND(GD4+1,GD4+2))),GD11-HLOOKUP(GD4+3,Journalier_HLV_Inter,9,FALSE),IF(AND(WEEKDAY(GD4,2)=2,COUNTIF(Jours_fériés,GD4+1)),GD11-HLOOKUP(GD4+2,Journalier_HLV_Inter,9,FALSE),IF(AND(WEEKDAY(GD4,2)=3,COUNTIF(Jours_fériés,AND(GD4+1,GD4+2))),GD11-HLOOKUP(GD4+5,Journalier_HLV_Inter,9,FALSE),IF(AND(WEEKDAY(GD4,2)=3,COUNTIF(Jours_fériés,GD4+1)),GD11-HLOOKUP(GD4+2,Journalier_HLV_Inter,9,FALSE),IF(AND(WEEKDAY(GD4,2)=4,COUNTIF(Jours_fériés,GD4+1)),GD11-HLOOKUP(GD4+4,Journalier_HLV_Inter,9,FALSE),IF(AND(WEEKDAY(GD4,2)=4,COUNTIF(Jours_fériés,AND(GD4+1,GD4+4))),GD11-HLOOKUP(GD4+5,Journalier_HLV_Inter,9,FALSE),IF(AND(WEEKDAY(GD4,2)=5,COUNTIF(Jours_fériés,GD4+3)),GD11-HLOOKUP(GD4+4,Journalier_HLV_Inter,9,FALSE),IF(COUNTIF(Week_end,GD4),0,IF(COUNTIF(Jours_fériés,GD4),0,GD11-HLOOKUP(GD4+1,Journalier_HLV_Inter,9,FALSE)))))))))))))</f>
        <v>0</v>
      </c>
      <c r="GE20" s="63">
        <f>IF(WEEKDAY(GE4,2)=5,(GE11-HLOOKUP(GE4+3,Journalier_HLV_Inter,9,FALSE)),IF(AND(WEEKDAY(GE4,2)=1,COUNTIF(Jours_fériés,AND(GE4+1,IE+2))),GE11-HLOOKUP(GE4+3,Journalier_HLV_Inter,9,FALSE),IF(AND(WEEKDAY(GE4,2)=1,COUNTIF(Jours_fériés,GE4+1)),GE11-HLOOKUP(GE4+2,Journalier_HLV_Inter,9,FALSE),IF(AND(WEEKDAY(GE4,2)=2,COUNTIF(Jours_fériés,AND(GE4+1,GE4+2))),GE11-HLOOKUP(GE4+3,Journalier_HLV_Inter,9,FALSE),IF(AND(WEEKDAY(GE4,2)=2,COUNTIF(Jours_fériés,GE4+1)),GE11-HLOOKUP(GE4+2,Journalier_HLV_Inter,9,FALSE),IF(AND(WEEKDAY(GE4,2)=3,COUNTIF(Jours_fériés,AND(GE4+1,GE4+2))),GE11-HLOOKUP(GE4+5,Journalier_HLV_Inter,9,FALSE),IF(AND(WEEKDAY(GE4,2)=3,COUNTIF(Jours_fériés,GE4+1)),GE11-HLOOKUP(GE4+2,Journalier_HLV_Inter,9,FALSE),IF(AND(WEEKDAY(GE4,2)=4,COUNTIF(Jours_fériés,GE4+1)),GE11-HLOOKUP(GE4+4,Journalier_HLV_Inter,9,FALSE),IF(AND(WEEKDAY(GE4,2)=4,COUNTIF(Jours_fériés,AND(GE4+1,GE4+4))),GE11-HLOOKUP(GE4+5,Journalier_HLV_Inter,9,FALSE),IF(AND(WEEKDAY(GE4,2)=5,COUNTIF(Jours_fériés,GE4+3)),GE11-HLOOKUP(GE4+4,Journalier_HLV_Inter,9,FALSE),IF(COUNTIF(Week_end,GE4),0,IF(COUNTIF(Jours_fériés,GE4),0,GE11-HLOOKUP(GE4+1,Journalier_HLV_Inter,9,FALSE)))))))))))))</f>
        <v>0</v>
      </c>
      <c r="GF20" s="63">
        <f>IF(WEEKDAY(GF4,2)=5,(GF11-HLOOKUP(GF4+3,Journalier_HLV_Inter,9,FALSE)),IF(AND(WEEKDAY(GF4,2)=1,COUNTIF(Jours_fériés,AND(GF4+1,IE+2))),GF11-HLOOKUP(GF4+3,Journalier_HLV_Inter,9,FALSE),IF(AND(WEEKDAY(GF4,2)=1,COUNTIF(Jours_fériés,GF4+1)),GF11-HLOOKUP(GF4+2,Journalier_HLV_Inter,9,FALSE),IF(AND(WEEKDAY(GF4,2)=2,COUNTIF(Jours_fériés,AND(GF4+1,GF4+2))),GF11-HLOOKUP(GF4+3,Journalier_HLV_Inter,9,FALSE),IF(AND(WEEKDAY(GF4,2)=2,COUNTIF(Jours_fériés,GF4+1)),GF11-HLOOKUP(GF4+2,Journalier_HLV_Inter,9,FALSE),IF(AND(WEEKDAY(GF4,2)=3,COUNTIF(Jours_fériés,AND(GF4+1,GF4+2))),GF11-HLOOKUP(GF4+5,Journalier_HLV_Inter,9,FALSE),IF(AND(WEEKDAY(GF4,2)=3,COUNTIF(Jours_fériés,GF4+1)),GF11-HLOOKUP(GF4+2,Journalier_HLV_Inter,9,FALSE),IF(AND(WEEKDAY(GF4,2)=4,COUNTIF(Jours_fériés,GF4+1)),GF11-HLOOKUP(GF4+4,Journalier_HLV_Inter,9,FALSE),IF(AND(WEEKDAY(GF4,2)=4,COUNTIF(Jours_fériés,AND(GF4+1,GF4+4))),GF11-HLOOKUP(GF4+5,Journalier_HLV_Inter,9,FALSE),IF(AND(WEEKDAY(GF4,2)=5,COUNTIF(Jours_fériés,GF4+3)),GF11-HLOOKUP(GF4+4,Journalier_HLV_Inter,9,FALSE),IF(COUNTIF(Week_end,GF4),0,IF(COUNTIF(Jours_fériés,GF4),0,GF11-HLOOKUP(GF4+1,Journalier_HLV_Inter,9,FALSE)))))))))))))</f>
        <v>0</v>
      </c>
      <c r="GG20" s="63">
        <f>IF(WEEKDAY(GG4,2)=5,(GG11-HLOOKUP(GG4+3,Journalier_HLV_Inter,9,FALSE)),IF(AND(WEEKDAY(GG4,2)=1,COUNTIF(Jours_fériés,AND(GG4+1,IE+2))),GG11-HLOOKUP(GG4+3,Journalier_HLV_Inter,9,FALSE),IF(AND(WEEKDAY(GG4,2)=1,COUNTIF(Jours_fériés,GG4+1)),GG11-HLOOKUP(GG4+2,Journalier_HLV_Inter,9,FALSE),IF(AND(WEEKDAY(GG4,2)=2,COUNTIF(Jours_fériés,AND(GG4+1,GG4+2))),GG11-HLOOKUP(GG4+3,Journalier_HLV_Inter,9,FALSE),IF(AND(WEEKDAY(GG4,2)=2,COUNTIF(Jours_fériés,GG4+1)),GG11-HLOOKUP(GG4+2,Journalier_HLV_Inter,9,FALSE),IF(AND(WEEKDAY(GG4,2)=3,COUNTIF(Jours_fériés,AND(GG4+1,GG4+2))),GG11-HLOOKUP(GG4+5,Journalier_HLV_Inter,9,FALSE),IF(AND(WEEKDAY(GG4,2)=3,COUNTIF(Jours_fériés,GG4+1)),GG11-HLOOKUP(GG4+2,Journalier_HLV_Inter,9,FALSE),IF(AND(WEEKDAY(GG4,2)=4,COUNTIF(Jours_fériés,GG4+1)),GG11-HLOOKUP(GG4+4,Journalier_HLV_Inter,9,FALSE),IF(AND(WEEKDAY(GG4,2)=4,COUNTIF(Jours_fériés,AND(GG4+1,GG4+4))),GG11-HLOOKUP(GG4+5,Journalier_HLV_Inter,9,FALSE),IF(AND(WEEKDAY(GG4,2)=5,COUNTIF(Jours_fériés,GG4+3)),GG11-HLOOKUP(GG4+4,Journalier_HLV_Inter,9,FALSE),IF(COUNTIF(Week_end,GG4),0,IF(COUNTIF(Jours_fériés,GG4),0,GG11-HLOOKUP(GG4+1,Journalier_HLV_Inter,9,FALSE)))))))))))))</f>
        <v>0</v>
      </c>
      <c r="GH20" s="63">
        <f>IF(WEEKDAY(GH4,2)=5,(GH11-HLOOKUP(GH4+3,Journalier_HLV_Inter,9,FALSE)),IF(AND(WEEKDAY(GH4,2)=1,COUNTIF(Jours_fériés,AND(GH4+1,IE+2))),GH11-HLOOKUP(GH4+3,Journalier_HLV_Inter,9,FALSE),IF(AND(WEEKDAY(GH4,2)=1,COUNTIF(Jours_fériés,GH4+1)),GH11-HLOOKUP(GH4+2,Journalier_HLV_Inter,9,FALSE),IF(AND(WEEKDAY(GH4,2)=2,COUNTIF(Jours_fériés,AND(GH4+1,GH4+2))),GH11-HLOOKUP(GH4+3,Journalier_HLV_Inter,9,FALSE),IF(AND(WEEKDAY(GH4,2)=2,COUNTIF(Jours_fériés,GH4+1)),GH11-HLOOKUP(GH4+2,Journalier_HLV_Inter,9,FALSE),IF(AND(WEEKDAY(GH4,2)=3,COUNTIF(Jours_fériés,AND(GH4+1,GH4+2))),GH11-HLOOKUP(GH4+5,Journalier_HLV_Inter,9,FALSE),IF(AND(WEEKDAY(GH4,2)=3,COUNTIF(Jours_fériés,GH4+1)),GH11-HLOOKUP(GH4+2,Journalier_HLV_Inter,9,FALSE),IF(AND(WEEKDAY(GH4,2)=4,COUNTIF(Jours_fériés,GH4+1)),GH11-HLOOKUP(GH4+4,Journalier_HLV_Inter,9,FALSE),IF(AND(WEEKDAY(GH4,2)=4,COUNTIF(Jours_fériés,AND(GH4+1,GH4+4))),GH11-HLOOKUP(GH4+5,Journalier_HLV_Inter,9,FALSE),IF(AND(WEEKDAY(GH4,2)=5,COUNTIF(Jours_fériés,GH4+3)),GH11-HLOOKUP(GH4+4,Journalier_HLV_Inter,9,FALSE),IF(COUNTIF(Week_end,GH4),0,IF(COUNTIF(Jours_fériés,GH4),0,GH11-HLOOKUP(GH4+1,Journalier_HLV_Inter,9,FALSE)))))))))))))</f>
        <v>0</v>
      </c>
      <c r="GI20" s="63">
        <f>IF(WEEKDAY(GI4,2)=5,(GI11-HLOOKUP(GI4+3,Journalier_HLV_Inter,9,FALSE)),IF(AND(WEEKDAY(GI4,2)=1,COUNTIF(Jours_fériés,AND(GI4+1,IE+2))),GI11-HLOOKUP(GI4+3,Journalier_HLV_Inter,9,FALSE),IF(AND(WEEKDAY(GI4,2)=1,COUNTIF(Jours_fériés,GI4+1)),GI11-HLOOKUP(GI4+2,Journalier_HLV_Inter,9,FALSE),IF(AND(WEEKDAY(GI4,2)=2,COUNTIF(Jours_fériés,AND(GI4+1,GI4+2))),GI11-HLOOKUP(GI4+3,Journalier_HLV_Inter,9,FALSE),IF(AND(WEEKDAY(GI4,2)=2,COUNTIF(Jours_fériés,GI4+1)),GI11-HLOOKUP(GI4+2,Journalier_HLV_Inter,9,FALSE),IF(AND(WEEKDAY(GI4,2)=3,COUNTIF(Jours_fériés,AND(GI4+1,GI4+2))),GI11-HLOOKUP(GI4+5,Journalier_HLV_Inter,9,FALSE),IF(AND(WEEKDAY(GI4,2)=3,COUNTIF(Jours_fériés,GI4+1)),GI11-HLOOKUP(GI4+2,Journalier_HLV_Inter,9,FALSE),IF(AND(WEEKDAY(GI4,2)=4,COUNTIF(Jours_fériés,GI4+1)),GI11-HLOOKUP(GI4+4,Journalier_HLV_Inter,9,FALSE),IF(AND(WEEKDAY(GI4,2)=4,COUNTIF(Jours_fériés,AND(GI4+1,GI4+4))),GI11-HLOOKUP(GI4+5,Journalier_HLV_Inter,9,FALSE),IF(AND(WEEKDAY(GI4,2)=5,COUNTIF(Jours_fériés,GI4+3)),GI11-HLOOKUP(GI4+4,Journalier_HLV_Inter,9,FALSE),IF(COUNTIF(Week_end,GI4),0,IF(COUNTIF(Jours_fériés,GI4),0,GI11-HLOOKUP(GI4+1,Journalier_HLV_Inter,9,FALSE)))))))))))))</f>
        <v>0</v>
      </c>
      <c r="GJ20" s="63">
        <f>IF(WEEKDAY(GJ4,2)=5,(GJ11-HLOOKUP(GJ4+3,Journalier_HLV_Inter,9,FALSE)),IF(AND(WEEKDAY(GJ4,2)=1,COUNTIF(Jours_fériés,AND(GJ4+1,IE+2))),GJ11-HLOOKUP(GJ4+3,Journalier_HLV_Inter,9,FALSE),IF(AND(WEEKDAY(GJ4,2)=1,COUNTIF(Jours_fériés,GJ4+1)),GJ11-HLOOKUP(GJ4+2,Journalier_HLV_Inter,9,FALSE),IF(AND(WEEKDAY(GJ4,2)=2,COUNTIF(Jours_fériés,AND(GJ4+1,GJ4+2))),GJ11-HLOOKUP(GJ4+3,Journalier_HLV_Inter,9,FALSE),IF(AND(WEEKDAY(GJ4,2)=2,COUNTIF(Jours_fériés,GJ4+1)),GJ11-HLOOKUP(GJ4+2,Journalier_HLV_Inter,9,FALSE),IF(AND(WEEKDAY(GJ4,2)=3,COUNTIF(Jours_fériés,AND(GJ4+1,GJ4+2))),GJ11-HLOOKUP(GJ4+5,Journalier_HLV_Inter,9,FALSE),IF(AND(WEEKDAY(GJ4,2)=3,COUNTIF(Jours_fériés,GJ4+1)),GJ11-HLOOKUP(GJ4+2,Journalier_HLV_Inter,9,FALSE),IF(AND(WEEKDAY(GJ4,2)=4,COUNTIF(Jours_fériés,GJ4+1)),GJ11-HLOOKUP(GJ4+4,Journalier_HLV_Inter,9,FALSE),IF(AND(WEEKDAY(GJ4,2)=4,COUNTIF(Jours_fériés,AND(GJ4+1,GJ4+4))),GJ11-HLOOKUP(GJ4+5,Journalier_HLV_Inter,9,FALSE),IF(AND(WEEKDAY(GJ4,2)=5,COUNTIF(Jours_fériés,GJ4+3)),GJ11-HLOOKUP(GJ4+4,Journalier_HLV_Inter,9,FALSE),IF(COUNTIF(Week_end,GJ4),0,IF(COUNTIF(Jours_fériés,GJ4),0,GJ11-HLOOKUP(GJ4+1,Journalier_HLV_Inter,9,FALSE)))))))))))))</f>
        <v>0</v>
      </c>
      <c r="GK20" s="63">
        <f>IF(WEEKDAY(GK4,2)=5,(GK11-HLOOKUP(GK4+3,Journalier_HLV_Inter,9,FALSE)),IF(AND(WEEKDAY(GK4,2)=1,COUNTIF(Jours_fériés,AND(GK4+1,IE+2))),GK11-HLOOKUP(GK4+3,Journalier_HLV_Inter,9,FALSE),IF(AND(WEEKDAY(GK4,2)=1,COUNTIF(Jours_fériés,GK4+1)),GK11-HLOOKUP(GK4+2,Journalier_HLV_Inter,9,FALSE),IF(AND(WEEKDAY(GK4,2)=2,COUNTIF(Jours_fériés,AND(GK4+1,GK4+2))),GK11-HLOOKUP(GK4+3,Journalier_HLV_Inter,9,FALSE),IF(AND(WEEKDAY(GK4,2)=2,COUNTIF(Jours_fériés,GK4+1)),GK11-HLOOKUP(GK4+2,Journalier_HLV_Inter,9,FALSE),IF(AND(WEEKDAY(GK4,2)=3,COUNTIF(Jours_fériés,AND(GK4+1,GK4+2))),GK11-HLOOKUP(GK4+5,Journalier_HLV_Inter,9,FALSE),IF(AND(WEEKDAY(GK4,2)=3,COUNTIF(Jours_fériés,GK4+1)),GK11-HLOOKUP(GK4+2,Journalier_HLV_Inter,9,FALSE),IF(AND(WEEKDAY(GK4,2)=4,COUNTIF(Jours_fériés,GK4+1)),GK11-HLOOKUP(GK4+4,Journalier_HLV_Inter,9,FALSE),IF(AND(WEEKDAY(GK4,2)=4,COUNTIF(Jours_fériés,AND(GK4+1,GK4+4))),GK11-HLOOKUP(GK4+5,Journalier_HLV_Inter,9,FALSE),IF(AND(WEEKDAY(GK4,2)=5,COUNTIF(Jours_fériés,GK4+3)),GK11-HLOOKUP(GK4+4,Journalier_HLV_Inter,9,FALSE),IF(COUNTIF(Week_end,GK4),0,IF(COUNTIF(Jours_fériés,GK4),0,GK11-HLOOKUP(GK4+1,Journalier_HLV_Inter,9,FALSE)))))))))))))</f>
        <v>0</v>
      </c>
      <c r="GL20" s="63">
        <f>IF(WEEKDAY(GL4,2)=5,(GL11-HLOOKUP(GL4+3,Journalier_HLV_Inter,9,FALSE)),IF(AND(WEEKDAY(GL4,2)=1,COUNTIF(Jours_fériés,AND(GL4+1,IE+2))),GL11-HLOOKUP(GL4+3,Journalier_HLV_Inter,9,FALSE),IF(AND(WEEKDAY(GL4,2)=1,COUNTIF(Jours_fériés,GL4+1)),GL11-HLOOKUP(GL4+2,Journalier_HLV_Inter,9,FALSE),IF(AND(WEEKDAY(GL4,2)=2,COUNTIF(Jours_fériés,AND(GL4+1,GL4+2))),GL11-HLOOKUP(GL4+3,Journalier_HLV_Inter,9,FALSE),IF(AND(WEEKDAY(GL4,2)=2,COUNTIF(Jours_fériés,GL4+1)),GL11-HLOOKUP(GL4+2,Journalier_HLV_Inter,9,FALSE),IF(AND(WEEKDAY(GL4,2)=3,COUNTIF(Jours_fériés,AND(GL4+1,GL4+2))),GL11-HLOOKUP(GL4+5,Journalier_HLV_Inter,9,FALSE),IF(AND(WEEKDAY(GL4,2)=3,COUNTIF(Jours_fériés,GL4+1)),GL11-HLOOKUP(GL4+2,Journalier_HLV_Inter,9,FALSE),IF(AND(WEEKDAY(GL4,2)=4,COUNTIF(Jours_fériés,GL4+1)),GL11-HLOOKUP(GL4+4,Journalier_HLV_Inter,9,FALSE),IF(AND(WEEKDAY(GL4,2)=4,COUNTIF(Jours_fériés,AND(GL4+1,GL4+4))),GL11-HLOOKUP(GL4+5,Journalier_HLV_Inter,9,FALSE),IF(AND(WEEKDAY(GL4,2)=5,COUNTIF(Jours_fériés,GL4+3)),GL11-HLOOKUP(GL4+4,Journalier_HLV_Inter,9,FALSE),IF(COUNTIF(Week_end,GL4),0,IF(COUNTIF(Jours_fériés,GL4),0,GL11-HLOOKUP(GL4+1,Journalier_HLV_Inter,9,FALSE)))))))))))))</f>
        <v>0</v>
      </c>
      <c r="GM20" s="63">
        <f>IF(WEEKDAY(GM4,2)=5,(GM11-HLOOKUP(GM4+3,Journalier_HLV_Inter,9,FALSE)),IF(AND(WEEKDAY(GM4,2)=1,COUNTIF(Jours_fériés,AND(GM4+1,IE+2))),GM11-HLOOKUP(GM4+3,Journalier_HLV_Inter,9,FALSE),IF(AND(WEEKDAY(GM4,2)=1,COUNTIF(Jours_fériés,GM4+1)),GM11-HLOOKUP(GM4+2,Journalier_HLV_Inter,9,FALSE),IF(AND(WEEKDAY(GM4,2)=2,COUNTIF(Jours_fériés,AND(GM4+1,GM4+2))),GM11-HLOOKUP(GM4+3,Journalier_HLV_Inter,9,FALSE),IF(AND(WEEKDAY(GM4,2)=2,COUNTIF(Jours_fériés,GM4+1)),GM11-HLOOKUP(GM4+2,Journalier_HLV_Inter,9,FALSE),IF(AND(WEEKDAY(GM4,2)=3,COUNTIF(Jours_fériés,AND(GM4+1,GM4+2))),GM11-HLOOKUP(GM4+5,Journalier_HLV_Inter,9,FALSE),IF(AND(WEEKDAY(GM4,2)=3,COUNTIF(Jours_fériés,GM4+1)),GM11-HLOOKUP(GM4+2,Journalier_HLV_Inter,9,FALSE),IF(AND(WEEKDAY(GM4,2)=4,COUNTIF(Jours_fériés,GM4+1)),GM11-HLOOKUP(GM4+4,Journalier_HLV_Inter,9,FALSE),IF(AND(WEEKDAY(GM4,2)=4,COUNTIF(Jours_fériés,AND(GM4+1,GM4+4))),GM11-HLOOKUP(GM4+5,Journalier_HLV_Inter,9,FALSE),IF(AND(WEEKDAY(GM4,2)=5,COUNTIF(Jours_fériés,GM4+3)),GM11-HLOOKUP(GM4+4,Journalier_HLV_Inter,9,FALSE),IF(COUNTIF(Week_end,GM4),0,IF(COUNTIF(Jours_fériés,GM4),0,GM11-HLOOKUP(GM4+1,Journalier_HLV_Inter,9,FALSE)))))))))))))</f>
        <v>0</v>
      </c>
      <c r="GN20" s="63">
        <f>IF(WEEKDAY(GN4,2)=5,(GN11-HLOOKUP(GN4+3,Journalier_HLV_Inter,9,FALSE)),IF(AND(WEEKDAY(GN4,2)=1,COUNTIF(Jours_fériés,AND(GN4+1,IE+2))),GN11-HLOOKUP(GN4+3,Journalier_HLV_Inter,9,FALSE),IF(AND(WEEKDAY(GN4,2)=1,COUNTIF(Jours_fériés,GN4+1)),GN11-HLOOKUP(GN4+2,Journalier_HLV_Inter,9,FALSE),IF(AND(WEEKDAY(GN4,2)=2,COUNTIF(Jours_fériés,AND(GN4+1,GN4+2))),GN11-HLOOKUP(GN4+3,Journalier_HLV_Inter,9,FALSE),IF(AND(WEEKDAY(GN4,2)=2,COUNTIF(Jours_fériés,GN4+1)),GN11-HLOOKUP(GN4+2,Journalier_HLV_Inter,9,FALSE),IF(AND(WEEKDAY(GN4,2)=3,COUNTIF(Jours_fériés,AND(GN4+1,GN4+2))),GN11-HLOOKUP(GN4+5,Journalier_HLV_Inter,9,FALSE),IF(AND(WEEKDAY(GN4,2)=3,COUNTIF(Jours_fériés,GN4+1)),GN11-HLOOKUP(GN4+2,Journalier_HLV_Inter,9,FALSE),IF(AND(WEEKDAY(GN4,2)=4,COUNTIF(Jours_fériés,GN4+1)),GN11-HLOOKUP(GN4+4,Journalier_HLV_Inter,9,FALSE),IF(AND(WEEKDAY(GN4,2)=4,COUNTIF(Jours_fériés,AND(GN4+1,GN4+4))),GN11-HLOOKUP(GN4+5,Journalier_HLV_Inter,9,FALSE),IF(AND(WEEKDAY(GN4,2)=5,COUNTIF(Jours_fériés,GN4+3)),GN11-HLOOKUP(GN4+4,Journalier_HLV_Inter,9,FALSE),IF(COUNTIF(Week_end,GN4),0,IF(COUNTIF(Jours_fériés,GN4),0,GN11-HLOOKUP(GN4+1,Journalier_HLV_Inter,9,FALSE)))))))))))))</f>
        <v>0</v>
      </c>
      <c r="GO20" s="63">
        <f>IF(WEEKDAY(GO4,2)=5,(GO11-HLOOKUP(GO4+3,Journalier_HLV_Inter,9,FALSE)),IF(AND(WEEKDAY(GO4,2)=1,COUNTIF(Jours_fériés,AND(GO4+1,IE+2))),GO11-HLOOKUP(GO4+3,Journalier_HLV_Inter,9,FALSE),IF(AND(WEEKDAY(GO4,2)=1,COUNTIF(Jours_fériés,GO4+1)),GO11-HLOOKUP(GO4+2,Journalier_HLV_Inter,9,FALSE),IF(AND(WEEKDAY(GO4,2)=2,COUNTIF(Jours_fériés,AND(GO4+1,GO4+2))),GO11-HLOOKUP(GO4+3,Journalier_HLV_Inter,9,FALSE),IF(AND(WEEKDAY(GO4,2)=2,COUNTIF(Jours_fériés,GO4+1)),GO11-HLOOKUP(GO4+2,Journalier_HLV_Inter,9,FALSE),IF(AND(WEEKDAY(GO4,2)=3,COUNTIF(Jours_fériés,AND(GO4+1,GO4+2))),GO11-HLOOKUP(GO4+5,Journalier_HLV_Inter,9,FALSE),IF(AND(WEEKDAY(GO4,2)=3,COUNTIF(Jours_fériés,GO4+1)),GO11-HLOOKUP(GO4+2,Journalier_HLV_Inter,9,FALSE),IF(AND(WEEKDAY(GO4,2)=4,COUNTIF(Jours_fériés,GO4+1)),GO11-HLOOKUP(GO4+4,Journalier_HLV_Inter,9,FALSE),IF(AND(WEEKDAY(GO4,2)=4,COUNTIF(Jours_fériés,AND(GO4+1,GO4+4))),GO11-HLOOKUP(GO4+5,Journalier_HLV_Inter,9,FALSE),IF(AND(WEEKDAY(GO4,2)=5,COUNTIF(Jours_fériés,GO4+3)),GO11-HLOOKUP(GO4+4,Journalier_HLV_Inter,9,FALSE),IF(COUNTIF(Week_end,GO4),0,IF(COUNTIF(Jours_fériés,GO4),0,GO11-HLOOKUP(GO4+1,Journalier_HLV_Inter,9,FALSE)))))))))))))</f>
        <v>0</v>
      </c>
      <c r="GP20" s="63">
        <f>IF(WEEKDAY(GP4,2)=5,(GP11-HLOOKUP(GP4+3,Journalier_HLV_Inter,9,FALSE)),IF(AND(WEEKDAY(GP4,2)=1,COUNTIF(Jours_fériés,AND(GP4+1,IE+2))),GP11-HLOOKUP(GP4+3,Journalier_HLV_Inter,9,FALSE),IF(AND(WEEKDAY(GP4,2)=1,COUNTIF(Jours_fériés,GP4+1)),GP11-HLOOKUP(GP4+2,Journalier_HLV_Inter,9,FALSE),IF(AND(WEEKDAY(GP4,2)=2,COUNTIF(Jours_fériés,AND(GP4+1,GP4+2))),GP11-HLOOKUP(GP4+3,Journalier_HLV_Inter,9,FALSE),IF(AND(WEEKDAY(GP4,2)=2,COUNTIF(Jours_fériés,GP4+1)),GP11-HLOOKUP(GP4+2,Journalier_HLV_Inter,9,FALSE),IF(AND(WEEKDAY(GP4,2)=3,COUNTIF(Jours_fériés,AND(GP4+1,GP4+2))),GP11-HLOOKUP(GP4+5,Journalier_HLV_Inter,9,FALSE),IF(AND(WEEKDAY(GP4,2)=3,COUNTIF(Jours_fériés,GP4+1)),GP11-HLOOKUP(GP4+2,Journalier_HLV_Inter,9,FALSE),IF(AND(WEEKDAY(GP4,2)=4,COUNTIF(Jours_fériés,GP4+1)),GP11-HLOOKUP(GP4+4,Journalier_HLV_Inter,9,FALSE),IF(AND(WEEKDAY(GP4,2)=4,COUNTIF(Jours_fériés,AND(GP4+1,GP4+4))),GP11-HLOOKUP(GP4+5,Journalier_HLV_Inter,9,FALSE),IF(AND(WEEKDAY(GP4,2)=5,COUNTIF(Jours_fériés,GP4+3)),GP11-HLOOKUP(GP4+4,Journalier_HLV_Inter,9,FALSE),IF(COUNTIF(Week_end,GP4),0,IF(COUNTIF(Jours_fériés,GP4),0,GP11-HLOOKUP(GP4+1,Journalier_HLV_Inter,9,FALSE)))))))))))))</f>
        <v>0</v>
      </c>
      <c r="GQ20" s="63">
        <f>IF(WEEKDAY(GQ4,2)=5,(GQ11-HLOOKUP(GQ4+3,Journalier_HLV_Inter,9,FALSE)),IF(AND(WEEKDAY(GQ4,2)=1,COUNTIF(Jours_fériés,AND(GQ4+1,IE+2))),GQ11-HLOOKUP(GQ4+3,Journalier_HLV_Inter,9,FALSE),IF(AND(WEEKDAY(GQ4,2)=1,COUNTIF(Jours_fériés,GQ4+1)),GQ11-HLOOKUP(GQ4+2,Journalier_HLV_Inter,9,FALSE),IF(AND(WEEKDAY(GQ4,2)=2,COUNTIF(Jours_fériés,AND(GQ4+1,GQ4+2))),GQ11-HLOOKUP(GQ4+3,Journalier_HLV_Inter,9,FALSE),IF(AND(WEEKDAY(GQ4,2)=2,COUNTIF(Jours_fériés,GQ4+1)),GQ11-HLOOKUP(GQ4+2,Journalier_HLV_Inter,9,FALSE),IF(AND(WEEKDAY(GQ4,2)=3,COUNTIF(Jours_fériés,AND(GQ4+1,GQ4+2))),GQ11-HLOOKUP(GQ4+5,Journalier_HLV_Inter,9,FALSE),IF(AND(WEEKDAY(GQ4,2)=3,COUNTIF(Jours_fériés,GQ4+1)),GQ11-HLOOKUP(GQ4+2,Journalier_HLV_Inter,9,FALSE),IF(AND(WEEKDAY(GQ4,2)=4,COUNTIF(Jours_fériés,GQ4+1)),GQ11-HLOOKUP(GQ4+4,Journalier_HLV_Inter,9,FALSE),IF(AND(WEEKDAY(GQ4,2)=4,COUNTIF(Jours_fériés,AND(GQ4+1,GQ4+4))),GQ11-HLOOKUP(GQ4+5,Journalier_HLV_Inter,9,FALSE),IF(AND(WEEKDAY(GQ4,2)=5,COUNTIF(Jours_fériés,GQ4+3)),GQ11-HLOOKUP(GQ4+4,Journalier_HLV_Inter,9,FALSE),IF(COUNTIF(Week_end,GQ4),0,IF(COUNTIF(Jours_fériés,GQ4),0,GQ11-HLOOKUP(GQ4+1,Journalier_HLV_Inter,9,FALSE)))))))))))))</f>
        <v>0</v>
      </c>
      <c r="GR20" s="63">
        <f>IF(WEEKDAY(GR4,2)=5,(GR11-HLOOKUP(GR4+3,Journalier_HLV_Inter,9,FALSE)),IF(AND(WEEKDAY(GR4,2)=1,COUNTIF(Jours_fériés,AND(GR4+1,IE+2))),GR11-HLOOKUP(GR4+3,Journalier_HLV_Inter,9,FALSE),IF(AND(WEEKDAY(GR4,2)=1,COUNTIF(Jours_fériés,GR4+1)),GR11-HLOOKUP(GR4+2,Journalier_HLV_Inter,9,FALSE),IF(AND(WEEKDAY(GR4,2)=2,COUNTIF(Jours_fériés,AND(GR4+1,GR4+2))),GR11-HLOOKUP(GR4+3,Journalier_HLV_Inter,9,FALSE),IF(AND(WEEKDAY(GR4,2)=2,COUNTIF(Jours_fériés,GR4+1)),GR11-HLOOKUP(GR4+2,Journalier_HLV_Inter,9,FALSE),IF(AND(WEEKDAY(GR4,2)=3,COUNTIF(Jours_fériés,AND(GR4+1,GR4+2))),GR11-HLOOKUP(GR4+5,Journalier_HLV_Inter,9,FALSE),IF(AND(WEEKDAY(GR4,2)=3,COUNTIF(Jours_fériés,GR4+1)),GR11-HLOOKUP(GR4+2,Journalier_HLV_Inter,9,FALSE),IF(AND(WEEKDAY(GR4,2)=4,COUNTIF(Jours_fériés,GR4+1)),GR11-HLOOKUP(GR4+4,Journalier_HLV_Inter,9,FALSE),IF(AND(WEEKDAY(GR4,2)=4,COUNTIF(Jours_fériés,AND(GR4+1,GR4+4))),GR11-HLOOKUP(GR4+5,Journalier_HLV_Inter,9,FALSE),IF(AND(WEEKDAY(GR4,2)=5,COUNTIF(Jours_fériés,GR4+3)),GR11-HLOOKUP(GR4+4,Journalier_HLV_Inter,9,FALSE),IF(COUNTIF(Week_end,GR4),0,IF(COUNTIF(Jours_fériés,GR4),0,GR11-HLOOKUP(GR4+1,Journalier_HLV_Inter,9,FALSE)))))))))))))</f>
        <v>0</v>
      </c>
      <c r="GS20" s="63">
        <f>IF(WEEKDAY(GS4,2)=5,(GS11-HLOOKUP(GS4+3,Journalier_HLV_Inter,9,FALSE)),IF(AND(WEEKDAY(GS4,2)=1,COUNTIF(Jours_fériés,AND(GS4+1,IE+2))),GS11-HLOOKUP(GS4+3,Journalier_HLV_Inter,9,FALSE),IF(AND(WEEKDAY(GS4,2)=1,COUNTIF(Jours_fériés,GS4+1)),GS11-HLOOKUP(GS4+2,Journalier_HLV_Inter,9,FALSE),IF(AND(WEEKDAY(GS4,2)=2,COUNTIF(Jours_fériés,AND(GS4+1,GS4+2))),GS11-HLOOKUP(GS4+3,Journalier_HLV_Inter,9,FALSE),IF(AND(WEEKDAY(GS4,2)=2,COUNTIF(Jours_fériés,GS4+1)),GS11-HLOOKUP(GS4+2,Journalier_HLV_Inter,9,FALSE),IF(AND(WEEKDAY(GS4,2)=3,COUNTIF(Jours_fériés,AND(GS4+1,GS4+2))),GS11-HLOOKUP(GS4+5,Journalier_HLV_Inter,9,FALSE),IF(AND(WEEKDAY(GS4,2)=3,COUNTIF(Jours_fériés,GS4+1)),GS11-HLOOKUP(GS4+2,Journalier_HLV_Inter,9,FALSE),IF(AND(WEEKDAY(GS4,2)=4,COUNTIF(Jours_fériés,GS4+1)),GS11-HLOOKUP(GS4+4,Journalier_HLV_Inter,9,FALSE),IF(AND(WEEKDAY(GS4,2)=4,COUNTIF(Jours_fériés,AND(GS4+1,GS4+4))),GS11-HLOOKUP(GS4+5,Journalier_HLV_Inter,9,FALSE),IF(AND(WEEKDAY(GS4,2)=5,COUNTIF(Jours_fériés,GS4+3)),GS11-HLOOKUP(GS4+4,Journalier_HLV_Inter,9,FALSE),IF(COUNTIF(Week_end,GS4),0,IF(COUNTIF(Jours_fériés,GS4),0,GS11-HLOOKUP(GS4+1,Journalier_HLV_Inter,9,FALSE)))))))))))))</f>
        <v>0</v>
      </c>
      <c r="GT20" s="63">
        <f>IF(WEEKDAY(GT4,2)=5,(GT11-HLOOKUP(GT4+3,Journalier_HLV_Inter,9,FALSE)),IF(AND(WEEKDAY(GT4,2)=1,COUNTIF(Jours_fériés,AND(GT4+1,IE+2))),GT11-HLOOKUP(GT4+3,Journalier_HLV_Inter,9,FALSE),IF(AND(WEEKDAY(GT4,2)=1,COUNTIF(Jours_fériés,GT4+1)),GT11-HLOOKUP(GT4+2,Journalier_HLV_Inter,9,FALSE),IF(AND(WEEKDAY(GT4,2)=2,COUNTIF(Jours_fériés,AND(GT4+1,GT4+2))),GT11-HLOOKUP(GT4+3,Journalier_HLV_Inter,9,FALSE),IF(AND(WEEKDAY(GT4,2)=2,COUNTIF(Jours_fériés,GT4+1)),GT11-HLOOKUP(GT4+2,Journalier_HLV_Inter,9,FALSE),IF(AND(WEEKDAY(GT4,2)=3,COUNTIF(Jours_fériés,AND(GT4+1,GT4+2))),GT11-HLOOKUP(GT4+5,Journalier_HLV_Inter,9,FALSE),IF(AND(WEEKDAY(GT4,2)=3,COUNTIF(Jours_fériés,GT4+1)),GT11-HLOOKUP(GT4+2,Journalier_HLV_Inter,9,FALSE),IF(AND(WEEKDAY(GT4,2)=4,COUNTIF(Jours_fériés,GT4+1)),GT11-HLOOKUP(GT4+4,Journalier_HLV_Inter,9,FALSE),IF(AND(WEEKDAY(GT4,2)=4,COUNTIF(Jours_fériés,AND(GT4+1,GT4+4))),GT11-HLOOKUP(GT4+5,Journalier_HLV_Inter,9,FALSE),IF(AND(WEEKDAY(GT4,2)=5,COUNTIF(Jours_fériés,GT4+3)),GT11-HLOOKUP(GT4+4,Journalier_HLV_Inter,9,FALSE),IF(COUNTIF(Week_end,GT4),0,IF(COUNTIF(Jours_fériés,GT4),0,GT11-HLOOKUP(GT4+1,Journalier_HLV_Inter,9,FALSE)))))))))))))</f>
        <v>0</v>
      </c>
      <c r="GU20" s="63">
        <f>IF(WEEKDAY(GU4,2)=5,(GU11-HLOOKUP(GU4+3,Journalier_HLV_Inter,9,FALSE)),IF(AND(WEEKDAY(GU4,2)=1,COUNTIF(Jours_fériés,AND(GU4+1,IE+2))),GU11-HLOOKUP(GU4+3,Journalier_HLV_Inter,9,FALSE),IF(AND(WEEKDAY(GU4,2)=1,COUNTIF(Jours_fériés,GU4+1)),GU11-HLOOKUP(GU4+2,Journalier_HLV_Inter,9,FALSE),IF(AND(WEEKDAY(GU4,2)=2,COUNTIF(Jours_fériés,AND(GU4+1,GU4+2))),GU11-HLOOKUP(GU4+3,Journalier_HLV_Inter,9,FALSE),IF(AND(WEEKDAY(GU4,2)=2,COUNTIF(Jours_fériés,GU4+1)),GU11-HLOOKUP(GU4+2,Journalier_HLV_Inter,9,FALSE),IF(AND(WEEKDAY(GU4,2)=3,COUNTIF(Jours_fériés,AND(GU4+1,GU4+2))),GU11-HLOOKUP(GU4+5,Journalier_HLV_Inter,9,FALSE),IF(AND(WEEKDAY(GU4,2)=3,COUNTIF(Jours_fériés,GU4+1)),GU11-HLOOKUP(GU4+2,Journalier_HLV_Inter,9,FALSE),IF(AND(WEEKDAY(GU4,2)=4,COUNTIF(Jours_fériés,GU4+1)),GU11-HLOOKUP(GU4+4,Journalier_HLV_Inter,9,FALSE),IF(AND(WEEKDAY(GU4,2)=4,COUNTIF(Jours_fériés,AND(GU4+1,GU4+4))),GU11-HLOOKUP(GU4+5,Journalier_HLV_Inter,9,FALSE),IF(AND(WEEKDAY(GU4,2)=5,COUNTIF(Jours_fériés,GU4+3)),GU11-HLOOKUP(GU4+4,Journalier_HLV_Inter,9,FALSE),IF(COUNTIF(Week_end,GU4),0,IF(COUNTIF(Jours_fériés,GU4),0,GU11-HLOOKUP(GU4+1,Journalier_HLV_Inter,9,FALSE)))))))))))))</f>
        <v>0</v>
      </c>
      <c r="GV20" s="63">
        <f>IF(WEEKDAY(GV4,2)=5,(GV11-HLOOKUP(GV4+3,Journalier_HLV_Inter,9,FALSE)),IF(AND(WEEKDAY(GV4,2)=1,COUNTIF(Jours_fériés,AND(GV4+1,IE+2))),GV11-HLOOKUP(GV4+3,Journalier_HLV_Inter,9,FALSE),IF(AND(WEEKDAY(GV4,2)=1,COUNTIF(Jours_fériés,GV4+1)),GV11-HLOOKUP(GV4+2,Journalier_HLV_Inter,9,FALSE),IF(AND(WEEKDAY(GV4,2)=2,COUNTIF(Jours_fériés,AND(GV4+1,GV4+2))),GV11-HLOOKUP(GV4+3,Journalier_HLV_Inter,9,FALSE),IF(AND(WEEKDAY(GV4,2)=2,COUNTIF(Jours_fériés,GV4+1)),GV11-HLOOKUP(GV4+2,Journalier_HLV_Inter,9,FALSE),IF(AND(WEEKDAY(GV4,2)=3,COUNTIF(Jours_fériés,AND(GV4+1,GV4+2))),GV11-HLOOKUP(GV4+5,Journalier_HLV_Inter,9,FALSE),IF(AND(WEEKDAY(GV4,2)=3,COUNTIF(Jours_fériés,GV4+1)),GV11-HLOOKUP(GV4+2,Journalier_HLV_Inter,9,FALSE),IF(AND(WEEKDAY(GV4,2)=4,COUNTIF(Jours_fériés,GV4+1)),GV11-HLOOKUP(GV4+4,Journalier_HLV_Inter,9,FALSE),IF(AND(WEEKDAY(GV4,2)=4,COUNTIF(Jours_fériés,AND(GV4+1,GV4+4))),GV11-HLOOKUP(GV4+5,Journalier_HLV_Inter,9,FALSE),IF(AND(WEEKDAY(GV4,2)=5,COUNTIF(Jours_fériés,GV4+3)),GV11-HLOOKUP(GV4+4,Journalier_HLV_Inter,9,FALSE),IF(COUNTIF(Week_end,GV4),0,IF(COUNTIF(Jours_fériés,GV4),0,GV11-HLOOKUP(GV4+1,Journalier_HLV_Inter,9,FALSE)))))))))))))</f>
        <v>0</v>
      </c>
      <c r="GW20" s="63">
        <f>IF(WEEKDAY(GW4,2)=5,(GW11-HLOOKUP(GW4+3,Journalier_HLV_Inter,9,FALSE)),IF(AND(WEEKDAY(GW4,2)=1,COUNTIF(Jours_fériés,AND(GW4+1,IE+2))),GW11-HLOOKUP(GW4+3,Journalier_HLV_Inter,9,FALSE),IF(AND(WEEKDAY(GW4,2)=1,COUNTIF(Jours_fériés,GW4+1)),GW11-HLOOKUP(GW4+2,Journalier_HLV_Inter,9,FALSE),IF(AND(WEEKDAY(GW4,2)=2,COUNTIF(Jours_fériés,AND(GW4+1,GW4+2))),GW11-HLOOKUP(GW4+3,Journalier_HLV_Inter,9,FALSE),IF(AND(WEEKDAY(GW4,2)=2,COUNTIF(Jours_fériés,GW4+1)),GW11-HLOOKUP(GW4+2,Journalier_HLV_Inter,9,FALSE),IF(AND(WEEKDAY(GW4,2)=3,COUNTIF(Jours_fériés,AND(GW4+1,GW4+2))),GW11-HLOOKUP(GW4+5,Journalier_HLV_Inter,9,FALSE),IF(AND(WEEKDAY(GW4,2)=3,COUNTIF(Jours_fériés,GW4+1)),GW11-HLOOKUP(GW4+2,Journalier_HLV_Inter,9,FALSE),IF(AND(WEEKDAY(GW4,2)=4,COUNTIF(Jours_fériés,GW4+1)),GW11-HLOOKUP(GW4+4,Journalier_HLV_Inter,9,FALSE),IF(AND(WEEKDAY(GW4,2)=4,COUNTIF(Jours_fériés,AND(GW4+1,GW4+4))),GW11-HLOOKUP(GW4+5,Journalier_HLV_Inter,9,FALSE),IF(AND(WEEKDAY(GW4,2)=5,COUNTIF(Jours_fériés,GW4+3)),GW11-HLOOKUP(GW4+4,Journalier_HLV_Inter,9,FALSE),IF(COUNTIF(Week_end,GW4),0,IF(COUNTIF(Jours_fériés,GW4),0,GW11-HLOOKUP(GW4+1,Journalier_HLV_Inter,9,FALSE)))))))))))))</f>
        <v>0</v>
      </c>
      <c r="GX20" s="63">
        <f>IF(WEEKDAY(GX4,2)=5,(GX11-HLOOKUP(GX4+3,Journalier_HLV_Inter,9,FALSE)),IF(AND(WEEKDAY(GX4,2)=1,COUNTIF(Jours_fériés,AND(GX4+1,IE+2))),GX11-HLOOKUP(GX4+3,Journalier_HLV_Inter,9,FALSE),IF(AND(WEEKDAY(GX4,2)=1,COUNTIF(Jours_fériés,GX4+1)),GX11-HLOOKUP(GX4+2,Journalier_HLV_Inter,9,FALSE),IF(AND(WEEKDAY(GX4,2)=2,COUNTIF(Jours_fériés,AND(GX4+1,GX4+2))),GX11-HLOOKUP(GX4+3,Journalier_HLV_Inter,9,FALSE),IF(AND(WEEKDAY(GX4,2)=2,COUNTIF(Jours_fériés,GX4+1)),GX11-HLOOKUP(GX4+2,Journalier_HLV_Inter,9,FALSE),IF(AND(WEEKDAY(GX4,2)=3,COUNTIF(Jours_fériés,AND(GX4+1,GX4+2))),GX11-HLOOKUP(GX4+5,Journalier_HLV_Inter,9,FALSE),IF(AND(WEEKDAY(GX4,2)=3,COUNTIF(Jours_fériés,GX4+1)),GX11-HLOOKUP(GX4+2,Journalier_HLV_Inter,9,FALSE),IF(AND(WEEKDAY(GX4,2)=4,COUNTIF(Jours_fériés,GX4+1)),GX11-HLOOKUP(GX4+4,Journalier_HLV_Inter,9,FALSE),IF(AND(WEEKDAY(GX4,2)=4,COUNTIF(Jours_fériés,AND(GX4+1,GX4+4))),GX11-HLOOKUP(GX4+5,Journalier_HLV_Inter,9,FALSE),IF(AND(WEEKDAY(GX4,2)=5,COUNTIF(Jours_fériés,GX4+3)),GX11-HLOOKUP(GX4+4,Journalier_HLV_Inter,9,FALSE),IF(COUNTIF(Week_end,GX4),0,IF(COUNTIF(Jours_fériés,GX4),0,GX11-HLOOKUP(GX4+1,Journalier_HLV_Inter,9,FALSE)))))))))))))</f>
        <v>0</v>
      </c>
      <c r="GY20" s="63">
        <f>IF(WEEKDAY(GY4,2)=5,(GY11-HLOOKUP(GY4+3,Journalier_HLV_Inter,9,FALSE)),IF(AND(WEEKDAY(GY4,2)=1,COUNTIF(Jours_fériés,AND(GY4+1,IE+2))),GY11-HLOOKUP(GY4+3,Journalier_HLV_Inter,9,FALSE),IF(AND(WEEKDAY(GY4,2)=1,COUNTIF(Jours_fériés,GY4+1)),GY11-HLOOKUP(GY4+2,Journalier_HLV_Inter,9,FALSE),IF(AND(WEEKDAY(GY4,2)=2,COUNTIF(Jours_fériés,AND(GY4+1,GY4+2))),GY11-HLOOKUP(GY4+3,Journalier_HLV_Inter,9,FALSE),IF(AND(WEEKDAY(GY4,2)=2,COUNTIF(Jours_fériés,GY4+1)),GY11-HLOOKUP(GY4+2,Journalier_HLV_Inter,9,FALSE),IF(AND(WEEKDAY(GY4,2)=3,COUNTIF(Jours_fériés,AND(GY4+1,GY4+2))),GY11-HLOOKUP(GY4+5,Journalier_HLV_Inter,9,FALSE),IF(AND(WEEKDAY(GY4,2)=3,COUNTIF(Jours_fériés,GY4+1)),GY11-HLOOKUP(GY4+2,Journalier_HLV_Inter,9,FALSE),IF(AND(WEEKDAY(GY4,2)=4,COUNTIF(Jours_fériés,GY4+1)),GY11-HLOOKUP(GY4+4,Journalier_HLV_Inter,9,FALSE),IF(AND(WEEKDAY(GY4,2)=4,COUNTIF(Jours_fériés,AND(GY4+1,GY4+4))),GY11-HLOOKUP(GY4+5,Journalier_HLV_Inter,9,FALSE),IF(AND(WEEKDAY(GY4,2)=5,COUNTIF(Jours_fériés,GY4+3)),GY11-HLOOKUP(GY4+4,Journalier_HLV_Inter,9,FALSE),IF(COUNTIF(Week_end,GY4),0,IF(COUNTIF(Jours_fériés,GY4),0,GY11-HLOOKUP(GY4+1,Journalier_HLV_Inter,9,FALSE)))))))))))))</f>
        <v>0</v>
      </c>
      <c r="GZ20" s="63">
        <f>IF(WEEKDAY(GZ4,2)=5,(GZ11-HLOOKUP(GZ4+3,Journalier_HLV_Inter,9,FALSE)),IF(AND(WEEKDAY(GZ4,2)=1,COUNTIF(Jours_fériés,AND(GZ4+1,IE+2))),GZ11-HLOOKUP(GZ4+3,Journalier_HLV_Inter,9,FALSE),IF(AND(WEEKDAY(GZ4,2)=1,COUNTIF(Jours_fériés,GZ4+1)),GZ11-HLOOKUP(GZ4+2,Journalier_HLV_Inter,9,FALSE),IF(AND(WEEKDAY(GZ4,2)=2,COUNTIF(Jours_fériés,AND(GZ4+1,GZ4+2))),GZ11-HLOOKUP(GZ4+3,Journalier_HLV_Inter,9,FALSE),IF(AND(WEEKDAY(GZ4,2)=2,COUNTIF(Jours_fériés,GZ4+1)),GZ11-HLOOKUP(GZ4+2,Journalier_HLV_Inter,9,FALSE),IF(AND(WEEKDAY(GZ4,2)=3,COUNTIF(Jours_fériés,AND(GZ4+1,GZ4+2))),GZ11-HLOOKUP(GZ4+5,Journalier_HLV_Inter,9,FALSE),IF(AND(WEEKDAY(GZ4,2)=3,COUNTIF(Jours_fériés,GZ4+1)),GZ11-HLOOKUP(GZ4+2,Journalier_HLV_Inter,9,FALSE),IF(AND(WEEKDAY(GZ4,2)=4,COUNTIF(Jours_fériés,GZ4+1)),GZ11-HLOOKUP(GZ4+4,Journalier_HLV_Inter,9,FALSE),IF(AND(WEEKDAY(GZ4,2)=4,COUNTIF(Jours_fériés,AND(GZ4+1,GZ4+4))),GZ11-HLOOKUP(GZ4+5,Journalier_HLV_Inter,9,FALSE),IF(AND(WEEKDAY(GZ4,2)=5,COUNTIF(Jours_fériés,GZ4+3)),GZ11-HLOOKUP(GZ4+4,Journalier_HLV_Inter,9,FALSE),IF(COUNTIF(Week_end,GZ4),0,IF(COUNTIF(Jours_fériés,GZ4),0,GZ11-HLOOKUP(GZ4+1,Journalier_HLV_Inter,9,FALSE)))))))))))))</f>
        <v>0</v>
      </c>
      <c r="HA20" s="63">
        <f>IF(WEEKDAY(HA4,2)=5,(HA11-HLOOKUP(HA4+3,Journalier_HLV_Inter,9,FALSE)),IF(AND(WEEKDAY(HA4,2)=1,COUNTIF(Jours_fériés,AND(HA4+1,IE+2))),HA11-HLOOKUP(HA4+3,Journalier_HLV_Inter,9,FALSE),IF(AND(WEEKDAY(HA4,2)=1,COUNTIF(Jours_fériés,HA4+1)),HA11-HLOOKUP(HA4+2,Journalier_HLV_Inter,9,FALSE),IF(AND(WEEKDAY(HA4,2)=2,COUNTIF(Jours_fériés,AND(HA4+1,HA4+2))),HA11-HLOOKUP(HA4+3,Journalier_HLV_Inter,9,FALSE),IF(AND(WEEKDAY(HA4,2)=2,COUNTIF(Jours_fériés,HA4+1)),HA11-HLOOKUP(HA4+2,Journalier_HLV_Inter,9,FALSE),IF(AND(WEEKDAY(HA4,2)=3,COUNTIF(Jours_fériés,AND(HA4+1,HA4+2))),HA11-HLOOKUP(HA4+5,Journalier_HLV_Inter,9,FALSE),IF(AND(WEEKDAY(HA4,2)=3,COUNTIF(Jours_fériés,HA4+1)),HA11-HLOOKUP(HA4+2,Journalier_HLV_Inter,9,FALSE),IF(AND(WEEKDAY(HA4,2)=4,COUNTIF(Jours_fériés,HA4+1)),HA11-HLOOKUP(HA4+4,Journalier_HLV_Inter,9,FALSE),IF(AND(WEEKDAY(HA4,2)=4,COUNTIF(Jours_fériés,AND(HA4+1,HA4+4))),HA11-HLOOKUP(HA4+5,Journalier_HLV_Inter,9,FALSE),IF(AND(WEEKDAY(HA4,2)=5,COUNTIF(Jours_fériés,HA4+3)),HA11-HLOOKUP(HA4+4,Journalier_HLV_Inter,9,FALSE),IF(COUNTIF(Week_end,HA4),0,IF(COUNTIF(Jours_fériés,HA4),0,HA11-HLOOKUP(HA4+1,Journalier_HLV_Inter,9,FALSE)))))))))))))</f>
        <v>0</v>
      </c>
      <c r="HB20" s="63">
        <f>IF(WEEKDAY(HB4,2)=5,(HB11-HLOOKUP(HB4+3,Journalier_HLV_Inter,9,FALSE)),IF(AND(WEEKDAY(HB4,2)=1,COUNTIF(Jours_fériés,AND(HB4+1,IE+2))),HB11-HLOOKUP(HB4+3,Journalier_HLV_Inter,9,FALSE),IF(AND(WEEKDAY(HB4,2)=1,COUNTIF(Jours_fériés,HB4+1)),HB11-HLOOKUP(HB4+2,Journalier_HLV_Inter,9,FALSE),IF(AND(WEEKDAY(HB4,2)=2,COUNTIF(Jours_fériés,AND(HB4+1,HB4+2))),HB11-HLOOKUP(HB4+3,Journalier_HLV_Inter,9,FALSE),IF(AND(WEEKDAY(HB4,2)=2,COUNTIF(Jours_fériés,HB4+1)),HB11-HLOOKUP(HB4+2,Journalier_HLV_Inter,9,FALSE),IF(AND(WEEKDAY(HB4,2)=3,COUNTIF(Jours_fériés,AND(HB4+1,HB4+2))),HB11-HLOOKUP(HB4+5,Journalier_HLV_Inter,9,FALSE),IF(AND(WEEKDAY(HB4,2)=3,COUNTIF(Jours_fériés,HB4+1)),HB11-HLOOKUP(HB4+2,Journalier_HLV_Inter,9,FALSE),IF(AND(WEEKDAY(HB4,2)=4,COUNTIF(Jours_fériés,HB4+1)),HB11-HLOOKUP(HB4+4,Journalier_HLV_Inter,9,FALSE),IF(AND(WEEKDAY(HB4,2)=4,COUNTIF(Jours_fériés,AND(HB4+1,HB4+4))),HB11-HLOOKUP(HB4+5,Journalier_HLV_Inter,9,FALSE),IF(AND(WEEKDAY(HB4,2)=5,COUNTIF(Jours_fériés,HB4+3)),HB11-HLOOKUP(HB4+4,Journalier_HLV_Inter,9,FALSE),IF(COUNTIF(Week_end,HB4),0,IF(COUNTIF(Jours_fériés,HB4),0,HB11-HLOOKUP(HB4+1,Journalier_HLV_Inter,9,FALSE)))))))))))))</f>
        <v>0</v>
      </c>
      <c r="HC20" s="63">
        <f>IF(WEEKDAY(HC4,2)=5,(HC11-HLOOKUP(HC4+3,Journalier_HLV_Inter,9,FALSE)),IF(AND(WEEKDAY(HC4,2)=1,COUNTIF(Jours_fériés,AND(HC4+1,IE+2))),HC11-HLOOKUP(HC4+3,Journalier_HLV_Inter,9,FALSE),IF(AND(WEEKDAY(HC4,2)=1,COUNTIF(Jours_fériés,HC4+1)),HC11-HLOOKUP(HC4+2,Journalier_HLV_Inter,9,FALSE),IF(AND(WEEKDAY(HC4,2)=2,COUNTIF(Jours_fériés,AND(HC4+1,HC4+2))),HC11-HLOOKUP(HC4+3,Journalier_HLV_Inter,9,FALSE),IF(AND(WEEKDAY(HC4,2)=2,COUNTIF(Jours_fériés,HC4+1)),HC11-HLOOKUP(HC4+2,Journalier_HLV_Inter,9,FALSE),IF(AND(WEEKDAY(HC4,2)=3,COUNTIF(Jours_fériés,AND(HC4+1,HC4+2))),HC11-HLOOKUP(HC4+5,Journalier_HLV_Inter,9,FALSE),IF(AND(WEEKDAY(HC4,2)=3,COUNTIF(Jours_fériés,HC4+1)),HC11-HLOOKUP(HC4+2,Journalier_HLV_Inter,9,FALSE),IF(AND(WEEKDAY(HC4,2)=4,COUNTIF(Jours_fériés,HC4+1)),HC11-HLOOKUP(HC4+4,Journalier_HLV_Inter,9,FALSE),IF(AND(WEEKDAY(HC4,2)=4,COUNTIF(Jours_fériés,AND(HC4+1,HC4+4))),HC11-HLOOKUP(HC4+5,Journalier_HLV_Inter,9,FALSE),IF(AND(WEEKDAY(HC4,2)=5,COUNTIF(Jours_fériés,HC4+3)),HC11-HLOOKUP(HC4+4,Journalier_HLV_Inter,9,FALSE),IF(COUNTIF(Week_end,HC4),0,IF(COUNTIF(Jours_fériés,HC4),0,HC11-HLOOKUP(HC4+1,Journalier_HLV_Inter,9,FALSE)))))))))))))</f>
        <v>0</v>
      </c>
      <c r="HD20" s="63">
        <f>IF(WEEKDAY(HD4,2)=5,(HD11-HLOOKUP(HD4+3,Journalier_HLV_Inter,9,FALSE)),IF(AND(WEEKDAY(HD4,2)=1,COUNTIF(Jours_fériés,AND(HD4+1,IE+2))),HD11-HLOOKUP(HD4+3,Journalier_HLV_Inter,9,FALSE),IF(AND(WEEKDAY(HD4,2)=1,COUNTIF(Jours_fériés,HD4+1)),HD11-HLOOKUP(HD4+2,Journalier_HLV_Inter,9,FALSE),IF(AND(WEEKDAY(HD4,2)=2,COUNTIF(Jours_fériés,AND(HD4+1,HD4+2))),HD11-HLOOKUP(HD4+3,Journalier_HLV_Inter,9,FALSE),IF(AND(WEEKDAY(HD4,2)=2,COUNTIF(Jours_fériés,HD4+1)),HD11-HLOOKUP(HD4+2,Journalier_HLV_Inter,9,FALSE),IF(AND(WEEKDAY(HD4,2)=3,COUNTIF(Jours_fériés,AND(HD4+1,HD4+2))),HD11-HLOOKUP(HD4+5,Journalier_HLV_Inter,9,FALSE),IF(AND(WEEKDAY(HD4,2)=3,COUNTIF(Jours_fériés,HD4+1)),HD11-HLOOKUP(HD4+2,Journalier_HLV_Inter,9,FALSE),IF(AND(WEEKDAY(HD4,2)=4,COUNTIF(Jours_fériés,HD4+1)),HD11-HLOOKUP(HD4+4,Journalier_HLV_Inter,9,FALSE),IF(AND(WEEKDAY(HD4,2)=4,COUNTIF(Jours_fériés,AND(HD4+1,HD4+4))),HD11-HLOOKUP(HD4+5,Journalier_HLV_Inter,9,FALSE),IF(AND(WEEKDAY(HD4,2)=5,COUNTIF(Jours_fériés,HD4+3)),HD11-HLOOKUP(HD4+4,Journalier_HLV_Inter,9,FALSE),IF(COUNTIF(Week_end,HD4),0,IF(COUNTIF(Jours_fériés,HD4),0,HD11-HLOOKUP(HD4+1,Journalier_HLV_Inter,9,FALSE)))))))))))))</f>
        <v>0</v>
      </c>
      <c r="HE20" s="63">
        <f>IF(WEEKDAY(HE4,2)=5,(HE11-HLOOKUP(HE4+3,Journalier_HLV_Inter,9,FALSE)),IF(AND(WEEKDAY(HE4,2)=1,COUNTIF(Jours_fériés,AND(HE4+1,IE+2))),HE11-HLOOKUP(HE4+3,Journalier_HLV_Inter,9,FALSE),IF(AND(WEEKDAY(HE4,2)=1,COUNTIF(Jours_fériés,HE4+1)),HE11-HLOOKUP(HE4+2,Journalier_HLV_Inter,9,FALSE),IF(AND(WEEKDAY(HE4,2)=2,COUNTIF(Jours_fériés,AND(HE4+1,HE4+2))),HE11-HLOOKUP(HE4+3,Journalier_HLV_Inter,9,FALSE),IF(AND(WEEKDAY(HE4,2)=2,COUNTIF(Jours_fériés,HE4+1)),HE11-HLOOKUP(HE4+2,Journalier_HLV_Inter,9,FALSE),IF(AND(WEEKDAY(HE4,2)=3,COUNTIF(Jours_fériés,AND(HE4+1,HE4+2))),HE11-HLOOKUP(HE4+5,Journalier_HLV_Inter,9,FALSE),IF(AND(WEEKDAY(HE4,2)=3,COUNTIF(Jours_fériés,HE4+1)),HE11-HLOOKUP(HE4+2,Journalier_HLV_Inter,9,FALSE),IF(AND(WEEKDAY(HE4,2)=4,COUNTIF(Jours_fériés,HE4+1)),HE11-HLOOKUP(HE4+4,Journalier_HLV_Inter,9,FALSE),IF(AND(WEEKDAY(HE4,2)=4,COUNTIF(Jours_fériés,AND(HE4+1,HE4+4))),HE11-HLOOKUP(HE4+5,Journalier_HLV_Inter,9,FALSE),IF(AND(WEEKDAY(HE4,2)=5,COUNTIF(Jours_fériés,HE4+3)),HE11-HLOOKUP(HE4+4,Journalier_HLV_Inter,9,FALSE),IF(COUNTIF(Week_end,HE4),0,IF(COUNTIF(Jours_fériés,HE4),0,HE11-HLOOKUP(HE4+1,Journalier_HLV_Inter,9,FALSE)))))))))))))</f>
        <v>0</v>
      </c>
      <c r="HF20" s="63">
        <f>IF(WEEKDAY(HF4,2)=5,(HF11-HLOOKUP(HF4+3,Journalier_HLV_Inter,9,FALSE)),IF(AND(WEEKDAY(HF4,2)=1,COUNTIF(Jours_fériés,AND(HF4+1,IE+2))),HF11-HLOOKUP(HF4+3,Journalier_HLV_Inter,9,FALSE),IF(AND(WEEKDAY(HF4,2)=1,COUNTIF(Jours_fériés,HF4+1)),HF11-HLOOKUP(HF4+2,Journalier_HLV_Inter,9,FALSE),IF(AND(WEEKDAY(HF4,2)=2,COUNTIF(Jours_fériés,AND(HF4+1,HF4+2))),HF11-HLOOKUP(HF4+3,Journalier_HLV_Inter,9,FALSE),IF(AND(WEEKDAY(HF4,2)=2,COUNTIF(Jours_fériés,HF4+1)),HF11-HLOOKUP(HF4+2,Journalier_HLV_Inter,9,FALSE),IF(AND(WEEKDAY(HF4,2)=3,COUNTIF(Jours_fériés,AND(HF4+1,HF4+2))),HF11-HLOOKUP(HF4+5,Journalier_HLV_Inter,9,FALSE),IF(AND(WEEKDAY(HF4,2)=3,COUNTIF(Jours_fériés,HF4+1)),HF11-HLOOKUP(HF4+2,Journalier_HLV_Inter,9,FALSE),IF(AND(WEEKDAY(HF4,2)=4,COUNTIF(Jours_fériés,HF4+1)),HF11-HLOOKUP(HF4+4,Journalier_HLV_Inter,9,FALSE),IF(AND(WEEKDAY(HF4,2)=4,COUNTIF(Jours_fériés,AND(HF4+1,HF4+4))),HF11-HLOOKUP(HF4+5,Journalier_HLV_Inter,9,FALSE),IF(AND(WEEKDAY(HF4,2)=5,COUNTIF(Jours_fériés,HF4+3)),HF11-HLOOKUP(HF4+4,Journalier_HLV_Inter,9,FALSE),IF(COUNTIF(Week_end,HF4),0,IF(COUNTIF(Jours_fériés,HF4),0,HF11-HLOOKUP(HF4+1,Journalier_HLV_Inter,9,FALSE)))))))))))))</f>
        <v>0</v>
      </c>
      <c r="HG20" s="63">
        <f>IF(WEEKDAY(HG4,2)=5,(HG11-HLOOKUP(HG4+3,Journalier_HLV_Inter,9,FALSE)),IF(AND(WEEKDAY(HG4,2)=1,COUNTIF(Jours_fériés,AND(HG4+1,IE+2))),HG11-HLOOKUP(HG4+3,Journalier_HLV_Inter,9,FALSE),IF(AND(WEEKDAY(HG4,2)=1,COUNTIF(Jours_fériés,HG4+1)),HG11-HLOOKUP(HG4+2,Journalier_HLV_Inter,9,FALSE),IF(AND(WEEKDAY(HG4,2)=2,COUNTIF(Jours_fériés,AND(HG4+1,HG4+2))),HG11-HLOOKUP(HG4+3,Journalier_HLV_Inter,9,FALSE),IF(AND(WEEKDAY(HG4,2)=2,COUNTIF(Jours_fériés,HG4+1)),HG11-HLOOKUP(HG4+2,Journalier_HLV_Inter,9,FALSE),IF(AND(WEEKDAY(HG4,2)=3,COUNTIF(Jours_fériés,AND(HG4+1,HG4+2))),HG11-HLOOKUP(HG4+5,Journalier_HLV_Inter,9,FALSE),IF(AND(WEEKDAY(HG4,2)=3,COUNTIF(Jours_fériés,HG4+1)),HG11-HLOOKUP(HG4+2,Journalier_HLV_Inter,9,FALSE),IF(AND(WEEKDAY(HG4,2)=4,COUNTIF(Jours_fériés,HG4+1)),HG11-HLOOKUP(HG4+4,Journalier_HLV_Inter,9,FALSE),IF(AND(WEEKDAY(HG4,2)=4,COUNTIF(Jours_fériés,AND(HG4+1,HG4+4))),HG11-HLOOKUP(HG4+5,Journalier_HLV_Inter,9,FALSE),IF(AND(WEEKDAY(HG4,2)=5,COUNTIF(Jours_fériés,HG4+3)),HG11-HLOOKUP(HG4+4,Journalier_HLV_Inter,9,FALSE),IF(COUNTIF(Week_end,HG4),0,IF(COUNTIF(Jours_fériés,HG4),0,HG11-HLOOKUP(HG4+1,Journalier_HLV_Inter,9,FALSE)))))))))))))</f>
        <v>0</v>
      </c>
      <c r="HH20" s="63">
        <f>IF(WEEKDAY(HH4,2)=5,(HH11-HLOOKUP(HH4+3,Journalier_HLV_Inter,9,FALSE)),IF(AND(WEEKDAY(HH4,2)=1,COUNTIF(Jours_fériés,AND(HH4+1,IE+2))),HH11-HLOOKUP(HH4+3,Journalier_HLV_Inter,9,FALSE),IF(AND(WEEKDAY(HH4,2)=1,COUNTIF(Jours_fériés,HH4+1)),HH11-HLOOKUP(HH4+2,Journalier_HLV_Inter,9,FALSE),IF(AND(WEEKDAY(HH4,2)=2,COUNTIF(Jours_fériés,AND(HH4+1,HH4+2))),HH11-HLOOKUP(HH4+3,Journalier_HLV_Inter,9,FALSE),IF(AND(WEEKDAY(HH4,2)=2,COUNTIF(Jours_fériés,HH4+1)),HH11-HLOOKUP(HH4+2,Journalier_HLV_Inter,9,FALSE),IF(AND(WEEKDAY(HH4,2)=3,COUNTIF(Jours_fériés,AND(HH4+1,HH4+2))),HH11-HLOOKUP(HH4+5,Journalier_HLV_Inter,9,FALSE),IF(AND(WEEKDAY(HH4,2)=3,COUNTIF(Jours_fériés,HH4+1)),HH11-HLOOKUP(HH4+2,Journalier_HLV_Inter,9,FALSE),IF(AND(WEEKDAY(HH4,2)=4,COUNTIF(Jours_fériés,HH4+1)),HH11-HLOOKUP(HH4+4,Journalier_HLV_Inter,9,FALSE),IF(AND(WEEKDAY(HH4,2)=4,COUNTIF(Jours_fériés,AND(HH4+1,HH4+4))),HH11-HLOOKUP(HH4+5,Journalier_HLV_Inter,9,FALSE),IF(AND(WEEKDAY(HH4,2)=5,COUNTIF(Jours_fériés,HH4+3)),HH11-HLOOKUP(HH4+4,Journalier_HLV_Inter,9,FALSE),IF(COUNTIF(Week_end,HH4),0,IF(COUNTIF(Jours_fériés,HH4),0,HH11-HLOOKUP(HH4+1,Journalier_HLV_Inter,9,FALSE)))))))))))))</f>
        <v>0</v>
      </c>
      <c r="HI20" s="63">
        <f>IF(WEEKDAY(HI4,2)=5,(HI11-HLOOKUP(HI4+3,Journalier_HLV_Inter,9,FALSE)),IF(AND(WEEKDAY(HI4,2)=1,COUNTIF(Jours_fériés,AND(HI4+1,IE+2))),HI11-HLOOKUP(HI4+3,Journalier_HLV_Inter,9,FALSE),IF(AND(WEEKDAY(HI4,2)=1,COUNTIF(Jours_fériés,HI4+1)),HI11-HLOOKUP(HI4+2,Journalier_HLV_Inter,9,FALSE),IF(AND(WEEKDAY(HI4,2)=2,COUNTIF(Jours_fériés,AND(HI4+1,HI4+2))),HI11-HLOOKUP(HI4+3,Journalier_HLV_Inter,9,FALSE),IF(AND(WEEKDAY(HI4,2)=2,COUNTIF(Jours_fériés,HI4+1)),HI11-HLOOKUP(HI4+2,Journalier_HLV_Inter,9,FALSE),IF(AND(WEEKDAY(HI4,2)=3,COUNTIF(Jours_fériés,AND(HI4+1,HI4+2))),HI11-HLOOKUP(HI4+5,Journalier_HLV_Inter,9,FALSE),IF(AND(WEEKDAY(HI4,2)=3,COUNTIF(Jours_fériés,HI4+1)),HI11-HLOOKUP(HI4+2,Journalier_HLV_Inter,9,FALSE),IF(AND(WEEKDAY(HI4,2)=4,COUNTIF(Jours_fériés,HI4+1)),HI11-HLOOKUP(HI4+4,Journalier_HLV_Inter,9,FALSE),IF(AND(WEEKDAY(HI4,2)=4,COUNTIF(Jours_fériés,AND(HI4+1,HI4+4))),HI11-HLOOKUP(HI4+5,Journalier_HLV_Inter,9,FALSE),IF(AND(WEEKDAY(HI4,2)=5,COUNTIF(Jours_fériés,HI4+3)),HI11-HLOOKUP(HI4+4,Journalier_HLV_Inter,9,FALSE),IF(COUNTIF(Week_end,HI4),0,IF(COUNTIF(Jours_fériés,HI4),0,HI11-HLOOKUP(HI4+1,Journalier_HLV_Inter,9,FALSE)))))))))))))</f>
        <v>0</v>
      </c>
      <c r="HJ20" s="63">
        <f>IF(WEEKDAY(HJ4,2)=5,(HJ11-HLOOKUP(HJ4+3,Journalier_HLV_Inter,9,FALSE)),IF(AND(WEEKDAY(HJ4,2)=1,COUNTIF(Jours_fériés,AND(HJ4+1,IE+2))),HJ11-HLOOKUP(HJ4+3,Journalier_HLV_Inter,9,FALSE),IF(AND(WEEKDAY(HJ4,2)=1,COUNTIF(Jours_fériés,HJ4+1)),HJ11-HLOOKUP(HJ4+2,Journalier_HLV_Inter,9,FALSE),IF(AND(WEEKDAY(HJ4,2)=2,COUNTIF(Jours_fériés,AND(HJ4+1,HJ4+2))),HJ11-HLOOKUP(HJ4+3,Journalier_HLV_Inter,9,FALSE),IF(AND(WEEKDAY(HJ4,2)=2,COUNTIF(Jours_fériés,HJ4+1)),HJ11-HLOOKUP(HJ4+2,Journalier_HLV_Inter,9,FALSE),IF(AND(WEEKDAY(HJ4,2)=3,COUNTIF(Jours_fériés,AND(HJ4+1,HJ4+2))),HJ11-HLOOKUP(HJ4+5,Journalier_HLV_Inter,9,FALSE),IF(AND(WEEKDAY(HJ4,2)=3,COUNTIF(Jours_fériés,HJ4+1)),HJ11-HLOOKUP(HJ4+2,Journalier_HLV_Inter,9,FALSE),IF(AND(WEEKDAY(HJ4,2)=4,COUNTIF(Jours_fériés,HJ4+1)),HJ11-HLOOKUP(HJ4+4,Journalier_HLV_Inter,9,FALSE),IF(AND(WEEKDAY(HJ4,2)=4,COUNTIF(Jours_fériés,AND(HJ4+1,HJ4+4))),HJ11-HLOOKUP(HJ4+5,Journalier_HLV_Inter,9,FALSE),IF(AND(WEEKDAY(HJ4,2)=5,COUNTIF(Jours_fériés,HJ4+3)),HJ11-HLOOKUP(HJ4+4,Journalier_HLV_Inter,9,FALSE),IF(COUNTIF(Week_end,HJ4),0,IF(COUNTIF(Jours_fériés,HJ4),0,HJ11-HLOOKUP(HJ4+1,Journalier_HLV_Inter,9,FALSE)))))))))))))</f>
        <v>0</v>
      </c>
      <c r="HK20" s="63">
        <f>IF(WEEKDAY(HK4,2)=5,(HK11-HLOOKUP(HK4+3,Journalier_HLV_Inter,9,FALSE)),IF(AND(WEEKDAY(HK4,2)=1,COUNTIF(Jours_fériés,AND(HK4+1,IE+2))),HK11-HLOOKUP(HK4+3,Journalier_HLV_Inter,9,FALSE),IF(AND(WEEKDAY(HK4,2)=1,COUNTIF(Jours_fériés,HK4+1)),HK11-HLOOKUP(HK4+2,Journalier_HLV_Inter,9,FALSE),IF(AND(WEEKDAY(HK4,2)=2,COUNTIF(Jours_fériés,AND(HK4+1,HK4+2))),HK11-HLOOKUP(HK4+3,Journalier_HLV_Inter,9,FALSE),IF(AND(WEEKDAY(HK4,2)=2,COUNTIF(Jours_fériés,HK4+1)),HK11-HLOOKUP(HK4+2,Journalier_HLV_Inter,9,FALSE),IF(AND(WEEKDAY(HK4,2)=3,COUNTIF(Jours_fériés,AND(HK4+1,HK4+2))),HK11-HLOOKUP(HK4+5,Journalier_HLV_Inter,9,FALSE),IF(AND(WEEKDAY(HK4,2)=3,COUNTIF(Jours_fériés,HK4+1)),HK11-HLOOKUP(HK4+2,Journalier_HLV_Inter,9,FALSE),IF(AND(WEEKDAY(HK4,2)=4,COUNTIF(Jours_fériés,HK4+1)),HK11-HLOOKUP(HK4+4,Journalier_HLV_Inter,9,FALSE),IF(AND(WEEKDAY(HK4,2)=4,COUNTIF(Jours_fériés,AND(HK4+1,HK4+4))),HK11-HLOOKUP(HK4+5,Journalier_HLV_Inter,9,FALSE),IF(AND(WEEKDAY(HK4,2)=5,COUNTIF(Jours_fériés,HK4+3)),HK11-HLOOKUP(HK4+4,Journalier_HLV_Inter,9,FALSE),IF(COUNTIF(Week_end,HK4),0,IF(COUNTIF(Jours_fériés,HK4),0,HK11-HLOOKUP(HK4+1,Journalier_HLV_Inter,9,FALSE)))))))))))))</f>
        <v>0</v>
      </c>
      <c r="HL20" s="63">
        <f>IF(WEEKDAY(HL4,2)=5,(HL11-HLOOKUP(HL4+3,Journalier_HLV_Inter,9,FALSE)),IF(AND(WEEKDAY(HL4,2)=1,COUNTIF(Jours_fériés,AND(HL4+1,IE+2))),HL11-HLOOKUP(HL4+3,Journalier_HLV_Inter,9,FALSE),IF(AND(WEEKDAY(HL4,2)=1,COUNTIF(Jours_fériés,HL4+1)),HL11-HLOOKUP(HL4+2,Journalier_HLV_Inter,9,FALSE),IF(AND(WEEKDAY(HL4,2)=2,COUNTIF(Jours_fériés,AND(HL4+1,HL4+2))),HL11-HLOOKUP(HL4+3,Journalier_HLV_Inter,9,FALSE),IF(AND(WEEKDAY(HL4,2)=2,COUNTIF(Jours_fériés,HL4+1)),HL11-HLOOKUP(HL4+2,Journalier_HLV_Inter,9,FALSE),IF(AND(WEEKDAY(HL4,2)=3,COUNTIF(Jours_fériés,AND(HL4+1,HL4+2))),HL11-HLOOKUP(HL4+5,Journalier_HLV_Inter,9,FALSE),IF(AND(WEEKDAY(HL4,2)=3,COUNTIF(Jours_fériés,HL4+1)),HL11-HLOOKUP(HL4+2,Journalier_HLV_Inter,9,FALSE),IF(AND(WEEKDAY(HL4,2)=4,COUNTIF(Jours_fériés,HL4+1)),HL11-HLOOKUP(HL4+4,Journalier_HLV_Inter,9,FALSE),IF(AND(WEEKDAY(HL4,2)=4,COUNTIF(Jours_fériés,AND(HL4+1,HL4+4))),HL11-HLOOKUP(HL4+5,Journalier_HLV_Inter,9,FALSE),IF(AND(WEEKDAY(HL4,2)=5,COUNTIF(Jours_fériés,HL4+3)),HL11-HLOOKUP(HL4+4,Journalier_HLV_Inter,9,FALSE),IF(COUNTIF(Week_end,HL4),0,IF(COUNTIF(Jours_fériés,HL4),0,HL11-HLOOKUP(HL4+1,Journalier_HLV_Inter,9,FALSE)))))))))))))</f>
        <v>0</v>
      </c>
      <c r="HM20" s="63">
        <f>IF(WEEKDAY(HM4,2)=5,(HM11-HLOOKUP(HM4+3,Journalier_HLV_Inter,9,FALSE)),IF(AND(WEEKDAY(HM4,2)=1,COUNTIF(Jours_fériés,AND(HM4+1,IE+2))),HM11-HLOOKUP(HM4+3,Journalier_HLV_Inter,9,FALSE),IF(AND(WEEKDAY(HM4,2)=1,COUNTIF(Jours_fériés,HM4+1)),HM11-HLOOKUP(HM4+2,Journalier_HLV_Inter,9,FALSE),IF(AND(WEEKDAY(HM4,2)=2,COUNTIF(Jours_fériés,AND(HM4+1,HM4+2))),HM11-HLOOKUP(HM4+3,Journalier_HLV_Inter,9,FALSE),IF(AND(WEEKDAY(HM4,2)=2,COUNTIF(Jours_fériés,HM4+1)),HM11-HLOOKUP(HM4+2,Journalier_HLV_Inter,9,FALSE),IF(AND(WEEKDAY(HM4,2)=3,COUNTIF(Jours_fériés,AND(HM4+1,HM4+2))),HM11-HLOOKUP(HM4+5,Journalier_HLV_Inter,9,FALSE),IF(AND(WEEKDAY(HM4,2)=3,COUNTIF(Jours_fériés,HM4+1)),HM11-HLOOKUP(HM4+2,Journalier_HLV_Inter,9,FALSE),IF(AND(WEEKDAY(HM4,2)=4,COUNTIF(Jours_fériés,HM4+1)),HM11-HLOOKUP(HM4+4,Journalier_HLV_Inter,9,FALSE),IF(AND(WEEKDAY(HM4,2)=4,COUNTIF(Jours_fériés,AND(HM4+1,HM4+4))),HM11-HLOOKUP(HM4+5,Journalier_HLV_Inter,9,FALSE),IF(AND(WEEKDAY(HM4,2)=5,COUNTIF(Jours_fériés,HM4+3)),HM11-HLOOKUP(HM4+4,Journalier_HLV_Inter,9,FALSE),IF(COUNTIF(Week_end,HM4),0,IF(COUNTIF(Jours_fériés,HM4),0,HM11-HLOOKUP(HM4+1,Journalier_HLV_Inter,9,FALSE)))))))))))))</f>
        <v>0</v>
      </c>
      <c r="HN20" s="63">
        <f>IF(WEEKDAY(HN4,2)=5,(HN11-HLOOKUP(HN4+3,Journalier_HLV_Inter,9,FALSE)),IF(AND(WEEKDAY(HN4,2)=1,COUNTIF(Jours_fériés,AND(HN4+1,IE+2))),HN11-HLOOKUP(HN4+3,Journalier_HLV_Inter,9,FALSE),IF(AND(WEEKDAY(HN4,2)=1,COUNTIF(Jours_fériés,HN4+1)),HN11-HLOOKUP(HN4+2,Journalier_HLV_Inter,9,FALSE),IF(AND(WEEKDAY(HN4,2)=2,COUNTIF(Jours_fériés,AND(HN4+1,HN4+2))),HN11-HLOOKUP(HN4+3,Journalier_HLV_Inter,9,FALSE),IF(AND(WEEKDAY(HN4,2)=2,COUNTIF(Jours_fériés,HN4+1)),HN11-HLOOKUP(HN4+2,Journalier_HLV_Inter,9,FALSE),IF(AND(WEEKDAY(HN4,2)=3,COUNTIF(Jours_fériés,AND(HN4+1,HN4+2))),HN11-HLOOKUP(HN4+5,Journalier_HLV_Inter,9,FALSE),IF(AND(WEEKDAY(HN4,2)=3,COUNTIF(Jours_fériés,HN4+1)),HN11-HLOOKUP(HN4+2,Journalier_HLV_Inter,9,FALSE),IF(AND(WEEKDAY(HN4,2)=4,COUNTIF(Jours_fériés,HN4+1)),HN11-HLOOKUP(HN4+4,Journalier_HLV_Inter,9,FALSE),IF(AND(WEEKDAY(HN4,2)=4,COUNTIF(Jours_fériés,AND(HN4+1,HN4+4))),HN11-HLOOKUP(HN4+5,Journalier_HLV_Inter,9,FALSE),IF(AND(WEEKDAY(HN4,2)=5,COUNTIF(Jours_fériés,HN4+3)),HN11-HLOOKUP(HN4+4,Journalier_HLV_Inter,9,FALSE),IF(COUNTIF(Week_end,HN4),0,IF(COUNTIF(Jours_fériés,HN4),0,HN11-HLOOKUP(HN4+1,Journalier_HLV_Inter,9,FALSE)))))))))))))</f>
        <v>0</v>
      </c>
      <c r="HO20" s="63">
        <f>IF(WEEKDAY(HO4,2)=5,(HO11-HLOOKUP(HO4+3,Journalier_HLV_Inter,9,FALSE)),IF(AND(WEEKDAY(HO4,2)=1,COUNTIF(Jours_fériés,AND(HO4+1,IE+2))),HO11-HLOOKUP(HO4+3,Journalier_HLV_Inter,9,FALSE),IF(AND(WEEKDAY(HO4,2)=1,COUNTIF(Jours_fériés,HO4+1)),HO11-HLOOKUP(HO4+2,Journalier_HLV_Inter,9,FALSE),IF(AND(WEEKDAY(HO4,2)=2,COUNTIF(Jours_fériés,AND(HO4+1,HO4+2))),HO11-HLOOKUP(HO4+3,Journalier_HLV_Inter,9,FALSE),IF(AND(WEEKDAY(HO4,2)=2,COUNTIF(Jours_fériés,HO4+1)),HO11-HLOOKUP(HO4+2,Journalier_HLV_Inter,9,FALSE),IF(AND(WEEKDAY(HO4,2)=3,COUNTIF(Jours_fériés,AND(HO4+1,HO4+2))),HO11-HLOOKUP(HO4+5,Journalier_HLV_Inter,9,FALSE),IF(AND(WEEKDAY(HO4,2)=3,COUNTIF(Jours_fériés,HO4+1)),HO11-HLOOKUP(HO4+2,Journalier_HLV_Inter,9,FALSE),IF(AND(WEEKDAY(HO4,2)=4,COUNTIF(Jours_fériés,HO4+1)),HO11-HLOOKUP(HO4+4,Journalier_HLV_Inter,9,FALSE),IF(AND(WEEKDAY(HO4,2)=4,COUNTIF(Jours_fériés,AND(HO4+1,HO4+4))),HO11-HLOOKUP(HO4+5,Journalier_HLV_Inter,9,FALSE),IF(AND(WEEKDAY(HO4,2)=5,COUNTIF(Jours_fériés,HO4+3)),HO11-HLOOKUP(HO4+4,Journalier_HLV_Inter,9,FALSE),IF(COUNTIF(Week_end,HO4),0,IF(COUNTIF(Jours_fériés,HO4),0,HO11-HLOOKUP(HO4+1,Journalier_HLV_Inter,9,FALSE)))))))))))))</f>
        <v>0</v>
      </c>
      <c r="HP20" s="63">
        <f>IF(WEEKDAY(HP4,2)=5,(HP11-HLOOKUP(HP4+3,Journalier_HLV_Inter,9,FALSE)),IF(AND(WEEKDAY(HP4,2)=1,COUNTIF(Jours_fériés,AND(HP4+1,IE+2))),HP11-HLOOKUP(HP4+3,Journalier_HLV_Inter,9,FALSE),IF(AND(WEEKDAY(HP4,2)=1,COUNTIF(Jours_fériés,HP4+1)),HP11-HLOOKUP(HP4+2,Journalier_HLV_Inter,9,FALSE),IF(AND(WEEKDAY(HP4,2)=2,COUNTIF(Jours_fériés,AND(HP4+1,HP4+2))),HP11-HLOOKUP(HP4+3,Journalier_HLV_Inter,9,FALSE),IF(AND(WEEKDAY(HP4,2)=2,COUNTIF(Jours_fériés,HP4+1)),HP11-HLOOKUP(HP4+2,Journalier_HLV_Inter,9,FALSE),IF(AND(WEEKDAY(HP4,2)=3,COUNTIF(Jours_fériés,AND(HP4+1,HP4+2))),HP11-HLOOKUP(HP4+5,Journalier_HLV_Inter,9,FALSE),IF(AND(WEEKDAY(HP4,2)=3,COUNTIF(Jours_fériés,HP4+1)),HP11-HLOOKUP(HP4+2,Journalier_HLV_Inter,9,FALSE),IF(AND(WEEKDAY(HP4,2)=4,COUNTIF(Jours_fériés,HP4+1)),HP11-HLOOKUP(HP4+4,Journalier_HLV_Inter,9,FALSE),IF(AND(WEEKDAY(HP4,2)=4,COUNTIF(Jours_fériés,AND(HP4+1,HP4+4))),HP11-HLOOKUP(HP4+5,Journalier_HLV_Inter,9,FALSE),IF(AND(WEEKDAY(HP4,2)=5,COUNTIF(Jours_fériés,HP4+3)),HP11-HLOOKUP(HP4+4,Journalier_HLV_Inter,9,FALSE),IF(COUNTIF(Week_end,HP4),0,IF(COUNTIF(Jours_fériés,HP4),0,HP11-HLOOKUP(HP4+1,Journalier_HLV_Inter,9,FALSE)))))))))))))</f>
        <v>0</v>
      </c>
      <c r="HQ20" s="63">
        <f>IF(WEEKDAY(HQ4,2)=5,(HQ11-HLOOKUP(HQ4+3,Journalier_HLV_Inter,9,FALSE)),IF(AND(WEEKDAY(HQ4,2)=1,COUNTIF(Jours_fériés,AND(HQ4+1,IE+2))),HQ11-HLOOKUP(HQ4+3,Journalier_HLV_Inter,9,FALSE),IF(AND(WEEKDAY(HQ4,2)=1,COUNTIF(Jours_fériés,HQ4+1)),HQ11-HLOOKUP(HQ4+2,Journalier_HLV_Inter,9,FALSE),IF(AND(WEEKDAY(HQ4,2)=2,COUNTIF(Jours_fériés,AND(HQ4+1,HQ4+2))),HQ11-HLOOKUP(HQ4+3,Journalier_HLV_Inter,9,FALSE),IF(AND(WEEKDAY(HQ4,2)=2,COUNTIF(Jours_fériés,HQ4+1)),HQ11-HLOOKUP(HQ4+2,Journalier_HLV_Inter,9,FALSE),IF(AND(WEEKDAY(HQ4,2)=3,COUNTIF(Jours_fériés,AND(HQ4+1,HQ4+2))),HQ11-HLOOKUP(HQ4+5,Journalier_HLV_Inter,9,FALSE),IF(AND(WEEKDAY(HQ4,2)=3,COUNTIF(Jours_fériés,HQ4+1)),HQ11-HLOOKUP(HQ4+2,Journalier_HLV_Inter,9,FALSE),IF(AND(WEEKDAY(HQ4,2)=4,COUNTIF(Jours_fériés,HQ4+1)),HQ11-HLOOKUP(HQ4+4,Journalier_HLV_Inter,9,FALSE),IF(AND(WEEKDAY(HQ4,2)=4,COUNTIF(Jours_fériés,AND(HQ4+1,HQ4+4))),HQ11-HLOOKUP(HQ4+5,Journalier_HLV_Inter,9,FALSE),IF(AND(WEEKDAY(HQ4,2)=5,COUNTIF(Jours_fériés,HQ4+3)),HQ11-HLOOKUP(HQ4+4,Journalier_HLV_Inter,9,FALSE),IF(COUNTIF(Week_end,HQ4),0,IF(COUNTIF(Jours_fériés,HQ4),0,HQ11-HLOOKUP(HQ4+1,Journalier_HLV_Inter,9,FALSE)))))))))))))</f>
        <v>0</v>
      </c>
      <c r="HR20" s="63">
        <f>IF(WEEKDAY(HR4,2)=5,(HR11-HLOOKUP(HR4+3,Journalier_HLV_Inter,9,FALSE)),IF(AND(WEEKDAY(HR4,2)=1,COUNTIF(Jours_fériés,AND(HR4+1,IE+2))),HR11-HLOOKUP(HR4+3,Journalier_HLV_Inter,9,FALSE),IF(AND(WEEKDAY(HR4,2)=1,COUNTIF(Jours_fériés,HR4+1)),HR11-HLOOKUP(HR4+2,Journalier_HLV_Inter,9,FALSE),IF(AND(WEEKDAY(HR4,2)=2,COUNTIF(Jours_fériés,AND(HR4+1,HR4+2))),HR11-HLOOKUP(HR4+3,Journalier_HLV_Inter,9,FALSE),IF(AND(WEEKDAY(HR4,2)=2,COUNTIF(Jours_fériés,HR4+1)),HR11-HLOOKUP(HR4+2,Journalier_HLV_Inter,9,FALSE),IF(AND(WEEKDAY(HR4,2)=3,COUNTIF(Jours_fériés,AND(HR4+1,HR4+2))),HR11-HLOOKUP(HR4+5,Journalier_HLV_Inter,9,FALSE),IF(AND(WEEKDAY(HR4,2)=3,COUNTIF(Jours_fériés,HR4+1)),HR11-HLOOKUP(HR4+2,Journalier_HLV_Inter,9,FALSE),IF(AND(WEEKDAY(HR4,2)=4,COUNTIF(Jours_fériés,HR4+1)),HR11-HLOOKUP(HR4+4,Journalier_HLV_Inter,9,FALSE),IF(AND(WEEKDAY(HR4,2)=4,COUNTIF(Jours_fériés,AND(HR4+1,HR4+4))),HR11-HLOOKUP(HR4+5,Journalier_HLV_Inter,9,FALSE),IF(AND(WEEKDAY(HR4,2)=5,COUNTIF(Jours_fériés,HR4+3)),HR11-HLOOKUP(HR4+4,Journalier_HLV_Inter,9,FALSE),IF(COUNTIF(Week_end,HR4),0,IF(COUNTIF(Jours_fériés,HR4),0,HR11-HLOOKUP(HR4+1,Journalier_HLV_Inter,9,FALSE)))))))))))))</f>
        <v>0</v>
      </c>
      <c r="HS20" s="63">
        <f>IF(WEEKDAY(HS4,2)=5,(HS11-HLOOKUP(HS4+3,Journalier_HLV_Inter,9,FALSE)),IF(AND(WEEKDAY(HS4,2)=1,COUNTIF(Jours_fériés,AND(HS4+1,IE+2))),HS11-HLOOKUP(HS4+3,Journalier_HLV_Inter,9,FALSE),IF(AND(WEEKDAY(HS4,2)=1,COUNTIF(Jours_fériés,HS4+1)),HS11-HLOOKUP(HS4+2,Journalier_HLV_Inter,9,FALSE),IF(AND(WEEKDAY(HS4,2)=2,COUNTIF(Jours_fériés,AND(HS4+1,HS4+2))),HS11-HLOOKUP(HS4+3,Journalier_HLV_Inter,9,FALSE),IF(AND(WEEKDAY(HS4,2)=2,COUNTIF(Jours_fériés,HS4+1)),HS11-HLOOKUP(HS4+2,Journalier_HLV_Inter,9,FALSE),IF(AND(WEEKDAY(HS4,2)=3,COUNTIF(Jours_fériés,AND(HS4+1,HS4+2))),HS11-HLOOKUP(HS4+5,Journalier_HLV_Inter,9,FALSE),IF(AND(WEEKDAY(HS4,2)=3,COUNTIF(Jours_fériés,HS4+1)),HS11-HLOOKUP(HS4+2,Journalier_HLV_Inter,9,FALSE),IF(AND(WEEKDAY(HS4,2)=4,COUNTIF(Jours_fériés,HS4+1)),HS11-HLOOKUP(HS4+4,Journalier_HLV_Inter,9,FALSE),IF(AND(WEEKDAY(HS4,2)=4,COUNTIF(Jours_fériés,AND(HS4+1,HS4+4))),HS11-HLOOKUP(HS4+5,Journalier_HLV_Inter,9,FALSE),IF(AND(WEEKDAY(HS4,2)=5,COUNTIF(Jours_fériés,HS4+3)),HS11-HLOOKUP(HS4+4,Journalier_HLV_Inter,9,FALSE),IF(COUNTIF(Week_end,HS4),0,IF(COUNTIF(Jours_fériés,HS4),0,HS11-HLOOKUP(HS4+1,Journalier_HLV_Inter,9,FALSE)))))))))))))</f>
        <v>0</v>
      </c>
      <c r="HT20" s="63">
        <f>IF(WEEKDAY(HT4,2)=5,(HT11-HLOOKUP(HT4+3,Journalier_HLV_Inter,9,FALSE)),IF(AND(WEEKDAY(HT4,2)=1,COUNTIF(Jours_fériés,AND(HT4+1,IE+2))),HT11-HLOOKUP(HT4+3,Journalier_HLV_Inter,9,FALSE),IF(AND(WEEKDAY(HT4,2)=1,COUNTIF(Jours_fériés,HT4+1)),HT11-HLOOKUP(HT4+2,Journalier_HLV_Inter,9,FALSE),IF(AND(WEEKDAY(HT4,2)=2,COUNTIF(Jours_fériés,AND(HT4+1,HT4+2))),HT11-HLOOKUP(HT4+3,Journalier_HLV_Inter,9,FALSE),IF(AND(WEEKDAY(HT4,2)=2,COUNTIF(Jours_fériés,HT4+1)),HT11-HLOOKUP(HT4+2,Journalier_HLV_Inter,9,FALSE),IF(AND(WEEKDAY(HT4,2)=3,COUNTIF(Jours_fériés,AND(HT4+1,HT4+2))),HT11-HLOOKUP(HT4+5,Journalier_HLV_Inter,9,FALSE),IF(AND(WEEKDAY(HT4,2)=3,COUNTIF(Jours_fériés,HT4+1)),HT11-HLOOKUP(HT4+2,Journalier_HLV_Inter,9,FALSE),IF(AND(WEEKDAY(HT4,2)=4,COUNTIF(Jours_fériés,HT4+1)),HT11-HLOOKUP(HT4+4,Journalier_HLV_Inter,9,FALSE),IF(AND(WEEKDAY(HT4,2)=4,COUNTIF(Jours_fériés,AND(HT4+1,HT4+4))),HT11-HLOOKUP(HT4+5,Journalier_HLV_Inter,9,FALSE),IF(AND(WEEKDAY(HT4,2)=5,COUNTIF(Jours_fériés,HT4+3)),HT11-HLOOKUP(HT4+4,Journalier_HLV_Inter,9,FALSE),IF(COUNTIF(Week_end,HT4),0,IF(COUNTIF(Jours_fériés,HT4),0,HT11-HLOOKUP(HT4+1,Journalier_HLV_Inter,9,FALSE)))))))))))))</f>
        <v>0</v>
      </c>
      <c r="HU20" s="63">
        <f>IF(WEEKDAY(HU4,2)=5,(HU11-HLOOKUP(HU4+3,Journalier_HLV_Inter,9,FALSE)),IF(AND(WEEKDAY(HU4,2)=1,COUNTIF(Jours_fériés,AND(HU4+1,IE+2))),HU11-HLOOKUP(HU4+3,Journalier_HLV_Inter,9,FALSE),IF(AND(WEEKDAY(HU4,2)=1,COUNTIF(Jours_fériés,HU4+1)),HU11-HLOOKUP(HU4+2,Journalier_HLV_Inter,9,FALSE),IF(AND(WEEKDAY(HU4,2)=2,COUNTIF(Jours_fériés,AND(HU4+1,HU4+2))),HU11-HLOOKUP(HU4+3,Journalier_HLV_Inter,9,FALSE),IF(AND(WEEKDAY(HU4,2)=2,COUNTIF(Jours_fériés,HU4+1)),HU11-HLOOKUP(HU4+2,Journalier_HLV_Inter,9,FALSE),IF(AND(WEEKDAY(HU4,2)=3,COUNTIF(Jours_fériés,AND(HU4+1,HU4+2))),HU11-HLOOKUP(HU4+5,Journalier_HLV_Inter,9,FALSE),IF(AND(WEEKDAY(HU4,2)=3,COUNTIF(Jours_fériés,HU4+1)),HU11-HLOOKUP(HU4+2,Journalier_HLV_Inter,9,FALSE),IF(AND(WEEKDAY(HU4,2)=4,COUNTIF(Jours_fériés,HU4+1)),HU11-HLOOKUP(HU4+4,Journalier_HLV_Inter,9,FALSE),IF(AND(WEEKDAY(HU4,2)=4,COUNTIF(Jours_fériés,AND(HU4+1,HU4+4))),HU11-HLOOKUP(HU4+5,Journalier_HLV_Inter,9,FALSE),IF(AND(WEEKDAY(HU4,2)=5,COUNTIF(Jours_fériés,HU4+3)),HU11-HLOOKUP(HU4+4,Journalier_HLV_Inter,9,FALSE),IF(COUNTIF(Week_end,HU4),0,IF(COUNTIF(Jours_fériés,HU4),0,HU11-HLOOKUP(HU4+1,Journalier_HLV_Inter,9,FALSE)))))))))))))</f>
        <v>0</v>
      </c>
      <c r="HV20" s="63">
        <f>IF(WEEKDAY(HV4,2)=5,(HV11-HLOOKUP(HV4+3,Journalier_HLV_Inter,9,FALSE)),IF(AND(WEEKDAY(HV4,2)=1,COUNTIF(Jours_fériés,AND(HV4+1,IE+2))),HV11-HLOOKUP(HV4+3,Journalier_HLV_Inter,9,FALSE),IF(AND(WEEKDAY(HV4,2)=1,COUNTIF(Jours_fériés,HV4+1)),HV11-HLOOKUP(HV4+2,Journalier_HLV_Inter,9,FALSE),IF(AND(WEEKDAY(HV4,2)=2,COUNTIF(Jours_fériés,AND(HV4+1,HV4+2))),HV11-HLOOKUP(HV4+3,Journalier_HLV_Inter,9,FALSE),IF(AND(WEEKDAY(HV4,2)=2,COUNTIF(Jours_fériés,HV4+1)),HV11-HLOOKUP(HV4+2,Journalier_HLV_Inter,9,FALSE),IF(AND(WEEKDAY(HV4,2)=3,COUNTIF(Jours_fériés,AND(HV4+1,HV4+2))),HV11-HLOOKUP(HV4+5,Journalier_HLV_Inter,9,FALSE),IF(AND(WEEKDAY(HV4,2)=3,COUNTIF(Jours_fériés,HV4+1)),HV11-HLOOKUP(HV4+2,Journalier_HLV_Inter,9,FALSE),IF(AND(WEEKDAY(HV4,2)=4,COUNTIF(Jours_fériés,HV4+1)),HV11-HLOOKUP(HV4+4,Journalier_HLV_Inter,9,FALSE),IF(AND(WEEKDAY(HV4,2)=4,COUNTIF(Jours_fériés,AND(HV4+1,HV4+4))),HV11-HLOOKUP(HV4+5,Journalier_HLV_Inter,9,FALSE),IF(AND(WEEKDAY(HV4,2)=5,COUNTIF(Jours_fériés,HV4+3)),HV11-HLOOKUP(HV4+4,Journalier_HLV_Inter,9,FALSE),IF(COUNTIF(Week_end,HV4),0,IF(COUNTIF(Jours_fériés,HV4),0,HV11-HLOOKUP(HV4+1,Journalier_HLV_Inter,9,FALSE)))))))))))))</f>
        <v>0</v>
      </c>
      <c r="HW20" s="63">
        <f>IF(WEEKDAY(HW4,2)=5,(HW11-HLOOKUP(HW4+3,Journalier_HLV_Inter,9,FALSE)),IF(AND(WEEKDAY(HW4,2)=1,COUNTIF(Jours_fériés,AND(HW4+1,IE+2))),HW11-HLOOKUP(HW4+3,Journalier_HLV_Inter,9,FALSE),IF(AND(WEEKDAY(HW4,2)=1,COUNTIF(Jours_fériés,HW4+1)),HW11-HLOOKUP(HW4+2,Journalier_HLV_Inter,9,FALSE),IF(AND(WEEKDAY(HW4,2)=2,COUNTIF(Jours_fériés,AND(HW4+1,HW4+2))),HW11-HLOOKUP(HW4+3,Journalier_HLV_Inter,9,FALSE),IF(AND(WEEKDAY(HW4,2)=2,COUNTIF(Jours_fériés,HW4+1)),HW11-HLOOKUP(HW4+2,Journalier_HLV_Inter,9,FALSE),IF(AND(WEEKDAY(HW4,2)=3,COUNTIF(Jours_fériés,AND(HW4+1,HW4+2))),HW11-HLOOKUP(HW4+5,Journalier_HLV_Inter,9,FALSE),IF(AND(WEEKDAY(HW4,2)=3,COUNTIF(Jours_fériés,HW4+1)),HW11-HLOOKUP(HW4+2,Journalier_HLV_Inter,9,FALSE),IF(AND(WEEKDAY(HW4,2)=4,COUNTIF(Jours_fériés,HW4+1)),HW11-HLOOKUP(HW4+4,Journalier_HLV_Inter,9,FALSE),IF(AND(WEEKDAY(HW4,2)=4,COUNTIF(Jours_fériés,AND(HW4+1,HW4+4))),HW11-HLOOKUP(HW4+5,Journalier_HLV_Inter,9,FALSE),IF(AND(WEEKDAY(HW4,2)=5,COUNTIF(Jours_fériés,HW4+3)),HW11-HLOOKUP(HW4+4,Journalier_HLV_Inter,9,FALSE),IF(COUNTIF(Week_end,HW4),0,IF(COUNTIF(Jours_fériés,HW4),0,HW11-HLOOKUP(HW4+1,Journalier_HLV_Inter,9,FALSE)))))))))))))</f>
        <v>0</v>
      </c>
      <c r="HX20" s="63">
        <f>IF(WEEKDAY(HX4,2)=5,(HX11-HLOOKUP(HX4+3,Journalier_HLV_Inter,9,FALSE)),IF(AND(WEEKDAY(HX4,2)=1,COUNTIF(Jours_fériés,AND(HX4+1,IE+2))),HX11-HLOOKUP(HX4+3,Journalier_HLV_Inter,9,FALSE),IF(AND(WEEKDAY(HX4,2)=1,COUNTIF(Jours_fériés,HX4+1)),HX11-HLOOKUP(HX4+2,Journalier_HLV_Inter,9,FALSE),IF(AND(WEEKDAY(HX4,2)=2,COUNTIF(Jours_fériés,AND(HX4+1,HX4+2))),HX11-HLOOKUP(HX4+3,Journalier_HLV_Inter,9,FALSE),IF(AND(WEEKDAY(HX4,2)=2,COUNTIF(Jours_fériés,HX4+1)),HX11-HLOOKUP(HX4+2,Journalier_HLV_Inter,9,FALSE),IF(AND(WEEKDAY(HX4,2)=3,COUNTIF(Jours_fériés,AND(HX4+1,HX4+2))),HX11-HLOOKUP(HX4+5,Journalier_HLV_Inter,9,FALSE),IF(AND(WEEKDAY(HX4,2)=3,COUNTIF(Jours_fériés,HX4+1)),HX11-HLOOKUP(HX4+2,Journalier_HLV_Inter,9,FALSE),IF(AND(WEEKDAY(HX4,2)=4,COUNTIF(Jours_fériés,HX4+1)),HX11-HLOOKUP(HX4+4,Journalier_HLV_Inter,9,FALSE),IF(AND(WEEKDAY(HX4,2)=4,COUNTIF(Jours_fériés,AND(HX4+1,HX4+4))),HX11-HLOOKUP(HX4+5,Journalier_HLV_Inter,9,FALSE),IF(AND(WEEKDAY(HX4,2)=5,COUNTIF(Jours_fériés,HX4+3)),HX11-HLOOKUP(HX4+4,Journalier_HLV_Inter,9,FALSE),IF(COUNTIF(Week_end,HX4),0,IF(COUNTIF(Jours_fériés,HX4),0,HX11-HLOOKUP(HX4+1,Journalier_HLV_Inter,9,FALSE)))))))))))))</f>
        <v>0</v>
      </c>
      <c r="HY20" s="63">
        <f>IF(WEEKDAY(HY4,2)=5,(HY11-HLOOKUP(HY4+3,Journalier_HLV_Inter,9,FALSE)),IF(AND(WEEKDAY(HY4,2)=1,COUNTIF(Jours_fériés,AND(HY4+1,IE+2))),HY11-HLOOKUP(HY4+3,Journalier_HLV_Inter,9,FALSE),IF(AND(WEEKDAY(HY4,2)=1,COUNTIF(Jours_fériés,HY4+1)),HY11-HLOOKUP(HY4+2,Journalier_HLV_Inter,9,FALSE),IF(AND(WEEKDAY(HY4,2)=2,COUNTIF(Jours_fériés,AND(HY4+1,HY4+2))),HY11-HLOOKUP(HY4+3,Journalier_HLV_Inter,9,FALSE),IF(AND(WEEKDAY(HY4,2)=2,COUNTIF(Jours_fériés,HY4+1)),HY11-HLOOKUP(HY4+2,Journalier_HLV_Inter,9,FALSE),IF(AND(WEEKDAY(HY4,2)=3,COUNTIF(Jours_fériés,AND(HY4+1,HY4+2))),HY11-HLOOKUP(HY4+5,Journalier_HLV_Inter,9,FALSE),IF(AND(WEEKDAY(HY4,2)=3,COUNTIF(Jours_fériés,HY4+1)),HY11-HLOOKUP(HY4+2,Journalier_HLV_Inter,9,FALSE),IF(AND(WEEKDAY(HY4,2)=4,COUNTIF(Jours_fériés,HY4+1)),HY11-HLOOKUP(HY4+4,Journalier_HLV_Inter,9,FALSE),IF(AND(WEEKDAY(HY4,2)=4,COUNTIF(Jours_fériés,AND(HY4+1,HY4+4))),HY11-HLOOKUP(HY4+5,Journalier_HLV_Inter,9,FALSE),IF(AND(WEEKDAY(HY4,2)=5,COUNTIF(Jours_fériés,HY4+3)),HY11-HLOOKUP(HY4+4,Journalier_HLV_Inter,9,FALSE),IF(COUNTIF(Week_end,HY4),0,IF(COUNTIF(Jours_fériés,HY4),0,HY11-HLOOKUP(HY4+1,Journalier_HLV_Inter,9,FALSE)))))))))))))</f>
        <v>0</v>
      </c>
      <c r="HZ20" s="63">
        <f>IF(WEEKDAY(HZ4,2)=5,(HZ11-HLOOKUP(HZ4+3,Journalier_HLV_Inter,9,FALSE)),IF(AND(WEEKDAY(HZ4,2)=1,COUNTIF(Jours_fériés,AND(HZ4+1,IE+2))),HZ11-HLOOKUP(HZ4+3,Journalier_HLV_Inter,9,FALSE),IF(AND(WEEKDAY(HZ4,2)=1,COUNTIF(Jours_fériés,HZ4+1)),HZ11-HLOOKUP(HZ4+2,Journalier_HLV_Inter,9,FALSE),IF(AND(WEEKDAY(HZ4,2)=2,COUNTIF(Jours_fériés,AND(HZ4+1,HZ4+2))),HZ11-HLOOKUP(HZ4+3,Journalier_HLV_Inter,9,FALSE),IF(AND(WEEKDAY(HZ4,2)=2,COUNTIF(Jours_fériés,HZ4+1)),HZ11-HLOOKUP(HZ4+2,Journalier_HLV_Inter,9,FALSE),IF(AND(WEEKDAY(HZ4,2)=3,COUNTIF(Jours_fériés,AND(HZ4+1,HZ4+2))),HZ11-HLOOKUP(HZ4+5,Journalier_HLV_Inter,9,FALSE),IF(AND(WEEKDAY(HZ4,2)=3,COUNTIF(Jours_fériés,HZ4+1)),HZ11-HLOOKUP(HZ4+2,Journalier_HLV_Inter,9,FALSE),IF(AND(WEEKDAY(HZ4,2)=4,COUNTIF(Jours_fériés,HZ4+1)),HZ11-HLOOKUP(HZ4+4,Journalier_HLV_Inter,9,FALSE),IF(AND(WEEKDAY(HZ4,2)=4,COUNTIF(Jours_fériés,AND(HZ4+1,HZ4+4))),HZ11-HLOOKUP(HZ4+5,Journalier_HLV_Inter,9,FALSE),IF(AND(WEEKDAY(HZ4,2)=5,COUNTIF(Jours_fériés,HZ4+3)),HZ11-HLOOKUP(HZ4+4,Journalier_HLV_Inter,9,FALSE),IF(COUNTIF(Week_end,HZ4),0,IF(COUNTIF(Jours_fériés,HZ4),0,HZ11-HLOOKUP(HZ4+1,Journalier_HLV_Inter,9,FALSE)))))))))))))</f>
        <v>0</v>
      </c>
      <c r="IA20" s="63">
        <f>IF(WEEKDAY(IA4,2)=5,(IA11-HLOOKUP(IA4+3,Journalier_HLV_Inter,9,FALSE)),IF(AND(WEEKDAY(IA4,2)=1,COUNTIF(Jours_fériés,AND(IA4+1,IE+2))),IA11-HLOOKUP(IA4+3,Journalier_HLV_Inter,9,FALSE),IF(AND(WEEKDAY(IA4,2)=1,COUNTIF(Jours_fériés,IA4+1)),IA11-HLOOKUP(IA4+2,Journalier_HLV_Inter,9,FALSE),IF(AND(WEEKDAY(IA4,2)=2,COUNTIF(Jours_fériés,AND(IA4+1,IA4+2))),IA11-HLOOKUP(IA4+3,Journalier_HLV_Inter,9,FALSE),IF(AND(WEEKDAY(IA4,2)=2,COUNTIF(Jours_fériés,IA4+1)),IA11-HLOOKUP(IA4+2,Journalier_HLV_Inter,9,FALSE),IF(AND(WEEKDAY(IA4,2)=3,COUNTIF(Jours_fériés,AND(IA4+1,IA4+2))),IA11-HLOOKUP(IA4+5,Journalier_HLV_Inter,9,FALSE),IF(AND(WEEKDAY(IA4,2)=3,COUNTIF(Jours_fériés,IA4+1)),IA11-HLOOKUP(IA4+2,Journalier_HLV_Inter,9,FALSE),IF(AND(WEEKDAY(IA4,2)=4,COUNTIF(Jours_fériés,IA4+1)),IA11-HLOOKUP(IA4+4,Journalier_HLV_Inter,9,FALSE),IF(AND(WEEKDAY(IA4,2)=4,COUNTIF(Jours_fériés,AND(IA4+1,IA4+4))),IA11-HLOOKUP(IA4+5,Journalier_HLV_Inter,9,FALSE),IF(AND(WEEKDAY(IA4,2)=5,COUNTIF(Jours_fériés,IA4+3)),IA11-HLOOKUP(IA4+4,Journalier_HLV_Inter,9,FALSE),IF(COUNTIF(Week_end,IA4),0,IF(COUNTIF(Jours_fériés,IA4),0,IA11-HLOOKUP(IA4+1,Journalier_HLV_Inter,9,FALSE)))))))))))))</f>
        <v>0</v>
      </c>
      <c r="IB20" s="63">
        <f>IF(WEEKDAY(IB4,2)=5,(IB11-HLOOKUP(IB4+3,Journalier_HLV_Inter,9,FALSE)),IF(AND(WEEKDAY(IB4,2)=1,COUNTIF(Jours_fériés,AND(IB4+1,IE+2))),IB11-HLOOKUP(IB4+3,Journalier_HLV_Inter,9,FALSE),IF(AND(WEEKDAY(IB4,2)=1,COUNTIF(Jours_fériés,IB4+1)),IB11-HLOOKUP(IB4+2,Journalier_HLV_Inter,9,FALSE),IF(AND(WEEKDAY(IB4,2)=2,COUNTIF(Jours_fériés,AND(IB4+1,IB4+2))),IB11-HLOOKUP(IB4+3,Journalier_HLV_Inter,9,FALSE),IF(AND(WEEKDAY(IB4,2)=2,COUNTIF(Jours_fériés,IB4+1)),IB11-HLOOKUP(IB4+2,Journalier_HLV_Inter,9,FALSE),IF(AND(WEEKDAY(IB4,2)=3,COUNTIF(Jours_fériés,AND(IB4+1,IB4+2))),IB11-HLOOKUP(IB4+5,Journalier_HLV_Inter,9,FALSE),IF(AND(WEEKDAY(IB4,2)=3,COUNTIF(Jours_fériés,IB4+1)),IB11-HLOOKUP(IB4+2,Journalier_HLV_Inter,9,FALSE),IF(AND(WEEKDAY(IB4,2)=4,COUNTIF(Jours_fériés,IB4+1)),IB11-HLOOKUP(IB4+4,Journalier_HLV_Inter,9,FALSE),IF(AND(WEEKDAY(IB4,2)=4,COUNTIF(Jours_fériés,AND(IB4+1,IB4+4))),IB11-HLOOKUP(IB4+5,Journalier_HLV_Inter,9,FALSE),IF(AND(WEEKDAY(IB4,2)=5,COUNTIF(Jours_fériés,IB4+3)),IB11-HLOOKUP(IB4+4,Journalier_HLV_Inter,9,FALSE),IF(COUNTIF(Week_end,IB4),0,IF(COUNTIF(Jours_fériés,IB4),0,IB11-HLOOKUP(IB4+1,Journalier_HLV_Inter,9,FALSE)))))))))))))</f>
        <v>0</v>
      </c>
      <c r="IC20" s="63">
        <f>IF(WEEKDAY(IC4,2)=5,(IC11-HLOOKUP(IC4+3,Journalier_HLV_Inter,9,FALSE)),IF(AND(WEEKDAY(IC4,2)=1,COUNTIF(Jours_fériés,AND(IC4+1,IE+2))),IC11-HLOOKUP(IC4+3,Journalier_HLV_Inter,9,FALSE),IF(AND(WEEKDAY(IC4,2)=1,COUNTIF(Jours_fériés,IC4+1)),IC11-HLOOKUP(IC4+2,Journalier_HLV_Inter,9,FALSE),IF(AND(WEEKDAY(IC4,2)=2,COUNTIF(Jours_fériés,AND(IC4+1,IC4+2))),IC11-HLOOKUP(IC4+3,Journalier_HLV_Inter,9,FALSE),IF(AND(WEEKDAY(IC4,2)=2,COUNTIF(Jours_fériés,IC4+1)),IC11-HLOOKUP(IC4+2,Journalier_HLV_Inter,9,FALSE),IF(AND(WEEKDAY(IC4,2)=3,COUNTIF(Jours_fériés,AND(IC4+1,IC4+2))),IC11-HLOOKUP(IC4+5,Journalier_HLV_Inter,9,FALSE),IF(AND(WEEKDAY(IC4,2)=3,COUNTIF(Jours_fériés,IC4+1)),IC11-HLOOKUP(IC4+2,Journalier_HLV_Inter,9,FALSE),IF(AND(WEEKDAY(IC4,2)=4,COUNTIF(Jours_fériés,IC4+1)),IC11-HLOOKUP(IC4+4,Journalier_HLV_Inter,9,FALSE),IF(AND(WEEKDAY(IC4,2)=4,COUNTIF(Jours_fériés,AND(IC4+1,IC4+4))),IC11-HLOOKUP(IC4+5,Journalier_HLV_Inter,9,FALSE),IF(AND(WEEKDAY(IC4,2)=5,COUNTIF(Jours_fériés,IC4+3)),IC11-HLOOKUP(IC4+4,Journalier_HLV_Inter,9,FALSE),IF(COUNTIF(Week_end,IC4),0,IF(COUNTIF(Jours_fériés,IC4),0,IC11-HLOOKUP(IC4+1,Journalier_HLV_Inter,9,FALSE)))))))))))))</f>
        <v>0</v>
      </c>
      <c r="ID20" s="63">
        <f>IF(WEEKDAY(ID4,2)=5,(ID11-HLOOKUP(ID4+3,Journalier_HLV_Inter,9,FALSE)),IF(AND(WEEKDAY(ID4,2)=1,COUNTIF(Jours_fériés,AND(ID4+1,IE+2))),ID11-HLOOKUP(ID4+3,Journalier_HLV_Inter,9,FALSE),IF(AND(WEEKDAY(ID4,2)=1,COUNTIF(Jours_fériés,ID4+1)),ID11-HLOOKUP(ID4+2,Journalier_HLV_Inter,9,FALSE),IF(AND(WEEKDAY(ID4,2)=2,COUNTIF(Jours_fériés,AND(ID4+1,ID4+2))),ID11-HLOOKUP(ID4+3,Journalier_HLV_Inter,9,FALSE),IF(AND(WEEKDAY(ID4,2)=2,COUNTIF(Jours_fériés,ID4+1)),ID11-HLOOKUP(ID4+2,Journalier_HLV_Inter,9,FALSE),IF(AND(WEEKDAY(ID4,2)=3,COUNTIF(Jours_fériés,AND(ID4+1,ID4+2))),ID11-HLOOKUP(ID4+5,Journalier_HLV_Inter,9,FALSE),IF(AND(WEEKDAY(ID4,2)=3,COUNTIF(Jours_fériés,ID4+1)),ID11-HLOOKUP(ID4+2,Journalier_HLV_Inter,9,FALSE),IF(AND(WEEKDAY(ID4,2)=4,COUNTIF(Jours_fériés,ID4+1)),ID11-HLOOKUP(ID4+4,Journalier_HLV_Inter,9,FALSE),IF(AND(WEEKDAY(ID4,2)=4,COUNTIF(Jours_fériés,AND(ID4+1,ID4+4))),ID11-HLOOKUP(ID4+5,Journalier_HLV_Inter,9,FALSE),IF(AND(WEEKDAY(ID4,2)=5,COUNTIF(Jours_fériés,ID4+3)),ID11-HLOOKUP(ID4+4,Journalier_HLV_Inter,9,FALSE),IF(COUNTIF(Week_end,ID4),0,IF(COUNTIF(Jours_fériés,ID4),0,ID11-HLOOKUP(ID4+1,Journalier_HLV_Inter,9,FALSE)))))))))))))</f>
        <v>0</v>
      </c>
      <c r="IE20" s="63">
        <f>IF(WEEKDAY(IE4,2)=5,(IE11-HLOOKUP(IE4+3,Journalier_HLV_Inter,9,FALSE)),IF(AND(WEEKDAY(IE4,2)=1,COUNTIF(Jours_fériés,AND(IE4+1,IE+2))),IE11-HLOOKUP(IE4+3,Journalier_HLV_Inter,9,FALSE),IF(AND(WEEKDAY(IE4,2)=1,COUNTIF(Jours_fériés,IE4+1)),IE11-HLOOKUP(IE4+2,Journalier_HLV_Inter,9,FALSE),IF(AND(WEEKDAY(IE4,2)=2,COUNTIF(Jours_fériés,AND(IE4+1,IE4+2))),IE11-HLOOKUP(IE4+3,Journalier_HLV_Inter,9,FALSE),IF(AND(WEEKDAY(IE4,2)=2,COUNTIF(Jours_fériés,IE4+1)),IE11-HLOOKUP(IE4+2,Journalier_HLV_Inter,9,FALSE),IF(AND(WEEKDAY(IE4,2)=3,COUNTIF(Jours_fériés,AND(IE4+1,IE4+2))),IE11-HLOOKUP(IE4+5,Journalier_HLV_Inter,9,FALSE),IF(AND(WEEKDAY(IE4,2)=3,COUNTIF(Jours_fériés,IE4+1)),IE11-HLOOKUP(IE4+2,Journalier_HLV_Inter,9,FALSE),IF(AND(WEEKDAY(IE4,2)=4,COUNTIF(Jours_fériés,IE4+1)),IE11-HLOOKUP(IE4+4,Journalier_HLV_Inter,9,FALSE),IF(AND(WEEKDAY(IE4,2)=4,COUNTIF(Jours_fériés,AND(IE4+1,IE4+4))),IE11-HLOOKUP(IE4+5,Journalier_HLV_Inter,9,FALSE),IF(AND(WEEKDAY(IE4,2)=5,COUNTIF(Jours_fériés,IE4+3)),IE11-HLOOKUP(IE4+4,Journalier_HLV_Inter,9,FALSE),IF(COUNTIF(Week_end,IE4),0,IF(COUNTIF(Jours_fériés,IE4),0,IE11-HLOOKUP(IE4+1,Journalier_HLV_Inter,9,FALSE)))))))))))))</f>
        <v>0</v>
      </c>
      <c r="IF20" s="63">
        <f>IF(WEEKDAY(IF4,2)=5,(IF11-HLOOKUP(IF4+3,Journalier_HLV_Inter,9,FALSE)),IF(AND(WEEKDAY(IF4,2)=1,COUNTIF(Jours_fériés,AND(IF4+1,IE+2))),IF11-HLOOKUP(IF4+3,Journalier_HLV_Inter,9,FALSE),IF(AND(WEEKDAY(IF4,2)=1,COUNTIF(Jours_fériés,IF4+1)),IF11-HLOOKUP(IF4+2,Journalier_HLV_Inter,9,FALSE),IF(AND(WEEKDAY(IF4,2)=2,COUNTIF(Jours_fériés,AND(IF4+1,IF4+2))),IF11-HLOOKUP(IF4+3,Journalier_HLV_Inter,9,FALSE),IF(AND(WEEKDAY(IF4,2)=2,COUNTIF(Jours_fériés,IF4+1)),IF11-HLOOKUP(IF4+2,Journalier_HLV_Inter,9,FALSE),IF(AND(WEEKDAY(IF4,2)=3,COUNTIF(Jours_fériés,AND(IF4+1,IF4+2))),IF11-HLOOKUP(IF4+5,Journalier_HLV_Inter,9,FALSE),IF(AND(WEEKDAY(IF4,2)=3,COUNTIF(Jours_fériés,IF4+1)),IF11-HLOOKUP(IF4+2,Journalier_HLV_Inter,9,FALSE),IF(AND(WEEKDAY(IF4,2)=4,COUNTIF(Jours_fériés,IF4+1)),IF11-HLOOKUP(IF4+4,Journalier_HLV_Inter,9,FALSE),IF(AND(WEEKDAY(IF4,2)=4,COUNTIF(Jours_fériés,AND(IF4+1,IF4+4))),IF11-HLOOKUP(IF4+5,Journalier_HLV_Inter,9,FALSE),IF(AND(WEEKDAY(IF4,2)=5,COUNTIF(Jours_fériés,IF4+3)),IF11-HLOOKUP(IF4+4,Journalier_HLV_Inter,9,FALSE),IF(COUNTIF(Week_end,IF4),0,IF(COUNTIF(Jours_fériés,IF4),0,IF11-HLOOKUP(IF4+1,Journalier_HLV_Inter,9,FALSE)))))))))))))</f>
        <v>0</v>
      </c>
      <c r="IG20" s="63">
        <f>IF(WEEKDAY(IG4,2)=5,(IG11-HLOOKUP(IG4+3,Journalier_HLV_Inter,9,FALSE)),IF(AND(WEEKDAY(IG4,2)=1,COUNTIF(Jours_fériés,AND(IG4+1,IE+2))),IG11-HLOOKUP(IG4+3,Journalier_HLV_Inter,9,FALSE),IF(AND(WEEKDAY(IG4,2)=1,COUNTIF(Jours_fériés,IG4+1)),IG11-HLOOKUP(IG4+2,Journalier_HLV_Inter,9,FALSE),IF(AND(WEEKDAY(IG4,2)=2,COUNTIF(Jours_fériés,AND(IG4+1,IG4+2))),IG11-HLOOKUP(IG4+3,Journalier_HLV_Inter,9,FALSE),IF(AND(WEEKDAY(IG4,2)=2,COUNTIF(Jours_fériés,IG4+1)),IG11-HLOOKUP(IG4+2,Journalier_HLV_Inter,9,FALSE),IF(AND(WEEKDAY(IG4,2)=3,COUNTIF(Jours_fériés,AND(IG4+1,IG4+2))),IG11-HLOOKUP(IG4+5,Journalier_HLV_Inter,9,FALSE),IF(AND(WEEKDAY(IG4,2)=3,COUNTIF(Jours_fériés,IG4+1)),IG11-HLOOKUP(IG4+2,Journalier_HLV_Inter,9,FALSE),IF(AND(WEEKDAY(IG4,2)=4,COUNTIF(Jours_fériés,IG4+1)),IG11-HLOOKUP(IG4+4,Journalier_HLV_Inter,9,FALSE),IF(AND(WEEKDAY(IG4,2)=4,COUNTIF(Jours_fériés,AND(IG4+1,IG4+4))),IG11-HLOOKUP(IG4+5,Journalier_HLV_Inter,9,FALSE),IF(AND(WEEKDAY(IG4,2)=5,COUNTIF(Jours_fériés,IG4+3)),IG11-HLOOKUP(IG4+4,Journalier_HLV_Inter,9,FALSE),IF(COUNTIF(Week_end,IG4),0,IF(COUNTIF(Jours_fériés,IG4),0,IG11-HLOOKUP(IG4+1,Journalier_HLV_Inter,9,FALSE)))))))))))))</f>
        <v>0</v>
      </c>
      <c r="IH20" s="63">
        <f>IF(WEEKDAY(IH4,2)=5,(IH11-HLOOKUP(IH4+3,Journalier_HLV_Inter,9,FALSE)),IF(AND(WEEKDAY(IH4,2)=1,COUNTIF(Jours_fériés,AND(IH4+1,IE+2))),IH11-HLOOKUP(IH4+3,Journalier_HLV_Inter,9,FALSE),IF(AND(WEEKDAY(IH4,2)=1,COUNTIF(Jours_fériés,IH4+1)),IH11-HLOOKUP(IH4+2,Journalier_HLV_Inter,9,FALSE),IF(AND(WEEKDAY(IH4,2)=2,COUNTIF(Jours_fériés,AND(IH4+1,IH4+2))),IH11-HLOOKUP(IH4+3,Journalier_HLV_Inter,9,FALSE),IF(AND(WEEKDAY(IH4,2)=2,COUNTIF(Jours_fériés,IH4+1)),IH11-HLOOKUP(IH4+2,Journalier_HLV_Inter,9,FALSE),IF(AND(WEEKDAY(IH4,2)=3,COUNTIF(Jours_fériés,AND(IH4+1,IH4+2))),IH11-HLOOKUP(IH4+5,Journalier_HLV_Inter,9,FALSE),IF(AND(WEEKDAY(IH4,2)=3,COUNTIF(Jours_fériés,IH4+1)),IH11-HLOOKUP(IH4+2,Journalier_HLV_Inter,9,FALSE),IF(AND(WEEKDAY(IH4,2)=4,COUNTIF(Jours_fériés,IH4+1)),IH11-HLOOKUP(IH4+4,Journalier_HLV_Inter,9,FALSE),IF(AND(WEEKDAY(IH4,2)=4,COUNTIF(Jours_fériés,AND(IH4+1,IH4+4))),IH11-HLOOKUP(IH4+5,Journalier_HLV_Inter,9,FALSE),IF(AND(WEEKDAY(IH4,2)=5,COUNTIF(Jours_fériés,IH4+3)),IH11-HLOOKUP(IH4+4,Journalier_HLV_Inter,9,FALSE),IF(COUNTIF(Week_end,IH4),0,IF(COUNTIF(Jours_fériés,IH4),0,IH11-HLOOKUP(IH4+1,Journalier_HLV_Inter,9,FALSE)))))))))))))</f>
        <v>0</v>
      </c>
      <c r="II20" s="63">
        <f>IF(WEEKDAY(II4,2)=5,(II11-HLOOKUP(II4+3,Journalier_HLV_Inter,9,FALSE)),IF(AND(WEEKDAY(II4,2)=1,COUNTIF(Jours_fériés,AND(II4+1,IE+2))),II11-HLOOKUP(II4+3,Journalier_HLV_Inter,9,FALSE),IF(AND(WEEKDAY(II4,2)=1,COUNTIF(Jours_fériés,II4+1)),II11-HLOOKUP(II4+2,Journalier_HLV_Inter,9,FALSE),IF(AND(WEEKDAY(II4,2)=2,COUNTIF(Jours_fériés,AND(II4+1,II4+2))),II11-HLOOKUP(II4+3,Journalier_HLV_Inter,9,FALSE),IF(AND(WEEKDAY(II4,2)=2,COUNTIF(Jours_fériés,II4+1)),II11-HLOOKUP(II4+2,Journalier_HLV_Inter,9,FALSE),IF(AND(WEEKDAY(II4,2)=3,COUNTIF(Jours_fériés,AND(II4+1,II4+2))),II11-HLOOKUP(II4+5,Journalier_HLV_Inter,9,FALSE),IF(AND(WEEKDAY(II4,2)=3,COUNTIF(Jours_fériés,II4+1)),II11-HLOOKUP(II4+2,Journalier_HLV_Inter,9,FALSE),IF(AND(WEEKDAY(II4,2)=4,COUNTIF(Jours_fériés,II4+1)),II11-HLOOKUP(II4+4,Journalier_HLV_Inter,9,FALSE),IF(AND(WEEKDAY(II4,2)=4,COUNTIF(Jours_fériés,AND(II4+1,II4+4))),II11-HLOOKUP(II4+5,Journalier_HLV_Inter,9,FALSE),IF(AND(WEEKDAY(II4,2)=5,COUNTIF(Jours_fériés,II4+3)),II11-HLOOKUP(II4+4,Journalier_HLV_Inter,9,FALSE),IF(COUNTIF(Week_end,II4),0,IF(COUNTIF(Jours_fériés,II4),0,II11-HLOOKUP(II4+1,Journalier_HLV_Inter,9,FALSE)))))))))))))</f>
        <v>0</v>
      </c>
      <c r="IJ20" s="63">
        <f>IF(WEEKDAY(IJ4,2)=5,(IJ11-HLOOKUP(IJ4+3,Journalier_HLV_Inter,9,FALSE)),IF(AND(WEEKDAY(IJ4,2)=1,COUNTIF(Jours_fériés,AND(IJ4+1,IE+2))),IJ11-HLOOKUP(IJ4+3,Journalier_HLV_Inter,9,FALSE),IF(AND(WEEKDAY(IJ4,2)=1,COUNTIF(Jours_fériés,IJ4+1)),IJ11-HLOOKUP(IJ4+2,Journalier_HLV_Inter,9,FALSE),IF(AND(WEEKDAY(IJ4,2)=2,COUNTIF(Jours_fériés,AND(IJ4+1,IJ4+2))),IJ11-HLOOKUP(IJ4+3,Journalier_HLV_Inter,9,FALSE),IF(AND(WEEKDAY(IJ4,2)=2,COUNTIF(Jours_fériés,IJ4+1)),IJ11-HLOOKUP(IJ4+2,Journalier_HLV_Inter,9,FALSE),IF(AND(WEEKDAY(IJ4,2)=3,COUNTIF(Jours_fériés,AND(IJ4+1,IJ4+2))),IJ11-HLOOKUP(IJ4+5,Journalier_HLV_Inter,9,FALSE),IF(AND(WEEKDAY(IJ4,2)=3,COUNTIF(Jours_fériés,IJ4+1)),IJ11-HLOOKUP(IJ4+2,Journalier_HLV_Inter,9,FALSE),IF(AND(WEEKDAY(IJ4,2)=4,COUNTIF(Jours_fériés,IJ4+1)),IJ11-HLOOKUP(IJ4+4,Journalier_HLV_Inter,9,FALSE),IF(AND(WEEKDAY(IJ4,2)=4,COUNTIF(Jours_fériés,AND(IJ4+1,IJ4+4))),IJ11-HLOOKUP(IJ4+5,Journalier_HLV_Inter,9,FALSE),IF(AND(WEEKDAY(IJ4,2)=5,COUNTIF(Jours_fériés,IJ4+3)),IJ11-HLOOKUP(IJ4+4,Journalier_HLV_Inter,9,FALSE),IF(COUNTIF(Week_end,IJ4),0,IF(COUNTIF(Jours_fériés,IJ4),0,IJ11-HLOOKUP(IJ4+1,Journalier_HLV_Inter,9,FALSE)))))))))))))</f>
        <v>0</v>
      </c>
      <c r="IK20" s="63">
        <f>IF(WEEKDAY(IK4,2)=5,(IK11-HLOOKUP(IK4+3,Journalier_HLV_Inter,9,FALSE)),IF(AND(WEEKDAY(IK4,2)=1,COUNTIF(Jours_fériés,AND(IK4+1,IE+2))),IK11-HLOOKUP(IK4+3,Journalier_HLV_Inter,9,FALSE),IF(AND(WEEKDAY(IK4,2)=1,COUNTIF(Jours_fériés,IK4+1)),IK11-HLOOKUP(IK4+2,Journalier_HLV_Inter,9,FALSE),IF(AND(WEEKDAY(IK4,2)=2,COUNTIF(Jours_fériés,AND(IK4+1,IK4+2))),IK11-HLOOKUP(IK4+3,Journalier_HLV_Inter,9,FALSE),IF(AND(WEEKDAY(IK4,2)=2,COUNTIF(Jours_fériés,IK4+1)),IK11-HLOOKUP(IK4+2,Journalier_HLV_Inter,9,FALSE),IF(AND(WEEKDAY(IK4,2)=3,COUNTIF(Jours_fériés,AND(IK4+1,IK4+2))),IK11-HLOOKUP(IK4+5,Journalier_HLV_Inter,9,FALSE),IF(AND(WEEKDAY(IK4,2)=3,COUNTIF(Jours_fériés,IK4+1)),IK11-HLOOKUP(IK4+2,Journalier_HLV_Inter,9,FALSE),IF(AND(WEEKDAY(IK4,2)=4,COUNTIF(Jours_fériés,IK4+1)),IK11-HLOOKUP(IK4+4,Journalier_HLV_Inter,9,FALSE),IF(AND(WEEKDAY(IK4,2)=4,COUNTIF(Jours_fériés,AND(IK4+1,IK4+4))),IK11-HLOOKUP(IK4+5,Journalier_HLV_Inter,9,FALSE),IF(AND(WEEKDAY(IK4,2)=5,COUNTIF(Jours_fériés,IK4+3)),IK11-HLOOKUP(IK4+4,Journalier_HLV_Inter,9,FALSE),IF(COUNTIF(Week_end,IK4),0,IF(COUNTIF(Jours_fériés,IK4),0,IK11-HLOOKUP(IK4+1,Journalier_HLV_Inter,9,FALSE)))))))))))))</f>
        <v>0</v>
      </c>
      <c r="IL20" s="63">
        <f>IF(WEEKDAY(IL4,2)=5,(IL11-HLOOKUP(IL4+3,Journalier_HLV_Inter,9,FALSE)),IF(AND(WEEKDAY(IL4,2)=1,COUNTIF(Jours_fériés,AND(IL4+1,IE+2))),IL11-HLOOKUP(IL4+3,Journalier_HLV_Inter,9,FALSE),IF(AND(WEEKDAY(IL4,2)=1,COUNTIF(Jours_fériés,IL4+1)),IL11-HLOOKUP(IL4+2,Journalier_HLV_Inter,9,FALSE),IF(AND(WEEKDAY(IL4,2)=2,COUNTIF(Jours_fériés,AND(IL4+1,IL4+2))),IL11-HLOOKUP(IL4+3,Journalier_HLV_Inter,9,FALSE),IF(AND(WEEKDAY(IL4,2)=2,COUNTIF(Jours_fériés,IL4+1)),IL11-HLOOKUP(IL4+2,Journalier_HLV_Inter,9,FALSE),IF(AND(WEEKDAY(IL4,2)=3,COUNTIF(Jours_fériés,AND(IL4+1,IL4+2))),IL11-HLOOKUP(IL4+5,Journalier_HLV_Inter,9,FALSE),IF(AND(WEEKDAY(IL4,2)=3,COUNTIF(Jours_fériés,IL4+1)),IL11-HLOOKUP(IL4+2,Journalier_HLV_Inter,9,FALSE),IF(AND(WEEKDAY(IL4,2)=4,COUNTIF(Jours_fériés,IL4+1)),IL11-HLOOKUP(IL4+4,Journalier_HLV_Inter,9,FALSE),IF(AND(WEEKDAY(IL4,2)=4,COUNTIF(Jours_fériés,AND(IL4+1,IL4+4))),IL11-HLOOKUP(IL4+5,Journalier_HLV_Inter,9,FALSE),IF(AND(WEEKDAY(IL4,2)=5,COUNTIF(Jours_fériés,IL4+3)),IL11-HLOOKUP(IL4+4,Journalier_HLV_Inter,9,FALSE),IF(COUNTIF(Week_end,IL4),0,IF(COUNTIF(Jours_fériés,IL4),0,IL11-HLOOKUP(IL4+1,Journalier_HLV_Inter,9,FALSE)))))))))))))</f>
        <v>0</v>
      </c>
      <c r="IM20" s="63">
        <f>IF(WEEKDAY(IM4,2)=5,(IM11-HLOOKUP(IM4+3,Journalier_HLV_Inter,9,FALSE)),IF(AND(WEEKDAY(IM4,2)=1,COUNTIF(Jours_fériés,AND(IM4+1,IE+2))),IM11-HLOOKUP(IM4+3,Journalier_HLV_Inter,9,FALSE),IF(AND(WEEKDAY(IM4,2)=1,COUNTIF(Jours_fériés,IM4+1)),IM11-HLOOKUP(IM4+2,Journalier_HLV_Inter,9,FALSE),IF(AND(WEEKDAY(IM4,2)=2,COUNTIF(Jours_fériés,AND(IM4+1,IM4+2))),IM11-HLOOKUP(IM4+3,Journalier_HLV_Inter,9,FALSE),IF(AND(WEEKDAY(IM4,2)=2,COUNTIF(Jours_fériés,IM4+1)),IM11-HLOOKUP(IM4+2,Journalier_HLV_Inter,9,FALSE),IF(AND(WEEKDAY(IM4,2)=3,COUNTIF(Jours_fériés,AND(IM4+1,IM4+2))),IM11-HLOOKUP(IM4+5,Journalier_HLV_Inter,9,FALSE),IF(AND(WEEKDAY(IM4,2)=3,COUNTIF(Jours_fériés,IM4+1)),IM11-HLOOKUP(IM4+2,Journalier_HLV_Inter,9,FALSE),IF(AND(WEEKDAY(IM4,2)=4,COUNTIF(Jours_fériés,IM4+1)),IM11-HLOOKUP(IM4+4,Journalier_HLV_Inter,9,FALSE),IF(AND(WEEKDAY(IM4,2)=4,COUNTIF(Jours_fériés,AND(IM4+1,IM4+4))),IM11-HLOOKUP(IM4+5,Journalier_HLV_Inter,9,FALSE),IF(AND(WEEKDAY(IM4,2)=5,COUNTIF(Jours_fériés,IM4+3)),IM11-HLOOKUP(IM4+4,Journalier_HLV_Inter,9,FALSE),IF(COUNTIF(Week_end,IM4),0,IF(COUNTIF(Jours_fériés,IM4),0,IM11-HLOOKUP(IM4+1,Journalier_HLV_Inter,9,FALSE)))))))))))))</f>
        <v>0</v>
      </c>
      <c r="IN20" s="63">
        <f>IF(WEEKDAY(IN4,2)=5,(IN11-HLOOKUP(IN4+3,Journalier_HLV_Inter,9,FALSE)),IF(AND(WEEKDAY(IN4,2)=1,COUNTIF(Jours_fériés,AND(IN4+1,IE+2))),IN11-HLOOKUP(IN4+3,Journalier_HLV_Inter,9,FALSE),IF(AND(WEEKDAY(IN4,2)=1,COUNTIF(Jours_fériés,IN4+1)),IN11-HLOOKUP(IN4+2,Journalier_HLV_Inter,9,FALSE),IF(AND(WEEKDAY(IN4,2)=2,COUNTIF(Jours_fériés,AND(IN4+1,IN4+2))),IN11-HLOOKUP(IN4+3,Journalier_HLV_Inter,9,FALSE),IF(AND(WEEKDAY(IN4,2)=2,COUNTIF(Jours_fériés,IN4+1)),IN11-HLOOKUP(IN4+2,Journalier_HLV_Inter,9,FALSE),IF(AND(WEEKDAY(IN4,2)=3,COUNTIF(Jours_fériés,AND(IN4+1,IN4+2))),IN11-HLOOKUP(IN4+5,Journalier_HLV_Inter,9,FALSE),IF(AND(WEEKDAY(IN4,2)=3,COUNTIF(Jours_fériés,IN4+1)),IN11-HLOOKUP(IN4+2,Journalier_HLV_Inter,9,FALSE),IF(AND(WEEKDAY(IN4,2)=4,COUNTIF(Jours_fériés,IN4+1)),IN11-HLOOKUP(IN4+4,Journalier_HLV_Inter,9,FALSE),IF(AND(WEEKDAY(IN4,2)=4,COUNTIF(Jours_fériés,AND(IN4+1,IN4+4))),IN11-HLOOKUP(IN4+5,Journalier_HLV_Inter,9,FALSE),IF(AND(WEEKDAY(IN4,2)=5,COUNTIF(Jours_fériés,IN4+3)),IN11-HLOOKUP(IN4+4,Journalier_HLV_Inter,9,FALSE),IF(COUNTIF(Week_end,IN4),0,IF(COUNTIF(Jours_fériés,IN4),0,IN11-HLOOKUP(IN4+1,Journalier_HLV_Inter,9,FALSE)))))))))))))</f>
        <v>0</v>
      </c>
      <c r="IO20" s="63">
        <f>IF(WEEKDAY(IO4,2)=5,(IO11-HLOOKUP(IO4+3,Journalier_HLV_Inter,9,FALSE)),IF(AND(WEEKDAY(IO4,2)=1,COUNTIF(Jours_fériés,AND(IO4+1,IE+2))),IO11-HLOOKUP(IO4+3,Journalier_HLV_Inter,9,FALSE),IF(AND(WEEKDAY(IO4,2)=1,COUNTIF(Jours_fériés,IO4+1)),IO11-HLOOKUP(IO4+2,Journalier_HLV_Inter,9,FALSE),IF(AND(WEEKDAY(IO4,2)=2,COUNTIF(Jours_fériés,AND(IO4+1,IO4+2))),IO11-HLOOKUP(IO4+3,Journalier_HLV_Inter,9,FALSE),IF(AND(WEEKDAY(IO4,2)=2,COUNTIF(Jours_fériés,IO4+1)),IO11-HLOOKUP(IO4+2,Journalier_HLV_Inter,9,FALSE),IF(AND(WEEKDAY(IO4,2)=3,COUNTIF(Jours_fériés,AND(IO4+1,IO4+2))),IO11-HLOOKUP(IO4+5,Journalier_HLV_Inter,9,FALSE),IF(AND(WEEKDAY(IO4,2)=3,COUNTIF(Jours_fériés,IO4+1)),IO11-HLOOKUP(IO4+2,Journalier_HLV_Inter,9,FALSE),IF(AND(WEEKDAY(IO4,2)=4,COUNTIF(Jours_fériés,IO4+1)),IO11-HLOOKUP(IO4+4,Journalier_HLV_Inter,9,FALSE),IF(AND(WEEKDAY(IO4,2)=4,COUNTIF(Jours_fériés,AND(IO4+1,IO4+4))),IO11-HLOOKUP(IO4+5,Journalier_HLV_Inter,9,FALSE),IF(AND(WEEKDAY(IO4,2)=5,COUNTIF(Jours_fériés,IO4+3)),IO11-HLOOKUP(IO4+4,Journalier_HLV_Inter,9,FALSE),IF(COUNTIF(Week_end,IO4),0,IF(COUNTIF(Jours_fériés,IO4),0,IO11-HLOOKUP(IO4+1,Journalier_HLV_Inter,9,FALSE)))))))))))))</f>
        <v>0</v>
      </c>
      <c r="IP20" s="63">
        <f>IF(WEEKDAY(IP4,2)=5,(IP11-HLOOKUP(IP4+3,Journalier_HLV_Inter,9,FALSE)),IF(AND(WEEKDAY(IP4,2)=1,COUNTIF(Jours_fériés,AND(IP4+1,IE+2))),IP11-HLOOKUP(IP4+3,Journalier_HLV_Inter,9,FALSE),IF(AND(WEEKDAY(IP4,2)=1,COUNTIF(Jours_fériés,IP4+1)),IP11-HLOOKUP(IP4+2,Journalier_HLV_Inter,9,FALSE),IF(AND(WEEKDAY(IP4,2)=2,COUNTIF(Jours_fériés,AND(IP4+1,IP4+2))),IP11-HLOOKUP(IP4+3,Journalier_HLV_Inter,9,FALSE),IF(AND(WEEKDAY(IP4,2)=2,COUNTIF(Jours_fériés,IP4+1)),IP11-HLOOKUP(IP4+2,Journalier_HLV_Inter,9,FALSE),IF(AND(WEEKDAY(IP4,2)=3,COUNTIF(Jours_fériés,AND(IP4+1,IP4+2))),IP11-HLOOKUP(IP4+5,Journalier_HLV_Inter,9,FALSE),IF(AND(WEEKDAY(IP4,2)=3,COUNTIF(Jours_fériés,IP4+1)),IP11-HLOOKUP(IP4+2,Journalier_HLV_Inter,9,FALSE),IF(AND(WEEKDAY(IP4,2)=4,COUNTIF(Jours_fériés,IP4+1)),IP11-HLOOKUP(IP4+4,Journalier_HLV_Inter,9,FALSE),IF(AND(WEEKDAY(IP4,2)=4,COUNTIF(Jours_fériés,AND(IP4+1,IP4+4))),IP11-HLOOKUP(IP4+5,Journalier_HLV_Inter,9,FALSE),IF(AND(WEEKDAY(IP4,2)=5,COUNTIF(Jours_fériés,IP4+3)),IP11-HLOOKUP(IP4+4,Journalier_HLV_Inter,9,FALSE),IF(COUNTIF(Week_end,IP4),0,IF(COUNTIF(Jours_fériés,IP4),0,IP11-HLOOKUP(IP4+1,Journalier_HLV_Inter,9,FALSE)))))))))))))</f>
        <v>0</v>
      </c>
      <c r="IQ20" s="63">
        <f>IF(WEEKDAY(IQ4,2)=5,(IQ11-HLOOKUP(IQ4+3,Journalier_HLV_Inter,9,FALSE)),IF(AND(WEEKDAY(IQ4,2)=1,COUNTIF(Jours_fériés,AND(IQ4+1,IE+2))),IQ11-HLOOKUP(IQ4+3,Journalier_HLV_Inter,9,FALSE),IF(AND(WEEKDAY(IQ4,2)=1,COUNTIF(Jours_fériés,IQ4+1)),IQ11-HLOOKUP(IQ4+2,Journalier_HLV_Inter,9,FALSE),IF(AND(WEEKDAY(IQ4,2)=2,COUNTIF(Jours_fériés,AND(IQ4+1,IQ4+2))),IQ11-HLOOKUP(IQ4+3,Journalier_HLV_Inter,9,FALSE),IF(AND(WEEKDAY(IQ4,2)=2,COUNTIF(Jours_fériés,IQ4+1)),IQ11-HLOOKUP(IQ4+2,Journalier_HLV_Inter,9,FALSE),IF(AND(WEEKDAY(IQ4,2)=3,COUNTIF(Jours_fériés,AND(IQ4+1,IQ4+2))),IQ11-HLOOKUP(IQ4+5,Journalier_HLV_Inter,9,FALSE),IF(AND(WEEKDAY(IQ4,2)=3,COUNTIF(Jours_fériés,IQ4+1)),IQ11-HLOOKUP(IQ4+2,Journalier_HLV_Inter,9,FALSE),IF(AND(WEEKDAY(IQ4,2)=4,COUNTIF(Jours_fériés,IQ4+1)),IQ11-HLOOKUP(IQ4+4,Journalier_HLV_Inter,9,FALSE),IF(AND(WEEKDAY(IQ4,2)=4,COUNTIF(Jours_fériés,AND(IQ4+1,IQ4+4))),IQ11-HLOOKUP(IQ4+5,Journalier_HLV_Inter,9,FALSE),IF(AND(WEEKDAY(IQ4,2)=5,COUNTIF(Jours_fériés,IQ4+3)),IQ11-HLOOKUP(IQ4+4,Journalier_HLV_Inter,9,FALSE),IF(COUNTIF(Week_end,IQ4),0,IF(COUNTIF(Jours_fériés,IQ4),0,IQ11-HLOOKUP(IQ4+1,Journalier_HLV_Inter,9,FALSE)))))))))))))</f>
        <v>0</v>
      </c>
      <c r="IR20" s="63">
        <f>IF(WEEKDAY(IR4,2)=5,(IR11-HLOOKUP(IR4+3,Journalier_HLV_Inter,9,FALSE)),IF(AND(WEEKDAY(IR4,2)=1,COUNTIF(Jours_fériés,AND(IR4+1,IE+2))),IR11-HLOOKUP(IR4+3,Journalier_HLV_Inter,9,FALSE),IF(AND(WEEKDAY(IR4,2)=1,COUNTIF(Jours_fériés,IR4+1)),IR11-HLOOKUP(IR4+2,Journalier_HLV_Inter,9,FALSE),IF(AND(WEEKDAY(IR4,2)=2,COUNTIF(Jours_fériés,AND(IR4+1,IR4+2))),IR11-HLOOKUP(IR4+3,Journalier_HLV_Inter,9,FALSE),IF(AND(WEEKDAY(IR4,2)=2,COUNTIF(Jours_fériés,IR4+1)),IR11-HLOOKUP(IR4+2,Journalier_HLV_Inter,9,FALSE),IF(AND(WEEKDAY(IR4,2)=3,COUNTIF(Jours_fériés,AND(IR4+1,IR4+2))),IR11-HLOOKUP(IR4+5,Journalier_HLV_Inter,9,FALSE),IF(AND(WEEKDAY(IR4,2)=3,COUNTIF(Jours_fériés,IR4+1)),IR11-HLOOKUP(IR4+2,Journalier_HLV_Inter,9,FALSE),IF(AND(WEEKDAY(IR4,2)=4,COUNTIF(Jours_fériés,IR4+1)),IR11-HLOOKUP(IR4+4,Journalier_HLV_Inter,9,FALSE),IF(AND(WEEKDAY(IR4,2)=4,COUNTIF(Jours_fériés,AND(IR4+1,IR4+4))),IR11-HLOOKUP(IR4+5,Journalier_HLV_Inter,9,FALSE),IF(AND(WEEKDAY(IR4,2)=5,COUNTIF(Jours_fériés,IR4+3)),IR11-HLOOKUP(IR4+4,Journalier_HLV_Inter,9,FALSE),IF(COUNTIF(Week_end,IR4),0,IF(COUNTIF(Jours_fériés,IR4),0,IR11-HLOOKUP(IR4+1,Journalier_HLV_Inter,9,FALSE)))))))))))))</f>
        <v>0</v>
      </c>
      <c r="IS20" s="63">
        <f>IF(WEEKDAY(IS4,2)=5,(IS11-HLOOKUP(IS4+3,Journalier_HLV_Inter,9,FALSE)),IF(AND(WEEKDAY(IS4,2)=1,COUNTIF(Jours_fériés,AND(IS4+1,IE+2))),IS11-HLOOKUP(IS4+3,Journalier_HLV_Inter,9,FALSE),IF(AND(WEEKDAY(IS4,2)=1,COUNTIF(Jours_fériés,IS4+1)),IS11-HLOOKUP(IS4+2,Journalier_HLV_Inter,9,FALSE),IF(AND(WEEKDAY(IS4,2)=2,COUNTIF(Jours_fériés,AND(IS4+1,IS4+2))),IS11-HLOOKUP(IS4+3,Journalier_HLV_Inter,9,FALSE),IF(AND(WEEKDAY(IS4,2)=2,COUNTIF(Jours_fériés,IS4+1)),IS11-HLOOKUP(IS4+2,Journalier_HLV_Inter,9,FALSE),IF(AND(WEEKDAY(IS4,2)=3,COUNTIF(Jours_fériés,AND(IS4+1,IS4+2))),IS11-HLOOKUP(IS4+5,Journalier_HLV_Inter,9,FALSE),IF(AND(WEEKDAY(IS4,2)=3,COUNTIF(Jours_fériés,IS4+1)),IS11-HLOOKUP(IS4+2,Journalier_HLV_Inter,9,FALSE),IF(AND(WEEKDAY(IS4,2)=4,COUNTIF(Jours_fériés,IS4+1)),IS11-HLOOKUP(IS4+4,Journalier_HLV_Inter,9,FALSE),IF(AND(WEEKDAY(IS4,2)=4,COUNTIF(Jours_fériés,AND(IS4+1,IS4+4))),IS11-HLOOKUP(IS4+5,Journalier_HLV_Inter,9,FALSE),IF(AND(WEEKDAY(IS4,2)=5,COUNTIF(Jours_fériés,IS4+3)),IS11-HLOOKUP(IS4+4,Journalier_HLV_Inter,9,FALSE),IF(COUNTIF(Week_end,IS4),0,IF(COUNTIF(Jours_fériés,IS4),0,IS11-HLOOKUP(IS4+1,Journalier_HLV_Inter,9,FALSE)))))))))))))</f>
        <v>0</v>
      </c>
      <c r="IT20" s="63">
        <f>IF(WEEKDAY(IT4,2)=5,(IT11-HLOOKUP(IT4+3,Journalier_HLV_Inter,9,FALSE)),IF(AND(WEEKDAY(IT4,2)=1,COUNTIF(Jours_fériés,AND(IT4+1,IE+2))),IT11-HLOOKUP(IT4+3,Journalier_HLV_Inter,9,FALSE),IF(AND(WEEKDAY(IT4,2)=1,COUNTIF(Jours_fériés,IT4+1)),IT11-HLOOKUP(IT4+2,Journalier_HLV_Inter,9,FALSE),IF(AND(WEEKDAY(IT4,2)=2,COUNTIF(Jours_fériés,AND(IT4+1,IT4+2))),IT11-HLOOKUP(IT4+3,Journalier_HLV_Inter,9,FALSE),IF(AND(WEEKDAY(IT4,2)=2,COUNTIF(Jours_fériés,IT4+1)),IT11-HLOOKUP(IT4+2,Journalier_HLV_Inter,9,FALSE),IF(AND(WEEKDAY(IT4,2)=3,COUNTIF(Jours_fériés,AND(IT4+1,IT4+2))),IT11-HLOOKUP(IT4+5,Journalier_HLV_Inter,9,FALSE),IF(AND(WEEKDAY(IT4,2)=3,COUNTIF(Jours_fériés,IT4+1)),IT11-HLOOKUP(IT4+2,Journalier_HLV_Inter,9,FALSE),IF(AND(WEEKDAY(IT4,2)=4,COUNTIF(Jours_fériés,IT4+1)),IT11-HLOOKUP(IT4+4,Journalier_HLV_Inter,9,FALSE),IF(AND(WEEKDAY(IT4,2)=4,COUNTIF(Jours_fériés,AND(IT4+1,IT4+4))),IT11-HLOOKUP(IT4+5,Journalier_HLV_Inter,9,FALSE),IF(AND(WEEKDAY(IT4,2)=5,COUNTIF(Jours_fériés,IT4+3)),IT11-HLOOKUP(IT4+4,Journalier_HLV_Inter,9,FALSE),IF(COUNTIF(Week_end,IT4),0,IF(COUNTIF(Jours_fériés,IT4),0,IT11-HLOOKUP(IT4+1,Journalier_HLV_Inter,9,FALSE)))))))))))))</f>
        <v>0</v>
      </c>
      <c r="IU20" s="63">
        <f>IF(WEEKDAY(IU4,2)=5,(IU11-HLOOKUP(IU4+3,Journalier_HLV_Inter,9,FALSE)),IF(AND(WEEKDAY(IU4,2)=1,COUNTIF(Jours_fériés,AND(IU4+1,IE+2))),IU11-HLOOKUP(IU4+3,Journalier_HLV_Inter,9,FALSE),IF(AND(WEEKDAY(IU4,2)=1,COUNTIF(Jours_fériés,IU4+1)),IU11-HLOOKUP(IU4+2,Journalier_HLV_Inter,9,FALSE),IF(AND(WEEKDAY(IU4,2)=2,COUNTIF(Jours_fériés,AND(IU4+1,IU4+2))),IU11-HLOOKUP(IU4+3,Journalier_HLV_Inter,9,FALSE),IF(AND(WEEKDAY(IU4,2)=2,COUNTIF(Jours_fériés,IU4+1)),IU11-HLOOKUP(IU4+2,Journalier_HLV_Inter,9,FALSE),IF(AND(WEEKDAY(IU4,2)=3,COUNTIF(Jours_fériés,AND(IU4+1,IU4+2))),IU11-HLOOKUP(IU4+5,Journalier_HLV_Inter,9,FALSE),IF(AND(WEEKDAY(IU4,2)=3,COUNTIF(Jours_fériés,IU4+1)),IU11-HLOOKUP(IU4+2,Journalier_HLV_Inter,9,FALSE),IF(AND(WEEKDAY(IU4,2)=4,COUNTIF(Jours_fériés,IU4+1)),IU11-HLOOKUP(IU4+4,Journalier_HLV_Inter,9,FALSE),IF(AND(WEEKDAY(IU4,2)=4,COUNTIF(Jours_fériés,AND(IU4+1,IU4+4))),IU11-HLOOKUP(IU4+5,Journalier_HLV_Inter,9,FALSE),IF(AND(WEEKDAY(IU4,2)=5,COUNTIF(Jours_fériés,IU4+3)),IU11-HLOOKUP(IU4+4,Journalier_HLV_Inter,9,FALSE),IF(COUNTIF(Week_end,IU4),0,IF(COUNTIF(Jours_fériés,IU4),0,IU11-HLOOKUP(IU4+1,Journalier_HLV_Inter,9,FALSE)))))))))))))</f>
        <v>0</v>
      </c>
      <c r="IV20" s="63">
        <f>IF(WEEKDAY(IV4,2)=5,(IV11-HLOOKUP(IV4+3,Journalier_HLV_Inter,9,FALSE)),IF(AND(WEEKDAY(IV4,2)=1,COUNTIF(Jours_fériés,AND(IV4+1,IE+2))),IV11-HLOOKUP(IV4+3,Journalier_HLV_Inter,9,FALSE),IF(AND(WEEKDAY(IV4,2)=1,COUNTIF(Jours_fériés,IV4+1)),IV11-HLOOKUP(IV4+2,Journalier_HLV_Inter,9,FALSE),IF(AND(WEEKDAY(IV4,2)=2,COUNTIF(Jours_fériés,AND(IV4+1,IV4+2))),IV11-HLOOKUP(IV4+3,Journalier_HLV_Inter,9,FALSE),IF(AND(WEEKDAY(IV4,2)=2,COUNTIF(Jours_fériés,IV4+1)),IV11-HLOOKUP(IV4+2,Journalier_HLV_Inter,9,FALSE),IF(AND(WEEKDAY(IV4,2)=3,COUNTIF(Jours_fériés,AND(IV4+1,IV4+2))),IV11-HLOOKUP(IV4+5,Journalier_HLV_Inter,9,FALSE),IF(AND(WEEKDAY(IV4,2)=3,COUNTIF(Jours_fériés,IV4+1)),IV11-HLOOKUP(IV4+2,Journalier_HLV_Inter,9,FALSE),IF(AND(WEEKDAY(IV4,2)=4,COUNTIF(Jours_fériés,IV4+1)),IV11-HLOOKUP(IV4+4,Journalier_HLV_Inter,9,FALSE),IF(AND(WEEKDAY(IV4,2)=4,COUNTIF(Jours_fériés,AND(IV4+1,IV4+4))),IV11-HLOOKUP(IV4+5,Journalier_HLV_Inter,9,FALSE),IF(AND(WEEKDAY(IV4,2)=5,COUNTIF(Jours_fériés,IV4+3)),IV11-HLOOKUP(IV4+4,Journalier_HLV_Inter,9,FALSE),IF(COUNTIF(Week_end,IV4),0,IF(COUNTIF(Jours_fériés,IV4),0,IV11-HLOOKUP(IV4+1,Journalier_HLV_Inter,9,FALSE)))))))))))))</f>
        <v>0</v>
      </c>
      <c r="IW20" s="63">
        <f>IF(WEEKDAY(IW4,2)=5,(IW11-HLOOKUP(IW4+3,Journalier_HLV_Inter,9,FALSE)),IF(AND(WEEKDAY(IW4,2)=1,COUNTIF(Jours_fériés,AND(IW4+1,IE+2))),IW11-HLOOKUP(IW4+3,Journalier_HLV_Inter,9,FALSE),IF(AND(WEEKDAY(IW4,2)=1,COUNTIF(Jours_fériés,IW4+1)),IW11-HLOOKUP(IW4+2,Journalier_HLV_Inter,9,FALSE),IF(AND(WEEKDAY(IW4,2)=2,COUNTIF(Jours_fériés,AND(IW4+1,IW4+2))),IW11-HLOOKUP(IW4+3,Journalier_HLV_Inter,9,FALSE),IF(AND(WEEKDAY(IW4,2)=2,COUNTIF(Jours_fériés,IW4+1)),IW11-HLOOKUP(IW4+2,Journalier_HLV_Inter,9,FALSE),IF(AND(WEEKDAY(IW4,2)=3,COUNTIF(Jours_fériés,AND(IW4+1,IW4+2))),IW11-HLOOKUP(IW4+5,Journalier_HLV_Inter,9,FALSE),IF(AND(WEEKDAY(IW4,2)=3,COUNTIF(Jours_fériés,IW4+1)),IW11-HLOOKUP(IW4+2,Journalier_HLV_Inter,9,FALSE),IF(AND(WEEKDAY(IW4,2)=4,COUNTIF(Jours_fériés,IW4+1)),IW11-HLOOKUP(IW4+4,Journalier_HLV_Inter,9,FALSE),IF(AND(WEEKDAY(IW4,2)=4,COUNTIF(Jours_fériés,AND(IW4+1,IW4+4))),IW11-HLOOKUP(IW4+5,Journalier_HLV_Inter,9,FALSE),IF(AND(WEEKDAY(IW4,2)=5,COUNTIF(Jours_fériés,IW4+3)),IW11-HLOOKUP(IW4+4,Journalier_HLV_Inter,9,FALSE),IF(COUNTIF(Week_end,IW4),0,IF(COUNTIF(Jours_fériés,IW4),0,IW11-HLOOKUP(IW4+1,Journalier_HLV_Inter,9,FALSE)))))))))))))</f>
        <v>0</v>
      </c>
      <c r="IX20" s="63">
        <f>IF(WEEKDAY(IX4,2)=5,(IX11-HLOOKUP(IX4+3,Journalier_HLV_Inter,9,FALSE)),IF(AND(WEEKDAY(IX4,2)=1,COUNTIF(Jours_fériés,AND(IX4+1,IE+2))),IX11-HLOOKUP(IX4+3,Journalier_HLV_Inter,9,FALSE),IF(AND(WEEKDAY(IX4,2)=1,COUNTIF(Jours_fériés,IX4+1)),IX11-HLOOKUP(IX4+2,Journalier_HLV_Inter,9,FALSE),IF(AND(WEEKDAY(IX4,2)=2,COUNTIF(Jours_fériés,AND(IX4+1,IX4+2))),IX11-HLOOKUP(IX4+3,Journalier_HLV_Inter,9,FALSE),IF(AND(WEEKDAY(IX4,2)=2,COUNTIF(Jours_fériés,IX4+1)),IX11-HLOOKUP(IX4+2,Journalier_HLV_Inter,9,FALSE),IF(AND(WEEKDAY(IX4,2)=3,COUNTIF(Jours_fériés,AND(IX4+1,IX4+2))),IX11-HLOOKUP(IX4+5,Journalier_HLV_Inter,9,FALSE),IF(AND(WEEKDAY(IX4,2)=3,COUNTIF(Jours_fériés,IX4+1)),IX11-HLOOKUP(IX4+2,Journalier_HLV_Inter,9,FALSE),IF(AND(WEEKDAY(IX4,2)=4,COUNTIF(Jours_fériés,IX4+1)),IX11-HLOOKUP(IX4+4,Journalier_HLV_Inter,9,FALSE),IF(AND(WEEKDAY(IX4,2)=4,COUNTIF(Jours_fériés,AND(IX4+1,IX4+4))),IX11-HLOOKUP(IX4+5,Journalier_HLV_Inter,9,FALSE),IF(AND(WEEKDAY(IX4,2)=5,COUNTIF(Jours_fériés,IX4+3)),IX11-HLOOKUP(IX4+4,Journalier_HLV_Inter,9,FALSE),IF(COUNTIF(Week_end,IX4),0,IF(COUNTIF(Jours_fériés,IX4),0,IX11-HLOOKUP(IX4+1,Journalier_HLV_Inter,9,FALSE)))))))))))))</f>
        <v>0</v>
      </c>
      <c r="IY20" s="63">
        <f>IF(WEEKDAY(IY4,2)=5,(IY11-HLOOKUP(IY4+3,Journalier_HLV_Inter,9,FALSE)),IF(AND(WEEKDAY(IY4,2)=1,COUNTIF(Jours_fériés,AND(IY4+1,IE+2))),IY11-HLOOKUP(IY4+3,Journalier_HLV_Inter,9,FALSE),IF(AND(WEEKDAY(IY4,2)=1,COUNTIF(Jours_fériés,IY4+1)),IY11-HLOOKUP(IY4+2,Journalier_HLV_Inter,9,FALSE),IF(AND(WEEKDAY(IY4,2)=2,COUNTIF(Jours_fériés,AND(IY4+1,IY4+2))),IY11-HLOOKUP(IY4+3,Journalier_HLV_Inter,9,FALSE),IF(AND(WEEKDAY(IY4,2)=2,COUNTIF(Jours_fériés,IY4+1)),IY11-HLOOKUP(IY4+2,Journalier_HLV_Inter,9,FALSE),IF(AND(WEEKDAY(IY4,2)=3,COUNTIF(Jours_fériés,AND(IY4+1,IY4+2))),IY11-HLOOKUP(IY4+5,Journalier_HLV_Inter,9,FALSE),IF(AND(WEEKDAY(IY4,2)=3,COUNTIF(Jours_fériés,IY4+1)),IY11-HLOOKUP(IY4+2,Journalier_HLV_Inter,9,FALSE),IF(AND(WEEKDAY(IY4,2)=4,COUNTIF(Jours_fériés,IY4+1)),IY11-HLOOKUP(IY4+4,Journalier_HLV_Inter,9,FALSE),IF(AND(WEEKDAY(IY4,2)=4,COUNTIF(Jours_fériés,AND(IY4+1,IY4+4))),IY11-HLOOKUP(IY4+5,Journalier_HLV_Inter,9,FALSE),IF(AND(WEEKDAY(IY4,2)=5,COUNTIF(Jours_fériés,IY4+3)),IY11-HLOOKUP(IY4+4,Journalier_HLV_Inter,9,FALSE),IF(COUNTIF(Week_end,IY4),0,IF(COUNTIF(Jours_fériés,IY4),0,IY11-HLOOKUP(IY4+1,Journalier_HLV_Inter,9,FALSE)))))))))))))</f>
        <v>0</v>
      </c>
      <c r="IZ20" s="63">
        <f>IF(WEEKDAY(IZ4,2)=5,(IZ11-HLOOKUP(IZ4+3,Journalier_HLV_Inter,9,FALSE)),IF(AND(WEEKDAY(IZ4,2)=1,COUNTIF(Jours_fériés,AND(IZ4+1,IE+2))),IZ11-HLOOKUP(IZ4+3,Journalier_HLV_Inter,9,FALSE),IF(AND(WEEKDAY(IZ4,2)=1,COUNTIF(Jours_fériés,IZ4+1)),IZ11-HLOOKUP(IZ4+2,Journalier_HLV_Inter,9,FALSE),IF(AND(WEEKDAY(IZ4,2)=2,COUNTIF(Jours_fériés,AND(IZ4+1,IZ4+2))),IZ11-HLOOKUP(IZ4+3,Journalier_HLV_Inter,9,FALSE),IF(AND(WEEKDAY(IZ4,2)=2,COUNTIF(Jours_fériés,IZ4+1)),IZ11-HLOOKUP(IZ4+2,Journalier_HLV_Inter,9,FALSE),IF(AND(WEEKDAY(IZ4,2)=3,COUNTIF(Jours_fériés,AND(IZ4+1,IZ4+2))),IZ11-HLOOKUP(IZ4+5,Journalier_HLV_Inter,9,FALSE),IF(AND(WEEKDAY(IZ4,2)=3,COUNTIF(Jours_fériés,IZ4+1)),IZ11-HLOOKUP(IZ4+2,Journalier_HLV_Inter,9,FALSE),IF(AND(WEEKDAY(IZ4,2)=4,COUNTIF(Jours_fériés,IZ4+1)),IZ11-HLOOKUP(IZ4+4,Journalier_HLV_Inter,9,FALSE),IF(AND(WEEKDAY(IZ4,2)=4,COUNTIF(Jours_fériés,AND(IZ4+1,IZ4+4))),IZ11-HLOOKUP(IZ4+5,Journalier_HLV_Inter,9,FALSE),IF(AND(WEEKDAY(IZ4,2)=5,COUNTIF(Jours_fériés,IZ4+3)),IZ11-HLOOKUP(IZ4+4,Journalier_HLV_Inter,9,FALSE),IF(COUNTIF(Week_end,IZ4),0,IF(COUNTIF(Jours_fériés,IZ4),0,IZ11-HLOOKUP(IZ4+1,Journalier_HLV_Inter,9,FALSE)))))))))))))</f>
        <v>0</v>
      </c>
      <c r="JA20" s="63">
        <f>IF(WEEKDAY(JA4,2)=5,(JA11-HLOOKUP(JA4+3,Journalier_HLV_Inter,9,FALSE)),IF(AND(WEEKDAY(JA4,2)=1,COUNTIF(Jours_fériés,AND(JA4+1,IE+2))),JA11-HLOOKUP(JA4+3,Journalier_HLV_Inter,9,FALSE),IF(AND(WEEKDAY(JA4,2)=1,COUNTIF(Jours_fériés,JA4+1)),JA11-HLOOKUP(JA4+2,Journalier_HLV_Inter,9,FALSE),IF(AND(WEEKDAY(JA4,2)=2,COUNTIF(Jours_fériés,AND(JA4+1,JA4+2))),JA11-HLOOKUP(JA4+3,Journalier_HLV_Inter,9,FALSE),IF(AND(WEEKDAY(JA4,2)=2,COUNTIF(Jours_fériés,JA4+1)),JA11-HLOOKUP(JA4+2,Journalier_HLV_Inter,9,FALSE),IF(AND(WEEKDAY(JA4,2)=3,COUNTIF(Jours_fériés,AND(JA4+1,JA4+2))),JA11-HLOOKUP(JA4+5,Journalier_HLV_Inter,9,FALSE),IF(AND(WEEKDAY(JA4,2)=3,COUNTIF(Jours_fériés,JA4+1)),JA11-HLOOKUP(JA4+2,Journalier_HLV_Inter,9,FALSE),IF(AND(WEEKDAY(JA4,2)=4,COUNTIF(Jours_fériés,JA4+1)),JA11-HLOOKUP(JA4+4,Journalier_HLV_Inter,9,FALSE),IF(AND(WEEKDAY(JA4,2)=4,COUNTIF(Jours_fériés,AND(JA4+1,JA4+4))),JA11-HLOOKUP(JA4+5,Journalier_HLV_Inter,9,FALSE),IF(AND(WEEKDAY(JA4,2)=5,COUNTIF(Jours_fériés,JA4+3)),JA11-HLOOKUP(JA4+4,Journalier_HLV_Inter,9,FALSE),IF(COUNTIF(Week_end,JA4),0,IF(COUNTIF(Jours_fériés,JA4),0,JA11-HLOOKUP(JA4+1,Journalier_HLV_Inter,9,FALSE)))))))))))))</f>
        <v>0</v>
      </c>
      <c r="JB20" s="63">
        <f>IF(WEEKDAY(JB4,2)=5,(JB11-HLOOKUP(JB4+3,Journalier_HLV_Inter,9,FALSE)),IF(AND(WEEKDAY(JB4,2)=1,COUNTIF(Jours_fériés,AND(JB4+1,IE+2))),JB11-HLOOKUP(JB4+3,Journalier_HLV_Inter,9,FALSE),IF(AND(WEEKDAY(JB4,2)=1,COUNTIF(Jours_fériés,JB4+1)),JB11-HLOOKUP(JB4+2,Journalier_HLV_Inter,9,FALSE),IF(AND(WEEKDAY(JB4,2)=2,COUNTIF(Jours_fériés,AND(JB4+1,JB4+2))),JB11-HLOOKUP(JB4+3,Journalier_HLV_Inter,9,FALSE),IF(AND(WEEKDAY(JB4,2)=2,COUNTIF(Jours_fériés,JB4+1)),JB11-HLOOKUP(JB4+2,Journalier_HLV_Inter,9,FALSE),IF(AND(WEEKDAY(JB4,2)=3,COUNTIF(Jours_fériés,AND(JB4+1,JB4+2))),JB11-HLOOKUP(JB4+5,Journalier_HLV_Inter,9,FALSE),IF(AND(WEEKDAY(JB4,2)=3,COUNTIF(Jours_fériés,JB4+1)),JB11-HLOOKUP(JB4+2,Journalier_HLV_Inter,9,FALSE),IF(AND(WEEKDAY(JB4,2)=4,COUNTIF(Jours_fériés,JB4+1)),JB11-HLOOKUP(JB4+4,Journalier_HLV_Inter,9,FALSE),IF(AND(WEEKDAY(JB4,2)=4,COUNTIF(Jours_fériés,AND(JB4+1,JB4+4))),JB11-HLOOKUP(JB4+5,Journalier_HLV_Inter,9,FALSE),IF(AND(WEEKDAY(JB4,2)=5,COUNTIF(Jours_fériés,JB4+3)),JB11-HLOOKUP(JB4+4,Journalier_HLV_Inter,9,FALSE),IF(COUNTIF(Week_end,JB4),0,IF(COUNTIF(Jours_fériés,JB4),0,JB11-HLOOKUP(JB4+1,Journalier_HLV_Inter,9,FALSE)))))))))))))</f>
        <v>0</v>
      </c>
      <c r="JC20" s="63">
        <f>IF(WEEKDAY(JC4,2)=5,(JC11-HLOOKUP(JC4+3,Journalier_HLV_Inter,9,FALSE)),IF(AND(WEEKDAY(JC4,2)=1,COUNTIF(Jours_fériés,AND(JC4+1,IE+2))),JC11-HLOOKUP(JC4+3,Journalier_HLV_Inter,9,FALSE),IF(AND(WEEKDAY(JC4,2)=1,COUNTIF(Jours_fériés,JC4+1)),JC11-HLOOKUP(JC4+2,Journalier_HLV_Inter,9,FALSE),IF(AND(WEEKDAY(JC4,2)=2,COUNTIF(Jours_fériés,AND(JC4+1,JC4+2))),JC11-HLOOKUP(JC4+3,Journalier_HLV_Inter,9,FALSE),IF(AND(WEEKDAY(JC4,2)=2,COUNTIF(Jours_fériés,JC4+1)),JC11-HLOOKUP(JC4+2,Journalier_HLV_Inter,9,FALSE),IF(AND(WEEKDAY(JC4,2)=3,COUNTIF(Jours_fériés,AND(JC4+1,JC4+2))),JC11-HLOOKUP(JC4+5,Journalier_HLV_Inter,9,FALSE),IF(AND(WEEKDAY(JC4,2)=3,COUNTIF(Jours_fériés,JC4+1)),JC11-HLOOKUP(JC4+2,Journalier_HLV_Inter,9,FALSE),IF(AND(WEEKDAY(JC4,2)=4,COUNTIF(Jours_fériés,JC4+1)),JC11-HLOOKUP(JC4+4,Journalier_HLV_Inter,9,FALSE),IF(AND(WEEKDAY(JC4,2)=4,COUNTIF(Jours_fériés,AND(JC4+1,JC4+4))),JC11-HLOOKUP(JC4+5,Journalier_HLV_Inter,9,FALSE),IF(AND(WEEKDAY(JC4,2)=5,COUNTIF(Jours_fériés,JC4+3)),JC11-HLOOKUP(JC4+4,Journalier_HLV_Inter,9,FALSE),IF(COUNTIF(Week_end,JC4),0,IF(COUNTIF(Jours_fériés,JC4),0,JC11-HLOOKUP(JC4+1,Journalier_HLV_Inter,9,FALSE)))))))))))))</f>
        <v>0</v>
      </c>
      <c r="JD20" s="63">
        <f>IF(WEEKDAY(JD4,2)=5,(JD11-HLOOKUP(JD4+3,Journalier_HLV_Inter,9,FALSE)),IF(AND(WEEKDAY(JD4,2)=1,COUNTIF(Jours_fériés,AND(JD4+1,IE+2))),JD11-HLOOKUP(JD4+3,Journalier_HLV_Inter,9,FALSE),IF(AND(WEEKDAY(JD4,2)=1,COUNTIF(Jours_fériés,JD4+1)),JD11-HLOOKUP(JD4+2,Journalier_HLV_Inter,9,FALSE),IF(AND(WEEKDAY(JD4,2)=2,COUNTIF(Jours_fériés,AND(JD4+1,JD4+2))),JD11-HLOOKUP(JD4+3,Journalier_HLV_Inter,9,FALSE),IF(AND(WEEKDAY(JD4,2)=2,COUNTIF(Jours_fériés,JD4+1)),JD11-HLOOKUP(JD4+2,Journalier_HLV_Inter,9,FALSE),IF(AND(WEEKDAY(JD4,2)=3,COUNTIF(Jours_fériés,AND(JD4+1,JD4+2))),JD11-HLOOKUP(JD4+5,Journalier_HLV_Inter,9,FALSE),IF(AND(WEEKDAY(JD4,2)=3,COUNTIF(Jours_fériés,JD4+1)),JD11-HLOOKUP(JD4+2,Journalier_HLV_Inter,9,FALSE),IF(AND(WEEKDAY(JD4,2)=4,COUNTIF(Jours_fériés,JD4+1)),JD11-HLOOKUP(JD4+4,Journalier_HLV_Inter,9,FALSE),IF(AND(WEEKDAY(JD4,2)=4,COUNTIF(Jours_fériés,AND(JD4+1,JD4+4))),JD11-HLOOKUP(JD4+5,Journalier_HLV_Inter,9,FALSE),IF(AND(WEEKDAY(JD4,2)=5,COUNTIF(Jours_fériés,JD4+3)),JD11-HLOOKUP(JD4+4,Journalier_HLV_Inter,9,FALSE),IF(COUNTIF(Week_end,JD4),0,IF(COUNTIF(Jours_fériés,JD4),0,JD11-HLOOKUP(JD4+1,Journalier_HLV_Inter,9,FALSE)))))))))))))</f>
        <v>0</v>
      </c>
      <c r="JE20" s="63">
        <f>IF(WEEKDAY(JE4,2)=5,(JE11-HLOOKUP(JE4+3,Journalier_HLV_Inter,9,FALSE)),IF(AND(WEEKDAY(JE4,2)=1,COUNTIF(Jours_fériés,AND(JE4+1,IE+2))),JE11-HLOOKUP(JE4+3,Journalier_HLV_Inter,9,FALSE),IF(AND(WEEKDAY(JE4,2)=1,COUNTIF(Jours_fériés,JE4+1)),JE11-HLOOKUP(JE4+2,Journalier_HLV_Inter,9,FALSE),IF(AND(WEEKDAY(JE4,2)=2,COUNTIF(Jours_fériés,AND(JE4+1,JE4+2))),JE11-HLOOKUP(JE4+3,Journalier_HLV_Inter,9,FALSE),IF(AND(WEEKDAY(JE4,2)=2,COUNTIF(Jours_fériés,JE4+1)),JE11-HLOOKUP(JE4+2,Journalier_HLV_Inter,9,FALSE),IF(AND(WEEKDAY(JE4,2)=3,COUNTIF(Jours_fériés,AND(JE4+1,JE4+2))),JE11-HLOOKUP(JE4+5,Journalier_HLV_Inter,9,FALSE),IF(AND(WEEKDAY(JE4,2)=3,COUNTIF(Jours_fériés,JE4+1)),JE11-HLOOKUP(JE4+2,Journalier_HLV_Inter,9,FALSE),IF(AND(WEEKDAY(JE4,2)=4,COUNTIF(Jours_fériés,JE4+1)),JE11-HLOOKUP(JE4+4,Journalier_HLV_Inter,9,FALSE),IF(AND(WEEKDAY(JE4,2)=4,COUNTIF(Jours_fériés,AND(JE4+1,JE4+4))),JE11-HLOOKUP(JE4+5,Journalier_HLV_Inter,9,FALSE),IF(AND(WEEKDAY(JE4,2)=5,COUNTIF(Jours_fériés,JE4+3)),JE11-HLOOKUP(JE4+4,Journalier_HLV_Inter,9,FALSE),IF(COUNTIF(Week_end,JE4),0,IF(COUNTIF(Jours_fériés,JE4),0,JE11-HLOOKUP(JE4+1,Journalier_HLV_Inter,9,FALSE)))))))))))))</f>
        <v>0</v>
      </c>
      <c r="JF20" s="63">
        <f>IF(WEEKDAY(JF4,2)=5,(JF11-HLOOKUP(JF4+3,Journalier_HLV_Inter,9,FALSE)),IF(AND(WEEKDAY(JF4,2)=1,COUNTIF(Jours_fériés,AND(JF4+1,IE+2))),JF11-HLOOKUP(JF4+3,Journalier_HLV_Inter,9,FALSE),IF(AND(WEEKDAY(JF4,2)=1,COUNTIF(Jours_fériés,JF4+1)),JF11-HLOOKUP(JF4+2,Journalier_HLV_Inter,9,FALSE),IF(AND(WEEKDAY(JF4,2)=2,COUNTIF(Jours_fériés,AND(JF4+1,JF4+2))),JF11-HLOOKUP(JF4+3,Journalier_HLV_Inter,9,FALSE),IF(AND(WEEKDAY(JF4,2)=2,COUNTIF(Jours_fériés,JF4+1)),JF11-HLOOKUP(JF4+2,Journalier_HLV_Inter,9,FALSE),IF(AND(WEEKDAY(JF4,2)=3,COUNTIF(Jours_fériés,AND(JF4+1,JF4+2))),JF11-HLOOKUP(JF4+5,Journalier_HLV_Inter,9,FALSE),IF(AND(WEEKDAY(JF4,2)=3,COUNTIF(Jours_fériés,JF4+1)),JF11-HLOOKUP(JF4+2,Journalier_HLV_Inter,9,FALSE),IF(AND(WEEKDAY(JF4,2)=4,COUNTIF(Jours_fériés,JF4+1)),JF11-HLOOKUP(JF4+4,Journalier_HLV_Inter,9,FALSE),IF(AND(WEEKDAY(JF4,2)=4,COUNTIF(Jours_fériés,AND(JF4+1,JF4+4))),JF11-HLOOKUP(JF4+5,Journalier_HLV_Inter,9,FALSE),IF(AND(WEEKDAY(JF4,2)=5,COUNTIF(Jours_fériés,JF4+3)),JF11-HLOOKUP(JF4+4,Journalier_HLV_Inter,9,FALSE),IF(COUNTIF(Week_end,JF4),0,IF(COUNTIF(Jours_fériés,JF4),0,JF11-HLOOKUP(JF4+1,Journalier_HLV_Inter,9,FALSE)))))))))))))</f>
        <v>0</v>
      </c>
      <c r="JG20" s="63">
        <f>IF(WEEKDAY(JG4,2)=5,(JG11-HLOOKUP(JG4+3,Journalier_HLV_Inter,9,FALSE)),IF(AND(WEEKDAY(JG4,2)=1,COUNTIF(Jours_fériés,AND(JG4+1,IE+2))),JG11-HLOOKUP(JG4+3,Journalier_HLV_Inter,9,FALSE),IF(AND(WEEKDAY(JG4,2)=1,COUNTIF(Jours_fériés,JG4+1)),JG11-HLOOKUP(JG4+2,Journalier_HLV_Inter,9,FALSE),IF(AND(WEEKDAY(JG4,2)=2,COUNTIF(Jours_fériés,AND(JG4+1,JG4+2))),JG11-HLOOKUP(JG4+3,Journalier_HLV_Inter,9,FALSE),IF(AND(WEEKDAY(JG4,2)=2,COUNTIF(Jours_fériés,JG4+1)),JG11-HLOOKUP(JG4+2,Journalier_HLV_Inter,9,FALSE),IF(AND(WEEKDAY(JG4,2)=3,COUNTIF(Jours_fériés,AND(JG4+1,JG4+2))),JG11-HLOOKUP(JG4+5,Journalier_HLV_Inter,9,FALSE),IF(AND(WEEKDAY(JG4,2)=3,COUNTIF(Jours_fériés,JG4+1)),JG11-HLOOKUP(JG4+2,Journalier_HLV_Inter,9,FALSE),IF(AND(WEEKDAY(JG4,2)=4,COUNTIF(Jours_fériés,JG4+1)),JG11-HLOOKUP(JG4+4,Journalier_HLV_Inter,9,FALSE),IF(AND(WEEKDAY(JG4,2)=4,COUNTIF(Jours_fériés,AND(JG4+1,JG4+4))),JG11-HLOOKUP(JG4+5,Journalier_HLV_Inter,9,FALSE),IF(AND(WEEKDAY(JG4,2)=5,COUNTIF(Jours_fériés,JG4+3)),JG11-HLOOKUP(JG4+4,Journalier_HLV_Inter,9,FALSE),IF(COUNTIF(Week_end,JG4),0,IF(COUNTIF(Jours_fériés,JG4),0,JG11-HLOOKUP(JG4+1,Journalier_HLV_Inter,9,FALSE)))))))))))))</f>
        <v>0</v>
      </c>
      <c r="JH20" s="63">
        <f>IF(WEEKDAY(JH4,2)=5,(JH11-HLOOKUP(JH4+3,Journalier_HLV_Inter,9,FALSE)),IF(AND(WEEKDAY(JH4,2)=1,COUNTIF(Jours_fériés,AND(JH4+1,IE+2))),JH11-HLOOKUP(JH4+3,Journalier_HLV_Inter,9,FALSE),IF(AND(WEEKDAY(JH4,2)=1,COUNTIF(Jours_fériés,JH4+1)),JH11-HLOOKUP(JH4+2,Journalier_HLV_Inter,9,FALSE),IF(AND(WEEKDAY(JH4,2)=2,COUNTIF(Jours_fériés,AND(JH4+1,JH4+2))),JH11-HLOOKUP(JH4+3,Journalier_HLV_Inter,9,FALSE),IF(AND(WEEKDAY(JH4,2)=2,COUNTIF(Jours_fériés,JH4+1)),JH11-HLOOKUP(JH4+2,Journalier_HLV_Inter,9,FALSE),IF(AND(WEEKDAY(JH4,2)=3,COUNTIF(Jours_fériés,AND(JH4+1,JH4+2))),JH11-HLOOKUP(JH4+5,Journalier_HLV_Inter,9,FALSE),IF(AND(WEEKDAY(JH4,2)=3,COUNTIF(Jours_fériés,JH4+1)),JH11-HLOOKUP(JH4+2,Journalier_HLV_Inter,9,FALSE),IF(AND(WEEKDAY(JH4,2)=4,COUNTIF(Jours_fériés,JH4+1)),JH11-HLOOKUP(JH4+4,Journalier_HLV_Inter,9,FALSE),IF(AND(WEEKDAY(JH4,2)=4,COUNTIF(Jours_fériés,AND(JH4+1,JH4+4))),JH11-HLOOKUP(JH4+5,Journalier_HLV_Inter,9,FALSE),IF(AND(WEEKDAY(JH4,2)=5,COUNTIF(Jours_fériés,JH4+3)),JH11-HLOOKUP(JH4+4,Journalier_HLV_Inter,9,FALSE),IF(COUNTIF(Week_end,JH4),0,IF(COUNTIF(Jours_fériés,JH4),0,JH11-HLOOKUP(JH4+1,Journalier_HLV_Inter,9,FALSE)))))))))))))</f>
        <v>0</v>
      </c>
      <c r="JI20" s="63">
        <f>IF(WEEKDAY(JI4,2)=5,(JI11-HLOOKUP(JI4+3,Journalier_HLV_Inter,9,FALSE)),IF(AND(WEEKDAY(JI4,2)=1,COUNTIF(Jours_fériés,AND(JI4+1,IE+2))),JI11-HLOOKUP(JI4+3,Journalier_HLV_Inter,9,FALSE),IF(AND(WEEKDAY(JI4,2)=1,COUNTIF(Jours_fériés,JI4+1)),JI11-HLOOKUP(JI4+2,Journalier_HLV_Inter,9,FALSE),IF(AND(WEEKDAY(JI4,2)=2,COUNTIF(Jours_fériés,AND(JI4+1,JI4+2))),JI11-HLOOKUP(JI4+3,Journalier_HLV_Inter,9,FALSE),IF(AND(WEEKDAY(JI4,2)=2,COUNTIF(Jours_fériés,JI4+1)),JI11-HLOOKUP(JI4+2,Journalier_HLV_Inter,9,FALSE),IF(AND(WEEKDAY(JI4,2)=3,COUNTIF(Jours_fériés,AND(JI4+1,JI4+2))),JI11-HLOOKUP(JI4+5,Journalier_HLV_Inter,9,FALSE),IF(AND(WEEKDAY(JI4,2)=3,COUNTIF(Jours_fériés,JI4+1)),JI11-HLOOKUP(JI4+2,Journalier_HLV_Inter,9,FALSE),IF(AND(WEEKDAY(JI4,2)=4,COUNTIF(Jours_fériés,JI4+1)),JI11-HLOOKUP(JI4+4,Journalier_HLV_Inter,9,FALSE),IF(AND(WEEKDAY(JI4,2)=4,COUNTIF(Jours_fériés,AND(JI4+1,JI4+4))),JI11-HLOOKUP(JI4+5,Journalier_HLV_Inter,9,FALSE),IF(AND(WEEKDAY(JI4,2)=5,COUNTIF(Jours_fériés,JI4+3)),JI11-HLOOKUP(JI4+4,Journalier_HLV_Inter,9,FALSE),IF(COUNTIF(Week_end,JI4),0,IF(COUNTIF(Jours_fériés,JI4),0,JI11-HLOOKUP(JI4+1,Journalier_HLV_Inter,9,FALSE)))))))))))))</f>
        <v>0</v>
      </c>
      <c r="JJ20" s="63">
        <f>IF(WEEKDAY(JJ4,2)=5,(JJ11-HLOOKUP(JJ4+3,Journalier_HLV_Inter,9,FALSE)),IF(AND(WEEKDAY(JJ4,2)=1,COUNTIF(Jours_fériés,AND(JJ4+1,IE+2))),JJ11-HLOOKUP(JJ4+3,Journalier_HLV_Inter,9,FALSE),IF(AND(WEEKDAY(JJ4,2)=1,COUNTIF(Jours_fériés,JJ4+1)),JJ11-HLOOKUP(JJ4+2,Journalier_HLV_Inter,9,FALSE),IF(AND(WEEKDAY(JJ4,2)=2,COUNTIF(Jours_fériés,AND(JJ4+1,JJ4+2))),JJ11-HLOOKUP(JJ4+3,Journalier_HLV_Inter,9,FALSE),IF(AND(WEEKDAY(JJ4,2)=2,COUNTIF(Jours_fériés,JJ4+1)),JJ11-HLOOKUP(JJ4+2,Journalier_HLV_Inter,9,FALSE),IF(AND(WEEKDAY(JJ4,2)=3,COUNTIF(Jours_fériés,AND(JJ4+1,JJ4+2))),JJ11-HLOOKUP(JJ4+5,Journalier_HLV_Inter,9,FALSE),IF(AND(WEEKDAY(JJ4,2)=3,COUNTIF(Jours_fériés,JJ4+1)),JJ11-HLOOKUP(JJ4+2,Journalier_HLV_Inter,9,FALSE),IF(AND(WEEKDAY(JJ4,2)=4,COUNTIF(Jours_fériés,JJ4+1)),JJ11-HLOOKUP(JJ4+4,Journalier_HLV_Inter,9,FALSE),IF(AND(WEEKDAY(JJ4,2)=4,COUNTIF(Jours_fériés,AND(JJ4+1,JJ4+4))),JJ11-HLOOKUP(JJ4+5,Journalier_HLV_Inter,9,FALSE),IF(AND(WEEKDAY(JJ4,2)=5,COUNTIF(Jours_fériés,JJ4+3)),JJ11-HLOOKUP(JJ4+4,Journalier_HLV_Inter,9,FALSE),IF(COUNTIF(Week_end,JJ4),0,IF(COUNTIF(Jours_fériés,JJ4),0,JJ11-HLOOKUP(JJ4+1,Journalier_HLV_Inter,9,FALSE)))))))))))))</f>
        <v>0</v>
      </c>
      <c r="JK20" s="63">
        <f>IF(WEEKDAY(JK4,2)=5,(JK11-HLOOKUP(JK4+3,Journalier_HLV_Inter,9,FALSE)),IF(AND(WEEKDAY(JK4,2)=1,COUNTIF(Jours_fériés,AND(JK4+1,IE+2))),JK11-HLOOKUP(JK4+3,Journalier_HLV_Inter,9,FALSE),IF(AND(WEEKDAY(JK4,2)=1,COUNTIF(Jours_fériés,JK4+1)),JK11-HLOOKUP(JK4+2,Journalier_HLV_Inter,9,FALSE),IF(AND(WEEKDAY(JK4,2)=2,COUNTIF(Jours_fériés,AND(JK4+1,JK4+2))),JK11-HLOOKUP(JK4+3,Journalier_HLV_Inter,9,FALSE),IF(AND(WEEKDAY(JK4,2)=2,COUNTIF(Jours_fériés,JK4+1)),JK11-HLOOKUP(JK4+2,Journalier_HLV_Inter,9,FALSE),IF(AND(WEEKDAY(JK4,2)=3,COUNTIF(Jours_fériés,AND(JK4+1,JK4+2))),JK11-HLOOKUP(JK4+5,Journalier_HLV_Inter,9,FALSE),IF(AND(WEEKDAY(JK4,2)=3,COUNTIF(Jours_fériés,JK4+1)),JK11-HLOOKUP(JK4+2,Journalier_HLV_Inter,9,FALSE),IF(AND(WEEKDAY(JK4,2)=4,COUNTIF(Jours_fériés,JK4+1)),JK11-HLOOKUP(JK4+4,Journalier_HLV_Inter,9,FALSE),IF(AND(WEEKDAY(JK4,2)=4,COUNTIF(Jours_fériés,AND(JK4+1,JK4+4))),JK11-HLOOKUP(JK4+5,Journalier_HLV_Inter,9,FALSE),IF(AND(WEEKDAY(JK4,2)=5,COUNTIF(Jours_fériés,JK4+3)),JK11-HLOOKUP(JK4+4,Journalier_HLV_Inter,9,FALSE),IF(COUNTIF(Week_end,JK4),0,IF(COUNTIF(Jours_fériés,JK4),0,JK11-HLOOKUP(JK4+1,Journalier_HLV_Inter,9,FALSE)))))))))))))</f>
        <v>0</v>
      </c>
      <c r="JL20" s="63">
        <f>IF(WEEKDAY(JL4,2)=5,(JL11-HLOOKUP(JL4+3,Journalier_HLV_Inter,9,FALSE)),IF(AND(WEEKDAY(JL4,2)=1,COUNTIF(Jours_fériés,AND(JL4+1,IE+2))),JL11-HLOOKUP(JL4+3,Journalier_HLV_Inter,9,FALSE),IF(AND(WEEKDAY(JL4,2)=1,COUNTIF(Jours_fériés,JL4+1)),JL11-HLOOKUP(JL4+2,Journalier_HLV_Inter,9,FALSE),IF(AND(WEEKDAY(JL4,2)=2,COUNTIF(Jours_fériés,AND(JL4+1,JL4+2))),JL11-HLOOKUP(JL4+3,Journalier_HLV_Inter,9,FALSE),IF(AND(WEEKDAY(JL4,2)=2,COUNTIF(Jours_fériés,JL4+1)),JL11-HLOOKUP(JL4+2,Journalier_HLV_Inter,9,FALSE),IF(AND(WEEKDAY(JL4,2)=3,COUNTIF(Jours_fériés,AND(JL4+1,JL4+2))),JL11-HLOOKUP(JL4+5,Journalier_HLV_Inter,9,FALSE),IF(AND(WEEKDAY(JL4,2)=3,COUNTIF(Jours_fériés,JL4+1)),JL11-HLOOKUP(JL4+2,Journalier_HLV_Inter,9,FALSE),IF(AND(WEEKDAY(JL4,2)=4,COUNTIF(Jours_fériés,JL4+1)),JL11-HLOOKUP(JL4+4,Journalier_HLV_Inter,9,FALSE),IF(AND(WEEKDAY(JL4,2)=4,COUNTIF(Jours_fériés,AND(JL4+1,JL4+4))),JL11-HLOOKUP(JL4+5,Journalier_HLV_Inter,9,FALSE),IF(AND(WEEKDAY(JL4,2)=5,COUNTIF(Jours_fériés,JL4+3)),JL11-HLOOKUP(JL4+4,Journalier_HLV_Inter,9,FALSE),IF(COUNTIF(Week_end,JL4),0,IF(COUNTIF(Jours_fériés,JL4),0,JL11-HLOOKUP(JL4+1,Journalier_HLV_Inter,9,FALSE)))))))))))))</f>
        <v>0</v>
      </c>
      <c r="JM20" s="63">
        <f>IF(WEEKDAY(JM4,2)=5,(JM11-HLOOKUP(JM4+3,Journalier_HLV_Inter,9,FALSE)),IF(AND(WEEKDAY(JM4,2)=1,COUNTIF(Jours_fériés,AND(JM4+1,IE+2))),JM11-HLOOKUP(JM4+3,Journalier_HLV_Inter,9,FALSE),IF(AND(WEEKDAY(JM4,2)=1,COUNTIF(Jours_fériés,JM4+1)),JM11-HLOOKUP(JM4+2,Journalier_HLV_Inter,9,FALSE),IF(AND(WEEKDAY(JM4,2)=2,COUNTIF(Jours_fériés,AND(JM4+1,JM4+2))),JM11-HLOOKUP(JM4+3,Journalier_HLV_Inter,9,FALSE),IF(AND(WEEKDAY(JM4,2)=2,COUNTIF(Jours_fériés,JM4+1)),JM11-HLOOKUP(JM4+2,Journalier_HLV_Inter,9,FALSE),IF(AND(WEEKDAY(JM4,2)=3,COUNTIF(Jours_fériés,AND(JM4+1,JM4+2))),JM11-HLOOKUP(JM4+5,Journalier_HLV_Inter,9,FALSE),IF(AND(WEEKDAY(JM4,2)=3,COUNTIF(Jours_fériés,JM4+1)),JM11-HLOOKUP(JM4+2,Journalier_HLV_Inter,9,FALSE),IF(AND(WEEKDAY(JM4,2)=4,COUNTIF(Jours_fériés,JM4+1)),JM11-HLOOKUP(JM4+4,Journalier_HLV_Inter,9,FALSE),IF(AND(WEEKDAY(JM4,2)=4,COUNTIF(Jours_fériés,AND(JM4+1,JM4+4))),JM11-HLOOKUP(JM4+5,Journalier_HLV_Inter,9,FALSE),IF(AND(WEEKDAY(JM4,2)=5,COUNTIF(Jours_fériés,JM4+3)),JM11-HLOOKUP(JM4+4,Journalier_HLV_Inter,9,FALSE),IF(COUNTIF(Week_end,JM4),0,IF(COUNTIF(Jours_fériés,JM4),0,JM11-HLOOKUP(JM4+1,Journalier_HLV_Inter,9,FALSE)))))))))))))</f>
        <v>0</v>
      </c>
      <c r="JN20" s="63">
        <f>IF(WEEKDAY(JN4,2)=5,(JN11-HLOOKUP(JN4+3,Journalier_HLV_Inter,9,FALSE)),IF(AND(WEEKDAY(JN4,2)=1,COUNTIF(Jours_fériés,AND(JN4+1,IE+2))),JN11-HLOOKUP(JN4+3,Journalier_HLV_Inter,9,FALSE),IF(AND(WEEKDAY(JN4,2)=1,COUNTIF(Jours_fériés,JN4+1)),JN11-HLOOKUP(JN4+2,Journalier_HLV_Inter,9,FALSE),IF(AND(WEEKDAY(JN4,2)=2,COUNTIF(Jours_fériés,AND(JN4+1,JN4+2))),JN11-HLOOKUP(JN4+3,Journalier_HLV_Inter,9,FALSE),IF(AND(WEEKDAY(JN4,2)=2,COUNTIF(Jours_fériés,JN4+1)),JN11-HLOOKUP(JN4+2,Journalier_HLV_Inter,9,FALSE),IF(AND(WEEKDAY(JN4,2)=3,COUNTIF(Jours_fériés,AND(JN4+1,JN4+2))),JN11-HLOOKUP(JN4+5,Journalier_HLV_Inter,9,FALSE),IF(AND(WEEKDAY(JN4,2)=3,COUNTIF(Jours_fériés,JN4+1)),JN11-HLOOKUP(JN4+2,Journalier_HLV_Inter,9,FALSE),IF(AND(WEEKDAY(JN4,2)=4,COUNTIF(Jours_fériés,JN4+1)),JN11-HLOOKUP(JN4+4,Journalier_HLV_Inter,9,FALSE),IF(AND(WEEKDAY(JN4,2)=4,COUNTIF(Jours_fériés,AND(JN4+1,JN4+4))),JN11-HLOOKUP(JN4+5,Journalier_HLV_Inter,9,FALSE),IF(AND(WEEKDAY(JN4,2)=5,COUNTIF(Jours_fériés,JN4+3)),JN11-HLOOKUP(JN4+4,Journalier_HLV_Inter,9,FALSE),IF(COUNTIF(Week_end,JN4),0,IF(COUNTIF(Jours_fériés,JN4),0,JN11-HLOOKUP(JN4+1,Journalier_HLV_Inter,9,FALSE)))))))))))))</f>
        <v>0</v>
      </c>
      <c r="JO20" s="63">
        <f>IF(WEEKDAY(JO4,2)=5,(JO11-HLOOKUP(JO4+3,Journalier_HLV_Inter,9,FALSE)),IF(AND(WEEKDAY(JO4,2)=1,COUNTIF(Jours_fériés,AND(JO4+1,IE+2))),JO11-HLOOKUP(JO4+3,Journalier_HLV_Inter,9,FALSE),IF(AND(WEEKDAY(JO4,2)=1,COUNTIF(Jours_fériés,JO4+1)),JO11-HLOOKUP(JO4+2,Journalier_HLV_Inter,9,FALSE),IF(AND(WEEKDAY(JO4,2)=2,COUNTIF(Jours_fériés,AND(JO4+1,JO4+2))),JO11-HLOOKUP(JO4+3,Journalier_HLV_Inter,9,FALSE),IF(AND(WEEKDAY(JO4,2)=2,COUNTIF(Jours_fériés,JO4+1)),JO11-HLOOKUP(JO4+2,Journalier_HLV_Inter,9,FALSE),IF(AND(WEEKDAY(JO4,2)=3,COUNTIF(Jours_fériés,AND(JO4+1,JO4+2))),JO11-HLOOKUP(JO4+5,Journalier_HLV_Inter,9,FALSE),IF(AND(WEEKDAY(JO4,2)=3,COUNTIF(Jours_fériés,JO4+1)),JO11-HLOOKUP(JO4+2,Journalier_HLV_Inter,9,FALSE),IF(AND(WEEKDAY(JO4,2)=4,COUNTIF(Jours_fériés,JO4+1)),JO11-HLOOKUP(JO4+4,Journalier_HLV_Inter,9,FALSE),IF(AND(WEEKDAY(JO4,2)=4,COUNTIF(Jours_fériés,AND(JO4+1,JO4+4))),JO11-HLOOKUP(JO4+5,Journalier_HLV_Inter,9,FALSE),IF(AND(WEEKDAY(JO4,2)=5,COUNTIF(Jours_fériés,JO4+3)),JO11-HLOOKUP(JO4+4,Journalier_HLV_Inter,9,FALSE),IF(COUNTIF(Week_end,JO4),0,IF(COUNTIF(Jours_fériés,JO4),0,JO11-HLOOKUP(JO4+1,Journalier_HLV_Inter,9,FALSE)))))))))))))</f>
        <v>0</v>
      </c>
      <c r="JP20" s="63">
        <f>IF(WEEKDAY(JP4,2)=5,(JP11-HLOOKUP(JP4+3,Journalier_HLV_Inter,9,FALSE)),IF(AND(WEEKDAY(JP4,2)=1,COUNTIF(Jours_fériés,AND(JP4+1,IE+2))),JP11-HLOOKUP(JP4+3,Journalier_HLV_Inter,9,FALSE),IF(AND(WEEKDAY(JP4,2)=1,COUNTIF(Jours_fériés,JP4+1)),JP11-HLOOKUP(JP4+2,Journalier_HLV_Inter,9,FALSE),IF(AND(WEEKDAY(JP4,2)=2,COUNTIF(Jours_fériés,AND(JP4+1,JP4+2))),JP11-HLOOKUP(JP4+3,Journalier_HLV_Inter,9,FALSE),IF(AND(WEEKDAY(JP4,2)=2,COUNTIF(Jours_fériés,JP4+1)),JP11-HLOOKUP(JP4+2,Journalier_HLV_Inter,9,FALSE),IF(AND(WEEKDAY(JP4,2)=3,COUNTIF(Jours_fériés,AND(JP4+1,JP4+2))),JP11-HLOOKUP(JP4+5,Journalier_HLV_Inter,9,FALSE),IF(AND(WEEKDAY(JP4,2)=3,COUNTIF(Jours_fériés,JP4+1)),JP11-HLOOKUP(JP4+2,Journalier_HLV_Inter,9,FALSE),IF(AND(WEEKDAY(JP4,2)=4,COUNTIF(Jours_fériés,JP4+1)),JP11-HLOOKUP(JP4+4,Journalier_HLV_Inter,9,FALSE),IF(AND(WEEKDAY(JP4,2)=4,COUNTIF(Jours_fériés,AND(JP4+1,JP4+4))),JP11-HLOOKUP(JP4+5,Journalier_HLV_Inter,9,FALSE),IF(AND(WEEKDAY(JP4,2)=5,COUNTIF(Jours_fériés,JP4+3)),JP11-HLOOKUP(JP4+4,Journalier_HLV_Inter,9,FALSE),IF(COUNTIF(Week_end,JP4),0,IF(COUNTIF(Jours_fériés,JP4),0,JP11-HLOOKUP(JP4+1,Journalier_HLV_Inter,9,FALSE)))))))))))))</f>
        <v>0</v>
      </c>
      <c r="JQ20" s="63">
        <f>IF(WEEKDAY(JQ4,2)=5,(JQ11-HLOOKUP(JQ4+3,Journalier_HLV_Inter,9,FALSE)),IF(AND(WEEKDAY(JQ4,2)=1,COUNTIF(Jours_fériés,AND(JQ4+1,IE+2))),JQ11-HLOOKUP(JQ4+3,Journalier_HLV_Inter,9,FALSE),IF(AND(WEEKDAY(JQ4,2)=1,COUNTIF(Jours_fériés,JQ4+1)),JQ11-HLOOKUP(JQ4+2,Journalier_HLV_Inter,9,FALSE),IF(AND(WEEKDAY(JQ4,2)=2,COUNTIF(Jours_fériés,AND(JQ4+1,JQ4+2))),JQ11-HLOOKUP(JQ4+3,Journalier_HLV_Inter,9,FALSE),IF(AND(WEEKDAY(JQ4,2)=2,COUNTIF(Jours_fériés,JQ4+1)),JQ11-HLOOKUP(JQ4+2,Journalier_HLV_Inter,9,FALSE),IF(AND(WEEKDAY(JQ4,2)=3,COUNTIF(Jours_fériés,AND(JQ4+1,JQ4+2))),JQ11-HLOOKUP(JQ4+5,Journalier_HLV_Inter,9,FALSE),IF(AND(WEEKDAY(JQ4,2)=3,COUNTIF(Jours_fériés,JQ4+1)),JQ11-HLOOKUP(JQ4+2,Journalier_HLV_Inter,9,FALSE),IF(AND(WEEKDAY(JQ4,2)=4,COUNTIF(Jours_fériés,JQ4+1)),JQ11-HLOOKUP(JQ4+4,Journalier_HLV_Inter,9,FALSE),IF(AND(WEEKDAY(JQ4,2)=4,COUNTIF(Jours_fériés,AND(JQ4+1,JQ4+4))),JQ11-HLOOKUP(JQ4+5,Journalier_HLV_Inter,9,FALSE),IF(AND(WEEKDAY(JQ4,2)=5,COUNTIF(Jours_fériés,JQ4+3)),JQ11-HLOOKUP(JQ4+4,Journalier_HLV_Inter,9,FALSE),IF(COUNTIF(Week_end,JQ4),0,IF(COUNTIF(Jours_fériés,JQ4),0,JQ11-HLOOKUP(JQ4+1,Journalier_HLV_Inter,9,FALSE)))))))))))))</f>
        <v>0</v>
      </c>
      <c r="JR20" s="63">
        <f>IF(WEEKDAY(JR4,2)=5,(JR11-HLOOKUP(JR4+3,Journalier_HLV_Inter,9,FALSE)),IF(AND(WEEKDAY(JR4,2)=1,COUNTIF(Jours_fériés,AND(JR4+1,IE+2))),JR11-HLOOKUP(JR4+3,Journalier_HLV_Inter,9,FALSE),IF(AND(WEEKDAY(JR4,2)=1,COUNTIF(Jours_fériés,JR4+1)),JR11-HLOOKUP(JR4+2,Journalier_HLV_Inter,9,FALSE),IF(AND(WEEKDAY(JR4,2)=2,COUNTIF(Jours_fériés,AND(JR4+1,JR4+2))),JR11-HLOOKUP(JR4+3,Journalier_HLV_Inter,9,FALSE),IF(AND(WEEKDAY(JR4,2)=2,COUNTIF(Jours_fériés,JR4+1)),JR11-HLOOKUP(JR4+2,Journalier_HLV_Inter,9,FALSE),IF(AND(WEEKDAY(JR4,2)=3,COUNTIF(Jours_fériés,AND(JR4+1,JR4+2))),JR11-HLOOKUP(JR4+5,Journalier_HLV_Inter,9,FALSE),IF(AND(WEEKDAY(JR4,2)=3,COUNTIF(Jours_fériés,JR4+1)),JR11-HLOOKUP(JR4+2,Journalier_HLV_Inter,9,FALSE),IF(AND(WEEKDAY(JR4,2)=4,COUNTIF(Jours_fériés,JR4+1)),JR11-HLOOKUP(JR4+4,Journalier_HLV_Inter,9,FALSE),IF(AND(WEEKDAY(JR4,2)=4,COUNTIF(Jours_fériés,AND(JR4+1,JR4+4))),JR11-HLOOKUP(JR4+5,Journalier_HLV_Inter,9,FALSE),IF(AND(WEEKDAY(JR4,2)=5,COUNTIF(Jours_fériés,JR4+3)),JR11-HLOOKUP(JR4+4,Journalier_HLV_Inter,9,FALSE),IF(COUNTIF(Week_end,JR4),0,IF(COUNTIF(Jours_fériés,JR4),0,JR11-HLOOKUP(JR4+1,Journalier_HLV_Inter,9,FALSE)))))))))))))</f>
        <v>0</v>
      </c>
      <c r="JS20" s="63">
        <f>IF(WEEKDAY(JS4,2)=5,(JS11-HLOOKUP(JS4+3,Journalier_HLV_Inter,9,FALSE)),IF(AND(WEEKDAY(JS4,2)=1,COUNTIF(Jours_fériés,AND(JS4+1,IE+2))),JS11-HLOOKUP(JS4+3,Journalier_HLV_Inter,9,FALSE),IF(AND(WEEKDAY(JS4,2)=1,COUNTIF(Jours_fériés,JS4+1)),JS11-HLOOKUP(JS4+2,Journalier_HLV_Inter,9,FALSE),IF(AND(WEEKDAY(JS4,2)=2,COUNTIF(Jours_fériés,AND(JS4+1,JS4+2))),JS11-HLOOKUP(JS4+3,Journalier_HLV_Inter,9,FALSE),IF(AND(WEEKDAY(JS4,2)=2,COUNTIF(Jours_fériés,JS4+1)),JS11-HLOOKUP(JS4+2,Journalier_HLV_Inter,9,FALSE),IF(AND(WEEKDAY(JS4,2)=3,COUNTIF(Jours_fériés,AND(JS4+1,JS4+2))),JS11-HLOOKUP(JS4+5,Journalier_HLV_Inter,9,FALSE),IF(AND(WEEKDAY(JS4,2)=3,COUNTIF(Jours_fériés,JS4+1)),JS11-HLOOKUP(JS4+2,Journalier_HLV_Inter,9,FALSE),IF(AND(WEEKDAY(JS4,2)=4,COUNTIF(Jours_fériés,JS4+1)),JS11-HLOOKUP(JS4+4,Journalier_HLV_Inter,9,FALSE),IF(AND(WEEKDAY(JS4,2)=4,COUNTIF(Jours_fériés,AND(JS4+1,JS4+4))),JS11-HLOOKUP(JS4+5,Journalier_HLV_Inter,9,FALSE),IF(AND(WEEKDAY(JS4,2)=5,COUNTIF(Jours_fériés,JS4+3)),JS11-HLOOKUP(JS4+4,Journalier_HLV_Inter,9,FALSE),IF(COUNTIF(Week_end,JS4),0,IF(COUNTIF(Jours_fériés,JS4),0,JS11-HLOOKUP(JS4+1,Journalier_HLV_Inter,9,FALSE)))))))))))))</f>
        <v>0</v>
      </c>
      <c r="JT20" s="63">
        <f>IF(WEEKDAY(JT4,2)=5,(JT11-HLOOKUP(JT4+3,Journalier_HLV_Inter,9,FALSE)),IF(AND(WEEKDAY(JT4,2)=1,COUNTIF(Jours_fériés,AND(JT4+1,IE+2))),JT11-HLOOKUP(JT4+3,Journalier_HLV_Inter,9,FALSE),IF(AND(WEEKDAY(JT4,2)=1,COUNTIF(Jours_fériés,JT4+1)),JT11-HLOOKUP(JT4+2,Journalier_HLV_Inter,9,FALSE),IF(AND(WEEKDAY(JT4,2)=2,COUNTIF(Jours_fériés,AND(JT4+1,JT4+2))),JT11-HLOOKUP(JT4+3,Journalier_HLV_Inter,9,FALSE),IF(AND(WEEKDAY(JT4,2)=2,COUNTIF(Jours_fériés,JT4+1)),JT11-HLOOKUP(JT4+2,Journalier_HLV_Inter,9,FALSE),IF(AND(WEEKDAY(JT4,2)=3,COUNTIF(Jours_fériés,AND(JT4+1,JT4+2))),JT11-HLOOKUP(JT4+5,Journalier_HLV_Inter,9,FALSE),IF(AND(WEEKDAY(JT4,2)=3,COUNTIF(Jours_fériés,JT4+1)),JT11-HLOOKUP(JT4+2,Journalier_HLV_Inter,9,FALSE),IF(AND(WEEKDAY(JT4,2)=4,COUNTIF(Jours_fériés,JT4+1)),JT11-HLOOKUP(JT4+4,Journalier_HLV_Inter,9,FALSE),IF(AND(WEEKDAY(JT4,2)=4,COUNTIF(Jours_fériés,AND(JT4+1,JT4+4))),JT11-HLOOKUP(JT4+5,Journalier_HLV_Inter,9,FALSE),IF(AND(WEEKDAY(JT4,2)=5,COUNTIF(Jours_fériés,JT4+3)),JT11-HLOOKUP(JT4+4,Journalier_HLV_Inter,9,FALSE),IF(COUNTIF(Week_end,JT4),0,IF(COUNTIF(Jours_fériés,JT4),0,JT11-HLOOKUP(JT4+1,Journalier_HLV_Inter,9,FALSE)))))))))))))</f>
        <v>0</v>
      </c>
      <c r="JU20" s="63">
        <f>IF(WEEKDAY(JU4,2)=5,(JU11-HLOOKUP(JU4+3,Journalier_HLV_Inter,9,FALSE)),IF(AND(WEEKDAY(JU4,2)=1,COUNTIF(Jours_fériés,AND(JU4+1,IE+2))),JU11-HLOOKUP(JU4+3,Journalier_HLV_Inter,9,FALSE),IF(AND(WEEKDAY(JU4,2)=1,COUNTIF(Jours_fériés,JU4+1)),JU11-HLOOKUP(JU4+2,Journalier_HLV_Inter,9,FALSE),IF(AND(WEEKDAY(JU4,2)=2,COUNTIF(Jours_fériés,AND(JU4+1,JU4+2))),JU11-HLOOKUP(JU4+3,Journalier_HLV_Inter,9,FALSE),IF(AND(WEEKDAY(JU4,2)=2,COUNTIF(Jours_fériés,JU4+1)),JU11-HLOOKUP(JU4+2,Journalier_HLV_Inter,9,FALSE),IF(AND(WEEKDAY(JU4,2)=3,COUNTIF(Jours_fériés,AND(JU4+1,JU4+2))),JU11-HLOOKUP(JU4+5,Journalier_HLV_Inter,9,FALSE),IF(AND(WEEKDAY(JU4,2)=3,COUNTIF(Jours_fériés,JU4+1)),JU11-HLOOKUP(JU4+2,Journalier_HLV_Inter,9,FALSE),IF(AND(WEEKDAY(JU4,2)=4,COUNTIF(Jours_fériés,JU4+1)),JU11-HLOOKUP(JU4+4,Journalier_HLV_Inter,9,FALSE),IF(AND(WEEKDAY(JU4,2)=4,COUNTIF(Jours_fériés,AND(JU4+1,JU4+4))),JU11-HLOOKUP(JU4+5,Journalier_HLV_Inter,9,FALSE),IF(AND(WEEKDAY(JU4,2)=5,COUNTIF(Jours_fériés,JU4+3)),JU11-HLOOKUP(JU4+4,Journalier_HLV_Inter,9,FALSE),IF(COUNTIF(Week_end,JU4),0,IF(COUNTIF(Jours_fériés,JU4),0,JU11-HLOOKUP(JU4+1,Journalier_HLV_Inter,9,FALSE)))))))))))))</f>
        <v>0</v>
      </c>
      <c r="JV20" s="63">
        <f>IF(WEEKDAY(JV4,2)=5,(JV11-HLOOKUP(JV4+3,Journalier_HLV_Inter,9,FALSE)),IF(AND(WEEKDAY(JV4,2)=1,COUNTIF(Jours_fériés,AND(JV4+1,IE+2))),JV11-HLOOKUP(JV4+3,Journalier_HLV_Inter,9,FALSE),IF(AND(WEEKDAY(JV4,2)=1,COUNTIF(Jours_fériés,JV4+1)),JV11-HLOOKUP(JV4+2,Journalier_HLV_Inter,9,FALSE),IF(AND(WEEKDAY(JV4,2)=2,COUNTIF(Jours_fériés,AND(JV4+1,JV4+2))),JV11-HLOOKUP(JV4+3,Journalier_HLV_Inter,9,FALSE),IF(AND(WEEKDAY(JV4,2)=2,COUNTIF(Jours_fériés,JV4+1)),JV11-HLOOKUP(JV4+2,Journalier_HLV_Inter,9,FALSE),IF(AND(WEEKDAY(JV4,2)=3,COUNTIF(Jours_fériés,AND(JV4+1,JV4+2))),JV11-HLOOKUP(JV4+5,Journalier_HLV_Inter,9,FALSE),IF(AND(WEEKDAY(JV4,2)=3,COUNTIF(Jours_fériés,JV4+1)),JV11-HLOOKUP(JV4+2,Journalier_HLV_Inter,9,FALSE),IF(AND(WEEKDAY(JV4,2)=4,COUNTIF(Jours_fériés,JV4+1)),JV11-HLOOKUP(JV4+4,Journalier_HLV_Inter,9,FALSE),IF(AND(WEEKDAY(JV4,2)=4,COUNTIF(Jours_fériés,AND(JV4+1,JV4+4))),JV11-HLOOKUP(JV4+5,Journalier_HLV_Inter,9,FALSE),IF(AND(WEEKDAY(JV4,2)=5,COUNTIF(Jours_fériés,JV4+3)),JV11-HLOOKUP(JV4+4,Journalier_HLV_Inter,9,FALSE),IF(COUNTIF(Week_end,JV4),0,IF(COUNTIF(Jours_fériés,JV4),0,JV11-HLOOKUP(JV4+1,Journalier_HLV_Inter,9,FALSE)))))))))))))</f>
        <v>0</v>
      </c>
      <c r="JW20" s="63">
        <f>IF(WEEKDAY(JW4,2)=5,(JW11-HLOOKUP(JW4+3,Journalier_HLV_Inter,9,FALSE)),IF(AND(WEEKDAY(JW4,2)=1,COUNTIF(Jours_fériés,AND(JW4+1,IE+2))),JW11-HLOOKUP(JW4+3,Journalier_HLV_Inter,9,FALSE),IF(AND(WEEKDAY(JW4,2)=1,COUNTIF(Jours_fériés,JW4+1)),JW11-HLOOKUP(JW4+2,Journalier_HLV_Inter,9,FALSE),IF(AND(WEEKDAY(JW4,2)=2,COUNTIF(Jours_fériés,AND(JW4+1,JW4+2))),JW11-HLOOKUP(JW4+3,Journalier_HLV_Inter,9,FALSE),IF(AND(WEEKDAY(JW4,2)=2,COUNTIF(Jours_fériés,JW4+1)),JW11-HLOOKUP(JW4+2,Journalier_HLV_Inter,9,FALSE),IF(AND(WEEKDAY(JW4,2)=3,COUNTIF(Jours_fériés,AND(JW4+1,JW4+2))),JW11-HLOOKUP(JW4+5,Journalier_HLV_Inter,9,FALSE),IF(AND(WEEKDAY(JW4,2)=3,COUNTIF(Jours_fériés,JW4+1)),JW11-HLOOKUP(JW4+2,Journalier_HLV_Inter,9,FALSE),IF(AND(WEEKDAY(JW4,2)=4,COUNTIF(Jours_fériés,JW4+1)),JW11-HLOOKUP(JW4+4,Journalier_HLV_Inter,9,FALSE),IF(AND(WEEKDAY(JW4,2)=4,COUNTIF(Jours_fériés,AND(JW4+1,JW4+4))),JW11-HLOOKUP(JW4+5,Journalier_HLV_Inter,9,FALSE),IF(AND(WEEKDAY(JW4,2)=5,COUNTIF(Jours_fériés,JW4+3)),JW11-HLOOKUP(JW4+4,Journalier_HLV_Inter,9,FALSE),IF(COUNTIF(Week_end,JW4),0,IF(COUNTIF(Jours_fériés,JW4),0,JW11-HLOOKUP(JW4+1,Journalier_HLV_Inter,9,FALSE)))))))))))))</f>
        <v>0</v>
      </c>
      <c r="JX20" s="63">
        <f>IF(WEEKDAY(JX4,2)=5,(JX11-HLOOKUP(JX4+3,Journalier_HLV_Inter,9,FALSE)),IF(AND(WEEKDAY(JX4,2)=1,COUNTIF(Jours_fériés,AND(JX4+1,IE+2))),JX11-HLOOKUP(JX4+3,Journalier_HLV_Inter,9,FALSE),IF(AND(WEEKDAY(JX4,2)=1,COUNTIF(Jours_fériés,JX4+1)),JX11-HLOOKUP(JX4+2,Journalier_HLV_Inter,9,FALSE),IF(AND(WEEKDAY(JX4,2)=2,COUNTIF(Jours_fériés,AND(JX4+1,JX4+2))),JX11-HLOOKUP(JX4+3,Journalier_HLV_Inter,9,FALSE),IF(AND(WEEKDAY(JX4,2)=2,COUNTIF(Jours_fériés,JX4+1)),JX11-HLOOKUP(JX4+2,Journalier_HLV_Inter,9,FALSE),IF(AND(WEEKDAY(JX4,2)=3,COUNTIF(Jours_fériés,AND(JX4+1,JX4+2))),JX11-HLOOKUP(JX4+5,Journalier_HLV_Inter,9,FALSE),IF(AND(WEEKDAY(JX4,2)=3,COUNTIF(Jours_fériés,JX4+1)),JX11-HLOOKUP(JX4+2,Journalier_HLV_Inter,9,FALSE),IF(AND(WEEKDAY(JX4,2)=4,COUNTIF(Jours_fériés,JX4+1)),JX11-HLOOKUP(JX4+4,Journalier_HLV_Inter,9,FALSE),IF(AND(WEEKDAY(JX4,2)=4,COUNTIF(Jours_fériés,AND(JX4+1,JX4+4))),JX11-HLOOKUP(JX4+5,Journalier_HLV_Inter,9,FALSE),IF(AND(WEEKDAY(JX4,2)=5,COUNTIF(Jours_fériés,JX4+3)),JX11-HLOOKUP(JX4+4,Journalier_HLV_Inter,9,FALSE),IF(COUNTIF(Week_end,JX4),0,IF(COUNTIF(Jours_fériés,JX4),0,JX11-HLOOKUP(JX4+1,Journalier_HLV_Inter,9,FALSE)))))))))))))</f>
        <v>0</v>
      </c>
      <c r="JY20" s="63">
        <f>IF(WEEKDAY(JY4,2)=5,(JY11-HLOOKUP(JY4+3,Journalier_HLV_Inter,9,FALSE)),IF(AND(WEEKDAY(JY4,2)=1,COUNTIF(Jours_fériés,AND(JY4+1,IE+2))),JY11-HLOOKUP(JY4+3,Journalier_HLV_Inter,9,FALSE),IF(AND(WEEKDAY(JY4,2)=1,COUNTIF(Jours_fériés,JY4+1)),JY11-HLOOKUP(JY4+2,Journalier_HLV_Inter,9,FALSE),IF(AND(WEEKDAY(JY4,2)=2,COUNTIF(Jours_fériés,AND(JY4+1,JY4+2))),JY11-HLOOKUP(JY4+3,Journalier_HLV_Inter,9,FALSE),IF(AND(WEEKDAY(JY4,2)=2,COUNTIF(Jours_fériés,JY4+1)),JY11-HLOOKUP(JY4+2,Journalier_HLV_Inter,9,FALSE),IF(AND(WEEKDAY(JY4,2)=3,COUNTIF(Jours_fériés,AND(JY4+1,JY4+2))),JY11-HLOOKUP(JY4+5,Journalier_HLV_Inter,9,FALSE),IF(AND(WEEKDAY(JY4,2)=3,COUNTIF(Jours_fériés,JY4+1)),JY11-HLOOKUP(JY4+2,Journalier_HLV_Inter,9,FALSE),IF(AND(WEEKDAY(JY4,2)=4,COUNTIF(Jours_fériés,JY4+1)),JY11-HLOOKUP(JY4+4,Journalier_HLV_Inter,9,FALSE),IF(AND(WEEKDAY(JY4,2)=4,COUNTIF(Jours_fériés,AND(JY4+1,JY4+4))),JY11-HLOOKUP(JY4+5,Journalier_HLV_Inter,9,FALSE),IF(AND(WEEKDAY(JY4,2)=5,COUNTIF(Jours_fériés,JY4+3)),JY11-HLOOKUP(JY4+4,Journalier_HLV_Inter,9,FALSE),IF(COUNTIF(Week_end,JY4),0,IF(COUNTIF(Jours_fériés,JY4),0,JY11-HLOOKUP(JY4+1,Journalier_HLV_Inter,9,FALSE)))))))))))))</f>
        <v>0</v>
      </c>
      <c r="JZ20" s="63">
        <f>IF(WEEKDAY(JZ4,2)=5,(JZ11-HLOOKUP(JZ4+3,Journalier_HLV_Inter,9,FALSE)),IF(AND(WEEKDAY(JZ4,2)=1,COUNTIF(Jours_fériés,AND(JZ4+1,IE+2))),JZ11-HLOOKUP(JZ4+3,Journalier_HLV_Inter,9,FALSE),IF(AND(WEEKDAY(JZ4,2)=1,COUNTIF(Jours_fériés,JZ4+1)),JZ11-HLOOKUP(JZ4+2,Journalier_HLV_Inter,9,FALSE),IF(AND(WEEKDAY(JZ4,2)=2,COUNTIF(Jours_fériés,AND(JZ4+1,JZ4+2))),JZ11-HLOOKUP(JZ4+3,Journalier_HLV_Inter,9,FALSE),IF(AND(WEEKDAY(JZ4,2)=2,COUNTIF(Jours_fériés,JZ4+1)),JZ11-HLOOKUP(JZ4+2,Journalier_HLV_Inter,9,FALSE),IF(AND(WEEKDAY(JZ4,2)=3,COUNTIF(Jours_fériés,AND(JZ4+1,JZ4+2))),JZ11-HLOOKUP(JZ4+5,Journalier_HLV_Inter,9,FALSE),IF(AND(WEEKDAY(JZ4,2)=3,COUNTIF(Jours_fériés,JZ4+1)),JZ11-HLOOKUP(JZ4+2,Journalier_HLV_Inter,9,FALSE),IF(AND(WEEKDAY(JZ4,2)=4,COUNTIF(Jours_fériés,JZ4+1)),JZ11-HLOOKUP(JZ4+4,Journalier_HLV_Inter,9,FALSE),IF(AND(WEEKDAY(JZ4,2)=4,COUNTIF(Jours_fériés,AND(JZ4+1,JZ4+4))),JZ11-HLOOKUP(JZ4+5,Journalier_HLV_Inter,9,FALSE),IF(AND(WEEKDAY(JZ4,2)=5,COUNTIF(Jours_fériés,JZ4+3)),JZ11-HLOOKUP(JZ4+4,Journalier_HLV_Inter,9,FALSE),IF(COUNTIF(Week_end,JZ4),0,IF(COUNTIF(Jours_fériés,JZ4),0,JZ11-HLOOKUP(JZ4+1,Journalier_HLV_Inter,9,FALSE)))))))))))))</f>
        <v>0</v>
      </c>
      <c r="KA20" s="63">
        <f>IF(WEEKDAY(KA4,2)=5,(KA11-HLOOKUP(KA4+3,Journalier_HLV_Inter,9,FALSE)),IF(AND(WEEKDAY(KA4,2)=1,COUNTIF(Jours_fériés,AND(KA4+1,IE+2))),KA11-HLOOKUP(KA4+3,Journalier_HLV_Inter,9,FALSE),IF(AND(WEEKDAY(KA4,2)=1,COUNTIF(Jours_fériés,KA4+1)),KA11-HLOOKUP(KA4+2,Journalier_HLV_Inter,9,FALSE),IF(AND(WEEKDAY(KA4,2)=2,COUNTIF(Jours_fériés,AND(KA4+1,KA4+2))),KA11-HLOOKUP(KA4+3,Journalier_HLV_Inter,9,FALSE),IF(AND(WEEKDAY(KA4,2)=2,COUNTIF(Jours_fériés,KA4+1)),KA11-HLOOKUP(KA4+2,Journalier_HLV_Inter,9,FALSE),IF(AND(WEEKDAY(KA4,2)=3,COUNTIF(Jours_fériés,AND(KA4+1,KA4+2))),KA11-HLOOKUP(KA4+5,Journalier_HLV_Inter,9,FALSE),IF(AND(WEEKDAY(KA4,2)=3,COUNTIF(Jours_fériés,KA4+1)),KA11-HLOOKUP(KA4+2,Journalier_HLV_Inter,9,FALSE),IF(AND(WEEKDAY(KA4,2)=4,COUNTIF(Jours_fériés,KA4+1)),KA11-HLOOKUP(KA4+4,Journalier_HLV_Inter,9,FALSE),IF(AND(WEEKDAY(KA4,2)=4,COUNTIF(Jours_fériés,AND(KA4+1,KA4+4))),KA11-HLOOKUP(KA4+5,Journalier_HLV_Inter,9,FALSE),IF(AND(WEEKDAY(KA4,2)=5,COUNTIF(Jours_fériés,KA4+3)),KA11-HLOOKUP(KA4+4,Journalier_HLV_Inter,9,FALSE),IF(COUNTIF(Week_end,KA4),0,IF(COUNTIF(Jours_fériés,KA4),0,KA11-HLOOKUP(KA4+1,Journalier_HLV_Inter,9,FALSE)))))))))))))</f>
        <v>0</v>
      </c>
      <c r="KB20" s="63">
        <f>IF(WEEKDAY(KB4,2)=5,(KB11-HLOOKUP(KB4+3,Journalier_HLV_Inter,9,FALSE)),IF(AND(WEEKDAY(KB4,2)=1,COUNTIF(Jours_fériés,AND(KB4+1,IE+2))),KB11-HLOOKUP(KB4+3,Journalier_HLV_Inter,9,FALSE),IF(AND(WEEKDAY(KB4,2)=1,COUNTIF(Jours_fériés,KB4+1)),KB11-HLOOKUP(KB4+2,Journalier_HLV_Inter,9,FALSE),IF(AND(WEEKDAY(KB4,2)=2,COUNTIF(Jours_fériés,AND(KB4+1,KB4+2))),KB11-HLOOKUP(KB4+3,Journalier_HLV_Inter,9,FALSE),IF(AND(WEEKDAY(KB4,2)=2,COUNTIF(Jours_fériés,KB4+1)),KB11-HLOOKUP(KB4+2,Journalier_HLV_Inter,9,FALSE),IF(AND(WEEKDAY(KB4,2)=3,COUNTIF(Jours_fériés,AND(KB4+1,KB4+2))),KB11-HLOOKUP(KB4+5,Journalier_HLV_Inter,9,FALSE),IF(AND(WEEKDAY(KB4,2)=3,COUNTIF(Jours_fériés,KB4+1)),KB11-HLOOKUP(KB4+2,Journalier_HLV_Inter,9,FALSE),IF(AND(WEEKDAY(KB4,2)=4,COUNTIF(Jours_fériés,KB4+1)),KB11-HLOOKUP(KB4+4,Journalier_HLV_Inter,9,FALSE),IF(AND(WEEKDAY(KB4,2)=4,COUNTIF(Jours_fériés,AND(KB4+1,KB4+4))),KB11-HLOOKUP(KB4+5,Journalier_HLV_Inter,9,FALSE),IF(AND(WEEKDAY(KB4,2)=5,COUNTIF(Jours_fériés,KB4+3)),KB11-HLOOKUP(KB4+4,Journalier_HLV_Inter,9,FALSE),IF(COUNTIF(Week_end,KB4),0,IF(COUNTIF(Jours_fériés,KB4),0,KB11-HLOOKUP(KB4+1,Journalier_HLV_Inter,9,FALSE)))))))))))))</f>
        <v>0</v>
      </c>
      <c r="KC20" s="63">
        <f>IF(WEEKDAY(KC4,2)=5,(KC11-HLOOKUP(KC4+3,Journalier_HLV_Inter,9,FALSE)),IF(AND(WEEKDAY(KC4,2)=1,COUNTIF(Jours_fériés,AND(KC4+1,IE+2))),KC11-HLOOKUP(KC4+3,Journalier_HLV_Inter,9,FALSE),IF(AND(WEEKDAY(KC4,2)=1,COUNTIF(Jours_fériés,KC4+1)),KC11-HLOOKUP(KC4+2,Journalier_HLV_Inter,9,FALSE),IF(AND(WEEKDAY(KC4,2)=2,COUNTIF(Jours_fériés,AND(KC4+1,KC4+2))),KC11-HLOOKUP(KC4+3,Journalier_HLV_Inter,9,FALSE),IF(AND(WEEKDAY(KC4,2)=2,COUNTIF(Jours_fériés,KC4+1)),KC11-HLOOKUP(KC4+2,Journalier_HLV_Inter,9,FALSE),IF(AND(WEEKDAY(KC4,2)=3,COUNTIF(Jours_fériés,AND(KC4+1,KC4+2))),KC11-HLOOKUP(KC4+5,Journalier_HLV_Inter,9,FALSE),IF(AND(WEEKDAY(KC4,2)=3,COUNTIF(Jours_fériés,KC4+1)),KC11-HLOOKUP(KC4+2,Journalier_HLV_Inter,9,FALSE),IF(AND(WEEKDAY(KC4,2)=4,COUNTIF(Jours_fériés,KC4+1)),KC11-HLOOKUP(KC4+4,Journalier_HLV_Inter,9,FALSE),IF(AND(WEEKDAY(KC4,2)=4,COUNTIF(Jours_fériés,AND(KC4+1,KC4+4))),KC11-HLOOKUP(KC4+5,Journalier_HLV_Inter,9,FALSE),IF(AND(WEEKDAY(KC4,2)=5,COUNTIF(Jours_fériés,KC4+3)),KC11-HLOOKUP(KC4+4,Journalier_HLV_Inter,9,FALSE),IF(COUNTIF(Week_end,KC4),0,IF(COUNTIF(Jours_fériés,KC4),0,KC11-HLOOKUP(KC4+1,Journalier_HLV_Inter,9,FALSE)))))))))))))</f>
        <v>0</v>
      </c>
      <c r="KD20" s="63">
        <f>IF(WEEKDAY(KD4,2)=5,(KD11-HLOOKUP(KD4+3,Journalier_HLV_Inter,9,FALSE)),IF(AND(WEEKDAY(KD4,2)=1,COUNTIF(Jours_fériés,AND(KD4+1,IE+2))),KD11-HLOOKUP(KD4+3,Journalier_HLV_Inter,9,FALSE),IF(AND(WEEKDAY(KD4,2)=1,COUNTIF(Jours_fériés,KD4+1)),KD11-HLOOKUP(KD4+2,Journalier_HLV_Inter,9,FALSE),IF(AND(WEEKDAY(KD4,2)=2,COUNTIF(Jours_fériés,AND(KD4+1,KD4+2))),KD11-HLOOKUP(KD4+3,Journalier_HLV_Inter,9,FALSE),IF(AND(WEEKDAY(KD4,2)=2,COUNTIF(Jours_fériés,KD4+1)),KD11-HLOOKUP(KD4+2,Journalier_HLV_Inter,9,FALSE),IF(AND(WEEKDAY(KD4,2)=3,COUNTIF(Jours_fériés,AND(KD4+1,KD4+2))),KD11-HLOOKUP(KD4+5,Journalier_HLV_Inter,9,FALSE),IF(AND(WEEKDAY(KD4,2)=3,COUNTIF(Jours_fériés,KD4+1)),KD11-HLOOKUP(KD4+2,Journalier_HLV_Inter,9,FALSE),IF(AND(WEEKDAY(KD4,2)=4,COUNTIF(Jours_fériés,KD4+1)),KD11-HLOOKUP(KD4+4,Journalier_HLV_Inter,9,FALSE),IF(AND(WEEKDAY(KD4,2)=4,COUNTIF(Jours_fériés,AND(KD4+1,KD4+4))),KD11-HLOOKUP(KD4+5,Journalier_HLV_Inter,9,FALSE),IF(AND(WEEKDAY(KD4,2)=5,COUNTIF(Jours_fériés,KD4+3)),KD11-HLOOKUP(KD4+4,Journalier_HLV_Inter,9,FALSE),IF(COUNTIF(Week_end,KD4),0,IF(COUNTIF(Jours_fériés,KD4),0,KD11-HLOOKUP(KD4+1,Journalier_HLV_Inter,9,FALSE)))))))))))))</f>
        <v>0</v>
      </c>
      <c r="KE20" s="63">
        <f>IF(WEEKDAY(KE4,2)=5,(KE11-HLOOKUP(KE4+3,Journalier_HLV_Inter,9,FALSE)),IF(AND(WEEKDAY(KE4,2)=1,COUNTIF(Jours_fériés,AND(KE4+1,IE+2))),KE11-HLOOKUP(KE4+3,Journalier_HLV_Inter,9,FALSE),IF(AND(WEEKDAY(KE4,2)=1,COUNTIF(Jours_fériés,KE4+1)),KE11-HLOOKUP(KE4+2,Journalier_HLV_Inter,9,FALSE),IF(AND(WEEKDAY(KE4,2)=2,COUNTIF(Jours_fériés,AND(KE4+1,KE4+2))),KE11-HLOOKUP(KE4+3,Journalier_HLV_Inter,9,FALSE),IF(AND(WEEKDAY(KE4,2)=2,COUNTIF(Jours_fériés,KE4+1)),KE11-HLOOKUP(KE4+2,Journalier_HLV_Inter,9,FALSE),IF(AND(WEEKDAY(KE4,2)=3,COUNTIF(Jours_fériés,AND(KE4+1,KE4+2))),KE11-HLOOKUP(KE4+5,Journalier_HLV_Inter,9,FALSE),IF(AND(WEEKDAY(KE4,2)=3,COUNTIF(Jours_fériés,KE4+1)),KE11-HLOOKUP(KE4+2,Journalier_HLV_Inter,9,FALSE),IF(AND(WEEKDAY(KE4,2)=4,COUNTIF(Jours_fériés,KE4+1)),KE11-HLOOKUP(KE4+4,Journalier_HLV_Inter,9,FALSE),IF(AND(WEEKDAY(KE4,2)=4,COUNTIF(Jours_fériés,AND(KE4+1,KE4+4))),KE11-HLOOKUP(KE4+5,Journalier_HLV_Inter,9,FALSE),IF(AND(WEEKDAY(KE4,2)=5,COUNTIF(Jours_fériés,KE4+3)),KE11-HLOOKUP(KE4+4,Journalier_HLV_Inter,9,FALSE),IF(COUNTIF(Week_end,KE4),0,IF(COUNTIF(Jours_fériés,KE4),0,KE11-HLOOKUP(KE4+1,Journalier_HLV_Inter,9,FALSE)))))))))))))</f>
        <v>0</v>
      </c>
      <c r="KF20" s="63">
        <f>IF(WEEKDAY(KF4,2)=5,(KF11-HLOOKUP(KF4+3,Journalier_HLV_Inter,9,FALSE)),IF(AND(WEEKDAY(KF4,2)=1,COUNTIF(Jours_fériés,AND(KF4+1,IE+2))),KF11-HLOOKUP(KF4+3,Journalier_HLV_Inter,9,FALSE),IF(AND(WEEKDAY(KF4,2)=1,COUNTIF(Jours_fériés,KF4+1)),KF11-HLOOKUP(KF4+2,Journalier_HLV_Inter,9,FALSE),IF(AND(WEEKDAY(KF4,2)=2,COUNTIF(Jours_fériés,AND(KF4+1,KF4+2))),KF11-HLOOKUP(KF4+3,Journalier_HLV_Inter,9,FALSE),IF(AND(WEEKDAY(KF4,2)=2,COUNTIF(Jours_fériés,KF4+1)),KF11-HLOOKUP(KF4+2,Journalier_HLV_Inter,9,FALSE),IF(AND(WEEKDAY(KF4,2)=3,COUNTIF(Jours_fériés,AND(KF4+1,KF4+2))),KF11-HLOOKUP(KF4+5,Journalier_HLV_Inter,9,FALSE),IF(AND(WEEKDAY(KF4,2)=3,COUNTIF(Jours_fériés,KF4+1)),KF11-HLOOKUP(KF4+2,Journalier_HLV_Inter,9,FALSE),IF(AND(WEEKDAY(KF4,2)=4,COUNTIF(Jours_fériés,KF4+1)),KF11-HLOOKUP(KF4+4,Journalier_HLV_Inter,9,FALSE),IF(AND(WEEKDAY(KF4,2)=4,COUNTIF(Jours_fériés,AND(KF4+1,KF4+4))),KF11-HLOOKUP(KF4+5,Journalier_HLV_Inter,9,FALSE),IF(AND(WEEKDAY(KF4,2)=5,COUNTIF(Jours_fériés,KF4+3)),KF11-HLOOKUP(KF4+4,Journalier_HLV_Inter,9,FALSE),IF(COUNTIF(Week_end,KF4),0,IF(COUNTIF(Jours_fériés,KF4),0,KF11-HLOOKUP(KF4+1,Journalier_HLV_Inter,9,FALSE)))))))))))))</f>
        <v>0</v>
      </c>
      <c r="KG20" s="63">
        <f>IF(WEEKDAY(KG4,2)=5,(KG11-HLOOKUP(KG4+3,Journalier_HLV_Inter,9,FALSE)),IF(AND(WEEKDAY(KG4,2)=1,COUNTIF(Jours_fériés,AND(KG4+1,IE+2))),KG11-HLOOKUP(KG4+3,Journalier_HLV_Inter,9,FALSE),IF(AND(WEEKDAY(KG4,2)=1,COUNTIF(Jours_fériés,KG4+1)),KG11-HLOOKUP(KG4+2,Journalier_HLV_Inter,9,FALSE),IF(AND(WEEKDAY(KG4,2)=2,COUNTIF(Jours_fériés,AND(KG4+1,KG4+2))),KG11-HLOOKUP(KG4+3,Journalier_HLV_Inter,9,FALSE),IF(AND(WEEKDAY(KG4,2)=2,COUNTIF(Jours_fériés,KG4+1)),KG11-HLOOKUP(KG4+2,Journalier_HLV_Inter,9,FALSE),IF(AND(WEEKDAY(KG4,2)=3,COUNTIF(Jours_fériés,AND(KG4+1,KG4+2))),KG11-HLOOKUP(KG4+5,Journalier_HLV_Inter,9,FALSE),IF(AND(WEEKDAY(KG4,2)=3,COUNTIF(Jours_fériés,KG4+1)),KG11-HLOOKUP(KG4+2,Journalier_HLV_Inter,9,FALSE),IF(AND(WEEKDAY(KG4,2)=4,COUNTIF(Jours_fériés,KG4+1)),KG11-HLOOKUP(KG4+4,Journalier_HLV_Inter,9,FALSE),IF(AND(WEEKDAY(KG4,2)=4,COUNTIF(Jours_fériés,AND(KG4+1,KG4+4))),KG11-HLOOKUP(KG4+5,Journalier_HLV_Inter,9,FALSE),IF(AND(WEEKDAY(KG4,2)=5,COUNTIF(Jours_fériés,KG4+3)),KG11-HLOOKUP(KG4+4,Journalier_HLV_Inter,9,FALSE),IF(COUNTIF(Week_end,KG4),0,IF(COUNTIF(Jours_fériés,KG4),0,KG11-HLOOKUP(KG4+1,Journalier_HLV_Inter,9,FALSE)))))))))))))</f>
        <v>0</v>
      </c>
      <c r="KH20" s="63">
        <f>IF(WEEKDAY(KH4,2)=5,(KH11-HLOOKUP(KH4+3,Journalier_HLV_Inter,9,FALSE)),IF(AND(WEEKDAY(KH4,2)=1,COUNTIF(Jours_fériés,AND(KH4+1,IE+2))),KH11-HLOOKUP(KH4+3,Journalier_HLV_Inter,9,FALSE),IF(AND(WEEKDAY(KH4,2)=1,COUNTIF(Jours_fériés,KH4+1)),KH11-HLOOKUP(KH4+2,Journalier_HLV_Inter,9,FALSE),IF(AND(WEEKDAY(KH4,2)=2,COUNTIF(Jours_fériés,AND(KH4+1,KH4+2))),KH11-HLOOKUP(KH4+3,Journalier_HLV_Inter,9,FALSE),IF(AND(WEEKDAY(KH4,2)=2,COUNTIF(Jours_fériés,KH4+1)),KH11-HLOOKUP(KH4+2,Journalier_HLV_Inter,9,FALSE),IF(AND(WEEKDAY(KH4,2)=3,COUNTIF(Jours_fériés,AND(KH4+1,KH4+2))),KH11-HLOOKUP(KH4+5,Journalier_HLV_Inter,9,FALSE),IF(AND(WEEKDAY(KH4,2)=3,COUNTIF(Jours_fériés,KH4+1)),KH11-HLOOKUP(KH4+2,Journalier_HLV_Inter,9,FALSE),IF(AND(WEEKDAY(KH4,2)=4,COUNTIF(Jours_fériés,KH4+1)),KH11-HLOOKUP(KH4+4,Journalier_HLV_Inter,9,FALSE),IF(AND(WEEKDAY(KH4,2)=4,COUNTIF(Jours_fériés,AND(KH4+1,KH4+4))),KH11-HLOOKUP(KH4+5,Journalier_HLV_Inter,9,FALSE),IF(AND(WEEKDAY(KH4,2)=5,COUNTIF(Jours_fériés,KH4+3)),KH11-HLOOKUP(KH4+4,Journalier_HLV_Inter,9,FALSE),IF(COUNTIF(Week_end,KH4),0,IF(COUNTIF(Jours_fériés,KH4),0,KH11-HLOOKUP(KH4+1,Journalier_HLV_Inter,9,FALSE)))))))))))))</f>
        <v>0</v>
      </c>
      <c r="KI20" s="63">
        <f>IF(WEEKDAY(KI4,2)=5,(KI11-HLOOKUP(KI4+3,Journalier_HLV_Inter,9,FALSE)),IF(AND(WEEKDAY(KI4,2)=1,COUNTIF(Jours_fériés,AND(KI4+1,IE+2))),KI11-HLOOKUP(KI4+3,Journalier_HLV_Inter,9,FALSE),IF(AND(WEEKDAY(KI4,2)=1,COUNTIF(Jours_fériés,KI4+1)),KI11-HLOOKUP(KI4+2,Journalier_HLV_Inter,9,FALSE),IF(AND(WEEKDAY(KI4,2)=2,COUNTIF(Jours_fériés,AND(KI4+1,KI4+2))),KI11-HLOOKUP(KI4+3,Journalier_HLV_Inter,9,FALSE),IF(AND(WEEKDAY(KI4,2)=2,COUNTIF(Jours_fériés,KI4+1)),KI11-HLOOKUP(KI4+2,Journalier_HLV_Inter,9,FALSE),IF(AND(WEEKDAY(KI4,2)=3,COUNTIF(Jours_fériés,AND(KI4+1,KI4+2))),KI11-HLOOKUP(KI4+5,Journalier_HLV_Inter,9,FALSE),IF(AND(WEEKDAY(KI4,2)=3,COUNTIF(Jours_fériés,KI4+1)),KI11-HLOOKUP(KI4+2,Journalier_HLV_Inter,9,FALSE),IF(AND(WEEKDAY(KI4,2)=4,COUNTIF(Jours_fériés,KI4+1)),KI11-HLOOKUP(KI4+4,Journalier_HLV_Inter,9,FALSE),IF(AND(WEEKDAY(KI4,2)=4,COUNTIF(Jours_fériés,AND(KI4+1,KI4+4))),KI11-HLOOKUP(KI4+5,Journalier_HLV_Inter,9,FALSE),IF(AND(WEEKDAY(KI4,2)=5,COUNTIF(Jours_fériés,KI4+3)),KI11-HLOOKUP(KI4+4,Journalier_HLV_Inter,9,FALSE),IF(COUNTIF(Week_end,KI4),0,IF(COUNTIF(Jours_fériés,KI4),0,KI11-HLOOKUP(KI4+1,Journalier_HLV_Inter,9,FALSE)))))))))))))</f>
        <v>0</v>
      </c>
      <c r="KJ20" s="63">
        <f>IF(WEEKDAY(KJ4,2)=5,(KJ11-HLOOKUP(KJ4+3,Journalier_HLV_Inter,9,FALSE)),IF(AND(WEEKDAY(KJ4,2)=1,COUNTIF(Jours_fériés,AND(KJ4+1,IE+2))),KJ11-HLOOKUP(KJ4+3,Journalier_HLV_Inter,9,FALSE),IF(AND(WEEKDAY(KJ4,2)=1,COUNTIF(Jours_fériés,KJ4+1)),KJ11-HLOOKUP(KJ4+2,Journalier_HLV_Inter,9,FALSE),IF(AND(WEEKDAY(KJ4,2)=2,COUNTIF(Jours_fériés,AND(KJ4+1,KJ4+2))),KJ11-HLOOKUP(KJ4+3,Journalier_HLV_Inter,9,FALSE),IF(AND(WEEKDAY(KJ4,2)=2,COUNTIF(Jours_fériés,KJ4+1)),KJ11-HLOOKUP(KJ4+2,Journalier_HLV_Inter,9,FALSE),IF(AND(WEEKDAY(KJ4,2)=3,COUNTIF(Jours_fériés,AND(KJ4+1,KJ4+2))),KJ11-HLOOKUP(KJ4+5,Journalier_HLV_Inter,9,FALSE),IF(AND(WEEKDAY(KJ4,2)=3,COUNTIF(Jours_fériés,KJ4+1)),KJ11-HLOOKUP(KJ4+2,Journalier_HLV_Inter,9,FALSE),IF(AND(WEEKDAY(KJ4,2)=4,COUNTIF(Jours_fériés,KJ4+1)),KJ11-HLOOKUP(KJ4+4,Journalier_HLV_Inter,9,FALSE),IF(AND(WEEKDAY(KJ4,2)=4,COUNTIF(Jours_fériés,AND(KJ4+1,KJ4+4))),KJ11-HLOOKUP(KJ4+5,Journalier_HLV_Inter,9,FALSE),IF(AND(WEEKDAY(KJ4,2)=5,COUNTIF(Jours_fériés,KJ4+3)),KJ11-HLOOKUP(KJ4+4,Journalier_HLV_Inter,9,FALSE),IF(COUNTIF(Week_end,KJ4),0,IF(COUNTIF(Jours_fériés,KJ4),0,KJ11-HLOOKUP(KJ4+1,Journalier_HLV_Inter,9,FALSE)))))))))))))</f>
        <v>0</v>
      </c>
      <c r="KK20" s="63">
        <f>IF(WEEKDAY(KK4,2)=5,(KK11-HLOOKUP(KK4+3,Journalier_HLV_Inter,9,FALSE)),IF(AND(WEEKDAY(KK4,2)=1,COUNTIF(Jours_fériés,AND(KK4+1,IE+2))),KK11-HLOOKUP(KK4+3,Journalier_HLV_Inter,9,FALSE),IF(AND(WEEKDAY(KK4,2)=1,COUNTIF(Jours_fériés,KK4+1)),KK11-HLOOKUP(KK4+2,Journalier_HLV_Inter,9,FALSE),IF(AND(WEEKDAY(KK4,2)=2,COUNTIF(Jours_fériés,AND(KK4+1,KK4+2))),KK11-HLOOKUP(KK4+3,Journalier_HLV_Inter,9,FALSE),IF(AND(WEEKDAY(KK4,2)=2,COUNTIF(Jours_fériés,KK4+1)),KK11-HLOOKUP(KK4+2,Journalier_HLV_Inter,9,FALSE),IF(AND(WEEKDAY(KK4,2)=3,COUNTIF(Jours_fériés,AND(KK4+1,KK4+2))),KK11-HLOOKUP(KK4+5,Journalier_HLV_Inter,9,FALSE),IF(AND(WEEKDAY(KK4,2)=3,COUNTIF(Jours_fériés,KK4+1)),KK11-HLOOKUP(KK4+2,Journalier_HLV_Inter,9,FALSE),IF(AND(WEEKDAY(KK4,2)=4,COUNTIF(Jours_fériés,KK4+1)),KK11-HLOOKUP(KK4+4,Journalier_HLV_Inter,9,FALSE),IF(AND(WEEKDAY(KK4,2)=4,COUNTIF(Jours_fériés,AND(KK4+1,KK4+4))),KK11-HLOOKUP(KK4+5,Journalier_HLV_Inter,9,FALSE),IF(AND(WEEKDAY(KK4,2)=5,COUNTIF(Jours_fériés,KK4+3)),KK11-HLOOKUP(KK4+4,Journalier_HLV_Inter,9,FALSE),IF(COUNTIF(Week_end,KK4),0,IF(COUNTIF(Jours_fériés,KK4),0,KK11-HLOOKUP(KK4+1,Journalier_HLV_Inter,9,FALSE)))))))))))))</f>
        <v>0</v>
      </c>
      <c r="KL20" s="63">
        <f>IF(WEEKDAY(KL4,2)=5,(KL11-HLOOKUP(KL4+3,Journalier_HLV_Inter,9,FALSE)),IF(AND(WEEKDAY(KL4,2)=1,COUNTIF(Jours_fériés,AND(KL4+1,IE+2))),KL11-HLOOKUP(KL4+3,Journalier_HLV_Inter,9,FALSE),IF(AND(WEEKDAY(KL4,2)=1,COUNTIF(Jours_fériés,KL4+1)),KL11-HLOOKUP(KL4+2,Journalier_HLV_Inter,9,FALSE),IF(AND(WEEKDAY(KL4,2)=2,COUNTIF(Jours_fériés,AND(KL4+1,KL4+2))),KL11-HLOOKUP(KL4+3,Journalier_HLV_Inter,9,FALSE),IF(AND(WEEKDAY(KL4,2)=2,COUNTIF(Jours_fériés,KL4+1)),KL11-HLOOKUP(KL4+2,Journalier_HLV_Inter,9,FALSE),IF(AND(WEEKDAY(KL4,2)=3,COUNTIF(Jours_fériés,AND(KL4+1,KL4+2))),KL11-HLOOKUP(KL4+5,Journalier_HLV_Inter,9,FALSE),IF(AND(WEEKDAY(KL4,2)=3,COUNTIF(Jours_fériés,KL4+1)),KL11-HLOOKUP(KL4+2,Journalier_HLV_Inter,9,FALSE),IF(AND(WEEKDAY(KL4,2)=4,COUNTIF(Jours_fériés,KL4+1)),KL11-HLOOKUP(KL4+4,Journalier_HLV_Inter,9,FALSE),IF(AND(WEEKDAY(KL4,2)=4,COUNTIF(Jours_fériés,AND(KL4+1,KL4+4))),KL11-HLOOKUP(KL4+5,Journalier_HLV_Inter,9,FALSE),IF(AND(WEEKDAY(KL4,2)=5,COUNTIF(Jours_fériés,KL4+3)),KL11-HLOOKUP(KL4+4,Journalier_HLV_Inter,9,FALSE),IF(COUNTIF(Week_end,KL4),0,IF(COUNTIF(Jours_fériés,KL4),0,KL11-HLOOKUP(KL4+1,Journalier_HLV_Inter,9,FALSE)))))))))))))</f>
        <v>0</v>
      </c>
      <c r="KM20" s="63">
        <f>IF(WEEKDAY(KM4,2)=5,(KM11-HLOOKUP(KM4+3,Journalier_HLV_Inter,9,FALSE)),IF(AND(WEEKDAY(KM4,2)=1,COUNTIF(Jours_fériés,AND(KM4+1,IE+2))),KM11-HLOOKUP(KM4+3,Journalier_HLV_Inter,9,FALSE),IF(AND(WEEKDAY(KM4,2)=1,COUNTIF(Jours_fériés,KM4+1)),KM11-HLOOKUP(KM4+2,Journalier_HLV_Inter,9,FALSE),IF(AND(WEEKDAY(KM4,2)=2,COUNTIF(Jours_fériés,AND(KM4+1,KM4+2))),KM11-HLOOKUP(KM4+3,Journalier_HLV_Inter,9,FALSE),IF(AND(WEEKDAY(KM4,2)=2,COUNTIF(Jours_fériés,KM4+1)),KM11-HLOOKUP(KM4+2,Journalier_HLV_Inter,9,FALSE),IF(AND(WEEKDAY(KM4,2)=3,COUNTIF(Jours_fériés,AND(KM4+1,KM4+2))),KM11-HLOOKUP(KM4+5,Journalier_HLV_Inter,9,FALSE),IF(AND(WEEKDAY(KM4,2)=3,COUNTIF(Jours_fériés,KM4+1)),KM11-HLOOKUP(KM4+2,Journalier_HLV_Inter,9,FALSE),IF(AND(WEEKDAY(KM4,2)=4,COUNTIF(Jours_fériés,KM4+1)),KM11-HLOOKUP(KM4+4,Journalier_HLV_Inter,9,FALSE),IF(AND(WEEKDAY(KM4,2)=4,COUNTIF(Jours_fériés,AND(KM4+1,KM4+4))),KM11-HLOOKUP(KM4+5,Journalier_HLV_Inter,9,FALSE),IF(AND(WEEKDAY(KM4,2)=5,COUNTIF(Jours_fériés,KM4+3)),KM11-HLOOKUP(KM4+4,Journalier_HLV_Inter,9,FALSE),IF(COUNTIF(Week_end,KM4),0,IF(COUNTIF(Jours_fériés,KM4),0,KM11-HLOOKUP(KM4+1,Journalier_HLV_Inter,9,FALSE)))))))))))))</f>
        <v>0</v>
      </c>
      <c r="KN20" s="63">
        <f>IF(WEEKDAY(KN4,2)=5,(KN11-HLOOKUP(KN4+3,Journalier_HLV_Inter,9,FALSE)),IF(AND(WEEKDAY(KN4,2)=1,COUNTIF(Jours_fériés,AND(KN4+1,IE+2))),KN11-HLOOKUP(KN4+3,Journalier_HLV_Inter,9,FALSE),IF(AND(WEEKDAY(KN4,2)=1,COUNTIF(Jours_fériés,KN4+1)),KN11-HLOOKUP(KN4+2,Journalier_HLV_Inter,9,FALSE),IF(AND(WEEKDAY(KN4,2)=2,COUNTIF(Jours_fériés,AND(KN4+1,KN4+2))),KN11-HLOOKUP(KN4+3,Journalier_HLV_Inter,9,FALSE),IF(AND(WEEKDAY(KN4,2)=2,COUNTIF(Jours_fériés,KN4+1)),KN11-HLOOKUP(KN4+2,Journalier_HLV_Inter,9,FALSE),IF(AND(WEEKDAY(KN4,2)=3,COUNTIF(Jours_fériés,AND(KN4+1,KN4+2))),KN11-HLOOKUP(KN4+5,Journalier_HLV_Inter,9,FALSE),IF(AND(WEEKDAY(KN4,2)=3,COUNTIF(Jours_fériés,KN4+1)),KN11-HLOOKUP(KN4+2,Journalier_HLV_Inter,9,FALSE),IF(AND(WEEKDAY(KN4,2)=4,COUNTIF(Jours_fériés,KN4+1)),KN11-HLOOKUP(KN4+4,Journalier_HLV_Inter,9,FALSE),IF(AND(WEEKDAY(KN4,2)=4,COUNTIF(Jours_fériés,AND(KN4+1,KN4+4))),KN11-HLOOKUP(KN4+5,Journalier_HLV_Inter,9,FALSE),IF(AND(WEEKDAY(KN4,2)=5,COUNTIF(Jours_fériés,KN4+3)),KN11-HLOOKUP(KN4+4,Journalier_HLV_Inter,9,FALSE),IF(COUNTIF(Week_end,KN4),0,IF(COUNTIF(Jours_fériés,KN4),0,KN11-HLOOKUP(KN4+1,Journalier_HLV_Inter,9,FALSE)))))))))))))</f>
        <v>0</v>
      </c>
      <c r="KO20" s="63">
        <f>IF(WEEKDAY(KO4,2)=5,(KO11-HLOOKUP(KO4+3,Journalier_HLV_Inter,9,FALSE)),IF(AND(WEEKDAY(KO4,2)=1,COUNTIF(Jours_fériés,AND(KO4+1,IE+2))),KO11-HLOOKUP(KO4+3,Journalier_HLV_Inter,9,FALSE),IF(AND(WEEKDAY(KO4,2)=1,COUNTIF(Jours_fériés,KO4+1)),KO11-HLOOKUP(KO4+2,Journalier_HLV_Inter,9,FALSE),IF(AND(WEEKDAY(KO4,2)=2,COUNTIF(Jours_fériés,AND(KO4+1,KO4+2))),KO11-HLOOKUP(KO4+3,Journalier_HLV_Inter,9,FALSE),IF(AND(WEEKDAY(KO4,2)=2,COUNTIF(Jours_fériés,KO4+1)),KO11-HLOOKUP(KO4+2,Journalier_HLV_Inter,9,FALSE),IF(AND(WEEKDAY(KO4,2)=3,COUNTIF(Jours_fériés,AND(KO4+1,KO4+2))),KO11-HLOOKUP(KO4+5,Journalier_HLV_Inter,9,FALSE),IF(AND(WEEKDAY(KO4,2)=3,COUNTIF(Jours_fériés,KO4+1)),KO11-HLOOKUP(KO4+2,Journalier_HLV_Inter,9,FALSE),IF(AND(WEEKDAY(KO4,2)=4,COUNTIF(Jours_fériés,KO4+1)),KO11-HLOOKUP(KO4+4,Journalier_HLV_Inter,9,FALSE),IF(AND(WEEKDAY(KO4,2)=4,COUNTIF(Jours_fériés,AND(KO4+1,KO4+4))),KO11-HLOOKUP(KO4+5,Journalier_HLV_Inter,9,FALSE),IF(AND(WEEKDAY(KO4,2)=5,COUNTIF(Jours_fériés,KO4+3)),KO11-HLOOKUP(KO4+4,Journalier_HLV_Inter,9,FALSE),IF(COUNTIF(Week_end,KO4),0,IF(COUNTIF(Jours_fériés,KO4),0,KO11-HLOOKUP(KO4+1,Journalier_HLV_Inter,9,FALSE)))))))))))))</f>
        <v>0</v>
      </c>
      <c r="KP20" s="63">
        <f>IF(WEEKDAY(KP4,2)=5,(KP11-HLOOKUP(KP4+3,Journalier_HLV_Inter,9,FALSE)),IF(AND(WEEKDAY(KP4,2)=1,COUNTIF(Jours_fériés,AND(KP4+1,IE+2))),KP11-HLOOKUP(KP4+3,Journalier_HLV_Inter,9,FALSE),IF(AND(WEEKDAY(KP4,2)=1,COUNTIF(Jours_fériés,KP4+1)),KP11-HLOOKUP(KP4+2,Journalier_HLV_Inter,9,FALSE),IF(AND(WEEKDAY(KP4,2)=2,COUNTIF(Jours_fériés,AND(KP4+1,KP4+2))),KP11-HLOOKUP(KP4+3,Journalier_HLV_Inter,9,FALSE),IF(AND(WEEKDAY(KP4,2)=2,COUNTIF(Jours_fériés,KP4+1)),KP11-HLOOKUP(KP4+2,Journalier_HLV_Inter,9,FALSE),IF(AND(WEEKDAY(KP4,2)=3,COUNTIF(Jours_fériés,AND(KP4+1,KP4+2))),KP11-HLOOKUP(KP4+5,Journalier_HLV_Inter,9,FALSE),IF(AND(WEEKDAY(KP4,2)=3,COUNTIF(Jours_fériés,KP4+1)),KP11-HLOOKUP(KP4+2,Journalier_HLV_Inter,9,FALSE),IF(AND(WEEKDAY(KP4,2)=4,COUNTIF(Jours_fériés,KP4+1)),KP11-HLOOKUP(KP4+4,Journalier_HLV_Inter,9,FALSE),IF(AND(WEEKDAY(KP4,2)=4,COUNTIF(Jours_fériés,AND(KP4+1,KP4+4))),KP11-HLOOKUP(KP4+5,Journalier_HLV_Inter,9,FALSE),IF(AND(WEEKDAY(KP4,2)=5,COUNTIF(Jours_fériés,KP4+3)),KP11-HLOOKUP(KP4+4,Journalier_HLV_Inter,9,FALSE),IF(COUNTIF(Week_end,KP4),0,IF(COUNTIF(Jours_fériés,KP4),0,KP11-HLOOKUP(KP4+1,Journalier_HLV_Inter,9,FALSE)))))))))))))</f>
        <v>0</v>
      </c>
      <c r="KQ20" s="63">
        <f>IF(WEEKDAY(KQ4,2)=5,(KQ11-HLOOKUP(KQ4+3,Journalier_HLV_Inter,9,FALSE)),IF(AND(WEEKDAY(KQ4,2)=1,COUNTIF(Jours_fériés,AND(KQ4+1,IE+2))),KQ11-HLOOKUP(KQ4+3,Journalier_HLV_Inter,9,FALSE),IF(AND(WEEKDAY(KQ4,2)=1,COUNTIF(Jours_fériés,KQ4+1)),KQ11-HLOOKUP(KQ4+2,Journalier_HLV_Inter,9,FALSE),IF(AND(WEEKDAY(KQ4,2)=2,COUNTIF(Jours_fériés,AND(KQ4+1,KQ4+2))),KQ11-HLOOKUP(KQ4+3,Journalier_HLV_Inter,9,FALSE),IF(AND(WEEKDAY(KQ4,2)=2,COUNTIF(Jours_fériés,KQ4+1)),KQ11-HLOOKUP(KQ4+2,Journalier_HLV_Inter,9,FALSE),IF(AND(WEEKDAY(KQ4,2)=3,COUNTIF(Jours_fériés,AND(KQ4+1,KQ4+2))),KQ11-HLOOKUP(KQ4+5,Journalier_HLV_Inter,9,FALSE),IF(AND(WEEKDAY(KQ4,2)=3,COUNTIF(Jours_fériés,KQ4+1)),KQ11-HLOOKUP(KQ4+2,Journalier_HLV_Inter,9,FALSE),IF(AND(WEEKDAY(KQ4,2)=4,COUNTIF(Jours_fériés,KQ4+1)),KQ11-HLOOKUP(KQ4+4,Journalier_HLV_Inter,9,FALSE),IF(AND(WEEKDAY(KQ4,2)=4,COUNTIF(Jours_fériés,AND(KQ4+1,KQ4+4))),KQ11-HLOOKUP(KQ4+5,Journalier_HLV_Inter,9,FALSE),IF(AND(WEEKDAY(KQ4,2)=5,COUNTIF(Jours_fériés,KQ4+3)),KQ11-HLOOKUP(KQ4+4,Journalier_HLV_Inter,9,FALSE),IF(COUNTIF(Week_end,KQ4),0,IF(COUNTIF(Jours_fériés,KQ4),0,KQ11-HLOOKUP(KQ4+1,Journalier_HLV_Inter,9,FALSE)))))))))))))</f>
        <v>0</v>
      </c>
      <c r="KR20" s="63">
        <f>IF(WEEKDAY(KR4,2)=5,(KR11-HLOOKUP(KR4+3,Journalier_HLV_Inter,9,FALSE)),IF(AND(WEEKDAY(KR4,2)=1,COUNTIF(Jours_fériés,AND(KR4+1,IE+2))),KR11-HLOOKUP(KR4+3,Journalier_HLV_Inter,9,FALSE),IF(AND(WEEKDAY(KR4,2)=1,COUNTIF(Jours_fériés,KR4+1)),KR11-HLOOKUP(KR4+2,Journalier_HLV_Inter,9,FALSE),IF(AND(WEEKDAY(KR4,2)=2,COUNTIF(Jours_fériés,AND(KR4+1,KR4+2))),KR11-HLOOKUP(KR4+3,Journalier_HLV_Inter,9,FALSE),IF(AND(WEEKDAY(KR4,2)=2,COUNTIF(Jours_fériés,KR4+1)),KR11-HLOOKUP(KR4+2,Journalier_HLV_Inter,9,FALSE),IF(AND(WEEKDAY(KR4,2)=3,COUNTIF(Jours_fériés,AND(KR4+1,KR4+2))),KR11-HLOOKUP(KR4+5,Journalier_HLV_Inter,9,FALSE),IF(AND(WEEKDAY(KR4,2)=3,COUNTIF(Jours_fériés,KR4+1)),KR11-HLOOKUP(KR4+2,Journalier_HLV_Inter,9,FALSE),IF(AND(WEEKDAY(KR4,2)=4,COUNTIF(Jours_fériés,KR4+1)),KR11-HLOOKUP(KR4+4,Journalier_HLV_Inter,9,FALSE),IF(AND(WEEKDAY(KR4,2)=4,COUNTIF(Jours_fériés,AND(KR4+1,KR4+4))),KR11-HLOOKUP(KR4+5,Journalier_HLV_Inter,9,FALSE),IF(AND(WEEKDAY(KR4,2)=5,COUNTIF(Jours_fériés,KR4+3)),KR11-HLOOKUP(KR4+4,Journalier_HLV_Inter,9,FALSE),IF(COUNTIF(Week_end,KR4),0,IF(COUNTIF(Jours_fériés,KR4),0,KR11-HLOOKUP(KR4+1,Journalier_HLV_Inter,9,FALSE)))))))))))))</f>
        <v>0</v>
      </c>
      <c r="KS20" s="63">
        <f>IF(WEEKDAY(KS4,2)=5,(KS11-HLOOKUP(KS4+3,Journalier_HLV_Inter,9,FALSE)),IF(AND(WEEKDAY(KS4,2)=1,COUNTIF(Jours_fériés,AND(KS4+1,IE+2))),KS11-HLOOKUP(KS4+3,Journalier_HLV_Inter,9,FALSE),IF(AND(WEEKDAY(KS4,2)=1,COUNTIF(Jours_fériés,KS4+1)),KS11-HLOOKUP(KS4+2,Journalier_HLV_Inter,9,FALSE),IF(AND(WEEKDAY(KS4,2)=2,COUNTIF(Jours_fériés,AND(KS4+1,KS4+2))),KS11-HLOOKUP(KS4+3,Journalier_HLV_Inter,9,FALSE),IF(AND(WEEKDAY(KS4,2)=2,COUNTIF(Jours_fériés,KS4+1)),KS11-HLOOKUP(KS4+2,Journalier_HLV_Inter,9,FALSE),IF(AND(WEEKDAY(KS4,2)=3,COUNTIF(Jours_fériés,AND(KS4+1,KS4+2))),KS11-HLOOKUP(KS4+5,Journalier_HLV_Inter,9,FALSE),IF(AND(WEEKDAY(KS4,2)=3,COUNTIF(Jours_fériés,KS4+1)),KS11-HLOOKUP(KS4+2,Journalier_HLV_Inter,9,FALSE),IF(AND(WEEKDAY(KS4,2)=4,COUNTIF(Jours_fériés,KS4+1)),KS11-HLOOKUP(KS4+4,Journalier_HLV_Inter,9,FALSE),IF(AND(WEEKDAY(KS4,2)=4,COUNTIF(Jours_fériés,AND(KS4+1,KS4+4))),KS11-HLOOKUP(KS4+5,Journalier_HLV_Inter,9,FALSE),IF(AND(WEEKDAY(KS4,2)=5,COUNTIF(Jours_fériés,KS4+3)),KS11-HLOOKUP(KS4+4,Journalier_HLV_Inter,9,FALSE),IF(COUNTIF(Week_end,KS4),0,IF(COUNTIF(Jours_fériés,KS4),0,KS11-HLOOKUP(KS4+1,Journalier_HLV_Inter,9,FALSE)))))))))))))</f>
        <v>0</v>
      </c>
      <c r="KT20" s="63">
        <f>IF(WEEKDAY(KT4,2)=5,(KT11-HLOOKUP(KT4+3,Journalier_HLV_Inter,9,FALSE)),IF(AND(WEEKDAY(KT4,2)=1,COUNTIF(Jours_fériés,AND(KT4+1,IE+2))),KT11-HLOOKUP(KT4+3,Journalier_HLV_Inter,9,FALSE),IF(AND(WEEKDAY(KT4,2)=1,COUNTIF(Jours_fériés,KT4+1)),KT11-HLOOKUP(KT4+2,Journalier_HLV_Inter,9,FALSE),IF(AND(WEEKDAY(KT4,2)=2,COUNTIF(Jours_fériés,AND(KT4+1,KT4+2))),KT11-HLOOKUP(KT4+3,Journalier_HLV_Inter,9,FALSE),IF(AND(WEEKDAY(KT4,2)=2,COUNTIF(Jours_fériés,KT4+1)),KT11-HLOOKUP(KT4+2,Journalier_HLV_Inter,9,FALSE),IF(AND(WEEKDAY(KT4,2)=3,COUNTIF(Jours_fériés,AND(KT4+1,KT4+2))),KT11-HLOOKUP(KT4+5,Journalier_HLV_Inter,9,FALSE),IF(AND(WEEKDAY(KT4,2)=3,COUNTIF(Jours_fériés,KT4+1)),KT11-HLOOKUP(KT4+2,Journalier_HLV_Inter,9,FALSE),IF(AND(WEEKDAY(KT4,2)=4,COUNTIF(Jours_fériés,KT4+1)),KT11-HLOOKUP(KT4+4,Journalier_HLV_Inter,9,FALSE),IF(AND(WEEKDAY(KT4,2)=4,COUNTIF(Jours_fériés,AND(KT4+1,KT4+4))),KT11-HLOOKUP(KT4+5,Journalier_HLV_Inter,9,FALSE),IF(AND(WEEKDAY(KT4,2)=5,COUNTIF(Jours_fériés,KT4+3)),KT11-HLOOKUP(KT4+4,Journalier_HLV_Inter,9,FALSE),IF(COUNTIF(Week_end,KT4),0,IF(COUNTIF(Jours_fériés,KT4),0,KT11-HLOOKUP(KT4+1,Journalier_HLV_Inter,9,FALSE)))))))))))))</f>
        <v>0</v>
      </c>
      <c r="KU20" s="63">
        <f>IF(WEEKDAY(KU4,2)=5,(KU11-HLOOKUP(KU4+3,Journalier_HLV_Inter,9,FALSE)),IF(AND(WEEKDAY(KU4,2)=1,COUNTIF(Jours_fériés,AND(KU4+1,IE+2))),KU11-HLOOKUP(KU4+3,Journalier_HLV_Inter,9,FALSE),IF(AND(WEEKDAY(KU4,2)=1,COUNTIF(Jours_fériés,KU4+1)),KU11-HLOOKUP(KU4+2,Journalier_HLV_Inter,9,FALSE),IF(AND(WEEKDAY(KU4,2)=2,COUNTIF(Jours_fériés,AND(KU4+1,KU4+2))),KU11-HLOOKUP(KU4+3,Journalier_HLV_Inter,9,FALSE),IF(AND(WEEKDAY(KU4,2)=2,COUNTIF(Jours_fériés,KU4+1)),KU11-HLOOKUP(KU4+2,Journalier_HLV_Inter,9,FALSE),IF(AND(WEEKDAY(KU4,2)=3,COUNTIF(Jours_fériés,AND(KU4+1,KU4+2))),KU11-HLOOKUP(KU4+5,Journalier_HLV_Inter,9,FALSE),IF(AND(WEEKDAY(KU4,2)=3,COUNTIF(Jours_fériés,KU4+1)),KU11-HLOOKUP(KU4+2,Journalier_HLV_Inter,9,FALSE),IF(AND(WEEKDAY(KU4,2)=4,COUNTIF(Jours_fériés,KU4+1)),KU11-HLOOKUP(KU4+4,Journalier_HLV_Inter,9,FALSE),IF(AND(WEEKDAY(KU4,2)=4,COUNTIF(Jours_fériés,AND(KU4+1,KU4+4))),KU11-HLOOKUP(KU4+5,Journalier_HLV_Inter,9,FALSE),IF(AND(WEEKDAY(KU4,2)=5,COUNTIF(Jours_fériés,KU4+3)),KU11-HLOOKUP(KU4+4,Journalier_HLV_Inter,9,FALSE),IF(COUNTIF(Week_end,KU4),0,IF(COUNTIF(Jours_fériés,KU4),0,KU11-HLOOKUP(KU4+1,Journalier_HLV_Inter,9,FALSE)))))))))))))</f>
        <v>0</v>
      </c>
      <c r="KV20" s="63">
        <f>IF(WEEKDAY(KV4,2)=5,(KV11-HLOOKUP(KV4+3,Journalier_HLV_Inter,9,FALSE)),IF(AND(WEEKDAY(KV4,2)=1,COUNTIF(Jours_fériés,AND(KV4+1,IE+2))),KV11-HLOOKUP(KV4+3,Journalier_HLV_Inter,9,FALSE),IF(AND(WEEKDAY(KV4,2)=1,COUNTIF(Jours_fériés,KV4+1)),KV11-HLOOKUP(KV4+2,Journalier_HLV_Inter,9,FALSE),IF(AND(WEEKDAY(KV4,2)=2,COUNTIF(Jours_fériés,AND(KV4+1,KV4+2))),KV11-HLOOKUP(KV4+3,Journalier_HLV_Inter,9,FALSE),IF(AND(WEEKDAY(KV4,2)=2,COUNTIF(Jours_fériés,KV4+1)),KV11-HLOOKUP(KV4+2,Journalier_HLV_Inter,9,FALSE),IF(AND(WEEKDAY(KV4,2)=3,COUNTIF(Jours_fériés,AND(KV4+1,KV4+2))),KV11-HLOOKUP(KV4+5,Journalier_HLV_Inter,9,FALSE),IF(AND(WEEKDAY(KV4,2)=3,COUNTIF(Jours_fériés,KV4+1)),KV11-HLOOKUP(KV4+2,Journalier_HLV_Inter,9,FALSE),IF(AND(WEEKDAY(KV4,2)=4,COUNTIF(Jours_fériés,KV4+1)),KV11-HLOOKUP(KV4+4,Journalier_HLV_Inter,9,FALSE),IF(AND(WEEKDAY(KV4,2)=4,COUNTIF(Jours_fériés,AND(KV4+1,KV4+4))),KV11-HLOOKUP(KV4+5,Journalier_HLV_Inter,9,FALSE),IF(AND(WEEKDAY(KV4,2)=5,COUNTIF(Jours_fériés,KV4+3)),KV11-HLOOKUP(KV4+4,Journalier_HLV_Inter,9,FALSE),IF(COUNTIF(Week_end,KV4),0,IF(COUNTIF(Jours_fériés,KV4),0,KV11-HLOOKUP(KV4+1,Journalier_HLV_Inter,9,FALSE)))))))))))))</f>
        <v>0</v>
      </c>
      <c r="KW20" s="63">
        <f>IF(WEEKDAY(KW4,2)=5,(KW11-HLOOKUP(KW4+3,Journalier_HLV_Inter,9,FALSE)),IF(AND(WEEKDAY(KW4,2)=1,COUNTIF(Jours_fériés,AND(KW4+1,IE+2))),KW11-HLOOKUP(KW4+3,Journalier_HLV_Inter,9,FALSE),IF(AND(WEEKDAY(KW4,2)=1,COUNTIF(Jours_fériés,KW4+1)),KW11-HLOOKUP(KW4+2,Journalier_HLV_Inter,9,FALSE),IF(AND(WEEKDAY(KW4,2)=2,COUNTIF(Jours_fériés,AND(KW4+1,KW4+2))),KW11-HLOOKUP(KW4+3,Journalier_HLV_Inter,9,FALSE),IF(AND(WEEKDAY(KW4,2)=2,COUNTIF(Jours_fériés,KW4+1)),KW11-HLOOKUP(KW4+2,Journalier_HLV_Inter,9,FALSE),IF(AND(WEEKDAY(KW4,2)=3,COUNTIF(Jours_fériés,AND(KW4+1,KW4+2))),KW11-HLOOKUP(KW4+5,Journalier_HLV_Inter,9,FALSE),IF(AND(WEEKDAY(KW4,2)=3,COUNTIF(Jours_fériés,KW4+1)),KW11-HLOOKUP(KW4+2,Journalier_HLV_Inter,9,FALSE),IF(AND(WEEKDAY(KW4,2)=4,COUNTIF(Jours_fériés,KW4+1)),KW11-HLOOKUP(KW4+4,Journalier_HLV_Inter,9,FALSE),IF(AND(WEEKDAY(KW4,2)=4,COUNTIF(Jours_fériés,AND(KW4+1,KW4+4))),KW11-HLOOKUP(KW4+5,Journalier_HLV_Inter,9,FALSE),IF(AND(WEEKDAY(KW4,2)=5,COUNTIF(Jours_fériés,KW4+3)),KW11-HLOOKUP(KW4+4,Journalier_HLV_Inter,9,FALSE),IF(COUNTIF(Week_end,KW4),0,IF(COUNTIF(Jours_fériés,KW4),0,KW11-HLOOKUP(KW4+1,Journalier_HLV_Inter,9,FALSE)))))))))))))</f>
        <v>0</v>
      </c>
      <c r="KX20" s="63">
        <f>IF(WEEKDAY(KX4,2)=5,(KX11-HLOOKUP(KX4+3,Journalier_HLV_Inter,9,FALSE)),IF(AND(WEEKDAY(KX4,2)=1,COUNTIF(Jours_fériés,AND(KX4+1,IE+2))),KX11-HLOOKUP(KX4+3,Journalier_HLV_Inter,9,FALSE),IF(AND(WEEKDAY(KX4,2)=1,COUNTIF(Jours_fériés,KX4+1)),KX11-HLOOKUP(KX4+2,Journalier_HLV_Inter,9,FALSE),IF(AND(WEEKDAY(KX4,2)=2,COUNTIF(Jours_fériés,AND(KX4+1,KX4+2))),KX11-HLOOKUP(KX4+3,Journalier_HLV_Inter,9,FALSE),IF(AND(WEEKDAY(KX4,2)=2,COUNTIF(Jours_fériés,KX4+1)),KX11-HLOOKUP(KX4+2,Journalier_HLV_Inter,9,FALSE),IF(AND(WEEKDAY(KX4,2)=3,COUNTIF(Jours_fériés,AND(KX4+1,KX4+2))),KX11-HLOOKUP(KX4+5,Journalier_HLV_Inter,9,FALSE),IF(AND(WEEKDAY(KX4,2)=3,COUNTIF(Jours_fériés,KX4+1)),KX11-HLOOKUP(KX4+2,Journalier_HLV_Inter,9,FALSE),IF(AND(WEEKDAY(KX4,2)=4,COUNTIF(Jours_fériés,KX4+1)),KX11-HLOOKUP(KX4+4,Journalier_HLV_Inter,9,FALSE),IF(AND(WEEKDAY(KX4,2)=4,COUNTIF(Jours_fériés,AND(KX4+1,KX4+4))),KX11-HLOOKUP(KX4+5,Journalier_HLV_Inter,9,FALSE),IF(AND(WEEKDAY(KX4,2)=5,COUNTIF(Jours_fériés,KX4+3)),KX11-HLOOKUP(KX4+4,Journalier_HLV_Inter,9,FALSE),IF(COUNTIF(Week_end,KX4),0,IF(COUNTIF(Jours_fériés,KX4),0,KX11-HLOOKUP(KX4+1,Journalier_HLV_Inter,9,FALSE)))))))))))))</f>
        <v>0</v>
      </c>
      <c r="KY20" s="63">
        <f>IF(WEEKDAY(KY4,2)=5,(KY11-HLOOKUP(KY4+3,Journalier_HLV_Inter,9,FALSE)),IF(AND(WEEKDAY(KY4,2)=1,COUNTIF(Jours_fériés,AND(KY4+1,IE+2))),KY11-HLOOKUP(KY4+3,Journalier_HLV_Inter,9,FALSE),IF(AND(WEEKDAY(KY4,2)=1,COUNTIF(Jours_fériés,KY4+1)),KY11-HLOOKUP(KY4+2,Journalier_HLV_Inter,9,FALSE),IF(AND(WEEKDAY(KY4,2)=2,COUNTIF(Jours_fériés,AND(KY4+1,KY4+2))),KY11-HLOOKUP(KY4+3,Journalier_HLV_Inter,9,FALSE),IF(AND(WEEKDAY(KY4,2)=2,COUNTIF(Jours_fériés,KY4+1)),KY11-HLOOKUP(KY4+2,Journalier_HLV_Inter,9,FALSE),IF(AND(WEEKDAY(KY4,2)=3,COUNTIF(Jours_fériés,AND(KY4+1,KY4+2))),KY11-HLOOKUP(KY4+5,Journalier_HLV_Inter,9,FALSE),IF(AND(WEEKDAY(KY4,2)=3,COUNTIF(Jours_fériés,KY4+1)),KY11-HLOOKUP(KY4+2,Journalier_HLV_Inter,9,FALSE),IF(AND(WEEKDAY(KY4,2)=4,COUNTIF(Jours_fériés,KY4+1)),KY11-HLOOKUP(KY4+4,Journalier_HLV_Inter,9,FALSE),IF(AND(WEEKDAY(KY4,2)=4,COUNTIF(Jours_fériés,AND(KY4+1,KY4+4))),KY11-HLOOKUP(KY4+5,Journalier_HLV_Inter,9,FALSE),IF(AND(WEEKDAY(KY4,2)=5,COUNTIF(Jours_fériés,KY4+3)),KY11-HLOOKUP(KY4+4,Journalier_HLV_Inter,9,FALSE),IF(COUNTIF(Week_end,KY4),0,IF(COUNTIF(Jours_fériés,KY4),0,KY11-HLOOKUP(KY4+1,Journalier_HLV_Inter,9,FALSE)))))))))))))</f>
        <v>0</v>
      </c>
      <c r="KZ20" s="63">
        <f>IF(WEEKDAY(KZ4,2)=5,(KZ11-HLOOKUP(KZ4+3,Journalier_HLV_Inter,9,FALSE)),IF(AND(WEEKDAY(KZ4,2)=1,COUNTIF(Jours_fériés,AND(KZ4+1,IE+2))),KZ11-HLOOKUP(KZ4+3,Journalier_HLV_Inter,9,FALSE),IF(AND(WEEKDAY(KZ4,2)=1,COUNTIF(Jours_fériés,KZ4+1)),KZ11-HLOOKUP(KZ4+2,Journalier_HLV_Inter,9,FALSE),IF(AND(WEEKDAY(KZ4,2)=2,COUNTIF(Jours_fériés,AND(KZ4+1,KZ4+2))),KZ11-HLOOKUP(KZ4+3,Journalier_HLV_Inter,9,FALSE),IF(AND(WEEKDAY(KZ4,2)=2,COUNTIF(Jours_fériés,KZ4+1)),KZ11-HLOOKUP(KZ4+2,Journalier_HLV_Inter,9,FALSE),IF(AND(WEEKDAY(KZ4,2)=3,COUNTIF(Jours_fériés,AND(KZ4+1,KZ4+2))),KZ11-HLOOKUP(KZ4+5,Journalier_HLV_Inter,9,FALSE),IF(AND(WEEKDAY(KZ4,2)=3,COUNTIF(Jours_fériés,KZ4+1)),KZ11-HLOOKUP(KZ4+2,Journalier_HLV_Inter,9,FALSE),IF(AND(WEEKDAY(KZ4,2)=4,COUNTIF(Jours_fériés,KZ4+1)),KZ11-HLOOKUP(KZ4+4,Journalier_HLV_Inter,9,FALSE),IF(AND(WEEKDAY(KZ4,2)=4,COUNTIF(Jours_fériés,AND(KZ4+1,KZ4+4))),KZ11-HLOOKUP(KZ4+5,Journalier_HLV_Inter,9,FALSE),IF(AND(WEEKDAY(KZ4,2)=5,COUNTIF(Jours_fériés,KZ4+3)),KZ11-HLOOKUP(KZ4+4,Journalier_HLV_Inter,9,FALSE),IF(COUNTIF(Week_end,KZ4),0,IF(COUNTIF(Jours_fériés,KZ4),0,KZ11-HLOOKUP(KZ4+1,Journalier_HLV_Inter,9,FALSE)))))))))))))</f>
        <v>0</v>
      </c>
      <c r="LA20" s="63">
        <f>IF(WEEKDAY(LA4,2)=5,(LA11-HLOOKUP(LA4+3,Journalier_HLV_Inter,9,FALSE)),IF(AND(WEEKDAY(LA4,2)=1,COUNTIF(Jours_fériés,AND(LA4+1,IE+2))),LA11-HLOOKUP(LA4+3,Journalier_HLV_Inter,9,FALSE),IF(AND(WEEKDAY(LA4,2)=1,COUNTIF(Jours_fériés,LA4+1)),LA11-HLOOKUP(LA4+2,Journalier_HLV_Inter,9,FALSE),IF(AND(WEEKDAY(LA4,2)=2,COUNTIF(Jours_fériés,AND(LA4+1,LA4+2))),LA11-HLOOKUP(LA4+3,Journalier_HLV_Inter,9,FALSE),IF(AND(WEEKDAY(LA4,2)=2,COUNTIF(Jours_fériés,LA4+1)),LA11-HLOOKUP(LA4+2,Journalier_HLV_Inter,9,FALSE),IF(AND(WEEKDAY(LA4,2)=3,COUNTIF(Jours_fériés,AND(LA4+1,LA4+2))),LA11-HLOOKUP(LA4+5,Journalier_HLV_Inter,9,FALSE),IF(AND(WEEKDAY(LA4,2)=3,COUNTIF(Jours_fériés,LA4+1)),LA11-HLOOKUP(LA4+2,Journalier_HLV_Inter,9,FALSE),IF(AND(WEEKDAY(LA4,2)=4,COUNTIF(Jours_fériés,LA4+1)),LA11-HLOOKUP(LA4+4,Journalier_HLV_Inter,9,FALSE),IF(AND(WEEKDAY(LA4,2)=4,COUNTIF(Jours_fériés,AND(LA4+1,LA4+4))),LA11-HLOOKUP(LA4+5,Journalier_HLV_Inter,9,FALSE),IF(AND(WEEKDAY(LA4,2)=5,COUNTIF(Jours_fériés,LA4+3)),LA11-HLOOKUP(LA4+4,Journalier_HLV_Inter,9,FALSE),IF(COUNTIF(Week_end,LA4),0,IF(COUNTIF(Jours_fériés,LA4),0,LA11-HLOOKUP(LA4+1,Journalier_HLV_Inter,9,FALSE)))))))))))))</f>
        <v>0</v>
      </c>
      <c r="LB20" s="63">
        <f>IF(WEEKDAY(LB4,2)=5,(LB11-HLOOKUP(LB4+3,Journalier_HLV_Inter,9,FALSE)),IF(AND(WEEKDAY(LB4,2)=1,COUNTIF(Jours_fériés,AND(LB4+1,IE+2))),LB11-HLOOKUP(LB4+3,Journalier_HLV_Inter,9,FALSE),IF(AND(WEEKDAY(LB4,2)=1,COUNTIF(Jours_fériés,LB4+1)),LB11-HLOOKUP(LB4+2,Journalier_HLV_Inter,9,FALSE),IF(AND(WEEKDAY(LB4,2)=2,COUNTIF(Jours_fériés,AND(LB4+1,LB4+2))),LB11-HLOOKUP(LB4+3,Journalier_HLV_Inter,9,FALSE),IF(AND(WEEKDAY(LB4,2)=2,COUNTIF(Jours_fériés,LB4+1)),LB11-HLOOKUP(LB4+2,Journalier_HLV_Inter,9,FALSE),IF(AND(WEEKDAY(LB4,2)=3,COUNTIF(Jours_fériés,AND(LB4+1,LB4+2))),LB11-HLOOKUP(LB4+5,Journalier_HLV_Inter,9,FALSE),IF(AND(WEEKDAY(LB4,2)=3,COUNTIF(Jours_fériés,LB4+1)),LB11-HLOOKUP(LB4+2,Journalier_HLV_Inter,9,FALSE),IF(AND(WEEKDAY(LB4,2)=4,COUNTIF(Jours_fériés,LB4+1)),LB11-HLOOKUP(LB4+4,Journalier_HLV_Inter,9,FALSE),IF(AND(WEEKDAY(LB4,2)=4,COUNTIF(Jours_fériés,AND(LB4+1,LB4+4))),LB11-HLOOKUP(LB4+5,Journalier_HLV_Inter,9,FALSE),IF(AND(WEEKDAY(LB4,2)=5,COUNTIF(Jours_fériés,LB4+3)),LB11-HLOOKUP(LB4+4,Journalier_HLV_Inter,9,FALSE),IF(COUNTIF(Week_end,LB4),0,IF(COUNTIF(Jours_fériés,LB4),0,LB11-HLOOKUP(LB4+1,Journalier_HLV_Inter,9,FALSE)))))))))))))</f>
        <v>0</v>
      </c>
      <c r="LC20" s="63">
        <f>IF(WEEKDAY(LC4,2)=5,(LC11-HLOOKUP(LC4+3,Journalier_HLV_Inter,9,FALSE)),IF(AND(WEEKDAY(LC4,2)=1,COUNTIF(Jours_fériés,AND(LC4+1,IE+2))),LC11-HLOOKUP(LC4+3,Journalier_HLV_Inter,9,FALSE),IF(AND(WEEKDAY(LC4,2)=1,COUNTIF(Jours_fériés,LC4+1)),LC11-HLOOKUP(LC4+2,Journalier_HLV_Inter,9,FALSE),IF(AND(WEEKDAY(LC4,2)=2,COUNTIF(Jours_fériés,AND(LC4+1,LC4+2))),LC11-HLOOKUP(LC4+3,Journalier_HLV_Inter,9,FALSE),IF(AND(WEEKDAY(LC4,2)=2,COUNTIF(Jours_fériés,LC4+1)),LC11-HLOOKUP(LC4+2,Journalier_HLV_Inter,9,FALSE),IF(AND(WEEKDAY(LC4,2)=3,COUNTIF(Jours_fériés,AND(LC4+1,LC4+2))),LC11-HLOOKUP(LC4+5,Journalier_HLV_Inter,9,FALSE),IF(AND(WEEKDAY(LC4,2)=3,COUNTIF(Jours_fériés,LC4+1)),LC11-HLOOKUP(LC4+2,Journalier_HLV_Inter,9,FALSE),IF(AND(WEEKDAY(LC4,2)=4,COUNTIF(Jours_fériés,LC4+1)),LC11-HLOOKUP(LC4+4,Journalier_HLV_Inter,9,FALSE),IF(AND(WEEKDAY(LC4,2)=4,COUNTIF(Jours_fériés,AND(LC4+1,LC4+4))),LC11-HLOOKUP(LC4+5,Journalier_HLV_Inter,9,FALSE),IF(AND(WEEKDAY(LC4,2)=5,COUNTIF(Jours_fériés,LC4+3)),LC11-HLOOKUP(LC4+4,Journalier_HLV_Inter,9,FALSE),IF(COUNTIF(Week_end,LC4),0,IF(COUNTIF(Jours_fériés,LC4),0,LC11-HLOOKUP(LC4+1,Journalier_HLV_Inter,9,FALSE)))))))))))))</f>
        <v>0</v>
      </c>
      <c r="LD20" s="63">
        <f>IF(WEEKDAY(LD4,2)=5,(LD11-HLOOKUP(LD4+3,Journalier_HLV_Inter,9,FALSE)),IF(AND(WEEKDAY(LD4,2)=1,COUNTIF(Jours_fériés,AND(LD4+1,IE+2))),LD11-HLOOKUP(LD4+3,Journalier_HLV_Inter,9,FALSE),IF(AND(WEEKDAY(LD4,2)=1,COUNTIF(Jours_fériés,LD4+1)),LD11-HLOOKUP(LD4+2,Journalier_HLV_Inter,9,FALSE),IF(AND(WEEKDAY(LD4,2)=2,COUNTIF(Jours_fériés,AND(LD4+1,LD4+2))),LD11-HLOOKUP(LD4+3,Journalier_HLV_Inter,9,FALSE),IF(AND(WEEKDAY(LD4,2)=2,COUNTIF(Jours_fériés,LD4+1)),LD11-HLOOKUP(LD4+2,Journalier_HLV_Inter,9,FALSE),IF(AND(WEEKDAY(LD4,2)=3,COUNTIF(Jours_fériés,AND(LD4+1,LD4+2))),LD11-HLOOKUP(LD4+5,Journalier_HLV_Inter,9,FALSE),IF(AND(WEEKDAY(LD4,2)=3,COUNTIF(Jours_fériés,LD4+1)),LD11-HLOOKUP(LD4+2,Journalier_HLV_Inter,9,FALSE),IF(AND(WEEKDAY(LD4,2)=4,COUNTIF(Jours_fériés,LD4+1)),LD11-HLOOKUP(LD4+4,Journalier_HLV_Inter,9,FALSE),IF(AND(WEEKDAY(LD4,2)=4,COUNTIF(Jours_fériés,AND(LD4+1,LD4+4))),LD11-HLOOKUP(LD4+5,Journalier_HLV_Inter,9,FALSE),IF(AND(WEEKDAY(LD4,2)=5,COUNTIF(Jours_fériés,LD4+3)),LD11-HLOOKUP(LD4+4,Journalier_HLV_Inter,9,FALSE),IF(COUNTIF(Week_end,LD4),0,IF(COUNTIF(Jours_fériés,LD4),0,LD11-HLOOKUP(LD4+1,Journalier_HLV_Inter,9,FALSE)))))))))))))</f>
        <v>0</v>
      </c>
      <c r="LE20" s="63">
        <f>IF(WEEKDAY(LE4,2)=5,(LE11-HLOOKUP(LE4+3,Journalier_HLV_Inter,9,FALSE)),IF(AND(WEEKDAY(LE4,2)=1,COUNTIF(Jours_fériés,AND(LE4+1,IE+2))),LE11-HLOOKUP(LE4+3,Journalier_HLV_Inter,9,FALSE),IF(AND(WEEKDAY(LE4,2)=1,COUNTIF(Jours_fériés,LE4+1)),LE11-HLOOKUP(LE4+2,Journalier_HLV_Inter,9,FALSE),IF(AND(WEEKDAY(LE4,2)=2,COUNTIF(Jours_fériés,AND(LE4+1,LE4+2))),LE11-HLOOKUP(LE4+3,Journalier_HLV_Inter,9,FALSE),IF(AND(WEEKDAY(LE4,2)=2,COUNTIF(Jours_fériés,LE4+1)),LE11-HLOOKUP(LE4+2,Journalier_HLV_Inter,9,FALSE),IF(AND(WEEKDAY(LE4,2)=3,COUNTIF(Jours_fériés,AND(LE4+1,LE4+2))),LE11-HLOOKUP(LE4+5,Journalier_HLV_Inter,9,FALSE),IF(AND(WEEKDAY(LE4,2)=3,COUNTIF(Jours_fériés,LE4+1)),LE11-HLOOKUP(LE4+2,Journalier_HLV_Inter,9,FALSE),IF(AND(WEEKDAY(LE4,2)=4,COUNTIF(Jours_fériés,LE4+1)),LE11-HLOOKUP(LE4+4,Journalier_HLV_Inter,9,FALSE),IF(AND(WEEKDAY(LE4,2)=4,COUNTIF(Jours_fériés,AND(LE4+1,LE4+4))),LE11-HLOOKUP(LE4+5,Journalier_HLV_Inter,9,FALSE),IF(AND(WEEKDAY(LE4,2)=5,COUNTIF(Jours_fériés,LE4+3)),LE11-HLOOKUP(LE4+4,Journalier_HLV_Inter,9,FALSE),IF(COUNTIF(Week_end,LE4),0,IF(COUNTIF(Jours_fériés,LE4),0,LE11-HLOOKUP(LE4+1,Journalier_HLV_Inter,9,FALSE)))))))))))))</f>
        <v>0</v>
      </c>
      <c r="LF20" s="63">
        <f>IF(WEEKDAY(LF4,2)=5,(LF11-HLOOKUP(LF4+3,Journalier_HLV_Inter,9,FALSE)),IF(AND(WEEKDAY(LF4,2)=1,COUNTIF(Jours_fériés,AND(LF4+1,IE+2))),LF11-HLOOKUP(LF4+3,Journalier_HLV_Inter,9,FALSE),IF(AND(WEEKDAY(LF4,2)=1,COUNTIF(Jours_fériés,LF4+1)),LF11-HLOOKUP(LF4+2,Journalier_HLV_Inter,9,FALSE),IF(AND(WEEKDAY(LF4,2)=2,COUNTIF(Jours_fériés,AND(LF4+1,LF4+2))),LF11-HLOOKUP(LF4+3,Journalier_HLV_Inter,9,FALSE),IF(AND(WEEKDAY(LF4,2)=2,COUNTIF(Jours_fériés,LF4+1)),LF11-HLOOKUP(LF4+2,Journalier_HLV_Inter,9,FALSE),IF(AND(WEEKDAY(LF4,2)=3,COUNTIF(Jours_fériés,AND(LF4+1,LF4+2))),LF11-HLOOKUP(LF4+5,Journalier_HLV_Inter,9,FALSE),IF(AND(WEEKDAY(LF4,2)=3,COUNTIF(Jours_fériés,LF4+1)),LF11-HLOOKUP(LF4+2,Journalier_HLV_Inter,9,FALSE),IF(AND(WEEKDAY(LF4,2)=4,COUNTIF(Jours_fériés,LF4+1)),LF11-HLOOKUP(LF4+4,Journalier_HLV_Inter,9,FALSE),IF(AND(WEEKDAY(LF4,2)=4,COUNTIF(Jours_fériés,AND(LF4+1,LF4+4))),LF11-HLOOKUP(LF4+5,Journalier_HLV_Inter,9,FALSE),IF(AND(WEEKDAY(LF4,2)=5,COUNTIF(Jours_fériés,LF4+3)),LF11-HLOOKUP(LF4+4,Journalier_HLV_Inter,9,FALSE),IF(COUNTIF(Week_end,LF4),0,IF(COUNTIF(Jours_fériés,LF4),0,LF11-HLOOKUP(LF4+1,Journalier_HLV_Inter,9,FALSE)))))))))))))</f>
        <v>0</v>
      </c>
      <c r="LG20" s="63">
        <f>IF(WEEKDAY(LG4,2)=5,(LG11-HLOOKUP(LG4+3,Journalier_HLV_Inter,9,FALSE)),IF(AND(WEEKDAY(LG4,2)=1,COUNTIF(Jours_fériés,AND(LG4+1,IE+2))),LG11-HLOOKUP(LG4+3,Journalier_HLV_Inter,9,FALSE),IF(AND(WEEKDAY(LG4,2)=1,COUNTIF(Jours_fériés,LG4+1)),LG11-HLOOKUP(LG4+2,Journalier_HLV_Inter,9,FALSE),IF(AND(WEEKDAY(LG4,2)=2,COUNTIF(Jours_fériés,AND(LG4+1,LG4+2))),LG11-HLOOKUP(LG4+3,Journalier_HLV_Inter,9,FALSE),IF(AND(WEEKDAY(LG4,2)=2,COUNTIF(Jours_fériés,LG4+1)),LG11-HLOOKUP(LG4+2,Journalier_HLV_Inter,9,FALSE),IF(AND(WEEKDAY(LG4,2)=3,COUNTIF(Jours_fériés,AND(LG4+1,LG4+2))),LG11-HLOOKUP(LG4+5,Journalier_HLV_Inter,9,FALSE),IF(AND(WEEKDAY(LG4,2)=3,COUNTIF(Jours_fériés,LG4+1)),LG11-HLOOKUP(LG4+2,Journalier_HLV_Inter,9,FALSE),IF(AND(WEEKDAY(LG4,2)=4,COUNTIF(Jours_fériés,LG4+1)),LG11-HLOOKUP(LG4+4,Journalier_HLV_Inter,9,FALSE),IF(AND(WEEKDAY(LG4,2)=4,COUNTIF(Jours_fériés,AND(LG4+1,LG4+4))),LG11-HLOOKUP(LG4+5,Journalier_HLV_Inter,9,FALSE),IF(AND(WEEKDAY(LG4,2)=5,COUNTIF(Jours_fériés,LG4+3)),LG11-HLOOKUP(LG4+4,Journalier_HLV_Inter,9,FALSE),IF(COUNTIF(Week_end,LG4),0,IF(COUNTIF(Jours_fériés,LG4),0,LG11-HLOOKUP(LG4+1,Journalier_HLV_Inter,9,FALSE)))))))))))))</f>
        <v>0</v>
      </c>
      <c r="LH20" s="63">
        <f>IF(WEEKDAY(LH4,2)=5,(LH11-HLOOKUP(LH4+3,Journalier_HLV_Inter,9,FALSE)),IF(AND(WEEKDAY(LH4,2)=1,COUNTIF(Jours_fériés,AND(LH4+1,IE+2))),LH11-HLOOKUP(LH4+3,Journalier_HLV_Inter,9,FALSE),IF(AND(WEEKDAY(LH4,2)=1,COUNTIF(Jours_fériés,LH4+1)),LH11-HLOOKUP(LH4+2,Journalier_HLV_Inter,9,FALSE),IF(AND(WEEKDAY(LH4,2)=2,COUNTIF(Jours_fériés,AND(LH4+1,LH4+2))),LH11-HLOOKUP(LH4+3,Journalier_HLV_Inter,9,FALSE),IF(AND(WEEKDAY(LH4,2)=2,COUNTIF(Jours_fériés,LH4+1)),LH11-HLOOKUP(LH4+2,Journalier_HLV_Inter,9,FALSE),IF(AND(WEEKDAY(LH4,2)=3,COUNTIF(Jours_fériés,AND(LH4+1,LH4+2))),LH11-HLOOKUP(LH4+5,Journalier_HLV_Inter,9,FALSE),IF(AND(WEEKDAY(LH4,2)=3,COUNTIF(Jours_fériés,LH4+1)),LH11-HLOOKUP(LH4+2,Journalier_HLV_Inter,9,FALSE),IF(AND(WEEKDAY(LH4,2)=4,COUNTIF(Jours_fériés,LH4+1)),LH11-HLOOKUP(LH4+4,Journalier_HLV_Inter,9,FALSE),IF(AND(WEEKDAY(LH4,2)=4,COUNTIF(Jours_fériés,AND(LH4+1,LH4+4))),LH11-HLOOKUP(LH4+5,Journalier_HLV_Inter,9,FALSE),IF(AND(WEEKDAY(LH4,2)=5,COUNTIF(Jours_fériés,LH4+3)),LH11-HLOOKUP(LH4+4,Journalier_HLV_Inter,9,FALSE),IF(COUNTIF(Week_end,LH4),0,IF(COUNTIF(Jours_fériés,LH4),0,LH11-HLOOKUP(LH4+1,Journalier_HLV_Inter,9,FALSE)))))))))))))</f>
        <v>0</v>
      </c>
      <c r="LI20" s="63">
        <f>IF(WEEKDAY(LI4,2)=5,(LI11-HLOOKUP(LI4+3,Journalier_HLV_Inter,9,FALSE)),IF(AND(WEEKDAY(LI4,2)=1,COUNTIF(Jours_fériés,AND(LI4+1,IE+2))),LI11-HLOOKUP(LI4+3,Journalier_HLV_Inter,9,FALSE),IF(AND(WEEKDAY(LI4,2)=1,COUNTIF(Jours_fériés,LI4+1)),LI11-HLOOKUP(LI4+2,Journalier_HLV_Inter,9,FALSE),IF(AND(WEEKDAY(LI4,2)=2,COUNTIF(Jours_fériés,AND(LI4+1,LI4+2))),LI11-HLOOKUP(LI4+3,Journalier_HLV_Inter,9,FALSE),IF(AND(WEEKDAY(LI4,2)=2,COUNTIF(Jours_fériés,LI4+1)),LI11-HLOOKUP(LI4+2,Journalier_HLV_Inter,9,FALSE),IF(AND(WEEKDAY(LI4,2)=3,COUNTIF(Jours_fériés,AND(LI4+1,LI4+2))),LI11-HLOOKUP(LI4+5,Journalier_HLV_Inter,9,FALSE),IF(AND(WEEKDAY(LI4,2)=3,COUNTIF(Jours_fériés,LI4+1)),LI11-HLOOKUP(LI4+2,Journalier_HLV_Inter,9,FALSE),IF(AND(WEEKDAY(LI4,2)=4,COUNTIF(Jours_fériés,LI4+1)),LI11-HLOOKUP(LI4+4,Journalier_HLV_Inter,9,FALSE),IF(AND(WEEKDAY(LI4,2)=4,COUNTIF(Jours_fériés,AND(LI4+1,LI4+4))),LI11-HLOOKUP(LI4+5,Journalier_HLV_Inter,9,FALSE),IF(AND(WEEKDAY(LI4,2)=5,COUNTIF(Jours_fériés,LI4+3)),LI11-HLOOKUP(LI4+4,Journalier_HLV_Inter,9,FALSE),IF(COUNTIF(Week_end,LI4),0,IF(COUNTIF(Jours_fériés,LI4),0,LI11-HLOOKUP(LI4+1,Journalier_HLV_Inter,9,FALSE)))))))))))))</f>
        <v>0</v>
      </c>
      <c r="LJ20" s="63">
        <f>IF(WEEKDAY(LJ4,2)=5,(LJ11-HLOOKUP(LJ4+3,Journalier_HLV_Inter,9,FALSE)),IF(AND(WEEKDAY(LJ4,2)=1,COUNTIF(Jours_fériés,AND(LJ4+1,IE+2))),LJ11-HLOOKUP(LJ4+3,Journalier_HLV_Inter,9,FALSE),IF(AND(WEEKDAY(LJ4,2)=1,COUNTIF(Jours_fériés,LJ4+1)),LJ11-HLOOKUP(LJ4+2,Journalier_HLV_Inter,9,FALSE),IF(AND(WEEKDAY(LJ4,2)=2,COUNTIF(Jours_fériés,AND(LJ4+1,LJ4+2))),LJ11-HLOOKUP(LJ4+3,Journalier_HLV_Inter,9,FALSE),IF(AND(WEEKDAY(LJ4,2)=2,COUNTIF(Jours_fériés,LJ4+1)),LJ11-HLOOKUP(LJ4+2,Journalier_HLV_Inter,9,FALSE),IF(AND(WEEKDAY(LJ4,2)=3,COUNTIF(Jours_fériés,AND(LJ4+1,LJ4+2))),LJ11-HLOOKUP(LJ4+5,Journalier_HLV_Inter,9,FALSE),IF(AND(WEEKDAY(LJ4,2)=3,COUNTIF(Jours_fériés,LJ4+1)),LJ11-HLOOKUP(LJ4+2,Journalier_HLV_Inter,9,FALSE),IF(AND(WEEKDAY(LJ4,2)=4,COUNTIF(Jours_fériés,LJ4+1)),LJ11-HLOOKUP(LJ4+4,Journalier_HLV_Inter,9,FALSE),IF(AND(WEEKDAY(LJ4,2)=4,COUNTIF(Jours_fériés,AND(LJ4+1,LJ4+4))),LJ11-HLOOKUP(LJ4+5,Journalier_HLV_Inter,9,FALSE),IF(AND(WEEKDAY(LJ4,2)=5,COUNTIF(Jours_fériés,LJ4+3)),LJ11-HLOOKUP(LJ4+4,Journalier_HLV_Inter,9,FALSE),IF(COUNTIF(Week_end,LJ4),0,IF(COUNTIF(Jours_fériés,LJ4),0,LJ11-HLOOKUP(LJ4+1,Journalier_HLV_Inter,9,FALSE)))))))))))))</f>
        <v>0</v>
      </c>
      <c r="LK20" s="63">
        <f>IF(WEEKDAY(LK4,2)=5,(LK11-HLOOKUP(LK4+3,Journalier_HLV_Inter,9,FALSE)),IF(AND(WEEKDAY(LK4,2)=1,COUNTIF(Jours_fériés,AND(LK4+1,IE+2))),LK11-HLOOKUP(LK4+3,Journalier_HLV_Inter,9,FALSE),IF(AND(WEEKDAY(LK4,2)=1,COUNTIF(Jours_fériés,LK4+1)),LK11-HLOOKUP(LK4+2,Journalier_HLV_Inter,9,FALSE),IF(AND(WEEKDAY(LK4,2)=2,COUNTIF(Jours_fériés,AND(LK4+1,LK4+2))),LK11-HLOOKUP(LK4+3,Journalier_HLV_Inter,9,FALSE),IF(AND(WEEKDAY(LK4,2)=2,COUNTIF(Jours_fériés,LK4+1)),LK11-HLOOKUP(LK4+2,Journalier_HLV_Inter,9,FALSE),IF(AND(WEEKDAY(LK4,2)=3,COUNTIF(Jours_fériés,AND(LK4+1,LK4+2))),LK11-HLOOKUP(LK4+5,Journalier_HLV_Inter,9,FALSE),IF(AND(WEEKDAY(LK4,2)=3,COUNTIF(Jours_fériés,LK4+1)),LK11-HLOOKUP(LK4+2,Journalier_HLV_Inter,9,FALSE),IF(AND(WEEKDAY(LK4,2)=4,COUNTIF(Jours_fériés,LK4+1)),LK11-HLOOKUP(LK4+4,Journalier_HLV_Inter,9,FALSE),IF(AND(WEEKDAY(LK4,2)=4,COUNTIF(Jours_fériés,AND(LK4+1,LK4+4))),LK11-HLOOKUP(LK4+5,Journalier_HLV_Inter,9,FALSE),IF(AND(WEEKDAY(LK4,2)=5,COUNTIF(Jours_fériés,LK4+3)),LK11-HLOOKUP(LK4+4,Journalier_HLV_Inter,9,FALSE),IF(COUNTIF(Week_end,LK4),0,IF(COUNTIF(Jours_fériés,LK4),0,LK11-HLOOKUP(LK4+1,Journalier_HLV_Inter,9,FALSE)))))))))))))</f>
        <v>0</v>
      </c>
      <c r="LL20" s="63">
        <f>IF(WEEKDAY(LL4,2)=5,(LL11-HLOOKUP(LL4+3,Journalier_HLV_Inter,9,FALSE)),IF(AND(WEEKDAY(LL4,2)=1,COUNTIF(Jours_fériés,AND(LL4+1,IE+2))),LL11-HLOOKUP(LL4+3,Journalier_HLV_Inter,9,FALSE),IF(AND(WEEKDAY(LL4,2)=1,COUNTIF(Jours_fériés,LL4+1)),LL11-HLOOKUP(LL4+2,Journalier_HLV_Inter,9,FALSE),IF(AND(WEEKDAY(LL4,2)=2,COUNTIF(Jours_fériés,AND(LL4+1,LL4+2))),LL11-HLOOKUP(LL4+3,Journalier_HLV_Inter,9,FALSE),IF(AND(WEEKDAY(LL4,2)=2,COUNTIF(Jours_fériés,LL4+1)),LL11-HLOOKUP(LL4+2,Journalier_HLV_Inter,9,FALSE),IF(AND(WEEKDAY(LL4,2)=3,COUNTIF(Jours_fériés,AND(LL4+1,LL4+2))),LL11-HLOOKUP(LL4+5,Journalier_HLV_Inter,9,FALSE),IF(AND(WEEKDAY(LL4,2)=3,COUNTIF(Jours_fériés,LL4+1)),LL11-HLOOKUP(LL4+2,Journalier_HLV_Inter,9,FALSE),IF(AND(WEEKDAY(LL4,2)=4,COUNTIF(Jours_fériés,LL4+1)),LL11-HLOOKUP(LL4+4,Journalier_HLV_Inter,9,FALSE),IF(AND(WEEKDAY(LL4,2)=4,COUNTIF(Jours_fériés,AND(LL4+1,LL4+4))),LL11-HLOOKUP(LL4+5,Journalier_HLV_Inter,9,FALSE),IF(AND(WEEKDAY(LL4,2)=5,COUNTIF(Jours_fériés,LL4+3)),LL11-HLOOKUP(LL4+4,Journalier_HLV_Inter,9,FALSE),IF(COUNTIF(Week_end,LL4),0,IF(COUNTIF(Jours_fériés,LL4),0,LL11-HLOOKUP(LL4+1,Journalier_HLV_Inter,9,FALSE)))))))))))))</f>
        <v>0</v>
      </c>
      <c r="LM20" s="63">
        <f>IF(WEEKDAY(LM4,2)=5,(LM11-HLOOKUP(LM4+3,Journalier_HLV_Inter,9,FALSE)),IF(AND(WEEKDAY(LM4,2)=1,COUNTIF(Jours_fériés,AND(LM4+1,IE+2))),LM11-HLOOKUP(LM4+3,Journalier_HLV_Inter,9,FALSE),IF(AND(WEEKDAY(LM4,2)=1,COUNTIF(Jours_fériés,LM4+1)),LM11-HLOOKUP(LM4+2,Journalier_HLV_Inter,9,FALSE),IF(AND(WEEKDAY(LM4,2)=2,COUNTIF(Jours_fériés,AND(LM4+1,LM4+2))),LM11-HLOOKUP(LM4+3,Journalier_HLV_Inter,9,FALSE),IF(AND(WEEKDAY(LM4,2)=2,COUNTIF(Jours_fériés,LM4+1)),LM11-HLOOKUP(LM4+2,Journalier_HLV_Inter,9,FALSE),IF(AND(WEEKDAY(LM4,2)=3,COUNTIF(Jours_fériés,AND(LM4+1,LM4+2))),LM11-HLOOKUP(LM4+5,Journalier_HLV_Inter,9,FALSE),IF(AND(WEEKDAY(LM4,2)=3,COUNTIF(Jours_fériés,LM4+1)),LM11-HLOOKUP(LM4+2,Journalier_HLV_Inter,9,FALSE),IF(AND(WEEKDAY(LM4,2)=4,COUNTIF(Jours_fériés,LM4+1)),LM11-HLOOKUP(LM4+4,Journalier_HLV_Inter,9,FALSE),IF(AND(WEEKDAY(LM4,2)=4,COUNTIF(Jours_fériés,AND(LM4+1,LM4+4))),LM11-HLOOKUP(LM4+5,Journalier_HLV_Inter,9,FALSE),IF(AND(WEEKDAY(LM4,2)=5,COUNTIF(Jours_fériés,LM4+3)),LM11-HLOOKUP(LM4+4,Journalier_HLV_Inter,9,FALSE),IF(COUNTIF(Week_end,LM4),0,IF(COUNTIF(Jours_fériés,LM4),0,LM11-HLOOKUP(LM4+1,Journalier_HLV_Inter,9,FALSE)))))))))))))</f>
        <v>0</v>
      </c>
      <c r="LN20" s="63">
        <f>IF(WEEKDAY(LN4,2)=5,(LN11-HLOOKUP(LN4+3,Journalier_HLV_Inter,9,FALSE)),IF(AND(WEEKDAY(LN4,2)=1,COUNTIF(Jours_fériés,AND(LN4+1,IE+2))),LN11-HLOOKUP(LN4+3,Journalier_HLV_Inter,9,FALSE),IF(AND(WEEKDAY(LN4,2)=1,COUNTIF(Jours_fériés,LN4+1)),LN11-HLOOKUP(LN4+2,Journalier_HLV_Inter,9,FALSE),IF(AND(WEEKDAY(LN4,2)=2,COUNTIF(Jours_fériés,AND(LN4+1,LN4+2))),LN11-HLOOKUP(LN4+3,Journalier_HLV_Inter,9,FALSE),IF(AND(WEEKDAY(LN4,2)=2,COUNTIF(Jours_fériés,LN4+1)),LN11-HLOOKUP(LN4+2,Journalier_HLV_Inter,9,FALSE),IF(AND(WEEKDAY(LN4,2)=3,COUNTIF(Jours_fériés,AND(LN4+1,LN4+2))),LN11-HLOOKUP(LN4+5,Journalier_HLV_Inter,9,FALSE),IF(AND(WEEKDAY(LN4,2)=3,COUNTIF(Jours_fériés,LN4+1)),LN11-HLOOKUP(LN4+2,Journalier_HLV_Inter,9,FALSE),IF(AND(WEEKDAY(LN4,2)=4,COUNTIF(Jours_fériés,LN4+1)),LN11-HLOOKUP(LN4+4,Journalier_HLV_Inter,9,FALSE),IF(AND(WEEKDAY(LN4,2)=4,COUNTIF(Jours_fériés,AND(LN4+1,LN4+4))),LN11-HLOOKUP(LN4+5,Journalier_HLV_Inter,9,FALSE),IF(AND(WEEKDAY(LN4,2)=5,COUNTIF(Jours_fériés,LN4+3)),LN11-HLOOKUP(LN4+4,Journalier_HLV_Inter,9,FALSE),IF(COUNTIF(Week_end,LN4),0,IF(COUNTIF(Jours_fériés,LN4),0,LN11-HLOOKUP(LN4+1,Journalier_HLV_Inter,9,FALSE)))))))))))))</f>
        <v>0</v>
      </c>
      <c r="LO20" s="63">
        <f>IF(WEEKDAY(LO4,2)=5,(LO11-HLOOKUP(LO4+3,Journalier_HLV_Inter,9,FALSE)),IF(AND(WEEKDAY(LO4,2)=1,COUNTIF(Jours_fériés,AND(LO4+1,IE+2))),LO11-HLOOKUP(LO4+3,Journalier_HLV_Inter,9,FALSE),IF(AND(WEEKDAY(LO4,2)=1,COUNTIF(Jours_fériés,LO4+1)),LO11-HLOOKUP(LO4+2,Journalier_HLV_Inter,9,FALSE),IF(AND(WEEKDAY(LO4,2)=2,COUNTIF(Jours_fériés,AND(LO4+1,LO4+2))),LO11-HLOOKUP(LO4+3,Journalier_HLV_Inter,9,FALSE),IF(AND(WEEKDAY(LO4,2)=2,COUNTIF(Jours_fériés,LO4+1)),LO11-HLOOKUP(LO4+2,Journalier_HLV_Inter,9,FALSE),IF(AND(WEEKDAY(LO4,2)=3,COUNTIF(Jours_fériés,AND(LO4+1,LO4+2))),LO11-HLOOKUP(LO4+5,Journalier_HLV_Inter,9,FALSE),IF(AND(WEEKDAY(LO4,2)=3,COUNTIF(Jours_fériés,LO4+1)),LO11-HLOOKUP(LO4+2,Journalier_HLV_Inter,9,FALSE),IF(AND(WEEKDAY(LO4,2)=4,COUNTIF(Jours_fériés,LO4+1)),LO11-HLOOKUP(LO4+4,Journalier_HLV_Inter,9,FALSE),IF(AND(WEEKDAY(LO4,2)=4,COUNTIF(Jours_fériés,AND(LO4+1,LO4+4))),LO11-HLOOKUP(LO4+5,Journalier_HLV_Inter,9,FALSE),IF(AND(WEEKDAY(LO4,2)=5,COUNTIF(Jours_fériés,LO4+3)),LO11-HLOOKUP(LO4+4,Journalier_HLV_Inter,9,FALSE),IF(COUNTIF(Week_end,LO4),0,IF(COUNTIF(Jours_fériés,LO4),0,LO11-HLOOKUP(LO4+1,Journalier_HLV_Inter,9,FALSE)))))))))))))</f>
        <v>0</v>
      </c>
      <c r="LP20" s="63">
        <f>IF(WEEKDAY(LP4,2)=5,(LP11-HLOOKUP(LP4+3,Journalier_HLV_Inter,9,FALSE)),IF(AND(WEEKDAY(LP4,2)=1,COUNTIF(Jours_fériés,AND(LP4+1,IE+2))),LP11-HLOOKUP(LP4+3,Journalier_HLV_Inter,9,FALSE),IF(AND(WEEKDAY(LP4,2)=1,COUNTIF(Jours_fériés,LP4+1)),LP11-HLOOKUP(LP4+2,Journalier_HLV_Inter,9,FALSE),IF(AND(WEEKDAY(LP4,2)=2,COUNTIF(Jours_fériés,AND(LP4+1,LP4+2))),LP11-HLOOKUP(LP4+3,Journalier_HLV_Inter,9,FALSE),IF(AND(WEEKDAY(LP4,2)=2,COUNTIF(Jours_fériés,LP4+1)),LP11-HLOOKUP(LP4+2,Journalier_HLV_Inter,9,FALSE),IF(AND(WEEKDAY(LP4,2)=3,COUNTIF(Jours_fériés,AND(LP4+1,LP4+2))),LP11-HLOOKUP(LP4+5,Journalier_HLV_Inter,9,FALSE),IF(AND(WEEKDAY(LP4,2)=3,COUNTIF(Jours_fériés,LP4+1)),LP11-HLOOKUP(LP4+2,Journalier_HLV_Inter,9,FALSE),IF(AND(WEEKDAY(LP4,2)=4,COUNTIF(Jours_fériés,LP4+1)),LP11-HLOOKUP(LP4+4,Journalier_HLV_Inter,9,FALSE),IF(AND(WEEKDAY(LP4,2)=4,COUNTIF(Jours_fériés,AND(LP4+1,LP4+4))),LP11-HLOOKUP(LP4+5,Journalier_HLV_Inter,9,FALSE),IF(AND(WEEKDAY(LP4,2)=5,COUNTIF(Jours_fériés,LP4+3)),LP11-HLOOKUP(LP4+4,Journalier_HLV_Inter,9,FALSE),IF(COUNTIF(Week_end,LP4),0,IF(COUNTIF(Jours_fériés,LP4),0,LP11-HLOOKUP(LP4+1,Journalier_HLV_Inter,9,FALSE)))))))))))))</f>
        <v>0</v>
      </c>
      <c r="LQ20" s="63">
        <f>IF(WEEKDAY(LQ4,2)=5,(LQ11-HLOOKUP(LQ4+3,Journalier_HLV_Inter,9,FALSE)),IF(AND(WEEKDAY(LQ4,2)=1,COUNTIF(Jours_fériés,AND(LQ4+1,IE+2))),LQ11-HLOOKUP(LQ4+3,Journalier_HLV_Inter,9,FALSE),IF(AND(WEEKDAY(LQ4,2)=1,COUNTIF(Jours_fériés,LQ4+1)),LQ11-HLOOKUP(LQ4+2,Journalier_HLV_Inter,9,FALSE),IF(AND(WEEKDAY(LQ4,2)=2,COUNTIF(Jours_fériés,AND(LQ4+1,LQ4+2))),LQ11-HLOOKUP(LQ4+3,Journalier_HLV_Inter,9,FALSE),IF(AND(WEEKDAY(LQ4,2)=2,COUNTIF(Jours_fériés,LQ4+1)),LQ11-HLOOKUP(LQ4+2,Journalier_HLV_Inter,9,FALSE),IF(AND(WEEKDAY(LQ4,2)=3,COUNTIF(Jours_fériés,AND(LQ4+1,LQ4+2))),LQ11-HLOOKUP(LQ4+5,Journalier_HLV_Inter,9,FALSE),IF(AND(WEEKDAY(LQ4,2)=3,COUNTIF(Jours_fériés,LQ4+1)),LQ11-HLOOKUP(LQ4+2,Journalier_HLV_Inter,9,FALSE),IF(AND(WEEKDAY(LQ4,2)=4,COUNTIF(Jours_fériés,LQ4+1)),LQ11-HLOOKUP(LQ4+4,Journalier_HLV_Inter,9,FALSE),IF(AND(WEEKDAY(LQ4,2)=4,COUNTIF(Jours_fériés,AND(LQ4+1,LQ4+4))),LQ11-HLOOKUP(LQ4+5,Journalier_HLV_Inter,9,FALSE),IF(AND(WEEKDAY(LQ4,2)=5,COUNTIF(Jours_fériés,LQ4+3)),LQ11-HLOOKUP(LQ4+4,Journalier_HLV_Inter,9,FALSE),IF(COUNTIF(Week_end,LQ4),0,IF(COUNTIF(Jours_fériés,LQ4),0,LQ11-HLOOKUP(LQ4+1,Journalier_HLV_Inter,9,FALSE)))))))))))))</f>
        <v>0</v>
      </c>
      <c r="LR20" s="63">
        <f>IF(WEEKDAY(LR4,2)=5,(LR11-HLOOKUP(LR4+3,Journalier_HLV_Inter,9,FALSE)),IF(AND(WEEKDAY(LR4,2)=1,COUNTIF(Jours_fériés,AND(LR4+1,IE+2))),LR11-HLOOKUP(LR4+3,Journalier_HLV_Inter,9,FALSE),IF(AND(WEEKDAY(LR4,2)=1,COUNTIF(Jours_fériés,LR4+1)),LR11-HLOOKUP(LR4+2,Journalier_HLV_Inter,9,FALSE),IF(AND(WEEKDAY(LR4,2)=2,COUNTIF(Jours_fériés,AND(LR4+1,LR4+2))),LR11-HLOOKUP(LR4+3,Journalier_HLV_Inter,9,FALSE),IF(AND(WEEKDAY(LR4,2)=2,COUNTIF(Jours_fériés,LR4+1)),LR11-HLOOKUP(LR4+2,Journalier_HLV_Inter,9,FALSE),IF(AND(WEEKDAY(LR4,2)=3,COUNTIF(Jours_fériés,AND(LR4+1,LR4+2))),LR11-HLOOKUP(LR4+5,Journalier_HLV_Inter,9,FALSE),IF(AND(WEEKDAY(LR4,2)=3,COUNTIF(Jours_fériés,LR4+1)),LR11-HLOOKUP(LR4+2,Journalier_HLV_Inter,9,FALSE),IF(AND(WEEKDAY(LR4,2)=4,COUNTIF(Jours_fériés,LR4+1)),LR11-HLOOKUP(LR4+4,Journalier_HLV_Inter,9,FALSE),IF(AND(WEEKDAY(LR4,2)=4,COUNTIF(Jours_fériés,AND(LR4+1,LR4+4))),LR11-HLOOKUP(LR4+5,Journalier_HLV_Inter,9,FALSE),IF(AND(WEEKDAY(LR4,2)=5,COUNTIF(Jours_fériés,LR4+3)),LR11-HLOOKUP(LR4+4,Journalier_HLV_Inter,9,FALSE),IF(COUNTIF(Week_end,LR4),0,IF(COUNTIF(Jours_fériés,LR4),0,LR11-HLOOKUP(LR4+1,Journalier_HLV_Inter,9,FALSE)))))))))))))</f>
        <v>0</v>
      </c>
      <c r="LS20" s="63">
        <f>IF(WEEKDAY(LS4,2)=5,(LS11-HLOOKUP(LS4+3,Journalier_HLV_Inter,9,FALSE)),IF(AND(WEEKDAY(LS4,2)=1,COUNTIF(Jours_fériés,AND(LS4+1,IE+2))),LS11-HLOOKUP(LS4+3,Journalier_HLV_Inter,9,FALSE),IF(AND(WEEKDAY(LS4,2)=1,COUNTIF(Jours_fériés,LS4+1)),LS11-HLOOKUP(LS4+2,Journalier_HLV_Inter,9,FALSE),IF(AND(WEEKDAY(LS4,2)=2,COUNTIF(Jours_fériés,AND(LS4+1,LS4+2))),LS11-HLOOKUP(LS4+3,Journalier_HLV_Inter,9,FALSE),IF(AND(WEEKDAY(LS4,2)=2,COUNTIF(Jours_fériés,LS4+1)),LS11-HLOOKUP(LS4+2,Journalier_HLV_Inter,9,FALSE),IF(AND(WEEKDAY(LS4,2)=3,COUNTIF(Jours_fériés,AND(LS4+1,LS4+2))),LS11-HLOOKUP(LS4+5,Journalier_HLV_Inter,9,FALSE),IF(AND(WEEKDAY(LS4,2)=3,COUNTIF(Jours_fériés,LS4+1)),LS11-HLOOKUP(LS4+2,Journalier_HLV_Inter,9,FALSE),IF(AND(WEEKDAY(LS4,2)=4,COUNTIF(Jours_fériés,LS4+1)),LS11-HLOOKUP(LS4+4,Journalier_HLV_Inter,9,FALSE),IF(AND(WEEKDAY(LS4,2)=4,COUNTIF(Jours_fériés,AND(LS4+1,LS4+4))),LS11-HLOOKUP(LS4+5,Journalier_HLV_Inter,9,FALSE),IF(AND(WEEKDAY(LS4,2)=5,COUNTIF(Jours_fériés,LS4+3)),LS11-HLOOKUP(LS4+4,Journalier_HLV_Inter,9,FALSE),IF(COUNTIF(Week_end,LS4),0,IF(COUNTIF(Jours_fériés,LS4),0,LS11-HLOOKUP(LS4+1,Journalier_HLV_Inter,9,FALSE)))))))))))))</f>
        <v>0</v>
      </c>
      <c r="LT20" s="63">
        <f>IF(WEEKDAY(LT4,2)=5,(LT11-HLOOKUP(LT4+3,Journalier_HLV_Inter,9,FALSE)),IF(AND(WEEKDAY(LT4,2)=1,COUNTIF(Jours_fériés,AND(LT4+1,IE+2))),LT11-HLOOKUP(LT4+3,Journalier_HLV_Inter,9,FALSE),IF(AND(WEEKDAY(LT4,2)=1,COUNTIF(Jours_fériés,LT4+1)),LT11-HLOOKUP(LT4+2,Journalier_HLV_Inter,9,FALSE),IF(AND(WEEKDAY(LT4,2)=2,COUNTIF(Jours_fériés,AND(LT4+1,LT4+2))),LT11-HLOOKUP(LT4+3,Journalier_HLV_Inter,9,FALSE),IF(AND(WEEKDAY(LT4,2)=2,COUNTIF(Jours_fériés,LT4+1)),LT11-HLOOKUP(LT4+2,Journalier_HLV_Inter,9,FALSE),IF(AND(WEEKDAY(LT4,2)=3,COUNTIF(Jours_fériés,AND(LT4+1,LT4+2))),LT11-HLOOKUP(LT4+5,Journalier_HLV_Inter,9,FALSE),IF(AND(WEEKDAY(LT4,2)=3,COUNTIF(Jours_fériés,LT4+1)),LT11-HLOOKUP(LT4+2,Journalier_HLV_Inter,9,FALSE),IF(AND(WEEKDAY(LT4,2)=4,COUNTIF(Jours_fériés,LT4+1)),LT11-HLOOKUP(LT4+4,Journalier_HLV_Inter,9,FALSE),IF(AND(WEEKDAY(LT4,2)=4,COUNTIF(Jours_fériés,AND(LT4+1,LT4+4))),LT11-HLOOKUP(LT4+5,Journalier_HLV_Inter,9,FALSE),IF(AND(WEEKDAY(LT4,2)=5,COUNTIF(Jours_fériés,LT4+3)),LT11-HLOOKUP(LT4+4,Journalier_HLV_Inter,9,FALSE),IF(COUNTIF(Week_end,LT4),0,IF(COUNTIF(Jours_fériés,LT4),0,LT11-HLOOKUP(LT4+1,Journalier_HLV_Inter,9,FALSE)))))))))))))</f>
        <v>0</v>
      </c>
      <c r="LU20" s="63">
        <f>IF(WEEKDAY(LU4,2)=5,(LU11-HLOOKUP(LU4+3,Journalier_HLV_Inter,9,FALSE)),IF(AND(WEEKDAY(LU4,2)=1,COUNTIF(Jours_fériés,AND(LU4+1,IE+2))),LU11-HLOOKUP(LU4+3,Journalier_HLV_Inter,9,FALSE),IF(AND(WEEKDAY(LU4,2)=1,COUNTIF(Jours_fériés,LU4+1)),LU11-HLOOKUP(LU4+2,Journalier_HLV_Inter,9,FALSE),IF(AND(WEEKDAY(LU4,2)=2,COUNTIF(Jours_fériés,AND(LU4+1,LU4+2))),LU11-HLOOKUP(LU4+3,Journalier_HLV_Inter,9,FALSE),IF(AND(WEEKDAY(LU4,2)=2,COUNTIF(Jours_fériés,LU4+1)),LU11-HLOOKUP(LU4+2,Journalier_HLV_Inter,9,FALSE),IF(AND(WEEKDAY(LU4,2)=3,COUNTIF(Jours_fériés,AND(LU4+1,LU4+2))),LU11-HLOOKUP(LU4+5,Journalier_HLV_Inter,9,FALSE),IF(AND(WEEKDAY(LU4,2)=3,COUNTIF(Jours_fériés,LU4+1)),LU11-HLOOKUP(LU4+2,Journalier_HLV_Inter,9,FALSE),IF(AND(WEEKDAY(LU4,2)=4,COUNTIF(Jours_fériés,LU4+1)),LU11-HLOOKUP(LU4+4,Journalier_HLV_Inter,9,FALSE),IF(AND(WEEKDAY(LU4,2)=4,COUNTIF(Jours_fériés,AND(LU4+1,LU4+4))),LU11-HLOOKUP(LU4+5,Journalier_HLV_Inter,9,FALSE),IF(AND(WEEKDAY(LU4,2)=5,COUNTIF(Jours_fériés,LU4+3)),LU11-HLOOKUP(LU4+4,Journalier_HLV_Inter,9,FALSE),IF(COUNTIF(Week_end,LU4),0,IF(COUNTIF(Jours_fériés,LU4),0,LU11-HLOOKUP(LU4+1,Journalier_HLV_Inter,9,FALSE)))))))))))))</f>
        <v>0</v>
      </c>
      <c r="LV20" s="63">
        <f>IF(WEEKDAY(LV4,2)=5,(LV11-HLOOKUP(LV4+3,Journalier_HLV_Inter,9,FALSE)),IF(AND(WEEKDAY(LV4,2)=1,COUNTIF(Jours_fériés,AND(LV4+1,IE+2))),LV11-HLOOKUP(LV4+3,Journalier_HLV_Inter,9,FALSE),IF(AND(WEEKDAY(LV4,2)=1,COUNTIF(Jours_fériés,LV4+1)),LV11-HLOOKUP(LV4+2,Journalier_HLV_Inter,9,FALSE),IF(AND(WEEKDAY(LV4,2)=2,COUNTIF(Jours_fériés,AND(LV4+1,LV4+2))),LV11-HLOOKUP(LV4+3,Journalier_HLV_Inter,9,FALSE),IF(AND(WEEKDAY(LV4,2)=2,COUNTIF(Jours_fériés,LV4+1)),LV11-HLOOKUP(LV4+2,Journalier_HLV_Inter,9,FALSE),IF(AND(WEEKDAY(LV4,2)=3,COUNTIF(Jours_fériés,AND(LV4+1,LV4+2))),LV11-HLOOKUP(LV4+5,Journalier_HLV_Inter,9,FALSE),IF(AND(WEEKDAY(LV4,2)=3,COUNTIF(Jours_fériés,LV4+1)),LV11-HLOOKUP(LV4+2,Journalier_HLV_Inter,9,FALSE),IF(AND(WEEKDAY(LV4,2)=4,COUNTIF(Jours_fériés,LV4+1)),LV11-HLOOKUP(LV4+4,Journalier_HLV_Inter,9,FALSE),IF(AND(WEEKDAY(LV4,2)=4,COUNTIF(Jours_fériés,AND(LV4+1,LV4+4))),LV11-HLOOKUP(LV4+5,Journalier_HLV_Inter,9,FALSE),IF(AND(WEEKDAY(LV4,2)=5,COUNTIF(Jours_fériés,LV4+3)),LV11-HLOOKUP(LV4+4,Journalier_HLV_Inter,9,FALSE),IF(COUNTIF(Week_end,LV4),0,IF(COUNTIF(Jours_fériés,LV4),0,LV11-HLOOKUP(LV4+1,Journalier_HLV_Inter,9,FALSE)))))))))))))</f>
        <v>0</v>
      </c>
      <c r="LW20" s="63">
        <f>IF(WEEKDAY(LW4,2)=5,(LW11-HLOOKUP(LW4+3,Journalier_HLV_Inter,9,FALSE)),IF(AND(WEEKDAY(LW4,2)=1,COUNTIF(Jours_fériés,AND(LW4+1,IE+2))),LW11-HLOOKUP(LW4+3,Journalier_HLV_Inter,9,FALSE),IF(AND(WEEKDAY(LW4,2)=1,COUNTIF(Jours_fériés,LW4+1)),LW11-HLOOKUP(LW4+2,Journalier_HLV_Inter,9,FALSE),IF(AND(WEEKDAY(LW4,2)=2,COUNTIF(Jours_fériés,AND(LW4+1,LW4+2))),LW11-HLOOKUP(LW4+3,Journalier_HLV_Inter,9,FALSE),IF(AND(WEEKDAY(LW4,2)=2,COUNTIF(Jours_fériés,LW4+1)),LW11-HLOOKUP(LW4+2,Journalier_HLV_Inter,9,FALSE),IF(AND(WEEKDAY(LW4,2)=3,COUNTIF(Jours_fériés,AND(LW4+1,LW4+2))),LW11-HLOOKUP(LW4+5,Journalier_HLV_Inter,9,FALSE),IF(AND(WEEKDAY(LW4,2)=3,COUNTIF(Jours_fériés,LW4+1)),LW11-HLOOKUP(LW4+2,Journalier_HLV_Inter,9,FALSE),IF(AND(WEEKDAY(LW4,2)=4,COUNTIF(Jours_fériés,LW4+1)),LW11-HLOOKUP(LW4+4,Journalier_HLV_Inter,9,FALSE),IF(AND(WEEKDAY(LW4,2)=4,COUNTIF(Jours_fériés,AND(LW4+1,LW4+4))),LW11-HLOOKUP(LW4+5,Journalier_HLV_Inter,9,FALSE),IF(AND(WEEKDAY(LW4,2)=5,COUNTIF(Jours_fériés,LW4+3)),LW11-HLOOKUP(LW4+4,Journalier_HLV_Inter,9,FALSE),IF(COUNTIF(Week_end,LW4),0,IF(COUNTIF(Jours_fériés,LW4),0,LW11-HLOOKUP(LW4+1,Journalier_HLV_Inter,9,FALSE)))))))))))))</f>
        <v>0</v>
      </c>
      <c r="LX20" s="63">
        <f>IF(WEEKDAY(LX4,2)=5,(LX11-HLOOKUP(LX4+3,Journalier_HLV_Inter,9,FALSE)),IF(AND(WEEKDAY(LX4,2)=1,COUNTIF(Jours_fériés,AND(LX4+1,IE+2))),LX11-HLOOKUP(LX4+3,Journalier_HLV_Inter,9,FALSE),IF(AND(WEEKDAY(LX4,2)=1,COUNTIF(Jours_fériés,LX4+1)),LX11-HLOOKUP(LX4+2,Journalier_HLV_Inter,9,FALSE),IF(AND(WEEKDAY(LX4,2)=2,COUNTIF(Jours_fériés,AND(LX4+1,LX4+2))),LX11-HLOOKUP(LX4+3,Journalier_HLV_Inter,9,FALSE),IF(AND(WEEKDAY(LX4,2)=2,COUNTIF(Jours_fériés,LX4+1)),LX11-HLOOKUP(LX4+2,Journalier_HLV_Inter,9,FALSE),IF(AND(WEEKDAY(LX4,2)=3,COUNTIF(Jours_fériés,AND(LX4+1,LX4+2))),LX11-HLOOKUP(LX4+5,Journalier_HLV_Inter,9,FALSE),IF(AND(WEEKDAY(LX4,2)=3,COUNTIF(Jours_fériés,LX4+1)),LX11-HLOOKUP(LX4+2,Journalier_HLV_Inter,9,FALSE),IF(AND(WEEKDAY(LX4,2)=4,COUNTIF(Jours_fériés,LX4+1)),LX11-HLOOKUP(LX4+4,Journalier_HLV_Inter,9,FALSE),IF(AND(WEEKDAY(LX4,2)=4,COUNTIF(Jours_fériés,AND(LX4+1,LX4+4))),LX11-HLOOKUP(LX4+5,Journalier_HLV_Inter,9,FALSE),IF(AND(WEEKDAY(LX4,2)=5,COUNTIF(Jours_fériés,LX4+3)),LX11-HLOOKUP(LX4+4,Journalier_HLV_Inter,9,FALSE),IF(COUNTIF(Week_end,LX4),0,IF(COUNTIF(Jours_fériés,LX4),0,LX11-HLOOKUP(LX4+1,Journalier_HLV_Inter,9,FALSE)))))))))))))</f>
        <v>0</v>
      </c>
      <c r="LY20" s="63">
        <f>IF(WEEKDAY(LY4,2)=5,(LY11-HLOOKUP(LY4+3,Journalier_HLV_Inter,9,FALSE)),IF(AND(WEEKDAY(LY4,2)=1,COUNTIF(Jours_fériés,AND(LY4+1,IE+2))),LY11-HLOOKUP(LY4+3,Journalier_HLV_Inter,9,FALSE),IF(AND(WEEKDAY(LY4,2)=1,COUNTIF(Jours_fériés,LY4+1)),LY11-HLOOKUP(LY4+2,Journalier_HLV_Inter,9,FALSE),IF(AND(WEEKDAY(LY4,2)=2,COUNTIF(Jours_fériés,AND(LY4+1,LY4+2))),LY11-HLOOKUP(LY4+3,Journalier_HLV_Inter,9,FALSE),IF(AND(WEEKDAY(LY4,2)=2,COUNTIF(Jours_fériés,LY4+1)),LY11-HLOOKUP(LY4+2,Journalier_HLV_Inter,9,FALSE),IF(AND(WEEKDAY(LY4,2)=3,COUNTIF(Jours_fériés,AND(LY4+1,LY4+2))),LY11-HLOOKUP(LY4+5,Journalier_HLV_Inter,9,FALSE),IF(AND(WEEKDAY(LY4,2)=3,COUNTIF(Jours_fériés,LY4+1)),LY11-HLOOKUP(LY4+2,Journalier_HLV_Inter,9,FALSE),IF(AND(WEEKDAY(LY4,2)=4,COUNTIF(Jours_fériés,LY4+1)),LY11-HLOOKUP(LY4+4,Journalier_HLV_Inter,9,FALSE),IF(AND(WEEKDAY(LY4,2)=4,COUNTIF(Jours_fériés,AND(LY4+1,LY4+4))),LY11-HLOOKUP(LY4+5,Journalier_HLV_Inter,9,FALSE),IF(AND(WEEKDAY(LY4,2)=5,COUNTIF(Jours_fériés,LY4+3)),LY11-HLOOKUP(LY4+4,Journalier_HLV_Inter,9,FALSE),IF(COUNTIF(Week_end,LY4),0,IF(COUNTIF(Jours_fériés,LY4),0,LY11-HLOOKUP(LY4+1,Journalier_HLV_Inter,9,FALSE)))))))))))))</f>
        <v>0</v>
      </c>
      <c r="LZ20" s="63">
        <f>IF(WEEKDAY(LZ4,2)=5,(LZ11-HLOOKUP(LZ4+3,Journalier_HLV_Inter,9,FALSE)),IF(AND(WEEKDAY(LZ4,2)=1,COUNTIF(Jours_fériés,AND(LZ4+1,IE+2))),LZ11-HLOOKUP(LZ4+3,Journalier_HLV_Inter,9,FALSE),IF(AND(WEEKDAY(LZ4,2)=1,COUNTIF(Jours_fériés,LZ4+1)),LZ11-HLOOKUP(LZ4+2,Journalier_HLV_Inter,9,FALSE),IF(AND(WEEKDAY(LZ4,2)=2,COUNTIF(Jours_fériés,AND(LZ4+1,LZ4+2))),LZ11-HLOOKUP(LZ4+3,Journalier_HLV_Inter,9,FALSE),IF(AND(WEEKDAY(LZ4,2)=2,COUNTIF(Jours_fériés,LZ4+1)),LZ11-HLOOKUP(LZ4+2,Journalier_HLV_Inter,9,FALSE),IF(AND(WEEKDAY(LZ4,2)=3,COUNTIF(Jours_fériés,AND(LZ4+1,LZ4+2))),LZ11-HLOOKUP(LZ4+5,Journalier_HLV_Inter,9,FALSE),IF(AND(WEEKDAY(LZ4,2)=3,COUNTIF(Jours_fériés,LZ4+1)),LZ11-HLOOKUP(LZ4+2,Journalier_HLV_Inter,9,FALSE),IF(AND(WEEKDAY(LZ4,2)=4,COUNTIF(Jours_fériés,LZ4+1)),LZ11-HLOOKUP(LZ4+4,Journalier_HLV_Inter,9,FALSE),IF(AND(WEEKDAY(LZ4,2)=4,COUNTIF(Jours_fériés,AND(LZ4+1,LZ4+4))),LZ11-HLOOKUP(LZ4+5,Journalier_HLV_Inter,9,FALSE),IF(AND(WEEKDAY(LZ4,2)=5,COUNTIF(Jours_fériés,LZ4+3)),LZ11-HLOOKUP(LZ4+4,Journalier_HLV_Inter,9,FALSE),IF(COUNTIF(Week_end,LZ4),0,IF(COUNTIF(Jours_fériés,LZ4),0,LZ11-HLOOKUP(LZ4+1,Journalier_HLV_Inter,9,FALSE)))))))))))))</f>
        <v>0</v>
      </c>
      <c r="MA20" s="63">
        <f>IF(WEEKDAY(MA4,2)=5,(MA11-HLOOKUP(MA4+3,Journalier_HLV_Inter,9,FALSE)),IF(AND(WEEKDAY(MA4,2)=1,COUNTIF(Jours_fériés,AND(MA4+1,IE+2))),MA11-HLOOKUP(MA4+3,Journalier_HLV_Inter,9,FALSE),IF(AND(WEEKDAY(MA4,2)=1,COUNTIF(Jours_fériés,MA4+1)),MA11-HLOOKUP(MA4+2,Journalier_HLV_Inter,9,FALSE),IF(AND(WEEKDAY(MA4,2)=2,COUNTIF(Jours_fériés,AND(MA4+1,MA4+2))),MA11-HLOOKUP(MA4+3,Journalier_HLV_Inter,9,FALSE),IF(AND(WEEKDAY(MA4,2)=2,COUNTIF(Jours_fériés,MA4+1)),MA11-HLOOKUP(MA4+2,Journalier_HLV_Inter,9,FALSE),IF(AND(WEEKDAY(MA4,2)=3,COUNTIF(Jours_fériés,AND(MA4+1,MA4+2))),MA11-HLOOKUP(MA4+5,Journalier_HLV_Inter,9,FALSE),IF(AND(WEEKDAY(MA4,2)=3,COUNTIF(Jours_fériés,MA4+1)),MA11-HLOOKUP(MA4+2,Journalier_HLV_Inter,9,FALSE),IF(AND(WEEKDAY(MA4,2)=4,COUNTIF(Jours_fériés,MA4+1)),MA11-HLOOKUP(MA4+4,Journalier_HLV_Inter,9,FALSE),IF(AND(WEEKDAY(MA4,2)=4,COUNTIF(Jours_fériés,AND(MA4+1,MA4+4))),MA11-HLOOKUP(MA4+5,Journalier_HLV_Inter,9,FALSE),IF(AND(WEEKDAY(MA4,2)=5,COUNTIF(Jours_fériés,MA4+3)),MA11-HLOOKUP(MA4+4,Journalier_HLV_Inter,9,FALSE),IF(COUNTIF(Week_end,MA4),0,IF(COUNTIF(Jours_fériés,MA4),0,MA11-HLOOKUP(MA4+1,Journalier_HLV_Inter,9,FALSE)))))))))))))</f>
        <v>0</v>
      </c>
      <c r="MB20" s="63">
        <f>IF(WEEKDAY(MB4,2)=5,(MB11-HLOOKUP(MB4+3,Journalier_HLV_Inter,9,FALSE)),IF(AND(WEEKDAY(MB4,2)=1,COUNTIF(Jours_fériés,AND(MB4+1,IE+2))),MB11-HLOOKUP(MB4+3,Journalier_HLV_Inter,9,FALSE),IF(AND(WEEKDAY(MB4,2)=1,COUNTIF(Jours_fériés,MB4+1)),MB11-HLOOKUP(MB4+2,Journalier_HLV_Inter,9,FALSE),IF(AND(WEEKDAY(MB4,2)=2,COUNTIF(Jours_fériés,AND(MB4+1,MB4+2))),MB11-HLOOKUP(MB4+3,Journalier_HLV_Inter,9,FALSE),IF(AND(WEEKDAY(MB4,2)=2,COUNTIF(Jours_fériés,MB4+1)),MB11-HLOOKUP(MB4+2,Journalier_HLV_Inter,9,FALSE),IF(AND(WEEKDAY(MB4,2)=3,COUNTIF(Jours_fériés,AND(MB4+1,MB4+2))),MB11-HLOOKUP(MB4+5,Journalier_HLV_Inter,9,FALSE),IF(AND(WEEKDAY(MB4,2)=3,COUNTIF(Jours_fériés,MB4+1)),MB11-HLOOKUP(MB4+2,Journalier_HLV_Inter,9,FALSE),IF(AND(WEEKDAY(MB4,2)=4,COUNTIF(Jours_fériés,MB4+1)),MB11-HLOOKUP(MB4+4,Journalier_HLV_Inter,9,FALSE),IF(AND(WEEKDAY(MB4,2)=4,COUNTIF(Jours_fériés,AND(MB4+1,MB4+4))),MB11-HLOOKUP(MB4+5,Journalier_HLV_Inter,9,FALSE),IF(AND(WEEKDAY(MB4,2)=5,COUNTIF(Jours_fériés,MB4+3)),MB11-HLOOKUP(MB4+4,Journalier_HLV_Inter,9,FALSE),IF(COUNTIF(Week_end,MB4),0,IF(COUNTIF(Jours_fériés,MB4),0,MB11-HLOOKUP(MB4+1,Journalier_HLV_Inter,9,FALSE)))))))))))))</f>
        <v>0</v>
      </c>
      <c r="MC20" s="63">
        <f>IF(WEEKDAY(MC4,2)=5,(MC11-HLOOKUP(MC4+3,Journalier_HLV_Inter,9,FALSE)),IF(AND(WEEKDAY(MC4,2)=1,COUNTIF(Jours_fériés,AND(MC4+1,IE+2))),MC11-HLOOKUP(MC4+3,Journalier_HLV_Inter,9,FALSE),IF(AND(WEEKDAY(MC4,2)=1,COUNTIF(Jours_fériés,MC4+1)),MC11-HLOOKUP(MC4+2,Journalier_HLV_Inter,9,FALSE),IF(AND(WEEKDAY(MC4,2)=2,COUNTIF(Jours_fériés,AND(MC4+1,MC4+2))),MC11-HLOOKUP(MC4+3,Journalier_HLV_Inter,9,FALSE),IF(AND(WEEKDAY(MC4,2)=2,COUNTIF(Jours_fériés,MC4+1)),MC11-HLOOKUP(MC4+2,Journalier_HLV_Inter,9,FALSE),IF(AND(WEEKDAY(MC4,2)=3,COUNTIF(Jours_fériés,AND(MC4+1,MC4+2))),MC11-HLOOKUP(MC4+5,Journalier_HLV_Inter,9,FALSE),IF(AND(WEEKDAY(MC4,2)=3,COUNTIF(Jours_fériés,MC4+1)),MC11-HLOOKUP(MC4+2,Journalier_HLV_Inter,9,FALSE),IF(AND(WEEKDAY(MC4,2)=4,COUNTIF(Jours_fériés,MC4+1)),MC11-HLOOKUP(MC4+4,Journalier_HLV_Inter,9,FALSE),IF(AND(WEEKDAY(MC4,2)=4,COUNTIF(Jours_fériés,AND(MC4+1,MC4+4))),MC11-HLOOKUP(MC4+5,Journalier_HLV_Inter,9,FALSE),IF(AND(WEEKDAY(MC4,2)=5,COUNTIF(Jours_fériés,MC4+3)),MC11-HLOOKUP(MC4+4,Journalier_HLV_Inter,9,FALSE),IF(COUNTIF(Week_end,MC4),0,IF(COUNTIF(Jours_fériés,MC4),0,MC11-HLOOKUP(MC4+1,Journalier_HLV_Inter,9,FALSE)))))))))))))</f>
        <v>0</v>
      </c>
      <c r="MD20" s="63">
        <f>IF(WEEKDAY(MD4,2)=5,(MD11-HLOOKUP(MD4+3,Journalier_HLV_Inter,9,FALSE)),IF(AND(WEEKDAY(MD4,2)=1,COUNTIF(Jours_fériés,AND(MD4+1,IE+2))),MD11-HLOOKUP(MD4+3,Journalier_HLV_Inter,9,FALSE),IF(AND(WEEKDAY(MD4,2)=1,COUNTIF(Jours_fériés,MD4+1)),MD11-HLOOKUP(MD4+2,Journalier_HLV_Inter,9,FALSE),IF(AND(WEEKDAY(MD4,2)=2,COUNTIF(Jours_fériés,AND(MD4+1,MD4+2))),MD11-HLOOKUP(MD4+3,Journalier_HLV_Inter,9,FALSE),IF(AND(WEEKDAY(MD4,2)=2,COUNTIF(Jours_fériés,MD4+1)),MD11-HLOOKUP(MD4+2,Journalier_HLV_Inter,9,FALSE),IF(AND(WEEKDAY(MD4,2)=3,COUNTIF(Jours_fériés,AND(MD4+1,MD4+2))),MD11-HLOOKUP(MD4+5,Journalier_HLV_Inter,9,FALSE),IF(AND(WEEKDAY(MD4,2)=3,COUNTIF(Jours_fériés,MD4+1)),MD11-HLOOKUP(MD4+2,Journalier_HLV_Inter,9,FALSE),IF(AND(WEEKDAY(MD4,2)=4,COUNTIF(Jours_fériés,MD4+1)),MD11-HLOOKUP(MD4+4,Journalier_HLV_Inter,9,FALSE),IF(AND(WEEKDAY(MD4,2)=4,COUNTIF(Jours_fériés,AND(MD4+1,MD4+4))),MD11-HLOOKUP(MD4+5,Journalier_HLV_Inter,9,FALSE),IF(AND(WEEKDAY(MD4,2)=5,COUNTIF(Jours_fériés,MD4+3)),MD11-HLOOKUP(MD4+4,Journalier_HLV_Inter,9,FALSE),IF(COUNTIF(Week_end,MD4),0,IF(COUNTIF(Jours_fériés,MD4),0,MD11-HLOOKUP(MD4+1,Journalier_HLV_Inter,9,FALSE)))))))))))))</f>
        <v>0</v>
      </c>
      <c r="ME20" s="63">
        <f>IF(WEEKDAY(ME4,2)=5,(ME11-HLOOKUP(ME4+3,Journalier_HLV_Inter,9,FALSE)),IF(AND(WEEKDAY(ME4,2)=1,COUNTIF(Jours_fériés,AND(ME4+1,IE+2))),ME11-HLOOKUP(ME4+3,Journalier_HLV_Inter,9,FALSE),IF(AND(WEEKDAY(ME4,2)=1,COUNTIF(Jours_fériés,ME4+1)),ME11-HLOOKUP(ME4+2,Journalier_HLV_Inter,9,FALSE),IF(AND(WEEKDAY(ME4,2)=2,COUNTIF(Jours_fériés,AND(ME4+1,ME4+2))),ME11-HLOOKUP(ME4+3,Journalier_HLV_Inter,9,FALSE),IF(AND(WEEKDAY(ME4,2)=2,COUNTIF(Jours_fériés,ME4+1)),ME11-HLOOKUP(ME4+2,Journalier_HLV_Inter,9,FALSE),IF(AND(WEEKDAY(ME4,2)=3,COUNTIF(Jours_fériés,AND(ME4+1,ME4+2))),ME11-HLOOKUP(ME4+5,Journalier_HLV_Inter,9,FALSE),IF(AND(WEEKDAY(ME4,2)=3,COUNTIF(Jours_fériés,ME4+1)),ME11-HLOOKUP(ME4+2,Journalier_HLV_Inter,9,FALSE),IF(AND(WEEKDAY(ME4,2)=4,COUNTIF(Jours_fériés,ME4+1)),ME11-HLOOKUP(ME4+4,Journalier_HLV_Inter,9,FALSE),IF(AND(WEEKDAY(ME4,2)=4,COUNTIF(Jours_fériés,AND(ME4+1,ME4+4))),ME11-HLOOKUP(ME4+5,Journalier_HLV_Inter,9,FALSE),IF(AND(WEEKDAY(ME4,2)=5,COUNTIF(Jours_fériés,ME4+3)),ME11-HLOOKUP(ME4+4,Journalier_HLV_Inter,9,FALSE),IF(COUNTIF(Week_end,ME4),0,IF(COUNTIF(Jours_fériés,ME4),0,ME11-HLOOKUP(ME4+1,Journalier_HLV_Inter,9,FALSE)))))))))))))</f>
        <v>0</v>
      </c>
      <c r="MF20" s="63">
        <f>IF(WEEKDAY(MF4,2)=5,(MF11-HLOOKUP(MF4+3,Journalier_HLV_Inter,9,FALSE)),IF(AND(WEEKDAY(MF4,2)=1,COUNTIF(Jours_fériés,AND(MF4+1,IE+2))),MF11-HLOOKUP(MF4+3,Journalier_HLV_Inter,9,FALSE),IF(AND(WEEKDAY(MF4,2)=1,COUNTIF(Jours_fériés,MF4+1)),MF11-HLOOKUP(MF4+2,Journalier_HLV_Inter,9,FALSE),IF(AND(WEEKDAY(MF4,2)=2,COUNTIF(Jours_fériés,AND(MF4+1,MF4+2))),MF11-HLOOKUP(MF4+3,Journalier_HLV_Inter,9,FALSE),IF(AND(WEEKDAY(MF4,2)=2,COUNTIF(Jours_fériés,MF4+1)),MF11-HLOOKUP(MF4+2,Journalier_HLV_Inter,9,FALSE),IF(AND(WEEKDAY(MF4,2)=3,COUNTIF(Jours_fériés,AND(MF4+1,MF4+2))),MF11-HLOOKUP(MF4+5,Journalier_HLV_Inter,9,FALSE),IF(AND(WEEKDAY(MF4,2)=3,COUNTIF(Jours_fériés,MF4+1)),MF11-HLOOKUP(MF4+2,Journalier_HLV_Inter,9,FALSE),IF(AND(WEEKDAY(MF4,2)=4,COUNTIF(Jours_fériés,MF4+1)),MF11-HLOOKUP(MF4+4,Journalier_HLV_Inter,9,FALSE),IF(AND(WEEKDAY(MF4,2)=4,COUNTIF(Jours_fériés,AND(MF4+1,MF4+4))),MF11-HLOOKUP(MF4+5,Journalier_HLV_Inter,9,FALSE),IF(AND(WEEKDAY(MF4,2)=5,COUNTIF(Jours_fériés,MF4+3)),MF11-HLOOKUP(MF4+4,Journalier_HLV_Inter,9,FALSE),IF(COUNTIF(Week_end,MF4),0,IF(COUNTIF(Jours_fériés,MF4),0,MF11-HLOOKUP(MF4+1,Journalier_HLV_Inter,9,FALSE)))))))))))))</f>
        <v>0</v>
      </c>
      <c r="MG20" s="63">
        <f>IF(WEEKDAY(MG4,2)=5,(MG11-HLOOKUP(MG4+3,Journalier_HLV_Inter,9,FALSE)),IF(AND(WEEKDAY(MG4,2)=1,COUNTIF(Jours_fériés,AND(MG4+1,IE+2))),MG11-HLOOKUP(MG4+3,Journalier_HLV_Inter,9,FALSE),IF(AND(WEEKDAY(MG4,2)=1,COUNTIF(Jours_fériés,MG4+1)),MG11-HLOOKUP(MG4+2,Journalier_HLV_Inter,9,FALSE),IF(AND(WEEKDAY(MG4,2)=2,COUNTIF(Jours_fériés,AND(MG4+1,MG4+2))),MG11-HLOOKUP(MG4+3,Journalier_HLV_Inter,9,FALSE),IF(AND(WEEKDAY(MG4,2)=2,COUNTIF(Jours_fériés,MG4+1)),MG11-HLOOKUP(MG4+2,Journalier_HLV_Inter,9,FALSE),IF(AND(WEEKDAY(MG4,2)=3,COUNTIF(Jours_fériés,AND(MG4+1,MG4+2))),MG11-HLOOKUP(MG4+5,Journalier_HLV_Inter,9,FALSE),IF(AND(WEEKDAY(MG4,2)=3,COUNTIF(Jours_fériés,MG4+1)),MG11-HLOOKUP(MG4+2,Journalier_HLV_Inter,9,FALSE),IF(AND(WEEKDAY(MG4,2)=4,COUNTIF(Jours_fériés,MG4+1)),MG11-HLOOKUP(MG4+4,Journalier_HLV_Inter,9,FALSE),IF(AND(WEEKDAY(MG4,2)=4,COUNTIF(Jours_fériés,AND(MG4+1,MG4+4))),MG11-HLOOKUP(MG4+5,Journalier_HLV_Inter,9,FALSE),IF(AND(WEEKDAY(MG4,2)=5,COUNTIF(Jours_fériés,MG4+3)),MG11-HLOOKUP(MG4+4,Journalier_HLV_Inter,9,FALSE),IF(COUNTIF(Week_end,MG4),0,IF(COUNTIF(Jours_fériés,MG4),0,MG11-HLOOKUP(MG4+1,Journalier_HLV_Inter,9,FALSE)))))))))))))</f>
        <v>0</v>
      </c>
      <c r="MH20" s="63">
        <f>IF(WEEKDAY(MH4,2)=5,(MH11-HLOOKUP(MH4+3,Journalier_HLV_Inter,9,FALSE)),IF(AND(WEEKDAY(MH4,2)=1,COUNTIF(Jours_fériés,AND(MH4+1,IE+2))),MH11-HLOOKUP(MH4+3,Journalier_HLV_Inter,9,FALSE),IF(AND(WEEKDAY(MH4,2)=1,COUNTIF(Jours_fériés,MH4+1)),MH11-HLOOKUP(MH4+2,Journalier_HLV_Inter,9,FALSE),IF(AND(WEEKDAY(MH4,2)=2,COUNTIF(Jours_fériés,AND(MH4+1,MH4+2))),MH11-HLOOKUP(MH4+3,Journalier_HLV_Inter,9,FALSE),IF(AND(WEEKDAY(MH4,2)=2,COUNTIF(Jours_fériés,MH4+1)),MH11-HLOOKUP(MH4+2,Journalier_HLV_Inter,9,FALSE),IF(AND(WEEKDAY(MH4,2)=3,COUNTIF(Jours_fériés,AND(MH4+1,MH4+2))),MH11-HLOOKUP(MH4+5,Journalier_HLV_Inter,9,FALSE),IF(AND(WEEKDAY(MH4,2)=3,COUNTIF(Jours_fériés,MH4+1)),MH11-HLOOKUP(MH4+2,Journalier_HLV_Inter,9,FALSE),IF(AND(WEEKDAY(MH4,2)=4,COUNTIF(Jours_fériés,MH4+1)),MH11-HLOOKUP(MH4+4,Journalier_HLV_Inter,9,FALSE),IF(AND(WEEKDAY(MH4,2)=4,COUNTIF(Jours_fériés,AND(MH4+1,MH4+4))),MH11-HLOOKUP(MH4+5,Journalier_HLV_Inter,9,FALSE),IF(AND(WEEKDAY(MH4,2)=5,COUNTIF(Jours_fériés,MH4+3)),MH11-HLOOKUP(MH4+4,Journalier_HLV_Inter,9,FALSE),IF(COUNTIF(Week_end,MH4),0,IF(COUNTIF(Jours_fériés,MH4),0,MH11-HLOOKUP(MH4+1,Journalier_HLV_Inter,9,FALSE)))))))))))))</f>
        <v>0</v>
      </c>
      <c r="MI20" s="63">
        <f>IF(WEEKDAY(MI4,2)=5,(MI11-HLOOKUP(MI4+3,Journalier_HLV_Inter,9,FALSE)),IF(AND(WEEKDAY(MI4,2)=1,COUNTIF(Jours_fériés,AND(MI4+1,IE+2))),MI11-HLOOKUP(MI4+3,Journalier_HLV_Inter,9,FALSE),IF(AND(WEEKDAY(MI4,2)=1,COUNTIF(Jours_fériés,MI4+1)),MI11-HLOOKUP(MI4+2,Journalier_HLV_Inter,9,FALSE),IF(AND(WEEKDAY(MI4,2)=2,COUNTIF(Jours_fériés,AND(MI4+1,MI4+2))),MI11-HLOOKUP(MI4+3,Journalier_HLV_Inter,9,FALSE),IF(AND(WEEKDAY(MI4,2)=2,COUNTIF(Jours_fériés,MI4+1)),MI11-HLOOKUP(MI4+2,Journalier_HLV_Inter,9,FALSE),IF(AND(WEEKDAY(MI4,2)=3,COUNTIF(Jours_fériés,AND(MI4+1,MI4+2))),MI11-HLOOKUP(MI4+5,Journalier_HLV_Inter,9,FALSE),IF(AND(WEEKDAY(MI4,2)=3,COUNTIF(Jours_fériés,MI4+1)),MI11-HLOOKUP(MI4+2,Journalier_HLV_Inter,9,FALSE),IF(AND(WEEKDAY(MI4,2)=4,COUNTIF(Jours_fériés,MI4+1)),MI11-HLOOKUP(MI4+4,Journalier_HLV_Inter,9,FALSE),IF(AND(WEEKDAY(MI4,2)=4,COUNTIF(Jours_fériés,AND(MI4+1,MI4+4))),MI11-HLOOKUP(MI4+5,Journalier_HLV_Inter,9,FALSE),IF(AND(WEEKDAY(MI4,2)=5,COUNTIF(Jours_fériés,MI4+3)),MI11-HLOOKUP(MI4+4,Journalier_HLV_Inter,9,FALSE),IF(COUNTIF(Week_end,MI4),0,IF(COUNTIF(Jours_fériés,MI4),0,MI11-HLOOKUP(MI4+1,Journalier_HLV_Inter,9,FALSE)))))))))))))</f>
        <v>0</v>
      </c>
      <c r="MJ20" s="63">
        <f>IF(WEEKDAY(MJ4,2)=5,(MJ11-HLOOKUP(MJ4+3,Journalier_HLV_Inter,9,FALSE)),IF(AND(WEEKDAY(MJ4,2)=1,COUNTIF(Jours_fériés,AND(MJ4+1,IE+2))),MJ11-HLOOKUP(MJ4+3,Journalier_HLV_Inter,9,FALSE),IF(AND(WEEKDAY(MJ4,2)=1,COUNTIF(Jours_fériés,MJ4+1)),MJ11-HLOOKUP(MJ4+2,Journalier_HLV_Inter,9,FALSE),IF(AND(WEEKDAY(MJ4,2)=2,COUNTIF(Jours_fériés,AND(MJ4+1,MJ4+2))),MJ11-HLOOKUP(MJ4+3,Journalier_HLV_Inter,9,FALSE),IF(AND(WEEKDAY(MJ4,2)=2,COUNTIF(Jours_fériés,MJ4+1)),MJ11-HLOOKUP(MJ4+2,Journalier_HLV_Inter,9,FALSE),IF(AND(WEEKDAY(MJ4,2)=3,COUNTIF(Jours_fériés,AND(MJ4+1,MJ4+2))),MJ11-HLOOKUP(MJ4+5,Journalier_HLV_Inter,9,FALSE),IF(AND(WEEKDAY(MJ4,2)=3,COUNTIF(Jours_fériés,MJ4+1)),MJ11-HLOOKUP(MJ4+2,Journalier_HLV_Inter,9,FALSE),IF(AND(WEEKDAY(MJ4,2)=4,COUNTIF(Jours_fériés,MJ4+1)),MJ11-HLOOKUP(MJ4+4,Journalier_HLV_Inter,9,FALSE),IF(AND(WEEKDAY(MJ4,2)=4,COUNTIF(Jours_fériés,AND(MJ4+1,MJ4+4))),MJ11-HLOOKUP(MJ4+5,Journalier_HLV_Inter,9,FALSE),IF(AND(WEEKDAY(MJ4,2)=5,COUNTIF(Jours_fériés,MJ4+3)),MJ11-HLOOKUP(MJ4+4,Journalier_HLV_Inter,9,FALSE),IF(COUNTIF(Week_end,MJ4),0,IF(COUNTIF(Jours_fériés,MJ4),0,MJ11-HLOOKUP(MJ4+1,Journalier_HLV_Inter,9,FALSE)))))))))))))</f>
        <v>0</v>
      </c>
      <c r="MK20" s="63">
        <f>IF(WEEKDAY(MK4,2)=5,(MK11-HLOOKUP(MK4+3,Journalier_HLV_Inter,9,FALSE)),IF(AND(WEEKDAY(MK4,2)=1,COUNTIF(Jours_fériés,AND(MK4+1,IE+2))),MK11-HLOOKUP(MK4+3,Journalier_HLV_Inter,9,FALSE),IF(AND(WEEKDAY(MK4,2)=1,COUNTIF(Jours_fériés,MK4+1)),MK11-HLOOKUP(MK4+2,Journalier_HLV_Inter,9,FALSE),IF(AND(WEEKDAY(MK4,2)=2,COUNTIF(Jours_fériés,AND(MK4+1,MK4+2))),MK11-HLOOKUP(MK4+3,Journalier_HLV_Inter,9,FALSE),IF(AND(WEEKDAY(MK4,2)=2,COUNTIF(Jours_fériés,MK4+1)),MK11-HLOOKUP(MK4+2,Journalier_HLV_Inter,9,FALSE),IF(AND(WEEKDAY(MK4,2)=3,COUNTIF(Jours_fériés,AND(MK4+1,MK4+2))),MK11-HLOOKUP(MK4+5,Journalier_HLV_Inter,9,FALSE),IF(AND(WEEKDAY(MK4,2)=3,COUNTIF(Jours_fériés,MK4+1)),MK11-HLOOKUP(MK4+2,Journalier_HLV_Inter,9,FALSE),IF(AND(WEEKDAY(MK4,2)=4,COUNTIF(Jours_fériés,MK4+1)),MK11-HLOOKUP(MK4+4,Journalier_HLV_Inter,9,FALSE),IF(AND(WEEKDAY(MK4,2)=4,COUNTIF(Jours_fériés,AND(MK4+1,MK4+4))),MK11-HLOOKUP(MK4+5,Journalier_HLV_Inter,9,FALSE),IF(AND(WEEKDAY(MK4,2)=5,COUNTIF(Jours_fériés,MK4+3)),MK11-HLOOKUP(MK4+4,Journalier_HLV_Inter,9,FALSE),IF(COUNTIF(Week_end,MK4),0,IF(COUNTIF(Jours_fériés,MK4),0,MK11-HLOOKUP(MK4+1,Journalier_HLV_Inter,9,FALSE)))))))))))))</f>
        <v>0</v>
      </c>
      <c r="ML20" s="63">
        <f>IF(WEEKDAY(ML4,2)=5,(ML11-HLOOKUP(ML4+3,Journalier_HLV_Inter,9,FALSE)),IF(AND(WEEKDAY(ML4,2)=1,COUNTIF(Jours_fériés,AND(ML4+1,IE+2))),ML11-HLOOKUP(ML4+3,Journalier_HLV_Inter,9,FALSE),IF(AND(WEEKDAY(ML4,2)=1,COUNTIF(Jours_fériés,ML4+1)),ML11-HLOOKUP(ML4+2,Journalier_HLV_Inter,9,FALSE),IF(AND(WEEKDAY(ML4,2)=2,COUNTIF(Jours_fériés,AND(ML4+1,ML4+2))),ML11-HLOOKUP(ML4+3,Journalier_HLV_Inter,9,FALSE),IF(AND(WEEKDAY(ML4,2)=2,COUNTIF(Jours_fériés,ML4+1)),ML11-HLOOKUP(ML4+2,Journalier_HLV_Inter,9,FALSE),IF(AND(WEEKDAY(ML4,2)=3,COUNTIF(Jours_fériés,AND(ML4+1,ML4+2))),ML11-HLOOKUP(ML4+5,Journalier_HLV_Inter,9,FALSE),IF(AND(WEEKDAY(ML4,2)=3,COUNTIF(Jours_fériés,ML4+1)),ML11-HLOOKUP(ML4+2,Journalier_HLV_Inter,9,FALSE),IF(AND(WEEKDAY(ML4,2)=4,COUNTIF(Jours_fériés,ML4+1)),ML11-HLOOKUP(ML4+4,Journalier_HLV_Inter,9,FALSE),IF(AND(WEEKDAY(ML4,2)=4,COUNTIF(Jours_fériés,AND(ML4+1,ML4+4))),ML11-HLOOKUP(ML4+5,Journalier_HLV_Inter,9,FALSE),IF(AND(WEEKDAY(ML4,2)=5,COUNTIF(Jours_fériés,ML4+3)),ML11-HLOOKUP(ML4+4,Journalier_HLV_Inter,9,FALSE),IF(COUNTIF(Week_end,ML4),0,IF(COUNTIF(Jours_fériés,ML4),0,ML11-HLOOKUP(ML4+1,Journalier_HLV_Inter,9,FALSE)))))))))))))</f>
        <v>0</v>
      </c>
      <c r="MM20" s="63">
        <f>IF(WEEKDAY(MM4,2)=5,(MM11-HLOOKUP(MM4+3,Journalier_HLV_Inter,9,FALSE)),IF(AND(WEEKDAY(MM4,2)=1,COUNTIF(Jours_fériés,AND(MM4+1,IE+2))),MM11-HLOOKUP(MM4+3,Journalier_HLV_Inter,9,FALSE),IF(AND(WEEKDAY(MM4,2)=1,COUNTIF(Jours_fériés,MM4+1)),MM11-HLOOKUP(MM4+2,Journalier_HLV_Inter,9,FALSE),IF(AND(WEEKDAY(MM4,2)=2,COUNTIF(Jours_fériés,AND(MM4+1,MM4+2))),MM11-HLOOKUP(MM4+3,Journalier_HLV_Inter,9,FALSE),IF(AND(WEEKDAY(MM4,2)=2,COUNTIF(Jours_fériés,MM4+1)),MM11-HLOOKUP(MM4+2,Journalier_HLV_Inter,9,FALSE),IF(AND(WEEKDAY(MM4,2)=3,COUNTIF(Jours_fériés,AND(MM4+1,MM4+2))),MM11-HLOOKUP(MM4+5,Journalier_HLV_Inter,9,FALSE),IF(AND(WEEKDAY(MM4,2)=3,COUNTIF(Jours_fériés,MM4+1)),MM11-HLOOKUP(MM4+2,Journalier_HLV_Inter,9,FALSE),IF(AND(WEEKDAY(MM4,2)=4,COUNTIF(Jours_fériés,MM4+1)),MM11-HLOOKUP(MM4+4,Journalier_HLV_Inter,9,FALSE),IF(AND(WEEKDAY(MM4,2)=4,COUNTIF(Jours_fériés,AND(MM4+1,MM4+4))),MM11-HLOOKUP(MM4+5,Journalier_HLV_Inter,9,FALSE),IF(AND(WEEKDAY(MM4,2)=5,COUNTIF(Jours_fériés,MM4+3)),MM11-HLOOKUP(MM4+4,Journalier_HLV_Inter,9,FALSE),IF(COUNTIF(Week_end,MM4),0,IF(COUNTIF(Jours_fériés,MM4),0,MM11-HLOOKUP(MM4+1,Journalier_HLV_Inter,9,FALSE)))))))))))))</f>
        <v>0</v>
      </c>
      <c r="MN20" s="63">
        <f>IF(WEEKDAY(MN4,2)=5,(MN11-HLOOKUP(MN4+3,Journalier_HLV_Inter,9,FALSE)),IF(AND(WEEKDAY(MN4,2)=1,COUNTIF(Jours_fériés,AND(MN4+1,IE+2))),MN11-HLOOKUP(MN4+3,Journalier_HLV_Inter,9,FALSE),IF(AND(WEEKDAY(MN4,2)=1,COUNTIF(Jours_fériés,MN4+1)),MN11-HLOOKUP(MN4+2,Journalier_HLV_Inter,9,FALSE),IF(AND(WEEKDAY(MN4,2)=2,COUNTIF(Jours_fériés,AND(MN4+1,MN4+2))),MN11-HLOOKUP(MN4+3,Journalier_HLV_Inter,9,FALSE),IF(AND(WEEKDAY(MN4,2)=2,COUNTIF(Jours_fériés,MN4+1)),MN11-HLOOKUP(MN4+2,Journalier_HLV_Inter,9,FALSE),IF(AND(WEEKDAY(MN4,2)=3,COUNTIF(Jours_fériés,AND(MN4+1,MN4+2))),MN11-HLOOKUP(MN4+5,Journalier_HLV_Inter,9,FALSE),IF(AND(WEEKDAY(MN4,2)=3,COUNTIF(Jours_fériés,MN4+1)),MN11-HLOOKUP(MN4+2,Journalier_HLV_Inter,9,FALSE),IF(AND(WEEKDAY(MN4,2)=4,COUNTIF(Jours_fériés,MN4+1)),MN11-HLOOKUP(MN4+4,Journalier_HLV_Inter,9,FALSE),IF(AND(WEEKDAY(MN4,2)=4,COUNTIF(Jours_fériés,AND(MN4+1,MN4+4))),MN11-HLOOKUP(MN4+5,Journalier_HLV_Inter,9,FALSE),IF(AND(WEEKDAY(MN4,2)=5,COUNTIF(Jours_fériés,MN4+3)),MN11-HLOOKUP(MN4+4,Journalier_HLV_Inter,9,FALSE),IF(COUNTIF(Week_end,MN4),0,IF(COUNTIF(Jours_fériés,MN4),0,MN11-HLOOKUP(MN4+1,Journalier_HLV_Inter,9,FALSE)))))))))))))</f>
        <v>0</v>
      </c>
      <c r="MO20" s="63">
        <f>IF(WEEKDAY(MO4,2)=5,(MO11-HLOOKUP(MO4+3,Journalier_HLV_Inter,9,FALSE)),IF(AND(WEEKDAY(MO4,2)=1,COUNTIF(Jours_fériés,AND(MO4+1,IE+2))),MO11-HLOOKUP(MO4+3,Journalier_HLV_Inter,9,FALSE),IF(AND(WEEKDAY(MO4,2)=1,COUNTIF(Jours_fériés,MO4+1)),MO11-HLOOKUP(MO4+2,Journalier_HLV_Inter,9,FALSE),IF(AND(WEEKDAY(MO4,2)=2,COUNTIF(Jours_fériés,AND(MO4+1,MO4+2))),MO11-HLOOKUP(MO4+3,Journalier_HLV_Inter,9,FALSE),IF(AND(WEEKDAY(MO4,2)=2,COUNTIF(Jours_fériés,MO4+1)),MO11-HLOOKUP(MO4+2,Journalier_HLV_Inter,9,FALSE),IF(AND(WEEKDAY(MO4,2)=3,COUNTIF(Jours_fériés,AND(MO4+1,MO4+2))),MO11-HLOOKUP(MO4+5,Journalier_HLV_Inter,9,FALSE),IF(AND(WEEKDAY(MO4,2)=3,COUNTIF(Jours_fériés,MO4+1)),MO11-HLOOKUP(MO4+2,Journalier_HLV_Inter,9,FALSE),IF(AND(WEEKDAY(MO4,2)=4,COUNTIF(Jours_fériés,MO4+1)),MO11-HLOOKUP(MO4+4,Journalier_HLV_Inter,9,FALSE),IF(AND(WEEKDAY(MO4,2)=4,COUNTIF(Jours_fériés,AND(MO4+1,MO4+4))),MO11-HLOOKUP(MO4+5,Journalier_HLV_Inter,9,FALSE),IF(AND(WEEKDAY(MO4,2)=5,COUNTIF(Jours_fériés,MO4+3)),MO11-HLOOKUP(MO4+4,Journalier_HLV_Inter,9,FALSE),IF(COUNTIF(Week_end,MO4),0,IF(COUNTIF(Jours_fériés,MO4),0,MO11-HLOOKUP(MO4+1,Journalier_HLV_Inter,9,FALSE)))))))))))))</f>
        <v>0</v>
      </c>
      <c r="MP20" s="63">
        <f>IF(WEEKDAY(MP4,2)=5,(MP11-HLOOKUP(MP4+3,Journalier_HLV_Inter,9,FALSE)),IF(AND(WEEKDAY(MP4,2)=1,COUNTIF(Jours_fériés,AND(MP4+1,IE+2))),MP11-HLOOKUP(MP4+3,Journalier_HLV_Inter,9,FALSE),IF(AND(WEEKDAY(MP4,2)=1,COUNTIF(Jours_fériés,MP4+1)),MP11-HLOOKUP(MP4+2,Journalier_HLV_Inter,9,FALSE),IF(AND(WEEKDAY(MP4,2)=2,COUNTIF(Jours_fériés,AND(MP4+1,MP4+2))),MP11-HLOOKUP(MP4+3,Journalier_HLV_Inter,9,FALSE),IF(AND(WEEKDAY(MP4,2)=2,COUNTIF(Jours_fériés,MP4+1)),MP11-HLOOKUP(MP4+2,Journalier_HLV_Inter,9,FALSE),IF(AND(WEEKDAY(MP4,2)=3,COUNTIF(Jours_fériés,AND(MP4+1,MP4+2))),MP11-HLOOKUP(MP4+5,Journalier_HLV_Inter,9,FALSE),IF(AND(WEEKDAY(MP4,2)=3,COUNTIF(Jours_fériés,MP4+1)),MP11-HLOOKUP(MP4+2,Journalier_HLV_Inter,9,FALSE),IF(AND(WEEKDAY(MP4,2)=4,COUNTIF(Jours_fériés,MP4+1)),MP11-HLOOKUP(MP4+4,Journalier_HLV_Inter,9,FALSE),IF(AND(WEEKDAY(MP4,2)=4,COUNTIF(Jours_fériés,AND(MP4+1,MP4+4))),MP11-HLOOKUP(MP4+5,Journalier_HLV_Inter,9,FALSE),IF(AND(WEEKDAY(MP4,2)=5,COUNTIF(Jours_fériés,MP4+3)),MP11-HLOOKUP(MP4+4,Journalier_HLV_Inter,9,FALSE),IF(COUNTIF(Week_end,MP4),0,IF(COUNTIF(Jours_fériés,MP4),0,MP11-HLOOKUP(MP4+1,Journalier_HLV_Inter,9,FALSE)))))))))))))</f>
        <v>0</v>
      </c>
      <c r="MQ20" s="63">
        <f>IF(WEEKDAY(MQ4,2)=5,(MQ11-HLOOKUP(MQ4+3,Journalier_HLV_Inter,9,FALSE)),IF(AND(WEEKDAY(MQ4,2)=1,COUNTIF(Jours_fériés,AND(MQ4+1,IE+2))),MQ11-HLOOKUP(MQ4+3,Journalier_HLV_Inter,9,FALSE),IF(AND(WEEKDAY(MQ4,2)=1,COUNTIF(Jours_fériés,MQ4+1)),MQ11-HLOOKUP(MQ4+2,Journalier_HLV_Inter,9,FALSE),IF(AND(WEEKDAY(MQ4,2)=2,COUNTIF(Jours_fériés,AND(MQ4+1,MQ4+2))),MQ11-HLOOKUP(MQ4+3,Journalier_HLV_Inter,9,FALSE),IF(AND(WEEKDAY(MQ4,2)=2,COUNTIF(Jours_fériés,MQ4+1)),MQ11-HLOOKUP(MQ4+2,Journalier_HLV_Inter,9,FALSE),IF(AND(WEEKDAY(MQ4,2)=3,COUNTIF(Jours_fériés,AND(MQ4+1,MQ4+2))),MQ11-HLOOKUP(MQ4+5,Journalier_HLV_Inter,9,FALSE),IF(AND(WEEKDAY(MQ4,2)=3,COUNTIF(Jours_fériés,MQ4+1)),MQ11-HLOOKUP(MQ4+2,Journalier_HLV_Inter,9,FALSE),IF(AND(WEEKDAY(MQ4,2)=4,COUNTIF(Jours_fériés,MQ4+1)),MQ11-HLOOKUP(MQ4+4,Journalier_HLV_Inter,9,FALSE),IF(AND(WEEKDAY(MQ4,2)=4,COUNTIF(Jours_fériés,AND(MQ4+1,MQ4+4))),MQ11-HLOOKUP(MQ4+5,Journalier_HLV_Inter,9,FALSE),IF(AND(WEEKDAY(MQ4,2)=5,COUNTIF(Jours_fériés,MQ4+3)),MQ11-HLOOKUP(MQ4+4,Journalier_HLV_Inter,9,FALSE),IF(COUNTIF(Week_end,MQ4),0,IF(COUNTIF(Jours_fériés,MQ4),0,MQ11-HLOOKUP(MQ4+1,Journalier_HLV_Inter,9,FALSE)))))))))))))</f>
        <v>0</v>
      </c>
      <c r="MR20" s="63">
        <f>IF(WEEKDAY(MR4,2)=5,(MR11-HLOOKUP(MR4+3,Journalier_HLV_Inter,9,FALSE)),IF(AND(WEEKDAY(MR4,2)=1,COUNTIF(Jours_fériés,AND(MR4+1,IE+2))),MR11-HLOOKUP(MR4+3,Journalier_HLV_Inter,9,FALSE),IF(AND(WEEKDAY(MR4,2)=1,COUNTIF(Jours_fériés,MR4+1)),MR11-HLOOKUP(MR4+2,Journalier_HLV_Inter,9,FALSE),IF(AND(WEEKDAY(MR4,2)=2,COUNTIF(Jours_fériés,AND(MR4+1,MR4+2))),MR11-HLOOKUP(MR4+3,Journalier_HLV_Inter,9,FALSE),IF(AND(WEEKDAY(MR4,2)=2,COUNTIF(Jours_fériés,MR4+1)),MR11-HLOOKUP(MR4+2,Journalier_HLV_Inter,9,FALSE),IF(AND(WEEKDAY(MR4,2)=3,COUNTIF(Jours_fériés,AND(MR4+1,MR4+2))),MR11-HLOOKUP(MR4+5,Journalier_HLV_Inter,9,FALSE),IF(AND(WEEKDAY(MR4,2)=3,COUNTIF(Jours_fériés,MR4+1)),MR11-HLOOKUP(MR4+2,Journalier_HLV_Inter,9,FALSE),IF(AND(WEEKDAY(MR4,2)=4,COUNTIF(Jours_fériés,MR4+1)),MR11-HLOOKUP(MR4+4,Journalier_HLV_Inter,9,FALSE),IF(AND(WEEKDAY(MR4,2)=4,COUNTIF(Jours_fériés,AND(MR4+1,MR4+4))),MR11-HLOOKUP(MR4+5,Journalier_HLV_Inter,9,FALSE),IF(AND(WEEKDAY(MR4,2)=5,COUNTIF(Jours_fériés,MR4+3)),MR11-HLOOKUP(MR4+4,Journalier_HLV_Inter,9,FALSE),IF(COUNTIF(Week_end,MR4),0,IF(COUNTIF(Jours_fériés,MR4),0,MR11-HLOOKUP(MR4+1,Journalier_HLV_Inter,9,FALSE)))))))))))))</f>
        <v>0</v>
      </c>
      <c r="MS20" s="63">
        <f>IF(WEEKDAY(MS4,2)=5,(MS11-HLOOKUP(MS4+3,Journalier_HLV_Inter,9,FALSE)),IF(AND(WEEKDAY(MS4,2)=1,COUNTIF(Jours_fériés,AND(MS4+1,IE+2))),MS11-HLOOKUP(MS4+3,Journalier_HLV_Inter,9,FALSE),IF(AND(WEEKDAY(MS4,2)=1,COUNTIF(Jours_fériés,MS4+1)),MS11-HLOOKUP(MS4+2,Journalier_HLV_Inter,9,FALSE),IF(AND(WEEKDAY(MS4,2)=2,COUNTIF(Jours_fériés,AND(MS4+1,MS4+2))),MS11-HLOOKUP(MS4+3,Journalier_HLV_Inter,9,FALSE),IF(AND(WEEKDAY(MS4,2)=2,COUNTIF(Jours_fériés,MS4+1)),MS11-HLOOKUP(MS4+2,Journalier_HLV_Inter,9,FALSE),IF(AND(WEEKDAY(MS4,2)=3,COUNTIF(Jours_fériés,AND(MS4+1,MS4+2))),MS11-HLOOKUP(MS4+5,Journalier_HLV_Inter,9,FALSE),IF(AND(WEEKDAY(MS4,2)=3,COUNTIF(Jours_fériés,MS4+1)),MS11-HLOOKUP(MS4+2,Journalier_HLV_Inter,9,FALSE),IF(AND(WEEKDAY(MS4,2)=4,COUNTIF(Jours_fériés,MS4+1)),MS11-HLOOKUP(MS4+4,Journalier_HLV_Inter,9,FALSE),IF(AND(WEEKDAY(MS4,2)=4,COUNTIF(Jours_fériés,AND(MS4+1,MS4+4))),MS11-HLOOKUP(MS4+5,Journalier_HLV_Inter,9,FALSE),IF(AND(WEEKDAY(MS4,2)=5,COUNTIF(Jours_fériés,MS4+3)),MS11-HLOOKUP(MS4+4,Journalier_HLV_Inter,9,FALSE),IF(COUNTIF(Week_end,MS4),0,IF(COUNTIF(Jours_fériés,MS4),0,MS11-HLOOKUP(MS4+1,Journalier_HLV_Inter,9,FALSE)))))))))))))</f>
        <v>0</v>
      </c>
      <c r="MT20" s="63">
        <f>IF(WEEKDAY(MT4,2)=5,(MT11-HLOOKUP(MT4+3,Journalier_HLV_Inter,9,FALSE)),IF(AND(WEEKDAY(MT4,2)=1,COUNTIF(Jours_fériés,AND(MT4+1,IE+2))),MT11-HLOOKUP(MT4+3,Journalier_HLV_Inter,9,FALSE),IF(AND(WEEKDAY(MT4,2)=1,COUNTIF(Jours_fériés,MT4+1)),MT11-HLOOKUP(MT4+2,Journalier_HLV_Inter,9,FALSE),IF(AND(WEEKDAY(MT4,2)=2,COUNTIF(Jours_fériés,AND(MT4+1,MT4+2))),MT11-HLOOKUP(MT4+3,Journalier_HLV_Inter,9,FALSE),IF(AND(WEEKDAY(MT4,2)=2,COUNTIF(Jours_fériés,MT4+1)),MT11-HLOOKUP(MT4+2,Journalier_HLV_Inter,9,FALSE),IF(AND(WEEKDAY(MT4,2)=3,COUNTIF(Jours_fériés,AND(MT4+1,MT4+2))),MT11-HLOOKUP(MT4+5,Journalier_HLV_Inter,9,FALSE),IF(AND(WEEKDAY(MT4,2)=3,COUNTIF(Jours_fériés,MT4+1)),MT11-HLOOKUP(MT4+2,Journalier_HLV_Inter,9,FALSE),IF(AND(WEEKDAY(MT4,2)=4,COUNTIF(Jours_fériés,MT4+1)),MT11-HLOOKUP(MT4+4,Journalier_HLV_Inter,9,FALSE),IF(AND(WEEKDAY(MT4,2)=4,COUNTIF(Jours_fériés,AND(MT4+1,MT4+4))),MT11-HLOOKUP(MT4+5,Journalier_HLV_Inter,9,FALSE),IF(AND(WEEKDAY(MT4,2)=5,COUNTIF(Jours_fériés,MT4+3)),MT11-HLOOKUP(MT4+4,Journalier_HLV_Inter,9,FALSE),IF(COUNTIF(Week_end,MT4),0,IF(COUNTIF(Jours_fériés,MT4),0,MT11-HLOOKUP(MT4+1,Journalier_HLV_Inter,9,FALSE)))))))))))))</f>
        <v>0</v>
      </c>
      <c r="MU20" s="63">
        <f>IF(WEEKDAY(MU4,2)=5,(MU11-HLOOKUP(MU4+3,Journalier_HLV_Inter,9,FALSE)),IF(AND(WEEKDAY(MU4,2)=1,COUNTIF(Jours_fériés,AND(MU4+1,IE+2))),MU11-HLOOKUP(MU4+3,Journalier_HLV_Inter,9,FALSE),IF(AND(WEEKDAY(MU4,2)=1,COUNTIF(Jours_fériés,MU4+1)),MU11-HLOOKUP(MU4+2,Journalier_HLV_Inter,9,FALSE),IF(AND(WEEKDAY(MU4,2)=2,COUNTIF(Jours_fériés,AND(MU4+1,MU4+2))),MU11-HLOOKUP(MU4+3,Journalier_HLV_Inter,9,FALSE),IF(AND(WEEKDAY(MU4,2)=2,COUNTIF(Jours_fériés,MU4+1)),MU11-HLOOKUP(MU4+2,Journalier_HLV_Inter,9,FALSE),IF(AND(WEEKDAY(MU4,2)=3,COUNTIF(Jours_fériés,AND(MU4+1,MU4+2))),MU11-HLOOKUP(MU4+5,Journalier_HLV_Inter,9,FALSE),IF(AND(WEEKDAY(MU4,2)=3,COUNTIF(Jours_fériés,MU4+1)),MU11-HLOOKUP(MU4+2,Journalier_HLV_Inter,9,FALSE),IF(AND(WEEKDAY(MU4,2)=4,COUNTIF(Jours_fériés,MU4+1)),MU11-HLOOKUP(MU4+4,Journalier_HLV_Inter,9,FALSE),IF(AND(WEEKDAY(MU4,2)=4,COUNTIF(Jours_fériés,AND(MU4+1,MU4+4))),MU11-HLOOKUP(MU4+5,Journalier_HLV_Inter,9,FALSE),IF(AND(WEEKDAY(MU4,2)=5,COUNTIF(Jours_fériés,MU4+3)),MU11-HLOOKUP(MU4+4,Journalier_HLV_Inter,9,FALSE),IF(COUNTIF(Week_end,MU4),0,IF(COUNTIF(Jours_fériés,MU4),0,MU11-HLOOKUP(MU4+1,Journalier_HLV_Inter,9,FALSE)))))))))))))</f>
        <v>0</v>
      </c>
      <c r="MV20" s="63">
        <f>IF(WEEKDAY(MV4,2)=5,(MV11-HLOOKUP(MV4+3,Journalier_HLV_Inter,9,FALSE)),IF(AND(WEEKDAY(MV4,2)=1,COUNTIF(Jours_fériés,AND(MV4+1,IE+2))),MV11-HLOOKUP(MV4+3,Journalier_HLV_Inter,9,FALSE),IF(AND(WEEKDAY(MV4,2)=1,COUNTIF(Jours_fériés,MV4+1)),MV11-HLOOKUP(MV4+2,Journalier_HLV_Inter,9,FALSE),IF(AND(WEEKDAY(MV4,2)=2,COUNTIF(Jours_fériés,AND(MV4+1,MV4+2))),MV11-HLOOKUP(MV4+3,Journalier_HLV_Inter,9,FALSE),IF(AND(WEEKDAY(MV4,2)=2,COUNTIF(Jours_fériés,MV4+1)),MV11-HLOOKUP(MV4+2,Journalier_HLV_Inter,9,FALSE),IF(AND(WEEKDAY(MV4,2)=3,COUNTIF(Jours_fériés,AND(MV4+1,MV4+2))),MV11-HLOOKUP(MV4+5,Journalier_HLV_Inter,9,FALSE),IF(AND(WEEKDAY(MV4,2)=3,COUNTIF(Jours_fériés,MV4+1)),MV11-HLOOKUP(MV4+2,Journalier_HLV_Inter,9,FALSE),IF(AND(WEEKDAY(MV4,2)=4,COUNTIF(Jours_fériés,MV4+1)),MV11-HLOOKUP(MV4+4,Journalier_HLV_Inter,9,FALSE),IF(AND(WEEKDAY(MV4,2)=4,COUNTIF(Jours_fériés,AND(MV4+1,MV4+4))),MV11-HLOOKUP(MV4+5,Journalier_HLV_Inter,9,FALSE),IF(AND(WEEKDAY(MV4,2)=5,COUNTIF(Jours_fériés,MV4+3)),MV11-HLOOKUP(MV4+4,Journalier_HLV_Inter,9,FALSE),IF(COUNTIF(Week_end,MV4),0,IF(COUNTIF(Jours_fériés,MV4),0,MV11-HLOOKUP(MV4+1,Journalier_HLV_Inter,9,FALSE)))))))))))))</f>
        <v>0</v>
      </c>
      <c r="MW20" s="63">
        <f>IF(WEEKDAY(MW4,2)=5,(MW11-HLOOKUP(MW4+3,Journalier_HLV_Inter,9,FALSE)),IF(AND(WEEKDAY(MW4,2)=1,COUNTIF(Jours_fériés,AND(MW4+1,IE+2))),MW11-HLOOKUP(MW4+3,Journalier_HLV_Inter,9,FALSE),IF(AND(WEEKDAY(MW4,2)=1,COUNTIF(Jours_fériés,MW4+1)),MW11-HLOOKUP(MW4+2,Journalier_HLV_Inter,9,FALSE),IF(AND(WEEKDAY(MW4,2)=2,COUNTIF(Jours_fériés,AND(MW4+1,MW4+2))),MW11-HLOOKUP(MW4+3,Journalier_HLV_Inter,9,FALSE),IF(AND(WEEKDAY(MW4,2)=2,COUNTIF(Jours_fériés,MW4+1)),MW11-HLOOKUP(MW4+2,Journalier_HLV_Inter,9,FALSE),IF(AND(WEEKDAY(MW4,2)=3,COUNTIF(Jours_fériés,AND(MW4+1,MW4+2))),MW11-HLOOKUP(MW4+5,Journalier_HLV_Inter,9,FALSE),IF(AND(WEEKDAY(MW4,2)=3,COUNTIF(Jours_fériés,MW4+1)),MW11-HLOOKUP(MW4+2,Journalier_HLV_Inter,9,FALSE),IF(AND(WEEKDAY(MW4,2)=4,COUNTIF(Jours_fériés,MW4+1)),MW11-HLOOKUP(MW4+4,Journalier_HLV_Inter,9,FALSE),IF(AND(WEEKDAY(MW4,2)=4,COUNTIF(Jours_fériés,AND(MW4+1,MW4+4))),MW11-HLOOKUP(MW4+5,Journalier_HLV_Inter,9,FALSE),IF(AND(WEEKDAY(MW4,2)=5,COUNTIF(Jours_fériés,MW4+3)),MW11-HLOOKUP(MW4+4,Journalier_HLV_Inter,9,FALSE),IF(COUNTIF(Week_end,MW4),0,IF(COUNTIF(Jours_fériés,MW4),0,MW11-HLOOKUP(MW4+1,Journalier_HLV_Inter,9,FALSE)))))))))))))</f>
        <v>0</v>
      </c>
      <c r="MX20" s="63">
        <f>IF(WEEKDAY(MX4,2)=5,(MX11-HLOOKUP(MX4+3,Journalier_HLV_Inter,9,FALSE)),IF(AND(WEEKDAY(MX4,2)=1,COUNTIF(Jours_fériés,AND(MX4+1,IE+2))),MX11-HLOOKUP(MX4+3,Journalier_HLV_Inter,9,FALSE),IF(AND(WEEKDAY(MX4,2)=1,COUNTIF(Jours_fériés,MX4+1)),MX11-HLOOKUP(MX4+2,Journalier_HLV_Inter,9,FALSE),IF(AND(WEEKDAY(MX4,2)=2,COUNTIF(Jours_fériés,AND(MX4+1,MX4+2))),MX11-HLOOKUP(MX4+3,Journalier_HLV_Inter,9,FALSE),IF(AND(WEEKDAY(MX4,2)=2,COUNTIF(Jours_fériés,MX4+1)),MX11-HLOOKUP(MX4+2,Journalier_HLV_Inter,9,FALSE),IF(AND(WEEKDAY(MX4,2)=3,COUNTIF(Jours_fériés,AND(MX4+1,MX4+2))),MX11-HLOOKUP(MX4+5,Journalier_HLV_Inter,9,FALSE),IF(AND(WEEKDAY(MX4,2)=3,COUNTIF(Jours_fériés,MX4+1)),MX11-HLOOKUP(MX4+2,Journalier_HLV_Inter,9,FALSE),IF(AND(WEEKDAY(MX4,2)=4,COUNTIF(Jours_fériés,MX4+1)),MX11-HLOOKUP(MX4+4,Journalier_HLV_Inter,9,FALSE),IF(AND(WEEKDAY(MX4,2)=4,COUNTIF(Jours_fériés,AND(MX4+1,MX4+4))),MX11-HLOOKUP(MX4+5,Journalier_HLV_Inter,9,FALSE),IF(AND(WEEKDAY(MX4,2)=5,COUNTIF(Jours_fériés,MX4+3)),MX11-HLOOKUP(MX4+4,Journalier_HLV_Inter,9,FALSE),IF(COUNTIF(Week_end,MX4),0,IF(COUNTIF(Jours_fériés,MX4),0,MX11-HLOOKUP(MX4+1,Journalier_HLV_Inter,9,FALSE)))))))))))))</f>
        <v>0</v>
      </c>
      <c r="MY20" s="63">
        <f>IF(WEEKDAY(MY4,2)=5,(MY11-HLOOKUP(MY4+3,Journalier_HLV_Inter,9,FALSE)),IF(AND(WEEKDAY(MY4,2)=1,COUNTIF(Jours_fériés,AND(MY4+1,IE+2))),MY11-HLOOKUP(MY4+3,Journalier_HLV_Inter,9,FALSE),IF(AND(WEEKDAY(MY4,2)=1,COUNTIF(Jours_fériés,MY4+1)),MY11-HLOOKUP(MY4+2,Journalier_HLV_Inter,9,FALSE),IF(AND(WEEKDAY(MY4,2)=2,COUNTIF(Jours_fériés,AND(MY4+1,MY4+2))),MY11-HLOOKUP(MY4+3,Journalier_HLV_Inter,9,FALSE),IF(AND(WEEKDAY(MY4,2)=2,COUNTIF(Jours_fériés,MY4+1)),MY11-HLOOKUP(MY4+2,Journalier_HLV_Inter,9,FALSE),IF(AND(WEEKDAY(MY4,2)=3,COUNTIF(Jours_fériés,AND(MY4+1,MY4+2))),MY11-HLOOKUP(MY4+5,Journalier_HLV_Inter,9,FALSE),IF(AND(WEEKDAY(MY4,2)=3,COUNTIF(Jours_fériés,MY4+1)),MY11-HLOOKUP(MY4+2,Journalier_HLV_Inter,9,FALSE),IF(AND(WEEKDAY(MY4,2)=4,COUNTIF(Jours_fériés,MY4+1)),MY11-HLOOKUP(MY4+4,Journalier_HLV_Inter,9,FALSE),IF(AND(WEEKDAY(MY4,2)=4,COUNTIF(Jours_fériés,AND(MY4+1,MY4+4))),MY11-HLOOKUP(MY4+5,Journalier_HLV_Inter,9,FALSE),IF(AND(WEEKDAY(MY4,2)=5,COUNTIF(Jours_fériés,MY4+3)),MY11-HLOOKUP(MY4+4,Journalier_HLV_Inter,9,FALSE),IF(COUNTIF(Week_end,MY4),0,IF(COUNTIF(Jours_fériés,MY4),0,MY11-HLOOKUP(MY4+1,Journalier_HLV_Inter,9,FALSE)))))))))))))</f>
        <v>0</v>
      </c>
      <c r="MZ20" s="63">
        <f>IF(WEEKDAY(MZ4,2)=5,(MZ11-HLOOKUP(MZ4+3,Journalier_HLV_Inter,9,FALSE)),IF(AND(WEEKDAY(MZ4,2)=1,COUNTIF(Jours_fériés,AND(MZ4+1,IE+2))),MZ11-HLOOKUP(MZ4+3,Journalier_HLV_Inter,9,FALSE),IF(AND(WEEKDAY(MZ4,2)=1,COUNTIF(Jours_fériés,MZ4+1)),MZ11-HLOOKUP(MZ4+2,Journalier_HLV_Inter,9,FALSE),IF(AND(WEEKDAY(MZ4,2)=2,COUNTIF(Jours_fériés,AND(MZ4+1,MZ4+2))),MZ11-HLOOKUP(MZ4+3,Journalier_HLV_Inter,9,FALSE),IF(AND(WEEKDAY(MZ4,2)=2,COUNTIF(Jours_fériés,MZ4+1)),MZ11-HLOOKUP(MZ4+2,Journalier_HLV_Inter,9,FALSE),IF(AND(WEEKDAY(MZ4,2)=3,COUNTIF(Jours_fériés,AND(MZ4+1,MZ4+2))),MZ11-HLOOKUP(MZ4+5,Journalier_HLV_Inter,9,FALSE),IF(AND(WEEKDAY(MZ4,2)=3,COUNTIF(Jours_fériés,MZ4+1)),MZ11-HLOOKUP(MZ4+2,Journalier_HLV_Inter,9,FALSE),IF(AND(WEEKDAY(MZ4,2)=4,COUNTIF(Jours_fériés,MZ4+1)),MZ11-HLOOKUP(MZ4+4,Journalier_HLV_Inter,9,FALSE),IF(AND(WEEKDAY(MZ4,2)=4,COUNTIF(Jours_fériés,AND(MZ4+1,MZ4+4))),MZ11-HLOOKUP(MZ4+5,Journalier_HLV_Inter,9,FALSE),IF(AND(WEEKDAY(MZ4,2)=5,COUNTIF(Jours_fériés,MZ4+3)),MZ11-HLOOKUP(MZ4+4,Journalier_HLV_Inter,9,FALSE),IF(COUNTIF(Week_end,MZ4),0,IF(COUNTIF(Jours_fériés,MZ4),0,MZ11-HLOOKUP(MZ4+1,Journalier_HLV_Inter,9,FALSE)))))))))))))</f>
        <v>0</v>
      </c>
      <c r="NA20" s="63">
        <f>IF(WEEKDAY(NA4,2)=5,(NA11-HLOOKUP(NA4+3,Journalier_HLV_Inter,9,FALSE)),IF(AND(WEEKDAY(NA4,2)=1,COUNTIF(Jours_fériés,AND(NA4+1,IE+2))),NA11-HLOOKUP(NA4+3,Journalier_HLV_Inter,9,FALSE),IF(AND(WEEKDAY(NA4,2)=1,COUNTIF(Jours_fériés,NA4+1)),NA11-HLOOKUP(NA4+2,Journalier_HLV_Inter,9,FALSE),IF(AND(WEEKDAY(NA4,2)=2,COUNTIF(Jours_fériés,AND(NA4+1,NA4+2))),NA11-HLOOKUP(NA4+3,Journalier_HLV_Inter,9,FALSE),IF(AND(WEEKDAY(NA4,2)=2,COUNTIF(Jours_fériés,NA4+1)),NA11-HLOOKUP(NA4+2,Journalier_HLV_Inter,9,FALSE),IF(AND(WEEKDAY(NA4,2)=3,COUNTIF(Jours_fériés,AND(NA4+1,NA4+2))),NA11-HLOOKUP(NA4+5,Journalier_HLV_Inter,9,FALSE),IF(AND(WEEKDAY(NA4,2)=3,COUNTIF(Jours_fériés,NA4+1)),NA11-HLOOKUP(NA4+2,Journalier_HLV_Inter,9,FALSE),IF(AND(WEEKDAY(NA4,2)=4,COUNTIF(Jours_fériés,NA4+1)),NA11-HLOOKUP(NA4+4,Journalier_HLV_Inter,9,FALSE),IF(AND(WEEKDAY(NA4,2)=4,COUNTIF(Jours_fériés,AND(NA4+1,NA4+4))),NA11-HLOOKUP(NA4+5,Journalier_HLV_Inter,9,FALSE),IF(AND(WEEKDAY(NA4,2)=5,COUNTIF(Jours_fériés,NA4+3)),NA11-HLOOKUP(NA4+4,Journalier_HLV_Inter,9,FALSE),IF(COUNTIF(Week_end,NA4),0,IF(COUNTIF(Jours_fériés,NA4),0,NA11-HLOOKUP(NA4+1,Journalier_HLV_Inter,9,FALSE)))))))))))))</f>
        <v>0</v>
      </c>
      <c r="NB20" s="63" t="e">
        <f>IF(WEEKDAY(NB4,2)=5,(NB11-HLOOKUP(NB4+3,Journalier_HLV_Inter,9,FALSE)),IF(AND(WEEKDAY(NB4,2)=1,COUNTIF(Jours_fériés,AND(NB4+1,IE+2))),NB11-HLOOKUP(NB4+3,Journalier_HLV_Inter,9,FALSE),IF(AND(WEEKDAY(NB4,2)=1,COUNTIF(Jours_fériés,NB4+1)),NB11-HLOOKUP(NB4+2,Journalier_HLV_Inter,9,FALSE),IF(AND(WEEKDAY(NB4,2)=2,COUNTIF(Jours_fériés,AND(NB4+1,NB4+2))),NB11-HLOOKUP(NB4+3,Journalier_HLV_Inter,9,FALSE),IF(AND(WEEKDAY(NB4,2)=2,COUNTIF(Jours_fériés,NB4+1)),NB11-HLOOKUP(NB4+2,Journalier_HLV_Inter,9,FALSE),IF(AND(WEEKDAY(NB4,2)=3,COUNTIF(Jours_fériés,AND(NB4+1,NB4+2))),NB11-HLOOKUP(NB4+5,Journalier_HLV_Inter,9,FALSE),IF(AND(WEEKDAY(NB4,2)=3,COUNTIF(Jours_fériés,NB4+1)),NB11-HLOOKUP(NB4+2,Journalier_HLV_Inter,9,FALSE),IF(AND(WEEKDAY(NB4,2)=4,COUNTIF(Jours_fériés,NB4+1)),NB11-HLOOKUP(NB4+4,Journalier_HLV_Inter,9,FALSE),IF(AND(WEEKDAY(NB4,2)=4,COUNTIF(Jours_fériés,AND(NB4+1,NB4+4))),NB11-HLOOKUP(NB4+5,Journalier_HLV_Inter,9,FALSE),IF(AND(WEEKDAY(NB4,2)=5,COUNTIF(Jours_fériés,NB4+3)),NB11-HLOOKUP(NB4+4,Journalier_HLV_Inter,9,FALSE),IF(COUNTIF(Week_end,NB4),0,IF(COUNTIF(Jours_fériés,NB4),0,NB11-HLOOKUP(NB4+1,Journalier_HLV_Inter,9,FALSE)))))))))))))</f>
        <v>#N/A</v>
      </c>
      <c r="NC20" s="63">
        <f>IF(WEEKDAY(NC4,2)=5,(NC11-HLOOKUP(NC4+3,Journalier_HLV_Inter,9,FALSE)),IF(AND(WEEKDAY(NC4,2)=1,COUNTIF(Jours_fériés,AND(NC4+1,IE+2))),NC11-HLOOKUP(NC4+3,Journalier_HLV_Inter,9,FALSE),IF(AND(WEEKDAY(NC4,2)=1,COUNTIF(Jours_fériés,NC4+1)),NC11-HLOOKUP(NC4+2,Journalier_HLV_Inter,9,FALSE),IF(AND(WEEKDAY(NC4,2)=2,COUNTIF(Jours_fériés,AND(NC4+1,NC4+2))),NC11-HLOOKUP(NC4+3,Journalier_HLV_Inter,9,FALSE),IF(AND(WEEKDAY(NC4,2)=2,COUNTIF(Jours_fériés,NC4+1)),NC11-HLOOKUP(NC4+2,Journalier_HLV_Inter,9,FALSE),IF(AND(WEEKDAY(NC4,2)=3,COUNTIF(Jours_fériés,AND(NC4+1,NC4+2))),NC11-HLOOKUP(NC4+5,Journalier_HLV_Inter,9,FALSE),IF(AND(WEEKDAY(NC4,2)=3,COUNTIF(Jours_fériés,NC4+1)),NC11-HLOOKUP(NC4+2,Journalier_HLV_Inter,9,FALSE),IF(AND(WEEKDAY(NC4,2)=4,COUNTIF(Jours_fériés,NC4+1)),NC11-HLOOKUP(NC4+4,Journalier_HLV_Inter,9,FALSE),IF(AND(WEEKDAY(NC4,2)=4,COUNTIF(Jours_fériés,AND(NC4+1,NC4+4))),NC11-HLOOKUP(NC4+5,Journalier_HLV_Inter,9,FALSE),IF(AND(WEEKDAY(NC4,2)=5,COUNTIF(Jours_fériés,NC4+3)),NC11-HLOOKUP(NC4+4,Journalier_HLV_Inter,9,FALSE),IF(COUNTIF(Week_end,NC4),0,IF(COUNTIF(Jours_fériés,NC4),0,NC11-HLOOKUP(NC4+1,Journalier_HLV_Inter,9,FALSE)))))))))))))</f>
        <v>0</v>
      </c>
      <c r="ND20" s="63" t="e">
        <f>IF(WEEKDAY(ND4,2)=5,(ND11-HLOOKUP(ND4+3,Journalier_HLV_Inter,9,FALSE)),IF(AND(WEEKDAY(ND4,2)=1,COUNTIF(Jours_fériés,AND(ND4+1,IE+2))),ND11-HLOOKUP(ND4+3,Journalier_HLV_Inter,9,FALSE),IF(AND(WEEKDAY(ND4,2)=1,COUNTIF(Jours_fériés,ND4+1)),ND11-HLOOKUP(ND4+2,Journalier_HLV_Inter,9,FALSE),IF(AND(WEEKDAY(ND4,2)=2,COUNTIF(Jours_fériés,AND(ND4+1,ND4+2))),ND11-HLOOKUP(ND4+3,Journalier_HLV_Inter,9,FALSE),IF(AND(WEEKDAY(ND4,2)=2,COUNTIF(Jours_fériés,ND4+1)),ND11-HLOOKUP(ND4+2,Journalier_HLV_Inter,9,FALSE),IF(AND(WEEKDAY(ND4,2)=3,COUNTIF(Jours_fériés,AND(ND4+1,ND4+2))),ND11-HLOOKUP(ND4+5,Journalier_HLV_Inter,9,FALSE),IF(AND(WEEKDAY(ND4,2)=3,COUNTIF(Jours_fériés,ND4+1)),ND11-HLOOKUP(ND4+2,Journalier_HLV_Inter,9,FALSE),IF(AND(WEEKDAY(ND4,2)=4,COUNTIF(Jours_fériés,ND4+1)),ND11-HLOOKUP(ND4+4,Journalier_HLV_Inter,9,FALSE),IF(AND(WEEKDAY(ND4,2)=4,COUNTIF(Jours_fériés,AND(ND4+1,ND4+4))),ND11-HLOOKUP(ND4+5,Journalier_HLV_Inter,9,FALSE),IF(AND(WEEKDAY(ND4,2)=5,COUNTIF(Jours_fériés,ND4+3)),ND11-HLOOKUP(ND4+4,Journalier_HLV_Inter,9,FALSE),IF(COUNTIF(Week_end,ND4),0,IF(COUNTIF(Jours_fériés,ND4),0,ND11-HLOOKUP(ND4+1,Journalier_HLV_Inter,9,FALSE)))))))))))))</f>
        <v>#N/A</v>
      </c>
    </row>
    <row r="21" spans="1:368" s="58" customFormat="1" x14ac:dyDescent="0.35">
      <c r="A21" s="66" t="s">
        <v>16</v>
      </c>
      <c r="D21" s="62"/>
      <c r="E21" s="63">
        <f>IF(WEEKDAY(E4,2)=5,(E12-HLOOKUP(E4+3,Journalier_HLV_Inter,10,FALSE)),IF(AND(WEEKDAY(E4,2)=1,COUNTIF(Jours_fériés,AND(E4+1,IE+2))),E12-HLOOKUP(E4+3,Journalier_HLV_Inter,10,FALSE),IF(AND(WEEKDAY(E4,2)=1,COUNTIF(Jours_fériés,E4+1)),E12-HLOOKUP(E4+2,Journalier_HLV_Inter,10,FALSE),IF(AND(WEEKDAY(E4,2)=2,COUNTIF(Jours_fériés,AND(E4+1,E4+2))),E12-HLOOKUP(E4+3,Journalier_HLV_Inter,10,FALSE),IF(AND(WEEKDAY(E4,2)=2,COUNTIF(Jours_fériés,E4+1)),E12-HLOOKUP(E4+2,Journalier_HLV_Inter,10,FALSE),IF(AND(WEEKDAY(E4,2)=3,COUNTIF(Jours_fériés,AND(E4+1,E4+2))),E12-HLOOKUP(E4+5,Journalier_HLV_Inter,10,FALSE),IF(AND(WEEKDAY(E4,2)=3,COUNTIF(Jours_fériés,E4+1)),E12-HLOOKUP(E4+2,Journalier_HLV_Inter,10,FALSE),IF(AND(WEEKDAY(E4,2)=4,COUNTIF(Jours_fériés,E4+1)),E12-HLOOKUP(E4+4,Journalier_HLV_Inter,10,FALSE),IF(AND(WEEKDAY(E4,2)=4,COUNTIF(Jours_fériés,AND(E4+1,E4+4))),E12-HLOOKUP(E4+5,Journalier_HLV_Inter,10,FALSE),IF(AND(WEEKDAY(E4,2)=5,COUNTIF(Jours_fériés,E4+3)),E12-HLOOKUP(E4+4,Journalier_HLV_Inter,10,FALSE),IF(COUNTIF(Week_end,E4),0,IF(COUNTIF(Jours_fériés,E4),0,E12-HLOOKUP(E4+1,Journalier_HLV_Inter,10,FALSE)))))))))))))</f>
        <v>0</v>
      </c>
      <c r="F21" s="63">
        <f>IF(WEEKDAY(F4,2)=5,(F12-HLOOKUP(F4+3,Journalier_HLV_Inter,10,FALSE)),IF(AND(WEEKDAY(F4,2)=1,COUNTIF(Jours_fériés,AND(F4+1,IE+2))),F12-HLOOKUP(F4+3,Journalier_HLV_Inter,10,FALSE),IF(AND(WEEKDAY(F4,2)=1,COUNTIF(Jours_fériés,F4+1)),F12-HLOOKUP(F4+2,Journalier_HLV_Inter,10,FALSE),IF(AND(WEEKDAY(F4,2)=2,COUNTIF(Jours_fériés,AND(F4+1,F4+2))),F12-HLOOKUP(F4+3,Journalier_HLV_Inter,10,FALSE),IF(AND(WEEKDAY(F4,2)=2,COUNTIF(Jours_fériés,F4+1)),F12-HLOOKUP(F4+2,Journalier_HLV_Inter,10,FALSE),IF(AND(WEEKDAY(F4,2)=3,COUNTIF(Jours_fériés,AND(F4+1,F4+2))),F12-HLOOKUP(F4+5,Journalier_HLV_Inter,10,FALSE),IF(AND(WEEKDAY(F4,2)=3,COUNTIF(Jours_fériés,F4+1)),F12-HLOOKUP(F4+2,Journalier_HLV_Inter,10,FALSE),IF(AND(WEEKDAY(F4,2)=4,COUNTIF(Jours_fériés,F4+1)),F12-HLOOKUP(F4+4,Journalier_HLV_Inter,10,FALSE),IF(AND(WEEKDAY(F4,2)=4,COUNTIF(Jours_fériés,AND(F4+1,F4+4))),F12-HLOOKUP(F4+5,Journalier_HLV_Inter,10,FALSE),IF(AND(WEEKDAY(F4,2)=5,COUNTIF(Jours_fériés,F4+3)),F12-HLOOKUP(F4+4,Journalier_HLV_Inter,10,FALSE),IF(COUNTIF(Week_end,F4),0,IF(COUNTIF(Jours_fériés,F4),0,F12-HLOOKUP(F4+1,Journalier_HLV_Inter,10,FALSE)))))))))))))</f>
        <v>0</v>
      </c>
      <c r="G21" s="63">
        <f>IF(WEEKDAY(G4,2)=5,(G12-HLOOKUP(G4+3,Journalier_HLV_Inter,10,FALSE)),IF(AND(WEEKDAY(G4,2)=1,COUNTIF(Jours_fériés,AND(G4+1,IE+2))),G12-HLOOKUP(G4+3,Journalier_HLV_Inter,10,FALSE),IF(AND(WEEKDAY(G4,2)=1,COUNTIF(Jours_fériés,G4+1)),G12-HLOOKUP(G4+2,Journalier_HLV_Inter,10,FALSE),IF(AND(WEEKDAY(G4,2)=2,COUNTIF(Jours_fériés,AND(G4+1,G4+2))),G12-HLOOKUP(G4+3,Journalier_HLV_Inter,10,FALSE),IF(AND(WEEKDAY(G4,2)=2,COUNTIF(Jours_fériés,G4+1)),G12-HLOOKUP(G4+2,Journalier_HLV_Inter,10,FALSE),IF(AND(WEEKDAY(G4,2)=3,COUNTIF(Jours_fériés,AND(G4+1,G4+2))),G12-HLOOKUP(G4+5,Journalier_HLV_Inter,10,FALSE),IF(AND(WEEKDAY(G4,2)=3,COUNTIF(Jours_fériés,G4+1)),G12-HLOOKUP(G4+2,Journalier_HLV_Inter,10,FALSE),IF(AND(WEEKDAY(G4,2)=4,COUNTIF(Jours_fériés,G4+1)),G12-HLOOKUP(G4+4,Journalier_HLV_Inter,10,FALSE),IF(AND(WEEKDAY(G4,2)=4,COUNTIF(Jours_fériés,AND(G4+1,G4+4))),G12-HLOOKUP(G4+5,Journalier_HLV_Inter,10,FALSE),IF(AND(WEEKDAY(G4,2)=5,COUNTIF(Jours_fériés,G4+3)),G12-HLOOKUP(G4+4,Journalier_HLV_Inter,10,FALSE),IF(COUNTIF(Week_end,G4),0,IF(COUNTIF(Jours_fériés,G4),0,G12-HLOOKUP(G4+1,Journalier_HLV_Inter,10,FALSE)))))))))))))</f>
        <v>40</v>
      </c>
      <c r="H21" s="63">
        <f>IF(WEEKDAY(H4,2)=5,(H12-HLOOKUP(H4+3,Journalier_HLV_Inter,10,FALSE)),IF(AND(WEEKDAY(H4,2)=1,COUNTIF(Jours_fériés,AND(H4+1,IE+2))),H12-HLOOKUP(H4+3,Journalier_HLV_Inter,10,FALSE),IF(AND(WEEKDAY(H4,2)=1,COUNTIF(Jours_fériés,H4+1)),H12-HLOOKUP(H4+2,Journalier_HLV_Inter,10,FALSE),IF(AND(WEEKDAY(H4,2)=2,COUNTIF(Jours_fériés,AND(H4+1,H4+2))),H12-HLOOKUP(H4+3,Journalier_HLV_Inter,10,FALSE),IF(AND(WEEKDAY(H4,2)=2,COUNTIF(Jours_fériés,H4+1)),H12-HLOOKUP(H4+2,Journalier_HLV_Inter,10,FALSE),IF(AND(WEEKDAY(H4,2)=3,COUNTIF(Jours_fériés,AND(H4+1,H4+2))),H12-HLOOKUP(H4+5,Journalier_HLV_Inter,10,FALSE),IF(AND(WEEKDAY(H4,2)=3,COUNTIF(Jours_fériés,H4+1)),H12-HLOOKUP(H4+2,Journalier_HLV_Inter,10,FALSE),IF(AND(WEEKDAY(H4,2)=4,COUNTIF(Jours_fériés,H4+1)),H12-HLOOKUP(H4+4,Journalier_HLV_Inter,10,FALSE),IF(AND(WEEKDAY(H4,2)=4,COUNTIF(Jours_fériés,AND(H4+1,H4+4))),H12-HLOOKUP(H4+5,Journalier_HLV_Inter,10,FALSE),IF(AND(WEEKDAY(H4,2)=5,COUNTIF(Jours_fériés,H4+3)),H12-HLOOKUP(H4+4,Journalier_HLV_Inter,10,FALSE),IF(COUNTIF(Week_end,H4),0,IF(COUNTIF(Jours_fériés,H4),0,H12-HLOOKUP(H4+1,Journalier_HLV_Inter,10,FALSE)))))))))))))</f>
        <v>25</v>
      </c>
      <c r="I21" s="63">
        <f>IF(WEEKDAY(I4,2)=5,(I12-HLOOKUP(I4+3,Journalier_HLV_Inter,10,FALSE)),IF(AND(WEEKDAY(I4,2)=1,COUNTIF(Jours_fériés,AND(I4+1,IE+2))),I12-HLOOKUP(I4+3,Journalier_HLV_Inter,10,FALSE),IF(AND(WEEKDAY(I4,2)=1,COUNTIF(Jours_fériés,I4+1)),I12-HLOOKUP(I4+2,Journalier_HLV_Inter,10,FALSE),IF(AND(WEEKDAY(I4,2)=2,COUNTIF(Jours_fériés,AND(I4+1,I4+2))),I12-HLOOKUP(I4+3,Journalier_HLV_Inter,10,FALSE),IF(AND(WEEKDAY(I4,2)=2,COUNTIF(Jours_fériés,I4+1)),I12-HLOOKUP(I4+2,Journalier_HLV_Inter,10,FALSE),IF(AND(WEEKDAY(I4,2)=3,COUNTIF(Jours_fériés,AND(I4+1,I4+2))),I12-HLOOKUP(I4+5,Journalier_HLV_Inter,10,FALSE),IF(AND(WEEKDAY(I4,2)=3,COUNTIF(Jours_fériés,I4+1)),I12-HLOOKUP(I4+2,Journalier_HLV_Inter,10,FALSE),IF(AND(WEEKDAY(I4,2)=4,COUNTIF(Jours_fériés,I4+1)),I12-HLOOKUP(I4+4,Journalier_HLV_Inter,10,FALSE),IF(AND(WEEKDAY(I4,2)=4,COUNTIF(Jours_fériés,AND(I4+1,I4+4))),I12-HLOOKUP(I4+5,Journalier_HLV_Inter,10,FALSE),IF(AND(WEEKDAY(I4,2)=5,COUNTIF(Jours_fériés,I4+3)),I12-HLOOKUP(I4+4,Journalier_HLV_Inter,10,FALSE),IF(COUNTIF(Week_end,I4),0,IF(COUNTIF(Jours_fériés,I4),0,I12-HLOOKUP(I4+1,Journalier_HLV_Inter,10,FALSE)))))))))))))</f>
        <v>15</v>
      </c>
      <c r="J21" s="63">
        <f>IF(WEEKDAY(J4,2)=5,(J12-HLOOKUP(J4+3,Journalier_HLV_Inter,10,FALSE)),IF(AND(WEEKDAY(J4,2)=1,COUNTIF(Jours_fériés,AND(J4+1,IE+2))),J12-HLOOKUP(J4+3,Journalier_HLV_Inter,10,FALSE),IF(AND(WEEKDAY(J4,2)=1,COUNTIF(Jours_fériés,J4+1)),J12-HLOOKUP(J4+2,Journalier_HLV_Inter,10,FALSE),IF(AND(WEEKDAY(J4,2)=2,COUNTIF(Jours_fériés,AND(J4+1,J4+2))),J12-HLOOKUP(J4+3,Journalier_HLV_Inter,10,FALSE),IF(AND(WEEKDAY(J4,2)=2,COUNTIF(Jours_fériés,J4+1)),J12-HLOOKUP(J4+2,Journalier_HLV_Inter,10,FALSE),IF(AND(WEEKDAY(J4,2)=3,COUNTIF(Jours_fériés,AND(J4+1,J4+2))),J12-HLOOKUP(J4+5,Journalier_HLV_Inter,10,FALSE),IF(AND(WEEKDAY(J4,2)=3,COUNTIF(Jours_fériés,J4+1)),J12-HLOOKUP(J4+2,Journalier_HLV_Inter,10,FALSE),IF(AND(WEEKDAY(J4,2)=4,COUNTIF(Jours_fériés,J4+1)),J12-HLOOKUP(J4+4,Journalier_HLV_Inter,10,FALSE),IF(AND(WEEKDAY(J4,2)=4,COUNTIF(Jours_fériés,AND(J4+1,J4+4))),J12-HLOOKUP(J4+5,Journalier_HLV_Inter,10,FALSE),IF(AND(WEEKDAY(J4,2)=5,COUNTIF(Jours_fériés,J4+3)),J12-HLOOKUP(J4+4,Journalier_HLV_Inter,10,FALSE),IF(COUNTIF(Week_end,J4),0,IF(COUNTIF(Jours_fériés,J4),0,J12-HLOOKUP(J4+1,Journalier_HLV_Inter,10,FALSE)))))))))))))</f>
        <v>0</v>
      </c>
      <c r="K21" s="63">
        <f>IF(WEEKDAY(K4,2)=5,(K12-HLOOKUP(K4+3,Journalier_HLV_Inter,10,FALSE)),IF(AND(WEEKDAY(K4,2)=1,COUNTIF(Jours_fériés,AND(K4+1,IE+2))),K12-HLOOKUP(K4+3,Journalier_HLV_Inter,10,FALSE),IF(AND(WEEKDAY(K4,2)=1,COUNTIF(Jours_fériés,K4+1)),K12-HLOOKUP(K4+2,Journalier_HLV_Inter,10,FALSE),IF(AND(WEEKDAY(K4,2)=2,COUNTIF(Jours_fériés,AND(K4+1,K4+2))),K12-HLOOKUP(K4+3,Journalier_HLV_Inter,10,FALSE),IF(AND(WEEKDAY(K4,2)=2,COUNTIF(Jours_fériés,K4+1)),K12-HLOOKUP(K4+2,Journalier_HLV_Inter,10,FALSE),IF(AND(WEEKDAY(K4,2)=3,COUNTIF(Jours_fériés,AND(K4+1,K4+2))),K12-HLOOKUP(K4+5,Journalier_HLV_Inter,10,FALSE),IF(AND(WEEKDAY(K4,2)=3,COUNTIF(Jours_fériés,K4+1)),K12-HLOOKUP(K4+2,Journalier_HLV_Inter,10,FALSE),IF(AND(WEEKDAY(K4,2)=4,COUNTIF(Jours_fériés,K4+1)),K12-HLOOKUP(K4+4,Journalier_HLV_Inter,10,FALSE),IF(AND(WEEKDAY(K4,2)=4,COUNTIF(Jours_fériés,AND(K4+1,K4+4))),K12-HLOOKUP(K4+5,Journalier_HLV_Inter,10,FALSE),IF(AND(WEEKDAY(K4,2)=5,COUNTIF(Jours_fériés,K4+3)),K12-HLOOKUP(K4+4,Journalier_HLV_Inter,10,FALSE),IF(COUNTIF(Week_end,K4),0,IF(COUNTIF(Jours_fériés,K4),0,K12-HLOOKUP(K4+1,Journalier_HLV_Inter,10,FALSE)))))))))))))</f>
        <v>0</v>
      </c>
      <c r="L21" s="63">
        <f>IF(WEEKDAY(L4,2)=5,(L12-HLOOKUP(L4+3,Journalier_HLV_Inter,10,FALSE)),IF(AND(WEEKDAY(L4,2)=1,COUNTIF(Jours_fériés,AND(L4+1,IE+2))),L12-HLOOKUP(L4+3,Journalier_HLV_Inter,10,FALSE),IF(AND(WEEKDAY(L4,2)=1,COUNTIF(Jours_fériés,L4+1)),L12-HLOOKUP(L4+2,Journalier_HLV_Inter,10,FALSE),IF(AND(WEEKDAY(L4,2)=2,COUNTIF(Jours_fériés,AND(L4+1,L4+2))),L12-HLOOKUP(L4+3,Journalier_HLV_Inter,10,FALSE),IF(AND(WEEKDAY(L4,2)=2,COUNTIF(Jours_fériés,L4+1)),L12-HLOOKUP(L4+2,Journalier_HLV_Inter,10,FALSE),IF(AND(WEEKDAY(L4,2)=3,COUNTIF(Jours_fériés,AND(L4+1,L4+2))),L12-HLOOKUP(L4+5,Journalier_HLV_Inter,10,FALSE),IF(AND(WEEKDAY(L4,2)=3,COUNTIF(Jours_fériés,L4+1)),L12-HLOOKUP(L4+2,Journalier_HLV_Inter,10,FALSE),IF(AND(WEEKDAY(L4,2)=4,COUNTIF(Jours_fériés,L4+1)),L12-HLOOKUP(L4+4,Journalier_HLV_Inter,10,FALSE),IF(AND(WEEKDAY(L4,2)=4,COUNTIF(Jours_fériés,AND(L4+1,L4+4))),L12-HLOOKUP(L4+5,Journalier_HLV_Inter,10,FALSE),IF(AND(WEEKDAY(L4,2)=5,COUNTIF(Jours_fériés,L4+3)),L12-HLOOKUP(L4+4,Journalier_HLV_Inter,10,FALSE),IF(COUNTIF(Week_end,L4),0,IF(COUNTIF(Jours_fériés,L4),0,L12-HLOOKUP(L4+1,Journalier_HLV_Inter,10,FALSE)))))))))))))</f>
        <v>0</v>
      </c>
      <c r="M21" s="63">
        <f>IF(WEEKDAY(M4,2)=5,(M12-HLOOKUP(M4+3,Journalier_HLV_Inter,10,FALSE)),IF(AND(WEEKDAY(M4,2)=1,COUNTIF(Jours_fériés,AND(M4+1,IE+2))),M12-HLOOKUP(M4+3,Journalier_HLV_Inter,10,FALSE),IF(AND(WEEKDAY(M4,2)=1,COUNTIF(Jours_fériés,M4+1)),M12-HLOOKUP(M4+2,Journalier_HLV_Inter,10,FALSE),IF(AND(WEEKDAY(M4,2)=2,COUNTIF(Jours_fériés,AND(M4+1,M4+2))),M12-HLOOKUP(M4+3,Journalier_HLV_Inter,10,FALSE),IF(AND(WEEKDAY(M4,2)=2,COUNTIF(Jours_fériés,M4+1)),M12-HLOOKUP(M4+2,Journalier_HLV_Inter,10,FALSE),IF(AND(WEEKDAY(M4,2)=3,COUNTIF(Jours_fériés,AND(M4+1,M4+2))),M12-HLOOKUP(M4+5,Journalier_HLV_Inter,10,FALSE),IF(AND(WEEKDAY(M4,2)=3,COUNTIF(Jours_fériés,M4+1)),M12-HLOOKUP(M4+2,Journalier_HLV_Inter,10,FALSE),IF(AND(WEEKDAY(M4,2)=4,COUNTIF(Jours_fériés,M4+1)),M12-HLOOKUP(M4+4,Journalier_HLV_Inter,10,FALSE),IF(AND(WEEKDAY(M4,2)=4,COUNTIF(Jours_fériés,AND(M4+1,M4+4))),M12-HLOOKUP(M4+5,Journalier_HLV_Inter,10,FALSE),IF(AND(WEEKDAY(M4,2)=5,COUNTIF(Jours_fériés,M4+3)),M12-HLOOKUP(M4+4,Journalier_HLV_Inter,10,FALSE),IF(COUNTIF(Week_end,M4),0,IF(COUNTIF(Jours_fériés,M4),0,M12-HLOOKUP(M4+1,Journalier_HLV_Inter,10,FALSE)))))))))))))</f>
        <v>0</v>
      </c>
      <c r="N21" s="63">
        <f>IF(WEEKDAY(N4,2)=5,(N12-HLOOKUP(N4+3,Journalier_HLV_Inter,10,FALSE)),IF(AND(WEEKDAY(N4,2)=1,COUNTIF(Jours_fériés,AND(N4+1,IE+2))),N12-HLOOKUP(N4+3,Journalier_HLV_Inter,10,FALSE),IF(AND(WEEKDAY(N4,2)=1,COUNTIF(Jours_fériés,N4+1)),N12-HLOOKUP(N4+2,Journalier_HLV_Inter,10,FALSE),IF(AND(WEEKDAY(N4,2)=2,COUNTIF(Jours_fériés,AND(N4+1,N4+2))),N12-HLOOKUP(N4+3,Journalier_HLV_Inter,10,FALSE),IF(AND(WEEKDAY(N4,2)=2,COUNTIF(Jours_fériés,N4+1)),N12-HLOOKUP(N4+2,Journalier_HLV_Inter,10,FALSE),IF(AND(WEEKDAY(N4,2)=3,COUNTIF(Jours_fériés,AND(N4+1,N4+2))),N12-HLOOKUP(N4+5,Journalier_HLV_Inter,10,FALSE),IF(AND(WEEKDAY(N4,2)=3,COUNTIF(Jours_fériés,N4+1)),N12-HLOOKUP(N4+2,Journalier_HLV_Inter,10,FALSE),IF(AND(WEEKDAY(N4,2)=4,COUNTIF(Jours_fériés,N4+1)),N12-HLOOKUP(N4+4,Journalier_HLV_Inter,10,FALSE),IF(AND(WEEKDAY(N4,2)=4,COUNTIF(Jours_fériés,AND(N4+1,N4+4))),N12-HLOOKUP(N4+5,Journalier_HLV_Inter,10,FALSE),IF(AND(WEEKDAY(N4,2)=5,COUNTIF(Jours_fériés,N4+3)),N12-HLOOKUP(N4+4,Journalier_HLV_Inter,10,FALSE),IF(COUNTIF(Week_end,N4),0,IF(COUNTIF(Jours_fériés,N4),0,N12-HLOOKUP(N4+1,Journalier_HLV_Inter,10,FALSE)))))))))))))</f>
        <v>0</v>
      </c>
      <c r="O21" s="63">
        <f>IF(WEEKDAY(O4,2)=5,(O12-HLOOKUP(O4+3,Journalier_HLV_Inter,10,FALSE)),IF(AND(WEEKDAY(O4,2)=1,COUNTIF(Jours_fériés,AND(O4+1,IE+2))),O12-HLOOKUP(O4+3,Journalier_HLV_Inter,10,FALSE),IF(AND(WEEKDAY(O4,2)=1,COUNTIF(Jours_fériés,O4+1)),O12-HLOOKUP(O4+2,Journalier_HLV_Inter,10,FALSE),IF(AND(WEEKDAY(O4,2)=2,COUNTIF(Jours_fériés,AND(O4+1,O4+2))),O12-HLOOKUP(O4+3,Journalier_HLV_Inter,10,FALSE),IF(AND(WEEKDAY(O4,2)=2,COUNTIF(Jours_fériés,O4+1)),O12-HLOOKUP(O4+2,Journalier_HLV_Inter,10,FALSE),IF(AND(WEEKDAY(O4,2)=3,COUNTIF(Jours_fériés,AND(O4+1,O4+2))),O12-HLOOKUP(O4+5,Journalier_HLV_Inter,10,FALSE),IF(AND(WEEKDAY(O4,2)=3,COUNTIF(Jours_fériés,O4+1)),O12-HLOOKUP(O4+2,Journalier_HLV_Inter,10,FALSE),IF(AND(WEEKDAY(O4,2)=4,COUNTIF(Jours_fériés,O4+1)),O12-HLOOKUP(O4+4,Journalier_HLV_Inter,10,FALSE),IF(AND(WEEKDAY(O4,2)=4,COUNTIF(Jours_fériés,AND(O4+1,O4+4))),O12-HLOOKUP(O4+5,Journalier_HLV_Inter,10,FALSE),IF(AND(WEEKDAY(O4,2)=5,COUNTIF(Jours_fériés,O4+3)),O12-HLOOKUP(O4+4,Journalier_HLV_Inter,10,FALSE),IF(COUNTIF(Week_end,O4),0,IF(COUNTIF(Jours_fériés,O4),0,O12-HLOOKUP(O4+1,Journalier_HLV_Inter,10,FALSE)))))))))))))</f>
        <v>0</v>
      </c>
      <c r="P21" s="63">
        <f>IF(WEEKDAY(P4,2)=5,(P12-HLOOKUP(P4+3,Journalier_HLV_Inter,10,FALSE)),IF(AND(WEEKDAY(P4,2)=1,COUNTIF(Jours_fériés,AND(P4+1,IE+2))),P12-HLOOKUP(P4+3,Journalier_HLV_Inter,10,FALSE),IF(AND(WEEKDAY(P4,2)=1,COUNTIF(Jours_fériés,P4+1)),P12-HLOOKUP(P4+2,Journalier_HLV_Inter,10,FALSE),IF(AND(WEEKDAY(P4,2)=2,COUNTIF(Jours_fériés,AND(P4+1,P4+2))),P12-HLOOKUP(P4+3,Journalier_HLV_Inter,10,FALSE),IF(AND(WEEKDAY(P4,2)=2,COUNTIF(Jours_fériés,P4+1)),P12-HLOOKUP(P4+2,Journalier_HLV_Inter,10,FALSE),IF(AND(WEEKDAY(P4,2)=3,COUNTIF(Jours_fériés,AND(P4+1,P4+2))),P12-HLOOKUP(P4+5,Journalier_HLV_Inter,10,FALSE),IF(AND(WEEKDAY(P4,2)=3,COUNTIF(Jours_fériés,P4+1)),P12-HLOOKUP(P4+2,Journalier_HLV_Inter,10,FALSE),IF(AND(WEEKDAY(P4,2)=4,COUNTIF(Jours_fériés,P4+1)),P12-HLOOKUP(P4+4,Journalier_HLV_Inter,10,FALSE),IF(AND(WEEKDAY(P4,2)=4,COUNTIF(Jours_fériés,AND(P4+1,P4+4))),P12-HLOOKUP(P4+5,Journalier_HLV_Inter,10,FALSE),IF(AND(WEEKDAY(P4,2)=5,COUNTIF(Jours_fériés,P4+3)),P12-HLOOKUP(P4+4,Journalier_HLV_Inter,10,FALSE),IF(COUNTIF(Week_end,P4),0,IF(COUNTIF(Jours_fériés,P4),0,P12-HLOOKUP(P4+1,Journalier_HLV_Inter,10,FALSE)))))))))))))</f>
        <v>0</v>
      </c>
      <c r="Q21" s="63">
        <f>IF(WEEKDAY(Q4,2)=5,(Q12-HLOOKUP(Q4+3,Journalier_HLV_Inter,10,FALSE)),IF(AND(WEEKDAY(Q4,2)=1,COUNTIF(Jours_fériés,AND(Q4+1,IE+2))),Q12-HLOOKUP(Q4+3,Journalier_HLV_Inter,10,FALSE),IF(AND(WEEKDAY(Q4,2)=1,COUNTIF(Jours_fériés,Q4+1)),Q12-HLOOKUP(Q4+2,Journalier_HLV_Inter,10,FALSE),IF(AND(WEEKDAY(Q4,2)=2,COUNTIF(Jours_fériés,AND(Q4+1,Q4+2))),Q12-HLOOKUP(Q4+3,Journalier_HLV_Inter,10,FALSE),IF(AND(WEEKDAY(Q4,2)=2,COUNTIF(Jours_fériés,Q4+1)),Q12-HLOOKUP(Q4+2,Journalier_HLV_Inter,10,FALSE),IF(AND(WEEKDAY(Q4,2)=3,COUNTIF(Jours_fériés,AND(Q4+1,Q4+2))),Q12-HLOOKUP(Q4+5,Journalier_HLV_Inter,10,FALSE),IF(AND(WEEKDAY(Q4,2)=3,COUNTIF(Jours_fériés,Q4+1)),Q12-HLOOKUP(Q4+2,Journalier_HLV_Inter,10,FALSE),IF(AND(WEEKDAY(Q4,2)=4,COUNTIF(Jours_fériés,Q4+1)),Q12-HLOOKUP(Q4+4,Journalier_HLV_Inter,10,FALSE),IF(AND(WEEKDAY(Q4,2)=4,COUNTIF(Jours_fériés,AND(Q4+1,Q4+4))),Q12-HLOOKUP(Q4+5,Journalier_HLV_Inter,10,FALSE),IF(AND(WEEKDAY(Q4,2)=5,COUNTIF(Jours_fériés,Q4+3)),Q12-HLOOKUP(Q4+4,Journalier_HLV_Inter,10,FALSE),IF(COUNTIF(Week_end,Q4),0,IF(COUNTIF(Jours_fériés,Q4),0,Q12-HLOOKUP(Q4+1,Journalier_HLV_Inter,10,FALSE)))))))))))))</f>
        <v>0</v>
      </c>
      <c r="R21" s="63">
        <f>IF(WEEKDAY(R4,2)=5,(R12-HLOOKUP(R4+3,Journalier_HLV_Inter,10,FALSE)),IF(AND(WEEKDAY(R4,2)=1,COUNTIF(Jours_fériés,AND(R4+1,IE+2))),R12-HLOOKUP(R4+3,Journalier_HLV_Inter,10,FALSE),IF(AND(WEEKDAY(R4,2)=1,COUNTIF(Jours_fériés,R4+1)),R12-HLOOKUP(R4+2,Journalier_HLV_Inter,10,FALSE),IF(AND(WEEKDAY(R4,2)=2,COUNTIF(Jours_fériés,AND(R4+1,R4+2))),R12-HLOOKUP(R4+3,Journalier_HLV_Inter,10,FALSE),IF(AND(WEEKDAY(R4,2)=2,COUNTIF(Jours_fériés,R4+1)),R12-HLOOKUP(R4+2,Journalier_HLV_Inter,10,FALSE),IF(AND(WEEKDAY(R4,2)=3,COUNTIF(Jours_fériés,AND(R4+1,R4+2))),R12-HLOOKUP(R4+5,Journalier_HLV_Inter,10,FALSE),IF(AND(WEEKDAY(R4,2)=3,COUNTIF(Jours_fériés,R4+1)),R12-HLOOKUP(R4+2,Journalier_HLV_Inter,10,FALSE),IF(AND(WEEKDAY(R4,2)=4,COUNTIF(Jours_fériés,R4+1)),R12-HLOOKUP(R4+4,Journalier_HLV_Inter,10,FALSE),IF(AND(WEEKDAY(R4,2)=4,COUNTIF(Jours_fériés,AND(R4+1,R4+4))),R12-HLOOKUP(R4+5,Journalier_HLV_Inter,10,FALSE),IF(AND(WEEKDAY(R4,2)=5,COUNTIF(Jours_fériés,R4+3)),R12-HLOOKUP(R4+4,Journalier_HLV_Inter,10,FALSE),IF(COUNTIF(Week_end,R4),0,IF(COUNTIF(Jours_fériés,R4),0,R12-HLOOKUP(R4+1,Journalier_HLV_Inter,10,FALSE)))))))))))))</f>
        <v>0</v>
      </c>
      <c r="S21" s="63">
        <f>IF(WEEKDAY(S4,2)=5,(S12-HLOOKUP(S4+3,Journalier_HLV_Inter,10,FALSE)),IF(AND(WEEKDAY(S4,2)=1,COUNTIF(Jours_fériés,AND(S4+1,IE+2))),S12-HLOOKUP(S4+3,Journalier_HLV_Inter,10,FALSE),IF(AND(WEEKDAY(S4,2)=1,COUNTIF(Jours_fériés,S4+1)),S12-HLOOKUP(S4+2,Journalier_HLV_Inter,10,FALSE),IF(AND(WEEKDAY(S4,2)=2,COUNTIF(Jours_fériés,AND(S4+1,S4+2))),S12-HLOOKUP(S4+3,Journalier_HLV_Inter,10,FALSE),IF(AND(WEEKDAY(S4,2)=2,COUNTIF(Jours_fériés,S4+1)),S12-HLOOKUP(S4+2,Journalier_HLV_Inter,10,FALSE),IF(AND(WEEKDAY(S4,2)=3,COUNTIF(Jours_fériés,AND(S4+1,S4+2))),S12-HLOOKUP(S4+5,Journalier_HLV_Inter,10,FALSE),IF(AND(WEEKDAY(S4,2)=3,COUNTIF(Jours_fériés,S4+1)),S12-HLOOKUP(S4+2,Journalier_HLV_Inter,10,FALSE),IF(AND(WEEKDAY(S4,2)=4,COUNTIF(Jours_fériés,S4+1)),S12-HLOOKUP(S4+4,Journalier_HLV_Inter,10,FALSE),IF(AND(WEEKDAY(S4,2)=4,COUNTIF(Jours_fériés,AND(S4+1,S4+4))),S12-HLOOKUP(S4+5,Journalier_HLV_Inter,10,FALSE),IF(AND(WEEKDAY(S4,2)=5,COUNTIF(Jours_fériés,S4+3)),S12-HLOOKUP(S4+4,Journalier_HLV_Inter,10,FALSE),IF(COUNTIF(Week_end,S4),0,IF(COUNTIF(Jours_fériés,S4),0,S12-HLOOKUP(S4+1,Journalier_HLV_Inter,10,FALSE)))))))))))))</f>
        <v>0</v>
      </c>
      <c r="T21" s="63">
        <f>IF(WEEKDAY(T4,2)=5,(T12-HLOOKUP(T4+3,Journalier_HLV_Inter,10,FALSE)),IF(AND(WEEKDAY(T4,2)=1,COUNTIF(Jours_fériés,AND(T4+1,IE+2))),T12-HLOOKUP(T4+3,Journalier_HLV_Inter,10,FALSE),IF(AND(WEEKDAY(T4,2)=1,COUNTIF(Jours_fériés,T4+1)),T12-HLOOKUP(T4+2,Journalier_HLV_Inter,10,FALSE),IF(AND(WEEKDAY(T4,2)=2,COUNTIF(Jours_fériés,AND(T4+1,T4+2))),T12-HLOOKUP(T4+3,Journalier_HLV_Inter,10,FALSE),IF(AND(WEEKDAY(T4,2)=2,COUNTIF(Jours_fériés,T4+1)),T12-HLOOKUP(T4+2,Journalier_HLV_Inter,10,FALSE),IF(AND(WEEKDAY(T4,2)=3,COUNTIF(Jours_fériés,AND(T4+1,T4+2))),T12-HLOOKUP(T4+5,Journalier_HLV_Inter,10,FALSE),IF(AND(WEEKDAY(T4,2)=3,COUNTIF(Jours_fériés,T4+1)),T12-HLOOKUP(T4+2,Journalier_HLV_Inter,10,FALSE),IF(AND(WEEKDAY(T4,2)=4,COUNTIF(Jours_fériés,T4+1)),T12-HLOOKUP(T4+4,Journalier_HLV_Inter,10,FALSE),IF(AND(WEEKDAY(T4,2)=4,COUNTIF(Jours_fériés,AND(T4+1,T4+4))),T12-HLOOKUP(T4+5,Journalier_HLV_Inter,10,FALSE),IF(AND(WEEKDAY(T4,2)=5,COUNTIF(Jours_fériés,T4+3)),T12-HLOOKUP(T4+4,Journalier_HLV_Inter,10,FALSE),IF(COUNTIF(Week_end,T4),0,IF(COUNTIF(Jours_fériés,T4),0,T12-HLOOKUP(T4+1,Journalier_HLV_Inter,10,FALSE)))))))))))))</f>
        <v>0</v>
      </c>
      <c r="U21" s="63">
        <f>IF(WEEKDAY(U4,2)=5,(U12-HLOOKUP(U4+3,Journalier_HLV_Inter,10,FALSE)),IF(AND(WEEKDAY(U4,2)=1,COUNTIF(Jours_fériés,AND(U4+1,IE+2))),U12-HLOOKUP(U4+3,Journalier_HLV_Inter,10,FALSE),IF(AND(WEEKDAY(U4,2)=1,COUNTIF(Jours_fériés,U4+1)),U12-HLOOKUP(U4+2,Journalier_HLV_Inter,10,FALSE),IF(AND(WEEKDAY(U4,2)=2,COUNTIF(Jours_fériés,AND(U4+1,U4+2))),U12-HLOOKUP(U4+3,Journalier_HLV_Inter,10,FALSE),IF(AND(WEEKDAY(U4,2)=2,COUNTIF(Jours_fériés,U4+1)),U12-HLOOKUP(U4+2,Journalier_HLV_Inter,10,FALSE),IF(AND(WEEKDAY(U4,2)=3,COUNTIF(Jours_fériés,AND(U4+1,U4+2))),U12-HLOOKUP(U4+5,Journalier_HLV_Inter,10,FALSE),IF(AND(WEEKDAY(U4,2)=3,COUNTIF(Jours_fériés,U4+1)),U12-HLOOKUP(U4+2,Journalier_HLV_Inter,10,FALSE),IF(AND(WEEKDAY(U4,2)=4,COUNTIF(Jours_fériés,U4+1)),U12-HLOOKUP(U4+4,Journalier_HLV_Inter,10,FALSE),IF(AND(WEEKDAY(U4,2)=4,COUNTIF(Jours_fériés,AND(U4+1,U4+4))),U12-HLOOKUP(U4+5,Journalier_HLV_Inter,10,FALSE),IF(AND(WEEKDAY(U4,2)=5,COUNTIF(Jours_fériés,U4+3)),U12-HLOOKUP(U4+4,Journalier_HLV_Inter,10,FALSE),IF(COUNTIF(Week_end,U4),0,IF(COUNTIF(Jours_fériés,U4),0,U12-HLOOKUP(U4+1,Journalier_HLV_Inter,10,FALSE)))))))))))))</f>
        <v>0</v>
      </c>
      <c r="V21" s="63">
        <f>IF(WEEKDAY(V4,2)=5,(V12-HLOOKUP(V4+3,Journalier_HLV_Inter,10,FALSE)),IF(AND(WEEKDAY(V4,2)=1,COUNTIF(Jours_fériés,AND(V4+1,IE+2))),V12-HLOOKUP(V4+3,Journalier_HLV_Inter,10,FALSE),IF(AND(WEEKDAY(V4,2)=1,COUNTIF(Jours_fériés,V4+1)),V12-HLOOKUP(V4+2,Journalier_HLV_Inter,10,FALSE),IF(AND(WEEKDAY(V4,2)=2,COUNTIF(Jours_fériés,AND(V4+1,V4+2))),V12-HLOOKUP(V4+3,Journalier_HLV_Inter,10,FALSE),IF(AND(WEEKDAY(V4,2)=2,COUNTIF(Jours_fériés,V4+1)),V12-HLOOKUP(V4+2,Journalier_HLV_Inter,10,FALSE),IF(AND(WEEKDAY(V4,2)=3,COUNTIF(Jours_fériés,AND(V4+1,V4+2))),V12-HLOOKUP(V4+5,Journalier_HLV_Inter,10,FALSE),IF(AND(WEEKDAY(V4,2)=3,COUNTIF(Jours_fériés,V4+1)),V12-HLOOKUP(V4+2,Journalier_HLV_Inter,10,FALSE),IF(AND(WEEKDAY(V4,2)=4,COUNTIF(Jours_fériés,V4+1)),V12-HLOOKUP(V4+4,Journalier_HLV_Inter,10,FALSE),IF(AND(WEEKDAY(V4,2)=4,COUNTIF(Jours_fériés,AND(V4+1,V4+4))),V12-HLOOKUP(V4+5,Journalier_HLV_Inter,10,FALSE),IF(AND(WEEKDAY(V4,2)=5,COUNTIF(Jours_fériés,V4+3)),V12-HLOOKUP(V4+4,Journalier_HLV_Inter,10,FALSE),IF(COUNTIF(Week_end,V4),0,IF(COUNTIF(Jours_fériés,V4),0,V12-HLOOKUP(V4+1,Journalier_HLV_Inter,10,FALSE)))))))))))))</f>
        <v>0</v>
      </c>
      <c r="W21" s="63">
        <f>IF(WEEKDAY(W4,2)=5,(W12-HLOOKUP(W4+3,Journalier_HLV_Inter,10,FALSE)),IF(AND(WEEKDAY(W4,2)=1,COUNTIF(Jours_fériés,AND(W4+1,IE+2))),W12-HLOOKUP(W4+3,Journalier_HLV_Inter,10,FALSE),IF(AND(WEEKDAY(W4,2)=1,COUNTIF(Jours_fériés,W4+1)),W12-HLOOKUP(W4+2,Journalier_HLV_Inter,10,FALSE),IF(AND(WEEKDAY(W4,2)=2,COUNTIF(Jours_fériés,AND(W4+1,W4+2))),W12-HLOOKUP(W4+3,Journalier_HLV_Inter,10,FALSE),IF(AND(WEEKDAY(W4,2)=2,COUNTIF(Jours_fériés,W4+1)),W12-HLOOKUP(W4+2,Journalier_HLV_Inter,10,FALSE),IF(AND(WEEKDAY(W4,2)=3,COUNTIF(Jours_fériés,AND(W4+1,W4+2))),W12-HLOOKUP(W4+5,Journalier_HLV_Inter,10,FALSE),IF(AND(WEEKDAY(W4,2)=3,COUNTIF(Jours_fériés,W4+1)),W12-HLOOKUP(W4+2,Journalier_HLV_Inter,10,FALSE),IF(AND(WEEKDAY(W4,2)=4,COUNTIF(Jours_fériés,W4+1)),W12-HLOOKUP(W4+4,Journalier_HLV_Inter,10,FALSE),IF(AND(WEEKDAY(W4,2)=4,COUNTIF(Jours_fériés,AND(W4+1,W4+4))),W12-HLOOKUP(W4+5,Journalier_HLV_Inter,10,FALSE),IF(AND(WEEKDAY(W4,2)=5,COUNTIF(Jours_fériés,W4+3)),W12-HLOOKUP(W4+4,Journalier_HLV_Inter,10,FALSE),IF(COUNTIF(Week_end,W4),0,IF(COUNTIF(Jours_fériés,W4),0,W12-HLOOKUP(W4+1,Journalier_HLV_Inter,10,FALSE)))))))))))))</f>
        <v>0</v>
      </c>
      <c r="X21" s="63">
        <f>IF(WEEKDAY(X4,2)=5,(X12-HLOOKUP(X4+3,Journalier_HLV_Inter,10,FALSE)),IF(AND(WEEKDAY(X4,2)=1,COUNTIF(Jours_fériés,AND(X4+1,IE+2))),X12-HLOOKUP(X4+3,Journalier_HLV_Inter,10,FALSE),IF(AND(WEEKDAY(X4,2)=1,COUNTIF(Jours_fériés,X4+1)),X12-HLOOKUP(X4+2,Journalier_HLV_Inter,10,FALSE),IF(AND(WEEKDAY(X4,2)=2,COUNTIF(Jours_fériés,AND(X4+1,X4+2))),X12-HLOOKUP(X4+3,Journalier_HLV_Inter,10,FALSE),IF(AND(WEEKDAY(X4,2)=2,COUNTIF(Jours_fériés,X4+1)),X12-HLOOKUP(X4+2,Journalier_HLV_Inter,10,FALSE),IF(AND(WEEKDAY(X4,2)=3,COUNTIF(Jours_fériés,AND(X4+1,X4+2))),X12-HLOOKUP(X4+5,Journalier_HLV_Inter,10,FALSE),IF(AND(WEEKDAY(X4,2)=3,COUNTIF(Jours_fériés,X4+1)),X12-HLOOKUP(X4+2,Journalier_HLV_Inter,10,FALSE),IF(AND(WEEKDAY(X4,2)=4,COUNTIF(Jours_fériés,X4+1)),X12-HLOOKUP(X4+4,Journalier_HLV_Inter,10,FALSE),IF(AND(WEEKDAY(X4,2)=4,COUNTIF(Jours_fériés,AND(X4+1,X4+4))),X12-HLOOKUP(X4+5,Journalier_HLV_Inter,10,FALSE),IF(AND(WEEKDAY(X4,2)=5,COUNTIF(Jours_fériés,X4+3)),X12-HLOOKUP(X4+4,Journalier_HLV_Inter,10,FALSE),IF(COUNTIF(Week_end,X4),0,IF(COUNTIF(Jours_fériés,X4),0,X12-HLOOKUP(X4+1,Journalier_HLV_Inter,10,FALSE)))))))))))))</f>
        <v>0</v>
      </c>
      <c r="Y21" s="63">
        <f>IF(WEEKDAY(Y4,2)=5,(Y12-HLOOKUP(Y4+3,Journalier_HLV_Inter,10,FALSE)),IF(AND(WEEKDAY(Y4,2)=1,COUNTIF(Jours_fériés,AND(Y4+1,IE+2))),Y12-HLOOKUP(Y4+3,Journalier_HLV_Inter,10,FALSE),IF(AND(WEEKDAY(Y4,2)=1,COUNTIF(Jours_fériés,Y4+1)),Y12-HLOOKUP(Y4+2,Journalier_HLV_Inter,10,FALSE),IF(AND(WEEKDAY(Y4,2)=2,COUNTIF(Jours_fériés,AND(Y4+1,Y4+2))),Y12-HLOOKUP(Y4+3,Journalier_HLV_Inter,10,FALSE),IF(AND(WEEKDAY(Y4,2)=2,COUNTIF(Jours_fériés,Y4+1)),Y12-HLOOKUP(Y4+2,Journalier_HLV_Inter,10,FALSE),IF(AND(WEEKDAY(Y4,2)=3,COUNTIF(Jours_fériés,AND(Y4+1,Y4+2))),Y12-HLOOKUP(Y4+5,Journalier_HLV_Inter,10,FALSE),IF(AND(WEEKDAY(Y4,2)=3,COUNTIF(Jours_fériés,Y4+1)),Y12-HLOOKUP(Y4+2,Journalier_HLV_Inter,10,FALSE),IF(AND(WEEKDAY(Y4,2)=4,COUNTIF(Jours_fériés,Y4+1)),Y12-HLOOKUP(Y4+4,Journalier_HLV_Inter,10,FALSE),IF(AND(WEEKDAY(Y4,2)=4,COUNTIF(Jours_fériés,AND(Y4+1,Y4+4))),Y12-HLOOKUP(Y4+5,Journalier_HLV_Inter,10,FALSE),IF(AND(WEEKDAY(Y4,2)=5,COUNTIF(Jours_fériés,Y4+3)),Y12-HLOOKUP(Y4+4,Journalier_HLV_Inter,10,FALSE),IF(COUNTIF(Week_end,Y4),0,IF(COUNTIF(Jours_fériés,Y4),0,Y12-HLOOKUP(Y4+1,Journalier_HLV_Inter,10,FALSE)))))))))))))</f>
        <v>0</v>
      </c>
      <c r="Z21" s="63">
        <f>IF(WEEKDAY(Z4,2)=5,(Z12-HLOOKUP(Z4+3,Journalier_HLV_Inter,10,FALSE)),IF(AND(WEEKDAY(Z4,2)=1,COUNTIF(Jours_fériés,AND(Z4+1,IE+2))),Z12-HLOOKUP(Z4+3,Journalier_HLV_Inter,10,FALSE),IF(AND(WEEKDAY(Z4,2)=1,COUNTIF(Jours_fériés,Z4+1)),Z12-HLOOKUP(Z4+2,Journalier_HLV_Inter,10,FALSE),IF(AND(WEEKDAY(Z4,2)=2,COUNTIF(Jours_fériés,AND(Z4+1,Z4+2))),Z12-HLOOKUP(Z4+3,Journalier_HLV_Inter,10,FALSE),IF(AND(WEEKDAY(Z4,2)=2,COUNTIF(Jours_fériés,Z4+1)),Z12-HLOOKUP(Z4+2,Journalier_HLV_Inter,10,FALSE),IF(AND(WEEKDAY(Z4,2)=3,COUNTIF(Jours_fériés,AND(Z4+1,Z4+2))),Z12-HLOOKUP(Z4+5,Journalier_HLV_Inter,10,FALSE),IF(AND(WEEKDAY(Z4,2)=3,COUNTIF(Jours_fériés,Z4+1)),Z12-HLOOKUP(Z4+2,Journalier_HLV_Inter,10,FALSE),IF(AND(WEEKDAY(Z4,2)=4,COUNTIF(Jours_fériés,Z4+1)),Z12-HLOOKUP(Z4+4,Journalier_HLV_Inter,10,FALSE),IF(AND(WEEKDAY(Z4,2)=4,COUNTIF(Jours_fériés,AND(Z4+1,Z4+4))),Z12-HLOOKUP(Z4+5,Journalier_HLV_Inter,10,FALSE),IF(AND(WEEKDAY(Z4,2)=5,COUNTIF(Jours_fériés,Z4+3)),Z12-HLOOKUP(Z4+4,Journalier_HLV_Inter,10,FALSE),IF(COUNTIF(Week_end,Z4),0,IF(COUNTIF(Jours_fériés,Z4),0,Z12-HLOOKUP(Z4+1,Journalier_HLV_Inter,10,FALSE)))))))))))))</f>
        <v>0</v>
      </c>
      <c r="AA21" s="63">
        <f>IF(WEEKDAY(AA4,2)=5,(AA12-HLOOKUP(AA4+3,Journalier_HLV_Inter,10,FALSE)),IF(AND(WEEKDAY(AA4,2)=1,COUNTIF(Jours_fériés,AND(AA4+1,IE+2))),AA12-HLOOKUP(AA4+3,Journalier_HLV_Inter,10,FALSE),IF(AND(WEEKDAY(AA4,2)=1,COUNTIF(Jours_fériés,AA4+1)),AA12-HLOOKUP(AA4+2,Journalier_HLV_Inter,10,FALSE),IF(AND(WEEKDAY(AA4,2)=2,COUNTIF(Jours_fériés,AND(AA4+1,AA4+2))),AA12-HLOOKUP(AA4+3,Journalier_HLV_Inter,10,FALSE),IF(AND(WEEKDAY(AA4,2)=2,COUNTIF(Jours_fériés,AA4+1)),AA12-HLOOKUP(AA4+2,Journalier_HLV_Inter,10,FALSE),IF(AND(WEEKDAY(AA4,2)=3,COUNTIF(Jours_fériés,AND(AA4+1,AA4+2))),AA12-HLOOKUP(AA4+5,Journalier_HLV_Inter,10,FALSE),IF(AND(WEEKDAY(AA4,2)=3,COUNTIF(Jours_fériés,AA4+1)),AA12-HLOOKUP(AA4+2,Journalier_HLV_Inter,10,FALSE),IF(AND(WEEKDAY(AA4,2)=4,COUNTIF(Jours_fériés,AA4+1)),AA12-HLOOKUP(AA4+4,Journalier_HLV_Inter,10,FALSE),IF(AND(WEEKDAY(AA4,2)=4,COUNTIF(Jours_fériés,AND(AA4+1,AA4+4))),AA12-HLOOKUP(AA4+5,Journalier_HLV_Inter,10,FALSE),IF(AND(WEEKDAY(AA4,2)=5,COUNTIF(Jours_fériés,AA4+3)),AA12-HLOOKUP(AA4+4,Journalier_HLV_Inter,10,FALSE),IF(COUNTIF(Week_end,AA4),0,IF(COUNTIF(Jours_fériés,AA4),0,AA12-HLOOKUP(AA4+1,Journalier_HLV_Inter,10,FALSE)))))))))))))</f>
        <v>0</v>
      </c>
      <c r="AB21" s="63">
        <f>IF(WEEKDAY(AB4,2)=5,(AB12-HLOOKUP(AB4+3,Journalier_HLV_Inter,10,FALSE)),IF(AND(WEEKDAY(AB4,2)=1,COUNTIF(Jours_fériés,AND(AB4+1,IE+2))),AB12-HLOOKUP(AB4+3,Journalier_HLV_Inter,10,FALSE),IF(AND(WEEKDAY(AB4,2)=1,COUNTIF(Jours_fériés,AB4+1)),AB12-HLOOKUP(AB4+2,Journalier_HLV_Inter,10,FALSE),IF(AND(WEEKDAY(AB4,2)=2,COUNTIF(Jours_fériés,AND(AB4+1,AB4+2))),AB12-HLOOKUP(AB4+3,Journalier_HLV_Inter,10,FALSE),IF(AND(WEEKDAY(AB4,2)=2,COUNTIF(Jours_fériés,AB4+1)),AB12-HLOOKUP(AB4+2,Journalier_HLV_Inter,10,FALSE),IF(AND(WEEKDAY(AB4,2)=3,COUNTIF(Jours_fériés,AND(AB4+1,AB4+2))),AB12-HLOOKUP(AB4+5,Journalier_HLV_Inter,10,FALSE),IF(AND(WEEKDAY(AB4,2)=3,COUNTIF(Jours_fériés,AB4+1)),AB12-HLOOKUP(AB4+2,Journalier_HLV_Inter,10,FALSE),IF(AND(WEEKDAY(AB4,2)=4,COUNTIF(Jours_fériés,AB4+1)),AB12-HLOOKUP(AB4+4,Journalier_HLV_Inter,10,FALSE),IF(AND(WEEKDAY(AB4,2)=4,COUNTIF(Jours_fériés,AND(AB4+1,AB4+4))),AB12-HLOOKUP(AB4+5,Journalier_HLV_Inter,10,FALSE),IF(AND(WEEKDAY(AB4,2)=5,COUNTIF(Jours_fériés,AB4+3)),AB12-HLOOKUP(AB4+4,Journalier_HLV_Inter,10,FALSE),IF(COUNTIF(Week_end,AB4),0,IF(COUNTIF(Jours_fériés,AB4),0,AB12-HLOOKUP(AB4+1,Journalier_HLV_Inter,10,FALSE)))))))))))))</f>
        <v>0</v>
      </c>
      <c r="AC21" s="63">
        <f>IF(WEEKDAY(AC4,2)=5,(AC12-HLOOKUP(AC4+3,Journalier_HLV_Inter,10,FALSE)),IF(AND(WEEKDAY(AC4,2)=1,COUNTIF(Jours_fériés,AND(AC4+1,IE+2))),AC12-HLOOKUP(AC4+3,Journalier_HLV_Inter,10,FALSE),IF(AND(WEEKDAY(AC4,2)=1,COUNTIF(Jours_fériés,AC4+1)),AC12-HLOOKUP(AC4+2,Journalier_HLV_Inter,10,FALSE),IF(AND(WEEKDAY(AC4,2)=2,COUNTIF(Jours_fériés,AND(AC4+1,AC4+2))),AC12-HLOOKUP(AC4+3,Journalier_HLV_Inter,10,FALSE),IF(AND(WEEKDAY(AC4,2)=2,COUNTIF(Jours_fériés,AC4+1)),AC12-HLOOKUP(AC4+2,Journalier_HLV_Inter,10,FALSE),IF(AND(WEEKDAY(AC4,2)=3,COUNTIF(Jours_fériés,AND(AC4+1,AC4+2))),AC12-HLOOKUP(AC4+5,Journalier_HLV_Inter,10,FALSE),IF(AND(WEEKDAY(AC4,2)=3,COUNTIF(Jours_fériés,AC4+1)),AC12-HLOOKUP(AC4+2,Journalier_HLV_Inter,10,FALSE),IF(AND(WEEKDAY(AC4,2)=4,COUNTIF(Jours_fériés,AC4+1)),AC12-HLOOKUP(AC4+4,Journalier_HLV_Inter,10,FALSE),IF(AND(WEEKDAY(AC4,2)=4,COUNTIF(Jours_fériés,AND(AC4+1,AC4+4))),AC12-HLOOKUP(AC4+5,Journalier_HLV_Inter,10,FALSE),IF(AND(WEEKDAY(AC4,2)=5,COUNTIF(Jours_fériés,AC4+3)),AC12-HLOOKUP(AC4+4,Journalier_HLV_Inter,10,FALSE),IF(COUNTIF(Week_end,AC4),0,IF(COUNTIF(Jours_fériés,AC4),0,AC12-HLOOKUP(AC4+1,Journalier_HLV_Inter,10,FALSE)))))))))))))</f>
        <v>0</v>
      </c>
      <c r="AD21" s="63">
        <f>IF(WEEKDAY(AD4,2)=5,(AD12-HLOOKUP(AD4+3,Journalier_HLV_Inter,10,FALSE)),IF(AND(WEEKDAY(AD4,2)=1,COUNTIF(Jours_fériés,AND(AD4+1,IE+2))),AD12-HLOOKUP(AD4+3,Journalier_HLV_Inter,10,FALSE),IF(AND(WEEKDAY(AD4,2)=1,COUNTIF(Jours_fériés,AD4+1)),AD12-HLOOKUP(AD4+2,Journalier_HLV_Inter,10,FALSE),IF(AND(WEEKDAY(AD4,2)=2,COUNTIF(Jours_fériés,AND(AD4+1,AD4+2))),AD12-HLOOKUP(AD4+3,Journalier_HLV_Inter,10,FALSE),IF(AND(WEEKDAY(AD4,2)=2,COUNTIF(Jours_fériés,AD4+1)),AD12-HLOOKUP(AD4+2,Journalier_HLV_Inter,10,FALSE),IF(AND(WEEKDAY(AD4,2)=3,COUNTIF(Jours_fériés,AND(AD4+1,AD4+2))),AD12-HLOOKUP(AD4+5,Journalier_HLV_Inter,10,FALSE),IF(AND(WEEKDAY(AD4,2)=3,COUNTIF(Jours_fériés,AD4+1)),AD12-HLOOKUP(AD4+2,Journalier_HLV_Inter,10,FALSE),IF(AND(WEEKDAY(AD4,2)=4,COUNTIF(Jours_fériés,AD4+1)),AD12-HLOOKUP(AD4+4,Journalier_HLV_Inter,10,FALSE),IF(AND(WEEKDAY(AD4,2)=4,COUNTIF(Jours_fériés,AND(AD4+1,AD4+4))),AD12-HLOOKUP(AD4+5,Journalier_HLV_Inter,10,FALSE),IF(AND(WEEKDAY(AD4,2)=5,COUNTIF(Jours_fériés,AD4+3)),AD12-HLOOKUP(AD4+4,Journalier_HLV_Inter,10,FALSE),IF(COUNTIF(Week_end,AD4),0,IF(COUNTIF(Jours_fériés,AD4),0,AD12-HLOOKUP(AD4+1,Journalier_HLV_Inter,10,FALSE)))))))))))))</f>
        <v>0</v>
      </c>
      <c r="AE21" s="63">
        <f>IF(WEEKDAY(AE4,2)=5,(AE12-HLOOKUP(AE4+3,Journalier_HLV_Inter,10,FALSE)),IF(AND(WEEKDAY(AE4,2)=1,COUNTIF(Jours_fériés,AND(AE4+1,IE+2))),AE12-HLOOKUP(AE4+3,Journalier_HLV_Inter,10,FALSE),IF(AND(WEEKDAY(AE4,2)=1,COUNTIF(Jours_fériés,AE4+1)),AE12-HLOOKUP(AE4+2,Journalier_HLV_Inter,10,FALSE),IF(AND(WEEKDAY(AE4,2)=2,COUNTIF(Jours_fériés,AND(AE4+1,AE4+2))),AE12-HLOOKUP(AE4+3,Journalier_HLV_Inter,10,FALSE),IF(AND(WEEKDAY(AE4,2)=2,COUNTIF(Jours_fériés,AE4+1)),AE12-HLOOKUP(AE4+2,Journalier_HLV_Inter,10,FALSE),IF(AND(WEEKDAY(AE4,2)=3,COUNTIF(Jours_fériés,AND(AE4+1,AE4+2))),AE12-HLOOKUP(AE4+5,Journalier_HLV_Inter,10,FALSE),IF(AND(WEEKDAY(AE4,2)=3,COUNTIF(Jours_fériés,AE4+1)),AE12-HLOOKUP(AE4+2,Journalier_HLV_Inter,10,FALSE),IF(AND(WEEKDAY(AE4,2)=4,COUNTIF(Jours_fériés,AE4+1)),AE12-HLOOKUP(AE4+4,Journalier_HLV_Inter,10,FALSE),IF(AND(WEEKDAY(AE4,2)=4,COUNTIF(Jours_fériés,AND(AE4+1,AE4+4))),AE12-HLOOKUP(AE4+5,Journalier_HLV_Inter,10,FALSE),IF(AND(WEEKDAY(AE4,2)=5,COUNTIF(Jours_fériés,AE4+3)),AE12-HLOOKUP(AE4+4,Journalier_HLV_Inter,10,FALSE),IF(COUNTIF(Week_end,AE4),0,IF(COUNTIF(Jours_fériés,AE4),0,AE12-HLOOKUP(AE4+1,Journalier_HLV_Inter,10,FALSE)))))))))))))</f>
        <v>0</v>
      </c>
      <c r="AF21" s="63">
        <f>IF(WEEKDAY(AF4,2)=5,(AF12-HLOOKUP(AF4+3,Journalier_HLV_Inter,10,FALSE)),IF(AND(WEEKDAY(AF4,2)=1,COUNTIF(Jours_fériés,AND(AF4+1,IE+2))),AF12-HLOOKUP(AF4+3,Journalier_HLV_Inter,10,FALSE),IF(AND(WEEKDAY(AF4,2)=1,COUNTIF(Jours_fériés,AF4+1)),AF12-HLOOKUP(AF4+2,Journalier_HLV_Inter,10,FALSE),IF(AND(WEEKDAY(AF4,2)=2,COUNTIF(Jours_fériés,AND(AF4+1,AF4+2))),AF12-HLOOKUP(AF4+3,Journalier_HLV_Inter,10,FALSE),IF(AND(WEEKDAY(AF4,2)=2,COUNTIF(Jours_fériés,AF4+1)),AF12-HLOOKUP(AF4+2,Journalier_HLV_Inter,10,FALSE),IF(AND(WEEKDAY(AF4,2)=3,COUNTIF(Jours_fériés,AND(AF4+1,AF4+2))),AF12-HLOOKUP(AF4+5,Journalier_HLV_Inter,10,FALSE),IF(AND(WEEKDAY(AF4,2)=3,COUNTIF(Jours_fériés,AF4+1)),AF12-HLOOKUP(AF4+2,Journalier_HLV_Inter,10,FALSE),IF(AND(WEEKDAY(AF4,2)=4,COUNTIF(Jours_fériés,AF4+1)),AF12-HLOOKUP(AF4+4,Journalier_HLV_Inter,10,FALSE),IF(AND(WEEKDAY(AF4,2)=4,COUNTIF(Jours_fériés,AND(AF4+1,AF4+4))),AF12-HLOOKUP(AF4+5,Journalier_HLV_Inter,10,FALSE),IF(AND(WEEKDAY(AF4,2)=5,COUNTIF(Jours_fériés,AF4+3)),AF12-HLOOKUP(AF4+4,Journalier_HLV_Inter,10,FALSE),IF(COUNTIF(Week_end,AF4),0,IF(COUNTIF(Jours_fériés,AF4),0,AF12-HLOOKUP(AF4+1,Journalier_HLV_Inter,10,FALSE)))))))))))))</f>
        <v>0</v>
      </c>
      <c r="AG21" s="63">
        <f>IF(WEEKDAY(AG4,2)=5,(AG12-HLOOKUP(AG4+3,Journalier_HLV_Inter,10,FALSE)),IF(AND(WEEKDAY(AG4,2)=1,COUNTIF(Jours_fériés,AND(AG4+1,IE+2))),AG12-HLOOKUP(AG4+3,Journalier_HLV_Inter,10,FALSE),IF(AND(WEEKDAY(AG4,2)=1,COUNTIF(Jours_fériés,AG4+1)),AG12-HLOOKUP(AG4+2,Journalier_HLV_Inter,10,FALSE),IF(AND(WEEKDAY(AG4,2)=2,COUNTIF(Jours_fériés,AND(AG4+1,AG4+2))),AG12-HLOOKUP(AG4+3,Journalier_HLV_Inter,10,FALSE),IF(AND(WEEKDAY(AG4,2)=2,COUNTIF(Jours_fériés,AG4+1)),AG12-HLOOKUP(AG4+2,Journalier_HLV_Inter,10,FALSE),IF(AND(WEEKDAY(AG4,2)=3,COUNTIF(Jours_fériés,AND(AG4+1,AG4+2))),AG12-HLOOKUP(AG4+5,Journalier_HLV_Inter,10,FALSE),IF(AND(WEEKDAY(AG4,2)=3,COUNTIF(Jours_fériés,AG4+1)),AG12-HLOOKUP(AG4+2,Journalier_HLV_Inter,10,FALSE),IF(AND(WEEKDAY(AG4,2)=4,COUNTIF(Jours_fériés,AG4+1)),AG12-HLOOKUP(AG4+4,Journalier_HLV_Inter,10,FALSE),IF(AND(WEEKDAY(AG4,2)=4,COUNTIF(Jours_fériés,AND(AG4+1,AG4+4))),AG12-HLOOKUP(AG4+5,Journalier_HLV_Inter,10,FALSE),IF(AND(WEEKDAY(AG4,2)=5,COUNTIF(Jours_fériés,AG4+3)),AG12-HLOOKUP(AG4+4,Journalier_HLV_Inter,10,FALSE),IF(COUNTIF(Week_end,AG4),0,IF(COUNTIF(Jours_fériés,AG4),0,AG12-HLOOKUP(AG4+1,Journalier_HLV_Inter,10,FALSE)))))))))))))</f>
        <v>0</v>
      </c>
      <c r="AH21" s="63">
        <f>IF(WEEKDAY(AH4,2)=5,(AH12-HLOOKUP(AH4+3,Journalier_HLV_Inter,10,FALSE)),IF(AND(WEEKDAY(AH4,2)=1,COUNTIF(Jours_fériés,AND(AH4+1,IE+2))),AH12-HLOOKUP(AH4+3,Journalier_HLV_Inter,10,FALSE),IF(AND(WEEKDAY(AH4,2)=1,COUNTIF(Jours_fériés,AH4+1)),AH12-HLOOKUP(AH4+2,Journalier_HLV_Inter,10,FALSE),IF(AND(WEEKDAY(AH4,2)=2,COUNTIF(Jours_fériés,AND(AH4+1,AH4+2))),AH12-HLOOKUP(AH4+3,Journalier_HLV_Inter,10,FALSE),IF(AND(WEEKDAY(AH4,2)=2,COUNTIF(Jours_fériés,AH4+1)),AH12-HLOOKUP(AH4+2,Journalier_HLV_Inter,10,FALSE),IF(AND(WEEKDAY(AH4,2)=3,COUNTIF(Jours_fériés,AND(AH4+1,AH4+2))),AH12-HLOOKUP(AH4+5,Journalier_HLV_Inter,10,FALSE),IF(AND(WEEKDAY(AH4,2)=3,COUNTIF(Jours_fériés,AH4+1)),AH12-HLOOKUP(AH4+2,Journalier_HLV_Inter,10,FALSE),IF(AND(WEEKDAY(AH4,2)=4,COUNTIF(Jours_fériés,AH4+1)),AH12-HLOOKUP(AH4+4,Journalier_HLV_Inter,10,FALSE),IF(AND(WEEKDAY(AH4,2)=4,COUNTIF(Jours_fériés,AND(AH4+1,AH4+4))),AH12-HLOOKUP(AH4+5,Journalier_HLV_Inter,10,FALSE),IF(AND(WEEKDAY(AH4,2)=5,COUNTIF(Jours_fériés,AH4+3)),AH12-HLOOKUP(AH4+4,Journalier_HLV_Inter,10,FALSE),IF(COUNTIF(Week_end,AH4),0,IF(COUNTIF(Jours_fériés,AH4),0,AH12-HLOOKUP(AH4+1,Journalier_HLV_Inter,10,FALSE)))))))))))))</f>
        <v>0</v>
      </c>
      <c r="AI21" s="63">
        <f>IF(WEEKDAY(AI4,2)=5,(AI12-HLOOKUP(AI4+3,Journalier_HLV_Inter,10,FALSE)),IF(AND(WEEKDAY(AI4,2)=1,COUNTIF(Jours_fériés,AND(AI4+1,IE+2))),AI12-HLOOKUP(AI4+3,Journalier_HLV_Inter,10,FALSE),IF(AND(WEEKDAY(AI4,2)=1,COUNTIF(Jours_fériés,AI4+1)),AI12-HLOOKUP(AI4+2,Journalier_HLV_Inter,10,FALSE),IF(AND(WEEKDAY(AI4,2)=2,COUNTIF(Jours_fériés,AND(AI4+1,AI4+2))),AI12-HLOOKUP(AI4+3,Journalier_HLV_Inter,10,FALSE),IF(AND(WEEKDAY(AI4,2)=2,COUNTIF(Jours_fériés,AI4+1)),AI12-HLOOKUP(AI4+2,Journalier_HLV_Inter,10,FALSE),IF(AND(WEEKDAY(AI4,2)=3,COUNTIF(Jours_fériés,AND(AI4+1,AI4+2))),AI12-HLOOKUP(AI4+5,Journalier_HLV_Inter,10,FALSE),IF(AND(WEEKDAY(AI4,2)=3,COUNTIF(Jours_fériés,AI4+1)),AI12-HLOOKUP(AI4+2,Journalier_HLV_Inter,10,FALSE),IF(AND(WEEKDAY(AI4,2)=4,COUNTIF(Jours_fériés,AI4+1)),AI12-HLOOKUP(AI4+4,Journalier_HLV_Inter,10,FALSE),IF(AND(WEEKDAY(AI4,2)=4,COUNTIF(Jours_fériés,AND(AI4+1,AI4+4))),AI12-HLOOKUP(AI4+5,Journalier_HLV_Inter,10,FALSE),IF(AND(WEEKDAY(AI4,2)=5,COUNTIF(Jours_fériés,AI4+3)),AI12-HLOOKUP(AI4+4,Journalier_HLV_Inter,10,FALSE),IF(COUNTIF(Week_end,AI4),0,IF(COUNTIF(Jours_fériés,AI4),0,AI12-HLOOKUP(AI4+1,Journalier_HLV_Inter,10,FALSE)))))))))))))</f>
        <v>0</v>
      </c>
      <c r="AJ21" s="63">
        <f>IF(WEEKDAY(AJ4,2)=5,(AJ12-HLOOKUP(AJ4+3,Journalier_HLV_Inter,10,FALSE)),IF(AND(WEEKDAY(AJ4,2)=1,COUNTIF(Jours_fériés,AND(AJ4+1,IE+2))),AJ12-HLOOKUP(AJ4+3,Journalier_HLV_Inter,10,FALSE),IF(AND(WEEKDAY(AJ4,2)=1,COUNTIF(Jours_fériés,AJ4+1)),AJ12-HLOOKUP(AJ4+2,Journalier_HLV_Inter,10,FALSE),IF(AND(WEEKDAY(AJ4,2)=2,COUNTIF(Jours_fériés,AND(AJ4+1,AJ4+2))),AJ12-HLOOKUP(AJ4+3,Journalier_HLV_Inter,10,FALSE),IF(AND(WEEKDAY(AJ4,2)=2,COUNTIF(Jours_fériés,AJ4+1)),AJ12-HLOOKUP(AJ4+2,Journalier_HLV_Inter,10,FALSE),IF(AND(WEEKDAY(AJ4,2)=3,COUNTIF(Jours_fériés,AND(AJ4+1,AJ4+2))),AJ12-HLOOKUP(AJ4+5,Journalier_HLV_Inter,10,FALSE),IF(AND(WEEKDAY(AJ4,2)=3,COUNTIF(Jours_fériés,AJ4+1)),AJ12-HLOOKUP(AJ4+2,Journalier_HLV_Inter,10,FALSE),IF(AND(WEEKDAY(AJ4,2)=4,COUNTIF(Jours_fériés,AJ4+1)),AJ12-HLOOKUP(AJ4+4,Journalier_HLV_Inter,10,FALSE),IF(AND(WEEKDAY(AJ4,2)=4,COUNTIF(Jours_fériés,AND(AJ4+1,AJ4+4))),AJ12-HLOOKUP(AJ4+5,Journalier_HLV_Inter,10,FALSE),IF(AND(WEEKDAY(AJ4,2)=5,COUNTIF(Jours_fériés,AJ4+3)),AJ12-HLOOKUP(AJ4+4,Journalier_HLV_Inter,10,FALSE),IF(COUNTIF(Week_end,AJ4),0,IF(COUNTIF(Jours_fériés,AJ4),0,AJ12-HLOOKUP(AJ4+1,Journalier_HLV_Inter,10,FALSE)))))))))))))</f>
        <v>0</v>
      </c>
      <c r="AK21" s="63">
        <f>IF(WEEKDAY(AK4,2)=5,(AK12-HLOOKUP(AK4+3,Journalier_HLV_Inter,10,FALSE)),IF(AND(WEEKDAY(AK4,2)=1,COUNTIF(Jours_fériés,AND(AK4+1,IE+2))),AK12-HLOOKUP(AK4+3,Journalier_HLV_Inter,10,FALSE),IF(AND(WEEKDAY(AK4,2)=1,COUNTIF(Jours_fériés,AK4+1)),AK12-HLOOKUP(AK4+2,Journalier_HLV_Inter,10,FALSE),IF(AND(WEEKDAY(AK4,2)=2,COUNTIF(Jours_fériés,AND(AK4+1,AK4+2))),AK12-HLOOKUP(AK4+3,Journalier_HLV_Inter,10,FALSE),IF(AND(WEEKDAY(AK4,2)=2,COUNTIF(Jours_fériés,AK4+1)),AK12-HLOOKUP(AK4+2,Journalier_HLV_Inter,10,FALSE),IF(AND(WEEKDAY(AK4,2)=3,COUNTIF(Jours_fériés,AND(AK4+1,AK4+2))),AK12-HLOOKUP(AK4+5,Journalier_HLV_Inter,10,FALSE),IF(AND(WEEKDAY(AK4,2)=3,COUNTIF(Jours_fériés,AK4+1)),AK12-HLOOKUP(AK4+2,Journalier_HLV_Inter,10,FALSE),IF(AND(WEEKDAY(AK4,2)=4,COUNTIF(Jours_fériés,AK4+1)),AK12-HLOOKUP(AK4+4,Journalier_HLV_Inter,10,FALSE),IF(AND(WEEKDAY(AK4,2)=4,COUNTIF(Jours_fériés,AND(AK4+1,AK4+4))),AK12-HLOOKUP(AK4+5,Journalier_HLV_Inter,10,FALSE),IF(AND(WEEKDAY(AK4,2)=5,COUNTIF(Jours_fériés,AK4+3)),AK12-HLOOKUP(AK4+4,Journalier_HLV_Inter,10,FALSE),IF(COUNTIF(Week_end,AK4),0,IF(COUNTIF(Jours_fériés,AK4),0,AK12-HLOOKUP(AK4+1,Journalier_HLV_Inter,10,FALSE)))))))))))))</f>
        <v>0</v>
      </c>
      <c r="AL21" s="63">
        <f>IF(WEEKDAY(AL4,2)=5,(AL12-HLOOKUP(AL4+3,Journalier_HLV_Inter,10,FALSE)),IF(AND(WEEKDAY(AL4,2)=1,COUNTIF(Jours_fériés,AND(AL4+1,IE+2))),AL12-HLOOKUP(AL4+3,Journalier_HLV_Inter,10,FALSE),IF(AND(WEEKDAY(AL4,2)=1,COUNTIF(Jours_fériés,AL4+1)),AL12-HLOOKUP(AL4+2,Journalier_HLV_Inter,10,FALSE),IF(AND(WEEKDAY(AL4,2)=2,COUNTIF(Jours_fériés,AND(AL4+1,AL4+2))),AL12-HLOOKUP(AL4+3,Journalier_HLV_Inter,10,FALSE),IF(AND(WEEKDAY(AL4,2)=2,COUNTIF(Jours_fériés,AL4+1)),AL12-HLOOKUP(AL4+2,Journalier_HLV_Inter,10,FALSE),IF(AND(WEEKDAY(AL4,2)=3,COUNTIF(Jours_fériés,AND(AL4+1,AL4+2))),AL12-HLOOKUP(AL4+5,Journalier_HLV_Inter,10,FALSE),IF(AND(WEEKDAY(AL4,2)=3,COUNTIF(Jours_fériés,AL4+1)),AL12-HLOOKUP(AL4+2,Journalier_HLV_Inter,10,FALSE),IF(AND(WEEKDAY(AL4,2)=4,COUNTIF(Jours_fériés,AL4+1)),AL12-HLOOKUP(AL4+4,Journalier_HLV_Inter,10,FALSE),IF(AND(WEEKDAY(AL4,2)=4,COUNTIF(Jours_fériés,AND(AL4+1,AL4+4))),AL12-HLOOKUP(AL4+5,Journalier_HLV_Inter,10,FALSE),IF(AND(WEEKDAY(AL4,2)=5,COUNTIF(Jours_fériés,AL4+3)),AL12-HLOOKUP(AL4+4,Journalier_HLV_Inter,10,FALSE),IF(COUNTIF(Week_end,AL4),0,IF(COUNTIF(Jours_fériés,AL4),0,AL12-HLOOKUP(AL4+1,Journalier_HLV_Inter,10,FALSE)))))))))))))</f>
        <v>0</v>
      </c>
      <c r="AM21" s="63">
        <f>IF(WEEKDAY(AM4,2)=5,(AM12-HLOOKUP(AM4+3,Journalier_HLV_Inter,10,FALSE)),IF(AND(WEEKDAY(AM4,2)=1,COUNTIF(Jours_fériés,AND(AM4+1,IE+2))),AM12-HLOOKUP(AM4+3,Journalier_HLV_Inter,10,FALSE),IF(AND(WEEKDAY(AM4,2)=1,COUNTIF(Jours_fériés,AM4+1)),AM12-HLOOKUP(AM4+2,Journalier_HLV_Inter,10,FALSE),IF(AND(WEEKDAY(AM4,2)=2,COUNTIF(Jours_fériés,AND(AM4+1,AM4+2))),AM12-HLOOKUP(AM4+3,Journalier_HLV_Inter,10,FALSE),IF(AND(WEEKDAY(AM4,2)=2,COUNTIF(Jours_fériés,AM4+1)),AM12-HLOOKUP(AM4+2,Journalier_HLV_Inter,10,FALSE),IF(AND(WEEKDAY(AM4,2)=3,COUNTIF(Jours_fériés,AND(AM4+1,AM4+2))),AM12-HLOOKUP(AM4+5,Journalier_HLV_Inter,10,FALSE),IF(AND(WEEKDAY(AM4,2)=3,COUNTIF(Jours_fériés,AM4+1)),AM12-HLOOKUP(AM4+2,Journalier_HLV_Inter,10,FALSE),IF(AND(WEEKDAY(AM4,2)=4,COUNTIF(Jours_fériés,AM4+1)),AM12-HLOOKUP(AM4+4,Journalier_HLV_Inter,10,FALSE),IF(AND(WEEKDAY(AM4,2)=4,COUNTIF(Jours_fériés,AND(AM4+1,AM4+4))),AM12-HLOOKUP(AM4+5,Journalier_HLV_Inter,10,FALSE),IF(AND(WEEKDAY(AM4,2)=5,COUNTIF(Jours_fériés,AM4+3)),AM12-HLOOKUP(AM4+4,Journalier_HLV_Inter,10,FALSE),IF(COUNTIF(Week_end,AM4),0,IF(COUNTIF(Jours_fériés,AM4),0,AM12-HLOOKUP(AM4+1,Journalier_HLV_Inter,10,FALSE)))))))))))))</f>
        <v>0</v>
      </c>
      <c r="AN21" s="63">
        <f>IF(WEEKDAY(AN4,2)=5,(AN12-HLOOKUP(AN4+3,Journalier_HLV_Inter,10,FALSE)),IF(AND(WEEKDAY(AN4,2)=1,COUNTIF(Jours_fériés,AND(AN4+1,IE+2))),AN12-HLOOKUP(AN4+3,Journalier_HLV_Inter,10,FALSE),IF(AND(WEEKDAY(AN4,2)=1,COUNTIF(Jours_fériés,AN4+1)),AN12-HLOOKUP(AN4+2,Journalier_HLV_Inter,10,FALSE),IF(AND(WEEKDAY(AN4,2)=2,COUNTIF(Jours_fériés,AND(AN4+1,AN4+2))),AN12-HLOOKUP(AN4+3,Journalier_HLV_Inter,10,FALSE),IF(AND(WEEKDAY(AN4,2)=2,COUNTIF(Jours_fériés,AN4+1)),AN12-HLOOKUP(AN4+2,Journalier_HLV_Inter,10,FALSE),IF(AND(WEEKDAY(AN4,2)=3,COUNTIF(Jours_fériés,AND(AN4+1,AN4+2))),AN12-HLOOKUP(AN4+5,Journalier_HLV_Inter,10,FALSE),IF(AND(WEEKDAY(AN4,2)=3,COUNTIF(Jours_fériés,AN4+1)),AN12-HLOOKUP(AN4+2,Journalier_HLV_Inter,10,FALSE),IF(AND(WEEKDAY(AN4,2)=4,COUNTIF(Jours_fériés,AN4+1)),AN12-HLOOKUP(AN4+4,Journalier_HLV_Inter,10,FALSE),IF(AND(WEEKDAY(AN4,2)=4,COUNTIF(Jours_fériés,AND(AN4+1,AN4+4))),AN12-HLOOKUP(AN4+5,Journalier_HLV_Inter,10,FALSE),IF(AND(WEEKDAY(AN4,2)=5,COUNTIF(Jours_fériés,AN4+3)),AN12-HLOOKUP(AN4+4,Journalier_HLV_Inter,10,FALSE),IF(COUNTIF(Week_end,AN4),0,IF(COUNTIF(Jours_fériés,AN4),0,AN12-HLOOKUP(AN4+1,Journalier_HLV_Inter,10,FALSE)))))))))))))</f>
        <v>0</v>
      </c>
      <c r="AO21" s="63">
        <f>IF(WEEKDAY(AO4,2)=5,(AO12-HLOOKUP(AO4+3,Journalier_HLV_Inter,10,FALSE)),IF(AND(WEEKDAY(AO4,2)=1,COUNTIF(Jours_fériés,AND(AO4+1,IE+2))),AO12-HLOOKUP(AO4+3,Journalier_HLV_Inter,10,FALSE),IF(AND(WEEKDAY(AO4,2)=1,COUNTIF(Jours_fériés,AO4+1)),AO12-HLOOKUP(AO4+2,Journalier_HLV_Inter,10,FALSE),IF(AND(WEEKDAY(AO4,2)=2,COUNTIF(Jours_fériés,AND(AO4+1,AO4+2))),AO12-HLOOKUP(AO4+3,Journalier_HLV_Inter,10,FALSE),IF(AND(WEEKDAY(AO4,2)=2,COUNTIF(Jours_fériés,AO4+1)),AO12-HLOOKUP(AO4+2,Journalier_HLV_Inter,10,FALSE),IF(AND(WEEKDAY(AO4,2)=3,COUNTIF(Jours_fériés,AND(AO4+1,AO4+2))),AO12-HLOOKUP(AO4+5,Journalier_HLV_Inter,10,FALSE),IF(AND(WEEKDAY(AO4,2)=3,COUNTIF(Jours_fériés,AO4+1)),AO12-HLOOKUP(AO4+2,Journalier_HLV_Inter,10,FALSE),IF(AND(WEEKDAY(AO4,2)=4,COUNTIF(Jours_fériés,AO4+1)),AO12-HLOOKUP(AO4+4,Journalier_HLV_Inter,10,FALSE),IF(AND(WEEKDAY(AO4,2)=4,COUNTIF(Jours_fériés,AND(AO4+1,AO4+4))),AO12-HLOOKUP(AO4+5,Journalier_HLV_Inter,10,FALSE),IF(AND(WEEKDAY(AO4,2)=5,COUNTIF(Jours_fériés,AO4+3)),AO12-HLOOKUP(AO4+4,Journalier_HLV_Inter,10,FALSE),IF(COUNTIF(Week_end,AO4),0,IF(COUNTIF(Jours_fériés,AO4),0,AO12-HLOOKUP(AO4+1,Journalier_HLV_Inter,10,FALSE)))))))))))))</f>
        <v>0</v>
      </c>
      <c r="AP21" s="63">
        <f>IF(WEEKDAY(AP4,2)=5,(AP12-HLOOKUP(AP4+3,Journalier_HLV_Inter,10,FALSE)),IF(AND(WEEKDAY(AP4,2)=1,COUNTIF(Jours_fériés,AND(AP4+1,IE+2))),AP12-HLOOKUP(AP4+3,Journalier_HLV_Inter,10,FALSE),IF(AND(WEEKDAY(AP4,2)=1,COUNTIF(Jours_fériés,AP4+1)),AP12-HLOOKUP(AP4+2,Journalier_HLV_Inter,10,FALSE),IF(AND(WEEKDAY(AP4,2)=2,COUNTIF(Jours_fériés,AND(AP4+1,AP4+2))),AP12-HLOOKUP(AP4+3,Journalier_HLV_Inter,10,FALSE),IF(AND(WEEKDAY(AP4,2)=2,COUNTIF(Jours_fériés,AP4+1)),AP12-HLOOKUP(AP4+2,Journalier_HLV_Inter,10,FALSE),IF(AND(WEEKDAY(AP4,2)=3,COUNTIF(Jours_fériés,AND(AP4+1,AP4+2))),AP12-HLOOKUP(AP4+5,Journalier_HLV_Inter,10,FALSE),IF(AND(WEEKDAY(AP4,2)=3,COUNTIF(Jours_fériés,AP4+1)),AP12-HLOOKUP(AP4+2,Journalier_HLV_Inter,10,FALSE),IF(AND(WEEKDAY(AP4,2)=4,COUNTIF(Jours_fériés,AP4+1)),AP12-HLOOKUP(AP4+4,Journalier_HLV_Inter,10,FALSE),IF(AND(WEEKDAY(AP4,2)=4,COUNTIF(Jours_fériés,AND(AP4+1,AP4+4))),AP12-HLOOKUP(AP4+5,Journalier_HLV_Inter,10,FALSE),IF(AND(WEEKDAY(AP4,2)=5,COUNTIF(Jours_fériés,AP4+3)),AP12-HLOOKUP(AP4+4,Journalier_HLV_Inter,10,FALSE),IF(COUNTIF(Week_end,AP4),0,IF(COUNTIF(Jours_fériés,AP4),0,AP12-HLOOKUP(AP4+1,Journalier_HLV_Inter,10,FALSE)))))))))))))</f>
        <v>0</v>
      </c>
      <c r="AQ21" s="63">
        <f>IF(WEEKDAY(AQ4,2)=5,(AQ12-HLOOKUP(AQ4+3,Journalier_HLV_Inter,10,FALSE)),IF(AND(WEEKDAY(AQ4,2)=1,COUNTIF(Jours_fériés,AND(AQ4+1,IE+2))),AQ12-HLOOKUP(AQ4+3,Journalier_HLV_Inter,10,FALSE),IF(AND(WEEKDAY(AQ4,2)=1,COUNTIF(Jours_fériés,AQ4+1)),AQ12-HLOOKUP(AQ4+2,Journalier_HLV_Inter,10,FALSE),IF(AND(WEEKDAY(AQ4,2)=2,COUNTIF(Jours_fériés,AND(AQ4+1,AQ4+2))),AQ12-HLOOKUP(AQ4+3,Journalier_HLV_Inter,10,FALSE),IF(AND(WEEKDAY(AQ4,2)=2,COUNTIF(Jours_fériés,AQ4+1)),AQ12-HLOOKUP(AQ4+2,Journalier_HLV_Inter,10,FALSE),IF(AND(WEEKDAY(AQ4,2)=3,COUNTIF(Jours_fériés,AND(AQ4+1,AQ4+2))),AQ12-HLOOKUP(AQ4+5,Journalier_HLV_Inter,10,FALSE),IF(AND(WEEKDAY(AQ4,2)=3,COUNTIF(Jours_fériés,AQ4+1)),AQ12-HLOOKUP(AQ4+2,Journalier_HLV_Inter,10,FALSE),IF(AND(WEEKDAY(AQ4,2)=4,COUNTIF(Jours_fériés,AQ4+1)),AQ12-HLOOKUP(AQ4+4,Journalier_HLV_Inter,10,FALSE),IF(AND(WEEKDAY(AQ4,2)=4,COUNTIF(Jours_fériés,AND(AQ4+1,AQ4+4))),AQ12-HLOOKUP(AQ4+5,Journalier_HLV_Inter,10,FALSE),IF(AND(WEEKDAY(AQ4,2)=5,COUNTIF(Jours_fériés,AQ4+3)),AQ12-HLOOKUP(AQ4+4,Journalier_HLV_Inter,10,FALSE),IF(COUNTIF(Week_end,AQ4),0,IF(COUNTIF(Jours_fériés,AQ4),0,AQ12-HLOOKUP(AQ4+1,Journalier_HLV_Inter,10,FALSE)))))))))))))</f>
        <v>0</v>
      </c>
      <c r="AR21" s="63">
        <f>IF(WEEKDAY(AR4,2)=5,(AR12-HLOOKUP(AR4+3,Journalier_HLV_Inter,10,FALSE)),IF(AND(WEEKDAY(AR4,2)=1,COUNTIF(Jours_fériés,AND(AR4+1,IE+2))),AR12-HLOOKUP(AR4+3,Journalier_HLV_Inter,10,FALSE),IF(AND(WEEKDAY(AR4,2)=1,COUNTIF(Jours_fériés,AR4+1)),AR12-HLOOKUP(AR4+2,Journalier_HLV_Inter,10,FALSE),IF(AND(WEEKDAY(AR4,2)=2,COUNTIF(Jours_fériés,AND(AR4+1,AR4+2))),AR12-HLOOKUP(AR4+3,Journalier_HLV_Inter,10,FALSE),IF(AND(WEEKDAY(AR4,2)=2,COUNTIF(Jours_fériés,AR4+1)),AR12-HLOOKUP(AR4+2,Journalier_HLV_Inter,10,FALSE),IF(AND(WEEKDAY(AR4,2)=3,COUNTIF(Jours_fériés,AND(AR4+1,AR4+2))),AR12-HLOOKUP(AR4+5,Journalier_HLV_Inter,10,FALSE),IF(AND(WEEKDAY(AR4,2)=3,COUNTIF(Jours_fériés,AR4+1)),AR12-HLOOKUP(AR4+2,Journalier_HLV_Inter,10,FALSE),IF(AND(WEEKDAY(AR4,2)=4,COUNTIF(Jours_fériés,AR4+1)),AR12-HLOOKUP(AR4+4,Journalier_HLV_Inter,10,FALSE),IF(AND(WEEKDAY(AR4,2)=4,COUNTIF(Jours_fériés,AND(AR4+1,AR4+4))),AR12-HLOOKUP(AR4+5,Journalier_HLV_Inter,10,FALSE),IF(AND(WEEKDAY(AR4,2)=5,COUNTIF(Jours_fériés,AR4+3)),AR12-HLOOKUP(AR4+4,Journalier_HLV_Inter,10,FALSE),IF(COUNTIF(Week_end,AR4),0,IF(COUNTIF(Jours_fériés,AR4),0,AR12-HLOOKUP(AR4+1,Journalier_HLV_Inter,10,FALSE)))))))))))))</f>
        <v>0</v>
      </c>
      <c r="AS21" s="63">
        <f>IF(WEEKDAY(AS4,2)=5,(AS12-HLOOKUP(AS4+3,Journalier_HLV_Inter,10,FALSE)),IF(AND(WEEKDAY(AS4,2)=1,COUNTIF(Jours_fériés,AND(AS4+1,IE+2))),AS12-HLOOKUP(AS4+3,Journalier_HLV_Inter,10,FALSE),IF(AND(WEEKDAY(AS4,2)=1,COUNTIF(Jours_fériés,AS4+1)),AS12-HLOOKUP(AS4+2,Journalier_HLV_Inter,10,FALSE),IF(AND(WEEKDAY(AS4,2)=2,COUNTIF(Jours_fériés,AND(AS4+1,AS4+2))),AS12-HLOOKUP(AS4+3,Journalier_HLV_Inter,10,FALSE),IF(AND(WEEKDAY(AS4,2)=2,COUNTIF(Jours_fériés,AS4+1)),AS12-HLOOKUP(AS4+2,Journalier_HLV_Inter,10,FALSE),IF(AND(WEEKDAY(AS4,2)=3,COUNTIF(Jours_fériés,AND(AS4+1,AS4+2))),AS12-HLOOKUP(AS4+5,Journalier_HLV_Inter,10,FALSE),IF(AND(WEEKDAY(AS4,2)=3,COUNTIF(Jours_fériés,AS4+1)),AS12-HLOOKUP(AS4+2,Journalier_HLV_Inter,10,FALSE),IF(AND(WEEKDAY(AS4,2)=4,COUNTIF(Jours_fériés,AS4+1)),AS12-HLOOKUP(AS4+4,Journalier_HLV_Inter,10,FALSE),IF(AND(WEEKDAY(AS4,2)=4,COUNTIF(Jours_fériés,AND(AS4+1,AS4+4))),AS12-HLOOKUP(AS4+5,Journalier_HLV_Inter,10,FALSE),IF(AND(WEEKDAY(AS4,2)=5,COUNTIF(Jours_fériés,AS4+3)),AS12-HLOOKUP(AS4+4,Journalier_HLV_Inter,10,FALSE),IF(COUNTIF(Week_end,AS4),0,IF(COUNTIF(Jours_fériés,AS4),0,AS12-HLOOKUP(AS4+1,Journalier_HLV_Inter,10,FALSE)))))))))))))</f>
        <v>0</v>
      </c>
      <c r="AT21" s="63">
        <f>IF(WEEKDAY(AT4,2)=5,(AT12-HLOOKUP(AT4+3,Journalier_HLV_Inter,10,FALSE)),IF(AND(WEEKDAY(AT4,2)=1,COUNTIF(Jours_fériés,AND(AT4+1,IE+2))),AT12-HLOOKUP(AT4+3,Journalier_HLV_Inter,10,FALSE),IF(AND(WEEKDAY(AT4,2)=1,COUNTIF(Jours_fériés,AT4+1)),AT12-HLOOKUP(AT4+2,Journalier_HLV_Inter,10,FALSE),IF(AND(WEEKDAY(AT4,2)=2,COUNTIF(Jours_fériés,AND(AT4+1,AT4+2))),AT12-HLOOKUP(AT4+3,Journalier_HLV_Inter,10,FALSE),IF(AND(WEEKDAY(AT4,2)=2,COUNTIF(Jours_fériés,AT4+1)),AT12-HLOOKUP(AT4+2,Journalier_HLV_Inter,10,FALSE),IF(AND(WEEKDAY(AT4,2)=3,COUNTIF(Jours_fériés,AND(AT4+1,AT4+2))),AT12-HLOOKUP(AT4+5,Journalier_HLV_Inter,10,FALSE),IF(AND(WEEKDAY(AT4,2)=3,COUNTIF(Jours_fériés,AT4+1)),AT12-HLOOKUP(AT4+2,Journalier_HLV_Inter,10,FALSE),IF(AND(WEEKDAY(AT4,2)=4,COUNTIF(Jours_fériés,AT4+1)),AT12-HLOOKUP(AT4+4,Journalier_HLV_Inter,10,FALSE),IF(AND(WEEKDAY(AT4,2)=4,COUNTIF(Jours_fériés,AND(AT4+1,AT4+4))),AT12-HLOOKUP(AT4+5,Journalier_HLV_Inter,10,FALSE),IF(AND(WEEKDAY(AT4,2)=5,COUNTIF(Jours_fériés,AT4+3)),AT12-HLOOKUP(AT4+4,Journalier_HLV_Inter,10,FALSE),IF(COUNTIF(Week_end,AT4),0,IF(COUNTIF(Jours_fériés,AT4),0,AT12-HLOOKUP(AT4+1,Journalier_HLV_Inter,10,FALSE)))))))))))))</f>
        <v>0</v>
      </c>
      <c r="AU21" s="63">
        <f>IF(WEEKDAY(AU4,2)=5,(AU12-HLOOKUP(AU4+3,Journalier_HLV_Inter,10,FALSE)),IF(AND(WEEKDAY(AU4,2)=1,COUNTIF(Jours_fériés,AND(AU4+1,IE+2))),AU12-HLOOKUP(AU4+3,Journalier_HLV_Inter,10,FALSE),IF(AND(WEEKDAY(AU4,2)=1,COUNTIF(Jours_fériés,AU4+1)),AU12-HLOOKUP(AU4+2,Journalier_HLV_Inter,10,FALSE),IF(AND(WEEKDAY(AU4,2)=2,COUNTIF(Jours_fériés,AND(AU4+1,AU4+2))),AU12-HLOOKUP(AU4+3,Journalier_HLV_Inter,10,FALSE),IF(AND(WEEKDAY(AU4,2)=2,COUNTIF(Jours_fériés,AU4+1)),AU12-HLOOKUP(AU4+2,Journalier_HLV_Inter,10,FALSE),IF(AND(WEEKDAY(AU4,2)=3,COUNTIF(Jours_fériés,AND(AU4+1,AU4+2))),AU12-HLOOKUP(AU4+5,Journalier_HLV_Inter,10,FALSE),IF(AND(WEEKDAY(AU4,2)=3,COUNTIF(Jours_fériés,AU4+1)),AU12-HLOOKUP(AU4+2,Journalier_HLV_Inter,10,FALSE),IF(AND(WEEKDAY(AU4,2)=4,COUNTIF(Jours_fériés,AU4+1)),AU12-HLOOKUP(AU4+4,Journalier_HLV_Inter,10,FALSE),IF(AND(WEEKDAY(AU4,2)=4,COUNTIF(Jours_fériés,AND(AU4+1,AU4+4))),AU12-HLOOKUP(AU4+5,Journalier_HLV_Inter,10,FALSE),IF(AND(WEEKDAY(AU4,2)=5,COUNTIF(Jours_fériés,AU4+3)),AU12-HLOOKUP(AU4+4,Journalier_HLV_Inter,10,FALSE),IF(COUNTIF(Week_end,AU4),0,IF(COUNTIF(Jours_fériés,AU4),0,AU12-HLOOKUP(AU4+1,Journalier_HLV_Inter,10,FALSE)))))))))))))</f>
        <v>0</v>
      </c>
      <c r="AV21" s="63">
        <f>IF(WEEKDAY(AV4,2)=5,(AV12-HLOOKUP(AV4+3,Journalier_HLV_Inter,10,FALSE)),IF(AND(WEEKDAY(AV4,2)=1,COUNTIF(Jours_fériés,AND(AV4+1,IE+2))),AV12-HLOOKUP(AV4+3,Journalier_HLV_Inter,10,FALSE),IF(AND(WEEKDAY(AV4,2)=1,COUNTIF(Jours_fériés,AV4+1)),AV12-HLOOKUP(AV4+2,Journalier_HLV_Inter,10,FALSE),IF(AND(WEEKDAY(AV4,2)=2,COUNTIF(Jours_fériés,AND(AV4+1,AV4+2))),AV12-HLOOKUP(AV4+3,Journalier_HLV_Inter,10,FALSE),IF(AND(WEEKDAY(AV4,2)=2,COUNTIF(Jours_fériés,AV4+1)),AV12-HLOOKUP(AV4+2,Journalier_HLV_Inter,10,FALSE),IF(AND(WEEKDAY(AV4,2)=3,COUNTIF(Jours_fériés,AND(AV4+1,AV4+2))),AV12-HLOOKUP(AV4+5,Journalier_HLV_Inter,10,FALSE),IF(AND(WEEKDAY(AV4,2)=3,COUNTIF(Jours_fériés,AV4+1)),AV12-HLOOKUP(AV4+2,Journalier_HLV_Inter,10,FALSE),IF(AND(WEEKDAY(AV4,2)=4,COUNTIF(Jours_fériés,AV4+1)),AV12-HLOOKUP(AV4+4,Journalier_HLV_Inter,10,FALSE),IF(AND(WEEKDAY(AV4,2)=4,COUNTIF(Jours_fériés,AND(AV4+1,AV4+4))),AV12-HLOOKUP(AV4+5,Journalier_HLV_Inter,10,FALSE),IF(AND(WEEKDAY(AV4,2)=5,COUNTIF(Jours_fériés,AV4+3)),AV12-HLOOKUP(AV4+4,Journalier_HLV_Inter,10,FALSE),IF(COUNTIF(Week_end,AV4),0,IF(COUNTIF(Jours_fériés,AV4),0,AV12-HLOOKUP(AV4+1,Journalier_HLV_Inter,10,FALSE)))))))))))))</f>
        <v>0</v>
      </c>
      <c r="AW21" s="63">
        <f>IF(WEEKDAY(AW4,2)=5,(AW12-HLOOKUP(AW4+3,Journalier_HLV_Inter,10,FALSE)),IF(AND(WEEKDAY(AW4,2)=1,COUNTIF(Jours_fériés,AND(AW4+1,IE+2))),AW12-HLOOKUP(AW4+3,Journalier_HLV_Inter,10,FALSE),IF(AND(WEEKDAY(AW4,2)=1,COUNTIF(Jours_fériés,AW4+1)),AW12-HLOOKUP(AW4+2,Journalier_HLV_Inter,10,FALSE),IF(AND(WEEKDAY(AW4,2)=2,COUNTIF(Jours_fériés,AND(AW4+1,AW4+2))),AW12-HLOOKUP(AW4+3,Journalier_HLV_Inter,10,FALSE),IF(AND(WEEKDAY(AW4,2)=2,COUNTIF(Jours_fériés,AW4+1)),AW12-HLOOKUP(AW4+2,Journalier_HLV_Inter,10,FALSE),IF(AND(WEEKDAY(AW4,2)=3,COUNTIF(Jours_fériés,AND(AW4+1,AW4+2))),AW12-HLOOKUP(AW4+5,Journalier_HLV_Inter,10,FALSE),IF(AND(WEEKDAY(AW4,2)=3,COUNTIF(Jours_fériés,AW4+1)),AW12-HLOOKUP(AW4+2,Journalier_HLV_Inter,10,FALSE),IF(AND(WEEKDAY(AW4,2)=4,COUNTIF(Jours_fériés,AW4+1)),AW12-HLOOKUP(AW4+4,Journalier_HLV_Inter,10,FALSE),IF(AND(WEEKDAY(AW4,2)=4,COUNTIF(Jours_fériés,AND(AW4+1,AW4+4))),AW12-HLOOKUP(AW4+5,Journalier_HLV_Inter,10,FALSE),IF(AND(WEEKDAY(AW4,2)=5,COUNTIF(Jours_fériés,AW4+3)),AW12-HLOOKUP(AW4+4,Journalier_HLV_Inter,10,FALSE),IF(COUNTIF(Week_end,AW4),0,IF(COUNTIF(Jours_fériés,AW4),0,AW12-HLOOKUP(AW4+1,Journalier_HLV_Inter,10,FALSE)))))))))))))</f>
        <v>0</v>
      </c>
      <c r="AX21" s="63">
        <f>IF(WEEKDAY(AX4,2)=5,(AX12-HLOOKUP(AX4+3,Journalier_HLV_Inter,10,FALSE)),IF(AND(WEEKDAY(AX4,2)=1,COUNTIF(Jours_fériés,AND(AX4+1,IE+2))),AX12-HLOOKUP(AX4+3,Journalier_HLV_Inter,10,FALSE),IF(AND(WEEKDAY(AX4,2)=1,COUNTIF(Jours_fériés,AX4+1)),AX12-HLOOKUP(AX4+2,Journalier_HLV_Inter,10,FALSE),IF(AND(WEEKDAY(AX4,2)=2,COUNTIF(Jours_fériés,AND(AX4+1,AX4+2))),AX12-HLOOKUP(AX4+3,Journalier_HLV_Inter,10,FALSE),IF(AND(WEEKDAY(AX4,2)=2,COUNTIF(Jours_fériés,AX4+1)),AX12-HLOOKUP(AX4+2,Journalier_HLV_Inter,10,FALSE),IF(AND(WEEKDAY(AX4,2)=3,COUNTIF(Jours_fériés,AND(AX4+1,AX4+2))),AX12-HLOOKUP(AX4+5,Journalier_HLV_Inter,10,FALSE),IF(AND(WEEKDAY(AX4,2)=3,COUNTIF(Jours_fériés,AX4+1)),AX12-HLOOKUP(AX4+2,Journalier_HLV_Inter,10,FALSE),IF(AND(WEEKDAY(AX4,2)=4,COUNTIF(Jours_fériés,AX4+1)),AX12-HLOOKUP(AX4+4,Journalier_HLV_Inter,10,FALSE),IF(AND(WEEKDAY(AX4,2)=4,COUNTIF(Jours_fériés,AND(AX4+1,AX4+4))),AX12-HLOOKUP(AX4+5,Journalier_HLV_Inter,10,FALSE),IF(AND(WEEKDAY(AX4,2)=5,COUNTIF(Jours_fériés,AX4+3)),AX12-HLOOKUP(AX4+4,Journalier_HLV_Inter,10,FALSE),IF(COUNTIF(Week_end,AX4),0,IF(COUNTIF(Jours_fériés,AX4),0,AX12-HLOOKUP(AX4+1,Journalier_HLV_Inter,10,FALSE)))))))))))))</f>
        <v>0</v>
      </c>
      <c r="AY21" s="63">
        <f>IF(WEEKDAY(AY4,2)=5,(AY12-HLOOKUP(AY4+3,Journalier_HLV_Inter,10,FALSE)),IF(AND(WEEKDAY(AY4,2)=1,COUNTIF(Jours_fériés,AND(AY4+1,IE+2))),AY12-HLOOKUP(AY4+3,Journalier_HLV_Inter,10,FALSE),IF(AND(WEEKDAY(AY4,2)=1,COUNTIF(Jours_fériés,AY4+1)),AY12-HLOOKUP(AY4+2,Journalier_HLV_Inter,10,FALSE),IF(AND(WEEKDAY(AY4,2)=2,COUNTIF(Jours_fériés,AND(AY4+1,AY4+2))),AY12-HLOOKUP(AY4+3,Journalier_HLV_Inter,10,FALSE),IF(AND(WEEKDAY(AY4,2)=2,COUNTIF(Jours_fériés,AY4+1)),AY12-HLOOKUP(AY4+2,Journalier_HLV_Inter,10,FALSE),IF(AND(WEEKDAY(AY4,2)=3,COUNTIF(Jours_fériés,AND(AY4+1,AY4+2))),AY12-HLOOKUP(AY4+5,Journalier_HLV_Inter,10,FALSE),IF(AND(WEEKDAY(AY4,2)=3,COUNTIF(Jours_fériés,AY4+1)),AY12-HLOOKUP(AY4+2,Journalier_HLV_Inter,10,FALSE),IF(AND(WEEKDAY(AY4,2)=4,COUNTIF(Jours_fériés,AY4+1)),AY12-HLOOKUP(AY4+4,Journalier_HLV_Inter,10,FALSE),IF(AND(WEEKDAY(AY4,2)=4,COUNTIF(Jours_fériés,AND(AY4+1,AY4+4))),AY12-HLOOKUP(AY4+5,Journalier_HLV_Inter,10,FALSE),IF(AND(WEEKDAY(AY4,2)=5,COUNTIF(Jours_fériés,AY4+3)),AY12-HLOOKUP(AY4+4,Journalier_HLV_Inter,10,FALSE),IF(COUNTIF(Week_end,AY4),0,IF(COUNTIF(Jours_fériés,AY4),0,AY12-HLOOKUP(AY4+1,Journalier_HLV_Inter,10,FALSE)))))))))))))</f>
        <v>0</v>
      </c>
      <c r="AZ21" s="63">
        <f>IF(WEEKDAY(AZ4,2)=5,(AZ12-HLOOKUP(AZ4+3,Journalier_HLV_Inter,10,FALSE)),IF(AND(WEEKDAY(AZ4,2)=1,COUNTIF(Jours_fériés,AND(AZ4+1,IE+2))),AZ12-HLOOKUP(AZ4+3,Journalier_HLV_Inter,10,FALSE),IF(AND(WEEKDAY(AZ4,2)=1,COUNTIF(Jours_fériés,AZ4+1)),AZ12-HLOOKUP(AZ4+2,Journalier_HLV_Inter,10,FALSE),IF(AND(WEEKDAY(AZ4,2)=2,COUNTIF(Jours_fériés,AND(AZ4+1,AZ4+2))),AZ12-HLOOKUP(AZ4+3,Journalier_HLV_Inter,10,FALSE),IF(AND(WEEKDAY(AZ4,2)=2,COUNTIF(Jours_fériés,AZ4+1)),AZ12-HLOOKUP(AZ4+2,Journalier_HLV_Inter,10,FALSE),IF(AND(WEEKDAY(AZ4,2)=3,COUNTIF(Jours_fériés,AND(AZ4+1,AZ4+2))),AZ12-HLOOKUP(AZ4+5,Journalier_HLV_Inter,10,FALSE),IF(AND(WEEKDAY(AZ4,2)=3,COUNTIF(Jours_fériés,AZ4+1)),AZ12-HLOOKUP(AZ4+2,Journalier_HLV_Inter,10,FALSE),IF(AND(WEEKDAY(AZ4,2)=4,COUNTIF(Jours_fériés,AZ4+1)),AZ12-HLOOKUP(AZ4+4,Journalier_HLV_Inter,10,FALSE),IF(AND(WEEKDAY(AZ4,2)=4,COUNTIF(Jours_fériés,AND(AZ4+1,AZ4+4))),AZ12-HLOOKUP(AZ4+5,Journalier_HLV_Inter,10,FALSE),IF(AND(WEEKDAY(AZ4,2)=5,COUNTIF(Jours_fériés,AZ4+3)),AZ12-HLOOKUP(AZ4+4,Journalier_HLV_Inter,10,FALSE),IF(COUNTIF(Week_end,AZ4),0,IF(COUNTIF(Jours_fériés,AZ4),0,AZ12-HLOOKUP(AZ4+1,Journalier_HLV_Inter,10,FALSE)))))))))))))</f>
        <v>0</v>
      </c>
      <c r="BA21" s="63">
        <f>IF(WEEKDAY(BA4,2)=5,(BA12-HLOOKUP(BA4+3,Journalier_HLV_Inter,10,FALSE)),IF(AND(WEEKDAY(BA4,2)=1,COUNTIF(Jours_fériés,AND(BA4+1,IE+2))),BA12-HLOOKUP(BA4+3,Journalier_HLV_Inter,10,FALSE),IF(AND(WEEKDAY(BA4,2)=1,COUNTIF(Jours_fériés,BA4+1)),BA12-HLOOKUP(BA4+2,Journalier_HLV_Inter,10,FALSE),IF(AND(WEEKDAY(BA4,2)=2,COUNTIF(Jours_fériés,AND(BA4+1,BA4+2))),BA12-HLOOKUP(BA4+3,Journalier_HLV_Inter,10,FALSE),IF(AND(WEEKDAY(BA4,2)=2,COUNTIF(Jours_fériés,BA4+1)),BA12-HLOOKUP(BA4+2,Journalier_HLV_Inter,10,FALSE),IF(AND(WEEKDAY(BA4,2)=3,COUNTIF(Jours_fériés,AND(BA4+1,BA4+2))),BA12-HLOOKUP(BA4+5,Journalier_HLV_Inter,10,FALSE),IF(AND(WEEKDAY(BA4,2)=3,COUNTIF(Jours_fériés,BA4+1)),BA12-HLOOKUP(BA4+2,Journalier_HLV_Inter,10,FALSE),IF(AND(WEEKDAY(BA4,2)=4,COUNTIF(Jours_fériés,BA4+1)),BA12-HLOOKUP(BA4+4,Journalier_HLV_Inter,10,FALSE),IF(AND(WEEKDAY(BA4,2)=4,COUNTIF(Jours_fériés,AND(BA4+1,BA4+4))),BA12-HLOOKUP(BA4+5,Journalier_HLV_Inter,10,FALSE),IF(AND(WEEKDAY(BA4,2)=5,COUNTIF(Jours_fériés,BA4+3)),BA12-HLOOKUP(BA4+4,Journalier_HLV_Inter,10,FALSE),IF(COUNTIF(Week_end,BA4),0,IF(COUNTIF(Jours_fériés,BA4),0,BA12-HLOOKUP(BA4+1,Journalier_HLV_Inter,10,FALSE)))))))))))))</f>
        <v>0</v>
      </c>
      <c r="BB21" s="63">
        <f>IF(WEEKDAY(BB4,2)=5,(BB12-HLOOKUP(BB4+3,Journalier_HLV_Inter,10,FALSE)),IF(AND(WEEKDAY(BB4,2)=1,COUNTIF(Jours_fériés,AND(BB4+1,IE+2))),BB12-HLOOKUP(BB4+3,Journalier_HLV_Inter,10,FALSE),IF(AND(WEEKDAY(BB4,2)=1,COUNTIF(Jours_fériés,BB4+1)),BB12-HLOOKUP(BB4+2,Journalier_HLV_Inter,10,FALSE),IF(AND(WEEKDAY(BB4,2)=2,COUNTIF(Jours_fériés,AND(BB4+1,BB4+2))),BB12-HLOOKUP(BB4+3,Journalier_HLV_Inter,10,FALSE),IF(AND(WEEKDAY(BB4,2)=2,COUNTIF(Jours_fériés,BB4+1)),BB12-HLOOKUP(BB4+2,Journalier_HLV_Inter,10,FALSE),IF(AND(WEEKDAY(BB4,2)=3,COUNTIF(Jours_fériés,AND(BB4+1,BB4+2))),BB12-HLOOKUP(BB4+5,Journalier_HLV_Inter,10,FALSE),IF(AND(WEEKDAY(BB4,2)=3,COUNTIF(Jours_fériés,BB4+1)),BB12-HLOOKUP(BB4+2,Journalier_HLV_Inter,10,FALSE),IF(AND(WEEKDAY(BB4,2)=4,COUNTIF(Jours_fériés,BB4+1)),BB12-HLOOKUP(BB4+4,Journalier_HLV_Inter,10,FALSE),IF(AND(WEEKDAY(BB4,2)=4,COUNTIF(Jours_fériés,AND(BB4+1,BB4+4))),BB12-HLOOKUP(BB4+5,Journalier_HLV_Inter,10,FALSE),IF(AND(WEEKDAY(BB4,2)=5,COUNTIF(Jours_fériés,BB4+3)),BB12-HLOOKUP(BB4+4,Journalier_HLV_Inter,10,FALSE),IF(COUNTIF(Week_end,BB4),0,IF(COUNTIF(Jours_fériés,BB4),0,BB12-HLOOKUP(BB4+1,Journalier_HLV_Inter,10,FALSE)))))))))))))</f>
        <v>0</v>
      </c>
      <c r="BC21" s="63">
        <f>IF(WEEKDAY(BC4,2)=5,(BC12-HLOOKUP(BC4+3,Journalier_HLV_Inter,10,FALSE)),IF(AND(WEEKDAY(BC4,2)=1,COUNTIF(Jours_fériés,AND(BC4+1,IE+2))),BC12-HLOOKUP(BC4+3,Journalier_HLV_Inter,10,FALSE),IF(AND(WEEKDAY(BC4,2)=1,COUNTIF(Jours_fériés,BC4+1)),BC12-HLOOKUP(BC4+2,Journalier_HLV_Inter,10,FALSE),IF(AND(WEEKDAY(BC4,2)=2,COUNTIF(Jours_fériés,AND(BC4+1,BC4+2))),BC12-HLOOKUP(BC4+3,Journalier_HLV_Inter,10,FALSE),IF(AND(WEEKDAY(BC4,2)=2,COUNTIF(Jours_fériés,BC4+1)),BC12-HLOOKUP(BC4+2,Journalier_HLV_Inter,10,FALSE),IF(AND(WEEKDAY(BC4,2)=3,COUNTIF(Jours_fériés,AND(BC4+1,BC4+2))),BC12-HLOOKUP(BC4+5,Journalier_HLV_Inter,10,FALSE),IF(AND(WEEKDAY(BC4,2)=3,COUNTIF(Jours_fériés,BC4+1)),BC12-HLOOKUP(BC4+2,Journalier_HLV_Inter,10,FALSE),IF(AND(WEEKDAY(BC4,2)=4,COUNTIF(Jours_fériés,BC4+1)),BC12-HLOOKUP(BC4+4,Journalier_HLV_Inter,10,FALSE),IF(AND(WEEKDAY(BC4,2)=4,COUNTIF(Jours_fériés,AND(BC4+1,BC4+4))),BC12-HLOOKUP(BC4+5,Journalier_HLV_Inter,10,FALSE),IF(AND(WEEKDAY(BC4,2)=5,COUNTIF(Jours_fériés,BC4+3)),BC12-HLOOKUP(BC4+4,Journalier_HLV_Inter,10,FALSE),IF(COUNTIF(Week_end,BC4),0,IF(COUNTIF(Jours_fériés,BC4),0,BC12-HLOOKUP(BC4+1,Journalier_HLV_Inter,10,FALSE)))))))))))))</f>
        <v>0</v>
      </c>
      <c r="BD21" s="63">
        <f>IF(WEEKDAY(BD4,2)=5,(BD12-HLOOKUP(BD4+3,Journalier_HLV_Inter,10,FALSE)),IF(AND(WEEKDAY(BD4,2)=1,COUNTIF(Jours_fériés,AND(BD4+1,IE+2))),BD12-HLOOKUP(BD4+3,Journalier_HLV_Inter,10,FALSE),IF(AND(WEEKDAY(BD4,2)=1,COUNTIF(Jours_fériés,BD4+1)),BD12-HLOOKUP(BD4+2,Journalier_HLV_Inter,10,FALSE),IF(AND(WEEKDAY(BD4,2)=2,COUNTIF(Jours_fériés,AND(BD4+1,BD4+2))),BD12-HLOOKUP(BD4+3,Journalier_HLV_Inter,10,FALSE),IF(AND(WEEKDAY(BD4,2)=2,COUNTIF(Jours_fériés,BD4+1)),BD12-HLOOKUP(BD4+2,Journalier_HLV_Inter,10,FALSE),IF(AND(WEEKDAY(BD4,2)=3,COUNTIF(Jours_fériés,AND(BD4+1,BD4+2))),BD12-HLOOKUP(BD4+5,Journalier_HLV_Inter,10,FALSE),IF(AND(WEEKDAY(BD4,2)=3,COUNTIF(Jours_fériés,BD4+1)),BD12-HLOOKUP(BD4+2,Journalier_HLV_Inter,10,FALSE),IF(AND(WEEKDAY(BD4,2)=4,COUNTIF(Jours_fériés,BD4+1)),BD12-HLOOKUP(BD4+4,Journalier_HLV_Inter,10,FALSE),IF(AND(WEEKDAY(BD4,2)=4,COUNTIF(Jours_fériés,AND(BD4+1,BD4+4))),BD12-HLOOKUP(BD4+5,Journalier_HLV_Inter,10,FALSE),IF(AND(WEEKDAY(BD4,2)=5,COUNTIF(Jours_fériés,BD4+3)),BD12-HLOOKUP(BD4+4,Journalier_HLV_Inter,10,FALSE),IF(COUNTIF(Week_end,BD4),0,IF(COUNTIF(Jours_fériés,BD4),0,BD12-HLOOKUP(BD4+1,Journalier_HLV_Inter,10,FALSE)))))))))))))</f>
        <v>0</v>
      </c>
      <c r="BE21" s="63">
        <f>IF(WEEKDAY(BE4,2)=5,(BE12-HLOOKUP(BE4+3,Journalier_HLV_Inter,10,FALSE)),IF(AND(WEEKDAY(BE4,2)=1,COUNTIF(Jours_fériés,AND(BE4+1,IE+2))),BE12-HLOOKUP(BE4+3,Journalier_HLV_Inter,10,FALSE),IF(AND(WEEKDAY(BE4,2)=1,COUNTIF(Jours_fériés,BE4+1)),BE12-HLOOKUP(BE4+2,Journalier_HLV_Inter,10,FALSE),IF(AND(WEEKDAY(BE4,2)=2,COUNTIF(Jours_fériés,AND(BE4+1,BE4+2))),BE12-HLOOKUP(BE4+3,Journalier_HLV_Inter,10,FALSE),IF(AND(WEEKDAY(BE4,2)=2,COUNTIF(Jours_fériés,BE4+1)),BE12-HLOOKUP(BE4+2,Journalier_HLV_Inter,10,FALSE),IF(AND(WEEKDAY(BE4,2)=3,COUNTIF(Jours_fériés,AND(BE4+1,BE4+2))),BE12-HLOOKUP(BE4+5,Journalier_HLV_Inter,10,FALSE),IF(AND(WEEKDAY(BE4,2)=3,COUNTIF(Jours_fériés,BE4+1)),BE12-HLOOKUP(BE4+2,Journalier_HLV_Inter,10,FALSE),IF(AND(WEEKDAY(BE4,2)=4,COUNTIF(Jours_fériés,BE4+1)),BE12-HLOOKUP(BE4+4,Journalier_HLV_Inter,10,FALSE),IF(AND(WEEKDAY(BE4,2)=4,COUNTIF(Jours_fériés,AND(BE4+1,BE4+4))),BE12-HLOOKUP(BE4+5,Journalier_HLV_Inter,10,FALSE),IF(AND(WEEKDAY(BE4,2)=5,COUNTIF(Jours_fériés,BE4+3)),BE12-HLOOKUP(BE4+4,Journalier_HLV_Inter,10,FALSE),IF(COUNTIF(Week_end,BE4),0,IF(COUNTIF(Jours_fériés,BE4),0,BE12-HLOOKUP(BE4+1,Journalier_HLV_Inter,10,FALSE)))))))))))))</f>
        <v>0</v>
      </c>
      <c r="BF21" s="63">
        <f>IF(WEEKDAY(BF4,2)=5,(BF12-HLOOKUP(BF4+3,Journalier_HLV_Inter,10,FALSE)),IF(AND(WEEKDAY(BF4,2)=1,COUNTIF(Jours_fériés,AND(BF4+1,IE+2))),BF12-HLOOKUP(BF4+3,Journalier_HLV_Inter,10,FALSE),IF(AND(WEEKDAY(BF4,2)=1,COUNTIF(Jours_fériés,BF4+1)),BF12-HLOOKUP(BF4+2,Journalier_HLV_Inter,10,FALSE),IF(AND(WEEKDAY(BF4,2)=2,COUNTIF(Jours_fériés,AND(BF4+1,BF4+2))),BF12-HLOOKUP(BF4+3,Journalier_HLV_Inter,10,FALSE),IF(AND(WEEKDAY(BF4,2)=2,COUNTIF(Jours_fériés,BF4+1)),BF12-HLOOKUP(BF4+2,Journalier_HLV_Inter,10,FALSE),IF(AND(WEEKDAY(BF4,2)=3,COUNTIF(Jours_fériés,AND(BF4+1,BF4+2))),BF12-HLOOKUP(BF4+5,Journalier_HLV_Inter,10,FALSE),IF(AND(WEEKDAY(BF4,2)=3,COUNTIF(Jours_fériés,BF4+1)),BF12-HLOOKUP(BF4+2,Journalier_HLV_Inter,10,FALSE),IF(AND(WEEKDAY(BF4,2)=4,COUNTIF(Jours_fériés,BF4+1)),BF12-HLOOKUP(BF4+4,Journalier_HLV_Inter,10,FALSE),IF(AND(WEEKDAY(BF4,2)=4,COUNTIF(Jours_fériés,AND(BF4+1,BF4+4))),BF12-HLOOKUP(BF4+5,Journalier_HLV_Inter,10,FALSE),IF(AND(WEEKDAY(BF4,2)=5,COUNTIF(Jours_fériés,BF4+3)),BF12-HLOOKUP(BF4+4,Journalier_HLV_Inter,10,FALSE),IF(COUNTIF(Week_end,BF4),0,IF(COUNTIF(Jours_fériés,BF4),0,BF12-HLOOKUP(BF4+1,Journalier_HLV_Inter,10,FALSE)))))))))))))</f>
        <v>0</v>
      </c>
      <c r="BG21" s="63">
        <f>IF(WEEKDAY(BG4,2)=5,(BG12-HLOOKUP(BG4+3,Journalier_HLV_Inter,10,FALSE)),IF(AND(WEEKDAY(BG4,2)=1,COUNTIF(Jours_fériés,AND(BG4+1,IE+2))),BG12-HLOOKUP(BG4+3,Journalier_HLV_Inter,10,FALSE),IF(AND(WEEKDAY(BG4,2)=1,COUNTIF(Jours_fériés,BG4+1)),BG12-HLOOKUP(BG4+2,Journalier_HLV_Inter,10,FALSE),IF(AND(WEEKDAY(BG4,2)=2,COUNTIF(Jours_fériés,AND(BG4+1,BG4+2))),BG12-HLOOKUP(BG4+3,Journalier_HLV_Inter,10,FALSE),IF(AND(WEEKDAY(BG4,2)=2,COUNTIF(Jours_fériés,BG4+1)),BG12-HLOOKUP(BG4+2,Journalier_HLV_Inter,10,FALSE),IF(AND(WEEKDAY(BG4,2)=3,COUNTIF(Jours_fériés,AND(BG4+1,BG4+2))),BG12-HLOOKUP(BG4+5,Journalier_HLV_Inter,10,FALSE),IF(AND(WEEKDAY(BG4,2)=3,COUNTIF(Jours_fériés,BG4+1)),BG12-HLOOKUP(BG4+2,Journalier_HLV_Inter,10,FALSE),IF(AND(WEEKDAY(BG4,2)=4,COUNTIF(Jours_fériés,BG4+1)),BG12-HLOOKUP(BG4+4,Journalier_HLV_Inter,10,FALSE),IF(AND(WEEKDAY(BG4,2)=4,COUNTIF(Jours_fériés,AND(BG4+1,BG4+4))),BG12-HLOOKUP(BG4+5,Journalier_HLV_Inter,10,FALSE),IF(AND(WEEKDAY(BG4,2)=5,COUNTIF(Jours_fériés,BG4+3)),BG12-HLOOKUP(BG4+4,Journalier_HLV_Inter,10,FALSE),IF(COUNTIF(Week_end,BG4),0,IF(COUNTIF(Jours_fériés,BG4),0,BG12-HLOOKUP(BG4+1,Journalier_HLV_Inter,10,FALSE)))))))))))))</f>
        <v>0</v>
      </c>
      <c r="BH21" s="63">
        <f>IF(WEEKDAY(BH4,2)=5,(BH12-HLOOKUP(BH4+3,Journalier_HLV_Inter,10,FALSE)),IF(AND(WEEKDAY(BH4,2)=1,COUNTIF(Jours_fériés,AND(BH4+1,IE+2))),BH12-HLOOKUP(BH4+3,Journalier_HLV_Inter,10,FALSE),IF(AND(WEEKDAY(BH4,2)=1,COUNTIF(Jours_fériés,BH4+1)),BH12-HLOOKUP(BH4+2,Journalier_HLV_Inter,10,FALSE),IF(AND(WEEKDAY(BH4,2)=2,COUNTIF(Jours_fériés,AND(BH4+1,BH4+2))),BH12-HLOOKUP(BH4+3,Journalier_HLV_Inter,10,FALSE),IF(AND(WEEKDAY(BH4,2)=2,COUNTIF(Jours_fériés,BH4+1)),BH12-HLOOKUP(BH4+2,Journalier_HLV_Inter,10,FALSE),IF(AND(WEEKDAY(BH4,2)=3,COUNTIF(Jours_fériés,AND(BH4+1,BH4+2))),BH12-HLOOKUP(BH4+5,Journalier_HLV_Inter,10,FALSE),IF(AND(WEEKDAY(BH4,2)=3,COUNTIF(Jours_fériés,BH4+1)),BH12-HLOOKUP(BH4+2,Journalier_HLV_Inter,10,FALSE),IF(AND(WEEKDAY(BH4,2)=4,COUNTIF(Jours_fériés,BH4+1)),BH12-HLOOKUP(BH4+4,Journalier_HLV_Inter,10,FALSE),IF(AND(WEEKDAY(BH4,2)=4,COUNTIF(Jours_fériés,AND(BH4+1,BH4+4))),BH12-HLOOKUP(BH4+5,Journalier_HLV_Inter,10,FALSE),IF(AND(WEEKDAY(BH4,2)=5,COUNTIF(Jours_fériés,BH4+3)),BH12-HLOOKUP(BH4+4,Journalier_HLV_Inter,10,FALSE),IF(COUNTIF(Week_end,BH4),0,IF(COUNTIF(Jours_fériés,BH4),0,BH12-HLOOKUP(BH4+1,Journalier_HLV_Inter,10,FALSE)))))))))))))</f>
        <v>0</v>
      </c>
      <c r="BI21" s="63">
        <f>IF(WEEKDAY(BI4,2)=5,(BI12-HLOOKUP(BI4+3,Journalier_HLV_Inter,10,FALSE)),IF(AND(WEEKDAY(BI4,2)=1,COUNTIF(Jours_fériés,AND(BI4+1,IE+2))),BI12-HLOOKUP(BI4+3,Journalier_HLV_Inter,10,FALSE),IF(AND(WEEKDAY(BI4,2)=1,COUNTIF(Jours_fériés,BI4+1)),BI12-HLOOKUP(BI4+2,Journalier_HLV_Inter,10,FALSE),IF(AND(WEEKDAY(BI4,2)=2,COUNTIF(Jours_fériés,AND(BI4+1,BI4+2))),BI12-HLOOKUP(BI4+3,Journalier_HLV_Inter,10,FALSE),IF(AND(WEEKDAY(BI4,2)=2,COUNTIF(Jours_fériés,BI4+1)),BI12-HLOOKUP(BI4+2,Journalier_HLV_Inter,10,FALSE),IF(AND(WEEKDAY(BI4,2)=3,COUNTIF(Jours_fériés,AND(BI4+1,BI4+2))),BI12-HLOOKUP(BI4+5,Journalier_HLV_Inter,10,FALSE),IF(AND(WEEKDAY(BI4,2)=3,COUNTIF(Jours_fériés,BI4+1)),BI12-HLOOKUP(BI4+2,Journalier_HLV_Inter,10,FALSE),IF(AND(WEEKDAY(BI4,2)=4,COUNTIF(Jours_fériés,BI4+1)),BI12-HLOOKUP(BI4+4,Journalier_HLV_Inter,10,FALSE),IF(AND(WEEKDAY(BI4,2)=4,COUNTIF(Jours_fériés,AND(BI4+1,BI4+4))),BI12-HLOOKUP(BI4+5,Journalier_HLV_Inter,10,FALSE),IF(AND(WEEKDAY(BI4,2)=5,COUNTIF(Jours_fériés,BI4+3)),BI12-HLOOKUP(BI4+4,Journalier_HLV_Inter,10,FALSE),IF(COUNTIF(Week_end,BI4),0,IF(COUNTIF(Jours_fériés,BI4),0,BI12-HLOOKUP(BI4+1,Journalier_HLV_Inter,10,FALSE)))))))))))))</f>
        <v>0</v>
      </c>
      <c r="BJ21" s="63">
        <f>IF(WEEKDAY(BJ4,2)=5,(BJ12-HLOOKUP(BJ4+3,Journalier_HLV_Inter,10,FALSE)),IF(AND(WEEKDAY(BJ4,2)=1,COUNTIF(Jours_fériés,AND(BJ4+1,IE+2))),BJ12-HLOOKUP(BJ4+3,Journalier_HLV_Inter,10,FALSE),IF(AND(WEEKDAY(BJ4,2)=1,COUNTIF(Jours_fériés,BJ4+1)),BJ12-HLOOKUP(BJ4+2,Journalier_HLV_Inter,10,FALSE),IF(AND(WEEKDAY(BJ4,2)=2,COUNTIF(Jours_fériés,AND(BJ4+1,BJ4+2))),BJ12-HLOOKUP(BJ4+3,Journalier_HLV_Inter,10,FALSE),IF(AND(WEEKDAY(BJ4,2)=2,COUNTIF(Jours_fériés,BJ4+1)),BJ12-HLOOKUP(BJ4+2,Journalier_HLV_Inter,10,FALSE),IF(AND(WEEKDAY(BJ4,2)=3,COUNTIF(Jours_fériés,AND(BJ4+1,BJ4+2))),BJ12-HLOOKUP(BJ4+5,Journalier_HLV_Inter,10,FALSE),IF(AND(WEEKDAY(BJ4,2)=3,COUNTIF(Jours_fériés,BJ4+1)),BJ12-HLOOKUP(BJ4+2,Journalier_HLV_Inter,10,FALSE),IF(AND(WEEKDAY(BJ4,2)=4,COUNTIF(Jours_fériés,BJ4+1)),BJ12-HLOOKUP(BJ4+4,Journalier_HLV_Inter,10,FALSE),IF(AND(WEEKDAY(BJ4,2)=4,COUNTIF(Jours_fériés,AND(BJ4+1,BJ4+4))),BJ12-HLOOKUP(BJ4+5,Journalier_HLV_Inter,10,FALSE),IF(AND(WEEKDAY(BJ4,2)=5,COUNTIF(Jours_fériés,BJ4+3)),BJ12-HLOOKUP(BJ4+4,Journalier_HLV_Inter,10,FALSE),IF(COUNTIF(Week_end,BJ4),0,IF(COUNTIF(Jours_fériés,BJ4),0,BJ12-HLOOKUP(BJ4+1,Journalier_HLV_Inter,10,FALSE)))))))))))))</f>
        <v>0</v>
      </c>
      <c r="BK21" s="63">
        <f>IF(WEEKDAY(BK4,2)=5,(BK12-HLOOKUP(BK4+3,Journalier_HLV_Inter,10,FALSE)),IF(AND(WEEKDAY(BK4,2)=1,COUNTIF(Jours_fériés,AND(BK4+1,IE+2))),BK12-HLOOKUP(BK4+3,Journalier_HLV_Inter,10,FALSE),IF(AND(WEEKDAY(BK4,2)=1,COUNTIF(Jours_fériés,BK4+1)),BK12-HLOOKUP(BK4+2,Journalier_HLV_Inter,10,FALSE),IF(AND(WEEKDAY(BK4,2)=2,COUNTIF(Jours_fériés,AND(BK4+1,BK4+2))),BK12-HLOOKUP(BK4+3,Journalier_HLV_Inter,10,FALSE),IF(AND(WEEKDAY(BK4,2)=2,COUNTIF(Jours_fériés,BK4+1)),BK12-HLOOKUP(BK4+2,Journalier_HLV_Inter,10,FALSE),IF(AND(WEEKDAY(BK4,2)=3,COUNTIF(Jours_fériés,AND(BK4+1,BK4+2))),BK12-HLOOKUP(BK4+5,Journalier_HLV_Inter,10,FALSE),IF(AND(WEEKDAY(BK4,2)=3,COUNTIF(Jours_fériés,BK4+1)),BK12-HLOOKUP(BK4+2,Journalier_HLV_Inter,10,FALSE),IF(AND(WEEKDAY(BK4,2)=4,COUNTIF(Jours_fériés,BK4+1)),BK12-HLOOKUP(BK4+4,Journalier_HLV_Inter,10,FALSE),IF(AND(WEEKDAY(BK4,2)=4,COUNTIF(Jours_fériés,AND(BK4+1,BK4+4))),BK12-HLOOKUP(BK4+5,Journalier_HLV_Inter,10,FALSE),IF(AND(WEEKDAY(BK4,2)=5,COUNTIF(Jours_fériés,BK4+3)),BK12-HLOOKUP(BK4+4,Journalier_HLV_Inter,10,FALSE),IF(COUNTIF(Week_end,BK4),0,IF(COUNTIF(Jours_fériés,BK4),0,BK12-HLOOKUP(BK4+1,Journalier_HLV_Inter,10,FALSE)))))))))))))</f>
        <v>0</v>
      </c>
      <c r="BL21" s="63">
        <f>IF(WEEKDAY(BL4,2)=5,(BL12-HLOOKUP(BL4+3,Journalier_HLV_Inter,10,FALSE)),IF(AND(WEEKDAY(BL4,2)=1,COUNTIF(Jours_fériés,AND(BL4+1,IE+2))),BL12-HLOOKUP(BL4+3,Journalier_HLV_Inter,10,FALSE),IF(AND(WEEKDAY(BL4,2)=1,COUNTIF(Jours_fériés,BL4+1)),BL12-HLOOKUP(BL4+2,Journalier_HLV_Inter,10,FALSE),IF(AND(WEEKDAY(BL4,2)=2,COUNTIF(Jours_fériés,AND(BL4+1,BL4+2))),BL12-HLOOKUP(BL4+3,Journalier_HLV_Inter,10,FALSE),IF(AND(WEEKDAY(BL4,2)=2,COUNTIF(Jours_fériés,BL4+1)),BL12-HLOOKUP(BL4+2,Journalier_HLV_Inter,10,FALSE),IF(AND(WEEKDAY(BL4,2)=3,COUNTIF(Jours_fériés,AND(BL4+1,BL4+2))),BL12-HLOOKUP(BL4+5,Journalier_HLV_Inter,10,FALSE),IF(AND(WEEKDAY(BL4,2)=3,COUNTIF(Jours_fériés,BL4+1)),BL12-HLOOKUP(BL4+2,Journalier_HLV_Inter,10,FALSE),IF(AND(WEEKDAY(BL4,2)=4,COUNTIF(Jours_fériés,BL4+1)),BL12-HLOOKUP(BL4+4,Journalier_HLV_Inter,10,FALSE),IF(AND(WEEKDAY(BL4,2)=4,COUNTIF(Jours_fériés,AND(BL4+1,BL4+4))),BL12-HLOOKUP(BL4+5,Journalier_HLV_Inter,10,FALSE),IF(AND(WEEKDAY(BL4,2)=5,COUNTIF(Jours_fériés,BL4+3)),BL12-HLOOKUP(BL4+4,Journalier_HLV_Inter,10,FALSE),IF(COUNTIF(Week_end,BL4),0,IF(COUNTIF(Jours_fériés,BL4),0,BL12-HLOOKUP(BL4+1,Journalier_HLV_Inter,10,FALSE)))))))))))))</f>
        <v>0</v>
      </c>
      <c r="BM21" s="63">
        <f>IF(WEEKDAY(BM4,2)=5,(BM12-HLOOKUP(BM4+3,Journalier_HLV_Inter,10,FALSE)),IF(AND(WEEKDAY(BM4,2)=1,COUNTIF(Jours_fériés,AND(BM4+1,IE+2))),BM12-HLOOKUP(BM4+3,Journalier_HLV_Inter,10,FALSE),IF(AND(WEEKDAY(BM4,2)=1,COUNTIF(Jours_fériés,BM4+1)),BM12-HLOOKUP(BM4+2,Journalier_HLV_Inter,10,FALSE),IF(AND(WEEKDAY(BM4,2)=2,COUNTIF(Jours_fériés,AND(BM4+1,BM4+2))),BM12-HLOOKUP(BM4+3,Journalier_HLV_Inter,10,FALSE),IF(AND(WEEKDAY(BM4,2)=2,COUNTIF(Jours_fériés,BM4+1)),BM12-HLOOKUP(BM4+2,Journalier_HLV_Inter,10,FALSE),IF(AND(WEEKDAY(BM4,2)=3,COUNTIF(Jours_fériés,AND(BM4+1,BM4+2))),BM12-HLOOKUP(BM4+5,Journalier_HLV_Inter,10,FALSE),IF(AND(WEEKDAY(BM4,2)=3,COUNTIF(Jours_fériés,BM4+1)),BM12-HLOOKUP(BM4+2,Journalier_HLV_Inter,10,FALSE),IF(AND(WEEKDAY(BM4,2)=4,COUNTIF(Jours_fériés,BM4+1)),BM12-HLOOKUP(BM4+4,Journalier_HLV_Inter,10,FALSE),IF(AND(WEEKDAY(BM4,2)=4,COUNTIF(Jours_fériés,AND(BM4+1,BM4+4))),BM12-HLOOKUP(BM4+5,Journalier_HLV_Inter,10,FALSE),IF(AND(WEEKDAY(BM4,2)=5,COUNTIF(Jours_fériés,BM4+3)),BM12-HLOOKUP(BM4+4,Journalier_HLV_Inter,10,FALSE),IF(COUNTIF(Week_end,BM4),0,IF(COUNTIF(Jours_fériés,BM4),0,BM12-HLOOKUP(BM4+1,Journalier_HLV_Inter,10,FALSE)))))))))))))</f>
        <v>0</v>
      </c>
      <c r="BN21" s="63">
        <f>IF(WEEKDAY(BN4,2)=5,(BN12-HLOOKUP(BN4+3,Journalier_HLV_Inter,10,FALSE)),IF(AND(WEEKDAY(BN4,2)=1,COUNTIF(Jours_fériés,AND(BN4+1,IE+2))),BN12-HLOOKUP(BN4+3,Journalier_HLV_Inter,10,FALSE),IF(AND(WEEKDAY(BN4,2)=1,COUNTIF(Jours_fériés,BN4+1)),BN12-HLOOKUP(BN4+2,Journalier_HLV_Inter,10,FALSE),IF(AND(WEEKDAY(BN4,2)=2,COUNTIF(Jours_fériés,AND(BN4+1,BN4+2))),BN12-HLOOKUP(BN4+3,Journalier_HLV_Inter,10,FALSE),IF(AND(WEEKDAY(BN4,2)=2,COUNTIF(Jours_fériés,BN4+1)),BN12-HLOOKUP(BN4+2,Journalier_HLV_Inter,10,FALSE),IF(AND(WEEKDAY(BN4,2)=3,COUNTIF(Jours_fériés,AND(BN4+1,BN4+2))),BN12-HLOOKUP(BN4+5,Journalier_HLV_Inter,10,FALSE),IF(AND(WEEKDAY(BN4,2)=3,COUNTIF(Jours_fériés,BN4+1)),BN12-HLOOKUP(BN4+2,Journalier_HLV_Inter,10,FALSE),IF(AND(WEEKDAY(BN4,2)=4,COUNTIF(Jours_fériés,BN4+1)),BN12-HLOOKUP(BN4+4,Journalier_HLV_Inter,10,FALSE),IF(AND(WEEKDAY(BN4,2)=4,COUNTIF(Jours_fériés,AND(BN4+1,BN4+4))),BN12-HLOOKUP(BN4+5,Journalier_HLV_Inter,10,FALSE),IF(AND(WEEKDAY(BN4,2)=5,COUNTIF(Jours_fériés,BN4+3)),BN12-HLOOKUP(BN4+4,Journalier_HLV_Inter,10,FALSE),IF(COUNTIF(Week_end,BN4),0,IF(COUNTIF(Jours_fériés,BN4),0,BN12-HLOOKUP(BN4+1,Journalier_HLV_Inter,10,FALSE)))))))))))))</f>
        <v>0</v>
      </c>
      <c r="BO21" s="63">
        <f>IF(WEEKDAY(BO4,2)=5,(BO12-HLOOKUP(BO4+3,Journalier_HLV_Inter,10,FALSE)),IF(AND(WEEKDAY(BO4,2)=1,COUNTIF(Jours_fériés,AND(BO4+1,IE+2))),BO12-HLOOKUP(BO4+3,Journalier_HLV_Inter,10,FALSE),IF(AND(WEEKDAY(BO4,2)=1,COUNTIF(Jours_fériés,BO4+1)),BO12-HLOOKUP(BO4+2,Journalier_HLV_Inter,10,FALSE),IF(AND(WEEKDAY(BO4,2)=2,COUNTIF(Jours_fériés,AND(BO4+1,BO4+2))),BO12-HLOOKUP(BO4+3,Journalier_HLV_Inter,10,FALSE),IF(AND(WEEKDAY(BO4,2)=2,COUNTIF(Jours_fériés,BO4+1)),BO12-HLOOKUP(BO4+2,Journalier_HLV_Inter,10,FALSE),IF(AND(WEEKDAY(BO4,2)=3,COUNTIF(Jours_fériés,AND(BO4+1,BO4+2))),BO12-HLOOKUP(BO4+5,Journalier_HLV_Inter,10,FALSE),IF(AND(WEEKDAY(BO4,2)=3,COUNTIF(Jours_fériés,BO4+1)),BO12-HLOOKUP(BO4+2,Journalier_HLV_Inter,10,FALSE),IF(AND(WEEKDAY(BO4,2)=4,COUNTIF(Jours_fériés,BO4+1)),BO12-HLOOKUP(BO4+4,Journalier_HLV_Inter,10,FALSE),IF(AND(WEEKDAY(BO4,2)=4,COUNTIF(Jours_fériés,AND(BO4+1,BO4+4))),BO12-HLOOKUP(BO4+5,Journalier_HLV_Inter,10,FALSE),IF(AND(WEEKDAY(BO4,2)=5,COUNTIF(Jours_fériés,BO4+3)),BO12-HLOOKUP(BO4+4,Journalier_HLV_Inter,10,FALSE),IF(COUNTIF(Week_end,BO4),0,IF(COUNTIF(Jours_fériés,BO4),0,BO12-HLOOKUP(BO4+1,Journalier_HLV_Inter,10,FALSE)))))))))))))</f>
        <v>0</v>
      </c>
      <c r="BP21" s="63">
        <f>IF(WEEKDAY(BP4,2)=5,(BP12-HLOOKUP(BP4+3,Journalier_HLV_Inter,10,FALSE)),IF(AND(WEEKDAY(BP4,2)=1,COUNTIF(Jours_fériés,AND(BP4+1,IE+2))),BP12-HLOOKUP(BP4+3,Journalier_HLV_Inter,10,FALSE),IF(AND(WEEKDAY(BP4,2)=1,COUNTIF(Jours_fériés,BP4+1)),BP12-HLOOKUP(BP4+2,Journalier_HLV_Inter,10,FALSE),IF(AND(WEEKDAY(BP4,2)=2,COUNTIF(Jours_fériés,AND(BP4+1,BP4+2))),BP12-HLOOKUP(BP4+3,Journalier_HLV_Inter,10,FALSE),IF(AND(WEEKDAY(BP4,2)=2,COUNTIF(Jours_fériés,BP4+1)),BP12-HLOOKUP(BP4+2,Journalier_HLV_Inter,10,FALSE),IF(AND(WEEKDAY(BP4,2)=3,COUNTIF(Jours_fériés,AND(BP4+1,BP4+2))),BP12-HLOOKUP(BP4+5,Journalier_HLV_Inter,10,FALSE),IF(AND(WEEKDAY(BP4,2)=3,COUNTIF(Jours_fériés,BP4+1)),BP12-HLOOKUP(BP4+2,Journalier_HLV_Inter,10,FALSE),IF(AND(WEEKDAY(BP4,2)=4,COUNTIF(Jours_fériés,BP4+1)),BP12-HLOOKUP(BP4+4,Journalier_HLV_Inter,10,FALSE),IF(AND(WEEKDAY(BP4,2)=4,COUNTIF(Jours_fériés,AND(BP4+1,BP4+4))),BP12-HLOOKUP(BP4+5,Journalier_HLV_Inter,10,FALSE),IF(AND(WEEKDAY(BP4,2)=5,COUNTIF(Jours_fériés,BP4+3)),BP12-HLOOKUP(BP4+4,Journalier_HLV_Inter,10,FALSE),IF(COUNTIF(Week_end,BP4),0,IF(COUNTIF(Jours_fériés,BP4),0,BP12-HLOOKUP(BP4+1,Journalier_HLV_Inter,10,FALSE)))))))))))))</f>
        <v>0</v>
      </c>
      <c r="BQ21" s="63">
        <f>IF(WEEKDAY(BQ4,2)=5,(BQ12-HLOOKUP(BQ4+3,Journalier_HLV_Inter,10,FALSE)),IF(AND(WEEKDAY(BQ4,2)=1,COUNTIF(Jours_fériés,AND(BQ4+1,IE+2))),BQ12-HLOOKUP(BQ4+3,Journalier_HLV_Inter,10,FALSE),IF(AND(WEEKDAY(BQ4,2)=1,COUNTIF(Jours_fériés,BQ4+1)),BQ12-HLOOKUP(BQ4+2,Journalier_HLV_Inter,10,FALSE),IF(AND(WEEKDAY(BQ4,2)=2,COUNTIF(Jours_fériés,AND(BQ4+1,BQ4+2))),BQ12-HLOOKUP(BQ4+3,Journalier_HLV_Inter,10,FALSE),IF(AND(WEEKDAY(BQ4,2)=2,COUNTIF(Jours_fériés,BQ4+1)),BQ12-HLOOKUP(BQ4+2,Journalier_HLV_Inter,10,FALSE),IF(AND(WEEKDAY(BQ4,2)=3,COUNTIF(Jours_fériés,AND(BQ4+1,BQ4+2))),BQ12-HLOOKUP(BQ4+5,Journalier_HLV_Inter,10,FALSE),IF(AND(WEEKDAY(BQ4,2)=3,COUNTIF(Jours_fériés,BQ4+1)),BQ12-HLOOKUP(BQ4+2,Journalier_HLV_Inter,10,FALSE),IF(AND(WEEKDAY(BQ4,2)=4,COUNTIF(Jours_fériés,BQ4+1)),BQ12-HLOOKUP(BQ4+4,Journalier_HLV_Inter,10,FALSE),IF(AND(WEEKDAY(BQ4,2)=4,COUNTIF(Jours_fériés,AND(BQ4+1,BQ4+4))),BQ12-HLOOKUP(BQ4+5,Journalier_HLV_Inter,10,FALSE),IF(AND(WEEKDAY(BQ4,2)=5,COUNTIF(Jours_fériés,BQ4+3)),BQ12-HLOOKUP(BQ4+4,Journalier_HLV_Inter,10,FALSE),IF(COUNTIF(Week_end,BQ4),0,IF(COUNTIF(Jours_fériés,BQ4),0,BQ12-HLOOKUP(BQ4+1,Journalier_HLV_Inter,10,FALSE)))))))))))))</f>
        <v>0</v>
      </c>
      <c r="BR21" s="63">
        <f>IF(WEEKDAY(BR4,2)=5,(BR12-HLOOKUP(BR4+3,Journalier_HLV_Inter,10,FALSE)),IF(AND(WEEKDAY(BR4,2)=1,COUNTIF(Jours_fériés,AND(BR4+1,IE+2))),BR12-HLOOKUP(BR4+3,Journalier_HLV_Inter,10,FALSE),IF(AND(WEEKDAY(BR4,2)=1,COUNTIF(Jours_fériés,BR4+1)),BR12-HLOOKUP(BR4+2,Journalier_HLV_Inter,10,FALSE),IF(AND(WEEKDAY(BR4,2)=2,COUNTIF(Jours_fériés,AND(BR4+1,BR4+2))),BR12-HLOOKUP(BR4+3,Journalier_HLV_Inter,10,FALSE),IF(AND(WEEKDAY(BR4,2)=2,COUNTIF(Jours_fériés,BR4+1)),BR12-HLOOKUP(BR4+2,Journalier_HLV_Inter,10,FALSE),IF(AND(WEEKDAY(BR4,2)=3,COUNTIF(Jours_fériés,AND(BR4+1,BR4+2))),BR12-HLOOKUP(BR4+5,Journalier_HLV_Inter,10,FALSE),IF(AND(WEEKDAY(BR4,2)=3,COUNTIF(Jours_fériés,BR4+1)),BR12-HLOOKUP(BR4+2,Journalier_HLV_Inter,10,FALSE),IF(AND(WEEKDAY(BR4,2)=4,COUNTIF(Jours_fériés,BR4+1)),BR12-HLOOKUP(BR4+4,Journalier_HLV_Inter,10,FALSE),IF(AND(WEEKDAY(BR4,2)=4,COUNTIF(Jours_fériés,AND(BR4+1,BR4+4))),BR12-HLOOKUP(BR4+5,Journalier_HLV_Inter,10,FALSE),IF(AND(WEEKDAY(BR4,2)=5,COUNTIF(Jours_fériés,BR4+3)),BR12-HLOOKUP(BR4+4,Journalier_HLV_Inter,10,FALSE),IF(COUNTIF(Week_end,BR4),0,IF(COUNTIF(Jours_fériés,BR4),0,BR12-HLOOKUP(BR4+1,Journalier_HLV_Inter,10,FALSE)))))))))))))</f>
        <v>0</v>
      </c>
      <c r="BS21" s="63">
        <f>IF(WEEKDAY(BS4,2)=5,(BS12-HLOOKUP(BS4+3,Journalier_HLV_Inter,10,FALSE)),IF(AND(WEEKDAY(BS4,2)=1,COUNTIF(Jours_fériés,AND(BS4+1,IE+2))),BS12-HLOOKUP(BS4+3,Journalier_HLV_Inter,10,FALSE),IF(AND(WEEKDAY(BS4,2)=1,COUNTIF(Jours_fériés,BS4+1)),BS12-HLOOKUP(BS4+2,Journalier_HLV_Inter,10,FALSE),IF(AND(WEEKDAY(BS4,2)=2,COUNTIF(Jours_fériés,AND(BS4+1,BS4+2))),BS12-HLOOKUP(BS4+3,Journalier_HLV_Inter,10,FALSE),IF(AND(WEEKDAY(BS4,2)=2,COUNTIF(Jours_fériés,BS4+1)),BS12-HLOOKUP(BS4+2,Journalier_HLV_Inter,10,FALSE),IF(AND(WEEKDAY(BS4,2)=3,COUNTIF(Jours_fériés,AND(BS4+1,BS4+2))),BS12-HLOOKUP(BS4+5,Journalier_HLV_Inter,10,FALSE),IF(AND(WEEKDAY(BS4,2)=3,COUNTIF(Jours_fériés,BS4+1)),BS12-HLOOKUP(BS4+2,Journalier_HLV_Inter,10,FALSE),IF(AND(WEEKDAY(BS4,2)=4,COUNTIF(Jours_fériés,BS4+1)),BS12-HLOOKUP(BS4+4,Journalier_HLV_Inter,10,FALSE),IF(AND(WEEKDAY(BS4,2)=4,COUNTIF(Jours_fériés,AND(BS4+1,BS4+4))),BS12-HLOOKUP(BS4+5,Journalier_HLV_Inter,10,FALSE),IF(AND(WEEKDAY(BS4,2)=5,COUNTIF(Jours_fériés,BS4+3)),BS12-HLOOKUP(BS4+4,Journalier_HLV_Inter,10,FALSE),IF(COUNTIF(Week_end,BS4),0,IF(COUNTIF(Jours_fériés,BS4),0,BS12-HLOOKUP(BS4+1,Journalier_HLV_Inter,10,FALSE)))))))))))))</f>
        <v>0</v>
      </c>
      <c r="BT21" s="63">
        <f>IF(WEEKDAY(BT4,2)=5,(BT12-HLOOKUP(BT4+3,Journalier_HLV_Inter,10,FALSE)),IF(AND(WEEKDAY(BT4,2)=1,COUNTIF(Jours_fériés,AND(BT4+1,IE+2))),BT12-HLOOKUP(BT4+3,Journalier_HLV_Inter,10,FALSE),IF(AND(WEEKDAY(BT4,2)=1,COUNTIF(Jours_fériés,BT4+1)),BT12-HLOOKUP(BT4+2,Journalier_HLV_Inter,10,FALSE),IF(AND(WEEKDAY(BT4,2)=2,COUNTIF(Jours_fériés,AND(BT4+1,BT4+2))),BT12-HLOOKUP(BT4+3,Journalier_HLV_Inter,10,FALSE),IF(AND(WEEKDAY(BT4,2)=2,COUNTIF(Jours_fériés,BT4+1)),BT12-HLOOKUP(BT4+2,Journalier_HLV_Inter,10,FALSE),IF(AND(WEEKDAY(BT4,2)=3,COUNTIF(Jours_fériés,AND(BT4+1,BT4+2))),BT12-HLOOKUP(BT4+5,Journalier_HLV_Inter,10,FALSE),IF(AND(WEEKDAY(BT4,2)=3,COUNTIF(Jours_fériés,BT4+1)),BT12-HLOOKUP(BT4+2,Journalier_HLV_Inter,10,FALSE),IF(AND(WEEKDAY(BT4,2)=4,COUNTIF(Jours_fériés,BT4+1)),BT12-HLOOKUP(BT4+4,Journalier_HLV_Inter,10,FALSE),IF(AND(WEEKDAY(BT4,2)=4,COUNTIF(Jours_fériés,AND(BT4+1,BT4+4))),BT12-HLOOKUP(BT4+5,Journalier_HLV_Inter,10,FALSE),IF(AND(WEEKDAY(BT4,2)=5,COUNTIF(Jours_fériés,BT4+3)),BT12-HLOOKUP(BT4+4,Journalier_HLV_Inter,10,FALSE),IF(COUNTIF(Week_end,BT4),0,IF(COUNTIF(Jours_fériés,BT4),0,BT12-HLOOKUP(BT4+1,Journalier_HLV_Inter,10,FALSE)))))))))))))</f>
        <v>0</v>
      </c>
      <c r="BU21" s="63">
        <f>IF(WEEKDAY(BU4,2)=5,(BU12-HLOOKUP(BU4+3,Journalier_HLV_Inter,10,FALSE)),IF(AND(WEEKDAY(BU4,2)=1,COUNTIF(Jours_fériés,AND(BU4+1,IE+2))),BU12-HLOOKUP(BU4+3,Journalier_HLV_Inter,10,FALSE),IF(AND(WEEKDAY(BU4,2)=1,COUNTIF(Jours_fériés,BU4+1)),BU12-HLOOKUP(BU4+2,Journalier_HLV_Inter,10,FALSE),IF(AND(WEEKDAY(BU4,2)=2,COUNTIF(Jours_fériés,AND(BU4+1,BU4+2))),BU12-HLOOKUP(BU4+3,Journalier_HLV_Inter,10,FALSE),IF(AND(WEEKDAY(BU4,2)=2,COUNTIF(Jours_fériés,BU4+1)),BU12-HLOOKUP(BU4+2,Journalier_HLV_Inter,10,FALSE),IF(AND(WEEKDAY(BU4,2)=3,COUNTIF(Jours_fériés,AND(BU4+1,BU4+2))),BU12-HLOOKUP(BU4+5,Journalier_HLV_Inter,10,FALSE),IF(AND(WEEKDAY(BU4,2)=3,COUNTIF(Jours_fériés,BU4+1)),BU12-HLOOKUP(BU4+2,Journalier_HLV_Inter,10,FALSE),IF(AND(WEEKDAY(BU4,2)=4,COUNTIF(Jours_fériés,BU4+1)),BU12-HLOOKUP(BU4+4,Journalier_HLV_Inter,10,FALSE),IF(AND(WEEKDAY(BU4,2)=4,COUNTIF(Jours_fériés,AND(BU4+1,BU4+4))),BU12-HLOOKUP(BU4+5,Journalier_HLV_Inter,10,FALSE),IF(AND(WEEKDAY(BU4,2)=5,COUNTIF(Jours_fériés,BU4+3)),BU12-HLOOKUP(BU4+4,Journalier_HLV_Inter,10,FALSE),IF(COUNTIF(Week_end,BU4),0,IF(COUNTIF(Jours_fériés,BU4),0,BU12-HLOOKUP(BU4+1,Journalier_HLV_Inter,10,FALSE)))))))))))))</f>
        <v>0</v>
      </c>
      <c r="BV21" s="63">
        <f>IF(WEEKDAY(BV4,2)=5,(BV12-HLOOKUP(BV4+3,Journalier_HLV_Inter,10,FALSE)),IF(AND(WEEKDAY(BV4,2)=1,COUNTIF(Jours_fériés,AND(BV4+1,IE+2))),BV12-HLOOKUP(BV4+3,Journalier_HLV_Inter,10,FALSE),IF(AND(WEEKDAY(BV4,2)=1,COUNTIF(Jours_fériés,BV4+1)),BV12-HLOOKUP(BV4+2,Journalier_HLV_Inter,10,FALSE),IF(AND(WEEKDAY(BV4,2)=2,COUNTIF(Jours_fériés,AND(BV4+1,BV4+2))),BV12-HLOOKUP(BV4+3,Journalier_HLV_Inter,10,FALSE),IF(AND(WEEKDAY(BV4,2)=2,COUNTIF(Jours_fériés,BV4+1)),BV12-HLOOKUP(BV4+2,Journalier_HLV_Inter,10,FALSE),IF(AND(WEEKDAY(BV4,2)=3,COUNTIF(Jours_fériés,AND(BV4+1,BV4+2))),BV12-HLOOKUP(BV4+5,Journalier_HLV_Inter,10,FALSE),IF(AND(WEEKDAY(BV4,2)=3,COUNTIF(Jours_fériés,BV4+1)),BV12-HLOOKUP(BV4+2,Journalier_HLV_Inter,10,FALSE),IF(AND(WEEKDAY(BV4,2)=4,COUNTIF(Jours_fériés,BV4+1)),BV12-HLOOKUP(BV4+4,Journalier_HLV_Inter,10,FALSE),IF(AND(WEEKDAY(BV4,2)=4,COUNTIF(Jours_fériés,AND(BV4+1,BV4+4))),BV12-HLOOKUP(BV4+5,Journalier_HLV_Inter,10,FALSE),IF(AND(WEEKDAY(BV4,2)=5,COUNTIF(Jours_fériés,BV4+3)),BV12-HLOOKUP(BV4+4,Journalier_HLV_Inter,10,FALSE),IF(COUNTIF(Week_end,BV4),0,IF(COUNTIF(Jours_fériés,BV4),0,BV12-HLOOKUP(BV4+1,Journalier_HLV_Inter,10,FALSE)))))))))))))</f>
        <v>0</v>
      </c>
      <c r="BW21" s="63">
        <f>IF(WEEKDAY(BW4,2)=5,(BW12-HLOOKUP(BW4+3,Journalier_HLV_Inter,10,FALSE)),IF(AND(WEEKDAY(BW4,2)=1,COUNTIF(Jours_fériés,AND(BW4+1,IE+2))),BW12-HLOOKUP(BW4+3,Journalier_HLV_Inter,10,FALSE),IF(AND(WEEKDAY(BW4,2)=1,COUNTIF(Jours_fériés,BW4+1)),BW12-HLOOKUP(BW4+2,Journalier_HLV_Inter,10,FALSE),IF(AND(WEEKDAY(BW4,2)=2,COUNTIF(Jours_fériés,AND(BW4+1,BW4+2))),BW12-HLOOKUP(BW4+3,Journalier_HLV_Inter,10,FALSE),IF(AND(WEEKDAY(BW4,2)=2,COUNTIF(Jours_fériés,BW4+1)),BW12-HLOOKUP(BW4+2,Journalier_HLV_Inter,10,FALSE),IF(AND(WEEKDAY(BW4,2)=3,COUNTIF(Jours_fériés,AND(BW4+1,BW4+2))),BW12-HLOOKUP(BW4+5,Journalier_HLV_Inter,10,FALSE),IF(AND(WEEKDAY(BW4,2)=3,COUNTIF(Jours_fériés,BW4+1)),BW12-HLOOKUP(BW4+2,Journalier_HLV_Inter,10,FALSE),IF(AND(WEEKDAY(BW4,2)=4,COUNTIF(Jours_fériés,BW4+1)),BW12-HLOOKUP(BW4+4,Journalier_HLV_Inter,10,FALSE),IF(AND(WEEKDAY(BW4,2)=4,COUNTIF(Jours_fériés,AND(BW4+1,BW4+4))),BW12-HLOOKUP(BW4+5,Journalier_HLV_Inter,10,FALSE),IF(AND(WEEKDAY(BW4,2)=5,COUNTIF(Jours_fériés,BW4+3)),BW12-HLOOKUP(BW4+4,Journalier_HLV_Inter,10,FALSE),IF(COUNTIF(Week_end,BW4),0,IF(COUNTIF(Jours_fériés,BW4),0,BW12-HLOOKUP(BW4+1,Journalier_HLV_Inter,10,FALSE)))))))))))))</f>
        <v>0</v>
      </c>
      <c r="BX21" s="63">
        <f>IF(WEEKDAY(BX4,2)=5,(BX12-HLOOKUP(BX4+3,Journalier_HLV_Inter,10,FALSE)),IF(AND(WEEKDAY(BX4,2)=1,COUNTIF(Jours_fériés,AND(BX4+1,IE+2))),BX12-HLOOKUP(BX4+3,Journalier_HLV_Inter,10,FALSE),IF(AND(WEEKDAY(BX4,2)=1,COUNTIF(Jours_fériés,BX4+1)),BX12-HLOOKUP(BX4+2,Journalier_HLV_Inter,10,FALSE),IF(AND(WEEKDAY(BX4,2)=2,COUNTIF(Jours_fériés,AND(BX4+1,BX4+2))),BX12-HLOOKUP(BX4+3,Journalier_HLV_Inter,10,FALSE),IF(AND(WEEKDAY(BX4,2)=2,COUNTIF(Jours_fériés,BX4+1)),BX12-HLOOKUP(BX4+2,Journalier_HLV_Inter,10,FALSE),IF(AND(WEEKDAY(BX4,2)=3,COUNTIF(Jours_fériés,AND(BX4+1,BX4+2))),BX12-HLOOKUP(BX4+5,Journalier_HLV_Inter,10,FALSE),IF(AND(WEEKDAY(BX4,2)=3,COUNTIF(Jours_fériés,BX4+1)),BX12-HLOOKUP(BX4+2,Journalier_HLV_Inter,10,FALSE),IF(AND(WEEKDAY(BX4,2)=4,COUNTIF(Jours_fériés,BX4+1)),BX12-HLOOKUP(BX4+4,Journalier_HLV_Inter,10,FALSE),IF(AND(WEEKDAY(BX4,2)=4,COUNTIF(Jours_fériés,AND(BX4+1,BX4+4))),BX12-HLOOKUP(BX4+5,Journalier_HLV_Inter,10,FALSE),IF(AND(WEEKDAY(BX4,2)=5,COUNTIF(Jours_fériés,BX4+3)),BX12-HLOOKUP(BX4+4,Journalier_HLV_Inter,10,FALSE),IF(COUNTIF(Week_end,BX4),0,IF(COUNTIF(Jours_fériés,BX4),0,BX12-HLOOKUP(BX4+1,Journalier_HLV_Inter,10,FALSE)))))))))))))</f>
        <v>0</v>
      </c>
      <c r="BY21" s="63">
        <f>IF(WEEKDAY(BY4,2)=5,(BY12-HLOOKUP(BY4+3,Journalier_HLV_Inter,10,FALSE)),IF(AND(WEEKDAY(BY4,2)=1,COUNTIF(Jours_fériés,AND(BY4+1,IE+2))),BY12-HLOOKUP(BY4+3,Journalier_HLV_Inter,10,FALSE),IF(AND(WEEKDAY(BY4,2)=1,COUNTIF(Jours_fériés,BY4+1)),BY12-HLOOKUP(BY4+2,Journalier_HLV_Inter,10,FALSE),IF(AND(WEEKDAY(BY4,2)=2,COUNTIF(Jours_fériés,AND(BY4+1,BY4+2))),BY12-HLOOKUP(BY4+3,Journalier_HLV_Inter,10,FALSE),IF(AND(WEEKDAY(BY4,2)=2,COUNTIF(Jours_fériés,BY4+1)),BY12-HLOOKUP(BY4+2,Journalier_HLV_Inter,10,FALSE),IF(AND(WEEKDAY(BY4,2)=3,COUNTIF(Jours_fériés,AND(BY4+1,BY4+2))),BY12-HLOOKUP(BY4+5,Journalier_HLV_Inter,10,FALSE),IF(AND(WEEKDAY(BY4,2)=3,COUNTIF(Jours_fériés,BY4+1)),BY12-HLOOKUP(BY4+2,Journalier_HLV_Inter,10,FALSE),IF(AND(WEEKDAY(BY4,2)=4,COUNTIF(Jours_fériés,BY4+1)),BY12-HLOOKUP(BY4+4,Journalier_HLV_Inter,10,FALSE),IF(AND(WEEKDAY(BY4,2)=4,COUNTIF(Jours_fériés,AND(BY4+1,BY4+4))),BY12-HLOOKUP(BY4+5,Journalier_HLV_Inter,10,FALSE),IF(AND(WEEKDAY(BY4,2)=5,COUNTIF(Jours_fériés,BY4+3)),BY12-HLOOKUP(BY4+4,Journalier_HLV_Inter,10,FALSE),IF(COUNTIF(Week_end,BY4),0,IF(COUNTIF(Jours_fériés,BY4),0,BY12-HLOOKUP(BY4+1,Journalier_HLV_Inter,10,FALSE)))))))))))))</f>
        <v>0</v>
      </c>
      <c r="BZ21" s="63">
        <f>IF(WEEKDAY(BZ4,2)=5,(BZ12-HLOOKUP(BZ4+3,Journalier_HLV_Inter,10,FALSE)),IF(AND(WEEKDAY(BZ4,2)=1,COUNTIF(Jours_fériés,AND(BZ4+1,IE+2))),BZ12-HLOOKUP(BZ4+3,Journalier_HLV_Inter,10,FALSE),IF(AND(WEEKDAY(BZ4,2)=1,COUNTIF(Jours_fériés,BZ4+1)),BZ12-HLOOKUP(BZ4+2,Journalier_HLV_Inter,10,FALSE),IF(AND(WEEKDAY(BZ4,2)=2,COUNTIF(Jours_fériés,AND(BZ4+1,BZ4+2))),BZ12-HLOOKUP(BZ4+3,Journalier_HLV_Inter,10,FALSE),IF(AND(WEEKDAY(BZ4,2)=2,COUNTIF(Jours_fériés,BZ4+1)),BZ12-HLOOKUP(BZ4+2,Journalier_HLV_Inter,10,FALSE),IF(AND(WEEKDAY(BZ4,2)=3,COUNTIF(Jours_fériés,AND(BZ4+1,BZ4+2))),BZ12-HLOOKUP(BZ4+5,Journalier_HLV_Inter,10,FALSE),IF(AND(WEEKDAY(BZ4,2)=3,COUNTIF(Jours_fériés,BZ4+1)),BZ12-HLOOKUP(BZ4+2,Journalier_HLV_Inter,10,FALSE),IF(AND(WEEKDAY(BZ4,2)=4,COUNTIF(Jours_fériés,BZ4+1)),BZ12-HLOOKUP(BZ4+4,Journalier_HLV_Inter,10,FALSE),IF(AND(WEEKDAY(BZ4,2)=4,COUNTIF(Jours_fériés,AND(BZ4+1,BZ4+4))),BZ12-HLOOKUP(BZ4+5,Journalier_HLV_Inter,10,FALSE),IF(AND(WEEKDAY(BZ4,2)=5,COUNTIF(Jours_fériés,BZ4+3)),BZ12-HLOOKUP(BZ4+4,Journalier_HLV_Inter,10,FALSE),IF(COUNTIF(Week_end,BZ4),0,IF(COUNTIF(Jours_fériés,BZ4),0,BZ12-HLOOKUP(BZ4+1,Journalier_HLV_Inter,10,FALSE)))))))))))))</f>
        <v>0</v>
      </c>
      <c r="CA21" s="63">
        <f>IF(WEEKDAY(CA4,2)=5,(CA12-HLOOKUP(CA4+3,Journalier_HLV_Inter,10,FALSE)),IF(AND(WEEKDAY(CA4,2)=1,COUNTIF(Jours_fériés,AND(CA4+1,IE+2))),CA12-HLOOKUP(CA4+3,Journalier_HLV_Inter,10,FALSE),IF(AND(WEEKDAY(CA4,2)=1,COUNTIF(Jours_fériés,CA4+1)),CA12-HLOOKUP(CA4+2,Journalier_HLV_Inter,10,FALSE),IF(AND(WEEKDAY(CA4,2)=2,COUNTIF(Jours_fériés,AND(CA4+1,CA4+2))),CA12-HLOOKUP(CA4+3,Journalier_HLV_Inter,10,FALSE),IF(AND(WEEKDAY(CA4,2)=2,COUNTIF(Jours_fériés,CA4+1)),CA12-HLOOKUP(CA4+2,Journalier_HLV_Inter,10,FALSE),IF(AND(WEEKDAY(CA4,2)=3,COUNTIF(Jours_fériés,AND(CA4+1,CA4+2))),CA12-HLOOKUP(CA4+5,Journalier_HLV_Inter,10,FALSE),IF(AND(WEEKDAY(CA4,2)=3,COUNTIF(Jours_fériés,CA4+1)),CA12-HLOOKUP(CA4+2,Journalier_HLV_Inter,10,FALSE),IF(AND(WEEKDAY(CA4,2)=4,COUNTIF(Jours_fériés,CA4+1)),CA12-HLOOKUP(CA4+4,Journalier_HLV_Inter,10,FALSE),IF(AND(WEEKDAY(CA4,2)=4,COUNTIF(Jours_fériés,AND(CA4+1,CA4+4))),CA12-HLOOKUP(CA4+5,Journalier_HLV_Inter,10,FALSE),IF(AND(WEEKDAY(CA4,2)=5,COUNTIF(Jours_fériés,CA4+3)),CA12-HLOOKUP(CA4+4,Journalier_HLV_Inter,10,FALSE),IF(COUNTIF(Week_end,CA4),0,IF(COUNTIF(Jours_fériés,CA4),0,CA12-HLOOKUP(CA4+1,Journalier_HLV_Inter,10,FALSE)))))))))))))</f>
        <v>0</v>
      </c>
      <c r="CB21" s="63">
        <f>IF(WEEKDAY(CB4,2)=5,(CB12-HLOOKUP(CB4+3,Journalier_HLV_Inter,10,FALSE)),IF(AND(WEEKDAY(CB4,2)=1,COUNTIF(Jours_fériés,AND(CB4+1,IE+2))),CB12-HLOOKUP(CB4+3,Journalier_HLV_Inter,10,FALSE),IF(AND(WEEKDAY(CB4,2)=1,COUNTIF(Jours_fériés,CB4+1)),CB12-HLOOKUP(CB4+2,Journalier_HLV_Inter,10,FALSE),IF(AND(WEEKDAY(CB4,2)=2,COUNTIF(Jours_fériés,AND(CB4+1,CB4+2))),CB12-HLOOKUP(CB4+3,Journalier_HLV_Inter,10,FALSE),IF(AND(WEEKDAY(CB4,2)=2,COUNTIF(Jours_fériés,CB4+1)),CB12-HLOOKUP(CB4+2,Journalier_HLV_Inter,10,FALSE),IF(AND(WEEKDAY(CB4,2)=3,COUNTIF(Jours_fériés,AND(CB4+1,CB4+2))),CB12-HLOOKUP(CB4+5,Journalier_HLV_Inter,10,FALSE),IF(AND(WEEKDAY(CB4,2)=3,COUNTIF(Jours_fériés,CB4+1)),CB12-HLOOKUP(CB4+2,Journalier_HLV_Inter,10,FALSE),IF(AND(WEEKDAY(CB4,2)=4,COUNTIF(Jours_fériés,CB4+1)),CB12-HLOOKUP(CB4+4,Journalier_HLV_Inter,10,FALSE),IF(AND(WEEKDAY(CB4,2)=4,COUNTIF(Jours_fériés,AND(CB4+1,CB4+4))),CB12-HLOOKUP(CB4+5,Journalier_HLV_Inter,10,FALSE),IF(AND(WEEKDAY(CB4,2)=5,COUNTIF(Jours_fériés,CB4+3)),CB12-HLOOKUP(CB4+4,Journalier_HLV_Inter,10,FALSE),IF(COUNTIF(Week_end,CB4),0,IF(COUNTIF(Jours_fériés,CB4),0,CB12-HLOOKUP(CB4+1,Journalier_HLV_Inter,10,FALSE)))))))))))))</f>
        <v>0</v>
      </c>
      <c r="CC21" s="63">
        <f>IF(WEEKDAY(CC4,2)=5,(CC12-HLOOKUP(CC4+3,Journalier_HLV_Inter,10,FALSE)),IF(AND(WEEKDAY(CC4,2)=1,COUNTIF(Jours_fériés,AND(CC4+1,IE+2))),CC12-HLOOKUP(CC4+3,Journalier_HLV_Inter,10,FALSE),IF(AND(WEEKDAY(CC4,2)=1,COUNTIF(Jours_fériés,CC4+1)),CC12-HLOOKUP(CC4+2,Journalier_HLV_Inter,10,FALSE),IF(AND(WEEKDAY(CC4,2)=2,COUNTIF(Jours_fériés,AND(CC4+1,CC4+2))),CC12-HLOOKUP(CC4+3,Journalier_HLV_Inter,10,FALSE),IF(AND(WEEKDAY(CC4,2)=2,COUNTIF(Jours_fériés,CC4+1)),CC12-HLOOKUP(CC4+2,Journalier_HLV_Inter,10,FALSE),IF(AND(WEEKDAY(CC4,2)=3,COUNTIF(Jours_fériés,AND(CC4+1,CC4+2))),CC12-HLOOKUP(CC4+5,Journalier_HLV_Inter,10,FALSE),IF(AND(WEEKDAY(CC4,2)=3,COUNTIF(Jours_fériés,CC4+1)),CC12-HLOOKUP(CC4+2,Journalier_HLV_Inter,10,FALSE),IF(AND(WEEKDAY(CC4,2)=4,COUNTIF(Jours_fériés,CC4+1)),CC12-HLOOKUP(CC4+4,Journalier_HLV_Inter,10,FALSE),IF(AND(WEEKDAY(CC4,2)=4,COUNTIF(Jours_fériés,AND(CC4+1,CC4+4))),CC12-HLOOKUP(CC4+5,Journalier_HLV_Inter,10,FALSE),IF(AND(WEEKDAY(CC4,2)=5,COUNTIF(Jours_fériés,CC4+3)),CC12-HLOOKUP(CC4+4,Journalier_HLV_Inter,10,FALSE),IF(COUNTIF(Week_end,CC4),0,IF(COUNTIF(Jours_fériés,CC4),0,CC12-HLOOKUP(CC4+1,Journalier_HLV_Inter,10,FALSE)))))))))))))</f>
        <v>0</v>
      </c>
      <c r="CD21" s="63">
        <f>IF(WEEKDAY(CD4,2)=5,(CD12-HLOOKUP(CD4+3,Journalier_HLV_Inter,10,FALSE)),IF(AND(WEEKDAY(CD4,2)=1,COUNTIF(Jours_fériés,AND(CD4+1,IE+2))),CD12-HLOOKUP(CD4+3,Journalier_HLV_Inter,10,FALSE),IF(AND(WEEKDAY(CD4,2)=1,COUNTIF(Jours_fériés,CD4+1)),CD12-HLOOKUP(CD4+2,Journalier_HLV_Inter,10,FALSE),IF(AND(WEEKDAY(CD4,2)=2,COUNTIF(Jours_fériés,AND(CD4+1,CD4+2))),CD12-HLOOKUP(CD4+3,Journalier_HLV_Inter,10,FALSE),IF(AND(WEEKDAY(CD4,2)=2,COUNTIF(Jours_fériés,CD4+1)),CD12-HLOOKUP(CD4+2,Journalier_HLV_Inter,10,FALSE),IF(AND(WEEKDAY(CD4,2)=3,COUNTIF(Jours_fériés,AND(CD4+1,CD4+2))),CD12-HLOOKUP(CD4+5,Journalier_HLV_Inter,10,FALSE),IF(AND(WEEKDAY(CD4,2)=3,COUNTIF(Jours_fériés,CD4+1)),CD12-HLOOKUP(CD4+2,Journalier_HLV_Inter,10,FALSE),IF(AND(WEEKDAY(CD4,2)=4,COUNTIF(Jours_fériés,CD4+1)),CD12-HLOOKUP(CD4+4,Journalier_HLV_Inter,10,FALSE),IF(AND(WEEKDAY(CD4,2)=4,COUNTIF(Jours_fériés,AND(CD4+1,CD4+4))),CD12-HLOOKUP(CD4+5,Journalier_HLV_Inter,10,FALSE),IF(AND(WEEKDAY(CD4,2)=5,COUNTIF(Jours_fériés,CD4+3)),CD12-HLOOKUP(CD4+4,Journalier_HLV_Inter,10,FALSE),IF(COUNTIF(Week_end,CD4),0,IF(COUNTIF(Jours_fériés,CD4),0,CD12-HLOOKUP(CD4+1,Journalier_HLV_Inter,10,FALSE)))))))))))))</f>
        <v>0</v>
      </c>
      <c r="CE21" s="63">
        <f>IF(WEEKDAY(CE4,2)=5,(CE12-HLOOKUP(CE4+3,Journalier_HLV_Inter,10,FALSE)),IF(AND(WEEKDAY(CE4,2)=1,COUNTIF(Jours_fériés,AND(CE4+1,IE+2))),CE12-HLOOKUP(CE4+3,Journalier_HLV_Inter,10,FALSE),IF(AND(WEEKDAY(CE4,2)=1,COUNTIF(Jours_fériés,CE4+1)),CE12-HLOOKUP(CE4+2,Journalier_HLV_Inter,10,FALSE),IF(AND(WEEKDAY(CE4,2)=2,COUNTIF(Jours_fériés,AND(CE4+1,CE4+2))),CE12-HLOOKUP(CE4+3,Journalier_HLV_Inter,10,FALSE),IF(AND(WEEKDAY(CE4,2)=2,COUNTIF(Jours_fériés,CE4+1)),CE12-HLOOKUP(CE4+2,Journalier_HLV_Inter,10,FALSE),IF(AND(WEEKDAY(CE4,2)=3,COUNTIF(Jours_fériés,AND(CE4+1,CE4+2))),CE12-HLOOKUP(CE4+5,Journalier_HLV_Inter,10,FALSE),IF(AND(WEEKDAY(CE4,2)=3,COUNTIF(Jours_fériés,CE4+1)),CE12-HLOOKUP(CE4+2,Journalier_HLV_Inter,10,FALSE),IF(AND(WEEKDAY(CE4,2)=4,COUNTIF(Jours_fériés,CE4+1)),CE12-HLOOKUP(CE4+4,Journalier_HLV_Inter,10,FALSE),IF(AND(WEEKDAY(CE4,2)=4,COUNTIF(Jours_fériés,AND(CE4+1,CE4+4))),CE12-HLOOKUP(CE4+5,Journalier_HLV_Inter,10,FALSE),IF(AND(WEEKDAY(CE4,2)=5,COUNTIF(Jours_fériés,CE4+3)),CE12-HLOOKUP(CE4+4,Journalier_HLV_Inter,10,FALSE),IF(COUNTIF(Week_end,CE4),0,IF(COUNTIF(Jours_fériés,CE4),0,CE12-HLOOKUP(CE4+1,Journalier_HLV_Inter,10,FALSE)))))))))))))</f>
        <v>0</v>
      </c>
      <c r="CF21" s="63">
        <f>IF(WEEKDAY(CF4,2)=5,(CF12-HLOOKUP(CF4+3,Journalier_HLV_Inter,10,FALSE)),IF(AND(WEEKDAY(CF4,2)=1,COUNTIF(Jours_fériés,AND(CF4+1,IE+2))),CF12-HLOOKUP(CF4+3,Journalier_HLV_Inter,10,FALSE),IF(AND(WEEKDAY(CF4,2)=1,COUNTIF(Jours_fériés,CF4+1)),CF12-HLOOKUP(CF4+2,Journalier_HLV_Inter,10,FALSE),IF(AND(WEEKDAY(CF4,2)=2,COUNTIF(Jours_fériés,AND(CF4+1,CF4+2))),CF12-HLOOKUP(CF4+3,Journalier_HLV_Inter,10,FALSE),IF(AND(WEEKDAY(CF4,2)=2,COUNTIF(Jours_fériés,CF4+1)),CF12-HLOOKUP(CF4+2,Journalier_HLV_Inter,10,FALSE),IF(AND(WEEKDAY(CF4,2)=3,COUNTIF(Jours_fériés,AND(CF4+1,CF4+2))),CF12-HLOOKUP(CF4+5,Journalier_HLV_Inter,10,FALSE),IF(AND(WEEKDAY(CF4,2)=3,COUNTIF(Jours_fériés,CF4+1)),CF12-HLOOKUP(CF4+2,Journalier_HLV_Inter,10,FALSE),IF(AND(WEEKDAY(CF4,2)=4,COUNTIF(Jours_fériés,CF4+1)),CF12-HLOOKUP(CF4+4,Journalier_HLV_Inter,10,FALSE),IF(AND(WEEKDAY(CF4,2)=4,COUNTIF(Jours_fériés,AND(CF4+1,CF4+4))),CF12-HLOOKUP(CF4+5,Journalier_HLV_Inter,10,FALSE),IF(AND(WEEKDAY(CF4,2)=5,COUNTIF(Jours_fériés,CF4+3)),CF12-HLOOKUP(CF4+4,Journalier_HLV_Inter,10,FALSE),IF(COUNTIF(Week_end,CF4),0,IF(COUNTIF(Jours_fériés,CF4),0,CF12-HLOOKUP(CF4+1,Journalier_HLV_Inter,10,FALSE)))))))))))))</f>
        <v>0</v>
      </c>
      <c r="CG21" s="63">
        <f>IF(WEEKDAY(CG4,2)=5,(CG12-HLOOKUP(CG4+3,Journalier_HLV_Inter,10,FALSE)),IF(AND(WEEKDAY(CG4,2)=1,COUNTIF(Jours_fériés,AND(CG4+1,IE+2))),CG12-HLOOKUP(CG4+3,Journalier_HLV_Inter,10,FALSE),IF(AND(WEEKDAY(CG4,2)=1,COUNTIF(Jours_fériés,CG4+1)),CG12-HLOOKUP(CG4+2,Journalier_HLV_Inter,10,FALSE),IF(AND(WEEKDAY(CG4,2)=2,COUNTIF(Jours_fériés,AND(CG4+1,CG4+2))),CG12-HLOOKUP(CG4+3,Journalier_HLV_Inter,10,FALSE),IF(AND(WEEKDAY(CG4,2)=2,COUNTIF(Jours_fériés,CG4+1)),CG12-HLOOKUP(CG4+2,Journalier_HLV_Inter,10,FALSE),IF(AND(WEEKDAY(CG4,2)=3,COUNTIF(Jours_fériés,AND(CG4+1,CG4+2))),CG12-HLOOKUP(CG4+5,Journalier_HLV_Inter,10,FALSE),IF(AND(WEEKDAY(CG4,2)=3,COUNTIF(Jours_fériés,CG4+1)),CG12-HLOOKUP(CG4+2,Journalier_HLV_Inter,10,FALSE),IF(AND(WEEKDAY(CG4,2)=4,COUNTIF(Jours_fériés,CG4+1)),CG12-HLOOKUP(CG4+4,Journalier_HLV_Inter,10,FALSE),IF(AND(WEEKDAY(CG4,2)=4,COUNTIF(Jours_fériés,AND(CG4+1,CG4+4))),CG12-HLOOKUP(CG4+5,Journalier_HLV_Inter,10,FALSE),IF(AND(WEEKDAY(CG4,2)=5,COUNTIF(Jours_fériés,CG4+3)),CG12-HLOOKUP(CG4+4,Journalier_HLV_Inter,10,FALSE),IF(COUNTIF(Week_end,CG4),0,IF(COUNTIF(Jours_fériés,CG4),0,CG12-HLOOKUP(CG4+1,Journalier_HLV_Inter,10,FALSE)))))))))))))</f>
        <v>0</v>
      </c>
      <c r="CH21" s="63">
        <f>IF(WEEKDAY(CH4,2)=5,(CH12-HLOOKUP(CH4+3,Journalier_HLV_Inter,10,FALSE)),IF(AND(WEEKDAY(CH4,2)=1,COUNTIF(Jours_fériés,AND(CH4+1,IE+2))),CH12-HLOOKUP(CH4+3,Journalier_HLV_Inter,10,FALSE),IF(AND(WEEKDAY(CH4,2)=1,COUNTIF(Jours_fériés,CH4+1)),CH12-HLOOKUP(CH4+2,Journalier_HLV_Inter,10,FALSE),IF(AND(WEEKDAY(CH4,2)=2,COUNTIF(Jours_fériés,AND(CH4+1,CH4+2))),CH12-HLOOKUP(CH4+3,Journalier_HLV_Inter,10,FALSE),IF(AND(WEEKDAY(CH4,2)=2,COUNTIF(Jours_fériés,CH4+1)),CH12-HLOOKUP(CH4+2,Journalier_HLV_Inter,10,FALSE),IF(AND(WEEKDAY(CH4,2)=3,COUNTIF(Jours_fériés,AND(CH4+1,CH4+2))),CH12-HLOOKUP(CH4+5,Journalier_HLV_Inter,10,FALSE),IF(AND(WEEKDAY(CH4,2)=3,COUNTIF(Jours_fériés,CH4+1)),CH12-HLOOKUP(CH4+2,Journalier_HLV_Inter,10,FALSE),IF(AND(WEEKDAY(CH4,2)=4,COUNTIF(Jours_fériés,CH4+1)),CH12-HLOOKUP(CH4+4,Journalier_HLV_Inter,10,FALSE),IF(AND(WEEKDAY(CH4,2)=4,COUNTIF(Jours_fériés,AND(CH4+1,CH4+4))),CH12-HLOOKUP(CH4+5,Journalier_HLV_Inter,10,FALSE),IF(AND(WEEKDAY(CH4,2)=5,COUNTIF(Jours_fériés,CH4+3)),CH12-HLOOKUP(CH4+4,Journalier_HLV_Inter,10,FALSE),IF(COUNTIF(Week_end,CH4),0,IF(COUNTIF(Jours_fériés,CH4),0,CH12-HLOOKUP(CH4+1,Journalier_HLV_Inter,10,FALSE)))))))))))))</f>
        <v>0</v>
      </c>
      <c r="CI21" s="63">
        <f>IF(WEEKDAY(CI4,2)=5,(CI12-HLOOKUP(CI4+3,Journalier_HLV_Inter,10,FALSE)),IF(AND(WEEKDAY(CI4,2)=1,COUNTIF(Jours_fériés,AND(CI4+1,IE+2))),CI12-HLOOKUP(CI4+3,Journalier_HLV_Inter,10,FALSE),IF(AND(WEEKDAY(CI4,2)=1,COUNTIF(Jours_fériés,CI4+1)),CI12-HLOOKUP(CI4+2,Journalier_HLV_Inter,10,FALSE),IF(AND(WEEKDAY(CI4,2)=2,COUNTIF(Jours_fériés,AND(CI4+1,CI4+2))),CI12-HLOOKUP(CI4+3,Journalier_HLV_Inter,10,FALSE),IF(AND(WEEKDAY(CI4,2)=2,COUNTIF(Jours_fériés,CI4+1)),CI12-HLOOKUP(CI4+2,Journalier_HLV_Inter,10,FALSE),IF(AND(WEEKDAY(CI4,2)=3,COUNTIF(Jours_fériés,AND(CI4+1,CI4+2))),CI12-HLOOKUP(CI4+5,Journalier_HLV_Inter,10,FALSE),IF(AND(WEEKDAY(CI4,2)=3,COUNTIF(Jours_fériés,CI4+1)),CI12-HLOOKUP(CI4+2,Journalier_HLV_Inter,10,FALSE),IF(AND(WEEKDAY(CI4,2)=4,COUNTIF(Jours_fériés,CI4+1)),CI12-HLOOKUP(CI4+4,Journalier_HLV_Inter,10,FALSE),IF(AND(WEEKDAY(CI4,2)=4,COUNTIF(Jours_fériés,AND(CI4+1,CI4+4))),CI12-HLOOKUP(CI4+5,Journalier_HLV_Inter,10,FALSE),IF(AND(WEEKDAY(CI4,2)=5,COUNTIF(Jours_fériés,CI4+3)),CI12-HLOOKUP(CI4+4,Journalier_HLV_Inter,10,FALSE),IF(COUNTIF(Week_end,CI4),0,IF(COUNTIF(Jours_fériés,CI4),0,CI12-HLOOKUP(CI4+1,Journalier_HLV_Inter,10,FALSE)))))))))))))</f>
        <v>0</v>
      </c>
      <c r="CJ21" s="63">
        <f>IF(WEEKDAY(CJ4,2)=5,(CJ12-HLOOKUP(CJ4+3,Journalier_HLV_Inter,10,FALSE)),IF(AND(WEEKDAY(CJ4,2)=1,COUNTIF(Jours_fériés,AND(CJ4+1,IE+2))),CJ12-HLOOKUP(CJ4+3,Journalier_HLV_Inter,10,FALSE),IF(AND(WEEKDAY(CJ4,2)=1,COUNTIF(Jours_fériés,CJ4+1)),CJ12-HLOOKUP(CJ4+2,Journalier_HLV_Inter,10,FALSE),IF(AND(WEEKDAY(CJ4,2)=2,COUNTIF(Jours_fériés,AND(CJ4+1,CJ4+2))),CJ12-HLOOKUP(CJ4+3,Journalier_HLV_Inter,10,FALSE),IF(AND(WEEKDAY(CJ4,2)=2,COUNTIF(Jours_fériés,CJ4+1)),CJ12-HLOOKUP(CJ4+2,Journalier_HLV_Inter,10,FALSE),IF(AND(WEEKDAY(CJ4,2)=3,COUNTIF(Jours_fériés,AND(CJ4+1,CJ4+2))),CJ12-HLOOKUP(CJ4+5,Journalier_HLV_Inter,10,FALSE),IF(AND(WEEKDAY(CJ4,2)=3,COUNTIF(Jours_fériés,CJ4+1)),CJ12-HLOOKUP(CJ4+2,Journalier_HLV_Inter,10,FALSE),IF(AND(WEEKDAY(CJ4,2)=4,COUNTIF(Jours_fériés,CJ4+1)),CJ12-HLOOKUP(CJ4+4,Journalier_HLV_Inter,10,FALSE),IF(AND(WEEKDAY(CJ4,2)=4,COUNTIF(Jours_fériés,AND(CJ4+1,CJ4+4))),CJ12-HLOOKUP(CJ4+5,Journalier_HLV_Inter,10,FALSE),IF(AND(WEEKDAY(CJ4,2)=5,COUNTIF(Jours_fériés,CJ4+3)),CJ12-HLOOKUP(CJ4+4,Journalier_HLV_Inter,10,FALSE),IF(COUNTIF(Week_end,CJ4),0,IF(COUNTIF(Jours_fériés,CJ4),0,CJ12-HLOOKUP(CJ4+1,Journalier_HLV_Inter,10,FALSE)))))))))))))</f>
        <v>0</v>
      </c>
      <c r="CK21" s="63">
        <f>IF(WEEKDAY(CK4,2)=5,(CK12-HLOOKUP(CK4+3,Journalier_HLV_Inter,10,FALSE)),IF(AND(WEEKDAY(CK4,2)=1,COUNTIF(Jours_fériés,AND(CK4+1,IE+2))),CK12-HLOOKUP(CK4+3,Journalier_HLV_Inter,10,FALSE),IF(AND(WEEKDAY(CK4,2)=1,COUNTIF(Jours_fériés,CK4+1)),CK12-HLOOKUP(CK4+2,Journalier_HLV_Inter,10,FALSE),IF(AND(WEEKDAY(CK4,2)=2,COUNTIF(Jours_fériés,AND(CK4+1,CK4+2))),CK12-HLOOKUP(CK4+3,Journalier_HLV_Inter,10,FALSE),IF(AND(WEEKDAY(CK4,2)=2,COUNTIF(Jours_fériés,CK4+1)),CK12-HLOOKUP(CK4+2,Journalier_HLV_Inter,10,FALSE),IF(AND(WEEKDAY(CK4,2)=3,COUNTIF(Jours_fériés,AND(CK4+1,CK4+2))),CK12-HLOOKUP(CK4+5,Journalier_HLV_Inter,10,FALSE),IF(AND(WEEKDAY(CK4,2)=3,COUNTIF(Jours_fériés,CK4+1)),CK12-HLOOKUP(CK4+2,Journalier_HLV_Inter,10,FALSE),IF(AND(WEEKDAY(CK4,2)=4,COUNTIF(Jours_fériés,CK4+1)),CK12-HLOOKUP(CK4+4,Journalier_HLV_Inter,10,FALSE),IF(AND(WEEKDAY(CK4,2)=4,COUNTIF(Jours_fériés,AND(CK4+1,CK4+4))),CK12-HLOOKUP(CK4+5,Journalier_HLV_Inter,10,FALSE),IF(AND(WEEKDAY(CK4,2)=5,COUNTIF(Jours_fériés,CK4+3)),CK12-HLOOKUP(CK4+4,Journalier_HLV_Inter,10,FALSE),IF(COUNTIF(Week_end,CK4),0,IF(COUNTIF(Jours_fériés,CK4),0,CK12-HLOOKUP(CK4+1,Journalier_HLV_Inter,10,FALSE)))))))))))))</f>
        <v>0</v>
      </c>
      <c r="CL21" s="63">
        <f>IF(WEEKDAY(CL4,2)=5,(CL12-HLOOKUP(CL4+3,Journalier_HLV_Inter,10,FALSE)),IF(AND(WEEKDAY(CL4,2)=1,COUNTIF(Jours_fériés,AND(CL4+1,IE+2))),CL12-HLOOKUP(CL4+3,Journalier_HLV_Inter,10,FALSE),IF(AND(WEEKDAY(CL4,2)=1,COUNTIF(Jours_fériés,CL4+1)),CL12-HLOOKUP(CL4+2,Journalier_HLV_Inter,10,FALSE),IF(AND(WEEKDAY(CL4,2)=2,COUNTIF(Jours_fériés,AND(CL4+1,CL4+2))),CL12-HLOOKUP(CL4+3,Journalier_HLV_Inter,10,FALSE),IF(AND(WEEKDAY(CL4,2)=2,COUNTIF(Jours_fériés,CL4+1)),CL12-HLOOKUP(CL4+2,Journalier_HLV_Inter,10,FALSE),IF(AND(WEEKDAY(CL4,2)=3,COUNTIF(Jours_fériés,AND(CL4+1,CL4+2))),CL12-HLOOKUP(CL4+5,Journalier_HLV_Inter,10,FALSE),IF(AND(WEEKDAY(CL4,2)=3,COUNTIF(Jours_fériés,CL4+1)),CL12-HLOOKUP(CL4+2,Journalier_HLV_Inter,10,FALSE),IF(AND(WEEKDAY(CL4,2)=4,COUNTIF(Jours_fériés,CL4+1)),CL12-HLOOKUP(CL4+4,Journalier_HLV_Inter,10,FALSE),IF(AND(WEEKDAY(CL4,2)=4,COUNTIF(Jours_fériés,AND(CL4+1,CL4+4))),CL12-HLOOKUP(CL4+5,Journalier_HLV_Inter,10,FALSE),IF(AND(WEEKDAY(CL4,2)=5,COUNTIF(Jours_fériés,CL4+3)),CL12-HLOOKUP(CL4+4,Journalier_HLV_Inter,10,FALSE),IF(COUNTIF(Week_end,CL4),0,IF(COUNTIF(Jours_fériés,CL4),0,CL12-HLOOKUP(CL4+1,Journalier_HLV_Inter,10,FALSE)))))))))))))</f>
        <v>0</v>
      </c>
      <c r="CM21" s="63">
        <f>IF(WEEKDAY(CM4,2)=5,(CM12-HLOOKUP(CM4+3,Journalier_HLV_Inter,10,FALSE)),IF(AND(WEEKDAY(CM4,2)=1,COUNTIF(Jours_fériés,AND(CM4+1,IE+2))),CM12-HLOOKUP(CM4+3,Journalier_HLV_Inter,10,FALSE),IF(AND(WEEKDAY(CM4,2)=1,COUNTIF(Jours_fériés,CM4+1)),CM12-HLOOKUP(CM4+2,Journalier_HLV_Inter,10,FALSE),IF(AND(WEEKDAY(CM4,2)=2,COUNTIF(Jours_fériés,AND(CM4+1,CM4+2))),CM12-HLOOKUP(CM4+3,Journalier_HLV_Inter,10,FALSE),IF(AND(WEEKDAY(CM4,2)=2,COUNTIF(Jours_fériés,CM4+1)),CM12-HLOOKUP(CM4+2,Journalier_HLV_Inter,10,FALSE),IF(AND(WEEKDAY(CM4,2)=3,COUNTIF(Jours_fériés,AND(CM4+1,CM4+2))),CM12-HLOOKUP(CM4+5,Journalier_HLV_Inter,10,FALSE),IF(AND(WEEKDAY(CM4,2)=3,COUNTIF(Jours_fériés,CM4+1)),CM12-HLOOKUP(CM4+2,Journalier_HLV_Inter,10,FALSE),IF(AND(WEEKDAY(CM4,2)=4,COUNTIF(Jours_fériés,CM4+1)),CM12-HLOOKUP(CM4+4,Journalier_HLV_Inter,10,FALSE),IF(AND(WEEKDAY(CM4,2)=4,COUNTIF(Jours_fériés,AND(CM4+1,CM4+4))),CM12-HLOOKUP(CM4+5,Journalier_HLV_Inter,10,FALSE),IF(AND(WEEKDAY(CM4,2)=5,COUNTIF(Jours_fériés,CM4+3)),CM12-HLOOKUP(CM4+4,Journalier_HLV_Inter,10,FALSE),IF(COUNTIF(Week_end,CM4),0,IF(COUNTIF(Jours_fériés,CM4),0,CM12-HLOOKUP(CM4+1,Journalier_HLV_Inter,10,FALSE)))))))))))))</f>
        <v>0</v>
      </c>
      <c r="CN21" s="63">
        <f>IF(WEEKDAY(CN4,2)=5,(CN12-HLOOKUP(CN4+3,Journalier_HLV_Inter,10,FALSE)),IF(AND(WEEKDAY(CN4,2)=1,COUNTIF(Jours_fériés,AND(CN4+1,IE+2))),CN12-HLOOKUP(CN4+3,Journalier_HLV_Inter,10,FALSE),IF(AND(WEEKDAY(CN4,2)=1,COUNTIF(Jours_fériés,CN4+1)),CN12-HLOOKUP(CN4+2,Journalier_HLV_Inter,10,FALSE),IF(AND(WEEKDAY(CN4,2)=2,COUNTIF(Jours_fériés,AND(CN4+1,CN4+2))),CN12-HLOOKUP(CN4+3,Journalier_HLV_Inter,10,FALSE),IF(AND(WEEKDAY(CN4,2)=2,COUNTIF(Jours_fériés,CN4+1)),CN12-HLOOKUP(CN4+2,Journalier_HLV_Inter,10,FALSE),IF(AND(WEEKDAY(CN4,2)=3,COUNTIF(Jours_fériés,AND(CN4+1,CN4+2))),CN12-HLOOKUP(CN4+5,Journalier_HLV_Inter,10,FALSE),IF(AND(WEEKDAY(CN4,2)=3,COUNTIF(Jours_fériés,CN4+1)),CN12-HLOOKUP(CN4+2,Journalier_HLV_Inter,10,FALSE),IF(AND(WEEKDAY(CN4,2)=4,COUNTIF(Jours_fériés,CN4+1)),CN12-HLOOKUP(CN4+4,Journalier_HLV_Inter,10,FALSE),IF(AND(WEEKDAY(CN4,2)=4,COUNTIF(Jours_fériés,AND(CN4+1,CN4+4))),CN12-HLOOKUP(CN4+5,Journalier_HLV_Inter,10,FALSE),IF(AND(WEEKDAY(CN4,2)=5,COUNTIF(Jours_fériés,CN4+3)),CN12-HLOOKUP(CN4+4,Journalier_HLV_Inter,10,FALSE),IF(COUNTIF(Week_end,CN4),0,IF(COUNTIF(Jours_fériés,CN4),0,CN12-HLOOKUP(CN4+1,Journalier_HLV_Inter,10,FALSE)))))))))))))</f>
        <v>0</v>
      </c>
      <c r="CO21" s="63">
        <f>IF(WEEKDAY(CO4,2)=5,(CO12-HLOOKUP(CO4+3,Journalier_HLV_Inter,10,FALSE)),IF(AND(WEEKDAY(CO4,2)=1,COUNTIF(Jours_fériés,AND(CO4+1,IE+2))),CO12-HLOOKUP(CO4+3,Journalier_HLV_Inter,10,FALSE),IF(AND(WEEKDAY(CO4,2)=1,COUNTIF(Jours_fériés,CO4+1)),CO12-HLOOKUP(CO4+2,Journalier_HLV_Inter,10,FALSE),IF(AND(WEEKDAY(CO4,2)=2,COUNTIF(Jours_fériés,AND(CO4+1,CO4+2))),CO12-HLOOKUP(CO4+3,Journalier_HLV_Inter,10,FALSE),IF(AND(WEEKDAY(CO4,2)=2,COUNTIF(Jours_fériés,CO4+1)),CO12-HLOOKUP(CO4+2,Journalier_HLV_Inter,10,FALSE),IF(AND(WEEKDAY(CO4,2)=3,COUNTIF(Jours_fériés,AND(CO4+1,CO4+2))),CO12-HLOOKUP(CO4+5,Journalier_HLV_Inter,10,FALSE),IF(AND(WEEKDAY(CO4,2)=3,COUNTIF(Jours_fériés,CO4+1)),CO12-HLOOKUP(CO4+2,Journalier_HLV_Inter,10,FALSE),IF(AND(WEEKDAY(CO4,2)=4,COUNTIF(Jours_fériés,CO4+1)),CO12-HLOOKUP(CO4+4,Journalier_HLV_Inter,10,FALSE),IF(AND(WEEKDAY(CO4,2)=4,COUNTIF(Jours_fériés,AND(CO4+1,CO4+4))),CO12-HLOOKUP(CO4+5,Journalier_HLV_Inter,10,FALSE),IF(AND(WEEKDAY(CO4,2)=5,COUNTIF(Jours_fériés,CO4+3)),CO12-HLOOKUP(CO4+4,Journalier_HLV_Inter,10,FALSE),IF(COUNTIF(Week_end,CO4),0,IF(COUNTIF(Jours_fériés,CO4),0,CO12-HLOOKUP(CO4+1,Journalier_HLV_Inter,10,FALSE)))))))))))))</f>
        <v>0</v>
      </c>
      <c r="CP21" s="63">
        <f>IF(WEEKDAY(CP4,2)=5,(CP12-HLOOKUP(CP4+3,Journalier_HLV_Inter,10,FALSE)),IF(AND(WEEKDAY(CP4,2)=1,COUNTIF(Jours_fériés,AND(CP4+1,IE+2))),CP12-HLOOKUP(CP4+3,Journalier_HLV_Inter,10,FALSE),IF(AND(WEEKDAY(CP4,2)=1,COUNTIF(Jours_fériés,CP4+1)),CP12-HLOOKUP(CP4+2,Journalier_HLV_Inter,10,FALSE),IF(AND(WEEKDAY(CP4,2)=2,COUNTIF(Jours_fériés,AND(CP4+1,CP4+2))),CP12-HLOOKUP(CP4+3,Journalier_HLV_Inter,10,FALSE),IF(AND(WEEKDAY(CP4,2)=2,COUNTIF(Jours_fériés,CP4+1)),CP12-HLOOKUP(CP4+2,Journalier_HLV_Inter,10,FALSE),IF(AND(WEEKDAY(CP4,2)=3,COUNTIF(Jours_fériés,AND(CP4+1,CP4+2))),CP12-HLOOKUP(CP4+5,Journalier_HLV_Inter,10,FALSE),IF(AND(WEEKDAY(CP4,2)=3,COUNTIF(Jours_fériés,CP4+1)),CP12-HLOOKUP(CP4+2,Journalier_HLV_Inter,10,FALSE),IF(AND(WEEKDAY(CP4,2)=4,COUNTIF(Jours_fériés,CP4+1)),CP12-HLOOKUP(CP4+4,Journalier_HLV_Inter,10,FALSE),IF(AND(WEEKDAY(CP4,2)=4,COUNTIF(Jours_fériés,AND(CP4+1,CP4+4))),CP12-HLOOKUP(CP4+5,Journalier_HLV_Inter,10,FALSE),IF(AND(WEEKDAY(CP4,2)=5,COUNTIF(Jours_fériés,CP4+3)),CP12-HLOOKUP(CP4+4,Journalier_HLV_Inter,10,FALSE),IF(COUNTIF(Week_end,CP4),0,IF(COUNTIF(Jours_fériés,CP4),0,CP12-HLOOKUP(CP4+1,Journalier_HLV_Inter,10,FALSE)))))))))))))</f>
        <v>0</v>
      </c>
      <c r="CQ21" s="63">
        <f>IF(WEEKDAY(CQ4,2)=5,(CQ12-HLOOKUP(CQ4+3,Journalier_HLV_Inter,10,FALSE)),IF(AND(WEEKDAY(CQ4,2)=1,COUNTIF(Jours_fériés,AND(CQ4+1,IE+2))),CQ12-HLOOKUP(CQ4+3,Journalier_HLV_Inter,10,FALSE),IF(AND(WEEKDAY(CQ4,2)=1,COUNTIF(Jours_fériés,CQ4+1)),CQ12-HLOOKUP(CQ4+2,Journalier_HLV_Inter,10,FALSE),IF(AND(WEEKDAY(CQ4,2)=2,COUNTIF(Jours_fériés,AND(CQ4+1,CQ4+2))),CQ12-HLOOKUP(CQ4+3,Journalier_HLV_Inter,10,FALSE),IF(AND(WEEKDAY(CQ4,2)=2,COUNTIF(Jours_fériés,CQ4+1)),CQ12-HLOOKUP(CQ4+2,Journalier_HLV_Inter,10,FALSE),IF(AND(WEEKDAY(CQ4,2)=3,COUNTIF(Jours_fériés,AND(CQ4+1,CQ4+2))),CQ12-HLOOKUP(CQ4+5,Journalier_HLV_Inter,10,FALSE),IF(AND(WEEKDAY(CQ4,2)=3,COUNTIF(Jours_fériés,CQ4+1)),CQ12-HLOOKUP(CQ4+2,Journalier_HLV_Inter,10,FALSE),IF(AND(WEEKDAY(CQ4,2)=4,COUNTIF(Jours_fériés,CQ4+1)),CQ12-HLOOKUP(CQ4+4,Journalier_HLV_Inter,10,FALSE),IF(AND(WEEKDAY(CQ4,2)=4,COUNTIF(Jours_fériés,AND(CQ4+1,CQ4+4))),CQ12-HLOOKUP(CQ4+5,Journalier_HLV_Inter,10,FALSE),IF(AND(WEEKDAY(CQ4,2)=5,COUNTIF(Jours_fériés,CQ4+3)),CQ12-HLOOKUP(CQ4+4,Journalier_HLV_Inter,10,FALSE),IF(COUNTIF(Week_end,CQ4),0,IF(COUNTIF(Jours_fériés,CQ4),0,CQ12-HLOOKUP(CQ4+1,Journalier_HLV_Inter,10,FALSE)))))))))))))</f>
        <v>0</v>
      </c>
      <c r="CR21" s="63">
        <f>IF(WEEKDAY(CR4,2)=5,(CR12-HLOOKUP(CR4+3,Journalier_HLV_Inter,10,FALSE)),IF(AND(WEEKDAY(CR4,2)=1,COUNTIF(Jours_fériés,AND(CR4+1,IE+2))),CR12-HLOOKUP(CR4+3,Journalier_HLV_Inter,10,FALSE),IF(AND(WEEKDAY(CR4,2)=1,COUNTIF(Jours_fériés,CR4+1)),CR12-HLOOKUP(CR4+2,Journalier_HLV_Inter,10,FALSE),IF(AND(WEEKDAY(CR4,2)=2,COUNTIF(Jours_fériés,AND(CR4+1,CR4+2))),CR12-HLOOKUP(CR4+3,Journalier_HLV_Inter,10,FALSE),IF(AND(WEEKDAY(CR4,2)=2,COUNTIF(Jours_fériés,CR4+1)),CR12-HLOOKUP(CR4+2,Journalier_HLV_Inter,10,FALSE),IF(AND(WEEKDAY(CR4,2)=3,COUNTIF(Jours_fériés,AND(CR4+1,CR4+2))),CR12-HLOOKUP(CR4+5,Journalier_HLV_Inter,10,FALSE),IF(AND(WEEKDAY(CR4,2)=3,COUNTIF(Jours_fériés,CR4+1)),CR12-HLOOKUP(CR4+2,Journalier_HLV_Inter,10,FALSE),IF(AND(WEEKDAY(CR4,2)=4,COUNTIF(Jours_fériés,CR4+1)),CR12-HLOOKUP(CR4+4,Journalier_HLV_Inter,10,FALSE),IF(AND(WEEKDAY(CR4,2)=4,COUNTIF(Jours_fériés,AND(CR4+1,CR4+4))),CR12-HLOOKUP(CR4+5,Journalier_HLV_Inter,10,FALSE),IF(AND(WEEKDAY(CR4,2)=5,COUNTIF(Jours_fériés,CR4+3)),CR12-HLOOKUP(CR4+4,Journalier_HLV_Inter,10,FALSE),IF(COUNTIF(Week_end,CR4),0,IF(COUNTIF(Jours_fériés,CR4),0,CR12-HLOOKUP(CR4+1,Journalier_HLV_Inter,10,FALSE)))))))))))))</f>
        <v>0</v>
      </c>
      <c r="CS21" s="63">
        <f>IF(WEEKDAY(CS4,2)=5,(CS12-HLOOKUP(CS4+3,Journalier_HLV_Inter,10,FALSE)),IF(AND(WEEKDAY(CS4,2)=1,COUNTIF(Jours_fériés,AND(CS4+1,IE+2))),CS12-HLOOKUP(CS4+3,Journalier_HLV_Inter,10,FALSE),IF(AND(WEEKDAY(CS4,2)=1,COUNTIF(Jours_fériés,CS4+1)),CS12-HLOOKUP(CS4+2,Journalier_HLV_Inter,10,FALSE),IF(AND(WEEKDAY(CS4,2)=2,COUNTIF(Jours_fériés,AND(CS4+1,CS4+2))),CS12-HLOOKUP(CS4+3,Journalier_HLV_Inter,10,FALSE),IF(AND(WEEKDAY(CS4,2)=2,COUNTIF(Jours_fériés,CS4+1)),CS12-HLOOKUP(CS4+2,Journalier_HLV_Inter,10,FALSE),IF(AND(WEEKDAY(CS4,2)=3,COUNTIF(Jours_fériés,AND(CS4+1,CS4+2))),CS12-HLOOKUP(CS4+5,Journalier_HLV_Inter,10,FALSE),IF(AND(WEEKDAY(CS4,2)=3,COUNTIF(Jours_fériés,CS4+1)),CS12-HLOOKUP(CS4+2,Journalier_HLV_Inter,10,FALSE),IF(AND(WEEKDAY(CS4,2)=4,COUNTIF(Jours_fériés,CS4+1)),CS12-HLOOKUP(CS4+4,Journalier_HLV_Inter,10,FALSE),IF(AND(WEEKDAY(CS4,2)=4,COUNTIF(Jours_fériés,AND(CS4+1,CS4+4))),CS12-HLOOKUP(CS4+5,Journalier_HLV_Inter,10,FALSE),IF(AND(WEEKDAY(CS4,2)=5,COUNTIF(Jours_fériés,CS4+3)),CS12-HLOOKUP(CS4+4,Journalier_HLV_Inter,10,FALSE),IF(COUNTIF(Week_end,CS4),0,IF(COUNTIF(Jours_fériés,CS4),0,CS12-HLOOKUP(CS4+1,Journalier_HLV_Inter,10,FALSE)))))))))))))</f>
        <v>0</v>
      </c>
      <c r="CT21" s="63">
        <f>IF(WEEKDAY(CT4,2)=5,(CT12-HLOOKUP(CT4+3,Journalier_HLV_Inter,10,FALSE)),IF(AND(WEEKDAY(CT4,2)=1,COUNTIF(Jours_fériés,AND(CT4+1,IE+2))),CT12-HLOOKUP(CT4+3,Journalier_HLV_Inter,10,FALSE),IF(AND(WEEKDAY(CT4,2)=1,COUNTIF(Jours_fériés,CT4+1)),CT12-HLOOKUP(CT4+2,Journalier_HLV_Inter,10,FALSE),IF(AND(WEEKDAY(CT4,2)=2,COUNTIF(Jours_fériés,AND(CT4+1,CT4+2))),CT12-HLOOKUP(CT4+3,Journalier_HLV_Inter,10,FALSE),IF(AND(WEEKDAY(CT4,2)=2,COUNTIF(Jours_fériés,CT4+1)),CT12-HLOOKUP(CT4+2,Journalier_HLV_Inter,10,FALSE),IF(AND(WEEKDAY(CT4,2)=3,COUNTIF(Jours_fériés,AND(CT4+1,CT4+2))),CT12-HLOOKUP(CT4+5,Journalier_HLV_Inter,10,FALSE),IF(AND(WEEKDAY(CT4,2)=3,COUNTIF(Jours_fériés,CT4+1)),CT12-HLOOKUP(CT4+2,Journalier_HLV_Inter,10,FALSE),IF(AND(WEEKDAY(CT4,2)=4,COUNTIF(Jours_fériés,CT4+1)),CT12-HLOOKUP(CT4+4,Journalier_HLV_Inter,10,FALSE),IF(AND(WEEKDAY(CT4,2)=4,COUNTIF(Jours_fériés,AND(CT4+1,CT4+4))),CT12-HLOOKUP(CT4+5,Journalier_HLV_Inter,10,FALSE),IF(AND(WEEKDAY(CT4,2)=5,COUNTIF(Jours_fériés,CT4+3)),CT12-HLOOKUP(CT4+4,Journalier_HLV_Inter,10,FALSE),IF(COUNTIF(Week_end,CT4),0,IF(COUNTIF(Jours_fériés,CT4),0,CT12-HLOOKUP(CT4+1,Journalier_HLV_Inter,10,FALSE)))))))))))))</f>
        <v>0</v>
      </c>
      <c r="CU21" s="63">
        <f>IF(WEEKDAY(CU4,2)=5,(CU12-HLOOKUP(CU4+3,Journalier_HLV_Inter,10,FALSE)),IF(AND(WEEKDAY(CU4,2)=1,COUNTIF(Jours_fériés,AND(CU4+1,IE+2))),CU12-HLOOKUP(CU4+3,Journalier_HLV_Inter,10,FALSE),IF(AND(WEEKDAY(CU4,2)=1,COUNTIF(Jours_fériés,CU4+1)),CU12-HLOOKUP(CU4+2,Journalier_HLV_Inter,10,FALSE),IF(AND(WEEKDAY(CU4,2)=2,COUNTIF(Jours_fériés,AND(CU4+1,CU4+2))),CU12-HLOOKUP(CU4+3,Journalier_HLV_Inter,10,FALSE),IF(AND(WEEKDAY(CU4,2)=2,COUNTIF(Jours_fériés,CU4+1)),CU12-HLOOKUP(CU4+2,Journalier_HLV_Inter,10,FALSE),IF(AND(WEEKDAY(CU4,2)=3,COUNTIF(Jours_fériés,AND(CU4+1,CU4+2))),CU12-HLOOKUP(CU4+5,Journalier_HLV_Inter,10,FALSE),IF(AND(WEEKDAY(CU4,2)=3,COUNTIF(Jours_fériés,CU4+1)),CU12-HLOOKUP(CU4+2,Journalier_HLV_Inter,10,FALSE),IF(AND(WEEKDAY(CU4,2)=4,COUNTIF(Jours_fériés,CU4+1)),CU12-HLOOKUP(CU4+4,Journalier_HLV_Inter,10,FALSE),IF(AND(WEEKDAY(CU4,2)=4,COUNTIF(Jours_fériés,AND(CU4+1,CU4+4))),CU12-HLOOKUP(CU4+5,Journalier_HLV_Inter,10,FALSE),IF(AND(WEEKDAY(CU4,2)=5,COUNTIF(Jours_fériés,CU4+3)),CU12-HLOOKUP(CU4+4,Journalier_HLV_Inter,10,FALSE),IF(COUNTIF(Week_end,CU4),0,IF(COUNTIF(Jours_fériés,CU4),0,CU12-HLOOKUP(CU4+1,Journalier_HLV_Inter,10,FALSE)))))))))))))</f>
        <v>0</v>
      </c>
      <c r="CV21" s="63">
        <f>IF(WEEKDAY(CV4,2)=5,(CV12-HLOOKUP(CV4+3,Journalier_HLV_Inter,10,FALSE)),IF(AND(WEEKDAY(CV4,2)=1,COUNTIF(Jours_fériés,AND(CV4+1,IE+2))),CV12-HLOOKUP(CV4+3,Journalier_HLV_Inter,10,FALSE),IF(AND(WEEKDAY(CV4,2)=1,COUNTIF(Jours_fériés,CV4+1)),CV12-HLOOKUP(CV4+2,Journalier_HLV_Inter,10,FALSE),IF(AND(WEEKDAY(CV4,2)=2,COUNTIF(Jours_fériés,AND(CV4+1,CV4+2))),CV12-HLOOKUP(CV4+3,Journalier_HLV_Inter,10,FALSE),IF(AND(WEEKDAY(CV4,2)=2,COUNTIF(Jours_fériés,CV4+1)),CV12-HLOOKUP(CV4+2,Journalier_HLV_Inter,10,FALSE),IF(AND(WEEKDAY(CV4,2)=3,COUNTIF(Jours_fériés,AND(CV4+1,CV4+2))),CV12-HLOOKUP(CV4+5,Journalier_HLV_Inter,10,FALSE),IF(AND(WEEKDAY(CV4,2)=3,COUNTIF(Jours_fériés,CV4+1)),CV12-HLOOKUP(CV4+2,Journalier_HLV_Inter,10,FALSE),IF(AND(WEEKDAY(CV4,2)=4,COUNTIF(Jours_fériés,CV4+1)),CV12-HLOOKUP(CV4+4,Journalier_HLV_Inter,10,FALSE),IF(AND(WEEKDAY(CV4,2)=4,COUNTIF(Jours_fériés,AND(CV4+1,CV4+4))),CV12-HLOOKUP(CV4+5,Journalier_HLV_Inter,10,FALSE),IF(AND(WEEKDAY(CV4,2)=5,COUNTIF(Jours_fériés,CV4+3)),CV12-HLOOKUP(CV4+4,Journalier_HLV_Inter,10,FALSE),IF(COUNTIF(Week_end,CV4),0,IF(COUNTIF(Jours_fériés,CV4),0,CV12-HLOOKUP(CV4+1,Journalier_HLV_Inter,10,FALSE)))))))))))))</f>
        <v>0</v>
      </c>
      <c r="CW21" s="63">
        <f>IF(WEEKDAY(CW4,2)=5,(CW12-HLOOKUP(CW4+3,Journalier_HLV_Inter,10,FALSE)),IF(AND(WEEKDAY(CW4,2)=1,COUNTIF(Jours_fériés,AND(CW4+1,IE+2))),CW12-HLOOKUP(CW4+3,Journalier_HLV_Inter,10,FALSE),IF(AND(WEEKDAY(CW4,2)=1,COUNTIF(Jours_fériés,CW4+1)),CW12-HLOOKUP(CW4+2,Journalier_HLV_Inter,10,FALSE),IF(AND(WEEKDAY(CW4,2)=2,COUNTIF(Jours_fériés,AND(CW4+1,CW4+2))),CW12-HLOOKUP(CW4+3,Journalier_HLV_Inter,10,FALSE),IF(AND(WEEKDAY(CW4,2)=2,COUNTIF(Jours_fériés,CW4+1)),CW12-HLOOKUP(CW4+2,Journalier_HLV_Inter,10,FALSE),IF(AND(WEEKDAY(CW4,2)=3,COUNTIF(Jours_fériés,AND(CW4+1,CW4+2))),CW12-HLOOKUP(CW4+5,Journalier_HLV_Inter,10,FALSE),IF(AND(WEEKDAY(CW4,2)=3,COUNTIF(Jours_fériés,CW4+1)),CW12-HLOOKUP(CW4+2,Journalier_HLV_Inter,10,FALSE),IF(AND(WEEKDAY(CW4,2)=4,COUNTIF(Jours_fériés,CW4+1)),CW12-HLOOKUP(CW4+4,Journalier_HLV_Inter,10,FALSE),IF(AND(WEEKDAY(CW4,2)=4,COUNTIF(Jours_fériés,AND(CW4+1,CW4+4))),CW12-HLOOKUP(CW4+5,Journalier_HLV_Inter,10,FALSE),IF(AND(WEEKDAY(CW4,2)=5,COUNTIF(Jours_fériés,CW4+3)),CW12-HLOOKUP(CW4+4,Journalier_HLV_Inter,10,FALSE),IF(COUNTIF(Week_end,CW4),0,IF(COUNTIF(Jours_fériés,CW4),0,CW12-HLOOKUP(CW4+1,Journalier_HLV_Inter,10,FALSE)))))))))))))</f>
        <v>0</v>
      </c>
      <c r="CX21" s="63">
        <f>IF(WEEKDAY(CX4,2)=5,(CX12-HLOOKUP(CX4+3,Journalier_HLV_Inter,10,FALSE)),IF(AND(WEEKDAY(CX4,2)=1,COUNTIF(Jours_fériés,AND(CX4+1,IE+2))),CX12-HLOOKUP(CX4+3,Journalier_HLV_Inter,10,FALSE),IF(AND(WEEKDAY(CX4,2)=1,COUNTIF(Jours_fériés,CX4+1)),CX12-HLOOKUP(CX4+2,Journalier_HLV_Inter,10,FALSE),IF(AND(WEEKDAY(CX4,2)=2,COUNTIF(Jours_fériés,AND(CX4+1,CX4+2))),CX12-HLOOKUP(CX4+3,Journalier_HLV_Inter,10,FALSE),IF(AND(WEEKDAY(CX4,2)=2,COUNTIF(Jours_fériés,CX4+1)),CX12-HLOOKUP(CX4+2,Journalier_HLV_Inter,10,FALSE),IF(AND(WEEKDAY(CX4,2)=3,COUNTIF(Jours_fériés,AND(CX4+1,CX4+2))),CX12-HLOOKUP(CX4+5,Journalier_HLV_Inter,10,FALSE),IF(AND(WEEKDAY(CX4,2)=3,COUNTIF(Jours_fériés,CX4+1)),CX12-HLOOKUP(CX4+2,Journalier_HLV_Inter,10,FALSE),IF(AND(WEEKDAY(CX4,2)=4,COUNTIF(Jours_fériés,CX4+1)),CX12-HLOOKUP(CX4+4,Journalier_HLV_Inter,10,FALSE),IF(AND(WEEKDAY(CX4,2)=4,COUNTIF(Jours_fériés,AND(CX4+1,CX4+4))),CX12-HLOOKUP(CX4+5,Journalier_HLV_Inter,10,FALSE),IF(AND(WEEKDAY(CX4,2)=5,COUNTIF(Jours_fériés,CX4+3)),CX12-HLOOKUP(CX4+4,Journalier_HLV_Inter,10,FALSE),IF(COUNTIF(Week_end,CX4),0,IF(COUNTIF(Jours_fériés,CX4),0,CX12-HLOOKUP(CX4+1,Journalier_HLV_Inter,10,FALSE)))))))))))))</f>
        <v>0</v>
      </c>
      <c r="CY21" s="63">
        <f>IF(WEEKDAY(CY4,2)=5,(CY12-HLOOKUP(CY4+3,Journalier_HLV_Inter,10,FALSE)),IF(AND(WEEKDAY(CY4,2)=1,COUNTIF(Jours_fériés,AND(CY4+1,IE+2))),CY12-HLOOKUP(CY4+3,Journalier_HLV_Inter,10,FALSE),IF(AND(WEEKDAY(CY4,2)=1,COUNTIF(Jours_fériés,CY4+1)),CY12-HLOOKUP(CY4+2,Journalier_HLV_Inter,10,FALSE),IF(AND(WEEKDAY(CY4,2)=2,COUNTIF(Jours_fériés,AND(CY4+1,CY4+2))),CY12-HLOOKUP(CY4+3,Journalier_HLV_Inter,10,FALSE),IF(AND(WEEKDAY(CY4,2)=2,COUNTIF(Jours_fériés,CY4+1)),CY12-HLOOKUP(CY4+2,Journalier_HLV_Inter,10,FALSE),IF(AND(WEEKDAY(CY4,2)=3,COUNTIF(Jours_fériés,AND(CY4+1,CY4+2))),CY12-HLOOKUP(CY4+5,Journalier_HLV_Inter,10,FALSE),IF(AND(WEEKDAY(CY4,2)=3,COUNTIF(Jours_fériés,CY4+1)),CY12-HLOOKUP(CY4+2,Journalier_HLV_Inter,10,FALSE),IF(AND(WEEKDAY(CY4,2)=4,COUNTIF(Jours_fériés,CY4+1)),CY12-HLOOKUP(CY4+4,Journalier_HLV_Inter,10,FALSE),IF(AND(WEEKDAY(CY4,2)=4,COUNTIF(Jours_fériés,AND(CY4+1,CY4+4))),CY12-HLOOKUP(CY4+5,Journalier_HLV_Inter,10,FALSE),IF(AND(WEEKDAY(CY4,2)=5,COUNTIF(Jours_fériés,CY4+3)),CY12-HLOOKUP(CY4+4,Journalier_HLV_Inter,10,FALSE),IF(COUNTIF(Week_end,CY4),0,IF(COUNTIF(Jours_fériés,CY4),0,CY12-HLOOKUP(CY4+1,Journalier_HLV_Inter,10,FALSE)))))))))))))</f>
        <v>0</v>
      </c>
      <c r="CZ21" s="63">
        <f>IF(WEEKDAY(CZ4,2)=5,(CZ12-HLOOKUP(CZ4+3,Journalier_HLV_Inter,10,FALSE)),IF(AND(WEEKDAY(CZ4,2)=1,COUNTIF(Jours_fériés,AND(CZ4+1,IE+2))),CZ12-HLOOKUP(CZ4+3,Journalier_HLV_Inter,10,FALSE),IF(AND(WEEKDAY(CZ4,2)=1,COUNTIF(Jours_fériés,CZ4+1)),CZ12-HLOOKUP(CZ4+2,Journalier_HLV_Inter,10,FALSE),IF(AND(WEEKDAY(CZ4,2)=2,COUNTIF(Jours_fériés,AND(CZ4+1,CZ4+2))),CZ12-HLOOKUP(CZ4+3,Journalier_HLV_Inter,10,FALSE),IF(AND(WEEKDAY(CZ4,2)=2,COUNTIF(Jours_fériés,CZ4+1)),CZ12-HLOOKUP(CZ4+2,Journalier_HLV_Inter,10,FALSE),IF(AND(WEEKDAY(CZ4,2)=3,COUNTIF(Jours_fériés,AND(CZ4+1,CZ4+2))),CZ12-HLOOKUP(CZ4+5,Journalier_HLV_Inter,10,FALSE),IF(AND(WEEKDAY(CZ4,2)=3,COUNTIF(Jours_fériés,CZ4+1)),CZ12-HLOOKUP(CZ4+2,Journalier_HLV_Inter,10,FALSE),IF(AND(WEEKDAY(CZ4,2)=4,COUNTIF(Jours_fériés,CZ4+1)),CZ12-HLOOKUP(CZ4+4,Journalier_HLV_Inter,10,FALSE),IF(AND(WEEKDAY(CZ4,2)=4,COUNTIF(Jours_fériés,AND(CZ4+1,CZ4+4))),CZ12-HLOOKUP(CZ4+5,Journalier_HLV_Inter,10,FALSE),IF(AND(WEEKDAY(CZ4,2)=5,COUNTIF(Jours_fériés,CZ4+3)),CZ12-HLOOKUP(CZ4+4,Journalier_HLV_Inter,10,FALSE),IF(COUNTIF(Week_end,CZ4),0,IF(COUNTIF(Jours_fériés,CZ4),0,CZ12-HLOOKUP(CZ4+1,Journalier_HLV_Inter,10,FALSE)))))))))))))</f>
        <v>0</v>
      </c>
      <c r="DA21" s="63">
        <f>IF(WEEKDAY(DA4,2)=5,(DA12-HLOOKUP(DA4+3,Journalier_HLV_Inter,10,FALSE)),IF(AND(WEEKDAY(DA4,2)=1,COUNTIF(Jours_fériés,AND(DA4+1,IE+2))),DA12-HLOOKUP(DA4+3,Journalier_HLV_Inter,10,FALSE),IF(AND(WEEKDAY(DA4,2)=1,COUNTIF(Jours_fériés,DA4+1)),DA12-HLOOKUP(DA4+2,Journalier_HLV_Inter,10,FALSE),IF(AND(WEEKDAY(DA4,2)=2,COUNTIF(Jours_fériés,AND(DA4+1,DA4+2))),DA12-HLOOKUP(DA4+3,Journalier_HLV_Inter,10,FALSE),IF(AND(WEEKDAY(DA4,2)=2,COUNTIF(Jours_fériés,DA4+1)),DA12-HLOOKUP(DA4+2,Journalier_HLV_Inter,10,FALSE),IF(AND(WEEKDAY(DA4,2)=3,COUNTIF(Jours_fériés,AND(DA4+1,DA4+2))),DA12-HLOOKUP(DA4+5,Journalier_HLV_Inter,10,FALSE),IF(AND(WEEKDAY(DA4,2)=3,COUNTIF(Jours_fériés,DA4+1)),DA12-HLOOKUP(DA4+2,Journalier_HLV_Inter,10,FALSE),IF(AND(WEEKDAY(DA4,2)=4,COUNTIF(Jours_fériés,DA4+1)),DA12-HLOOKUP(DA4+4,Journalier_HLV_Inter,10,FALSE),IF(AND(WEEKDAY(DA4,2)=4,COUNTIF(Jours_fériés,AND(DA4+1,DA4+4))),DA12-HLOOKUP(DA4+5,Journalier_HLV_Inter,10,FALSE),IF(AND(WEEKDAY(DA4,2)=5,COUNTIF(Jours_fériés,DA4+3)),DA12-HLOOKUP(DA4+4,Journalier_HLV_Inter,10,FALSE),IF(COUNTIF(Week_end,DA4),0,IF(COUNTIF(Jours_fériés,DA4),0,DA12-HLOOKUP(DA4+1,Journalier_HLV_Inter,10,FALSE)))))))))))))</f>
        <v>0</v>
      </c>
      <c r="DB21" s="63">
        <f>IF(WEEKDAY(DB4,2)=5,(DB12-HLOOKUP(DB4+3,Journalier_HLV_Inter,10,FALSE)),IF(AND(WEEKDAY(DB4,2)=1,COUNTIF(Jours_fériés,AND(DB4+1,IE+2))),DB12-HLOOKUP(DB4+3,Journalier_HLV_Inter,10,FALSE),IF(AND(WEEKDAY(DB4,2)=1,COUNTIF(Jours_fériés,DB4+1)),DB12-HLOOKUP(DB4+2,Journalier_HLV_Inter,10,FALSE),IF(AND(WEEKDAY(DB4,2)=2,COUNTIF(Jours_fériés,AND(DB4+1,DB4+2))),DB12-HLOOKUP(DB4+3,Journalier_HLV_Inter,10,FALSE),IF(AND(WEEKDAY(DB4,2)=2,COUNTIF(Jours_fériés,DB4+1)),DB12-HLOOKUP(DB4+2,Journalier_HLV_Inter,10,FALSE),IF(AND(WEEKDAY(DB4,2)=3,COUNTIF(Jours_fériés,AND(DB4+1,DB4+2))),DB12-HLOOKUP(DB4+5,Journalier_HLV_Inter,10,FALSE),IF(AND(WEEKDAY(DB4,2)=3,COUNTIF(Jours_fériés,DB4+1)),DB12-HLOOKUP(DB4+2,Journalier_HLV_Inter,10,FALSE),IF(AND(WEEKDAY(DB4,2)=4,COUNTIF(Jours_fériés,DB4+1)),DB12-HLOOKUP(DB4+4,Journalier_HLV_Inter,10,FALSE),IF(AND(WEEKDAY(DB4,2)=4,COUNTIF(Jours_fériés,AND(DB4+1,DB4+4))),DB12-HLOOKUP(DB4+5,Journalier_HLV_Inter,10,FALSE),IF(AND(WEEKDAY(DB4,2)=5,COUNTIF(Jours_fériés,DB4+3)),DB12-HLOOKUP(DB4+4,Journalier_HLV_Inter,10,FALSE),IF(COUNTIF(Week_end,DB4),0,IF(COUNTIF(Jours_fériés,DB4),0,DB12-HLOOKUP(DB4+1,Journalier_HLV_Inter,10,FALSE)))))))))))))</f>
        <v>0</v>
      </c>
      <c r="DC21" s="63">
        <f>IF(WEEKDAY(DC4,2)=5,(DC12-HLOOKUP(DC4+3,Journalier_HLV_Inter,10,FALSE)),IF(AND(WEEKDAY(DC4,2)=1,COUNTIF(Jours_fériés,AND(DC4+1,IE+2))),DC12-HLOOKUP(DC4+3,Journalier_HLV_Inter,10,FALSE),IF(AND(WEEKDAY(DC4,2)=1,COUNTIF(Jours_fériés,DC4+1)),DC12-HLOOKUP(DC4+2,Journalier_HLV_Inter,10,FALSE),IF(AND(WEEKDAY(DC4,2)=2,COUNTIF(Jours_fériés,AND(DC4+1,DC4+2))),DC12-HLOOKUP(DC4+3,Journalier_HLV_Inter,10,FALSE),IF(AND(WEEKDAY(DC4,2)=2,COUNTIF(Jours_fériés,DC4+1)),DC12-HLOOKUP(DC4+2,Journalier_HLV_Inter,10,FALSE),IF(AND(WEEKDAY(DC4,2)=3,COUNTIF(Jours_fériés,AND(DC4+1,DC4+2))),DC12-HLOOKUP(DC4+5,Journalier_HLV_Inter,10,FALSE),IF(AND(WEEKDAY(DC4,2)=3,COUNTIF(Jours_fériés,DC4+1)),DC12-HLOOKUP(DC4+2,Journalier_HLV_Inter,10,FALSE),IF(AND(WEEKDAY(DC4,2)=4,COUNTIF(Jours_fériés,DC4+1)),DC12-HLOOKUP(DC4+4,Journalier_HLV_Inter,10,FALSE),IF(AND(WEEKDAY(DC4,2)=4,COUNTIF(Jours_fériés,AND(DC4+1,DC4+4))),DC12-HLOOKUP(DC4+5,Journalier_HLV_Inter,10,FALSE),IF(AND(WEEKDAY(DC4,2)=5,COUNTIF(Jours_fériés,DC4+3)),DC12-HLOOKUP(DC4+4,Journalier_HLV_Inter,10,FALSE),IF(COUNTIF(Week_end,DC4),0,IF(COUNTIF(Jours_fériés,DC4),0,DC12-HLOOKUP(DC4+1,Journalier_HLV_Inter,10,FALSE)))))))))))))</f>
        <v>0</v>
      </c>
      <c r="DD21" s="63">
        <f>IF(WEEKDAY(DD4,2)=5,(DD12-HLOOKUP(DD4+3,Journalier_HLV_Inter,10,FALSE)),IF(AND(WEEKDAY(DD4,2)=1,COUNTIF(Jours_fériés,AND(DD4+1,IE+2))),DD12-HLOOKUP(DD4+3,Journalier_HLV_Inter,10,FALSE),IF(AND(WEEKDAY(DD4,2)=1,COUNTIF(Jours_fériés,DD4+1)),DD12-HLOOKUP(DD4+2,Journalier_HLV_Inter,10,FALSE),IF(AND(WEEKDAY(DD4,2)=2,COUNTIF(Jours_fériés,AND(DD4+1,DD4+2))),DD12-HLOOKUP(DD4+3,Journalier_HLV_Inter,10,FALSE),IF(AND(WEEKDAY(DD4,2)=2,COUNTIF(Jours_fériés,DD4+1)),DD12-HLOOKUP(DD4+2,Journalier_HLV_Inter,10,FALSE),IF(AND(WEEKDAY(DD4,2)=3,COUNTIF(Jours_fériés,AND(DD4+1,DD4+2))),DD12-HLOOKUP(DD4+5,Journalier_HLV_Inter,10,FALSE),IF(AND(WEEKDAY(DD4,2)=3,COUNTIF(Jours_fériés,DD4+1)),DD12-HLOOKUP(DD4+2,Journalier_HLV_Inter,10,FALSE),IF(AND(WEEKDAY(DD4,2)=4,COUNTIF(Jours_fériés,DD4+1)),DD12-HLOOKUP(DD4+4,Journalier_HLV_Inter,10,FALSE),IF(AND(WEEKDAY(DD4,2)=4,COUNTIF(Jours_fériés,AND(DD4+1,DD4+4))),DD12-HLOOKUP(DD4+5,Journalier_HLV_Inter,10,FALSE),IF(AND(WEEKDAY(DD4,2)=5,COUNTIF(Jours_fériés,DD4+3)),DD12-HLOOKUP(DD4+4,Journalier_HLV_Inter,10,FALSE),IF(COUNTIF(Week_end,DD4),0,IF(COUNTIF(Jours_fériés,DD4),0,DD12-HLOOKUP(DD4+1,Journalier_HLV_Inter,10,FALSE)))))))))))))</f>
        <v>0</v>
      </c>
      <c r="DE21" s="63">
        <f>IF(WEEKDAY(DE4,2)=5,(DE12-HLOOKUP(DE4+3,Journalier_HLV_Inter,10,FALSE)),IF(AND(WEEKDAY(DE4,2)=1,COUNTIF(Jours_fériés,AND(DE4+1,IE+2))),DE12-HLOOKUP(DE4+3,Journalier_HLV_Inter,10,FALSE),IF(AND(WEEKDAY(DE4,2)=1,COUNTIF(Jours_fériés,DE4+1)),DE12-HLOOKUP(DE4+2,Journalier_HLV_Inter,10,FALSE),IF(AND(WEEKDAY(DE4,2)=2,COUNTIF(Jours_fériés,AND(DE4+1,DE4+2))),DE12-HLOOKUP(DE4+3,Journalier_HLV_Inter,10,FALSE),IF(AND(WEEKDAY(DE4,2)=2,COUNTIF(Jours_fériés,DE4+1)),DE12-HLOOKUP(DE4+2,Journalier_HLV_Inter,10,FALSE),IF(AND(WEEKDAY(DE4,2)=3,COUNTIF(Jours_fériés,AND(DE4+1,DE4+2))),DE12-HLOOKUP(DE4+5,Journalier_HLV_Inter,10,FALSE),IF(AND(WEEKDAY(DE4,2)=3,COUNTIF(Jours_fériés,DE4+1)),DE12-HLOOKUP(DE4+2,Journalier_HLV_Inter,10,FALSE),IF(AND(WEEKDAY(DE4,2)=4,COUNTIF(Jours_fériés,DE4+1)),DE12-HLOOKUP(DE4+4,Journalier_HLV_Inter,10,FALSE),IF(AND(WEEKDAY(DE4,2)=4,COUNTIF(Jours_fériés,AND(DE4+1,DE4+4))),DE12-HLOOKUP(DE4+5,Journalier_HLV_Inter,10,FALSE),IF(AND(WEEKDAY(DE4,2)=5,COUNTIF(Jours_fériés,DE4+3)),DE12-HLOOKUP(DE4+4,Journalier_HLV_Inter,10,FALSE),IF(COUNTIF(Week_end,DE4),0,IF(COUNTIF(Jours_fériés,DE4),0,DE12-HLOOKUP(DE4+1,Journalier_HLV_Inter,10,FALSE)))))))))))))</f>
        <v>0</v>
      </c>
      <c r="DF21" s="63">
        <f>IF(WEEKDAY(DF4,2)=5,(DF12-HLOOKUP(DF4+3,Journalier_HLV_Inter,10,FALSE)),IF(AND(WEEKDAY(DF4,2)=1,COUNTIF(Jours_fériés,AND(DF4+1,IE+2))),DF12-HLOOKUP(DF4+3,Journalier_HLV_Inter,10,FALSE),IF(AND(WEEKDAY(DF4,2)=1,COUNTIF(Jours_fériés,DF4+1)),DF12-HLOOKUP(DF4+2,Journalier_HLV_Inter,10,FALSE),IF(AND(WEEKDAY(DF4,2)=2,COUNTIF(Jours_fériés,AND(DF4+1,DF4+2))),DF12-HLOOKUP(DF4+3,Journalier_HLV_Inter,10,FALSE),IF(AND(WEEKDAY(DF4,2)=2,COUNTIF(Jours_fériés,DF4+1)),DF12-HLOOKUP(DF4+2,Journalier_HLV_Inter,10,FALSE),IF(AND(WEEKDAY(DF4,2)=3,COUNTIF(Jours_fériés,AND(DF4+1,DF4+2))),DF12-HLOOKUP(DF4+5,Journalier_HLV_Inter,10,FALSE),IF(AND(WEEKDAY(DF4,2)=3,COUNTIF(Jours_fériés,DF4+1)),DF12-HLOOKUP(DF4+2,Journalier_HLV_Inter,10,FALSE),IF(AND(WEEKDAY(DF4,2)=4,COUNTIF(Jours_fériés,DF4+1)),DF12-HLOOKUP(DF4+4,Journalier_HLV_Inter,10,FALSE),IF(AND(WEEKDAY(DF4,2)=4,COUNTIF(Jours_fériés,AND(DF4+1,DF4+4))),DF12-HLOOKUP(DF4+5,Journalier_HLV_Inter,10,FALSE),IF(AND(WEEKDAY(DF4,2)=5,COUNTIF(Jours_fériés,DF4+3)),DF12-HLOOKUP(DF4+4,Journalier_HLV_Inter,10,FALSE),IF(COUNTIF(Week_end,DF4),0,IF(COUNTIF(Jours_fériés,DF4),0,DF12-HLOOKUP(DF4+1,Journalier_HLV_Inter,10,FALSE)))))))))))))</f>
        <v>0</v>
      </c>
      <c r="DG21" s="63">
        <f>IF(WEEKDAY(DG4,2)=5,(DG12-HLOOKUP(DG4+3,Journalier_HLV_Inter,10,FALSE)),IF(AND(WEEKDAY(DG4,2)=1,COUNTIF(Jours_fériés,AND(DG4+1,IE+2))),DG12-HLOOKUP(DG4+3,Journalier_HLV_Inter,10,FALSE),IF(AND(WEEKDAY(DG4,2)=1,COUNTIF(Jours_fériés,DG4+1)),DG12-HLOOKUP(DG4+2,Journalier_HLV_Inter,10,FALSE),IF(AND(WEEKDAY(DG4,2)=2,COUNTIF(Jours_fériés,AND(DG4+1,DG4+2))),DG12-HLOOKUP(DG4+3,Journalier_HLV_Inter,10,FALSE),IF(AND(WEEKDAY(DG4,2)=2,COUNTIF(Jours_fériés,DG4+1)),DG12-HLOOKUP(DG4+2,Journalier_HLV_Inter,10,FALSE),IF(AND(WEEKDAY(DG4,2)=3,COUNTIF(Jours_fériés,AND(DG4+1,DG4+2))),DG12-HLOOKUP(DG4+5,Journalier_HLV_Inter,10,FALSE),IF(AND(WEEKDAY(DG4,2)=3,COUNTIF(Jours_fériés,DG4+1)),DG12-HLOOKUP(DG4+2,Journalier_HLV_Inter,10,FALSE),IF(AND(WEEKDAY(DG4,2)=4,COUNTIF(Jours_fériés,DG4+1)),DG12-HLOOKUP(DG4+4,Journalier_HLV_Inter,10,FALSE),IF(AND(WEEKDAY(DG4,2)=4,COUNTIF(Jours_fériés,AND(DG4+1,DG4+4))),DG12-HLOOKUP(DG4+5,Journalier_HLV_Inter,10,FALSE),IF(AND(WEEKDAY(DG4,2)=5,COUNTIF(Jours_fériés,DG4+3)),DG12-HLOOKUP(DG4+4,Journalier_HLV_Inter,10,FALSE),IF(COUNTIF(Week_end,DG4),0,IF(COUNTIF(Jours_fériés,DG4),0,DG12-HLOOKUP(DG4+1,Journalier_HLV_Inter,10,FALSE)))))))))))))</f>
        <v>0</v>
      </c>
      <c r="DH21" s="63">
        <f>IF(WEEKDAY(DH4,2)=5,(DH12-HLOOKUP(DH4+3,Journalier_HLV_Inter,10,FALSE)),IF(AND(WEEKDAY(DH4,2)=1,COUNTIF(Jours_fériés,AND(DH4+1,IE+2))),DH12-HLOOKUP(DH4+3,Journalier_HLV_Inter,10,FALSE),IF(AND(WEEKDAY(DH4,2)=1,COUNTIF(Jours_fériés,DH4+1)),DH12-HLOOKUP(DH4+2,Journalier_HLV_Inter,10,FALSE),IF(AND(WEEKDAY(DH4,2)=2,COUNTIF(Jours_fériés,AND(DH4+1,DH4+2))),DH12-HLOOKUP(DH4+3,Journalier_HLV_Inter,10,FALSE),IF(AND(WEEKDAY(DH4,2)=2,COUNTIF(Jours_fériés,DH4+1)),DH12-HLOOKUP(DH4+2,Journalier_HLV_Inter,10,FALSE),IF(AND(WEEKDAY(DH4,2)=3,COUNTIF(Jours_fériés,AND(DH4+1,DH4+2))),DH12-HLOOKUP(DH4+5,Journalier_HLV_Inter,10,FALSE),IF(AND(WEEKDAY(DH4,2)=3,COUNTIF(Jours_fériés,DH4+1)),DH12-HLOOKUP(DH4+2,Journalier_HLV_Inter,10,FALSE),IF(AND(WEEKDAY(DH4,2)=4,COUNTIF(Jours_fériés,DH4+1)),DH12-HLOOKUP(DH4+4,Journalier_HLV_Inter,10,FALSE),IF(AND(WEEKDAY(DH4,2)=4,COUNTIF(Jours_fériés,AND(DH4+1,DH4+4))),DH12-HLOOKUP(DH4+5,Journalier_HLV_Inter,10,FALSE),IF(AND(WEEKDAY(DH4,2)=5,COUNTIF(Jours_fériés,DH4+3)),DH12-HLOOKUP(DH4+4,Journalier_HLV_Inter,10,FALSE),IF(COUNTIF(Week_end,DH4),0,IF(COUNTIF(Jours_fériés,DH4),0,DH12-HLOOKUP(DH4+1,Journalier_HLV_Inter,10,FALSE)))))))))))))</f>
        <v>0</v>
      </c>
      <c r="DI21" s="63">
        <f>IF(WEEKDAY(DI4,2)=5,(DI12-HLOOKUP(DI4+3,Journalier_HLV_Inter,10,FALSE)),IF(AND(WEEKDAY(DI4,2)=1,COUNTIF(Jours_fériés,AND(DI4+1,IE+2))),DI12-HLOOKUP(DI4+3,Journalier_HLV_Inter,10,FALSE),IF(AND(WEEKDAY(DI4,2)=1,COUNTIF(Jours_fériés,DI4+1)),DI12-HLOOKUP(DI4+2,Journalier_HLV_Inter,10,FALSE),IF(AND(WEEKDAY(DI4,2)=2,COUNTIF(Jours_fériés,AND(DI4+1,DI4+2))),DI12-HLOOKUP(DI4+3,Journalier_HLV_Inter,10,FALSE),IF(AND(WEEKDAY(DI4,2)=2,COUNTIF(Jours_fériés,DI4+1)),DI12-HLOOKUP(DI4+2,Journalier_HLV_Inter,10,FALSE),IF(AND(WEEKDAY(DI4,2)=3,COUNTIF(Jours_fériés,AND(DI4+1,DI4+2))),DI12-HLOOKUP(DI4+5,Journalier_HLV_Inter,10,FALSE),IF(AND(WEEKDAY(DI4,2)=3,COUNTIF(Jours_fériés,DI4+1)),DI12-HLOOKUP(DI4+2,Journalier_HLV_Inter,10,FALSE),IF(AND(WEEKDAY(DI4,2)=4,COUNTIF(Jours_fériés,DI4+1)),DI12-HLOOKUP(DI4+4,Journalier_HLV_Inter,10,FALSE),IF(AND(WEEKDAY(DI4,2)=4,COUNTIF(Jours_fériés,AND(DI4+1,DI4+4))),DI12-HLOOKUP(DI4+5,Journalier_HLV_Inter,10,FALSE),IF(AND(WEEKDAY(DI4,2)=5,COUNTIF(Jours_fériés,DI4+3)),DI12-HLOOKUP(DI4+4,Journalier_HLV_Inter,10,FALSE),IF(COUNTIF(Week_end,DI4),0,IF(COUNTIF(Jours_fériés,DI4),0,DI12-HLOOKUP(DI4+1,Journalier_HLV_Inter,10,FALSE)))))))))))))</f>
        <v>0</v>
      </c>
      <c r="DJ21" s="63">
        <f>IF(WEEKDAY(DJ4,2)=5,(DJ12-HLOOKUP(DJ4+3,Journalier_HLV_Inter,10,FALSE)),IF(AND(WEEKDAY(DJ4,2)=1,COUNTIF(Jours_fériés,AND(DJ4+1,IE+2))),DJ12-HLOOKUP(DJ4+3,Journalier_HLV_Inter,10,FALSE),IF(AND(WEEKDAY(DJ4,2)=1,COUNTIF(Jours_fériés,DJ4+1)),DJ12-HLOOKUP(DJ4+2,Journalier_HLV_Inter,10,FALSE),IF(AND(WEEKDAY(DJ4,2)=2,COUNTIF(Jours_fériés,AND(DJ4+1,DJ4+2))),DJ12-HLOOKUP(DJ4+3,Journalier_HLV_Inter,10,FALSE),IF(AND(WEEKDAY(DJ4,2)=2,COUNTIF(Jours_fériés,DJ4+1)),DJ12-HLOOKUP(DJ4+2,Journalier_HLV_Inter,10,FALSE),IF(AND(WEEKDAY(DJ4,2)=3,COUNTIF(Jours_fériés,AND(DJ4+1,DJ4+2))),DJ12-HLOOKUP(DJ4+5,Journalier_HLV_Inter,10,FALSE),IF(AND(WEEKDAY(DJ4,2)=3,COUNTIF(Jours_fériés,DJ4+1)),DJ12-HLOOKUP(DJ4+2,Journalier_HLV_Inter,10,FALSE),IF(AND(WEEKDAY(DJ4,2)=4,COUNTIF(Jours_fériés,DJ4+1)),DJ12-HLOOKUP(DJ4+4,Journalier_HLV_Inter,10,FALSE),IF(AND(WEEKDAY(DJ4,2)=4,COUNTIF(Jours_fériés,AND(DJ4+1,DJ4+4))),DJ12-HLOOKUP(DJ4+5,Journalier_HLV_Inter,10,FALSE),IF(AND(WEEKDAY(DJ4,2)=5,COUNTIF(Jours_fériés,DJ4+3)),DJ12-HLOOKUP(DJ4+4,Journalier_HLV_Inter,10,FALSE),IF(COUNTIF(Week_end,DJ4),0,IF(COUNTIF(Jours_fériés,DJ4),0,DJ12-HLOOKUP(DJ4+1,Journalier_HLV_Inter,10,FALSE)))))))))))))</f>
        <v>0</v>
      </c>
      <c r="DK21" s="63">
        <f>IF(WEEKDAY(DK4,2)=5,(DK12-HLOOKUP(DK4+3,Journalier_HLV_Inter,10,FALSE)),IF(AND(WEEKDAY(DK4,2)=1,COUNTIF(Jours_fériés,AND(DK4+1,IE+2))),DK12-HLOOKUP(DK4+3,Journalier_HLV_Inter,10,FALSE),IF(AND(WEEKDAY(DK4,2)=1,COUNTIF(Jours_fériés,DK4+1)),DK12-HLOOKUP(DK4+2,Journalier_HLV_Inter,10,FALSE),IF(AND(WEEKDAY(DK4,2)=2,COUNTIF(Jours_fériés,AND(DK4+1,DK4+2))),DK12-HLOOKUP(DK4+3,Journalier_HLV_Inter,10,FALSE),IF(AND(WEEKDAY(DK4,2)=2,COUNTIF(Jours_fériés,DK4+1)),DK12-HLOOKUP(DK4+2,Journalier_HLV_Inter,10,FALSE),IF(AND(WEEKDAY(DK4,2)=3,COUNTIF(Jours_fériés,AND(DK4+1,DK4+2))),DK12-HLOOKUP(DK4+5,Journalier_HLV_Inter,10,FALSE),IF(AND(WEEKDAY(DK4,2)=3,COUNTIF(Jours_fériés,DK4+1)),DK12-HLOOKUP(DK4+2,Journalier_HLV_Inter,10,FALSE),IF(AND(WEEKDAY(DK4,2)=4,COUNTIF(Jours_fériés,DK4+1)),DK12-HLOOKUP(DK4+4,Journalier_HLV_Inter,10,FALSE),IF(AND(WEEKDAY(DK4,2)=4,COUNTIF(Jours_fériés,AND(DK4+1,DK4+4))),DK12-HLOOKUP(DK4+5,Journalier_HLV_Inter,10,FALSE),IF(AND(WEEKDAY(DK4,2)=5,COUNTIF(Jours_fériés,DK4+3)),DK12-HLOOKUP(DK4+4,Journalier_HLV_Inter,10,FALSE),IF(COUNTIF(Week_end,DK4),0,IF(COUNTIF(Jours_fériés,DK4),0,DK12-HLOOKUP(DK4+1,Journalier_HLV_Inter,10,FALSE)))))))))))))</f>
        <v>0</v>
      </c>
      <c r="DL21" s="63">
        <f>IF(WEEKDAY(DL4,2)=5,(DL12-HLOOKUP(DL4+3,Journalier_HLV_Inter,10,FALSE)),IF(AND(WEEKDAY(DL4,2)=1,COUNTIF(Jours_fériés,AND(DL4+1,IE+2))),DL12-HLOOKUP(DL4+3,Journalier_HLV_Inter,10,FALSE),IF(AND(WEEKDAY(DL4,2)=1,COUNTIF(Jours_fériés,DL4+1)),DL12-HLOOKUP(DL4+2,Journalier_HLV_Inter,10,FALSE),IF(AND(WEEKDAY(DL4,2)=2,COUNTIF(Jours_fériés,AND(DL4+1,DL4+2))),DL12-HLOOKUP(DL4+3,Journalier_HLV_Inter,10,FALSE),IF(AND(WEEKDAY(DL4,2)=2,COUNTIF(Jours_fériés,DL4+1)),DL12-HLOOKUP(DL4+2,Journalier_HLV_Inter,10,FALSE),IF(AND(WEEKDAY(DL4,2)=3,COUNTIF(Jours_fériés,AND(DL4+1,DL4+2))),DL12-HLOOKUP(DL4+5,Journalier_HLV_Inter,10,FALSE),IF(AND(WEEKDAY(DL4,2)=3,COUNTIF(Jours_fériés,DL4+1)),DL12-HLOOKUP(DL4+2,Journalier_HLV_Inter,10,FALSE),IF(AND(WEEKDAY(DL4,2)=4,COUNTIF(Jours_fériés,DL4+1)),DL12-HLOOKUP(DL4+4,Journalier_HLV_Inter,10,FALSE),IF(AND(WEEKDAY(DL4,2)=4,COUNTIF(Jours_fériés,AND(DL4+1,DL4+4))),DL12-HLOOKUP(DL4+5,Journalier_HLV_Inter,10,FALSE),IF(AND(WEEKDAY(DL4,2)=5,COUNTIF(Jours_fériés,DL4+3)),DL12-HLOOKUP(DL4+4,Journalier_HLV_Inter,10,FALSE),IF(COUNTIF(Week_end,DL4),0,IF(COUNTIF(Jours_fériés,DL4),0,DL12-HLOOKUP(DL4+1,Journalier_HLV_Inter,10,FALSE)))))))))))))</f>
        <v>0</v>
      </c>
      <c r="DM21" s="63">
        <f>IF(WEEKDAY(DM4,2)=5,(DM12-HLOOKUP(DM4+3,Journalier_HLV_Inter,10,FALSE)),IF(AND(WEEKDAY(DM4,2)=1,COUNTIF(Jours_fériés,AND(DM4+1,IE+2))),DM12-HLOOKUP(DM4+3,Journalier_HLV_Inter,10,FALSE),IF(AND(WEEKDAY(DM4,2)=1,COUNTIF(Jours_fériés,DM4+1)),DM12-HLOOKUP(DM4+2,Journalier_HLV_Inter,10,FALSE),IF(AND(WEEKDAY(DM4,2)=2,COUNTIF(Jours_fériés,AND(DM4+1,DM4+2))),DM12-HLOOKUP(DM4+3,Journalier_HLV_Inter,10,FALSE),IF(AND(WEEKDAY(DM4,2)=2,COUNTIF(Jours_fériés,DM4+1)),DM12-HLOOKUP(DM4+2,Journalier_HLV_Inter,10,FALSE),IF(AND(WEEKDAY(DM4,2)=3,COUNTIF(Jours_fériés,AND(DM4+1,DM4+2))),DM12-HLOOKUP(DM4+5,Journalier_HLV_Inter,10,FALSE),IF(AND(WEEKDAY(DM4,2)=3,COUNTIF(Jours_fériés,DM4+1)),DM12-HLOOKUP(DM4+2,Journalier_HLV_Inter,10,FALSE),IF(AND(WEEKDAY(DM4,2)=4,COUNTIF(Jours_fériés,DM4+1)),DM12-HLOOKUP(DM4+4,Journalier_HLV_Inter,10,FALSE),IF(AND(WEEKDAY(DM4,2)=4,COUNTIF(Jours_fériés,AND(DM4+1,DM4+4))),DM12-HLOOKUP(DM4+5,Journalier_HLV_Inter,10,FALSE),IF(AND(WEEKDAY(DM4,2)=5,COUNTIF(Jours_fériés,DM4+3)),DM12-HLOOKUP(DM4+4,Journalier_HLV_Inter,10,FALSE),IF(COUNTIF(Week_end,DM4),0,IF(COUNTIF(Jours_fériés,DM4),0,DM12-HLOOKUP(DM4+1,Journalier_HLV_Inter,10,FALSE)))))))))))))</f>
        <v>0</v>
      </c>
      <c r="DN21" s="63">
        <f>IF(WEEKDAY(DN4,2)=5,(DN12-HLOOKUP(DN4+3,Journalier_HLV_Inter,10,FALSE)),IF(AND(WEEKDAY(DN4,2)=1,COUNTIF(Jours_fériés,AND(DN4+1,IE+2))),DN12-HLOOKUP(DN4+3,Journalier_HLV_Inter,10,FALSE),IF(AND(WEEKDAY(DN4,2)=1,COUNTIF(Jours_fériés,DN4+1)),DN12-HLOOKUP(DN4+2,Journalier_HLV_Inter,10,FALSE),IF(AND(WEEKDAY(DN4,2)=2,COUNTIF(Jours_fériés,AND(DN4+1,DN4+2))),DN12-HLOOKUP(DN4+3,Journalier_HLV_Inter,10,FALSE),IF(AND(WEEKDAY(DN4,2)=2,COUNTIF(Jours_fériés,DN4+1)),DN12-HLOOKUP(DN4+2,Journalier_HLV_Inter,10,FALSE),IF(AND(WEEKDAY(DN4,2)=3,COUNTIF(Jours_fériés,AND(DN4+1,DN4+2))),DN12-HLOOKUP(DN4+5,Journalier_HLV_Inter,10,FALSE),IF(AND(WEEKDAY(DN4,2)=3,COUNTIF(Jours_fériés,DN4+1)),DN12-HLOOKUP(DN4+2,Journalier_HLV_Inter,10,FALSE),IF(AND(WEEKDAY(DN4,2)=4,COUNTIF(Jours_fériés,DN4+1)),DN12-HLOOKUP(DN4+4,Journalier_HLV_Inter,10,FALSE),IF(AND(WEEKDAY(DN4,2)=4,COUNTIF(Jours_fériés,AND(DN4+1,DN4+4))),DN12-HLOOKUP(DN4+5,Journalier_HLV_Inter,10,FALSE),IF(AND(WEEKDAY(DN4,2)=5,COUNTIF(Jours_fériés,DN4+3)),DN12-HLOOKUP(DN4+4,Journalier_HLV_Inter,10,FALSE),IF(COUNTIF(Week_end,DN4),0,IF(COUNTIF(Jours_fériés,DN4),0,DN12-HLOOKUP(DN4+1,Journalier_HLV_Inter,10,FALSE)))))))))))))</f>
        <v>0</v>
      </c>
      <c r="DO21" s="63">
        <f>IF(WEEKDAY(DO4,2)=5,(DO12-HLOOKUP(DO4+3,Journalier_HLV_Inter,10,FALSE)),IF(AND(WEEKDAY(DO4,2)=1,COUNTIF(Jours_fériés,AND(DO4+1,IE+2))),DO12-HLOOKUP(DO4+3,Journalier_HLV_Inter,10,FALSE),IF(AND(WEEKDAY(DO4,2)=1,COUNTIF(Jours_fériés,DO4+1)),DO12-HLOOKUP(DO4+2,Journalier_HLV_Inter,10,FALSE),IF(AND(WEEKDAY(DO4,2)=2,COUNTIF(Jours_fériés,AND(DO4+1,DO4+2))),DO12-HLOOKUP(DO4+3,Journalier_HLV_Inter,10,FALSE),IF(AND(WEEKDAY(DO4,2)=2,COUNTIF(Jours_fériés,DO4+1)),DO12-HLOOKUP(DO4+2,Journalier_HLV_Inter,10,FALSE),IF(AND(WEEKDAY(DO4,2)=3,COUNTIF(Jours_fériés,AND(DO4+1,DO4+2))),DO12-HLOOKUP(DO4+5,Journalier_HLV_Inter,10,FALSE),IF(AND(WEEKDAY(DO4,2)=3,COUNTIF(Jours_fériés,DO4+1)),DO12-HLOOKUP(DO4+2,Journalier_HLV_Inter,10,FALSE),IF(AND(WEEKDAY(DO4,2)=4,COUNTIF(Jours_fériés,DO4+1)),DO12-HLOOKUP(DO4+4,Journalier_HLV_Inter,10,FALSE),IF(AND(WEEKDAY(DO4,2)=4,COUNTIF(Jours_fériés,AND(DO4+1,DO4+4))),DO12-HLOOKUP(DO4+5,Journalier_HLV_Inter,10,FALSE),IF(AND(WEEKDAY(DO4,2)=5,COUNTIF(Jours_fériés,DO4+3)),DO12-HLOOKUP(DO4+4,Journalier_HLV_Inter,10,FALSE),IF(COUNTIF(Week_end,DO4),0,IF(COUNTIF(Jours_fériés,DO4),0,DO12-HLOOKUP(DO4+1,Journalier_HLV_Inter,10,FALSE)))))))))))))</f>
        <v>0</v>
      </c>
      <c r="DP21" s="63">
        <f>IF(WEEKDAY(DP4,2)=5,(DP12-HLOOKUP(DP4+3,Journalier_HLV_Inter,10,FALSE)),IF(AND(WEEKDAY(DP4,2)=1,COUNTIF(Jours_fériés,AND(DP4+1,IE+2))),DP12-HLOOKUP(DP4+3,Journalier_HLV_Inter,10,FALSE),IF(AND(WEEKDAY(DP4,2)=1,COUNTIF(Jours_fériés,DP4+1)),DP12-HLOOKUP(DP4+2,Journalier_HLV_Inter,10,FALSE),IF(AND(WEEKDAY(DP4,2)=2,COUNTIF(Jours_fériés,AND(DP4+1,DP4+2))),DP12-HLOOKUP(DP4+3,Journalier_HLV_Inter,10,FALSE),IF(AND(WEEKDAY(DP4,2)=2,COUNTIF(Jours_fériés,DP4+1)),DP12-HLOOKUP(DP4+2,Journalier_HLV_Inter,10,FALSE),IF(AND(WEEKDAY(DP4,2)=3,COUNTIF(Jours_fériés,AND(DP4+1,DP4+2))),DP12-HLOOKUP(DP4+5,Journalier_HLV_Inter,10,FALSE),IF(AND(WEEKDAY(DP4,2)=3,COUNTIF(Jours_fériés,DP4+1)),DP12-HLOOKUP(DP4+2,Journalier_HLV_Inter,10,FALSE),IF(AND(WEEKDAY(DP4,2)=4,COUNTIF(Jours_fériés,DP4+1)),DP12-HLOOKUP(DP4+4,Journalier_HLV_Inter,10,FALSE),IF(AND(WEEKDAY(DP4,2)=4,COUNTIF(Jours_fériés,AND(DP4+1,DP4+4))),DP12-HLOOKUP(DP4+5,Journalier_HLV_Inter,10,FALSE),IF(AND(WEEKDAY(DP4,2)=5,COUNTIF(Jours_fériés,DP4+3)),DP12-HLOOKUP(DP4+4,Journalier_HLV_Inter,10,FALSE),IF(COUNTIF(Week_end,DP4),0,IF(COUNTIF(Jours_fériés,DP4),0,DP12-HLOOKUP(DP4+1,Journalier_HLV_Inter,10,FALSE)))))))))))))</f>
        <v>0</v>
      </c>
      <c r="DQ21" s="63">
        <f>IF(WEEKDAY(DQ4,2)=5,(DQ12-HLOOKUP(DQ4+3,Journalier_HLV_Inter,10,FALSE)),IF(AND(WEEKDAY(DQ4,2)=1,COUNTIF(Jours_fériés,AND(DQ4+1,IE+2))),DQ12-HLOOKUP(DQ4+3,Journalier_HLV_Inter,10,FALSE),IF(AND(WEEKDAY(DQ4,2)=1,COUNTIF(Jours_fériés,DQ4+1)),DQ12-HLOOKUP(DQ4+2,Journalier_HLV_Inter,10,FALSE),IF(AND(WEEKDAY(DQ4,2)=2,COUNTIF(Jours_fériés,AND(DQ4+1,DQ4+2))),DQ12-HLOOKUP(DQ4+3,Journalier_HLV_Inter,10,FALSE),IF(AND(WEEKDAY(DQ4,2)=2,COUNTIF(Jours_fériés,DQ4+1)),DQ12-HLOOKUP(DQ4+2,Journalier_HLV_Inter,10,FALSE),IF(AND(WEEKDAY(DQ4,2)=3,COUNTIF(Jours_fériés,AND(DQ4+1,DQ4+2))),DQ12-HLOOKUP(DQ4+5,Journalier_HLV_Inter,10,FALSE),IF(AND(WEEKDAY(DQ4,2)=3,COUNTIF(Jours_fériés,DQ4+1)),DQ12-HLOOKUP(DQ4+2,Journalier_HLV_Inter,10,FALSE),IF(AND(WEEKDAY(DQ4,2)=4,COUNTIF(Jours_fériés,DQ4+1)),DQ12-HLOOKUP(DQ4+4,Journalier_HLV_Inter,10,FALSE),IF(AND(WEEKDAY(DQ4,2)=4,COUNTIF(Jours_fériés,AND(DQ4+1,DQ4+4))),DQ12-HLOOKUP(DQ4+5,Journalier_HLV_Inter,10,FALSE),IF(AND(WEEKDAY(DQ4,2)=5,COUNTIF(Jours_fériés,DQ4+3)),DQ12-HLOOKUP(DQ4+4,Journalier_HLV_Inter,10,FALSE),IF(COUNTIF(Week_end,DQ4),0,IF(COUNTIF(Jours_fériés,DQ4),0,DQ12-HLOOKUP(DQ4+1,Journalier_HLV_Inter,10,FALSE)))))))))))))</f>
        <v>0</v>
      </c>
      <c r="DR21" s="63">
        <f>IF(WEEKDAY(DR4,2)=5,(DR12-HLOOKUP(DR4+3,Journalier_HLV_Inter,10,FALSE)),IF(AND(WEEKDAY(DR4,2)=1,COUNTIF(Jours_fériés,AND(DR4+1,IE+2))),DR12-HLOOKUP(DR4+3,Journalier_HLV_Inter,10,FALSE),IF(AND(WEEKDAY(DR4,2)=1,COUNTIF(Jours_fériés,DR4+1)),DR12-HLOOKUP(DR4+2,Journalier_HLV_Inter,10,FALSE),IF(AND(WEEKDAY(DR4,2)=2,COUNTIF(Jours_fériés,AND(DR4+1,DR4+2))),DR12-HLOOKUP(DR4+3,Journalier_HLV_Inter,10,FALSE),IF(AND(WEEKDAY(DR4,2)=2,COUNTIF(Jours_fériés,DR4+1)),DR12-HLOOKUP(DR4+2,Journalier_HLV_Inter,10,FALSE),IF(AND(WEEKDAY(DR4,2)=3,COUNTIF(Jours_fériés,AND(DR4+1,DR4+2))),DR12-HLOOKUP(DR4+5,Journalier_HLV_Inter,10,FALSE),IF(AND(WEEKDAY(DR4,2)=3,COUNTIF(Jours_fériés,DR4+1)),DR12-HLOOKUP(DR4+2,Journalier_HLV_Inter,10,FALSE),IF(AND(WEEKDAY(DR4,2)=4,COUNTIF(Jours_fériés,DR4+1)),DR12-HLOOKUP(DR4+4,Journalier_HLV_Inter,10,FALSE),IF(AND(WEEKDAY(DR4,2)=4,COUNTIF(Jours_fériés,AND(DR4+1,DR4+4))),DR12-HLOOKUP(DR4+5,Journalier_HLV_Inter,10,FALSE),IF(AND(WEEKDAY(DR4,2)=5,COUNTIF(Jours_fériés,DR4+3)),DR12-HLOOKUP(DR4+4,Journalier_HLV_Inter,10,FALSE),IF(COUNTIF(Week_end,DR4),0,IF(COUNTIF(Jours_fériés,DR4),0,DR12-HLOOKUP(DR4+1,Journalier_HLV_Inter,10,FALSE)))))))))))))</f>
        <v>0</v>
      </c>
      <c r="DS21" s="63">
        <f>IF(WEEKDAY(DS4,2)=5,(DS12-HLOOKUP(DS4+3,Journalier_HLV_Inter,10,FALSE)),IF(AND(WEEKDAY(DS4,2)=1,COUNTIF(Jours_fériés,AND(DS4+1,IE+2))),DS12-HLOOKUP(DS4+3,Journalier_HLV_Inter,10,FALSE),IF(AND(WEEKDAY(DS4,2)=1,COUNTIF(Jours_fériés,DS4+1)),DS12-HLOOKUP(DS4+2,Journalier_HLV_Inter,10,FALSE),IF(AND(WEEKDAY(DS4,2)=2,COUNTIF(Jours_fériés,AND(DS4+1,DS4+2))),DS12-HLOOKUP(DS4+3,Journalier_HLV_Inter,10,FALSE),IF(AND(WEEKDAY(DS4,2)=2,COUNTIF(Jours_fériés,DS4+1)),DS12-HLOOKUP(DS4+2,Journalier_HLV_Inter,10,FALSE),IF(AND(WEEKDAY(DS4,2)=3,COUNTIF(Jours_fériés,AND(DS4+1,DS4+2))),DS12-HLOOKUP(DS4+5,Journalier_HLV_Inter,10,FALSE),IF(AND(WEEKDAY(DS4,2)=3,COUNTIF(Jours_fériés,DS4+1)),DS12-HLOOKUP(DS4+2,Journalier_HLV_Inter,10,FALSE),IF(AND(WEEKDAY(DS4,2)=4,COUNTIF(Jours_fériés,DS4+1)),DS12-HLOOKUP(DS4+4,Journalier_HLV_Inter,10,FALSE),IF(AND(WEEKDAY(DS4,2)=4,COUNTIF(Jours_fériés,AND(DS4+1,DS4+4))),DS12-HLOOKUP(DS4+5,Journalier_HLV_Inter,10,FALSE),IF(AND(WEEKDAY(DS4,2)=5,COUNTIF(Jours_fériés,DS4+3)),DS12-HLOOKUP(DS4+4,Journalier_HLV_Inter,10,FALSE),IF(COUNTIF(Week_end,DS4),0,IF(COUNTIF(Jours_fériés,DS4),0,DS12-HLOOKUP(DS4+1,Journalier_HLV_Inter,10,FALSE)))))))))))))</f>
        <v>0</v>
      </c>
      <c r="DT21" s="63">
        <f>IF(WEEKDAY(DT4,2)=5,(DT12-HLOOKUP(DT4+3,Journalier_HLV_Inter,10,FALSE)),IF(AND(WEEKDAY(DT4,2)=1,COUNTIF(Jours_fériés,AND(DT4+1,IE+2))),DT12-HLOOKUP(DT4+3,Journalier_HLV_Inter,10,FALSE),IF(AND(WEEKDAY(DT4,2)=1,COUNTIF(Jours_fériés,DT4+1)),DT12-HLOOKUP(DT4+2,Journalier_HLV_Inter,10,FALSE),IF(AND(WEEKDAY(DT4,2)=2,COUNTIF(Jours_fériés,AND(DT4+1,DT4+2))),DT12-HLOOKUP(DT4+3,Journalier_HLV_Inter,10,FALSE),IF(AND(WEEKDAY(DT4,2)=2,COUNTIF(Jours_fériés,DT4+1)),DT12-HLOOKUP(DT4+2,Journalier_HLV_Inter,10,FALSE),IF(AND(WEEKDAY(DT4,2)=3,COUNTIF(Jours_fériés,AND(DT4+1,DT4+2))),DT12-HLOOKUP(DT4+5,Journalier_HLV_Inter,10,FALSE),IF(AND(WEEKDAY(DT4,2)=3,COUNTIF(Jours_fériés,DT4+1)),DT12-HLOOKUP(DT4+2,Journalier_HLV_Inter,10,FALSE),IF(AND(WEEKDAY(DT4,2)=4,COUNTIF(Jours_fériés,DT4+1)),DT12-HLOOKUP(DT4+4,Journalier_HLV_Inter,10,FALSE),IF(AND(WEEKDAY(DT4,2)=4,COUNTIF(Jours_fériés,AND(DT4+1,DT4+4))),DT12-HLOOKUP(DT4+5,Journalier_HLV_Inter,10,FALSE),IF(AND(WEEKDAY(DT4,2)=5,COUNTIF(Jours_fériés,DT4+3)),DT12-HLOOKUP(DT4+4,Journalier_HLV_Inter,10,FALSE),IF(COUNTIF(Week_end,DT4),0,IF(COUNTIF(Jours_fériés,DT4),0,DT12-HLOOKUP(DT4+1,Journalier_HLV_Inter,10,FALSE)))))))))))))</f>
        <v>0</v>
      </c>
      <c r="DU21" s="63">
        <f>IF(WEEKDAY(DU4,2)=5,(DU12-HLOOKUP(DU4+3,Journalier_HLV_Inter,10,FALSE)),IF(AND(WEEKDAY(DU4,2)=1,COUNTIF(Jours_fériés,AND(DU4+1,IE+2))),DU12-HLOOKUP(DU4+3,Journalier_HLV_Inter,10,FALSE),IF(AND(WEEKDAY(DU4,2)=1,COUNTIF(Jours_fériés,DU4+1)),DU12-HLOOKUP(DU4+2,Journalier_HLV_Inter,10,FALSE),IF(AND(WEEKDAY(DU4,2)=2,COUNTIF(Jours_fériés,AND(DU4+1,DU4+2))),DU12-HLOOKUP(DU4+3,Journalier_HLV_Inter,10,FALSE),IF(AND(WEEKDAY(DU4,2)=2,COUNTIF(Jours_fériés,DU4+1)),DU12-HLOOKUP(DU4+2,Journalier_HLV_Inter,10,FALSE),IF(AND(WEEKDAY(DU4,2)=3,COUNTIF(Jours_fériés,AND(DU4+1,DU4+2))),DU12-HLOOKUP(DU4+5,Journalier_HLV_Inter,10,FALSE),IF(AND(WEEKDAY(DU4,2)=3,COUNTIF(Jours_fériés,DU4+1)),DU12-HLOOKUP(DU4+2,Journalier_HLV_Inter,10,FALSE),IF(AND(WEEKDAY(DU4,2)=4,COUNTIF(Jours_fériés,DU4+1)),DU12-HLOOKUP(DU4+4,Journalier_HLV_Inter,10,FALSE),IF(AND(WEEKDAY(DU4,2)=4,COUNTIF(Jours_fériés,AND(DU4+1,DU4+4))),DU12-HLOOKUP(DU4+5,Journalier_HLV_Inter,10,FALSE),IF(AND(WEEKDAY(DU4,2)=5,COUNTIF(Jours_fériés,DU4+3)),DU12-HLOOKUP(DU4+4,Journalier_HLV_Inter,10,FALSE),IF(COUNTIF(Week_end,DU4),0,IF(COUNTIF(Jours_fériés,DU4),0,DU12-HLOOKUP(DU4+1,Journalier_HLV_Inter,10,FALSE)))))))))))))</f>
        <v>0</v>
      </c>
      <c r="DV21" s="63">
        <f>IF(WEEKDAY(DV4,2)=5,(DV12-HLOOKUP(DV4+3,Journalier_HLV_Inter,10,FALSE)),IF(AND(WEEKDAY(DV4,2)=1,COUNTIF(Jours_fériés,AND(DV4+1,IE+2))),DV12-HLOOKUP(DV4+3,Journalier_HLV_Inter,10,FALSE),IF(AND(WEEKDAY(DV4,2)=1,COUNTIF(Jours_fériés,DV4+1)),DV12-HLOOKUP(DV4+2,Journalier_HLV_Inter,10,FALSE),IF(AND(WEEKDAY(DV4,2)=2,COUNTIF(Jours_fériés,AND(DV4+1,DV4+2))),DV12-HLOOKUP(DV4+3,Journalier_HLV_Inter,10,FALSE),IF(AND(WEEKDAY(DV4,2)=2,COUNTIF(Jours_fériés,DV4+1)),DV12-HLOOKUP(DV4+2,Journalier_HLV_Inter,10,FALSE),IF(AND(WEEKDAY(DV4,2)=3,COUNTIF(Jours_fériés,AND(DV4+1,DV4+2))),DV12-HLOOKUP(DV4+5,Journalier_HLV_Inter,10,FALSE),IF(AND(WEEKDAY(DV4,2)=3,COUNTIF(Jours_fériés,DV4+1)),DV12-HLOOKUP(DV4+2,Journalier_HLV_Inter,10,FALSE),IF(AND(WEEKDAY(DV4,2)=4,COUNTIF(Jours_fériés,DV4+1)),DV12-HLOOKUP(DV4+4,Journalier_HLV_Inter,10,FALSE),IF(AND(WEEKDAY(DV4,2)=4,COUNTIF(Jours_fériés,AND(DV4+1,DV4+4))),DV12-HLOOKUP(DV4+5,Journalier_HLV_Inter,10,FALSE),IF(AND(WEEKDAY(DV4,2)=5,COUNTIF(Jours_fériés,DV4+3)),DV12-HLOOKUP(DV4+4,Journalier_HLV_Inter,10,FALSE),IF(COUNTIF(Week_end,DV4),0,IF(COUNTIF(Jours_fériés,DV4),0,DV12-HLOOKUP(DV4+1,Journalier_HLV_Inter,10,FALSE)))))))))))))</f>
        <v>0</v>
      </c>
      <c r="DW21" s="63">
        <f>IF(WEEKDAY(DW4,2)=5,(DW12-HLOOKUP(DW4+3,Journalier_HLV_Inter,10,FALSE)),IF(AND(WEEKDAY(DW4,2)=1,COUNTIF(Jours_fériés,AND(DW4+1,IE+2))),DW12-HLOOKUP(DW4+3,Journalier_HLV_Inter,10,FALSE),IF(AND(WEEKDAY(DW4,2)=1,COUNTIF(Jours_fériés,DW4+1)),DW12-HLOOKUP(DW4+2,Journalier_HLV_Inter,10,FALSE),IF(AND(WEEKDAY(DW4,2)=2,COUNTIF(Jours_fériés,AND(DW4+1,DW4+2))),DW12-HLOOKUP(DW4+3,Journalier_HLV_Inter,10,FALSE),IF(AND(WEEKDAY(DW4,2)=2,COUNTIF(Jours_fériés,DW4+1)),DW12-HLOOKUP(DW4+2,Journalier_HLV_Inter,10,FALSE),IF(AND(WEEKDAY(DW4,2)=3,COUNTIF(Jours_fériés,AND(DW4+1,DW4+2))),DW12-HLOOKUP(DW4+5,Journalier_HLV_Inter,10,FALSE),IF(AND(WEEKDAY(DW4,2)=3,COUNTIF(Jours_fériés,DW4+1)),DW12-HLOOKUP(DW4+2,Journalier_HLV_Inter,10,FALSE),IF(AND(WEEKDAY(DW4,2)=4,COUNTIF(Jours_fériés,DW4+1)),DW12-HLOOKUP(DW4+4,Journalier_HLV_Inter,10,FALSE),IF(AND(WEEKDAY(DW4,2)=4,COUNTIF(Jours_fériés,AND(DW4+1,DW4+4))),DW12-HLOOKUP(DW4+5,Journalier_HLV_Inter,10,FALSE),IF(AND(WEEKDAY(DW4,2)=5,COUNTIF(Jours_fériés,DW4+3)),DW12-HLOOKUP(DW4+4,Journalier_HLV_Inter,10,FALSE),IF(COUNTIF(Week_end,DW4),0,IF(COUNTIF(Jours_fériés,DW4),0,DW12-HLOOKUP(DW4+1,Journalier_HLV_Inter,10,FALSE)))))))))))))</f>
        <v>0</v>
      </c>
      <c r="DX21" s="63">
        <f>IF(WEEKDAY(DX4,2)=5,(DX12-HLOOKUP(DX4+3,Journalier_HLV_Inter,10,FALSE)),IF(AND(WEEKDAY(DX4,2)=1,COUNTIF(Jours_fériés,AND(DX4+1,IE+2))),DX12-HLOOKUP(DX4+3,Journalier_HLV_Inter,10,FALSE),IF(AND(WEEKDAY(DX4,2)=1,COUNTIF(Jours_fériés,DX4+1)),DX12-HLOOKUP(DX4+2,Journalier_HLV_Inter,10,FALSE),IF(AND(WEEKDAY(DX4,2)=2,COUNTIF(Jours_fériés,AND(DX4+1,DX4+2))),DX12-HLOOKUP(DX4+3,Journalier_HLV_Inter,10,FALSE),IF(AND(WEEKDAY(DX4,2)=2,COUNTIF(Jours_fériés,DX4+1)),DX12-HLOOKUP(DX4+2,Journalier_HLV_Inter,10,FALSE),IF(AND(WEEKDAY(DX4,2)=3,COUNTIF(Jours_fériés,AND(DX4+1,DX4+2))),DX12-HLOOKUP(DX4+5,Journalier_HLV_Inter,10,FALSE),IF(AND(WEEKDAY(DX4,2)=3,COUNTIF(Jours_fériés,DX4+1)),DX12-HLOOKUP(DX4+2,Journalier_HLV_Inter,10,FALSE),IF(AND(WEEKDAY(DX4,2)=4,COUNTIF(Jours_fériés,DX4+1)),DX12-HLOOKUP(DX4+4,Journalier_HLV_Inter,10,FALSE),IF(AND(WEEKDAY(DX4,2)=4,COUNTIF(Jours_fériés,AND(DX4+1,DX4+4))),DX12-HLOOKUP(DX4+5,Journalier_HLV_Inter,10,FALSE),IF(AND(WEEKDAY(DX4,2)=5,COUNTIF(Jours_fériés,DX4+3)),DX12-HLOOKUP(DX4+4,Journalier_HLV_Inter,10,FALSE),IF(COUNTIF(Week_end,DX4),0,IF(COUNTIF(Jours_fériés,DX4),0,DX12-HLOOKUP(DX4+1,Journalier_HLV_Inter,10,FALSE)))))))))))))</f>
        <v>0</v>
      </c>
      <c r="DY21" s="63">
        <f>IF(WEEKDAY(DY4,2)=5,(DY12-HLOOKUP(DY4+3,Journalier_HLV_Inter,10,FALSE)),IF(AND(WEEKDAY(DY4,2)=1,COUNTIF(Jours_fériés,AND(DY4+1,IE+2))),DY12-HLOOKUP(DY4+3,Journalier_HLV_Inter,10,FALSE),IF(AND(WEEKDAY(DY4,2)=1,COUNTIF(Jours_fériés,DY4+1)),DY12-HLOOKUP(DY4+2,Journalier_HLV_Inter,10,FALSE),IF(AND(WEEKDAY(DY4,2)=2,COUNTIF(Jours_fériés,AND(DY4+1,DY4+2))),DY12-HLOOKUP(DY4+3,Journalier_HLV_Inter,10,FALSE),IF(AND(WEEKDAY(DY4,2)=2,COUNTIF(Jours_fériés,DY4+1)),DY12-HLOOKUP(DY4+2,Journalier_HLV_Inter,10,FALSE),IF(AND(WEEKDAY(DY4,2)=3,COUNTIF(Jours_fériés,AND(DY4+1,DY4+2))),DY12-HLOOKUP(DY4+5,Journalier_HLV_Inter,10,FALSE),IF(AND(WEEKDAY(DY4,2)=3,COUNTIF(Jours_fériés,DY4+1)),DY12-HLOOKUP(DY4+2,Journalier_HLV_Inter,10,FALSE),IF(AND(WEEKDAY(DY4,2)=4,COUNTIF(Jours_fériés,DY4+1)),DY12-HLOOKUP(DY4+4,Journalier_HLV_Inter,10,FALSE),IF(AND(WEEKDAY(DY4,2)=4,COUNTIF(Jours_fériés,AND(DY4+1,DY4+4))),DY12-HLOOKUP(DY4+5,Journalier_HLV_Inter,10,FALSE),IF(AND(WEEKDAY(DY4,2)=5,COUNTIF(Jours_fériés,DY4+3)),DY12-HLOOKUP(DY4+4,Journalier_HLV_Inter,10,FALSE),IF(COUNTIF(Week_end,DY4),0,IF(COUNTIF(Jours_fériés,DY4),0,DY12-HLOOKUP(DY4+1,Journalier_HLV_Inter,10,FALSE)))))))))))))</f>
        <v>0</v>
      </c>
      <c r="DZ21" s="63">
        <f>IF(WEEKDAY(DZ4,2)=5,(DZ12-HLOOKUP(DZ4+3,Journalier_HLV_Inter,10,FALSE)),IF(AND(WEEKDAY(DZ4,2)=1,COUNTIF(Jours_fériés,AND(DZ4+1,IE+2))),DZ12-HLOOKUP(DZ4+3,Journalier_HLV_Inter,10,FALSE),IF(AND(WEEKDAY(DZ4,2)=1,COUNTIF(Jours_fériés,DZ4+1)),DZ12-HLOOKUP(DZ4+2,Journalier_HLV_Inter,10,FALSE),IF(AND(WEEKDAY(DZ4,2)=2,COUNTIF(Jours_fériés,AND(DZ4+1,DZ4+2))),DZ12-HLOOKUP(DZ4+3,Journalier_HLV_Inter,10,FALSE),IF(AND(WEEKDAY(DZ4,2)=2,COUNTIF(Jours_fériés,DZ4+1)),DZ12-HLOOKUP(DZ4+2,Journalier_HLV_Inter,10,FALSE),IF(AND(WEEKDAY(DZ4,2)=3,COUNTIF(Jours_fériés,AND(DZ4+1,DZ4+2))),DZ12-HLOOKUP(DZ4+5,Journalier_HLV_Inter,10,FALSE),IF(AND(WEEKDAY(DZ4,2)=3,COUNTIF(Jours_fériés,DZ4+1)),DZ12-HLOOKUP(DZ4+2,Journalier_HLV_Inter,10,FALSE),IF(AND(WEEKDAY(DZ4,2)=4,COUNTIF(Jours_fériés,DZ4+1)),DZ12-HLOOKUP(DZ4+4,Journalier_HLV_Inter,10,FALSE),IF(AND(WEEKDAY(DZ4,2)=4,COUNTIF(Jours_fériés,AND(DZ4+1,DZ4+4))),DZ12-HLOOKUP(DZ4+5,Journalier_HLV_Inter,10,FALSE),IF(AND(WEEKDAY(DZ4,2)=5,COUNTIF(Jours_fériés,DZ4+3)),DZ12-HLOOKUP(DZ4+4,Journalier_HLV_Inter,10,FALSE),IF(COUNTIF(Week_end,DZ4),0,IF(COUNTIF(Jours_fériés,DZ4),0,DZ12-HLOOKUP(DZ4+1,Journalier_HLV_Inter,10,FALSE)))))))))))))</f>
        <v>0</v>
      </c>
      <c r="EA21" s="63">
        <f>IF(WEEKDAY(EA4,2)=5,(EA12-HLOOKUP(EA4+3,Journalier_HLV_Inter,10,FALSE)),IF(AND(WEEKDAY(EA4,2)=1,COUNTIF(Jours_fériés,AND(EA4+1,IE+2))),EA12-HLOOKUP(EA4+3,Journalier_HLV_Inter,10,FALSE),IF(AND(WEEKDAY(EA4,2)=1,COUNTIF(Jours_fériés,EA4+1)),EA12-HLOOKUP(EA4+2,Journalier_HLV_Inter,10,FALSE),IF(AND(WEEKDAY(EA4,2)=2,COUNTIF(Jours_fériés,AND(EA4+1,EA4+2))),EA12-HLOOKUP(EA4+3,Journalier_HLV_Inter,10,FALSE),IF(AND(WEEKDAY(EA4,2)=2,COUNTIF(Jours_fériés,EA4+1)),EA12-HLOOKUP(EA4+2,Journalier_HLV_Inter,10,FALSE),IF(AND(WEEKDAY(EA4,2)=3,COUNTIF(Jours_fériés,AND(EA4+1,EA4+2))),EA12-HLOOKUP(EA4+5,Journalier_HLV_Inter,10,FALSE),IF(AND(WEEKDAY(EA4,2)=3,COUNTIF(Jours_fériés,EA4+1)),EA12-HLOOKUP(EA4+2,Journalier_HLV_Inter,10,FALSE),IF(AND(WEEKDAY(EA4,2)=4,COUNTIF(Jours_fériés,EA4+1)),EA12-HLOOKUP(EA4+4,Journalier_HLV_Inter,10,FALSE),IF(AND(WEEKDAY(EA4,2)=4,COUNTIF(Jours_fériés,AND(EA4+1,EA4+4))),EA12-HLOOKUP(EA4+5,Journalier_HLV_Inter,10,FALSE),IF(AND(WEEKDAY(EA4,2)=5,COUNTIF(Jours_fériés,EA4+3)),EA12-HLOOKUP(EA4+4,Journalier_HLV_Inter,10,FALSE),IF(COUNTIF(Week_end,EA4),0,IF(COUNTIF(Jours_fériés,EA4),0,EA12-HLOOKUP(EA4+1,Journalier_HLV_Inter,10,FALSE)))))))))))))</f>
        <v>0</v>
      </c>
      <c r="EB21" s="63">
        <f>IF(WEEKDAY(EB4,2)=5,(EB12-HLOOKUP(EB4+3,Journalier_HLV_Inter,10,FALSE)),IF(AND(WEEKDAY(EB4,2)=1,COUNTIF(Jours_fériés,AND(EB4+1,IE+2))),EB12-HLOOKUP(EB4+3,Journalier_HLV_Inter,10,FALSE),IF(AND(WEEKDAY(EB4,2)=1,COUNTIF(Jours_fériés,EB4+1)),EB12-HLOOKUP(EB4+2,Journalier_HLV_Inter,10,FALSE),IF(AND(WEEKDAY(EB4,2)=2,COUNTIF(Jours_fériés,AND(EB4+1,EB4+2))),EB12-HLOOKUP(EB4+3,Journalier_HLV_Inter,10,FALSE),IF(AND(WEEKDAY(EB4,2)=2,COUNTIF(Jours_fériés,EB4+1)),EB12-HLOOKUP(EB4+2,Journalier_HLV_Inter,10,FALSE),IF(AND(WEEKDAY(EB4,2)=3,COUNTIF(Jours_fériés,AND(EB4+1,EB4+2))),EB12-HLOOKUP(EB4+5,Journalier_HLV_Inter,10,FALSE),IF(AND(WEEKDAY(EB4,2)=3,COUNTIF(Jours_fériés,EB4+1)),EB12-HLOOKUP(EB4+2,Journalier_HLV_Inter,10,FALSE),IF(AND(WEEKDAY(EB4,2)=4,COUNTIF(Jours_fériés,EB4+1)),EB12-HLOOKUP(EB4+4,Journalier_HLV_Inter,10,FALSE),IF(AND(WEEKDAY(EB4,2)=4,COUNTIF(Jours_fériés,AND(EB4+1,EB4+4))),EB12-HLOOKUP(EB4+5,Journalier_HLV_Inter,10,FALSE),IF(AND(WEEKDAY(EB4,2)=5,COUNTIF(Jours_fériés,EB4+3)),EB12-HLOOKUP(EB4+4,Journalier_HLV_Inter,10,FALSE),IF(COUNTIF(Week_end,EB4),0,IF(COUNTIF(Jours_fériés,EB4),0,EB12-HLOOKUP(EB4+1,Journalier_HLV_Inter,10,FALSE)))))))))))))</f>
        <v>0</v>
      </c>
      <c r="EC21" s="63">
        <f>IF(WEEKDAY(EC4,2)=5,(EC12-HLOOKUP(EC4+3,Journalier_HLV_Inter,10,FALSE)),IF(AND(WEEKDAY(EC4,2)=1,COUNTIF(Jours_fériés,AND(EC4+1,IE+2))),EC12-HLOOKUP(EC4+3,Journalier_HLV_Inter,10,FALSE),IF(AND(WEEKDAY(EC4,2)=1,COUNTIF(Jours_fériés,EC4+1)),EC12-HLOOKUP(EC4+2,Journalier_HLV_Inter,10,FALSE),IF(AND(WEEKDAY(EC4,2)=2,COUNTIF(Jours_fériés,AND(EC4+1,EC4+2))),EC12-HLOOKUP(EC4+3,Journalier_HLV_Inter,10,FALSE),IF(AND(WEEKDAY(EC4,2)=2,COUNTIF(Jours_fériés,EC4+1)),EC12-HLOOKUP(EC4+2,Journalier_HLV_Inter,10,FALSE),IF(AND(WEEKDAY(EC4,2)=3,COUNTIF(Jours_fériés,AND(EC4+1,EC4+2))),EC12-HLOOKUP(EC4+5,Journalier_HLV_Inter,10,FALSE),IF(AND(WEEKDAY(EC4,2)=3,COUNTIF(Jours_fériés,EC4+1)),EC12-HLOOKUP(EC4+2,Journalier_HLV_Inter,10,FALSE),IF(AND(WEEKDAY(EC4,2)=4,COUNTIF(Jours_fériés,EC4+1)),EC12-HLOOKUP(EC4+4,Journalier_HLV_Inter,10,FALSE),IF(AND(WEEKDAY(EC4,2)=4,COUNTIF(Jours_fériés,AND(EC4+1,EC4+4))),EC12-HLOOKUP(EC4+5,Journalier_HLV_Inter,10,FALSE),IF(AND(WEEKDAY(EC4,2)=5,COUNTIF(Jours_fériés,EC4+3)),EC12-HLOOKUP(EC4+4,Journalier_HLV_Inter,10,FALSE),IF(COUNTIF(Week_end,EC4),0,IF(COUNTIF(Jours_fériés,EC4),0,EC12-HLOOKUP(EC4+1,Journalier_HLV_Inter,10,FALSE)))))))))))))</f>
        <v>0</v>
      </c>
      <c r="ED21" s="63">
        <f>IF(WEEKDAY(ED4,2)=5,(ED12-HLOOKUP(ED4+3,Journalier_HLV_Inter,10,FALSE)),IF(AND(WEEKDAY(ED4,2)=1,COUNTIF(Jours_fériés,AND(ED4+1,IE+2))),ED12-HLOOKUP(ED4+3,Journalier_HLV_Inter,10,FALSE),IF(AND(WEEKDAY(ED4,2)=1,COUNTIF(Jours_fériés,ED4+1)),ED12-HLOOKUP(ED4+2,Journalier_HLV_Inter,10,FALSE),IF(AND(WEEKDAY(ED4,2)=2,COUNTIF(Jours_fériés,AND(ED4+1,ED4+2))),ED12-HLOOKUP(ED4+3,Journalier_HLV_Inter,10,FALSE),IF(AND(WEEKDAY(ED4,2)=2,COUNTIF(Jours_fériés,ED4+1)),ED12-HLOOKUP(ED4+2,Journalier_HLV_Inter,10,FALSE),IF(AND(WEEKDAY(ED4,2)=3,COUNTIF(Jours_fériés,AND(ED4+1,ED4+2))),ED12-HLOOKUP(ED4+5,Journalier_HLV_Inter,10,FALSE),IF(AND(WEEKDAY(ED4,2)=3,COUNTIF(Jours_fériés,ED4+1)),ED12-HLOOKUP(ED4+2,Journalier_HLV_Inter,10,FALSE),IF(AND(WEEKDAY(ED4,2)=4,COUNTIF(Jours_fériés,ED4+1)),ED12-HLOOKUP(ED4+4,Journalier_HLV_Inter,10,FALSE),IF(AND(WEEKDAY(ED4,2)=4,COUNTIF(Jours_fériés,AND(ED4+1,ED4+4))),ED12-HLOOKUP(ED4+5,Journalier_HLV_Inter,10,FALSE),IF(AND(WEEKDAY(ED4,2)=5,COUNTIF(Jours_fériés,ED4+3)),ED12-HLOOKUP(ED4+4,Journalier_HLV_Inter,10,FALSE),IF(COUNTIF(Week_end,ED4),0,IF(COUNTIF(Jours_fériés,ED4),0,ED12-HLOOKUP(ED4+1,Journalier_HLV_Inter,10,FALSE)))))))))))))</f>
        <v>0</v>
      </c>
      <c r="EE21" s="63">
        <f>IF(WEEKDAY(EE4,2)=5,(EE12-HLOOKUP(EE4+3,Journalier_HLV_Inter,10,FALSE)),IF(AND(WEEKDAY(EE4,2)=1,COUNTIF(Jours_fériés,AND(EE4+1,IE+2))),EE12-HLOOKUP(EE4+3,Journalier_HLV_Inter,10,FALSE),IF(AND(WEEKDAY(EE4,2)=1,COUNTIF(Jours_fériés,EE4+1)),EE12-HLOOKUP(EE4+2,Journalier_HLV_Inter,10,FALSE),IF(AND(WEEKDAY(EE4,2)=2,COUNTIF(Jours_fériés,AND(EE4+1,EE4+2))),EE12-HLOOKUP(EE4+3,Journalier_HLV_Inter,10,FALSE),IF(AND(WEEKDAY(EE4,2)=2,COUNTIF(Jours_fériés,EE4+1)),EE12-HLOOKUP(EE4+2,Journalier_HLV_Inter,10,FALSE),IF(AND(WEEKDAY(EE4,2)=3,COUNTIF(Jours_fériés,AND(EE4+1,EE4+2))),EE12-HLOOKUP(EE4+5,Journalier_HLV_Inter,10,FALSE),IF(AND(WEEKDAY(EE4,2)=3,COUNTIF(Jours_fériés,EE4+1)),EE12-HLOOKUP(EE4+2,Journalier_HLV_Inter,10,FALSE),IF(AND(WEEKDAY(EE4,2)=4,COUNTIF(Jours_fériés,EE4+1)),EE12-HLOOKUP(EE4+4,Journalier_HLV_Inter,10,FALSE),IF(AND(WEEKDAY(EE4,2)=4,COUNTIF(Jours_fériés,AND(EE4+1,EE4+4))),EE12-HLOOKUP(EE4+5,Journalier_HLV_Inter,10,FALSE),IF(AND(WEEKDAY(EE4,2)=5,COUNTIF(Jours_fériés,EE4+3)),EE12-HLOOKUP(EE4+4,Journalier_HLV_Inter,10,FALSE),IF(COUNTIF(Week_end,EE4),0,IF(COUNTIF(Jours_fériés,EE4),0,EE12-HLOOKUP(EE4+1,Journalier_HLV_Inter,10,FALSE)))))))))))))</f>
        <v>0</v>
      </c>
      <c r="EF21" s="63">
        <f>IF(WEEKDAY(EF4,2)=5,(EF12-HLOOKUP(EF4+3,Journalier_HLV_Inter,10,FALSE)),IF(AND(WEEKDAY(EF4,2)=1,COUNTIF(Jours_fériés,AND(EF4+1,IE+2))),EF12-HLOOKUP(EF4+3,Journalier_HLV_Inter,10,FALSE),IF(AND(WEEKDAY(EF4,2)=1,COUNTIF(Jours_fériés,EF4+1)),EF12-HLOOKUP(EF4+2,Journalier_HLV_Inter,10,FALSE),IF(AND(WEEKDAY(EF4,2)=2,COUNTIF(Jours_fériés,AND(EF4+1,EF4+2))),EF12-HLOOKUP(EF4+3,Journalier_HLV_Inter,10,FALSE),IF(AND(WEEKDAY(EF4,2)=2,COUNTIF(Jours_fériés,EF4+1)),EF12-HLOOKUP(EF4+2,Journalier_HLV_Inter,10,FALSE),IF(AND(WEEKDAY(EF4,2)=3,COUNTIF(Jours_fériés,AND(EF4+1,EF4+2))),EF12-HLOOKUP(EF4+5,Journalier_HLV_Inter,10,FALSE),IF(AND(WEEKDAY(EF4,2)=3,COUNTIF(Jours_fériés,EF4+1)),EF12-HLOOKUP(EF4+2,Journalier_HLV_Inter,10,FALSE),IF(AND(WEEKDAY(EF4,2)=4,COUNTIF(Jours_fériés,EF4+1)),EF12-HLOOKUP(EF4+4,Journalier_HLV_Inter,10,FALSE),IF(AND(WEEKDAY(EF4,2)=4,COUNTIF(Jours_fériés,AND(EF4+1,EF4+4))),EF12-HLOOKUP(EF4+5,Journalier_HLV_Inter,10,FALSE),IF(AND(WEEKDAY(EF4,2)=5,COUNTIF(Jours_fériés,EF4+3)),EF12-HLOOKUP(EF4+4,Journalier_HLV_Inter,10,FALSE),IF(COUNTIF(Week_end,EF4),0,IF(COUNTIF(Jours_fériés,EF4),0,EF12-HLOOKUP(EF4+1,Journalier_HLV_Inter,10,FALSE)))))))))))))</f>
        <v>0</v>
      </c>
      <c r="EG21" s="63">
        <f>IF(WEEKDAY(EG4,2)=5,(EG12-HLOOKUP(EG4+3,Journalier_HLV_Inter,10,FALSE)),IF(AND(WEEKDAY(EG4,2)=1,COUNTIF(Jours_fériés,AND(EG4+1,IE+2))),EG12-HLOOKUP(EG4+3,Journalier_HLV_Inter,10,FALSE),IF(AND(WEEKDAY(EG4,2)=1,COUNTIF(Jours_fériés,EG4+1)),EG12-HLOOKUP(EG4+2,Journalier_HLV_Inter,10,FALSE),IF(AND(WEEKDAY(EG4,2)=2,COUNTIF(Jours_fériés,AND(EG4+1,EG4+2))),EG12-HLOOKUP(EG4+3,Journalier_HLV_Inter,10,FALSE),IF(AND(WEEKDAY(EG4,2)=2,COUNTIF(Jours_fériés,EG4+1)),EG12-HLOOKUP(EG4+2,Journalier_HLV_Inter,10,FALSE),IF(AND(WEEKDAY(EG4,2)=3,COUNTIF(Jours_fériés,AND(EG4+1,EG4+2))),EG12-HLOOKUP(EG4+5,Journalier_HLV_Inter,10,FALSE),IF(AND(WEEKDAY(EG4,2)=3,COUNTIF(Jours_fériés,EG4+1)),EG12-HLOOKUP(EG4+2,Journalier_HLV_Inter,10,FALSE),IF(AND(WEEKDAY(EG4,2)=4,COUNTIF(Jours_fériés,EG4+1)),EG12-HLOOKUP(EG4+4,Journalier_HLV_Inter,10,FALSE),IF(AND(WEEKDAY(EG4,2)=4,COUNTIF(Jours_fériés,AND(EG4+1,EG4+4))),EG12-HLOOKUP(EG4+5,Journalier_HLV_Inter,10,FALSE),IF(AND(WEEKDAY(EG4,2)=5,COUNTIF(Jours_fériés,EG4+3)),EG12-HLOOKUP(EG4+4,Journalier_HLV_Inter,10,FALSE),IF(COUNTIF(Week_end,EG4),0,IF(COUNTIF(Jours_fériés,EG4),0,EG12-HLOOKUP(EG4+1,Journalier_HLV_Inter,10,FALSE)))))))))))))</f>
        <v>0</v>
      </c>
      <c r="EH21" s="63">
        <f>IF(WEEKDAY(EH4,2)=5,(EH12-HLOOKUP(EH4+3,Journalier_HLV_Inter,10,FALSE)),IF(AND(WEEKDAY(EH4,2)=1,COUNTIF(Jours_fériés,AND(EH4+1,IE+2))),EH12-HLOOKUP(EH4+3,Journalier_HLV_Inter,10,FALSE),IF(AND(WEEKDAY(EH4,2)=1,COUNTIF(Jours_fériés,EH4+1)),EH12-HLOOKUP(EH4+2,Journalier_HLV_Inter,10,FALSE),IF(AND(WEEKDAY(EH4,2)=2,COUNTIF(Jours_fériés,AND(EH4+1,EH4+2))),EH12-HLOOKUP(EH4+3,Journalier_HLV_Inter,10,FALSE),IF(AND(WEEKDAY(EH4,2)=2,COUNTIF(Jours_fériés,EH4+1)),EH12-HLOOKUP(EH4+2,Journalier_HLV_Inter,10,FALSE),IF(AND(WEEKDAY(EH4,2)=3,COUNTIF(Jours_fériés,AND(EH4+1,EH4+2))),EH12-HLOOKUP(EH4+5,Journalier_HLV_Inter,10,FALSE),IF(AND(WEEKDAY(EH4,2)=3,COUNTIF(Jours_fériés,EH4+1)),EH12-HLOOKUP(EH4+2,Journalier_HLV_Inter,10,FALSE),IF(AND(WEEKDAY(EH4,2)=4,COUNTIF(Jours_fériés,EH4+1)),EH12-HLOOKUP(EH4+4,Journalier_HLV_Inter,10,FALSE),IF(AND(WEEKDAY(EH4,2)=4,COUNTIF(Jours_fériés,AND(EH4+1,EH4+4))),EH12-HLOOKUP(EH4+5,Journalier_HLV_Inter,10,FALSE),IF(AND(WEEKDAY(EH4,2)=5,COUNTIF(Jours_fériés,EH4+3)),EH12-HLOOKUP(EH4+4,Journalier_HLV_Inter,10,FALSE),IF(COUNTIF(Week_end,EH4),0,IF(COUNTIF(Jours_fériés,EH4),0,EH12-HLOOKUP(EH4+1,Journalier_HLV_Inter,10,FALSE)))))))))))))</f>
        <v>0</v>
      </c>
      <c r="EI21" s="63">
        <f>IF(WEEKDAY(EI4,2)=5,(EI12-HLOOKUP(EI4+3,Journalier_HLV_Inter,10,FALSE)),IF(AND(WEEKDAY(EI4,2)=1,COUNTIF(Jours_fériés,AND(EI4+1,IE+2))),EI12-HLOOKUP(EI4+3,Journalier_HLV_Inter,10,FALSE),IF(AND(WEEKDAY(EI4,2)=1,COUNTIF(Jours_fériés,EI4+1)),EI12-HLOOKUP(EI4+2,Journalier_HLV_Inter,10,FALSE),IF(AND(WEEKDAY(EI4,2)=2,COUNTIF(Jours_fériés,AND(EI4+1,EI4+2))),EI12-HLOOKUP(EI4+3,Journalier_HLV_Inter,10,FALSE),IF(AND(WEEKDAY(EI4,2)=2,COUNTIF(Jours_fériés,EI4+1)),EI12-HLOOKUP(EI4+2,Journalier_HLV_Inter,10,FALSE),IF(AND(WEEKDAY(EI4,2)=3,COUNTIF(Jours_fériés,AND(EI4+1,EI4+2))),EI12-HLOOKUP(EI4+5,Journalier_HLV_Inter,10,FALSE),IF(AND(WEEKDAY(EI4,2)=3,COUNTIF(Jours_fériés,EI4+1)),EI12-HLOOKUP(EI4+2,Journalier_HLV_Inter,10,FALSE),IF(AND(WEEKDAY(EI4,2)=4,COUNTIF(Jours_fériés,EI4+1)),EI12-HLOOKUP(EI4+4,Journalier_HLV_Inter,10,FALSE),IF(AND(WEEKDAY(EI4,2)=4,COUNTIF(Jours_fériés,AND(EI4+1,EI4+4))),EI12-HLOOKUP(EI4+5,Journalier_HLV_Inter,10,FALSE),IF(AND(WEEKDAY(EI4,2)=5,COUNTIF(Jours_fériés,EI4+3)),EI12-HLOOKUP(EI4+4,Journalier_HLV_Inter,10,FALSE),IF(COUNTIF(Week_end,EI4),0,IF(COUNTIF(Jours_fériés,EI4),0,EI12-HLOOKUP(EI4+1,Journalier_HLV_Inter,10,FALSE)))))))))))))</f>
        <v>0</v>
      </c>
      <c r="EJ21" s="63">
        <f>IF(WEEKDAY(EJ4,2)=5,(EJ12-HLOOKUP(EJ4+3,Journalier_HLV_Inter,10,FALSE)),IF(AND(WEEKDAY(EJ4,2)=1,COUNTIF(Jours_fériés,AND(EJ4+1,IE+2))),EJ12-HLOOKUP(EJ4+3,Journalier_HLV_Inter,10,FALSE),IF(AND(WEEKDAY(EJ4,2)=1,COUNTIF(Jours_fériés,EJ4+1)),EJ12-HLOOKUP(EJ4+2,Journalier_HLV_Inter,10,FALSE),IF(AND(WEEKDAY(EJ4,2)=2,COUNTIF(Jours_fériés,AND(EJ4+1,EJ4+2))),EJ12-HLOOKUP(EJ4+3,Journalier_HLV_Inter,10,FALSE),IF(AND(WEEKDAY(EJ4,2)=2,COUNTIF(Jours_fériés,EJ4+1)),EJ12-HLOOKUP(EJ4+2,Journalier_HLV_Inter,10,FALSE),IF(AND(WEEKDAY(EJ4,2)=3,COUNTIF(Jours_fériés,AND(EJ4+1,EJ4+2))),EJ12-HLOOKUP(EJ4+5,Journalier_HLV_Inter,10,FALSE),IF(AND(WEEKDAY(EJ4,2)=3,COUNTIF(Jours_fériés,EJ4+1)),EJ12-HLOOKUP(EJ4+2,Journalier_HLV_Inter,10,FALSE),IF(AND(WEEKDAY(EJ4,2)=4,COUNTIF(Jours_fériés,EJ4+1)),EJ12-HLOOKUP(EJ4+4,Journalier_HLV_Inter,10,FALSE),IF(AND(WEEKDAY(EJ4,2)=4,COUNTIF(Jours_fériés,AND(EJ4+1,EJ4+4))),EJ12-HLOOKUP(EJ4+5,Journalier_HLV_Inter,10,FALSE),IF(AND(WEEKDAY(EJ4,2)=5,COUNTIF(Jours_fériés,EJ4+3)),EJ12-HLOOKUP(EJ4+4,Journalier_HLV_Inter,10,FALSE),IF(COUNTIF(Week_end,EJ4),0,IF(COUNTIF(Jours_fériés,EJ4),0,EJ12-HLOOKUP(EJ4+1,Journalier_HLV_Inter,10,FALSE)))))))))))))</f>
        <v>0</v>
      </c>
      <c r="EK21" s="63">
        <f>IF(WEEKDAY(EK4,2)=5,(EK12-HLOOKUP(EK4+3,Journalier_HLV_Inter,10,FALSE)),IF(AND(WEEKDAY(EK4,2)=1,COUNTIF(Jours_fériés,AND(EK4+1,IE+2))),EK12-HLOOKUP(EK4+3,Journalier_HLV_Inter,10,FALSE),IF(AND(WEEKDAY(EK4,2)=1,COUNTIF(Jours_fériés,EK4+1)),EK12-HLOOKUP(EK4+2,Journalier_HLV_Inter,10,FALSE),IF(AND(WEEKDAY(EK4,2)=2,COUNTIF(Jours_fériés,AND(EK4+1,EK4+2))),EK12-HLOOKUP(EK4+3,Journalier_HLV_Inter,10,FALSE),IF(AND(WEEKDAY(EK4,2)=2,COUNTIF(Jours_fériés,EK4+1)),EK12-HLOOKUP(EK4+2,Journalier_HLV_Inter,10,FALSE),IF(AND(WEEKDAY(EK4,2)=3,COUNTIF(Jours_fériés,AND(EK4+1,EK4+2))),EK12-HLOOKUP(EK4+5,Journalier_HLV_Inter,10,FALSE),IF(AND(WEEKDAY(EK4,2)=3,COUNTIF(Jours_fériés,EK4+1)),EK12-HLOOKUP(EK4+2,Journalier_HLV_Inter,10,FALSE),IF(AND(WEEKDAY(EK4,2)=4,COUNTIF(Jours_fériés,EK4+1)),EK12-HLOOKUP(EK4+4,Journalier_HLV_Inter,10,FALSE),IF(AND(WEEKDAY(EK4,2)=4,COUNTIF(Jours_fériés,AND(EK4+1,EK4+4))),EK12-HLOOKUP(EK4+5,Journalier_HLV_Inter,10,FALSE),IF(AND(WEEKDAY(EK4,2)=5,COUNTIF(Jours_fériés,EK4+3)),EK12-HLOOKUP(EK4+4,Journalier_HLV_Inter,10,FALSE),IF(COUNTIF(Week_end,EK4),0,IF(COUNTIF(Jours_fériés,EK4),0,EK12-HLOOKUP(EK4+1,Journalier_HLV_Inter,10,FALSE)))))))))))))</f>
        <v>0</v>
      </c>
      <c r="EL21" s="63">
        <f>IF(WEEKDAY(EL4,2)=5,(EL12-HLOOKUP(EL4+3,Journalier_HLV_Inter,10,FALSE)),IF(AND(WEEKDAY(EL4,2)=1,COUNTIF(Jours_fériés,AND(EL4+1,IE+2))),EL12-HLOOKUP(EL4+3,Journalier_HLV_Inter,10,FALSE),IF(AND(WEEKDAY(EL4,2)=1,COUNTIF(Jours_fériés,EL4+1)),EL12-HLOOKUP(EL4+2,Journalier_HLV_Inter,10,FALSE),IF(AND(WEEKDAY(EL4,2)=2,COUNTIF(Jours_fériés,AND(EL4+1,EL4+2))),EL12-HLOOKUP(EL4+3,Journalier_HLV_Inter,10,FALSE),IF(AND(WEEKDAY(EL4,2)=2,COUNTIF(Jours_fériés,EL4+1)),EL12-HLOOKUP(EL4+2,Journalier_HLV_Inter,10,FALSE),IF(AND(WEEKDAY(EL4,2)=3,COUNTIF(Jours_fériés,AND(EL4+1,EL4+2))),EL12-HLOOKUP(EL4+5,Journalier_HLV_Inter,10,FALSE),IF(AND(WEEKDAY(EL4,2)=3,COUNTIF(Jours_fériés,EL4+1)),EL12-HLOOKUP(EL4+2,Journalier_HLV_Inter,10,FALSE),IF(AND(WEEKDAY(EL4,2)=4,COUNTIF(Jours_fériés,EL4+1)),EL12-HLOOKUP(EL4+4,Journalier_HLV_Inter,10,FALSE),IF(AND(WEEKDAY(EL4,2)=4,COUNTIF(Jours_fériés,AND(EL4+1,EL4+4))),EL12-HLOOKUP(EL4+5,Journalier_HLV_Inter,10,FALSE),IF(AND(WEEKDAY(EL4,2)=5,COUNTIF(Jours_fériés,EL4+3)),EL12-HLOOKUP(EL4+4,Journalier_HLV_Inter,10,FALSE),IF(COUNTIF(Week_end,EL4),0,IF(COUNTIF(Jours_fériés,EL4),0,EL12-HLOOKUP(EL4+1,Journalier_HLV_Inter,10,FALSE)))))))))))))</f>
        <v>0</v>
      </c>
      <c r="EM21" s="63">
        <f>IF(WEEKDAY(EM4,2)=5,(EM12-HLOOKUP(EM4+3,Journalier_HLV_Inter,10,FALSE)),IF(AND(WEEKDAY(EM4,2)=1,COUNTIF(Jours_fériés,AND(EM4+1,IE+2))),EM12-HLOOKUP(EM4+3,Journalier_HLV_Inter,10,FALSE),IF(AND(WEEKDAY(EM4,2)=1,COUNTIF(Jours_fériés,EM4+1)),EM12-HLOOKUP(EM4+2,Journalier_HLV_Inter,10,FALSE),IF(AND(WEEKDAY(EM4,2)=2,COUNTIF(Jours_fériés,AND(EM4+1,EM4+2))),EM12-HLOOKUP(EM4+3,Journalier_HLV_Inter,10,FALSE),IF(AND(WEEKDAY(EM4,2)=2,COUNTIF(Jours_fériés,EM4+1)),EM12-HLOOKUP(EM4+2,Journalier_HLV_Inter,10,FALSE),IF(AND(WEEKDAY(EM4,2)=3,COUNTIF(Jours_fériés,AND(EM4+1,EM4+2))),EM12-HLOOKUP(EM4+5,Journalier_HLV_Inter,10,FALSE),IF(AND(WEEKDAY(EM4,2)=3,COUNTIF(Jours_fériés,EM4+1)),EM12-HLOOKUP(EM4+2,Journalier_HLV_Inter,10,FALSE),IF(AND(WEEKDAY(EM4,2)=4,COUNTIF(Jours_fériés,EM4+1)),EM12-HLOOKUP(EM4+4,Journalier_HLV_Inter,10,FALSE),IF(AND(WEEKDAY(EM4,2)=4,COUNTIF(Jours_fériés,AND(EM4+1,EM4+4))),EM12-HLOOKUP(EM4+5,Journalier_HLV_Inter,10,FALSE),IF(AND(WEEKDAY(EM4,2)=5,COUNTIF(Jours_fériés,EM4+3)),EM12-HLOOKUP(EM4+4,Journalier_HLV_Inter,10,FALSE),IF(COUNTIF(Week_end,EM4),0,IF(COUNTIF(Jours_fériés,EM4),0,EM12-HLOOKUP(EM4+1,Journalier_HLV_Inter,10,FALSE)))))))))))))</f>
        <v>0</v>
      </c>
      <c r="EN21" s="63">
        <f>IF(WEEKDAY(EN4,2)=5,(EN12-HLOOKUP(EN4+3,Journalier_HLV_Inter,10,FALSE)),IF(AND(WEEKDAY(EN4,2)=1,COUNTIF(Jours_fériés,AND(EN4+1,IE+2))),EN12-HLOOKUP(EN4+3,Journalier_HLV_Inter,10,FALSE),IF(AND(WEEKDAY(EN4,2)=1,COUNTIF(Jours_fériés,EN4+1)),EN12-HLOOKUP(EN4+2,Journalier_HLV_Inter,10,FALSE),IF(AND(WEEKDAY(EN4,2)=2,COUNTIF(Jours_fériés,AND(EN4+1,EN4+2))),EN12-HLOOKUP(EN4+3,Journalier_HLV_Inter,10,FALSE),IF(AND(WEEKDAY(EN4,2)=2,COUNTIF(Jours_fériés,EN4+1)),EN12-HLOOKUP(EN4+2,Journalier_HLV_Inter,10,FALSE),IF(AND(WEEKDAY(EN4,2)=3,COUNTIF(Jours_fériés,AND(EN4+1,EN4+2))),EN12-HLOOKUP(EN4+5,Journalier_HLV_Inter,10,FALSE),IF(AND(WEEKDAY(EN4,2)=3,COUNTIF(Jours_fériés,EN4+1)),EN12-HLOOKUP(EN4+2,Journalier_HLV_Inter,10,FALSE),IF(AND(WEEKDAY(EN4,2)=4,COUNTIF(Jours_fériés,EN4+1)),EN12-HLOOKUP(EN4+4,Journalier_HLV_Inter,10,FALSE),IF(AND(WEEKDAY(EN4,2)=4,COUNTIF(Jours_fériés,AND(EN4+1,EN4+4))),EN12-HLOOKUP(EN4+5,Journalier_HLV_Inter,10,FALSE),IF(AND(WEEKDAY(EN4,2)=5,COUNTIF(Jours_fériés,EN4+3)),EN12-HLOOKUP(EN4+4,Journalier_HLV_Inter,10,FALSE),IF(COUNTIF(Week_end,EN4),0,IF(COUNTIF(Jours_fériés,EN4),0,EN12-HLOOKUP(EN4+1,Journalier_HLV_Inter,10,FALSE)))))))))))))</f>
        <v>0</v>
      </c>
      <c r="EO21" s="63">
        <f>IF(WEEKDAY(EO4,2)=5,(EO12-HLOOKUP(EO4+3,Journalier_HLV_Inter,10,FALSE)),IF(AND(WEEKDAY(EO4,2)=1,COUNTIF(Jours_fériés,AND(EO4+1,IE+2))),EO12-HLOOKUP(EO4+3,Journalier_HLV_Inter,10,FALSE),IF(AND(WEEKDAY(EO4,2)=1,COUNTIF(Jours_fériés,EO4+1)),EO12-HLOOKUP(EO4+2,Journalier_HLV_Inter,10,FALSE),IF(AND(WEEKDAY(EO4,2)=2,COUNTIF(Jours_fériés,AND(EO4+1,EO4+2))),EO12-HLOOKUP(EO4+3,Journalier_HLV_Inter,10,FALSE),IF(AND(WEEKDAY(EO4,2)=2,COUNTIF(Jours_fériés,EO4+1)),EO12-HLOOKUP(EO4+2,Journalier_HLV_Inter,10,FALSE),IF(AND(WEEKDAY(EO4,2)=3,COUNTIF(Jours_fériés,AND(EO4+1,EO4+2))),EO12-HLOOKUP(EO4+5,Journalier_HLV_Inter,10,FALSE),IF(AND(WEEKDAY(EO4,2)=3,COUNTIF(Jours_fériés,EO4+1)),EO12-HLOOKUP(EO4+2,Journalier_HLV_Inter,10,FALSE),IF(AND(WEEKDAY(EO4,2)=4,COUNTIF(Jours_fériés,EO4+1)),EO12-HLOOKUP(EO4+4,Journalier_HLV_Inter,10,FALSE),IF(AND(WEEKDAY(EO4,2)=4,COUNTIF(Jours_fériés,AND(EO4+1,EO4+4))),EO12-HLOOKUP(EO4+5,Journalier_HLV_Inter,10,FALSE),IF(AND(WEEKDAY(EO4,2)=5,COUNTIF(Jours_fériés,EO4+3)),EO12-HLOOKUP(EO4+4,Journalier_HLV_Inter,10,FALSE),IF(COUNTIF(Week_end,EO4),0,IF(COUNTIF(Jours_fériés,EO4),0,EO12-HLOOKUP(EO4+1,Journalier_HLV_Inter,10,FALSE)))))))))))))</f>
        <v>0</v>
      </c>
      <c r="EP21" s="63">
        <f>IF(WEEKDAY(EP4,2)=5,(EP12-HLOOKUP(EP4+3,Journalier_HLV_Inter,10,FALSE)),IF(AND(WEEKDAY(EP4,2)=1,COUNTIF(Jours_fériés,AND(EP4+1,IE+2))),EP12-HLOOKUP(EP4+3,Journalier_HLV_Inter,10,FALSE),IF(AND(WEEKDAY(EP4,2)=1,COUNTIF(Jours_fériés,EP4+1)),EP12-HLOOKUP(EP4+2,Journalier_HLV_Inter,10,FALSE),IF(AND(WEEKDAY(EP4,2)=2,COUNTIF(Jours_fériés,AND(EP4+1,EP4+2))),EP12-HLOOKUP(EP4+3,Journalier_HLV_Inter,10,FALSE),IF(AND(WEEKDAY(EP4,2)=2,COUNTIF(Jours_fériés,EP4+1)),EP12-HLOOKUP(EP4+2,Journalier_HLV_Inter,10,FALSE),IF(AND(WEEKDAY(EP4,2)=3,COUNTIF(Jours_fériés,AND(EP4+1,EP4+2))),EP12-HLOOKUP(EP4+5,Journalier_HLV_Inter,10,FALSE),IF(AND(WEEKDAY(EP4,2)=3,COUNTIF(Jours_fériés,EP4+1)),EP12-HLOOKUP(EP4+2,Journalier_HLV_Inter,10,FALSE),IF(AND(WEEKDAY(EP4,2)=4,COUNTIF(Jours_fériés,EP4+1)),EP12-HLOOKUP(EP4+4,Journalier_HLV_Inter,10,FALSE),IF(AND(WEEKDAY(EP4,2)=4,COUNTIF(Jours_fériés,AND(EP4+1,EP4+4))),EP12-HLOOKUP(EP4+5,Journalier_HLV_Inter,10,FALSE),IF(AND(WEEKDAY(EP4,2)=5,COUNTIF(Jours_fériés,EP4+3)),EP12-HLOOKUP(EP4+4,Journalier_HLV_Inter,10,FALSE),IF(COUNTIF(Week_end,EP4),0,IF(COUNTIF(Jours_fériés,EP4),0,EP12-HLOOKUP(EP4+1,Journalier_HLV_Inter,10,FALSE)))))))))))))</f>
        <v>0</v>
      </c>
      <c r="EQ21" s="63">
        <f>IF(WEEKDAY(EQ4,2)=5,(EQ12-HLOOKUP(EQ4+3,Journalier_HLV_Inter,10,FALSE)),IF(AND(WEEKDAY(EQ4,2)=1,COUNTIF(Jours_fériés,AND(EQ4+1,IE+2))),EQ12-HLOOKUP(EQ4+3,Journalier_HLV_Inter,10,FALSE),IF(AND(WEEKDAY(EQ4,2)=1,COUNTIF(Jours_fériés,EQ4+1)),EQ12-HLOOKUP(EQ4+2,Journalier_HLV_Inter,10,FALSE),IF(AND(WEEKDAY(EQ4,2)=2,COUNTIF(Jours_fériés,AND(EQ4+1,EQ4+2))),EQ12-HLOOKUP(EQ4+3,Journalier_HLV_Inter,10,FALSE),IF(AND(WEEKDAY(EQ4,2)=2,COUNTIF(Jours_fériés,EQ4+1)),EQ12-HLOOKUP(EQ4+2,Journalier_HLV_Inter,10,FALSE),IF(AND(WEEKDAY(EQ4,2)=3,COUNTIF(Jours_fériés,AND(EQ4+1,EQ4+2))),EQ12-HLOOKUP(EQ4+5,Journalier_HLV_Inter,10,FALSE),IF(AND(WEEKDAY(EQ4,2)=3,COUNTIF(Jours_fériés,EQ4+1)),EQ12-HLOOKUP(EQ4+2,Journalier_HLV_Inter,10,FALSE),IF(AND(WEEKDAY(EQ4,2)=4,COUNTIF(Jours_fériés,EQ4+1)),EQ12-HLOOKUP(EQ4+4,Journalier_HLV_Inter,10,FALSE),IF(AND(WEEKDAY(EQ4,2)=4,COUNTIF(Jours_fériés,AND(EQ4+1,EQ4+4))),EQ12-HLOOKUP(EQ4+5,Journalier_HLV_Inter,10,FALSE),IF(AND(WEEKDAY(EQ4,2)=5,COUNTIF(Jours_fériés,EQ4+3)),EQ12-HLOOKUP(EQ4+4,Journalier_HLV_Inter,10,FALSE),IF(COUNTIF(Week_end,EQ4),0,IF(COUNTIF(Jours_fériés,EQ4),0,EQ12-HLOOKUP(EQ4+1,Journalier_HLV_Inter,10,FALSE)))))))))))))</f>
        <v>0</v>
      </c>
      <c r="ER21" s="63">
        <f>IF(WEEKDAY(ER4,2)=5,(ER12-HLOOKUP(ER4+3,Journalier_HLV_Inter,10,FALSE)),IF(AND(WEEKDAY(ER4,2)=1,COUNTIF(Jours_fériés,AND(ER4+1,IE+2))),ER12-HLOOKUP(ER4+3,Journalier_HLV_Inter,10,FALSE),IF(AND(WEEKDAY(ER4,2)=1,COUNTIF(Jours_fériés,ER4+1)),ER12-HLOOKUP(ER4+2,Journalier_HLV_Inter,10,FALSE),IF(AND(WEEKDAY(ER4,2)=2,COUNTIF(Jours_fériés,AND(ER4+1,ER4+2))),ER12-HLOOKUP(ER4+3,Journalier_HLV_Inter,10,FALSE),IF(AND(WEEKDAY(ER4,2)=2,COUNTIF(Jours_fériés,ER4+1)),ER12-HLOOKUP(ER4+2,Journalier_HLV_Inter,10,FALSE),IF(AND(WEEKDAY(ER4,2)=3,COUNTIF(Jours_fériés,AND(ER4+1,ER4+2))),ER12-HLOOKUP(ER4+5,Journalier_HLV_Inter,10,FALSE),IF(AND(WEEKDAY(ER4,2)=3,COUNTIF(Jours_fériés,ER4+1)),ER12-HLOOKUP(ER4+2,Journalier_HLV_Inter,10,FALSE),IF(AND(WEEKDAY(ER4,2)=4,COUNTIF(Jours_fériés,ER4+1)),ER12-HLOOKUP(ER4+4,Journalier_HLV_Inter,10,FALSE),IF(AND(WEEKDAY(ER4,2)=4,COUNTIF(Jours_fériés,AND(ER4+1,ER4+4))),ER12-HLOOKUP(ER4+5,Journalier_HLV_Inter,10,FALSE),IF(AND(WEEKDAY(ER4,2)=5,COUNTIF(Jours_fériés,ER4+3)),ER12-HLOOKUP(ER4+4,Journalier_HLV_Inter,10,FALSE),IF(COUNTIF(Week_end,ER4),0,IF(COUNTIF(Jours_fériés,ER4),0,ER12-HLOOKUP(ER4+1,Journalier_HLV_Inter,10,FALSE)))))))))))))</f>
        <v>0</v>
      </c>
      <c r="ES21" s="63">
        <f>IF(WEEKDAY(ES4,2)=5,(ES12-HLOOKUP(ES4+3,Journalier_HLV_Inter,10,FALSE)),IF(AND(WEEKDAY(ES4,2)=1,COUNTIF(Jours_fériés,AND(ES4+1,IE+2))),ES12-HLOOKUP(ES4+3,Journalier_HLV_Inter,10,FALSE),IF(AND(WEEKDAY(ES4,2)=1,COUNTIF(Jours_fériés,ES4+1)),ES12-HLOOKUP(ES4+2,Journalier_HLV_Inter,10,FALSE),IF(AND(WEEKDAY(ES4,2)=2,COUNTIF(Jours_fériés,AND(ES4+1,ES4+2))),ES12-HLOOKUP(ES4+3,Journalier_HLV_Inter,10,FALSE),IF(AND(WEEKDAY(ES4,2)=2,COUNTIF(Jours_fériés,ES4+1)),ES12-HLOOKUP(ES4+2,Journalier_HLV_Inter,10,FALSE),IF(AND(WEEKDAY(ES4,2)=3,COUNTIF(Jours_fériés,AND(ES4+1,ES4+2))),ES12-HLOOKUP(ES4+5,Journalier_HLV_Inter,10,FALSE),IF(AND(WEEKDAY(ES4,2)=3,COUNTIF(Jours_fériés,ES4+1)),ES12-HLOOKUP(ES4+2,Journalier_HLV_Inter,10,FALSE),IF(AND(WEEKDAY(ES4,2)=4,COUNTIF(Jours_fériés,ES4+1)),ES12-HLOOKUP(ES4+4,Journalier_HLV_Inter,10,FALSE),IF(AND(WEEKDAY(ES4,2)=4,COUNTIF(Jours_fériés,AND(ES4+1,ES4+4))),ES12-HLOOKUP(ES4+5,Journalier_HLV_Inter,10,FALSE),IF(AND(WEEKDAY(ES4,2)=5,COUNTIF(Jours_fériés,ES4+3)),ES12-HLOOKUP(ES4+4,Journalier_HLV_Inter,10,FALSE),IF(COUNTIF(Week_end,ES4),0,IF(COUNTIF(Jours_fériés,ES4),0,ES12-HLOOKUP(ES4+1,Journalier_HLV_Inter,10,FALSE)))))))))))))</f>
        <v>0</v>
      </c>
      <c r="ET21" s="63">
        <f>IF(WEEKDAY(ET4,2)=5,(ET12-HLOOKUP(ET4+3,Journalier_HLV_Inter,10,FALSE)),IF(AND(WEEKDAY(ET4,2)=1,COUNTIF(Jours_fériés,AND(ET4+1,IE+2))),ET12-HLOOKUP(ET4+3,Journalier_HLV_Inter,10,FALSE),IF(AND(WEEKDAY(ET4,2)=1,COUNTIF(Jours_fériés,ET4+1)),ET12-HLOOKUP(ET4+2,Journalier_HLV_Inter,10,FALSE),IF(AND(WEEKDAY(ET4,2)=2,COUNTIF(Jours_fériés,AND(ET4+1,ET4+2))),ET12-HLOOKUP(ET4+3,Journalier_HLV_Inter,10,FALSE),IF(AND(WEEKDAY(ET4,2)=2,COUNTIF(Jours_fériés,ET4+1)),ET12-HLOOKUP(ET4+2,Journalier_HLV_Inter,10,FALSE),IF(AND(WEEKDAY(ET4,2)=3,COUNTIF(Jours_fériés,AND(ET4+1,ET4+2))),ET12-HLOOKUP(ET4+5,Journalier_HLV_Inter,10,FALSE),IF(AND(WEEKDAY(ET4,2)=3,COUNTIF(Jours_fériés,ET4+1)),ET12-HLOOKUP(ET4+2,Journalier_HLV_Inter,10,FALSE),IF(AND(WEEKDAY(ET4,2)=4,COUNTIF(Jours_fériés,ET4+1)),ET12-HLOOKUP(ET4+4,Journalier_HLV_Inter,10,FALSE),IF(AND(WEEKDAY(ET4,2)=4,COUNTIF(Jours_fériés,AND(ET4+1,ET4+4))),ET12-HLOOKUP(ET4+5,Journalier_HLV_Inter,10,FALSE),IF(AND(WEEKDAY(ET4,2)=5,COUNTIF(Jours_fériés,ET4+3)),ET12-HLOOKUP(ET4+4,Journalier_HLV_Inter,10,FALSE),IF(COUNTIF(Week_end,ET4),0,IF(COUNTIF(Jours_fériés,ET4),0,ET12-HLOOKUP(ET4+1,Journalier_HLV_Inter,10,FALSE)))))))))))))</f>
        <v>0</v>
      </c>
      <c r="EU21" s="63">
        <f>IF(WEEKDAY(EU4,2)=5,(EU12-HLOOKUP(EU4+3,Journalier_HLV_Inter,10,FALSE)),IF(AND(WEEKDAY(EU4,2)=1,COUNTIF(Jours_fériés,AND(EU4+1,IE+2))),EU12-HLOOKUP(EU4+3,Journalier_HLV_Inter,10,FALSE),IF(AND(WEEKDAY(EU4,2)=1,COUNTIF(Jours_fériés,EU4+1)),EU12-HLOOKUP(EU4+2,Journalier_HLV_Inter,10,FALSE),IF(AND(WEEKDAY(EU4,2)=2,COUNTIF(Jours_fériés,AND(EU4+1,EU4+2))),EU12-HLOOKUP(EU4+3,Journalier_HLV_Inter,10,FALSE),IF(AND(WEEKDAY(EU4,2)=2,COUNTIF(Jours_fériés,EU4+1)),EU12-HLOOKUP(EU4+2,Journalier_HLV_Inter,10,FALSE),IF(AND(WEEKDAY(EU4,2)=3,COUNTIF(Jours_fériés,AND(EU4+1,EU4+2))),EU12-HLOOKUP(EU4+5,Journalier_HLV_Inter,10,FALSE),IF(AND(WEEKDAY(EU4,2)=3,COUNTIF(Jours_fériés,EU4+1)),EU12-HLOOKUP(EU4+2,Journalier_HLV_Inter,10,FALSE),IF(AND(WEEKDAY(EU4,2)=4,COUNTIF(Jours_fériés,EU4+1)),EU12-HLOOKUP(EU4+4,Journalier_HLV_Inter,10,FALSE),IF(AND(WEEKDAY(EU4,2)=4,COUNTIF(Jours_fériés,AND(EU4+1,EU4+4))),EU12-HLOOKUP(EU4+5,Journalier_HLV_Inter,10,FALSE),IF(AND(WEEKDAY(EU4,2)=5,COUNTIF(Jours_fériés,EU4+3)),EU12-HLOOKUP(EU4+4,Journalier_HLV_Inter,10,FALSE),IF(COUNTIF(Week_end,EU4),0,IF(COUNTIF(Jours_fériés,EU4),0,EU12-HLOOKUP(EU4+1,Journalier_HLV_Inter,10,FALSE)))))))))))))</f>
        <v>0</v>
      </c>
      <c r="EV21" s="63">
        <f>IF(WEEKDAY(EV4,2)=5,(EV12-HLOOKUP(EV4+3,Journalier_HLV_Inter,10,FALSE)),IF(AND(WEEKDAY(EV4,2)=1,COUNTIF(Jours_fériés,AND(EV4+1,IE+2))),EV12-HLOOKUP(EV4+3,Journalier_HLV_Inter,10,FALSE),IF(AND(WEEKDAY(EV4,2)=1,COUNTIF(Jours_fériés,EV4+1)),EV12-HLOOKUP(EV4+2,Journalier_HLV_Inter,10,FALSE),IF(AND(WEEKDAY(EV4,2)=2,COUNTIF(Jours_fériés,AND(EV4+1,EV4+2))),EV12-HLOOKUP(EV4+3,Journalier_HLV_Inter,10,FALSE),IF(AND(WEEKDAY(EV4,2)=2,COUNTIF(Jours_fériés,EV4+1)),EV12-HLOOKUP(EV4+2,Journalier_HLV_Inter,10,FALSE),IF(AND(WEEKDAY(EV4,2)=3,COUNTIF(Jours_fériés,AND(EV4+1,EV4+2))),EV12-HLOOKUP(EV4+5,Journalier_HLV_Inter,10,FALSE),IF(AND(WEEKDAY(EV4,2)=3,COUNTIF(Jours_fériés,EV4+1)),EV12-HLOOKUP(EV4+2,Journalier_HLV_Inter,10,FALSE),IF(AND(WEEKDAY(EV4,2)=4,COUNTIF(Jours_fériés,EV4+1)),EV12-HLOOKUP(EV4+4,Journalier_HLV_Inter,10,FALSE),IF(AND(WEEKDAY(EV4,2)=4,COUNTIF(Jours_fériés,AND(EV4+1,EV4+4))),EV12-HLOOKUP(EV4+5,Journalier_HLV_Inter,10,FALSE),IF(AND(WEEKDAY(EV4,2)=5,COUNTIF(Jours_fériés,EV4+3)),EV12-HLOOKUP(EV4+4,Journalier_HLV_Inter,10,FALSE),IF(COUNTIF(Week_end,EV4),0,IF(COUNTIF(Jours_fériés,EV4),0,EV12-HLOOKUP(EV4+1,Journalier_HLV_Inter,10,FALSE)))))))))))))</f>
        <v>0</v>
      </c>
      <c r="EW21" s="63">
        <f>IF(WEEKDAY(EW4,2)=5,(EW12-HLOOKUP(EW4+3,Journalier_HLV_Inter,10,FALSE)),IF(AND(WEEKDAY(EW4,2)=1,COUNTIF(Jours_fériés,AND(EW4+1,IE+2))),EW12-HLOOKUP(EW4+3,Journalier_HLV_Inter,10,FALSE),IF(AND(WEEKDAY(EW4,2)=1,COUNTIF(Jours_fériés,EW4+1)),EW12-HLOOKUP(EW4+2,Journalier_HLV_Inter,10,FALSE),IF(AND(WEEKDAY(EW4,2)=2,COUNTIF(Jours_fériés,AND(EW4+1,EW4+2))),EW12-HLOOKUP(EW4+3,Journalier_HLV_Inter,10,FALSE),IF(AND(WEEKDAY(EW4,2)=2,COUNTIF(Jours_fériés,EW4+1)),EW12-HLOOKUP(EW4+2,Journalier_HLV_Inter,10,FALSE),IF(AND(WEEKDAY(EW4,2)=3,COUNTIF(Jours_fériés,AND(EW4+1,EW4+2))),EW12-HLOOKUP(EW4+5,Journalier_HLV_Inter,10,FALSE),IF(AND(WEEKDAY(EW4,2)=3,COUNTIF(Jours_fériés,EW4+1)),EW12-HLOOKUP(EW4+2,Journalier_HLV_Inter,10,FALSE),IF(AND(WEEKDAY(EW4,2)=4,COUNTIF(Jours_fériés,EW4+1)),EW12-HLOOKUP(EW4+4,Journalier_HLV_Inter,10,FALSE),IF(AND(WEEKDAY(EW4,2)=4,COUNTIF(Jours_fériés,AND(EW4+1,EW4+4))),EW12-HLOOKUP(EW4+5,Journalier_HLV_Inter,10,FALSE),IF(AND(WEEKDAY(EW4,2)=5,COUNTIF(Jours_fériés,EW4+3)),EW12-HLOOKUP(EW4+4,Journalier_HLV_Inter,10,FALSE),IF(COUNTIF(Week_end,EW4),0,IF(COUNTIF(Jours_fériés,EW4),0,EW12-HLOOKUP(EW4+1,Journalier_HLV_Inter,10,FALSE)))))))))))))</f>
        <v>0</v>
      </c>
      <c r="EX21" s="63">
        <f>IF(WEEKDAY(EX4,2)=5,(EX12-HLOOKUP(EX4+3,Journalier_HLV_Inter,10,FALSE)),IF(AND(WEEKDAY(EX4,2)=1,COUNTIF(Jours_fériés,AND(EX4+1,IE+2))),EX12-HLOOKUP(EX4+3,Journalier_HLV_Inter,10,FALSE),IF(AND(WEEKDAY(EX4,2)=1,COUNTIF(Jours_fériés,EX4+1)),EX12-HLOOKUP(EX4+2,Journalier_HLV_Inter,10,FALSE),IF(AND(WEEKDAY(EX4,2)=2,COUNTIF(Jours_fériés,AND(EX4+1,EX4+2))),EX12-HLOOKUP(EX4+3,Journalier_HLV_Inter,10,FALSE),IF(AND(WEEKDAY(EX4,2)=2,COUNTIF(Jours_fériés,EX4+1)),EX12-HLOOKUP(EX4+2,Journalier_HLV_Inter,10,FALSE),IF(AND(WEEKDAY(EX4,2)=3,COUNTIF(Jours_fériés,AND(EX4+1,EX4+2))),EX12-HLOOKUP(EX4+5,Journalier_HLV_Inter,10,FALSE),IF(AND(WEEKDAY(EX4,2)=3,COUNTIF(Jours_fériés,EX4+1)),EX12-HLOOKUP(EX4+2,Journalier_HLV_Inter,10,FALSE),IF(AND(WEEKDAY(EX4,2)=4,COUNTIF(Jours_fériés,EX4+1)),EX12-HLOOKUP(EX4+4,Journalier_HLV_Inter,10,FALSE),IF(AND(WEEKDAY(EX4,2)=4,COUNTIF(Jours_fériés,AND(EX4+1,EX4+4))),EX12-HLOOKUP(EX4+5,Journalier_HLV_Inter,10,FALSE),IF(AND(WEEKDAY(EX4,2)=5,COUNTIF(Jours_fériés,EX4+3)),EX12-HLOOKUP(EX4+4,Journalier_HLV_Inter,10,FALSE),IF(COUNTIF(Week_end,EX4),0,IF(COUNTIF(Jours_fériés,EX4),0,EX12-HLOOKUP(EX4+1,Journalier_HLV_Inter,10,FALSE)))))))))))))</f>
        <v>0</v>
      </c>
      <c r="EY21" s="63">
        <f>IF(WEEKDAY(EY4,2)=5,(EY12-HLOOKUP(EY4+3,Journalier_HLV_Inter,10,FALSE)),IF(AND(WEEKDAY(EY4,2)=1,COUNTIF(Jours_fériés,AND(EY4+1,IE+2))),EY12-HLOOKUP(EY4+3,Journalier_HLV_Inter,10,FALSE),IF(AND(WEEKDAY(EY4,2)=1,COUNTIF(Jours_fériés,EY4+1)),EY12-HLOOKUP(EY4+2,Journalier_HLV_Inter,10,FALSE),IF(AND(WEEKDAY(EY4,2)=2,COUNTIF(Jours_fériés,AND(EY4+1,EY4+2))),EY12-HLOOKUP(EY4+3,Journalier_HLV_Inter,10,FALSE),IF(AND(WEEKDAY(EY4,2)=2,COUNTIF(Jours_fériés,EY4+1)),EY12-HLOOKUP(EY4+2,Journalier_HLV_Inter,10,FALSE),IF(AND(WEEKDAY(EY4,2)=3,COUNTIF(Jours_fériés,AND(EY4+1,EY4+2))),EY12-HLOOKUP(EY4+5,Journalier_HLV_Inter,10,FALSE),IF(AND(WEEKDAY(EY4,2)=3,COUNTIF(Jours_fériés,EY4+1)),EY12-HLOOKUP(EY4+2,Journalier_HLV_Inter,10,FALSE),IF(AND(WEEKDAY(EY4,2)=4,COUNTIF(Jours_fériés,EY4+1)),EY12-HLOOKUP(EY4+4,Journalier_HLV_Inter,10,FALSE),IF(AND(WEEKDAY(EY4,2)=4,COUNTIF(Jours_fériés,AND(EY4+1,EY4+4))),EY12-HLOOKUP(EY4+5,Journalier_HLV_Inter,10,FALSE),IF(AND(WEEKDAY(EY4,2)=5,COUNTIF(Jours_fériés,EY4+3)),EY12-HLOOKUP(EY4+4,Journalier_HLV_Inter,10,FALSE),IF(COUNTIF(Week_end,EY4),0,IF(COUNTIF(Jours_fériés,EY4),0,EY12-HLOOKUP(EY4+1,Journalier_HLV_Inter,10,FALSE)))))))))))))</f>
        <v>0</v>
      </c>
      <c r="EZ21" s="63">
        <f>IF(WEEKDAY(EZ4,2)=5,(EZ12-HLOOKUP(EZ4+3,Journalier_HLV_Inter,10,FALSE)),IF(AND(WEEKDAY(EZ4,2)=1,COUNTIF(Jours_fériés,AND(EZ4+1,IE+2))),EZ12-HLOOKUP(EZ4+3,Journalier_HLV_Inter,10,FALSE),IF(AND(WEEKDAY(EZ4,2)=1,COUNTIF(Jours_fériés,EZ4+1)),EZ12-HLOOKUP(EZ4+2,Journalier_HLV_Inter,10,FALSE),IF(AND(WEEKDAY(EZ4,2)=2,COUNTIF(Jours_fériés,AND(EZ4+1,EZ4+2))),EZ12-HLOOKUP(EZ4+3,Journalier_HLV_Inter,10,FALSE),IF(AND(WEEKDAY(EZ4,2)=2,COUNTIF(Jours_fériés,EZ4+1)),EZ12-HLOOKUP(EZ4+2,Journalier_HLV_Inter,10,FALSE),IF(AND(WEEKDAY(EZ4,2)=3,COUNTIF(Jours_fériés,AND(EZ4+1,EZ4+2))),EZ12-HLOOKUP(EZ4+5,Journalier_HLV_Inter,10,FALSE),IF(AND(WEEKDAY(EZ4,2)=3,COUNTIF(Jours_fériés,EZ4+1)),EZ12-HLOOKUP(EZ4+2,Journalier_HLV_Inter,10,FALSE),IF(AND(WEEKDAY(EZ4,2)=4,COUNTIF(Jours_fériés,EZ4+1)),EZ12-HLOOKUP(EZ4+4,Journalier_HLV_Inter,10,FALSE),IF(AND(WEEKDAY(EZ4,2)=4,COUNTIF(Jours_fériés,AND(EZ4+1,EZ4+4))),EZ12-HLOOKUP(EZ4+5,Journalier_HLV_Inter,10,FALSE),IF(AND(WEEKDAY(EZ4,2)=5,COUNTIF(Jours_fériés,EZ4+3)),EZ12-HLOOKUP(EZ4+4,Journalier_HLV_Inter,10,FALSE),IF(COUNTIF(Week_end,EZ4),0,IF(COUNTIF(Jours_fériés,EZ4),0,EZ12-HLOOKUP(EZ4+1,Journalier_HLV_Inter,10,FALSE)))))))))))))</f>
        <v>0</v>
      </c>
      <c r="FA21" s="63">
        <f>IF(WEEKDAY(FA4,2)=5,(FA12-HLOOKUP(FA4+3,Journalier_HLV_Inter,10,FALSE)),IF(AND(WEEKDAY(FA4,2)=1,COUNTIF(Jours_fériés,AND(FA4+1,IE+2))),FA12-HLOOKUP(FA4+3,Journalier_HLV_Inter,10,FALSE),IF(AND(WEEKDAY(FA4,2)=1,COUNTIF(Jours_fériés,FA4+1)),FA12-HLOOKUP(FA4+2,Journalier_HLV_Inter,10,FALSE),IF(AND(WEEKDAY(FA4,2)=2,COUNTIF(Jours_fériés,AND(FA4+1,FA4+2))),FA12-HLOOKUP(FA4+3,Journalier_HLV_Inter,10,FALSE),IF(AND(WEEKDAY(FA4,2)=2,COUNTIF(Jours_fériés,FA4+1)),FA12-HLOOKUP(FA4+2,Journalier_HLV_Inter,10,FALSE),IF(AND(WEEKDAY(FA4,2)=3,COUNTIF(Jours_fériés,AND(FA4+1,FA4+2))),FA12-HLOOKUP(FA4+5,Journalier_HLV_Inter,10,FALSE),IF(AND(WEEKDAY(FA4,2)=3,COUNTIF(Jours_fériés,FA4+1)),FA12-HLOOKUP(FA4+2,Journalier_HLV_Inter,10,FALSE),IF(AND(WEEKDAY(FA4,2)=4,COUNTIF(Jours_fériés,FA4+1)),FA12-HLOOKUP(FA4+4,Journalier_HLV_Inter,10,FALSE),IF(AND(WEEKDAY(FA4,2)=4,COUNTIF(Jours_fériés,AND(FA4+1,FA4+4))),FA12-HLOOKUP(FA4+5,Journalier_HLV_Inter,10,FALSE),IF(AND(WEEKDAY(FA4,2)=5,COUNTIF(Jours_fériés,FA4+3)),FA12-HLOOKUP(FA4+4,Journalier_HLV_Inter,10,FALSE),IF(COUNTIF(Week_end,FA4),0,IF(COUNTIF(Jours_fériés,FA4),0,FA12-HLOOKUP(FA4+1,Journalier_HLV_Inter,10,FALSE)))))))))))))</f>
        <v>0</v>
      </c>
      <c r="FB21" s="63">
        <f>IF(WEEKDAY(FB4,2)=5,(FB12-HLOOKUP(FB4+3,Journalier_HLV_Inter,10,FALSE)),IF(AND(WEEKDAY(FB4,2)=1,COUNTIF(Jours_fériés,AND(FB4+1,IE+2))),FB12-HLOOKUP(FB4+3,Journalier_HLV_Inter,10,FALSE),IF(AND(WEEKDAY(FB4,2)=1,COUNTIF(Jours_fériés,FB4+1)),FB12-HLOOKUP(FB4+2,Journalier_HLV_Inter,10,FALSE),IF(AND(WEEKDAY(FB4,2)=2,COUNTIF(Jours_fériés,AND(FB4+1,FB4+2))),FB12-HLOOKUP(FB4+3,Journalier_HLV_Inter,10,FALSE),IF(AND(WEEKDAY(FB4,2)=2,COUNTIF(Jours_fériés,FB4+1)),FB12-HLOOKUP(FB4+2,Journalier_HLV_Inter,10,FALSE),IF(AND(WEEKDAY(FB4,2)=3,COUNTIF(Jours_fériés,AND(FB4+1,FB4+2))),FB12-HLOOKUP(FB4+5,Journalier_HLV_Inter,10,FALSE),IF(AND(WEEKDAY(FB4,2)=3,COUNTIF(Jours_fériés,FB4+1)),FB12-HLOOKUP(FB4+2,Journalier_HLV_Inter,10,FALSE),IF(AND(WEEKDAY(FB4,2)=4,COUNTIF(Jours_fériés,FB4+1)),FB12-HLOOKUP(FB4+4,Journalier_HLV_Inter,10,FALSE),IF(AND(WEEKDAY(FB4,2)=4,COUNTIF(Jours_fériés,AND(FB4+1,FB4+4))),FB12-HLOOKUP(FB4+5,Journalier_HLV_Inter,10,FALSE),IF(AND(WEEKDAY(FB4,2)=5,COUNTIF(Jours_fériés,FB4+3)),FB12-HLOOKUP(FB4+4,Journalier_HLV_Inter,10,FALSE),IF(COUNTIF(Week_end,FB4),0,IF(COUNTIF(Jours_fériés,FB4),0,FB12-HLOOKUP(FB4+1,Journalier_HLV_Inter,10,FALSE)))))))))))))</f>
        <v>0</v>
      </c>
      <c r="FC21" s="63">
        <f>IF(WEEKDAY(FC4,2)=5,(FC12-HLOOKUP(FC4+3,Journalier_HLV_Inter,10,FALSE)),IF(AND(WEEKDAY(FC4,2)=1,COUNTIF(Jours_fériés,AND(FC4+1,IE+2))),FC12-HLOOKUP(FC4+3,Journalier_HLV_Inter,10,FALSE),IF(AND(WEEKDAY(FC4,2)=1,COUNTIF(Jours_fériés,FC4+1)),FC12-HLOOKUP(FC4+2,Journalier_HLV_Inter,10,FALSE),IF(AND(WEEKDAY(FC4,2)=2,COUNTIF(Jours_fériés,AND(FC4+1,FC4+2))),FC12-HLOOKUP(FC4+3,Journalier_HLV_Inter,10,FALSE),IF(AND(WEEKDAY(FC4,2)=2,COUNTIF(Jours_fériés,FC4+1)),FC12-HLOOKUP(FC4+2,Journalier_HLV_Inter,10,FALSE),IF(AND(WEEKDAY(FC4,2)=3,COUNTIF(Jours_fériés,AND(FC4+1,FC4+2))),FC12-HLOOKUP(FC4+5,Journalier_HLV_Inter,10,FALSE),IF(AND(WEEKDAY(FC4,2)=3,COUNTIF(Jours_fériés,FC4+1)),FC12-HLOOKUP(FC4+2,Journalier_HLV_Inter,10,FALSE),IF(AND(WEEKDAY(FC4,2)=4,COUNTIF(Jours_fériés,FC4+1)),FC12-HLOOKUP(FC4+4,Journalier_HLV_Inter,10,FALSE),IF(AND(WEEKDAY(FC4,2)=4,COUNTIF(Jours_fériés,AND(FC4+1,FC4+4))),FC12-HLOOKUP(FC4+5,Journalier_HLV_Inter,10,FALSE),IF(AND(WEEKDAY(FC4,2)=5,COUNTIF(Jours_fériés,FC4+3)),FC12-HLOOKUP(FC4+4,Journalier_HLV_Inter,10,FALSE),IF(COUNTIF(Week_end,FC4),0,IF(COUNTIF(Jours_fériés,FC4),0,FC12-HLOOKUP(FC4+1,Journalier_HLV_Inter,10,FALSE)))))))))))))</f>
        <v>0</v>
      </c>
      <c r="FD21" s="63">
        <f>IF(WEEKDAY(FD4,2)=5,(FD12-HLOOKUP(FD4+3,Journalier_HLV_Inter,10,FALSE)),IF(AND(WEEKDAY(FD4,2)=1,COUNTIF(Jours_fériés,AND(FD4+1,IE+2))),FD12-HLOOKUP(FD4+3,Journalier_HLV_Inter,10,FALSE),IF(AND(WEEKDAY(FD4,2)=1,COUNTIF(Jours_fériés,FD4+1)),FD12-HLOOKUP(FD4+2,Journalier_HLV_Inter,10,FALSE),IF(AND(WEEKDAY(FD4,2)=2,COUNTIF(Jours_fériés,AND(FD4+1,FD4+2))),FD12-HLOOKUP(FD4+3,Journalier_HLV_Inter,10,FALSE),IF(AND(WEEKDAY(FD4,2)=2,COUNTIF(Jours_fériés,FD4+1)),FD12-HLOOKUP(FD4+2,Journalier_HLV_Inter,10,FALSE),IF(AND(WEEKDAY(FD4,2)=3,COUNTIF(Jours_fériés,AND(FD4+1,FD4+2))),FD12-HLOOKUP(FD4+5,Journalier_HLV_Inter,10,FALSE),IF(AND(WEEKDAY(FD4,2)=3,COUNTIF(Jours_fériés,FD4+1)),FD12-HLOOKUP(FD4+2,Journalier_HLV_Inter,10,FALSE),IF(AND(WEEKDAY(FD4,2)=4,COUNTIF(Jours_fériés,FD4+1)),FD12-HLOOKUP(FD4+4,Journalier_HLV_Inter,10,FALSE),IF(AND(WEEKDAY(FD4,2)=4,COUNTIF(Jours_fériés,AND(FD4+1,FD4+4))),FD12-HLOOKUP(FD4+5,Journalier_HLV_Inter,10,FALSE),IF(AND(WEEKDAY(FD4,2)=5,COUNTIF(Jours_fériés,FD4+3)),FD12-HLOOKUP(FD4+4,Journalier_HLV_Inter,10,FALSE),IF(COUNTIF(Week_end,FD4),0,IF(COUNTIF(Jours_fériés,FD4),0,FD12-HLOOKUP(FD4+1,Journalier_HLV_Inter,10,FALSE)))))))))))))</f>
        <v>0</v>
      </c>
      <c r="FE21" s="63">
        <f>IF(WEEKDAY(FE4,2)=5,(FE12-HLOOKUP(FE4+3,Journalier_HLV_Inter,10,FALSE)),IF(AND(WEEKDAY(FE4,2)=1,COUNTIF(Jours_fériés,AND(FE4+1,IE+2))),FE12-HLOOKUP(FE4+3,Journalier_HLV_Inter,10,FALSE),IF(AND(WEEKDAY(FE4,2)=1,COUNTIF(Jours_fériés,FE4+1)),FE12-HLOOKUP(FE4+2,Journalier_HLV_Inter,10,FALSE),IF(AND(WEEKDAY(FE4,2)=2,COUNTIF(Jours_fériés,AND(FE4+1,FE4+2))),FE12-HLOOKUP(FE4+3,Journalier_HLV_Inter,10,FALSE),IF(AND(WEEKDAY(FE4,2)=2,COUNTIF(Jours_fériés,FE4+1)),FE12-HLOOKUP(FE4+2,Journalier_HLV_Inter,10,FALSE),IF(AND(WEEKDAY(FE4,2)=3,COUNTIF(Jours_fériés,AND(FE4+1,FE4+2))),FE12-HLOOKUP(FE4+5,Journalier_HLV_Inter,10,FALSE),IF(AND(WEEKDAY(FE4,2)=3,COUNTIF(Jours_fériés,FE4+1)),FE12-HLOOKUP(FE4+2,Journalier_HLV_Inter,10,FALSE),IF(AND(WEEKDAY(FE4,2)=4,COUNTIF(Jours_fériés,FE4+1)),FE12-HLOOKUP(FE4+4,Journalier_HLV_Inter,10,FALSE),IF(AND(WEEKDAY(FE4,2)=4,COUNTIF(Jours_fériés,AND(FE4+1,FE4+4))),FE12-HLOOKUP(FE4+5,Journalier_HLV_Inter,10,FALSE),IF(AND(WEEKDAY(FE4,2)=5,COUNTIF(Jours_fériés,FE4+3)),FE12-HLOOKUP(FE4+4,Journalier_HLV_Inter,10,FALSE),IF(COUNTIF(Week_end,FE4),0,IF(COUNTIF(Jours_fériés,FE4),0,FE12-HLOOKUP(FE4+1,Journalier_HLV_Inter,10,FALSE)))))))))))))</f>
        <v>0</v>
      </c>
      <c r="FF21" s="63">
        <f>IF(WEEKDAY(FF4,2)=5,(FF12-HLOOKUP(FF4+3,Journalier_HLV_Inter,10,FALSE)),IF(AND(WEEKDAY(FF4,2)=1,COUNTIF(Jours_fériés,AND(FF4+1,IE+2))),FF12-HLOOKUP(FF4+3,Journalier_HLV_Inter,10,FALSE),IF(AND(WEEKDAY(FF4,2)=1,COUNTIF(Jours_fériés,FF4+1)),FF12-HLOOKUP(FF4+2,Journalier_HLV_Inter,10,FALSE),IF(AND(WEEKDAY(FF4,2)=2,COUNTIF(Jours_fériés,AND(FF4+1,FF4+2))),FF12-HLOOKUP(FF4+3,Journalier_HLV_Inter,10,FALSE),IF(AND(WEEKDAY(FF4,2)=2,COUNTIF(Jours_fériés,FF4+1)),FF12-HLOOKUP(FF4+2,Journalier_HLV_Inter,10,FALSE),IF(AND(WEEKDAY(FF4,2)=3,COUNTIF(Jours_fériés,AND(FF4+1,FF4+2))),FF12-HLOOKUP(FF4+5,Journalier_HLV_Inter,10,FALSE),IF(AND(WEEKDAY(FF4,2)=3,COUNTIF(Jours_fériés,FF4+1)),FF12-HLOOKUP(FF4+2,Journalier_HLV_Inter,10,FALSE),IF(AND(WEEKDAY(FF4,2)=4,COUNTIF(Jours_fériés,FF4+1)),FF12-HLOOKUP(FF4+4,Journalier_HLV_Inter,10,FALSE),IF(AND(WEEKDAY(FF4,2)=4,COUNTIF(Jours_fériés,AND(FF4+1,FF4+4))),FF12-HLOOKUP(FF4+5,Journalier_HLV_Inter,10,FALSE),IF(AND(WEEKDAY(FF4,2)=5,COUNTIF(Jours_fériés,FF4+3)),FF12-HLOOKUP(FF4+4,Journalier_HLV_Inter,10,FALSE),IF(COUNTIF(Week_end,FF4),0,IF(COUNTIF(Jours_fériés,FF4),0,FF12-HLOOKUP(FF4+1,Journalier_HLV_Inter,10,FALSE)))))))))))))</f>
        <v>0</v>
      </c>
      <c r="FG21" s="63">
        <f>IF(WEEKDAY(FG4,2)=5,(FG12-HLOOKUP(FG4+3,Journalier_HLV_Inter,10,FALSE)),IF(AND(WEEKDAY(FG4,2)=1,COUNTIF(Jours_fériés,AND(FG4+1,IE+2))),FG12-HLOOKUP(FG4+3,Journalier_HLV_Inter,10,FALSE),IF(AND(WEEKDAY(FG4,2)=1,COUNTIF(Jours_fériés,FG4+1)),FG12-HLOOKUP(FG4+2,Journalier_HLV_Inter,10,FALSE),IF(AND(WEEKDAY(FG4,2)=2,COUNTIF(Jours_fériés,AND(FG4+1,FG4+2))),FG12-HLOOKUP(FG4+3,Journalier_HLV_Inter,10,FALSE),IF(AND(WEEKDAY(FG4,2)=2,COUNTIF(Jours_fériés,FG4+1)),FG12-HLOOKUP(FG4+2,Journalier_HLV_Inter,10,FALSE),IF(AND(WEEKDAY(FG4,2)=3,COUNTIF(Jours_fériés,AND(FG4+1,FG4+2))),FG12-HLOOKUP(FG4+5,Journalier_HLV_Inter,10,FALSE),IF(AND(WEEKDAY(FG4,2)=3,COUNTIF(Jours_fériés,FG4+1)),FG12-HLOOKUP(FG4+2,Journalier_HLV_Inter,10,FALSE),IF(AND(WEEKDAY(FG4,2)=4,COUNTIF(Jours_fériés,FG4+1)),FG12-HLOOKUP(FG4+4,Journalier_HLV_Inter,10,FALSE),IF(AND(WEEKDAY(FG4,2)=4,COUNTIF(Jours_fériés,AND(FG4+1,FG4+4))),FG12-HLOOKUP(FG4+5,Journalier_HLV_Inter,10,FALSE),IF(AND(WEEKDAY(FG4,2)=5,COUNTIF(Jours_fériés,FG4+3)),FG12-HLOOKUP(FG4+4,Journalier_HLV_Inter,10,FALSE),IF(COUNTIF(Week_end,FG4),0,IF(COUNTIF(Jours_fériés,FG4),0,FG12-HLOOKUP(FG4+1,Journalier_HLV_Inter,10,FALSE)))))))))))))</f>
        <v>0</v>
      </c>
      <c r="FH21" s="63">
        <f>IF(WEEKDAY(FH4,2)=5,(FH12-HLOOKUP(FH4+3,Journalier_HLV_Inter,10,FALSE)),IF(AND(WEEKDAY(FH4,2)=1,COUNTIF(Jours_fériés,AND(FH4+1,IE+2))),FH12-HLOOKUP(FH4+3,Journalier_HLV_Inter,10,FALSE),IF(AND(WEEKDAY(FH4,2)=1,COUNTIF(Jours_fériés,FH4+1)),FH12-HLOOKUP(FH4+2,Journalier_HLV_Inter,10,FALSE),IF(AND(WEEKDAY(FH4,2)=2,COUNTIF(Jours_fériés,AND(FH4+1,FH4+2))),FH12-HLOOKUP(FH4+3,Journalier_HLV_Inter,10,FALSE),IF(AND(WEEKDAY(FH4,2)=2,COUNTIF(Jours_fériés,FH4+1)),FH12-HLOOKUP(FH4+2,Journalier_HLV_Inter,10,FALSE),IF(AND(WEEKDAY(FH4,2)=3,COUNTIF(Jours_fériés,AND(FH4+1,FH4+2))),FH12-HLOOKUP(FH4+5,Journalier_HLV_Inter,10,FALSE),IF(AND(WEEKDAY(FH4,2)=3,COUNTIF(Jours_fériés,FH4+1)),FH12-HLOOKUP(FH4+2,Journalier_HLV_Inter,10,FALSE),IF(AND(WEEKDAY(FH4,2)=4,COUNTIF(Jours_fériés,FH4+1)),FH12-HLOOKUP(FH4+4,Journalier_HLV_Inter,10,FALSE),IF(AND(WEEKDAY(FH4,2)=4,COUNTIF(Jours_fériés,AND(FH4+1,FH4+4))),FH12-HLOOKUP(FH4+5,Journalier_HLV_Inter,10,FALSE),IF(AND(WEEKDAY(FH4,2)=5,COUNTIF(Jours_fériés,FH4+3)),FH12-HLOOKUP(FH4+4,Journalier_HLV_Inter,10,FALSE),IF(COUNTIF(Week_end,FH4),0,IF(COUNTIF(Jours_fériés,FH4),0,FH12-HLOOKUP(FH4+1,Journalier_HLV_Inter,10,FALSE)))))))))))))</f>
        <v>0</v>
      </c>
      <c r="FI21" s="63">
        <f>IF(WEEKDAY(FI4,2)=5,(FI12-HLOOKUP(FI4+3,Journalier_HLV_Inter,10,FALSE)),IF(AND(WEEKDAY(FI4,2)=1,COUNTIF(Jours_fériés,AND(FI4+1,IE+2))),FI12-HLOOKUP(FI4+3,Journalier_HLV_Inter,10,FALSE),IF(AND(WEEKDAY(FI4,2)=1,COUNTIF(Jours_fériés,FI4+1)),FI12-HLOOKUP(FI4+2,Journalier_HLV_Inter,10,FALSE),IF(AND(WEEKDAY(FI4,2)=2,COUNTIF(Jours_fériés,AND(FI4+1,FI4+2))),FI12-HLOOKUP(FI4+3,Journalier_HLV_Inter,10,FALSE),IF(AND(WEEKDAY(FI4,2)=2,COUNTIF(Jours_fériés,FI4+1)),FI12-HLOOKUP(FI4+2,Journalier_HLV_Inter,10,FALSE),IF(AND(WEEKDAY(FI4,2)=3,COUNTIF(Jours_fériés,AND(FI4+1,FI4+2))),FI12-HLOOKUP(FI4+5,Journalier_HLV_Inter,10,FALSE),IF(AND(WEEKDAY(FI4,2)=3,COUNTIF(Jours_fériés,FI4+1)),FI12-HLOOKUP(FI4+2,Journalier_HLV_Inter,10,FALSE),IF(AND(WEEKDAY(FI4,2)=4,COUNTIF(Jours_fériés,FI4+1)),FI12-HLOOKUP(FI4+4,Journalier_HLV_Inter,10,FALSE),IF(AND(WEEKDAY(FI4,2)=4,COUNTIF(Jours_fériés,AND(FI4+1,FI4+4))),FI12-HLOOKUP(FI4+5,Journalier_HLV_Inter,10,FALSE),IF(AND(WEEKDAY(FI4,2)=5,COUNTIF(Jours_fériés,FI4+3)),FI12-HLOOKUP(FI4+4,Journalier_HLV_Inter,10,FALSE),IF(COUNTIF(Week_end,FI4),0,IF(COUNTIF(Jours_fériés,FI4),0,FI12-HLOOKUP(FI4+1,Journalier_HLV_Inter,10,FALSE)))))))))))))</f>
        <v>0</v>
      </c>
      <c r="FJ21" s="63">
        <f>IF(WEEKDAY(FJ4,2)=5,(FJ12-HLOOKUP(FJ4+3,Journalier_HLV_Inter,10,FALSE)),IF(AND(WEEKDAY(FJ4,2)=1,COUNTIF(Jours_fériés,AND(FJ4+1,IE+2))),FJ12-HLOOKUP(FJ4+3,Journalier_HLV_Inter,10,FALSE),IF(AND(WEEKDAY(FJ4,2)=1,COUNTIF(Jours_fériés,FJ4+1)),FJ12-HLOOKUP(FJ4+2,Journalier_HLV_Inter,10,FALSE),IF(AND(WEEKDAY(FJ4,2)=2,COUNTIF(Jours_fériés,AND(FJ4+1,FJ4+2))),FJ12-HLOOKUP(FJ4+3,Journalier_HLV_Inter,10,FALSE),IF(AND(WEEKDAY(FJ4,2)=2,COUNTIF(Jours_fériés,FJ4+1)),FJ12-HLOOKUP(FJ4+2,Journalier_HLV_Inter,10,FALSE),IF(AND(WEEKDAY(FJ4,2)=3,COUNTIF(Jours_fériés,AND(FJ4+1,FJ4+2))),FJ12-HLOOKUP(FJ4+5,Journalier_HLV_Inter,10,FALSE),IF(AND(WEEKDAY(FJ4,2)=3,COUNTIF(Jours_fériés,FJ4+1)),FJ12-HLOOKUP(FJ4+2,Journalier_HLV_Inter,10,FALSE),IF(AND(WEEKDAY(FJ4,2)=4,COUNTIF(Jours_fériés,FJ4+1)),FJ12-HLOOKUP(FJ4+4,Journalier_HLV_Inter,10,FALSE),IF(AND(WEEKDAY(FJ4,2)=4,COUNTIF(Jours_fériés,AND(FJ4+1,FJ4+4))),FJ12-HLOOKUP(FJ4+5,Journalier_HLV_Inter,10,FALSE),IF(AND(WEEKDAY(FJ4,2)=5,COUNTIF(Jours_fériés,FJ4+3)),FJ12-HLOOKUP(FJ4+4,Journalier_HLV_Inter,10,FALSE),IF(COUNTIF(Week_end,FJ4),0,IF(COUNTIF(Jours_fériés,FJ4),0,FJ12-HLOOKUP(FJ4+1,Journalier_HLV_Inter,10,FALSE)))))))))))))</f>
        <v>0</v>
      </c>
      <c r="FK21" s="63">
        <f>IF(WEEKDAY(FK4,2)=5,(FK12-HLOOKUP(FK4+3,Journalier_HLV_Inter,10,FALSE)),IF(AND(WEEKDAY(FK4,2)=1,COUNTIF(Jours_fériés,AND(FK4+1,IE+2))),FK12-HLOOKUP(FK4+3,Journalier_HLV_Inter,10,FALSE),IF(AND(WEEKDAY(FK4,2)=1,COUNTIF(Jours_fériés,FK4+1)),FK12-HLOOKUP(FK4+2,Journalier_HLV_Inter,10,FALSE),IF(AND(WEEKDAY(FK4,2)=2,COUNTIF(Jours_fériés,AND(FK4+1,FK4+2))),FK12-HLOOKUP(FK4+3,Journalier_HLV_Inter,10,FALSE),IF(AND(WEEKDAY(FK4,2)=2,COUNTIF(Jours_fériés,FK4+1)),FK12-HLOOKUP(FK4+2,Journalier_HLV_Inter,10,FALSE),IF(AND(WEEKDAY(FK4,2)=3,COUNTIF(Jours_fériés,AND(FK4+1,FK4+2))),FK12-HLOOKUP(FK4+5,Journalier_HLV_Inter,10,FALSE),IF(AND(WEEKDAY(FK4,2)=3,COUNTIF(Jours_fériés,FK4+1)),FK12-HLOOKUP(FK4+2,Journalier_HLV_Inter,10,FALSE),IF(AND(WEEKDAY(FK4,2)=4,COUNTIF(Jours_fériés,FK4+1)),FK12-HLOOKUP(FK4+4,Journalier_HLV_Inter,10,FALSE),IF(AND(WEEKDAY(FK4,2)=4,COUNTIF(Jours_fériés,AND(FK4+1,FK4+4))),FK12-HLOOKUP(FK4+5,Journalier_HLV_Inter,10,FALSE),IF(AND(WEEKDAY(FK4,2)=5,COUNTIF(Jours_fériés,FK4+3)),FK12-HLOOKUP(FK4+4,Journalier_HLV_Inter,10,FALSE),IF(COUNTIF(Week_end,FK4),0,IF(COUNTIF(Jours_fériés,FK4),0,FK12-HLOOKUP(FK4+1,Journalier_HLV_Inter,10,FALSE)))))))))))))</f>
        <v>0</v>
      </c>
      <c r="FL21" s="63">
        <f>IF(WEEKDAY(FL4,2)=5,(FL12-HLOOKUP(FL4+3,Journalier_HLV_Inter,10,FALSE)),IF(AND(WEEKDAY(FL4,2)=1,COUNTIF(Jours_fériés,AND(FL4+1,IE+2))),FL12-HLOOKUP(FL4+3,Journalier_HLV_Inter,10,FALSE),IF(AND(WEEKDAY(FL4,2)=1,COUNTIF(Jours_fériés,FL4+1)),FL12-HLOOKUP(FL4+2,Journalier_HLV_Inter,10,FALSE),IF(AND(WEEKDAY(FL4,2)=2,COUNTIF(Jours_fériés,AND(FL4+1,FL4+2))),FL12-HLOOKUP(FL4+3,Journalier_HLV_Inter,10,FALSE),IF(AND(WEEKDAY(FL4,2)=2,COUNTIF(Jours_fériés,FL4+1)),FL12-HLOOKUP(FL4+2,Journalier_HLV_Inter,10,FALSE),IF(AND(WEEKDAY(FL4,2)=3,COUNTIF(Jours_fériés,AND(FL4+1,FL4+2))),FL12-HLOOKUP(FL4+5,Journalier_HLV_Inter,10,FALSE),IF(AND(WEEKDAY(FL4,2)=3,COUNTIF(Jours_fériés,FL4+1)),FL12-HLOOKUP(FL4+2,Journalier_HLV_Inter,10,FALSE),IF(AND(WEEKDAY(FL4,2)=4,COUNTIF(Jours_fériés,FL4+1)),FL12-HLOOKUP(FL4+4,Journalier_HLV_Inter,10,FALSE),IF(AND(WEEKDAY(FL4,2)=4,COUNTIF(Jours_fériés,AND(FL4+1,FL4+4))),FL12-HLOOKUP(FL4+5,Journalier_HLV_Inter,10,FALSE),IF(AND(WEEKDAY(FL4,2)=5,COUNTIF(Jours_fériés,FL4+3)),FL12-HLOOKUP(FL4+4,Journalier_HLV_Inter,10,FALSE),IF(COUNTIF(Week_end,FL4),0,IF(COUNTIF(Jours_fériés,FL4),0,FL12-HLOOKUP(FL4+1,Journalier_HLV_Inter,10,FALSE)))))))))))))</f>
        <v>0</v>
      </c>
      <c r="FM21" s="63">
        <f>IF(WEEKDAY(FM4,2)=5,(FM12-HLOOKUP(FM4+3,Journalier_HLV_Inter,10,FALSE)),IF(AND(WEEKDAY(FM4,2)=1,COUNTIF(Jours_fériés,AND(FM4+1,IE+2))),FM12-HLOOKUP(FM4+3,Journalier_HLV_Inter,10,FALSE),IF(AND(WEEKDAY(FM4,2)=1,COUNTIF(Jours_fériés,FM4+1)),FM12-HLOOKUP(FM4+2,Journalier_HLV_Inter,10,FALSE),IF(AND(WEEKDAY(FM4,2)=2,COUNTIF(Jours_fériés,AND(FM4+1,FM4+2))),FM12-HLOOKUP(FM4+3,Journalier_HLV_Inter,10,FALSE),IF(AND(WEEKDAY(FM4,2)=2,COUNTIF(Jours_fériés,FM4+1)),FM12-HLOOKUP(FM4+2,Journalier_HLV_Inter,10,FALSE),IF(AND(WEEKDAY(FM4,2)=3,COUNTIF(Jours_fériés,AND(FM4+1,FM4+2))),FM12-HLOOKUP(FM4+5,Journalier_HLV_Inter,10,FALSE),IF(AND(WEEKDAY(FM4,2)=3,COUNTIF(Jours_fériés,FM4+1)),FM12-HLOOKUP(FM4+2,Journalier_HLV_Inter,10,FALSE),IF(AND(WEEKDAY(FM4,2)=4,COUNTIF(Jours_fériés,FM4+1)),FM12-HLOOKUP(FM4+4,Journalier_HLV_Inter,10,FALSE),IF(AND(WEEKDAY(FM4,2)=4,COUNTIF(Jours_fériés,AND(FM4+1,FM4+4))),FM12-HLOOKUP(FM4+5,Journalier_HLV_Inter,10,FALSE),IF(AND(WEEKDAY(FM4,2)=5,COUNTIF(Jours_fériés,FM4+3)),FM12-HLOOKUP(FM4+4,Journalier_HLV_Inter,10,FALSE),IF(COUNTIF(Week_end,FM4),0,IF(COUNTIF(Jours_fériés,FM4),0,FM12-HLOOKUP(FM4+1,Journalier_HLV_Inter,10,FALSE)))))))))))))</f>
        <v>0</v>
      </c>
      <c r="FN21" s="63">
        <f>IF(WEEKDAY(FN4,2)=5,(FN12-HLOOKUP(FN4+3,Journalier_HLV_Inter,10,FALSE)),IF(AND(WEEKDAY(FN4,2)=1,COUNTIF(Jours_fériés,AND(FN4+1,IE+2))),FN12-HLOOKUP(FN4+3,Journalier_HLV_Inter,10,FALSE),IF(AND(WEEKDAY(FN4,2)=1,COUNTIF(Jours_fériés,FN4+1)),FN12-HLOOKUP(FN4+2,Journalier_HLV_Inter,10,FALSE),IF(AND(WEEKDAY(FN4,2)=2,COUNTIF(Jours_fériés,AND(FN4+1,FN4+2))),FN12-HLOOKUP(FN4+3,Journalier_HLV_Inter,10,FALSE),IF(AND(WEEKDAY(FN4,2)=2,COUNTIF(Jours_fériés,FN4+1)),FN12-HLOOKUP(FN4+2,Journalier_HLV_Inter,10,FALSE),IF(AND(WEEKDAY(FN4,2)=3,COUNTIF(Jours_fériés,AND(FN4+1,FN4+2))),FN12-HLOOKUP(FN4+5,Journalier_HLV_Inter,10,FALSE),IF(AND(WEEKDAY(FN4,2)=3,COUNTIF(Jours_fériés,FN4+1)),FN12-HLOOKUP(FN4+2,Journalier_HLV_Inter,10,FALSE),IF(AND(WEEKDAY(FN4,2)=4,COUNTIF(Jours_fériés,FN4+1)),FN12-HLOOKUP(FN4+4,Journalier_HLV_Inter,10,FALSE),IF(AND(WEEKDAY(FN4,2)=4,COUNTIF(Jours_fériés,AND(FN4+1,FN4+4))),FN12-HLOOKUP(FN4+5,Journalier_HLV_Inter,10,FALSE),IF(AND(WEEKDAY(FN4,2)=5,COUNTIF(Jours_fériés,FN4+3)),FN12-HLOOKUP(FN4+4,Journalier_HLV_Inter,10,FALSE),IF(COUNTIF(Week_end,FN4),0,IF(COUNTIF(Jours_fériés,FN4),0,FN12-HLOOKUP(FN4+1,Journalier_HLV_Inter,10,FALSE)))))))))))))</f>
        <v>0</v>
      </c>
      <c r="FO21" s="63">
        <f>IF(WEEKDAY(FO4,2)=5,(FO12-HLOOKUP(FO4+3,Journalier_HLV_Inter,10,FALSE)),IF(AND(WEEKDAY(FO4,2)=1,COUNTIF(Jours_fériés,AND(FO4+1,IE+2))),FO12-HLOOKUP(FO4+3,Journalier_HLV_Inter,10,FALSE),IF(AND(WEEKDAY(FO4,2)=1,COUNTIF(Jours_fériés,FO4+1)),FO12-HLOOKUP(FO4+2,Journalier_HLV_Inter,10,FALSE),IF(AND(WEEKDAY(FO4,2)=2,COUNTIF(Jours_fériés,AND(FO4+1,FO4+2))),FO12-HLOOKUP(FO4+3,Journalier_HLV_Inter,10,FALSE),IF(AND(WEEKDAY(FO4,2)=2,COUNTIF(Jours_fériés,FO4+1)),FO12-HLOOKUP(FO4+2,Journalier_HLV_Inter,10,FALSE),IF(AND(WEEKDAY(FO4,2)=3,COUNTIF(Jours_fériés,AND(FO4+1,FO4+2))),FO12-HLOOKUP(FO4+5,Journalier_HLV_Inter,10,FALSE),IF(AND(WEEKDAY(FO4,2)=3,COUNTIF(Jours_fériés,FO4+1)),FO12-HLOOKUP(FO4+2,Journalier_HLV_Inter,10,FALSE),IF(AND(WEEKDAY(FO4,2)=4,COUNTIF(Jours_fériés,FO4+1)),FO12-HLOOKUP(FO4+4,Journalier_HLV_Inter,10,FALSE),IF(AND(WEEKDAY(FO4,2)=4,COUNTIF(Jours_fériés,AND(FO4+1,FO4+4))),FO12-HLOOKUP(FO4+5,Journalier_HLV_Inter,10,FALSE),IF(AND(WEEKDAY(FO4,2)=5,COUNTIF(Jours_fériés,FO4+3)),FO12-HLOOKUP(FO4+4,Journalier_HLV_Inter,10,FALSE),IF(COUNTIF(Week_end,FO4),0,IF(COUNTIF(Jours_fériés,FO4),0,FO12-HLOOKUP(FO4+1,Journalier_HLV_Inter,10,FALSE)))))))))))))</f>
        <v>0</v>
      </c>
      <c r="FP21" s="63">
        <f>IF(WEEKDAY(FP4,2)=5,(FP12-HLOOKUP(FP4+3,Journalier_HLV_Inter,10,FALSE)),IF(AND(WEEKDAY(FP4,2)=1,COUNTIF(Jours_fériés,AND(FP4+1,IE+2))),FP12-HLOOKUP(FP4+3,Journalier_HLV_Inter,10,FALSE),IF(AND(WEEKDAY(FP4,2)=1,COUNTIF(Jours_fériés,FP4+1)),FP12-HLOOKUP(FP4+2,Journalier_HLV_Inter,10,FALSE),IF(AND(WEEKDAY(FP4,2)=2,COUNTIF(Jours_fériés,AND(FP4+1,FP4+2))),FP12-HLOOKUP(FP4+3,Journalier_HLV_Inter,10,FALSE),IF(AND(WEEKDAY(FP4,2)=2,COUNTIF(Jours_fériés,FP4+1)),FP12-HLOOKUP(FP4+2,Journalier_HLV_Inter,10,FALSE),IF(AND(WEEKDAY(FP4,2)=3,COUNTIF(Jours_fériés,AND(FP4+1,FP4+2))),FP12-HLOOKUP(FP4+5,Journalier_HLV_Inter,10,FALSE),IF(AND(WEEKDAY(FP4,2)=3,COUNTIF(Jours_fériés,FP4+1)),FP12-HLOOKUP(FP4+2,Journalier_HLV_Inter,10,FALSE),IF(AND(WEEKDAY(FP4,2)=4,COUNTIF(Jours_fériés,FP4+1)),FP12-HLOOKUP(FP4+4,Journalier_HLV_Inter,10,FALSE),IF(AND(WEEKDAY(FP4,2)=4,COUNTIF(Jours_fériés,AND(FP4+1,FP4+4))),FP12-HLOOKUP(FP4+5,Journalier_HLV_Inter,10,FALSE),IF(AND(WEEKDAY(FP4,2)=5,COUNTIF(Jours_fériés,FP4+3)),FP12-HLOOKUP(FP4+4,Journalier_HLV_Inter,10,FALSE),IF(COUNTIF(Week_end,FP4),0,IF(COUNTIF(Jours_fériés,FP4),0,FP12-HLOOKUP(FP4+1,Journalier_HLV_Inter,10,FALSE)))))))))))))</f>
        <v>0</v>
      </c>
      <c r="FQ21" s="63">
        <f>IF(WEEKDAY(FQ4,2)=5,(FQ12-HLOOKUP(FQ4+3,Journalier_HLV_Inter,10,FALSE)),IF(AND(WEEKDAY(FQ4,2)=1,COUNTIF(Jours_fériés,AND(FQ4+1,IE+2))),FQ12-HLOOKUP(FQ4+3,Journalier_HLV_Inter,10,FALSE),IF(AND(WEEKDAY(FQ4,2)=1,COUNTIF(Jours_fériés,FQ4+1)),FQ12-HLOOKUP(FQ4+2,Journalier_HLV_Inter,10,FALSE),IF(AND(WEEKDAY(FQ4,2)=2,COUNTIF(Jours_fériés,AND(FQ4+1,FQ4+2))),FQ12-HLOOKUP(FQ4+3,Journalier_HLV_Inter,10,FALSE),IF(AND(WEEKDAY(FQ4,2)=2,COUNTIF(Jours_fériés,FQ4+1)),FQ12-HLOOKUP(FQ4+2,Journalier_HLV_Inter,10,FALSE),IF(AND(WEEKDAY(FQ4,2)=3,COUNTIF(Jours_fériés,AND(FQ4+1,FQ4+2))),FQ12-HLOOKUP(FQ4+5,Journalier_HLV_Inter,10,FALSE),IF(AND(WEEKDAY(FQ4,2)=3,COUNTIF(Jours_fériés,FQ4+1)),FQ12-HLOOKUP(FQ4+2,Journalier_HLV_Inter,10,FALSE),IF(AND(WEEKDAY(FQ4,2)=4,COUNTIF(Jours_fériés,FQ4+1)),FQ12-HLOOKUP(FQ4+4,Journalier_HLV_Inter,10,FALSE),IF(AND(WEEKDAY(FQ4,2)=4,COUNTIF(Jours_fériés,AND(FQ4+1,FQ4+4))),FQ12-HLOOKUP(FQ4+5,Journalier_HLV_Inter,10,FALSE),IF(AND(WEEKDAY(FQ4,2)=5,COUNTIF(Jours_fériés,FQ4+3)),FQ12-HLOOKUP(FQ4+4,Journalier_HLV_Inter,10,FALSE),IF(COUNTIF(Week_end,FQ4),0,IF(COUNTIF(Jours_fériés,FQ4),0,FQ12-HLOOKUP(FQ4+1,Journalier_HLV_Inter,10,FALSE)))))))))))))</f>
        <v>0</v>
      </c>
      <c r="FR21" s="63">
        <f>IF(WEEKDAY(FR4,2)=5,(FR12-HLOOKUP(FR4+3,Journalier_HLV_Inter,10,FALSE)),IF(AND(WEEKDAY(FR4,2)=1,COUNTIF(Jours_fériés,AND(FR4+1,IE+2))),FR12-HLOOKUP(FR4+3,Journalier_HLV_Inter,10,FALSE),IF(AND(WEEKDAY(FR4,2)=1,COUNTIF(Jours_fériés,FR4+1)),FR12-HLOOKUP(FR4+2,Journalier_HLV_Inter,10,FALSE),IF(AND(WEEKDAY(FR4,2)=2,COUNTIF(Jours_fériés,AND(FR4+1,FR4+2))),FR12-HLOOKUP(FR4+3,Journalier_HLV_Inter,10,FALSE),IF(AND(WEEKDAY(FR4,2)=2,COUNTIF(Jours_fériés,FR4+1)),FR12-HLOOKUP(FR4+2,Journalier_HLV_Inter,10,FALSE),IF(AND(WEEKDAY(FR4,2)=3,COUNTIF(Jours_fériés,AND(FR4+1,FR4+2))),FR12-HLOOKUP(FR4+5,Journalier_HLV_Inter,10,FALSE),IF(AND(WEEKDAY(FR4,2)=3,COUNTIF(Jours_fériés,FR4+1)),FR12-HLOOKUP(FR4+2,Journalier_HLV_Inter,10,FALSE),IF(AND(WEEKDAY(FR4,2)=4,COUNTIF(Jours_fériés,FR4+1)),FR12-HLOOKUP(FR4+4,Journalier_HLV_Inter,10,FALSE),IF(AND(WEEKDAY(FR4,2)=4,COUNTIF(Jours_fériés,AND(FR4+1,FR4+4))),FR12-HLOOKUP(FR4+5,Journalier_HLV_Inter,10,FALSE),IF(AND(WEEKDAY(FR4,2)=5,COUNTIF(Jours_fériés,FR4+3)),FR12-HLOOKUP(FR4+4,Journalier_HLV_Inter,10,FALSE),IF(COUNTIF(Week_end,FR4),0,IF(COUNTIF(Jours_fériés,FR4),0,FR12-HLOOKUP(FR4+1,Journalier_HLV_Inter,10,FALSE)))))))))))))</f>
        <v>0</v>
      </c>
      <c r="FS21" s="63">
        <f>IF(WEEKDAY(FS4,2)=5,(FS12-HLOOKUP(FS4+3,Journalier_HLV_Inter,10,FALSE)),IF(AND(WEEKDAY(FS4,2)=1,COUNTIF(Jours_fériés,AND(FS4+1,IE+2))),FS12-HLOOKUP(FS4+3,Journalier_HLV_Inter,10,FALSE),IF(AND(WEEKDAY(FS4,2)=1,COUNTIF(Jours_fériés,FS4+1)),FS12-HLOOKUP(FS4+2,Journalier_HLV_Inter,10,FALSE),IF(AND(WEEKDAY(FS4,2)=2,COUNTIF(Jours_fériés,AND(FS4+1,FS4+2))),FS12-HLOOKUP(FS4+3,Journalier_HLV_Inter,10,FALSE),IF(AND(WEEKDAY(FS4,2)=2,COUNTIF(Jours_fériés,FS4+1)),FS12-HLOOKUP(FS4+2,Journalier_HLV_Inter,10,FALSE),IF(AND(WEEKDAY(FS4,2)=3,COUNTIF(Jours_fériés,AND(FS4+1,FS4+2))),FS12-HLOOKUP(FS4+5,Journalier_HLV_Inter,10,FALSE),IF(AND(WEEKDAY(FS4,2)=3,COUNTIF(Jours_fériés,FS4+1)),FS12-HLOOKUP(FS4+2,Journalier_HLV_Inter,10,FALSE),IF(AND(WEEKDAY(FS4,2)=4,COUNTIF(Jours_fériés,FS4+1)),FS12-HLOOKUP(FS4+4,Journalier_HLV_Inter,10,FALSE),IF(AND(WEEKDAY(FS4,2)=4,COUNTIF(Jours_fériés,AND(FS4+1,FS4+4))),FS12-HLOOKUP(FS4+5,Journalier_HLV_Inter,10,FALSE),IF(AND(WEEKDAY(FS4,2)=5,COUNTIF(Jours_fériés,FS4+3)),FS12-HLOOKUP(FS4+4,Journalier_HLV_Inter,10,FALSE),IF(COUNTIF(Week_end,FS4),0,IF(COUNTIF(Jours_fériés,FS4),0,FS12-HLOOKUP(FS4+1,Journalier_HLV_Inter,10,FALSE)))))))))))))</f>
        <v>0</v>
      </c>
      <c r="FT21" s="63">
        <f>IF(WEEKDAY(FT4,2)=5,(FT12-HLOOKUP(FT4+3,Journalier_HLV_Inter,10,FALSE)),IF(AND(WEEKDAY(FT4,2)=1,COUNTIF(Jours_fériés,AND(FT4+1,IE+2))),FT12-HLOOKUP(FT4+3,Journalier_HLV_Inter,10,FALSE),IF(AND(WEEKDAY(FT4,2)=1,COUNTIF(Jours_fériés,FT4+1)),FT12-HLOOKUP(FT4+2,Journalier_HLV_Inter,10,FALSE),IF(AND(WEEKDAY(FT4,2)=2,COUNTIF(Jours_fériés,AND(FT4+1,FT4+2))),FT12-HLOOKUP(FT4+3,Journalier_HLV_Inter,10,FALSE),IF(AND(WEEKDAY(FT4,2)=2,COUNTIF(Jours_fériés,FT4+1)),FT12-HLOOKUP(FT4+2,Journalier_HLV_Inter,10,FALSE),IF(AND(WEEKDAY(FT4,2)=3,COUNTIF(Jours_fériés,AND(FT4+1,FT4+2))),FT12-HLOOKUP(FT4+5,Journalier_HLV_Inter,10,FALSE),IF(AND(WEEKDAY(FT4,2)=3,COUNTIF(Jours_fériés,FT4+1)),FT12-HLOOKUP(FT4+2,Journalier_HLV_Inter,10,FALSE),IF(AND(WEEKDAY(FT4,2)=4,COUNTIF(Jours_fériés,FT4+1)),FT12-HLOOKUP(FT4+4,Journalier_HLV_Inter,10,FALSE),IF(AND(WEEKDAY(FT4,2)=4,COUNTIF(Jours_fériés,AND(FT4+1,FT4+4))),FT12-HLOOKUP(FT4+5,Journalier_HLV_Inter,10,FALSE),IF(AND(WEEKDAY(FT4,2)=5,COUNTIF(Jours_fériés,FT4+3)),FT12-HLOOKUP(FT4+4,Journalier_HLV_Inter,10,FALSE),IF(COUNTIF(Week_end,FT4),0,IF(COUNTIF(Jours_fériés,FT4),0,FT12-HLOOKUP(FT4+1,Journalier_HLV_Inter,10,FALSE)))))))))))))</f>
        <v>0</v>
      </c>
      <c r="FU21" s="63">
        <f>IF(WEEKDAY(FU4,2)=5,(FU12-HLOOKUP(FU4+3,Journalier_HLV_Inter,10,FALSE)),IF(AND(WEEKDAY(FU4,2)=1,COUNTIF(Jours_fériés,AND(FU4+1,IE+2))),FU12-HLOOKUP(FU4+3,Journalier_HLV_Inter,10,FALSE),IF(AND(WEEKDAY(FU4,2)=1,COUNTIF(Jours_fériés,FU4+1)),FU12-HLOOKUP(FU4+2,Journalier_HLV_Inter,10,FALSE),IF(AND(WEEKDAY(FU4,2)=2,COUNTIF(Jours_fériés,AND(FU4+1,FU4+2))),FU12-HLOOKUP(FU4+3,Journalier_HLV_Inter,10,FALSE),IF(AND(WEEKDAY(FU4,2)=2,COUNTIF(Jours_fériés,FU4+1)),FU12-HLOOKUP(FU4+2,Journalier_HLV_Inter,10,FALSE),IF(AND(WEEKDAY(FU4,2)=3,COUNTIF(Jours_fériés,AND(FU4+1,FU4+2))),FU12-HLOOKUP(FU4+5,Journalier_HLV_Inter,10,FALSE),IF(AND(WEEKDAY(FU4,2)=3,COUNTIF(Jours_fériés,FU4+1)),FU12-HLOOKUP(FU4+2,Journalier_HLV_Inter,10,FALSE),IF(AND(WEEKDAY(FU4,2)=4,COUNTIF(Jours_fériés,FU4+1)),FU12-HLOOKUP(FU4+4,Journalier_HLV_Inter,10,FALSE),IF(AND(WEEKDAY(FU4,2)=4,COUNTIF(Jours_fériés,AND(FU4+1,FU4+4))),FU12-HLOOKUP(FU4+5,Journalier_HLV_Inter,10,FALSE),IF(AND(WEEKDAY(FU4,2)=5,COUNTIF(Jours_fériés,FU4+3)),FU12-HLOOKUP(FU4+4,Journalier_HLV_Inter,10,FALSE),IF(COUNTIF(Week_end,FU4),0,IF(COUNTIF(Jours_fériés,FU4),0,FU12-HLOOKUP(FU4+1,Journalier_HLV_Inter,10,FALSE)))))))))))))</f>
        <v>0</v>
      </c>
      <c r="FV21" s="63">
        <f>IF(WEEKDAY(FV4,2)=5,(FV12-HLOOKUP(FV4+3,Journalier_HLV_Inter,10,FALSE)),IF(AND(WEEKDAY(FV4,2)=1,COUNTIF(Jours_fériés,AND(FV4+1,IE+2))),FV12-HLOOKUP(FV4+3,Journalier_HLV_Inter,10,FALSE),IF(AND(WEEKDAY(FV4,2)=1,COUNTIF(Jours_fériés,FV4+1)),FV12-HLOOKUP(FV4+2,Journalier_HLV_Inter,10,FALSE),IF(AND(WEEKDAY(FV4,2)=2,COUNTIF(Jours_fériés,AND(FV4+1,FV4+2))),FV12-HLOOKUP(FV4+3,Journalier_HLV_Inter,10,FALSE),IF(AND(WEEKDAY(FV4,2)=2,COUNTIF(Jours_fériés,FV4+1)),FV12-HLOOKUP(FV4+2,Journalier_HLV_Inter,10,FALSE),IF(AND(WEEKDAY(FV4,2)=3,COUNTIF(Jours_fériés,AND(FV4+1,FV4+2))),FV12-HLOOKUP(FV4+5,Journalier_HLV_Inter,10,FALSE),IF(AND(WEEKDAY(FV4,2)=3,COUNTIF(Jours_fériés,FV4+1)),FV12-HLOOKUP(FV4+2,Journalier_HLV_Inter,10,FALSE),IF(AND(WEEKDAY(FV4,2)=4,COUNTIF(Jours_fériés,FV4+1)),FV12-HLOOKUP(FV4+4,Journalier_HLV_Inter,10,FALSE),IF(AND(WEEKDAY(FV4,2)=4,COUNTIF(Jours_fériés,AND(FV4+1,FV4+4))),FV12-HLOOKUP(FV4+5,Journalier_HLV_Inter,10,FALSE),IF(AND(WEEKDAY(FV4,2)=5,COUNTIF(Jours_fériés,FV4+3)),FV12-HLOOKUP(FV4+4,Journalier_HLV_Inter,10,FALSE),IF(COUNTIF(Week_end,FV4),0,IF(COUNTIF(Jours_fériés,FV4),0,FV12-HLOOKUP(FV4+1,Journalier_HLV_Inter,10,FALSE)))))))))))))</f>
        <v>0</v>
      </c>
      <c r="FW21" s="63">
        <f>IF(WEEKDAY(FW4,2)=5,(FW12-HLOOKUP(FW4+3,Journalier_HLV_Inter,10,FALSE)),IF(AND(WEEKDAY(FW4,2)=1,COUNTIF(Jours_fériés,AND(FW4+1,IE+2))),FW12-HLOOKUP(FW4+3,Journalier_HLV_Inter,10,FALSE),IF(AND(WEEKDAY(FW4,2)=1,COUNTIF(Jours_fériés,FW4+1)),FW12-HLOOKUP(FW4+2,Journalier_HLV_Inter,10,FALSE),IF(AND(WEEKDAY(FW4,2)=2,COUNTIF(Jours_fériés,AND(FW4+1,FW4+2))),FW12-HLOOKUP(FW4+3,Journalier_HLV_Inter,10,FALSE),IF(AND(WEEKDAY(FW4,2)=2,COUNTIF(Jours_fériés,FW4+1)),FW12-HLOOKUP(FW4+2,Journalier_HLV_Inter,10,FALSE),IF(AND(WEEKDAY(FW4,2)=3,COUNTIF(Jours_fériés,AND(FW4+1,FW4+2))),FW12-HLOOKUP(FW4+5,Journalier_HLV_Inter,10,FALSE),IF(AND(WEEKDAY(FW4,2)=3,COUNTIF(Jours_fériés,FW4+1)),FW12-HLOOKUP(FW4+2,Journalier_HLV_Inter,10,FALSE),IF(AND(WEEKDAY(FW4,2)=4,COUNTIF(Jours_fériés,FW4+1)),FW12-HLOOKUP(FW4+4,Journalier_HLV_Inter,10,FALSE),IF(AND(WEEKDAY(FW4,2)=4,COUNTIF(Jours_fériés,AND(FW4+1,FW4+4))),FW12-HLOOKUP(FW4+5,Journalier_HLV_Inter,10,FALSE),IF(AND(WEEKDAY(FW4,2)=5,COUNTIF(Jours_fériés,FW4+3)),FW12-HLOOKUP(FW4+4,Journalier_HLV_Inter,10,FALSE),IF(COUNTIF(Week_end,FW4),0,IF(COUNTIF(Jours_fériés,FW4),0,FW12-HLOOKUP(FW4+1,Journalier_HLV_Inter,10,FALSE)))))))))))))</f>
        <v>0</v>
      </c>
      <c r="FX21" s="63">
        <f>IF(WEEKDAY(FX4,2)=5,(FX12-HLOOKUP(FX4+3,Journalier_HLV_Inter,10,FALSE)),IF(AND(WEEKDAY(FX4,2)=1,COUNTIF(Jours_fériés,AND(FX4+1,IE+2))),FX12-HLOOKUP(FX4+3,Journalier_HLV_Inter,10,FALSE),IF(AND(WEEKDAY(FX4,2)=1,COUNTIF(Jours_fériés,FX4+1)),FX12-HLOOKUP(FX4+2,Journalier_HLV_Inter,10,FALSE),IF(AND(WEEKDAY(FX4,2)=2,COUNTIF(Jours_fériés,AND(FX4+1,FX4+2))),FX12-HLOOKUP(FX4+3,Journalier_HLV_Inter,10,FALSE),IF(AND(WEEKDAY(FX4,2)=2,COUNTIF(Jours_fériés,FX4+1)),FX12-HLOOKUP(FX4+2,Journalier_HLV_Inter,10,FALSE),IF(AND(WEEKDAY(FX4,2)=3,COUNTIF(Jours_fériés,AND(FX4+1,FX4+2))),FX12-HLOOKUP(FX4+5,Journalier_HLV_Inter,10,FALSE),IF(AND(WEEKDAY(FX4,2)=3,COUNTIF(Jours_fériés,FX4+1)),FX12-HLOOKUP(FX4+2,Journalier_HLV_Inter,10,FALSE),IF(AND(WEEKDAY(FX4,2)=4,COUNTIF(Jours_fériés,FX4+1)),FX12-HLOOKUP(FX4+4,Journalier_HLV_Inter,10,FALSE),IF(AND(WEEKDAY(FX4,2)=4,COUNTIF(Jours_fériés,AND(FX4+1,FX4+4))),FX12-HLOOKUP(FX4+5,Journalier_HLV_Inter,10,FALSE),IF(AND(WEEKDAY(FX4,2)=5,COUNTIF(Jours_fériés,FX4+3)),FX12-HLOOKUP(FX4+4,Journalier_HLV_Inter,10,FALSE),IF(COUNTIF(Week_end,FX4),0,IF(COUNTIF(Jours_fériés,FX4),0,FX12-HLOOKUP(FX4+1,Journalier_HLV_Inter,10,FALSE)))))))))))))</f>
        <v>0</v>
      </c>
      <c r="FY21" s="63">
        <f>IF(WEEKDAY(FY4,2)=5,(FY12-HLOOKUP(FY4+3,Journalier_HLV_Inter,10,FALSE)),IF(AND(WEEKDAY(FY4,2)=1,COUNTIF(Jours_fériés,AND(FY4+1,IE+2))),FY12-HLOOKUP(FY4+3,Journalier_HLV_Inter,10,FALSE),IF(AND(WEEKDAY(FY4,2)=1,COUNTIF(Jours_fériés,FY4+1)),FY12-HLOOKUP(FY4+2,Journalier_HLV_Inter,10,FALSE),IF(AND(WEEKDAY(FY4,2)=2,COUNTIF(Jours_fériés,AND(FY4+1,FY4+2))),FY12-HLOOKUP(FY4+3,Journalier_HLV_Inter,10,FALSE),IF(AND(WEEKDAY(FY4,2)=2,COUNTIF(Jours_fériés,FY4+1)),FY12-HLOOKUP(FY4+2,Journalier_HLV_Inter,10,FALSE),IF(AND(WEEKDAY(FY4,2)=3,COUNTIF(Jours_fériés,AND(FY4+1,FY4+2))),FY12-HLOOKUP(FY4+5,Journalier_HLV_Inter,10,FALSE),IF(AND(WEEKDAY(FY4,2)=3,COUNTIF(Jours_fériés,FY4+1)),FY12-HLOOKUP(FY4+2,Journalier_HLV_Inter,10,FALSE),IF(AND(WEEKDAY(FY4,2)=4,COUNTIF(Jours_fériés,FY4+1)),FY12-HLOOKUP(FY4+4,Journalier_HLV_Inter,10,FALSE),IF(AND(WEEKDAY(FY4,2)=4,COUNTIF(Jours_fériés,AND(FY4+1,FY4+4))),FY12-HLOOKUP(FY4+5,Journalier_HLV_Inter,10,FALSE),IF(AND(WEEKDAY(FY4,2)=5,COUNTIF(Jours_fériés,FY4+3)),FY12-HLOOKUP(FY4+4,Journalier_HLV_Inter,10,FALSE),IF(COUNTIF(Week_end,FY4),0,IF(COUNTIF(Jours_fériés,FY4),0,FY12-HLOOKUP(FY4+1,Journalier_HLV_Inter,10,FALSE)))))))))))))</f>
        <v>0</v>
      </c>
      <c r="FZ21" s="63">
        <f>IF(WEEKDAY(FZ4,2)=5,(FZ12-HLOOKUP(FZ4+3,Journalier_HLV_Inter,10,FALSE)),IF(AND(WEEKDAY(FZ4,2)=1,COUNTIF(Jours_fériés,AND(FZ4+1,IE+2))),FZ12-HLOOKUP(FZ4+3,Journalier_HLV_Inter,10,FALSE),IF(AND(WEEKDAY(FZ4,2)=1,COUNTIF(Jours_fériés,FZ4+1)),FZ12-HLOOKUP(FZ4+2,Journalier_HLV_Inter,10,FALSE),IF(AND(WEEKDAY(FZ4,2)=2,COUNTIF(Jours_fériés,AND(FZ4+1,FZ4+2))),FZ12-HLOOKUP(FZ4+3,Journalier_HLV_Inter,10,FALSE),IF(AND(WEEKDAY(FZ4,2)=2,COUNTIF(Jours_fériés,FZ4+1)),FZ12-HLOOKUP(FZ4+2,Journalier_HLV_Inter,10,FALSE),IF(AND(WEEKDAY(FZ4,2)=3,COUNTIF(Jours_fériés,AND(FZ4+1,FZ4+2))),FZ12-HLOOKUP(FZ4+5,Journalier_HLV_Inter,10,FALSE),IF(AND(WEEKDAY(FZ4,2)=3,COUNTIF(Jours_fériés,FZ4+1)),FZ12-HLOOKUP(FZ4+2,Journalier_HLV_Inter,10,FALSE),IF(AND(WEEKDAY(FZ4,2)=4,COUNTIF(Jours_fériés,FZ4+1)),FZ12-HLOOKUP(FZ4+4,Journalier_HLV_Inter,10,FALSE),IF(AND(WEEKDAY(FZ4,2)=4,COUNTIF(Jours_fériés,AND(FZ4+1,FZ4+4))),FZ12-HLOOKUP(FZ4+5,Journalier_HLV_Inter,10,FALSE),IF(AND(WEEKDAY(FZ4,2)=5,COUNTIF(Jours_fériés,FZ4+3)),FZ12-HLOOKUP(FZ4+4,Journalier_HLV_Inter,10,FALSE),IF(COUNTIF(Week_end,FZ4),0,IF(COUNTIF(Jours_fériés,FZ4),0,FZ12-HLOOKUP(FZ4+1,Journalier_HLV_Inter,10,FALSE)))))))))))))</f>
        <v>0</v>
      </c>
      <c r="GA21" s="63">
        <f>IF(WEEKDAY(GA4,2)=5,(GA12-HLOOKUP(GA4+3,Journalier_HLV_Inter,10,FALSE)),IF(AND(WEEKDAY(GA4,2)=1,COUNTIF(Jours_fériés,AND(GA4+1,IE+2))),GA12-HLOOKUP(GA4+3,Journalier_HLV_Inter,10,FALSE),IF(AND(WEEKDAY(GA4,2)=1,COUNTIF(Jours_fériés,GA4+1)),GA12-HLOOKUP(GA4+2,Journalier_HLV_Inter,10,FALSE),IF(AND(WEEKDAY(GA4,2)=2,COUNTIF(Jours_fériés,AND(GA4+1,GA4+2))),GA12-HLOOKUP(GA4+3,Journalier_HLV_Inter,10,FALSE),IF(AND(WEEKDAY(GA4,2)=2,COUNTIF(Jours_fériés,GA4+1)),GA12-HLOOKUP(GA4+2,Journalier_HLV_Inter,10,FALSE),IF(AND(WEEKDAY(GA4,2)=3,COUNTIF(Jours_fériés,AND(GA4+1,GA4+2))),GA12-HLOOKUP(GA4+5,Journalier_HLV_Inter,10,FALSE),IF(AND(WEEKDAY(GA4,2)=3,COUNTIF(Jours_fériés,GA4+1)),GA12-HLOOKUP(GA4+2,Journalier_HLV_Inter,10,FALSE),IF(AND(WEEKDAY(GA4,2)=4,COUNTIF(Jours_fériés,GA4+1)),GA12-HLOOKUP(GA4+4,Journalier_HLV_Inter,10,FALSE),IF(AND(WEEKDAY(GA4,2)=4,COUNTIF(Jours_fériés,AND(GA4+1,GA4+4))),GA12-HLOOKUP(GA4+5,Journalier_HLV_Inter,10,FALSE),IF(AND(WEEKDAY(GA4,2)=5,COUNTIF(Jours_fériés,GA4+3)),GA12-HLOOKUP(GA4+4,Journalier_HLV_Inter,10,FALSE),IF(COUNTIF(Week_end,GA4),0,IF(COUNTIF(Jours_fériés,GA4),0,GA12-HLOOKUP(GA4+1,Journalier_HLV_Inter,10,FALSE)))))))))))))</f>
        <v>0</v>
      </c>
      <c r="GB21" s="63">
        <f>IF(WEEKDAY(GB4,2)=5,(GB12-HLOOKUP(GB4+3,Journalier_HLV_Inter,10,FALSE)),IF(AND(WEEKDAY(GB4,2)=1,COUNTIF(Jours_fériés,AND(GB4+1,IE+2))),GB12-HLOOKUP(GB4+3,Journalier_HLV_Inter,10,FALSE),IF(AND(WEEKDAY(GB4,2)=1,COUNTIF(Jours_fériés,GB4+1)),GB12-HLOOKUP(GB4+2,Journalier_HLV_Inter,10,FALSE),IF(AND(WEEKDAY(GB4,2)=2,COUNTIF(Jours_fériés,AND(GB4+1,GB4+2))),GB12-HLOOKUP(GB4+3,Journalier_HLV_Inter,10,FALSE),IF(AND(WEEKDAY(GB4,2)=2,COUNTIF(Jours_fériés,GB4+1)),GB12-HLOOKUP(GB4+2,Journalier_HLV_Inter,10,FALSE),IF(AND(WEEKDAY(GB4,2)=3,COUNTIF(Jours_fériés,AND(GB4+1,GB4+2))),GB12-HLOOKUP(GB4+5,Journalier_HLV_Inter,10,FALSE),IF(AND(WEEKDAY(GB4,2)=3,COUNTIF(Jours_fériés,GB4+1)),GB12-HLOOKUP(GB4+2,Journalier_HLV_Inter,10,FALSE),IF(AND(WEEKDAY(GB4,2)=4,COUNTIF(Jours_fériés,GB4+1)),GB12-HLOOKUP(GB4+4,Journalier_HLV_Inter,10,FALSE),IF(AND(WEEKDAY(GB4,2)=4,COUNTIF(Jours_fériés,AND(GB4+1,GB4+4))),GB12-HLOOKUP(GB4+5,Journalier_HLV_Inter,10,FALSE),IF(AND(WEEKDAY(GB4,2)=5,COUNTIF(Jours_fériés,GB4+3)),GB12-HLOOKUP(GB4+4,Journalier_HLV_Inter,10,FALSE),IF(COUNTIF(Week_end,GB4),0,IF(COUNTIF(Jours_fériés,GB4),0,GB12-HLOOKUP(GB4+1,Journalier_HLV_Inter,10,FALSE)))))))))))))</f>
        <v>0</v>
      </c>
      <c r="GC21" s="63">
        <f>IF(WEEKDAY(GC4,2)=5,(GC12-HLOOKUP(GC4+3,Journalier_HLV_Inter,10,FALSE)),IF(AND(WEEKDAY(GC4,2)=1,COUNTIF(Jours_fériés,AND(GC4+1,IE+2))),GC12-HLOOKUP(GC4+3,Journalier_HLV_Inter,10,FALSE),IF(AND(WEEKDAY(GC4,2)=1,COUNTIF(Jours_fériés,GC4+1)),GC12-HLOOKUP(GC4+2,Journalier_HLV_Inter,10,FALSE),IF(AND(WEEKDAY(GC4,2)=2,COUNTIF(Jours_fériés,AND(GC4+1,GC4+2))),GC12-HLOOKUP(GC4+3,Journalier_HLV_Inter,10,FALSE),IF(AND(WEEKDAY(GC4,2)=2,COUNTIF(Jours_fériés,GC4+1)),GC12-HLOOKUP(GC4+2,Journalier_HLV_Inter,10,FALSE),IF(AND(WEEKDAY(GC4,2)=3,COUNTIF(Jours_fériés,AND(GC4+1,GC4+2))),GC12-HLOOKUP(GC4+5,Journalier_HLV_Inter,10,FALSE),IF(AND(WEEKDAY(GC4,2)=3,COUNTIF(Jours_fériés,GC4+1)),GC12-HLOOKUP(GC4+2,Journalier_HLV_Inter,10,FALSE),IF(AND(WEEKDAY(GC4,2)=4,COUNTIF(Jours_fériés,GC4+1)),GC12-HLOOKUP(GC4+4,Journalier_HLV_Inter,10,FALSE),IF(AND(WEEKDAY(GC4,2)=4,COUNTIF(Jours_fériés,AND(GC4+1,GC4+4))),GC12-HLOOKUP(GC4+5,Journalier_HLV_Inter,10,FALSE),IF(AND(WEEKDAY(GC4,2)=5,COUNTIF(Jours_fériés,GC4+3)),GC12-HLOOKUP(GC4+4,Journalier_HLV_Inter,10,FALSE),IF(COUNTIF(Week_end,GC4),0,IF(COUNTIF(Jours_fériés,GC4),0,GC12-HLOOKUP(GC4+1,Journalier_HLV_Inter,10,FALSE)))))))))))))</f>
        <v>0</v>
      </c>
      <c r="GD21" s="63">
        <f>IF(WEEKDAY(GD4,2)=5,(GD12-HLOOKUP(GD4+3,Journalier_HLV_Inter,10,FALSE)),IF(AND(WEEKDAY(GD4,2)=1,COUNTIF(Jours_fériés,AND(GD4+1,IE+2))),GD12-HLOOKUP(GD4+3,Journalier_HLV_Inter,10,FALSE),IF(AND(WEEKDAY(GD4,2)=1,COUNTIF(Jours_fériés,GD4+1)),GD12-HLOOKUP(GD4+2,Journalier_HLV_Inter,10,FALSE),IF(AND(WEEKDAY(GD4,2)=2,COUNTIF(Jours_fériés,AND(GD4+1,GD4+2))),GD12-HLOOKUP(GD4+3,Journalier_HLV_Inter,10,FALSE),IF(AND(WEEKDAY(GD4,2)=2,COUNTIF(Jours_fériés,GD4+1)),GD12-HLOOKUP(GD4+2,Journalier_HLV_Inter,10,FALSE),IF(AND(WEEKDAY(GD4,2)=3,COUNTIF(Jours_fériés,AND(GD4+1,GD4+2))),GD12-HLOOKUP(GD4+5,Journalier_HLV_Inter,10,FALSE),IF(AND(WEEKDAY(GD4,2)=3,COUNTIF(Jours_fériés,GD4+1)),GD12-HLOOKUP(GD4+2,Journalier_HLV_Inter,10,FALSE),IF(AND(WEEKDAY(GD4,2)=4,COUNTIF(Jours_fériés,GD4+1)),GD12-HLOOKUP(GD4+4,Journalier_HLV_Inter,10,FALSE),IF(AND(WEEKDAY(GD4,2)=4,COUNTIF(Jours_fériés,AND(GD4+1,GD4+4))),GD12-HLOOKUP(GD4+5,Journalier_HLV_Inter,10,FALSE),IF(AND(WEEKDAY(GD4,2)=5,COUNTIF(Jours_fériés,GD4+3)),GD12-HLOOKUP(GD4+4,Journalier_HLV_Inter,10,FALSE),IF(COUNTIF(Week_end,GD4),0,IF(COUNTIF(Jours_fériés,GD4),0,GD12-HLOOKUP(GD4+1,Journalier_HLV_Inter,10,FALSE)))))))))))))</f>
        <v>0</v>
      </c>
      <c r="GE21" s="63">
        <f>IF(WEEKDAY(GE4,2)=5,(GE12-HLOOKUP(GE4+3,Journalier_HLV_Inter,10,FALSE)),IF(AND(WEEKDAY(GE4,2)=1,COUNTIF(Jours_fériés,AND(GE4+1,IE+2))),GE12-HLOOKUP(GE4+3,Journalier_HLV_Inter,10,FALSE),IF(AND(WEEKDAY(GE4,2)=1,COUNTIF(Jours_fériés,GE4+1)),GE12-HLOOKUP(GE4+2,Journalier_HLV_Inter,10,FALSE),IF(AND(WEEKDAY(GE4,2)=2,COUNTIF(Jours_fériés,AND(GE4+1,GE4+2))),GE12-HLOOKUP(GE4+3,Journalier_HLV_Inter,10,FALSE),IF(AND(WEEKDAY(GE4,2)=2,COUNTIF(Jours_fériés,GE4+1)),GE12-HLOOKUP(GE4+2,Journalier_HLV_Inter,10,FALSE),IF(AND(WEEKDAY(GE4,2)=3,COUNTIF(Jours_fériés,AND(GE4+1,GE4+2))),GE12-HLOOKUP(GE4+5,Journalier_HLV_Inter,10,FALSE),IF(AND(WEEKDAY(GE4,2)=3,COUNTIF(Jours_fériés,GE4+1)),GE12-HLOOKUP(GE4+2,Journalier_HLV_Inter,10,FALSE),IF(AND(WEEKDAY(GE4,2)=4,COUNTIF(Jours_fériés,GE4+1)),GE12-HLOOKUP(GE4+4,Journalier_HLV_Inter,10,FALSE),IF(AND(WEEKDAY(GE4,2)=4,COUNTIF(Jours_fériés,AND(GE4+1,GE4+4))),GE12-HLOOKUP(GE4+5,Journalier_HLV_Inter,10,FALSE),IF(AND(WEEKDAY(GE4,2)=5,COUNTIF(Jours_fériés,GE4+3)),GE12-HLOOKUP(GE4+4,Journalier_HLV_Inter,10,FALSE),IF(COUNTIF(Week_end,GE4),0,IF(COUNTIF(Jours_fériés,GE4),0,GE12-HLOOKUP(GE4+1,Journalier_HLV_Inter,10,FALSE)))))))))))))</f>
        <v>0</v>
      </c>
      <c r="GF21" s="63">
        <f>IF(WEEKDAY(GF4,2)=5,(GF12-HLOOKUP(GF4+3,Journalier_HLV_Inter,10,FALSE)),IF(AND(WEEKDAY(GF4,2)=1,COUNTIF(Jours_fériés,AND(GF4+1,IE+2))),GF12-HLOOKUP(GF4+3,Journalier_HLV_Inter,10,FALSE),IF(AND(WEEKDAY(GF4,2)=1,COUNTIF(Jours_fériés,GF4+1)),GF12-HLOOKUP(GF4+2,Journalier_HLV_Inter,10,FALSE),IF(AND(WEEKDAY(GF4,2)=2,COUNTIF(Jours_fériés,AND(GF4+1,GF4+2))),GF12-HLOOKUP(GF4+3,Journalier_HLV_Inter,10,FALSE),IF(AND(WEEKDAY(GF4,2)=2,COUNTIF(Jours_fériés,GF4+1)),GF12-HLOOKUP(GF4+2,Journalier_HLV_Inter,10,FALSE),IF(AND(WEEKDAY(GF4,2)=3,COUNTIF(Jours_fériés,AND(GF4+1,GF4+2))),GF12-HLOOKUP(GF4+5,Journalier_HLV_Inter,10,FALSE),IF(AND(WEEKDAY(GF4,2)=3,COUNTIF(Jours_fériés,GF4+1)),GF12-HLOOKUP(GF4+2,Journalier_HLV_Inter,10,FALSE),IF(AND(WEEKDAY(GF4,2)=4,COUNTIF(Jours_fériés,GF4+1)),GF12-HLOOKUP(GF4+4,Journalier_HLV_Inter,10,FALSE),IF(AND(WEEKDAY(GF4,2)=4,COUNTIF(Jours_fériés,AND(GF4+1,GF4+4))),GF12-HLOOKUP(GF4+5,Journalier_HLV_Inter,10,FALSE),IF(AND(WEEKDAY(GF4,2)=5,COUNTIF(Jours_fériés,GF4+3)),GF12-HLOOKUP(GF4+4,Journalier_HLV_Inter,10,FALSE),IF(COUNTIF(Week_end,GF4),0,IF(COUNTIF(Jours_fériés,GF4),0,GF12-HLOOKUP(GF4+1,Journalier_HLV_Inter,10,FALSE)))))))))))))</f>
        <v>0</v>
      </c>
      <c r="GG21" s="63">
        <f>IF(WEEKDAY(GG4,2)=5,(GG12-HLOOKUP(GG4+3,Journalier_HLV_Inter,10,FALSE)),IF(AND(WEEKDAY(GG4,2)=1,COUNTIF(Jours_fériés,AND(GG4+1,IE+2))),GG12-HLOOKUP(GG4+3,Journalier_HLV_Inter,10,FALSE),IF(AND(WEEKDAY(GG4,2)=1,COUNTIF(Jours_fériés,GG4+1)),GG12-HLOOKUP(GG4+2,Journalier_HLV_Inter,10,FALSE),IF(AND(WEEKDAY(GG4,2)=2,COUNTIF(Jours_fériés,AND(GG4+1,GG4+2))),GG12-HLOOKUP(GG4+3,Journalier_HLV_Inter,10,FALSE),IF(AND(WEEKDAY(GG4,2)=2,COUNTIF(Jours_fériés,GG4+1)),GG12-HLOOKUP(GG4+2,Journalier_HLV_Inter,10,FALSE),IF(AND(WEEKDAY(GG4,2)=3,COUNTIF(Jours_fériés,AND(GG4+1,GG4+2))),GG12-HLOOKUP(GG4+5,Journalier_HLV_Inter,10,FALSE),IF(AND(WEEKDAY(GG4,2)=3,COUNTIF(Jours_fériés,GG4+1)),GG12-HLOOKUP(GG4+2,Journalier_HLV_Inter,10,FALSE),IF(AND(WEEKDAY(GG4,2)=4,COUNTIF(Jours_fériés,GG4+1)),GG12-HLOOKUP(GG4+4,Journalier_HLV_Inter,10,FALSE),IF(AND(WEEKDAY(GG4,2)=4,COUNTIF(Jours_fériés,AND(GG4+1,GG4+4))),GG12-HLOOKUP(GG4+5,Journalier_HLV_Inter,10,FALSE),IF(AND(WEEKDAY(GG4,2)=5,COUNTIF(Jours_fériés,GG4+3)),GG12-HLOOKUP(GG4+4,Journalier_HLV_Inter,10,FALSE),IF(COUNTIF(Week_end,GG4),0,IF(COUNTIF(Jours_fériés,GG4),0,GG12-HLOOKUP(GG4+1,Journalier_HLV_Inter,10,FALSE)))))))))))))</f>
        <v>0</v>
      </c>
      <c r="GH21" s="63">
        <f>IF(WEEKDAY(GH4,2)=5,(GH12-HLOOKUP(GH4+3,Journalier_HLV_Inter,10,FALSE)),IF(AND(WEEKDAY(GH4,2)=1,COUNTIF(Jours_fériés,AND(GH4+1,IE+2))),GH12-HLOOKUP(GH4+3,Journalier_HLV_Inter,10,FALSE),IF(AND(WEEKDAY(GH4,2)=1,COUNTIF(Jours_fériés,GH4+1)),GH12-HLOOKUP(GH4+2,Journalier_HLV_Inter,10,FALSE),IF(AND(WEEKDAY(GH4,2)=2,COUNTIF(Jours_fériés,AND(GH4+1,GH4+2))),GH12-HLOOKUP(GH4+3,Journalier_HLV_Inter,10,FALSE),IF(AND(WEEKDAY(GH4,2)=2,COUNTIF(Jours_fériés,GH4+1)),GH12-HLOOKUP(GH4+2,Journalier_HLV_Inter,10,FALSE),IF(AND(WEEKDAY(GH4,2)=3,COUNTIF(Jours_fériés,AND(GH4+1,GH4+2))),GH12-HLOOKUP(GH4+5,Journalier_HLV_Inter,10,FALSE),IF(AND(WEEKDAY(GH4,2)=3,COUNTIF(Jours_fériés,GH4+1)),GH12-HLOOKUP(GH4+2,Journalier_HLV_Inter,10,FALSE),IF(AND(WEEKDAY(GH4,2)=4,COUNTIF(Jours_fériés,GH4+1)),GH12-HLOOKUP(GH4+4,Journalier_HLV_Inter,10,FALSE),IF(AND(WEEKDAY(GH4,2)=4,COUNTIF(Jours_fériés,AND(GH4+1,GH4+4))),GH12-HLOOKUP(GH4+5,Journalier_HLV_Inter,10,FALSE),IF(AND(WEEKDAY(GH4,2)=5,COUNTIF(Jours_fériés,GH4+3)),GH12-HLOOKUP(GH4+4,Journalier_HLV_Inter,10,FALSE),IF(COUNTIF(Week_end,GH4),0,IF(COUNTIF(Jours_fériés,GH4),0,GH12-HLOOKUP(GH4+1,Journalier_HLV_Inter,10,FALSE)))))))))))))</f>
        <v>0</v>
      </c>
      <c r="GI21" s="63">
        <f>IF(WEEKDAY(GI4,2)=5,(GI12-HLOOKUP(GI4+3,Journalier_HLV_Inter,10,FALSE)),IF(AND(WEEKDAY(GI4,2)=1,COUNTIF(Jours_fériés,AND(GI4+1,IE+2))),GI12-HLOOKUP(GI4+3,Journalier_HLV_Inter,10,FALSE),IF(AND(WEEKDAY(GI4,2)=1,COUNTIF(Jours_fériés,GI4+1)),GI12-HLOOKUP(GI4+2,Journalier_HLV_Inter,10,FALSE),IF(AND(WEEKDAY(GI4,2)=2,COUNTIF(Jours_fériés,AND(GI4+1,GI4+2))),GI12-HLOOKUP(GI4+3,Journalier_HLV_Inter,10,FALSE),IF(AND(WEEKDAY(GI4,2)=2,COUNTIF(Jours_fériés,GI4+1)),GI12-HLOOKUP(GI4+2,Journalier_HLV_Inter,10,FALSE),IF(AND(WEEKDAY(GI4,2)=3,COUNTIF(Jours_fériés,AND(GI4+1,GI4+2))),GI12-HLOOKUP(GI4+5,Journalier_HLV_Inter,10,FALSE),IF(AND(WEEKDAY(GI4,2)=3,COUNTIF(Jours_fériés,GI4+1)),GI12-HLOOKUP(GI4+2,Journalier_HLV_Inter,10,FALSE),IF(AND(WEEKDAY(GI4,2)=4,COUNTIF(Jours_fériés,GI4+1)),GI12-HLOOKUP(GI4+4,Journalier_HLV_Inter,10,FALSE),IF(AND(WEEKDAY(GI4,2)=4,COUNTIF(Jours_fériés,AND(GI4+1,GI4+4))),GI12-HLOOKUP(GI4+5,Journalier_HLV_Inter,10,FALSE),IF(AND(WEEKDAY(GI4,2)=5,COUNTIF(Jours_fériés,GI4+3)),GI12-HLOOKUP(GI4+4,Journalier_HLV_Inter,10,FALSE),IF(COUNTIF(Week_end,GI4),0,IF(COUNTIF(Jours_fériés,GI4),0,GI12-HLOOKUP(GI4+1,Journalier_HLV_Inter,10,FALSE)))))))))))))</f>
        <v>0</v>
      </c>
      <c r="GJ21" s="63">
        <f>IF(WEEKDAY(GJ4,2)=5,(GJ12-HLOOKUP(GJ4+3,Journalier_HLV_Inter,10,FALSE)),IF(AND(WEEKDAY(GJ4,2)=1,COUNTIF(Jours_fériés,AND(GJ4+1,IE+2))),GJ12-HLOOKUP(GJ4+3,Journalier_HLV_Inter,10,FALSE),IF(AND(WEEKDAY(GJ4,2)=1,COUNTIF(Jours_fériés,GJ4+1)),GJ12-HLOOKUP(GJ4+2,Journalier_HLV_Inter,10,FALSE),IF(AND(WEEKDAY(GJ4,2)=2,COUNTIF(Jours_fériés,AND(GJ4+1,GJ4+2))),GJ12-HLOOKUP(GJ4+3,Journalier_HLV_Inter,10,FALSE),IF(AND(WEEKDAY(GJ4,2)=2,COUNTIF(Jours_fériés,GJ4+1)),GJ12-HLOOKUP(GJ4+2,Journalier_HLV_Inter,10,FALSE),IF(AND(WEEKDAY(GJ4,2)=3,COUNTIF(Jours_fériés,AND(GJ4+1,GJ4+2))),GJ12-HLOOKUP(GJ4+5,Journalier_HLV_Inter,10,FALSE),IF(AND(WEEKDAY(GJ4,2)=3,COUNTIF(Jours_fériés,GJ4+1)),GJ12-HLOOKUP(GJ4+2,Journalier_HLV_Inter,10,FALSE),IF(AND(WEEKDAY(GJ4,2)=4,COUNTIF(Jours_fériés,GJ4+1)),GJ12-HLOOKUP(GJ4+4,Journalier_HLV_Inter,10,FALSE),IF(AND(WEEKDAY(GJ4,2)=4,COUNTIF(Jours_fériés,AND(GJ4+1,GJ4+4))),GJ12-HLOOKUP(GJ4+5,Journalier_HLV_Inter,10,FALSE),IF(AND(WEEKDAY(GJ4,2)=5,COUNTIF(Jours_fériés,GJ4+3)),GJ12-HLOOKUP(GJ4+4,Journalier_HLV_Inter,10,FALSE),IF(COUNTIF(Week_end,GJ4),0,IF(COUNTIF(Jours_fériés,GJ4),0,GJ12-HLOOKUP(GJ4+1,Journalier_HLV_Inter,10,FALSE)))))))))))))</f>
        <v>0</v>
      </c>
      <c r="GK21" s="63">
        <f>IF(WEEKDAY(GK4,2)=5,(GK12-HLOOKUP(GK4+3,Journalier_HLV_Inter,10,FALSE)),IF(AND(WEEKDAY(GK4,2)=1,COUNTIF(Jours_fériés,AND(GK4+1,IE+2))),GK12-HLOOKUP(GK4+3,Journalier_HLV_Inter,10,FALSE),IF(AND(WEEKDAY(GK4,2)=1,COUNTIF(Jours_fériés,GK4+1)),GK12-HLOOKUP(GK4+2,Journalier_HLV_Inter,10,FALSE),IF(AND(WEEKDAY(GK4,2)=2,COUNTIF(Jours_fériés,AND(GK4+1,GK4+2))),GK12-HLOOKUP(GK4+3,Journalier_HLV_Inter,10,FALSE),IF(AND(WEEKDAY(GK4,2)=2,COUNTIF(Jours_fériés,GK4+1)),GK12-HLOOKUP(GK4+2,Journalier_HLV_Inter,10,FALSE),IF(AND(WEEKDAY(GK4,2)=3,COUNTIF(Jours_fériés,AND(GK4+1,GK4+2))),GK12-HLOOKUP(GK4+5,Journalier_HLV_Inter,10,FALSE),IF(AND(WEEKDAY(GK4,2)=3,COUNTIF(Jours_fériés,GK4+1)),GK12-HLOOKUP(GK4+2,Journalier_HLV_Inter,10,FALSE),IF(AND(WEEKDAY(GK4,2)=4,COUNTIF(Jours_fériés,GK4+1)),GK12-HLOOKUP(GK4+4,Journalier_HLV_Inter,10,FALSE),IF(AND(WEEKDAY(GK4,2)=4,COUNTIF(Jours_fériés,AND(GK4+1,GK4+4))),GK12-HLOOKUP(GK4+5,Journalier_HLV_Inter,10,FALSE),IF(AND(WEEKDAY(GK4,2)=5,COUNTIF(Jours_fériés,GK4+3)),GK12-HLOOKUP(GK4+4,Journalier_HLV_Inter,10,FALSE),IF(COUNTIF(Week_end,GK4),0,IF(COUNTIF(Jours_fériés,GK4),0,GK12-HLOOKUP(GK4+1,Journalier_HLV_Inter,10,FALSE)))))))))))))</f>
        <v>0</v>
      </c>
      <c r="GL21" s="63">
        <f>IF(WEEKDAY(GL4,2)=5,(GL12-HLOOKUP(GL4+3,Journalier_HLV_Inter,10,FALSE)),IF(AND(WEEKDAY(GL4,2)=1,COUNTIF(Jours_fériés,AND(GL4+1,IE+2))),GL12-HLOOKUP(GL4+3,Journalier_HLV_Inter,10,FALSE),IF(AND(WEEKDAY(GL4,2)=1,COUNTIF(Jours_fériés,GL4+1)),GL12-HLOOKUP(GL4+2,Journalier_HLV_Inter,10,FALSE),IF(AND(WEEKDAY(GL4,2)=2,COUNTIF(Jours_fériés,AND(GL4+1,GL4+2))),GL12-HLOOKUP(GL4+3,Journalier_HLV_Inter,10,FALSE),IF(AND(WEEKDAY(GL4,2)=2,COUNTIF(Jours_fériés,GL4+1)),GL12-HLOOKUP(GL4+2,Journalier_HLV_Inter,10,FALSE),IF(AND(WEEKDAY(GL4,2)=3,COUNTIF(Jours_fériés,AND(GL4+1,GL4+2))),GL12-HLOOKUP(GL4+5,Journalier_HLV_Inter,10,FALSE),IF(AND(WEEKDAY(GL4,2)=3,COUNTIF(Jours_fériés,GL4+1)),GL12-HLOOKUP(GL4+2,Journalier_HLV_Inter,10,FALSE),IF(AND(WEEKDAY(GL4,2)=4,COUNTIF(Jours_fériés,GL4+1)),GL12-HLOOKUP(GL4+4,Journalier_HLV_Inter,10,FALSE),IF(AND(WEEKDAY(GL4,2)=4,COUNTIF(Jours_fériés,AND(GL4+1,GL4+4))),GL12-HLOOKUP(GL4+5,Journalier_HLV_Inter,10,FALSE),IF(AND(WEEKDAY(GL4,2)=5,COUNTIF(Jours_fériés,GL4+3)),GL12-HLOOKUP(GL4+4,Journalier_HLV_Inter,10,FALSE),IF(COUNTIF(Week_end,GL4),0,IF(COUNTIF(Jours_fériés,GL4),0,GL12-HLOOKUP(GL4+1,Journalier_HLV_Inter,10,FALSE)))))))))))))</f>
        <v>0</v>
      </c>
      <c r="GM21" s="63">
        <f>IF(WEEKDAY(GM4,2)=5,(GM12-HLOOKUP(GM4+3,Journalier_HLV_Inter,10,FALSE)),IF(AND(WEEKDAY(GM4,2)=1,COUNTIF(Jours_fériés,AND(GM4+1,IE+2))),GM12-HLOOKUP(GM4+3,Journalier_HLV_Inter,10,FALSE),IF(AND(WEEKDAY(GM4,2)=1,COUNTIF(Jours_fériés,GM4+1)),GM12-HLOOKUP(GM4+2,Journalier_HLV_Inter,10,FALSE),IF(AND(WEEKDAY(GM4,2)=2,COUNTIF(Jours_fériés,AND(GM4+1,GM4+2))),GM12-HLOOKUP(GM4+3,Journalier_HLV_Inter,10,FALSE),IF(AND(WEEKDAY(GM4,2)=2,COUNTIF(Jours_fériés,GM4+1)),GM12-HLOOKUP(GM4+2,Journalier_HLV_Inter,10,FALSE),IF(AND(WEEKDAY(GM4,2)=3,COUNTIF(Jours_fériés,AND(GM4+1,GM4+2))),GM12-HLOOKUP(GM4+5,Journalier_HLV_Inter,10,FALSE),IF(AND(WEEKDAY(GM4,2)=3,COUNTIF(Jours_fériés,GM4+1)),GM12-HLOOKUP(GM4+2,Journalier_HLV_Inter,10,FALSE),IF(AND(WEEKDAY(GM4,2)=4,COUNTIF(Jours_fériés,GM4+1)),GM12-HLOOKUP(GM4+4,Journalier_HLV_Inter,10,FALSE),IF(AND(WEEKDAY(GM4,2)=4,COUNTIF(Jours_fériés,AND(GM4+1,GM4+4))),GM12-HLOOKUP(GM4+5,Journalier_HLV_Inter,10,FALSE),IF(AND(WEEKDAY(GM4,2)=5,COUNTIF(Jours_fériés,GM4+3)),GM12-HLOOKUP(GM4+4,Journalier_HLV_Inter,10,FALSE),IF(COUNTIF(Week_end,GM4),0,IF(COUNTIF(Jours_fériés,GM4),0,GM12-HLOOKUP(GM4+1,Journalier_HLV_Inter,10,FALSE)))))))))))))</f>
        <v>0</v>
      </c>
      <c r="GN21" s="63">
        <f>IF(WEEKDAY(GN4,2)=5,(GN12-HLOOKUP(GN4+3,Journalier_HLV_Inter,10,FALSE)),IF(AND(WEEKDAY(GN4,2)=1,COUNTIF(Jours_fériés,AND(GN4+1,IE+2))),GN12-HLOOKUP(GN4+3,Journalier_HLV_Inter,10,FALSE),IF(AND(WEEKDAY(GN4,2)=1,COUNTIF(Jours_fériés,GN4+1)),GN12-HLOOKUP(GN4+2,Journalier_HLV_Inter,10,FALSE),IF(AND(WEEKDAY(GN4,2)=2,COUNTIF(Jours_fériés,AND(GN4+1,GN4+2))),GN12-HLOOKUP(GN4+3,Journalier_HLV_Inter,10,FALSE),IF(AND(WEEKDAY(GN4,2)=2,COUNTIF(Jours_fériés,GN4+1)),GN12-HLOOKUP(GN4+2,Journalier_HLV_Inter,10,FALSE),IF(AND(WEEKDAY(GN4,2)=3,COUNTIF(Jours_fériés,AND(GN4+1,GN4+2))),GN12-HLOOKUP(GN4+5,Journalier_HLV_Inter,10,FALSE),IF(AND(WEEKDAY(GN4,2)=3,COUNTIF(Jours_fériés,GN4+1)),GN12-HLOOKUP(GN4+2,Journalier_HLV_Inter,10,FALSE),IF(AND(WEEKDAY(GN4,2)=4,COUNTIF(Jours_fériés,GN4+1)),GN12-HLOOKUP(GN4+4,Journalier_HLV_Inter,10,FALSE),IF(AND(WEEKDAY(GN4,2)=4,COUNTIF(Jours_fériés,AND(GN4+1,GN4+4))),GN12-HLOOKUP(GN4+5,Journalier_HLV_Inter,10,FALSE),IF(AND(WEEKDAY(GN4,2)=5,COUNTIF(Jours_fériés,GN4+3)),GN12-HLOOKUP(GN4+4,Journalier_HLV_Inter,10,FALSE),IF(COUNTIF(Week_end,GN4),0,IF(COUNTIF(Jours_fériés,GN4),0,GN12-HLOOKUP(GN4+1,Journalier_HLV_Inter,10,FALSE)))))))))))))</f>
        <v>0</v>
      </c>
      <c r="GO21" s="63">
        <f>IF(WEEKDAY(GO4,2)=5,(GO12-HLOOKUP(GO4+3,Journalier_HLV_Inter,10,FALSE)),IF(AND(WEEKDAY(GO4,2)=1,COUNTIF(Jours_fériés,AND(GO4+1,IE+2))),GO12-HLOOKUP(GO4+3,Journalier_HLV_Inter,10,FALSE),IF(AND(WEEKDAY(GO4,2)=1,COUNTIF(Jours_fériés,GO4+1)),GO12-HLOOKUP(GO4+2,Journalier_HLV_Inter,10,FALSE),IF(AND(WEEKDAY(GO4,2)=2,COUNTIF(Jours_fériés,AND(GO4+1,GO4+2))),GO12-HLOOKUP(GO4+3,Journalier_HLV_Inter,10,FALSE),IF(AND(WEEKDAY(GO4,2)=2,COUNTIF(Jours_fériés,GO4+1)),GO12-HLOOKUP(GO4+2,Journalier_HLV_Inter,10,FALSE),IF(AND(WEEKDAY(GO4,2)=3,COUNTIF(Jours_fériés,AND(GO4+1,GO4+2))),GO12-HLOOKUP(GO4+5,Journalier_HLV_Inter,10,FALSE),IF(AND(WEEKDAY(GO4,2)=3,COUNTIF(Jours_fériés,GO4+1)),GO12-HLOOKUP(GO4+2,Journalier_HLV_Inter,10,FALSE),IF(AND(WEEKDAY(GO4,2)=4,COUNTIF(Jours_fériés,GO4+1)),GO12-HLOOKUP(GO4+4,Journalier_HLV_Inter,10,FALSE),IF(AND(WEEKDAY(GO4,2)=4,COUNTIF(Jours_fériés,AND(GO4+1,GO4+4))),GO12-HLOOKUP(GO4+5,Journalier_HLV_Inter,10,FALSE),IF(AND(WEEKDAY(GO4,2)=5,COUNTIF(Jours_fériés,GO4+3)),GO12-HLOOKUP(GO4+4,Journalier_HLV_Inter,10,FALSE),IF(COUNTIF(Week_end,GO4),0,IF(COUNTIF(Jours_fériés,GO4),0,GO12-HLOOKUP(GO4+1,Journalier_HLV_Inter,10,FALSE)))))))))))))</f>
        <v>0</v>
      </c>
      <c r="GP21" s="63">
        <f>IF(WEEKDAY(GP4,2)=5,(GP12-HLOOKUP(GP4+3,Journalier_HLV_Inter,10,FALSE)),IF(AND(WEEKDAY(GP4,2)=1,COUNTIF(Jours_fériés,AND(GP4+1,IE+2))),GP12-HLOOKUP(GP4+3,Journalier_HLV_Inter,10,FALSE),IF(AND(WEEKDAY(GP4,2)=1,COUNTIF(Jours_fériés,GP4+1)),GP12-HLOOKUP(GP4+2,Journalier_HLV_Inter,10,FALSE),IF(AND(WEEKDAY(GP4,2)=2,COUNTIF(Jours_fériés,AND(GP4+1,GP4+2))),GP12-HLOOKUP(GP4+3,Journalier_HLV_Inter,10,FALSE),IF(AND(WEEKDAY(GP4,2)=2,COUNTIF(Jours_fériés,GP4+1)),GP12-HLOOKUP(GP4+2,Journalier_HLV_Inter,10,FALSE),IF(AND(WEEKDAY(GP4,2)=3,COUNTIF(Jours_fériés,AND(GP4+1,GP4+2))),GP12-HLOOKUP(GP4+5,Journalier_HLV_Inter,10,FALSE),IF(AND(WEEKDAY(GP4,2)=3,COUNTIF(Jours_fériés,GP4+1)),GP12-HLOOKUP(GP4+2,Journalier_HLV_Inter,10,FALSE),IF(AND(WEEKDAY(GP4,2)=4,COUNTIF(Jours_fériés,GP4+1)),GP12-HLOOKUP(GP4+4,Journalier_HLV_Inter,10,FALSE),IF(AND(WEEKDAY(GP4,2)=4,COUNTIF(Jours_fériés,AND(GP4+1,GP4+4))),GP12-HLOOKUP(GP4+5,Journalier_HLV_Inter,10,FALSE),IF(AND(WEEKDAY(GP4,2)=5,COUNTIF(Jours_fériés,GP4+3)),GP12-HLOOKUP(GP4+4,Journalier_HLV_Inter,10,FALSE),IF(COUNTIF(Week_end,GP4),0,IF(COUNTIF(Jours_fériés,GP4),0,GP12-HLOOKUP(GP4+1,Journalier_HLV_Inter,10,FALSE)))))))))))))</f>
        <v>0</v>
      </c>
      <c r="GQ21" s="63">
        <f>IF(WEEKDAY(GQ4,2)=5,(GQ12-HLOOKUP(GQ4+3,Journalier_HLV_Inter,10,FALSE)),IF(AND(WEEKDAY(GQ4,2)=1,COUNTIF(Jours_fériés,AND(GQ4+1,IE+2))),GQ12-HLOOKUP(GQ4+3,Journalier_HLV_Inter,10,FALSE),IF(AND(WEEKDAY(GQ4,2)=1,COUNTIF(Jours_fériés,GQ4+1)),GQ12-HLOOKUP(GQ4+2,Journalier_HLV_Inter,10,FALSE),IF(AND(WEEKDAY(GQ4,2)=2,COUNTIF(Jours_fériés,AND(GQ4+1,GQ4+2))),GQ12-HLOOKUP(GQ4+3,Journalier_HLV_Inter,10,FALSE),IF(AND(WEEKDAY(GQ4,2)=2,COUNTIF(Jours_fériés,GQ4+1)),GQ12-HLOOKUP(GQ4+2,Journalier_HLV_Inter,10,FALSE),IF(AND(WEEKDAY(GQ4,2)=3,COUNTIF(Jours_fériés,AND(GQ4+1,GQ4+2))),GQ12-HLOOKUP(GQ4+5,Journalier_HLV_Inter,10,FALSE),IF(AND(WEEKDAY(GQ4,2)=3,COUNTIF(Jours_fériés,GQ4+1)),GQ12-HLOOKUP(GQ4+2,Journalier_HLV_Inter,10,FALSE),IF(AND(WEEKDAY(GQ4,2)=4,COUNTIF(Jours_fériés,GQ4+1)),GQ12-HLOOKUP(GQ4+4,Journalier_HLV_Inter,10,FALSE),IF(AND(WEEKDAY(GQ4,2)=4,COUNTIF(Jours_fériés,AND(GQ4+1,GQ4+4))),GQ12-HLOOKUP(GQ4+5,Journalier_HLV_Inter,10,FALSE),IF(AND(WEEKDAY(GQ4,2)=5,COUNTIF(Jours_fériés,GQ4+3)),GQ12-HLOOKUP(GQ4+4,Journalier_HLV_Inter,10,FALSE),IF(COUNTIF(Week_end,GQ4),0,IF(COUNTIF(Jours_fériés,GQ4),0,GQ12-HLOOKUP(GQ4+1,Journalier_HLV_Inter,10,FALSE)))))))))))))</f>
        <v>0</v>
      </c>
      <c r="GR21" s="63">
        <f>IF(WEEKDAY(GR4,2)=5,(GR12-HLOOKUP(GR4+3,Journalier_HLV_Inter,10,FALSE)),IF(AND(WEEKDAY(GR4,2)=1,COUNTIF(Jours_fériés,AND(GR4+1,IE+2))),GR12-HLOOKUP(GR4+3,Journalier_HLV_Inter,10,FALSE),IF(AND(WEEKDAY(GR4,2)=1,COUNTIF(Jours_fériés,GR4+1)),GR12-HLOOKUP(GR4+2,Journalier_HLV_Inter,10,FALSE),IF(AND(WEEKDAY(GR4,2)=2,COUNTIF(Jours_fériés,AND(GR4+1,GR4+2))),GR12-HLOOKUP(GR4+3,Journalier_HLV_Inter,10,FALSE),IF(AND(WEEKDAY(GR4,2)=2,COUNTIF(Jours_fériés,GR4+1)),GR12-HLOOKUP(GR4+2,Journalier_HLV_Inter,10,FALSE),IF(AND(WEEKDAY(GR4,2)=3,COUNTIF(Jours_fériés,AND(GR4+1,GR4+2))),GR12-HLOOKUP(GR4+5,Journalier_HLV_Inter,10,FALSE),IF(AND(WEEKDAY(GR4,2)=3,COUNTIF(Jours_fériés,GR4+1)),GR12-HLOOKUP(GR4+2,Journalier_HLV_Inter,10,FALSE),IF(AND(WEEKDAY(GR4,2)=4,COUNTIF(Jours_fériés,GR4+1)),GR12-HLOOKUP(GR4+4,Journalier_HLV_Inter,10,FALSE),IF(AND(WEEKDAY(GR4,2)=4,COUNTIF(Jours_fériés,AND(GR4+1,GR4+4))),GR12-HLOOKUP(GR4+5,Journalier_HLV_Inter,10,FALSE),IF(AND(WEEKDAY(GR4,2)=5,COUNTIF(Jours_fériés,GR4+3)),GR12-HLOOKUP(GR4+4,Journalier_HLV_Inter,10,FALSE),IF(COUNTIF(Week_end,GR4),0,IF(COUNTIF(Jours_fériés,GR4),0,GR12-HLOOKUP(GR4+1,Journalier_HLV_Inter,10,FALSE)))))))))))))</f>
        <v>0</v>
      </c>
      <c r="GS21" s="63">
        <f>IF(WEEKDAY(GS4,2)=5,(GS12-HLOOKUP(GS4+3,Journalier_HLV_Inter,10,FALSE)),IF(AND(WEEKDAY(GS4,2)=1,COUNTIF(Jours_fériés,AND(GS4+1,IE+2))),GS12-HLOOKUP(GS4+3,Journalier_HLV_Inter,10,FALSE),IF(AND(WEEKDAY(GS4,2)=1,COUNTIF(Jours_fériés,GS4+1)),GS12-HLOOKUP(GS4+2,Journalier_HLV_Inter,10,FALSE),IF(AND(WEEKDAY(GS4,2)=2,COUNTIF(Jours_fériés,AND(GS4+1,GS4+2))),GS12-HLOOKUP(GS4+3,Journalier_HLV_Inter,10,FALSE),IF(AND(WEEKDAY(GS4,2)=2,COUNTIF(Jours_fériés,GS4+1)),GS12-HLOOKUP(GS4+2,Journalier_HLV_Inter,10,FALSE),IF(AND(WEEKDAY(GS4,2)=3,COUNTIF(Jours_fériés,AND(GS4+1,GS4+2))),GS12-HLOOKUP(GS4+5,Journalier_HLV_Inter,10,FALSE),IF(AND(WEEKDAY(GS4,2)=3,COUNTIF(Jours_fériés,GS4+1)),GS12-HLOOKUP(GS4+2,Journalier_HLV_Inter,10,FALSE),IF(AND(WEEKDAY(GS4,2)=4,COUNTIF(Jours_fériés,GS4+1)),GS12-HLOOKUP(GS4+4,Journalier_HLV_Inter,10,FALSE),IF(AND(WEEKDAY(GS4,2)=4,COUNTIF(Jours_fériés,AND(GS4+1,GS4+4))),GS12-HLOOKUP(GS4+5,Journalier_HLV_Inter,10,FALSE),IF(AND(WEEKDAY(GS4,2)=5,COUNTIF(Jours_fériés,GS4+3)),GS12-HLOOKUP(GS4+4,Journalier_HLV_Inter,10,FALSE),IF(COUNTIF(Week_end,GS4),0,IF(COUNTIF(Jours_fériés,GS4),0,GS12-HLOOKUP(GS4+1,Journalier_HLV_Inter,10,FALSE)))))))))))))</f>
        <v>0</v>
      </c>
      <c r="GT21" s="63">
        <f>IF(WEEKDAY(GT4,2)=5,(GT12-HLOOKUP(GT4+3,Journalier_HLV_Inter,10,FALSE)),IF(AND(WEEKDAY(GT4,2)=1,COUNTIF(Jours_fériés,AND(GT4+1,IE+2))),GT12-HLOOKUP(GT4+3,Journalier_HLV_Inter,10,FALSE),IF(AND(WEEKDAY(GT4,2)=1,COUNTIF(Jours_fériés,GT4+1)),GT12-HLOOKUP(GT4+2,Journalier_HLV_Inter,10,FALSE),IF(AND(WEEKDAY(GT4,2)=2,COUNTIF(Jours_fériés,AND(GT4+1,GT4+2))),GT12-HLOOKUP(GT4+3,Journalier_HLV_Inter,10,FALSE),IF(AND(WEEKDAY(GT4,2)=2,COUNTIF(Jours_fériés,GT4+1)),GT12-HLOOKUP(GT4+2,Journalier_HLV_Inter,10,FALSE),IF(AND(WEEKDAY(GT4,2)=3,COUNTIF(Jours_fériés,AND(GT4+1,GT4+2))),GT12-HLOOKUP(GT4+5,Journalier_HLV_Inter,10,FALSE),IF(AND(WEEKDAY(GT4,2)=3,COUNTIF(Jours_fériés,GT4+1)),GT12-HLOOKUP(GT4+2,Journalier_HLV_Inter,10,FALSE),IF(AND(WEEKDAY(GT4,2)=4,COUNTIF(Jours_fériés,GT4+1)),GT12-HLOOKUP(GT4+4,Journalier_HLV_Inter,10,FALSE),IF(AND(WEEKDAY(GT4,2)=4,COUNTIF(Jours_fériés,AND(GT4+1,GT4+4))),GT12-HLOOKUP(GT4+5,Journalier_HLV_Inter,10,FALSE),IF(AND(WEEKDAY(GT4,2)=5,COUNTIF(Jours_fériés,GT4+3)),GT12-HLOOKUP(GT4+4,Journalier_HLV_Inter,10,FALSE),IF(COUNTIF(Week_end,GT4),0,IF(COUNTIF(Jours_fériés,GT4),0,GT12-HLOOKUP(GT4+1,Journalier_HLV_Inter,10,FALSE)))))))))))))</f>
        <v>0</v>
      </c>
      <c r="GU21" s="63">
        <f>IF(WEEKDAY(GU4,2)=5,(GU12-HLOOKUP(GU4+3,Journalier_HLV_Inter,10,FALSE)),IF(AND(WEEKDAY(GU4,2)=1,COUNTIF(Jours_fériés,AND(GU4+1,IE+2))),GU12-HLOOKUP(GU4+3,Journalier_HLV_Inter,10,FALSE),IF(AND(WEEKDAY(GU4,2)=1,COUNTIF(Jours_fériés,GU4+1)),GU12-HLOOKUP(GU4+2,Journalier_HLV_Inter,10,FALSE),IF(AND(WEEKDAY(GU4,2)=2,COUNTIF(Jours_fériés,AND(GU4+1,GU4+2))),GU12-HLOOKUP(GU4+3,Journalier_HLV_Inter,10,FALSE),IF(AND(WEEKDAY(GU4,2)=2,COUNTIF(Jours_fériés,GU4+1)),GU12-HLOOKUP(GU4+2,Journalier_HLV_Inter,10,FALSE),IF(AND(WEEKDAY(GU4,2)=3,COUNTIF(Jours_fériés,AND(GU4+1,GU4+2))),GU12-HLOOKUP(GU4+5,Journalier_HLV_Inter,10,FALSE),IF(AND(WEEKDAY(GU4,2)=3,COUNTIF(Jours_fériés,GU4+1)),GU12-HLOOKUP(GU4+2,Journalier_HLV_Inter,10,FALSE),IF(AND(WEEKDAY(GU4,2)=4,COUNTIF(Jours_fériés,GU4+1)),GU12-HLOOKUP(GU4+4,Journalier_HLV_Inter,10,FALSE),IF(AND(WEEKDAY(GU4,2)=4,COUNTIF(Jours_fériés,AND(GU4+1,GU4+4))),GU12-HLOOKUP(GU4+5,Journalier_HLV_Inter,10,FALSE),IF(AND(WEEKDAY(GU4,2)=5,COUNTIF(Jours_fériés,GU4+3)),GU12-HLOOKUP(GU4+4,Journalier_HLV_Inter,10,FALSE),IF(COUNTIF(Week_end,GU4),0,IF(COUNTIF(Jours_fériés,GU4),0,GU12-HLOOKUP(GU4+1,Journalier_HLV_Inter,10,FALSE)))))))))))))</f>
        <v>0</v>
      </c>
      <c r="GV21" s="63">
        <f>IF(WEEKDAY(GV4,2)=5,(GV12-HLOOKUP(GV4+3,Journalier_HLV_Inter,10,FALSE)),IF(AND(WEEKDAY(GV4,2)=1,COUNTIF(Jours_fériés,AND(GV4+1,IE+2))),GV12-HLOOKUP(GV4+3,Journalier_HLV_Inter,10,FALSE),IF(AND(WEEKDAY(GV4,2)=1,COUNTIF(Jours_fériés,GV4+1)),GV12-HLOOKUP(GV4+2,Journalier_HLV_Inter,10,FALSE),IF(AND(WEEKDAY(GV4,2)=2,COUNTIF(Jours_fériés,AND(GV4+1,GV4+2))),GV12-HLOOKUP(GV4+3,Journalier_HLV_Inter,10,FALSE),IF(AND(WEEKDAY(GV4,2)=2,COUNTIF(Jours_fériés,GV4+1)),GV12-HLOOKUP(GV4+2,Journalier_HLV_Inter,10,FALSE),IF(AND(WEEKDAY(GV4,2)=3,COUNTIF(Jours_fériés,AND(GV4+1,GV4+2))),GV12-HLOOKUP(GV4+5,Journalier_HLV_Inter,10,FALSE),IF(AND(WEEKDAY(GV4,2)=3,COUNTIF(Jours_fériés,GV4+1)),GV12-HLOOKUP(GV4+2,Journalier_HLV_Inter,10,FALSE),IF(AND(WEEKDAY(GV4,2)=4,COUNTIF(Jours_fériés,GV4+1)),GV12-HLOOKUP(GV4+4,Journalier_HLV_Inter,10,FALSE),IF(AND(WEEKDAY(GV4,2)=4,COUNTIF(Jours_fériés,AND(GV4+1,GV4+4))),GV12-HLOOKUP(GV4+5,Journalier_HLV_Inter,10,FALSE),IF(AND(WEEKDAY(GV4,2)=5,COUNTIF(Jours_fériés,GV4+3)),GV12-HLOOKUP(GV4+4,Journalier_HLV_Inter,10,FALSE),IF(COUNTIF(Week_end,GV4),0,IF(COUNTIF(Jours_fériés,GV4),0,GV12-HLOOKUP(GV4+1,Journalier_HLV_Inter,10,FALSE)))))))))))))</f>
        <v>0</v>
      </c>
      <c r="GW21" s="63">
        <f>IF(WEEKDAY(GW4,2)=5,(GW12-HLOOKUP(GW4+3,Journalier_HLV_Inter,10,FALSE)),IF(AND(WEEKDAY(GW4,2)=1,COUNTIF(Jours_fériés,AND(GW4+1,IE+2))),GW12-HLOOKUP(GW4+3,Journalier_HLV_Inter,10,FALSE),IF(AND(WEEKDAY(GW4,2)=1,COUNTIF(Jours_fériés,GW4+1)),GW12-HLOOKUP(GW4+2,Journalier_HLV_Inter,10,FALSE),IF(AND(WEEKDAY(GW4,2)=2,COUNTIF(Jours_fériés,AND(GW4+1,GW4+2))),GW12-HLOOKUP(GW4+3,Journalier_HLV_Inter,10,FALSE),IF(AND(WEEKDAY(GW4,2)=2,COUNTIF(Jours_fériés,GW4+1)),GW12-HLOOKUP(GW4+2,Journalier_HLV_Inter,10,FALSE),IF(AND(WEEKDAY(GW4,2)=3,COUNTIF(Jours_fériés,AND(GW4+1,GW4+2))),GW12-HLOOKUP(GW4+5,Journalier_HLV_Inter,10,FALSE),IF(AND(WEEKDAY(GW4,2)=3,COUNTIF(Jours_fériés,GW4+1)),GW12-HLOOKUP(GW4+2,Journalier_HLV_Inter,10,FALSE),IF(AND(WEEKDAY(GW4,2)=4,COUNTIF(Jours_fériés,GW4+1)),GW12-HLOOKUP(GW4+4,Journalier_HLV_Inter,10,FALSE),IF(AND(WEEKDAY(GW4,2)=4,COUNTIF(Jours_fériés,AND(GW4+1,GW4+4))),GW12-HLOOKUP(GW4+5,Journalier_HLV_Inter,10,FALSE),IF(AND(WEEKDAY(GW4,2)=5,COUNTIF(Jours_fériés,GW4+3)),GW12-HLOOKUP(GW4+4,Journalier_HLV_Inter,10,FALSE),IF(COUNTIF(Week_end,GW4),0,IF(COUNTIF(Jours_fériés,GW4),0,GW12-HLOOKUP(GW4+1,Journalier_HLV_Inter,10,FALSE)))))))))))))</f>
        <v>0</v>
      </c>
      <c r="GX21" s="63">
        <f>IF(WEEKDAY(GX4,2)=5,(GX12-HLOOKUP(GX4+3,Journalier_HLV_Inter,10,FALSE)),IF(AND(WEEKDAY(GX4,2)=1,COUNTIF(Jours_fériés,AND(GX4+1,IE+2))),GX12-HLOOKUP(GX4+3,Journalier_HLV_Inter,10,FALSE),IF(AND(WEEKDAY(GX4,2)=1,COUNTIF(Jours_fériés,GX4+1)),GX12-HLOOKUP(GX4+2,Journalier_HLV_Inter,10,FALSE),IF(AND(WEEKDAY(GX4,2)=2,COUNTIF(Jours_fériés,AND(GX4+1,GX4+2))),GX12-HLOOKUP(GX4+3,Journalier_HLV_Inter,10,FALSE),IF(AND(WEEKDAY(GX4,2)=2,COUNTIF(Jours_fériés,GX4+1)),GX12-HLOOKUP(GX4+2,Journalier_HLV_Inter,10,FALSE),IF(AND(WEEKDAY(GX4,2)=3,COUNTIF(Jours_fériés,AND(GX4+1,GX4+2))),GX12-HLOOKUP(GX4+5,Journalier_HLV_Inter,10,FALSE),IF(AND(WEEKDAY(GX4,2)=3,COUNTIF(Jours_fériés,GX4+1)),GX12-HLOOKUP(GX4+2,Journalier_HLV_Inter,10,FALSE),IF(AND(WEEKDAY(GX4,2)=4,COUNTIF(Jours_fériés,GX4+1)),GX12-HLOOKUP(GX4+4,Journalier_HLV_Inter,10,FALSE),IF(AND(WEEKDAY(GX4,2)=4,COUNTIF(Jours_fériés,AND(GX4+1,GX4+4))),GX12-HLOOKUP(GX4+5,Journalier_HLV_Inter,10,FALSE),IF(AND(WEEKDAY(GX4,2)=5,COUNTIF(Jours_fériés,GX4+3)),GX12-HLOOKUP(GX4+4,Journalier_HLV_Inter,10,FALSE),IF(COUNTIF(Week_end,GX4),0,IF(COUNTIF(Jours_fériés,GX4),0,GX12-HLOOKUP(GX4+1,Journalier_HLV_Inter,10,FALSE)))))))))))))</f>
        <v>0</v>
      </c>
      <c r="GY21" s="63">
        <f>IF(WEEKDAY(GY4,2)=5,(GY12-HLOOKUP(GY4+3,Journalier_HLV_Inter,10,FALSE)),IF(AND(WEEKDAY(GY4,2)=1,COUNTIF(Jours_fériés,AND(GY4+1,IE+2))),GY12-HLOOKUP(GY4+3,Journalier_HLV_Inter,10,FALSE),IF(AND(WEEKDAY(GY4,2)=1,COUNTIF(Jours_fériés,GY4+1)),GY12-HLOOKUP(GY4+2,Journalier_HLV_Inter,10,FALSE),IF(AND(WEEKDAY(GY4,2)=2,COUNTIF(Jours_fériés,AND(GY4+1,GY4+2))),GY12-HLOOKUP(GY4+3,Journalier_HLV_Inter,10,FALSE),IF(AND(WEEKDAY(GY4,2)=2,COUNTIF(Jours_fériés,GY4+1)),GY12-HLOOKUP(GY4+2,Journalier_HLV_Inter,10,FALSE),IF(AND(WEEKDAY(GY4,2)=3,COUNTIF(Jours_fériés,AND(GY4+1,GY4+2))),GY12-HLOOKUP(GY4+5,Journalier_HLV_Inter,10,FALSE),IF(AND(WEEKDAY(GY4,2)=3,COUNTIF(Jours_fériés,GY4+1)),GY12-HLOOKUP(GY4+2,Journalier_HLV_Inter,10,FALSE),IF(AND(WEEKDAY(GY4,2)=4,COUNTIF(Jours_fériés,GY4+1)),GY12-HLOOKUP(GY4+4,Journalier_HLV_Inter,10,FALSE),IF(AND(WEEKDAY(GY4,2)=4,COUNTIF(Jours_fériés,AND(GY4+1,GY4+4))),GY12-HLOOKUP(GY4+5,Journalier_HLV_Inter,10,FALSE),IF(AND(WEEKDAY(GY4,2)=5,COUNTIF(Jours_fériés,GY4+3)),GY12-HLOOKUP(GY4+4,Journalier_HLV_Inter,10,FALSE),IF(COUNTIF(Week_end,GY4),0,IF(COUNTIF(Jours_fériés,GY4),0,GY12-HLOOKUP(GY4+1,Journalier_HLV_Inter,10,FALSE)))))))))))))</f>
        <v>0</v>
      </c>
      <c r="GZ21" s="63">
        <f>IF(WEEKDAY(GZ4,2)=5,(GZ12-HLOOKUP(GZ4+3,Journalier_HLV_Inter,10,FALSE)),IF(AND(WEEKDAY(GZ4,2)=1,COUNTIF(Jours_fériés,AND(GZ4+1,IE+2))),GZ12-HLOOKUP(GZ4+3,Journalier_HLV_Inter,10,FALSE),IF(AND(WEEKDAY(GZ4,2)=1,COUNTIF(Jours_fériés,GZ4+1)),GZ12-HLOOKUP(GZ4+2,Journalier_HLV_Inter,10,FALSE),IF(AND(WEEKDAY(GZ4,2)=2,COUNTIF(Jours_fériés,AND(GZ4+1,GZ4+2))),GZ12-HLOOKUP(GZ4+3,Journalier_HLV_Inter,10,FALSE),IF(AND(WEEKDAY(GZ4,2)=2,COUNTIF(Jours_fériés,GZ4+1)),GZ12-HLOOKUP(GZ4+2,Journalier_HLV_Inter,10,FALSE),IF(AND(WEEKDAY(GZ4,2)=3,COUNTIF(Jours_fériés,AND(GZ4+1,GZ4+2))),GZ12-HLOOKUP(GZ4+5,Journalier_HLV_Inter,10,FALSE),IF(AND(WEEKDAY(GZ4,2)=3,COUNTIF(Jours_fériés,GZ4+1)),GZ12-HLOOKUP(GZ4+2,Journalier_HLV_Inter,10,FALSE),IF(AND(WEEKDAY(GZ4,2)=4,COUNTIF(Jours_fériés,GZ4+1)),GZ12-HLOOKUP(GZ4+4,Journalier_HLV_Inter,10,FALSE),IF(AND(WEEKDAY(GZ4,2)=4,COUNTIF(Jours_fériés,AND(GZ4+1,GZ4+4))),GZ12-HLOOKUP(GZ4+5,Journalier_HLV_Inter,10,FALSE),IF(AND(WEEKDAY(GZ4,2)=5,COUNTIF(Jours_fériés,GZ4+3)),GZ12-HLOOKUP(GZ4+4,Journalier_HLV_Inter,10,FALSE),IF(COUNTIF(Week_end,GZ4),0,IF(COUNTIF(Jours_fériés,GZ4),0,GZ12-HLOOKUP(GZ4+1,Journalier_HLV_Inter,10,FALSE)))))))))))))</f>
        <v>0</v>
      </c>
      <c r="HA21" s="63">
        <f>IF(WEEKDAY(HA4,2)=5,(HA12-HLOOKUP(HA4+3,Journalier_HLV_Inter,10,FALSE)),IF(AND(WEEKDAY(HA4,2)=1,COUNTIF(Jours_fériés,AND(HA4+1,IE+2))),HA12-HLOOKUP(HA4+3,Journalier_HLV_Inter,10,FALSE),IF(AND(WEEKDAY(HA4,2)=1,COUNTIF(Jours_fériés,HA4+1)),HA12-HLOOKUP(HA4+2,Journalier_HLV_Inter,10,FALSE),IF(AND(WEEKDAY(HA4,2)=2,COUNTIF(Jours_fériés,AND(HA4+1,HA4+2))),HA12-HLOOKUP(HA4+3,Journalier_HLV_Inter,10,FALSE),IF(AND(WEEKDAY(HA4,2)=2,COUNTIF(Jours_fériés,HA4+1)),HA12-HLOOKUP(HA4+2,Journalier_HLV_Inter,10,FALSE),IF(AND(WEEKDAY(HA4,2)=3,COUNTIF(Jours_fériés,AND(HA4+1,HA4+2))),HA12-HLOOKUP(HA4+5,Journalier_HLV_Inter,10,FALSE),IF(AND(WEEKDAY(HA4,2)=3,COUNTIF(Jours_fériés,HA4+1)),HA12-HLOOKUP(HA4+2,Journalier_HLV_Inter,10,FALSE),IF(AND(WEEKDAY(HA4,2)=4,COUNTIF(Jours_fériés,HA4+1)),HA12-HLOOKUP(HA4+4,Journalier_HLV_Inter,10,FALSE),IF(AND(WEEKDAY(HA4,2)=4,COUNTIF(Jours_fériés,AND(HA4+1,HA4+4))),HA12-HLOOKUP(HA4+5,Journalier_HLV_Inter,10,FALSE),IF(AND(WEEKDAY(HA4,2)=5,COUNTIF(Jours_fériés,HA4+3)),HA12-HLOOKUP(HA4+4,Journalier_HLV_Inter,10,FALSE),IF(COUNTIF(Week_end,HA4),0,IF(COUNTIF(Jours_fériés,HA4),0,HA12-HLOOKUP(HA4+1,Journalier_HLV_Inter,10,FALSE)))))))))))))</f>
        <v>0</v>
      </c>
      <c r="HB21" s="63">
        <f>IF(WEEKDAY(HB4,2)=5,(HB12-HLOOKUP(HB4+3,Journalier_HLV_Inter,10,FALSE)),IF(AND(WEEKDAY(HB4,2)=1,COUNTIF(Jours_fériés,AND(HB4+1,IE+2))),HB12-HLOOKUP(HB4+3,Journalier_HLV_Inter,10,FALSE),IF(AND(WEEKDAY(HB4,2)=1,COUNTIF(Jours_fériés,HB4+1)),HB12-HLOOKUP(HB4+2,Journalier_HLV_Inter,10,FALSE),IF(AND(WEEKDAY(HB4,2)=2,COUNTIF(Jours_fériés,AND(HB4+1,HB4+2))),HB12-HLOOKUP(HB4+3,Journalier_HLV_Inter,10,FALSE),IF(AND(WEEKDAY(HB4,2)=2,COUNTIF(Jours_fériés,HB4+1)),HB12-HLOOKUP(HB4+2,Journalier_HLV_Inter,10,FALSE),IF(AND(WEEKDAY(HB4,2)=3,COUNTIF(Jours_fériés,AND(HB4+1,HB4+2))),HB12-HLOOKUP(HB4+5,Journalier_HLV_Inter,10,FALSE),IF(AND(WEEKDAY(HB4,2)=3,COUNTIF(Jours_fériés,HB4+1)),HB12-HLOOKUP(HB4+2,Journalier_HLV_Inter,10,FALSE),IF(AND(WEEKDAY(HB4,2)=4,COUNTIF(Jours_fériés,HB4+1)),HB12-HLOOKUP(HB4+4,Journalier_HLV_Inter,10,FALSE),IF(AND(WEEKDAY(HB4,2)=4,COUNTIF(Jours_fériés,AND(HB4+1,HB4+4))),HB12-HLOOKUP(HB4+5,Journalier_HLV_Inter,10,FALSE),IF(AND(WEEKDAY(HB4,2)=5,COUNTIF(Jours_fériés,HB4+3)),HB12-HLOOKUP(HB4+4,Journalier_HLV_Inter,10,FALSE),IF(COUNTIF(Week_end,HB4),0,IF(COUNTIF(Jours_fériés,HB4),0,HB12-HLOOKUP(HB4+1,Journalier_HLV_Inter,10,FALSE)))))))))))))</f>
        <v>0</v>
      </c>
      <c r="HC21" s="63">
        <f>IF(WEEKDAY(HC4,2)=5,(HC12-HLOOKUP(HC4+3,Journalier_HLV_Inter,10,FALSE)),IF(AND(WEEKDAY(HC4,2)=1,COUNTIF(Jours_fériés,AND(HC4+1,IE+2))),HC12-HLOOKUP(HC4+3,Journalier_HLV_Inter,10,FALSE),IF(AND(WEEKDAY(HC4,2)=1,COUNTIF(Jours_fériés,HC4+1)),HC12-HLOOKUP(HC4+2,Journalier_HLV_Inter,10,FALSE),IF(AND(WEEKDAY(HC4,2)=2,COUNTIF(Jours_fériés,AND(HC4+1,HC4+2))),HC12-HLOOKUP(HC4+3,Journalier_HLV_Inter,10,FALSE),IF(AND(WEEKDAY(HC4,2)=2,COUNTIF(Jours_fériés,HC4+1)),HC12-HLOOKUP(HC4+2,Journalier_HLV_Inter,10,FALSE),IF(AND(WEEKDAY(HC4,2)=3,COUNTIF(Jours_fériés,AND(HC4+1,HC4+2))),HC12-HLOOKUP(HC4+5,Journalier_HLV_Inter,10,FALSE),IF(AND(WEEKDAY(HC4,2)=3,COUNTIF(Jours_fériés,HC4+1)),HC12-HLOOKUP(HC4+2,Journalier_HLV_Inter,10,FALSE),IF(AND(WEEKDAY(HC4,2)=4,COUNTIF(Jours_fériés,HC4+1)),HC12-HLOOKUP(HC4+4,Journalier_HLV_Inter,10,FALSE),IF(AND(WEEKDAY(HC4,2)=4,COUNTIF(Jours_fériés,AND(HC4+1,HC4+4))),HC12-HLOOKUP(HC4+5,Journalier_HLV_Inter,10,FALSE),IF(AND(WEEKDAY(HC4,2)=5,COUNTIF(Jours_fériés,HC4+3)),HC12-HLOOKUP(HC4+4,Journalier_HLV_Inter,10,FALSE),IF(COUNTIF(Week_end,HC4),0,IF(COUNTIF(Jours_fériés,HC4),0,HC12-HLOOKUP(HC4+1,Journalier_HLV_Inter,10,FALSE)))))))))))))</f>
        <v>0</v>
      </c>
      <c r="HD21" s="63">
        <f>IF(WEEKDAY(HD4,2)=5,(HD12-HLOOKUP(HD4+3,Journalier_HLV_Inter,10,FALSE)),IF(AND(WEEKDAY(HD4,2)=1,COUNTIF(Jours_fériés,AND(HD4+1,IE+2))),HD12-HLOOKUP(HD4+3,Journalier_HLV_Inter,10,FALSE),IF(AND(WEEKDAY(HD4,2)=1,COUNTIF(Jours_fériés,HD4+1)),HD12-HLOOKUP(HD4+2,Journalier_HLV_Inter,10,FALSE),IF(AND(WEEKDAY(HD4,2)=2,COUNTIF(Jours_fériés,AND(HD4+1,HD4+2))),HD12-HLOOKUP(HD4+3,Journalier_HLV_Inter,10,FALSE),IF(AND(WEEKDAY(HD4,2)=2,COUNTIF(Jours_fériés,HD4+1)),HD12-HLOOKUP(HD4+2,Journalier_HLV_Inter,10,FALSE),IF(AND(WEEKDAY(HD4,2)=3,COUNTIF(Jours_fériés,AND(HD4+1,HD4+2))),HD12-HLOOKUP(HD4+5,Journalier_HLV_Inter,10,FALSE),IF(AND(WEEKDAY(HD4,2)=3,COUNTIF(Jours_fériés,HD4+1)),HD12-HLOOKUP(HD4+2,Journalier_HLV_Inter,10,FALSE),IF(AND(WEEKDAY(HD4,2)=4,COUNTIF(Jours_fériés,HD4+1)),HD12-HLOOKUP(HD4+4,Journalier_HLV_Inter,10,FALSE),IF(AND(WEEKDAY(HD4,2)=4,COUNTIF(Jours_fériés,AND(HD4+1,HD4+4))),HD12-HLOOKUP(HD4+5,Journalier_HLV_Inter,10,FALSE),IF(AND(WEEKDAY(HD4,2)=5,COUNTIF(Jours_fériés,HD4+3)),HD12-HLOOKUP(HD4+4,Journalier_HLV_Inter,10,FALSE),IF(COUNTIF(Week_end,HD4),0,IF(COUNTIF(Jours_fériés,HD4),0,HD12-HLOOKUP(HD4+1,Journalier_HLV_Inter,10,FALSE)))))))))))))</f>
        <v>0</v>
      </c>
      <c r="HE21" s="63">
        <f>IF(WEEKDAY(HE4,2)=5,(HE12-HLOOKUP(HE4+3,Journalier_HLV_Inter,10,FALSE)),IF(AND(WEEKDAY(HE4,2)=1,COUNTIF(Jours_fériés,AND(HE4+1,IE+2))),HE12-HLOOKUP(HE4+3,Journalier_HLV_Inter,10,FALSE),IF(AND(WEEKDAY(HE4,2)=1,COUNTIF(Jours_fériés,HE4+1)),HE12-HLOOKUP(HE4+2,Journalier_HLV_Inter,10,FALSE),IF(AND(WEEKDAY(HE4,2)=2,COUNTIF(Jours_fériés,AND(HE4+1,HE4+2))),HE12-HLOOKUP(HE4+3,Journalier_HLV_Inter,10,FALSE),IF(AND(WEEKDAY(HE4,2)=2,COUNTIF(Jours_fériés,HE4+1)),HE12-HLOOKUP(HE4+2,Journalier_HLV_Inter,10,FALSE),IF(AND(WEEKDAY(HE4,2)=3,COUNTIF(Jours_fériés,AND(HE4+1,HE4+2))),HE12-HLOOKUP(HE4+5,Journalier_HLV_Inter,10,FALSE),IF(AND(WEEKDAY(HE4,2)=3,COUNTIF(Jours_fériés,HE4+1)),HE12-HLOOKUP(HE4+2,Journalier_HLV_Inter,10,FALSE),IF(AND(WEEKDAY(HE4,2)=4,COUNTIF(Jours_fériés,HE4+1)),HE12-HLOOKUP(HE4+4,Journalier_HLV_Inter,10,FALSE),IF(AND(WEEKDAY(HE4,2)=4,COUNTIF(Jours_fériés,AND(HE4+1,HE4+4))),HE12-HLOOKUP(HE4+5,Journalier_HLV_Inter,10,FALSE),IF(AND(WEEKDAY(HE4,2)=5,COUNTIF(Jours_fériés,HE4+3)),HE12-HLOOKUP(HE4+4,Journalier_HLV_Inter,10,FALSE),IF(COUNTIF(Week_end,HE4),0,IF(COUNTIF(Jours_fériés,HE4),0,HE12-HLOOKUP(HE4+1,Journalier_HLV_Inter,10,FALSE)))))))))))))</f>
        <v>0</v>
      </c>
      <c r="HF21" s="63">
        <f>IF(WEEKDAY(HF4,2)=5,(HF12-HLOOKUP(HF4+3,Journalier_HLV_Inter,10,FALSE)),IF(AND(WEEKDAY(HF4,2)=1,COUNTIF(Jours_fériés,AND(HF4+1,IE+2))),HF12-HLOOKUP(HF4+3,Journalier_HLV_Inter,10,FALSE),IF(AND(WEEKDAY(HF4,2)=1,COUNTIF(Jours_fériés,HF4+1)),HF12-HLOOKUP(HF4+2,Journalier_HLV_Inter,10,FALSE),IF(AND(WEEKDAY(HF4,2)=2,COUNTIF(Jours_fériés,AND(HF4+1,HF4+2))),HF12-HLOOKUP(HF4+3,Journalier_HLV_Inter,10,FALSE),IF(AND(WEEKDAY(HF4,2)=2,COUNTIF(Jours_fériés,HF4+1)),HF12-HLOOKUP(HF4+2,Journalier_HLV_Inter,10,FALSE),IF(AND(WEEKDAY(HF4,2)=3,COUNTIF(Jours_fériés,AND(HF4+1,HF4+2))),HF12-HLOOKUP(HF4+5,Journalier_HLV_Inter,10,FALSE),IF(AND(WEEKDAY(HF4,2)=3,COUNTIF(Jours_fériés,HF4+1)),HF12-HLOOKUP(HF4+2,Journalier_HLV_Inter,10,FALSE),IF(AND(WEEKDAY(HF4,2)=4,COUNTIF(Jours_fériés,HF4+1)),HF12-HLOOKUP(HF4+4,Journalier_HLV_Inter,10,FALSE),IF(AND(WEEKDAY(HF4,2)=4,COUNTIF(Jours_fériés,AND(HF4+1,HF4+4))),HF12-HLOOKUP(HF4+5,Journalier_HLV_Inter,10,FALSE),IF(AND(WEEKDAY(HF4,2)=5,COUNTIF(Jours_fériés,HF4+3)),HF12-HLOOKUP(HF4+4,Journalier_HLV_Inter,10,FALSE),IF(COUNTIF(Week_end,HF4),0,IF(COUNTIF(Jours_fériés,HF4),0,HF12-HLOOKUP(HF4+1,Journalier_HLV_Inter,10,FALSE)))))))))))))</f>
        <v>0</v>
      </c>
      <c r="HG21" s="63">
        <f>IF(WEEKDAY(HG4,2)=5,(HG12-HLOOKUP(HG4+3,Journalier_HLV_Inter,10,FALSE)),IF(AND(WEEKDAY(HG4,2)=1,COUNTIF(Jours_fériés,AND(HG4+1,IE+2))),HG12-HLOOKUP(HG4+3,Journalier_HLV_Inter,10,FALSE),IF(AND(WEEKDAY(HG4,2)=1,COUNTIF(Jours_fériés,HG4+1)),HG12-HLOOKUP(HG4+2,Journalier_HLV_Inter,10,FALSE),IF(AND(WEEKDAY(HG4,2)=2,COUNTIF(Jours_fériés,AND(HG4+1,HG4+2))),HG12-HLOOKUP(HG4+3,Journalier_HLV_Inter,10,FALSE),IF(AND(WEEKDAY(HG4,2)=2,COUNTIF(Jours_fériés,HG4+1)),HG12-HLOOKUP(HG4+2,Journalier_HLV_Inter,10,FALSE),IF(AND(WEEKDAY(HG4,2)=3,COUNTIF(Jours_fériés,AND(HG4+1,HG4+2))),HG12-HLOOKUP(HG4+5,Journalier_HLV_Inter,10,FALSE),IF(AND(WEEKDAY(HG4,2)=3,COUNTIF(Jours_fériés,HG4+1)),HG12-HLOOKUP(HG4+2,Journalier_HLV_Inter,10,FALSE),IF(AND(WEEKDAY(HG4,2)=4,COUNTIF(Jours_fériés,HG4+1)),HG12-HLOOKUP(HG4+4,Journalier_HLV_Inter,10,FALSE),IF(AND(WEEKDAY(HG4,2)=4,COUNTIF(Jours_fériés,AND(HG4+1,HG4+4))),HG12-HLOOKUP(HG4+5,Journalier_HLV_Inter,10,FALSE),IF(AND(WEEKDAY(HG4,2)=5,COUNTIF(Jours_fériés,HG4+3)),HG12-HLOOKUP(HG4+4,Journalier_HLV_Inter,10,FALSE),IF(COUNTIF(Week_end,HG4),0,IF(COUNTIF(Jours_fériés,HG4),0,HG12-HLOOKUP(HG4+1,Journalier_HLV_Inter,10,FALSE)))))))))))))</f>
        <v>0</v>
      </c>
      <c r="HH21" s="63">
        <f>IF(WEEKDAY(HH4,2)=5,(HH12-HLOOKUP(HH4+3,Journalier_HLV_Inter,10,FALSE)),IF(AND(WEEKDAY(HH4,2)=1,COUNTIF(Jours_fériés,AND(HH4+1,IE+2))),HH12-HLOOKUP(HH4+3,Journalier_HLV_Inter,10,FALSE),IF(AND(WEEKDAY(HH4,2)=1,COUNTIF(Jours_fériés,HH4+1)),HH12-HLOOKUP(HH4+2,Journalier_HLV_Inter,10,FALSE),IF(AND(WEEKDAY(HH4,2)=2,COUNTIF(Jours_fériés,AND(HH4+1,HH4+2))),HH12-HLOOKUP(HH4+3,Journalier_HLV_Inter,10,FALSE),IF(AND(WEEKDAY(HH4,2)=2,COUNTIF(Jours_fériés,HH4+1)),HH12-HLOOKUP(HH4+2,Journalier_HLV_Inter,10,FALSE),IF(AND(WEEKDAY(HH4,2)=3,COUNTIF(Jours_fériés,AND(HH4+1,HH4+2))),HH12-HLOOKUP(HH4+5,Journalier_HLV_Inter,10,FALSE),IF(AND(WEEKDAY(HH4,2)=3,COUNTIF(Jours_fériés,HH4+1)),HH12-HLOOKUP(HH4+2,Journalier_HLV_Inter,10,FALSE),IF(AND(WEEKDAY(HH4,2)=4,COUNTIF(Jours_fériés,HH4+1)),HH12-HLOOKUP(HH4+4,Journalier_HLV_Inter,10,FALSE),IF(AND(WEEKDAY(HH4,2)=4,COUNTIF(Jours_fériés,AND(HH4+1,HH4+4))),HH12-HLOOKUP(HH4+5,Journalier_HLV_Inter,10,FALSE),IF(AND(WEEKDAY(HH4,2)=5,COUNTIF(Jours_fériés,HH4+3)),HH12-HLOOKUP(HH4+4,Journalier_HLV_Inter,10,FALSE),IF(COUNTIF(Week_end,HH4),0,IF(COUNTIF(Jours_fériés,HH4),0,HH12-HLOOKUP(HH4+1,Journalier_HLV_Inter,10,FALSE)))))))))))))</f>
        <v>0</v>
      </c>
      <c r="HI21" s="63">
        <f>IF(WEEKDAY(HI4,2)=5,(HI12-HLOOKUP(HI4+3,Journalier_HLV_Inter,10,FALSE)),IF(AND(WEEKDAY(HI4,2)=1,COUNTIF(Jours_fériés,AND(HI4+1,IE+2))),HI12-HLOOKUP(HI4+3,Journalier_HLV_Inter,10,FALSE),IF(AND(WEEKDAY(HI4,2)=1,COUNTIF(Jours_fériés,HI4+1)),HI12-HLOOKUP(HI4+2,Journalier_HLV_Inter,10,FALSE),IF(AND(WEEKDAY(HI4,2)=2,COUNTIF(Jours_fériés,AND(HI4+1,HI4+2))),HI12-HLOOKUP(HI4+3,Journalier_HLV_Inter,10,FALSE),IF(AND(WEEKDAY(HI4,2)=2,COUNTIF(Jours_fériés,HI4+1)),HI12-HLOOKUP(HI4+2,Journalier_HLV_Inter,10,FALSE),IF(AND(WEEKDAY(HI4,2)=3,COUNTIF(Jours_fériés,AND(HI4+1,HI4+2))),HI12-HLOOKUP(HI4+5,Journalier_HLV_Inter,10,FALSE),IF(AND(WEEKDAY(HI4,2)=3,COUNTIF(Jours_fériés,HI4+1)),HI12-HLOOKUP(HI4+2,Journalier_HLV_Inter,10,FALSE),IF(AND(WEEKDAY(HI4,2)=4,COUNTIF(Jours_fériés,HI4+1)),HI12-HLOOKUP(HI4+4,Journalier_HLV_Inter,10,FALSE),IF(AND(WEEKDAY(HI4,2)=4,COUNTIF(Jours_fériés,AND(HI4+1,HI4+4))),HI12-HLOOKUP(HI4+5,Journalier_HLV_Inter,10,FALSE),IF(AND(WEEKDAY(HI4,2)=5,COUNTIF(Jours_fériés,HI4+3)),HI12-HLOOKUP(HI4+4,Journalier_HLV_Inter,10,FALSE),IF(COUNTIF(Week_end,HI4),0,IF(COUNTIF(Jours_fériés,HI4),0,HI12-HLOOKUP(HI4+1,Journalier_HLV_Inter,10,FALSE)))))))))))))</f>
        <v>0</v>
      </c>
      <c r="HJ21" s="63">
        <f>IF(WEEKDAY(HJ4,2)=5,(HJ12-HLOOKUP(HJ4+3,Journalier_HLV_Inter,10,FALSE)),IF(AND(WEEKDAY(HJ4,2)=1,COUNTIF(Jours_fériés,AND(HJ4+1,IE+2))),HJ12-HLOOKUP(HJ4+3,Journalier_HLV_Inter,10,FALSE),IF(AND(WEEKDAY(HJ4,2)=1,COUNTIF(Jours_fériés,HJ4+1)),HJ12-HLOOKUP(HJ4+2,Journalier_HLV_Inter,10,FALSE),IF(AND(WEEKDAY(HJ4,2)=2,COUNTIF(Jours_fériés,AND(HJ4+1,HJ4+2))),HJ12-HLOOKUP(HJ4+3,Journalier_HLV_Inter,10,FALSE),IF(AND(WEEKDAY(HJ4,2)=2,COUNTIF(Jours_fériés,HJ4+1)),HJ12-HLOOKUP(HJ4+2,Journalier_HLV_Inter,10,FALSE),IF(AND(WEEKDAY(HJ4,2)=3,COUNTIF(Jours_fériés,AND(HJ4+1,HJ4+2))),HJ12-HLOOKUP(HJ4+5,Journalier_HLV_Inter,10,FALSE),IF(AND(WEEKDAY(HJ4,2)=3,COUNTIF(Jours_fériés,HJ4+1)),HJ12-HLOOKUP(HJ4+2,Journalier_HLV_Inter,10,FALSE),IF(AND(WEEKDAY(HJ4,2)=4,COUNTIF(Jours_fériés,HJ4+1)),HJ12-HLOOKUP(HJ4+4,Journalier_HLV_Inter,10,FALSE),IF(AND(WEEKDAY(HJ4,2)=4,COUNTIF(Jours_fériés,AND(HJ4+1,HJ4+4))),HJ12-HLOOKUP(HJ4+5,Journalier_HLV_Inter,10,FALSE),IF(AND(WEEKDAY(HJ4,2)=5,COUNTIF(Jours_fériés,HJ4+3)),HJ12-HLOOKUP(HJ4+4,Journalier_HLV_Inter,10,FALSE),IF(COUNTIF(Week_end,HJ4),0,IF(COUNTIF(Jours_fériés,HJ4),0,HJ12-HLOOKUP(HJ4+1,Journalier_HLV_Inter,10,FALSE)))))))))))))</f>
        <v>0</v>
      </c>
      <c r="HK21" s="63">
        <f>IF(WEEKDAY(HK4,2)=5,(HK12-HLOOKUP(HK4+3,Journalier_HLV_Inter,10,FALSE)),IF(AND(WEEKDAY(HK4,2)=1,COUNTIF(Jours_fériés,AND(HK4+1,IE+2))),HK12-HLOOKUP(HK4+3,Journalier_HLV_Inter,10,FALSE),IF(AND(WEEKDAY(HK4,2)=1,COUNTIF(Jours_fériés,HK4+1)),HK12-HLOOKUP(HK4+2,Journalier_HLV_Inter,10,FALSE),IF(AND(WEEKDAY(HK4,2)=2,COUNTIF(Jours_fériés,AND(HK4+1,HK4+2))),HK12-HLOOKUP(HK4+3,Journalier_HLV_Inter,10,FALSE),IF(AND(WEEKDAY(HK4,2)=2,COUNTIF(Jours_fériés,HK4+1)),HK12-HLOOKUP(HK4+2,Journalier_HLV_Inter,10,FALSE),IF(AND(WEEKDAY(HK4,2)=3,COUNTIF(Jours_fériés,AND(HK4+1,HK4+2))),HK12-HLOOKUP(HK4+5,Journalier_HLV_Inter,10,FALSE),IF(AND(WEEKDAY(HK4,2)=3,COUNTIF(Jours_fériés,HK4+1)),HK12-HLOOKUP(HK4+2,Journalier_HLV_Inter,10,FALSE),IF(AND(WEEKDAY(HK4,2)=4,COUNTIF(Jours_fériés,HK4+1)),HK12-HLOOKUP(HK4+4,Journalier_HLV_Inter,10,FALSE),IF(AND(WEEKDAY(HK4,2)=4,COUNTIF(Jours_fériés,AND(HK4+1,HK4+4))),HK12-HLOOKUP(HK4+5,Journalier_HLV_Inter,10,FALSE),IF(AND(WEEKDAY(HK4,2)=5,COUNTIF(Jours_fériés,HK4+3)),HK12-HLOOKUP(HK4+4,Journalier_HLV_Inter,10,FALSE),IF(COUNTIF(Week_end,HK4),0,IF(COUNTIF(Jours_fériés,HK4),0,HK12-HLOOKUP(HK4+1,Journalier_HLV_Inter,10,FALSE)))))))))))))</f>
        <v>0</v>
      </c>
      <c r="HL21" s="63">
        <f>IF(WEEKDAY(HL4,2)=5,(HL12-HLOOKUP(HL4+3,Journalier_HLV_Inter,10,FALSE)),IF(AND(WEEKDAY(HL4,2)=1,COUNTIF(Jours_fériés,AND(HL4+1,IE+2))),HL12-HLOOKUP(HL4+3,Journalier_HLV_Inter,10,FALSE),IF(AND(WEEKDAY(HL4,2)=1,COUNTIF(Jours_fériés,HL4+1)),HL12-HLOOKUP(HL4+2,Journalier_HLV_Inter,10,FALSE),IF(AND(WEEKDAY(HL4,2)=2,COUNTIF(Jours_fériés,AND(HL4+1,HL4+2))),HL12-HLOOKUP(HL4+3,Journalier_HLV_Inter,10,FALSE),IF(AND(WEEKDAY(HL4,2)=2,COUNTIF(Jours_fériés,HL4+1)),HL12-HLOOKUP(HL4+2,Journalier_HLV_Inter,10,FALSE),IF(AND(WEEKDAY(HL4,2)=3,COUNTIF(Jours_fériés,AND(HL4+1,HL4+2))),HL12-HLOOKUP(HL4+5,Journalier_HLV_Inter,10,FALSE),IF(AND(WEEKDAY(HL4,2)=3,COUNTIF(Jours_fériés,HL4+1)),HL12-HLOOKUP(HL4+2,Journalier_HLV_Inter,10,FALSE),IF(AND(WEEKDAY(HL4,2)=4,COUNTIF(Jours_fériés,HL4+1)),HL12-HLOOKUP(HL4+4,Journalier_HLV_Inter,10,FALSE),IF(AND(WEEKDAY(HL4,2)=4,COUNTIF(Jours_fériés,AND(HL4+1,HL4+4))),HL12-HLOOKUP(HL4+5,Journalier_HLV_Inter,10,FALSE),IF(AND(WEEKDAY(HL4,2)=5,COUNTIF(Jours_fériés,HL4+3)),HL12-HLOOKUP(HL4+4,Journalier_HLV_Inter,10,FALSE),IF(COUNTIF(Week_end,HL4),0,IF(COUNTIF(Jours_fériés,HL4),0,HL12-HLOOKUP(HL4+1,Journalier_HLV_Inter,10,FALSE)))))))))))))</f>
        <v>0</v>
      </c>
      <c r="HM21" s="63">
        <f>IF(WEEKDAY(HM4,2)=5,(HM12-HLOOKUP(HM4+3,Journalier_HLV_Inter,10,FALSE)),IF(AND(WEEKDAY(HM4,2)=1,COUNTIF(Jours_fériés,AND(HM4+1,IE+2))),HM12-HLOOKUP(HM4+3,Journalier_HLV_Inter,10,FALSE),IF(AND(WEEKDAY(HM4,2)=1,COUNTIF(Jours_fériés,HM4+1)),HM12-HLOOKUP(HM4+2,Journalier_HLV_Inter,10,FALSE),IF(AND(WEEKDAY(HM4,2)=2,COUNTIF(Jours_fériés,AND(HM4+1,HM4+2))),HM12-HLOOKUP(HM4+3,Journalier_HLV_Inter,10,FALSE),IF(AND(WEEKDAY(HM4,2)=2,COUNTIF(Jours_fériés,HM4+1)),HM12-HLOOKUP(HM4+2,Journalier_HLV_Inter,10,FALSE),IF(AND(WEEKDAY(HM4,2)=3,COUNTIF(Jours_fériés,AND(HM4+1,HM4+2))),HM12-HLOOKUP(HM4+5,Journalier_HLV_Inter,10,FALSE),IF(AND(WEEKDAY(HM4,2)=3,COUNTIF(Jours_fériés,HM4+1)),HM12-HLOOKUP(HM4+2,Journalier_HLV_Inter,10,FALSE),IF(AND(WEEKDAY(HM4,2)=4,COUNTIF(Jours_fériés,HM4+1)),HM12-HLOOKUP(HM4+4,Journalier_HLV_Inter,10,FALSE),IF(AND(WEEKDAY(HM4,2)=4,COUNTIF(Jours_fériés,AND(HM4+1,HM4+4))),HM12-HLOOKUP(HM4+5,Journalier_HLV_Inter,10,FALSE),IF(AND(WEEKDAY(HM4,2)=5,COUNTIF(Jours_fériés,HM4+3)),HM12-HLOOKUP(HM4+4,Journalier_HLV_Inter,10,FALSE),IF(COUNTIF(Week_end,HM4),0,IF(COUNTIF(Jours_fériés,HM4),0,HM12-HLOOKUP(HM4+1,Journalier_HLV_Inter,10,FALSE)))))))))))))</f>
        <v>0</v>
      </c>
      <c r="HN21" s="63">
        <f>IF(WEEKDAY(HN4,2)=5,(HN12-HLOOKUP(HN4+3,Journalier_HLV_Inter,10,FALSE)),IF(AND(WEEKDAY(HN4,2)=1,COUNTIF(Jours_fériés,AND(HN4+1,IE+2))),HN12-HLOOKUP(HN4+3,Journalier_HLV_Inter,10,FALSE),IF(AND(WEEKDAY(HN4,2)=1,COUNTIF(Jours_fériés,HN4+1)),HN12-HLOOKUP(HN4+2,Journalier_HLV_Inter,10,FALSE),IF(AND(WEEKDAY(HN4,2)=2,COUNTIF(Jours_fériés,AND(HN4+1,HN4+2))),HN12-HLOOKUP(HN4+3,Journalier_HLV_Inter,10,FALSE),IF(AND(WEEKDAY(HN4,2)=2,COUNTIF(Jours_fériés,HN4+1)),HN12-HLOOKUP(HN4+2,Journalier_HLV_Inter,10,FALSE),IF(AND(WEEKDAY(HN4,2)=3,COUNTIF(Jours_fériés,AND(HN4+1,HN4+2))),HN12-HLOOKUP(HN4+5,Journalier_HLV_Inter,10,FALSE),IF(AND(WEEKDAY(HN4,2)=3,COUNTIF(Jours_fériés,HN4+1)),HN12-HLOOKUP(HN4+2,Journalier_HLV_Inter,10,FALSE),IF(AND(WEEKDAY(HN4,2)=4,COUNTIF(Jours_fériés,HN4+1)),HN12-HLOOKUP(HN4+4,Journalier_HLV_Inter,10,FALSE),IF(AND(WEEKDAY(HN4,2)=4,COUNTIF(Jours_fériés,AND(HN4+1,HN4+4))),HN12-HLOOKUP(HN4+5,Journalier_HLV_Inter,10,FALSE),IF(AND(WEEKDAY(HN4,2)=5,COUNTIF(Jours_fériés,HN4+3)),HN12-HLOOKUP(HN4+4,Journalier_HLV_Inter,10,FALSE),IF(COUNTIF(Week_end,HN4),0,IF(COUNTIF(Jours_fériés,HN4),0,HN12-HLOOKUP(HN4+1,Journalier_HLV_Inter,10,FALSE)))))))))))))</f>
        <v>0</v>
      </c>
      <c r="HO21" s="63">
        <f>IF(WEEKDAY(HO4,2)=5,(HO12-HLOOKUP(HO4+3,Journalier_HLV_Inter,10,FALSE)),IF(AND(WEEKDAY(HO4,2)=1,COUNTIF(Jours_fériés,AND(HO4+1,IE+2))),HO12-HLOOKUP(HO4+3,Journalier_HLV_Inter,10,FALSE),IF(AND(WEEKDAY(HO4,2)=1,COUNTIF(Jours_fériés,HO4+1)),HO12-HLOOKUP(HO4+2,Journalier_HLV_Inter,10,FALSE),IF(AND(WEEKDAY(HO4,2)=2,COUNTIF(Jours_fériés,AND(HO4+1,HO4+2))),HO12-HLOOKUP(HO4+3,Journalier_HLV_Inter,10,FALSE),IF(AND(WEEKDAY(HO4,2)=2,COUNTIF(Jours_fériés,HO4+1)),HO12-HLOOKUP(HO4+2,Journalier_HLV_Inter,10,FALSE),IF(AND(WEEKDAY(HO4,2)=3,COUNTIF(Jours_fériés,AND(HO4+1,HO4+2))),HO12-HLOOKUP(HO4+5,Journalier_HLV_Inter,10,FALSE),IF(AND(WEEKDAY(HO4,2)=3,COUNTIF(Jours_fériés,HO4+1)),HO12-HLOOKUP(HO4+2,Journalier_HLV_Inter,10,FALSE),IF(AND(WEEKDAY(HO4,2)=4,COUNTIF(Jours_fériés,HO4+1)),HO12-HLOOKUP(HO4+4,Journalier_HLV_Inter,10,FALSE),IF(AND(WEEKDAY(HO4,2)=4,COUNTIF(Jours_fériés,AND(HO4+1,HO4+4))),HO12-HLOOKUP(HO4+5,Journalier_HLV_Inter,10,FALSE),IF(AND(WEEKDAY(HO4,2)=5,COUNTIF(Jours_fériés,HO4+3)),HO12-HLOOKUP(HO4+4,Journalier_HLV_Inter,10,FALSE),IF(COUNTIF(Week_end,HO4),0,IF(COUNTIF(Jours_fériés,HO4),0,HO12-HLOOKUP(HO4+1,Journalier_HLV_Inter,10,FALSE)))))))))))))</f>
        <v>0</v>
      </c>
      <c r="HP21" s="63">
        <f>IF(WEEKDAY(HP4,2)=5,(HP12-HLOOKUP(HP4+3,Journalier_HLV_Inter,10,FALSE)),IF(AND(WEEKDAY(HP4,2)=1,COUNTIF(Jours_fériés,AND(HP4+1,IE+2))),HP12-HLOOKUP(HP4+3,Journalier_HLV_Inter,10,FALSE),IF(AND(WEEKDAY(HP4,2)=1,COUNTIF(Jours_fériés,HP4+1)),HP12-HLOOKUP(HP4+2,Journalier_HLV_Inter,10,FALSE),IF(AND(WEEKDAY(HP4,2)=2,COUNTIF(Jours_fériés,AND(HP4+1,HP4+2))),HP12-HLOOKUP(HP4+3,Journalier_HLV_Inter,10,FALSE),IF(AND(WEEKDAY(HP4,2)=2,COUNTIF(Jours_fériés,HP4+1)),HP12-HLOOKUP(HP4+2,Journalier_HLV_Inter,10,FALSE),IF(AND(WEEKDAY(HP4,2)=3,COUNTIF(Jours_fériés,AND(HP4+1,HP4+2))),HP12-HLOOKUP(HP4+5,Journalier_HLV_Inter,10,FALSE),IF(AND(WEEKDAY(HP4,2)=3,COUNTIF(Jours_fériés,HP4+1)),HP12-HLOOKUP(HP4+2,Journalier_HLV_Inter,10,FALSE),IF(AND(WEEKDAY(HP4,2)=4,COUNTIF(Jours_fériés,HP4+1)),HP12-HLOOKUP(HP4+4,Journalier_HLV_Inter,10,FALSE),IF(AND(WEEKDAY(HP4,2)=4,COUNTIF(Jours_fériés,AND(HP4+1,HP4+4))),HP12-HLOOKUP(HP4+5,Journalier_HLV_Inter,10,FALSE),IF(AND(WEEKDAY(HP4,2)=5,COUNTIF(Jours_fériés,HP4+3)),HP12-HLOOKUP(HP4+4,Journalier_HLV_Inter,10,FALSE),IF(COUNTIF(Week_end,HP4),0,IF(COUNTIF(Jours_fériés,HP4),0,HP12-HLOOKUP(HP4+1,Journalier_HLV_Inter,10,FALSE)))))))))))))</f>
        <v>0</v>
      </c>
      <c r="HQ21" s="63">
        <f>IF(WEEKDAY(HQ4,2)=5,(HQ12-HLOOKUP(HQ4+3,Journalier_HLV_Inter,10,FALSE)),IF(AND(WEEKDAY(HQ4,2)=1,COUNTIF(Jours_fériés,AND(HQ4+1,IE+2))),HQ12-HLOOKUP(HQ4+3,Journalier_HLV_Inter,10,FALSE),IF(AND(WEEKDAY(HQ4,2)=1,COUNTIF(Jours_fériés,HQ4+1)),HQ12-HLOOKUP(HQ4+2,Journalier_HLV_Inter,10,FALSE),IF(AND(WEEKDAY(HQ4,2)=2,COUNTIF(Jours_fériés,AND(HQ4+1,HQ4+2))),HQ12-HLOOKUP(HQ4+3,Journalier_HLV_Inter,10,FALSE),IF(AND(WEEKDAY(HQ4,2)=2,COUNTIF(Jours_fériés,HQ4+1)),HQ12-HLOOKUP(HQ4+2,Journalier_HLV_Inter,10,FALSE),IF(AND(WEEKDAY(HQ4,2)=3,COUNTIF(Jours_fériés,AND(HQ4+1,HQ4+2))),HQ12-HLOOKUP(HQ4+5,Journalier_HLV_Inter,10,FALSE),IF(AND(WEEKDAY(HQ4,2)=3,COUNTIF(Jours_fériés,HQ4+1)),HQ12-HLOOKUP(HQ4+2,Journalier_HLV_Inter,10,FALSE),IF(AND(WEEKDAY(HQ4,2)=4,COUNTIF(Jours_fériés,HQ4+1)),HQ12-HLOOKUP(HQ4+4,Journalier_HLV_Inter,10,FALSE),IF(AND(WEEKDAY(HQ4,2)=4,COUNTIF(Jours_fériés,AND(HQ4+1,HQ4+4))),HQ12-HLOOKUP(HQ4+5,Journalier_HLV_Inter,10,FALSE),IF(AND(WEEKDAY(HQ4,2)=5,COUNTIF(Jours_fériés,HQ4+3)),HQ12-HLOOKUP(HQ4+4,Journalier_HLV_Inter,10,FALSE),IF(COUNTIF(Week_end,HQ4),0,IF(COUNTIF(Jours_fériés,HQ4),0,HQ12-HLOOKUP(HQ4+1,Journalier_HLV_Inter,10,FALSE)))))))))))))</f>
        <v>0</v>
      </c>
      <c r="HR21" s="63">
        <f>IF(WEEKDAY(HR4,2)=5,(HR12-HLOOKUP(HR4+3,Journalier_HLV_Inter,10,FALSE)),IF(AND(WEEKDAY(HR4,2)=1,COUNTIF(Jours_fériés,AND(HR4+1,IE+2))),HR12-HLOOKUP(HR4+3,Journalier_HLV_Inter,10,FALSE),IF(AND(WEEKDAY(HR4,2)=1,COUNTIF(Jours_fériés,HR4+1)),HR12-HLOOKUP(HR4+2,Journalier_HLV_Inter,10,FALSE),IF(AND(WEEKDAY(HR4,2)=2,COUNTIF(Jours_fériés,AND(HR4+1,HR4+2))),HR12-HLOOKUP(HR4+3,Journalier_HLV_Inter,10,FALSE),IF(AND(WEEKDAY(HR4,2)=2,COUNTIF(Jours_fériés,HR4+1)),HR12-HLOOKUP(HR4+2,Journalier_HLV_Inter,10,FALSE),IF(AND(WEEKDAY(HR4,2)=3,COUNTIF(Jours_fériés,AND(HR4+1,HR4+2))),HR12-HLOOKUP(HR4+5,Journalier_HLV_Inter,10,FALSE),IF(AND(WEEKDAY(HR4,2)=3,COUNTIF(Jours_fériés,HR4+1)),HR12-HLOOKUP(HR4+2,Journalier_HLV_Inter,10,FALSE),IF(AND(WEEKDAY(HR4,2)=4,COUNTIF(Jours_fériés,HR4+1)),HR12-HLOOKUP(HR4+4,Journalier_HLV_Inter,10,FALSE),IF(AND(WEEKDAY(HR4,2)=4,COUNTIF(Jours_fériés,AND(HR4+1,HR4+4))),HR12-HLOOKUP(HR4+5,Journalier_HLV_Inter,10,FALSE),IF(AND(WEEKDAY(HR4,2)=5,COUNTIF(Jours_fériés,HR4+3)),HR12-HLOOKUP(HR4+4,Journalier_HLV_Inter,10,FALSE),IF(COUNTIF(Week_end,HR4),0,IF(COUNTIF(Jours_fériés,HR4),0,HR12-HLOOKUP(HR4+1,Journalier_HLV_Inter,10,FALSE)))))))))))))</f>
        <v>0</v>
      </c>
      <c r="HS21" s="63">
        <f>IF(WEEKDAY(HS4,2)=5,(HS12-HLOOKUP(HS4+3,Journalier_HLV_Inter,10,FALSE)),IF(AND(WEEKDAY(HS4,2)=1,COUNTIF(Jours_fériés,AND(HS4+1,IE+2))),HS12-HLOOKUP(HS4+3,Journalier_HLV_Inter,10,FALSE),IF(AND(WEEKDAY(HS4,2)=1,COUNTIF(Jours_fériés,HS4+1)),HS12-HLOOKUP(HS4+2,Journalier_HLV_Inter,10,FALSE),IF(AND(WEEKDAY(HS4,2)=2,COUNTIF(Jours_fériés,AND(HS4+1,HS4+2))),HS12-HLOOKUP(HS4+3,Journalier_HLV_Inter,10,FALSE),IF(AND(WEEKDAY(HS4,2)=2,COUNTIF(Jours_fériés,HS4+1)),HS12-HLOOKUP(HS4+2,Journalier_HLV_Inter,10,FALSE),IF(AND(WEEKDAY(HS4,2)=3,COUNTIF(Jours_fériés,AND(HS4+1,HS4+2))),HS12-HLOOKUP(HS4+5,Journalier_HLV_Inter,10,FALSE),IF(AND(WEEKDAY(HS4,2)=3,COUNTIF(Jours_fériés,HS4+1)),HS12-HLOOKUP(HS4+2,Journalier_HLV_Inter,10,FALSE),IF(AND(WEEKDAY(HS4,2)=4,COUNTIF(Jours_fériés,HS4+1)),HS12-HLOOKUP(HS4+4,Journalier_HLV_Inter,10,FALSE),IF(AND(WEEKDAY(HS4,2)=4,COUNTIF(Jours_fériés,AND(HS4+1,HS4+4))),HS12-HLOOKUP(HS4+5,Journalier_HLV_Inter,10,FALSE),IF(AND(WEEKDAY(HS4,2)=5,COUNTIF(Jours_fériés,HS4+3)),HS12-HLOOKUP(HS4+4,Journalier_HLV_Inter,10,FALSE),IF(COUNTIF(Week_end,HS4),0,IF(COUNTIF(Jours_fériés,HS4),0,HS12-HLOOKUP(HS4+1,Journalier_HLV_Inter,10,FALSE)))))))))))))</f>
        <v>0</v>
      </c>
      <c r="HT21" s="63">
        <f>IF(WEEKDAY(HT4,2)=5,(HT12-HLOOKUP(HT4+3,Journalier_HLV_Inter,10,FALSE)),IF(AND(WEEKDAY(HT4,2)=1,COUNTIF(Jours_fériés,AND(HT4+1,IE+2))),HT12-HLOOKUP(HT4+3,Journalier_HLV_Inter,10,FALSE),IF(AND(WEEKDAY(HT4,2)=1,COUNTIF(Jours_fériés,HT4+1)),HT12-HLOOKUP(HT4+2,Journalier_HLV_Inter,10,FALSE),IF(AND(WEEKDAY(HT4,2)=2,COUNTIF(Jours_fériés,AND(HT4+1,HT4+2))),HT12-HLOOKUP(HT4+3,Journalier_HLV_Inter,10,FALSE),IF(AND(WEEKDAY(HT4,2)=2,COUNTIF(Jours_fériés,HT4+1)),HT12-HLOOKUP(HT4+2,Journalier_HLV_Inter,10,FALSE),IF(AND(WEEKDAY(HT4,2)=3,COUNTIF(Jours_fériés,AND(HT4+1,HT4+2))),HT12-HLOOKUP(HT4+5,Journalier_HLV_Inter,10,FALSE),IF(AND(WEEKDAY(HT4,2)=3,COUNTIF(Jours_fériés,HT4+1)),HT12-HLOOKUP(HT4+2,Journalier_HLV_Inter,10,FALSE),IF(AND(WEEKDAY(HT4,2)=4,COUNTIF(Jours_fériés,HT4+1)),HT12-HLOOKUP(HT4+4,Journalier_HLV_Inter,10,FALSE),IF(AND(WEEKDAY(HT4,2)=4,COUNTIF(Jours_fériés,AND(HT4+1,HT4+4))),HT12-HLOOKUP(HT4+5,Journalier_HLV_Inter,10,FALSE),IF(AND(WEEKDAY(HT4,2)=5,COUNTIF(Jours_fériés,HT4+3)),HT12-HLOOKUP(HT4+4,Journalier_HLV_Inter,10,FALSE),IF(COUNTIF(Week_end,HT4),0,IF(COUNTIF(Jours_fériés,HT4),0,HT12-HLOOKUP(HT4+1,Journalier_HLV_Inter,10,FALSE)))))))))))))</f>
        <v>0</v>
      </c>
      <c r="HU21" s="63">
        <f>IF(WEEKDAY(HU4,2)=5,(HU12-HLOOKUP(HU4+3,Journalier_HLV_Inter,10,FALSE)),IF(AND(WEEKDAY(HU4,2)=1,COUNTIF(Jours_fériés,AND(HU4+1,IE+2))),HU12-HLOOKUP(HU4+3,Journalier_HLV_Inter,10,FALSE),IF(AND(WEEKDAY(HU4,2)=1,COUNTIF(Jours_fériés,HU4+1)),HU12-HLOOKUP(HU4+2,Journalier_HLV_Inter,10,FALSE),IF(AND(WEEKDAY(HU4,2)=2,COUNTIF(Jours_fériés,AND(HU4+1,HU4+2))),HU12-HLOOKUP(HU4+3,Journalier_HLV_Inter,10,FALSE),IF(AND(WEEKDAY(HU4,2)=2,COUNTIF(Jours_fériés,HU4+1)),HU12-HLOOKUP(HU4+2,Journalier_HLV_Inter,10,FALSE),IF(AND(WEEKDAY(HU4,2)=3,COUNTIF(Jours_fériés,AND(HU4+1,HU4+2))),HU12-HLOOKUP(HU4+5,Journalier_HLV_Inter,10,FALSE),IF(AND(WEEKDAY(HU4,2)=3,COUNTIF(Jours_fériés,HU4+1)),HU12-HLOOKUP(HU4+2,Journalier_HLV_Inter,10,FALSE),IF(AND(WEEKDAY(HU4,2)=4,COUNTIF(Jours_fériés,HU4+1)),HU12-HLOOKUP(HU4+4,Journalier_HLV_Inter,10,FALSE),IF(AND(WEEKDAY(HU4,2)=4,COUNTIF(Jours_fériés,AND(HU4+1,HU4+4))),HU12-HLOOKUP(HU4+5,Journalier_HLV_Inter,10,FALSE),IF(AND(WEEKDAY(HU4,2)=5,COUNTIF(Jours_fériés,HU4+3)),HU12-HLOOKUP(HU4+4,Journalier_HLV_Inter,10,FALSE),IF(COUNTIF(Week_end,HU4),0,IF(COUNTIF(Jours_fériés,HU4),0,HU12-HLOOKUP(HU4+1,Journalier_HLV_Inter,10,FALSE)))))))))))))</f>
        <v>0</v>
      </c>
      <c r="HV21" s="63">
        <f>IF(WEEKDAY(HV4,2)=5,(HV12-HLOOKUP(HV4+3,Journalier_HLV_Inter,10,FALSE)),IF(AND(WEEKDAY(HV4,2)=1,COUNTIF(Jours_fériés,AND(HV4+1,IE+2))),HV12-HLOOKUP(HV4+3,Journalier_HLV_Inter,10,FALSE),IF(AND(WEEKDAY(HV4,2)=1,COUNTIF(Jours_fériés,HV4+1)),HV12-HLOOKUP(HV4+2,Journalier_HLV_Inter,10,FALSE),IF(AND(WEEKDAY(HV4,2)=2,COUNTIF(Jours_fériés,AND(HV4+1,HV4+2))),HV12-HLOOKUP(HV4+3,Journalier_HLV_Inter,10,FALSE),IF(AND(WEEKDAY(HV4,2)=2,COUNTIF(Jours_fériés,HV4+1)),HV12-HLOOKUP(HV4+2,Journalier_HLV_Inter,10,FALSE),IF(AND(WEEKDAY(HV4,2)=3,COUNTIF(Jours_fériés,AND(HV4+1,HV4+2))),HV12-HLOOKUP(HV4+5,Journalier_HLV_Inter,10,FALSE),IF(AND(WEEKDAY(HV4,2)=3,COUNTIF(Jours_fériés,HV4+1)),HV12-HLOOKUP(HV4+2,Journalier_HLV_Inter,10,FALSE),IF(AND(WEEKDAY(HV4,2)=4,COUNTIF(Jours_fériés,HV4+1)),HV12-HLOOKUP(HV4+4,Journalier_HLV_Inter,10,FALSE),IF(AND(WEEKDAY(HV4,2)=4,COUNTIF(Jours_fériés,AND(HV4+1,HV4+4))),HV12-HLOOKUP(HV4+5,Journalier_HLV_Inter,10,FALSE),IF(AND(WEEKDAY(HV4,2)=5,COUNTIF(Jours_fériés,HV4+3)),HV12-HLOOKUP(HV4+4,Journalier_HLV_Inter,10,FALSE),IF(COUNTIF(Week_end,HV4),0,IF(COUNTIF(Jours_fériés,HV4),0,HV12-HLOOKUP(HV4+1,Journalier_HLV_Inter,10,FALSE)))))))))))))</f>
        <v>0</v>
      </c>
      <c r="HW21" s="63">
        <f>IF(WEEKDAY(HW4,2)=5,(HW12-HLOOKUP(HW4+3,Journalier_HLV_Inter,10,FALSE)),IF(AND(WEEKDAY(HW4,2)=1,COUNTIF(Jours_fériés,AND(HW4+1,IE+2))),HW12-HLOOKUP(HW4+3,Journalier_HLV_Inter,10,FALSE),IF(AND(WEEKDAY(HW4,2)=1,COUNTIF(Jours_fériés,HW4+1)),HW12-HLOOKUP(HW4+2,Journalier_HLV_Inter,10,FALSE),IF(AND(WEEKDAY(HW4,2)=2,COUNTIF(Jours_fériés,AND(HW4+1,HW4+2))),HW12-HLOOKUP(HW4+3,Journalier_HLV_Inter,10,FALSE),IF(AND(WEEKDAY(HW4,2)=2,COUNTIF(Jours_fériés,HW4+1)),HW12-HLOOKUP(HW4+2,Journalier_HLV_Inter,10,FALSE),IF(AND(WEEKDAY(HW4,2)=3,COUNTIF(Jours_fériés,AND(HW4+1,HW4+2))),HW12-HLOOKUP(HW4+5,Journalier_HLV_Inter,10,FALSE),IF(AND(WEEKDAY(HW4,2)=3,COUNTIF(Jours_fériés,HW4+1)),HW12-HLOOKUP(HW4+2,Journalier_HLV_Inter,10,FALSE),IF(AND(WEEKDAY(HW4,2)=4,COUNTIF(Jours_fériés,HW4+1)),HW12-HLOOKUP(HW4+4,Journalier_HLV_Inter,10,FALSE),IF(AND(WEEKDAY(HW4,2)=4,COUNTIF(Jours_fériés,AND(HW4+1,HW4+4))),HW12-HLOOKUP(HW4+5,Journalier_HLV_Inter,10,FALSE),IF(AND(WEEKDAY(HW4,2)=5,COUNTIF(Jours_fériés,HW4+3)),HW12-HLOOKUP(HW4+4,Journalier_HLV_Inter,10,FALSE),IF(COUNTIF(Week_end,HW4),0,IF(COUNTIF(Jours_fériés,HW4),0,HW12-HLOOKUP(HW4+1,Journalier_HLV_Inter,10,FALSE)))))))))))))</f>
        <v>0</v>
      </c>
      <c r="HX21" s="63">
        <f>IF(WEEKDAY(HX4,2)=5,(HX12-HLOOKUP(HX4+3,Journalier_HLV_Inter,10,FALSE)),IF(AND(WEEKDAY(HX4,2)=1,COUNTIF(Jours_fériés,AND(HX4+1,IE+2))),HX12-HLOOKUP(HX4+3,Journalier_HLV_Inter,10,FALSE),IF(AND(WEEKDAY(HX4,2)=1,COUNTIF(Jours_fériés,HX4+1)),HX12-HLOOKUP(HX4+2,Journalier_HLV_Inter,10,FALSE),IF(AND(WEEKDAY(HX4,2)=2,COUNTIF(Jours_fériés,AND(HX4+1,HX4+2))),HX12-HLOOKUP(HX4+3,Journalier_HLV_Inter,10,FALSE),IF(AND(WEEKDAY(HX4,2)=2,COUNTIF(Jours_fériés,HX4+1)),HX12-HLOOKUP(HX4+2,Journalier_HLV_Inter,10,FALSE),IF(AND(WEEKDAY(HX4,2)=3,COUNTIF(Jours_fériés,AND(HX4+1,HX4+2))),HX12-HLOOKUP(HX4+5,Journalier_HLV_Inter,10,FALSE),IF(AND(WEEKDAY(HX4,2)=3,COUNTIF(Jours_fériés,HX4+1)),HX12-HLOOKUP(HX4+2,Journalier_HLV_Inter,10,FALSE),IF(AND(WEEKDAY(HX4,2)=4,COUNTIF(Jours_fériés,HX4+1)),HX12-HLOOKUP(HX4+4,Journalier_HLV_Inter,10,FALSE),IF(AND(WEEKDAY(HX4,2)=4,COUNTIF(Jours_fériés,AND(HX4+1,HX4+4))),HX12-HLOOKUP(HX4+5,Journalier_HLV_Inter,10,FALSE),IF(AND(WEEKDAY(HX4,2)=5,COUNTIF(Jours_fériés,HX4+3)),HX12-HLOOKUP(HX4+4,Journalier_HLV_Inter,10,FALSE),IF(COUNTIF(Week_end,HX4),0,IF(COUNTIF(Jours_fériés,HX4),0,HX12-HLOOKUP(HX4+1,Journalier_HLV_Inter,10,FALSE)))))))))))))</f>
        <v>0</v>
      </c>
      <c r="HY21" s="63">
        <f>IF(WEEKDAY(HY4,2)=5,(HY12-HLOOKUP(HY4+3,Journalier_HLV_Inter,10,FALSE)),IF(AND(WEEKDAY(HY4,2)=1,COUNTIF(Jours_fériés,AND(HY4+1,IE+2))),HY12-HLOOKUP(HY4+3,Journalier_HLV_Inter,10,FALSE),IF(AND(WEEKDAY(HY4,2)=1,COUNTIF(Jours_fériés,HY4+1)),HY12-HLOOKUP(HY4+2,Journalier_HLV_Inter,10,FALSE),IF(AND(WEEKDAY(HY4,2)=2,COUNTIF(Jours_fériés,AND(HY4+1,HY4+2))),HY12-HLOOKUP(HY4+3,Journalier_HLV_Inter,10,FALSE),IF(AND(WEEKDAY(HY4,2)=2,COUNTIF(Jours_fériés,HY4+1)),HY12-HLOOKUP(HY4+2,Journalier_HLV_Inter,10,FALSE),IF(AND(WEEKDAY(HY4,2)=3,COUNTIF(Jours_fériés,AND(HY4+1,HY4+2))),HY12-HLOOKUP(HY4+5,Journalier_HLV_Inter,10,FALSE),IF(AND(WEEKDAY(HY4,2)=3,COUNTIF(Jours_fériés,HY4+1)),HY12-HLOOKUP(HY4+2,Journalier_HLV_Inter,10,FALSE),IF(AND(WEEKDAY(HY4,2)=4,COUNTIF(Jours_fériés,HY4+1)),HY12-HLOOKUP(HY4+4,Journalier_HLV_Inter,10,FALSE),IF(AND(WEEKDAY(HY4,2)=4,COUNTIF(Jours_fériés,AND(HY4+1,HY4+4))),HY12-HLOOKUP(HY4+5,Journalier_HLV_Inter,10,FALSE),IF(AND(WEEKDAY(HY4,2)=5,COUNTIF(Jours_fériés,HY4+3)),HY12-HLOOKUP(HY4+4,Journalier_HLV_Inter,10,FALSE),IF(COUNTIF(Week_end,HY4),0,IF(COUNTIF(Jours_fériés,HY4),0,HY12-HLOOKUP(HY4+1,Journalier_HLV_Inter,10,FALSE)))))))))))))</f>
        <v>0</v>
      </c>
      <c r="HZ21" s="63">
        <f>IF(WEEKDAY(HZ4,2)=5,(HZ12-HLOOKUP(HZ4+3,Journalier_HLV_Inter,10,FALSE)),IF(AND(WEEKDAY(HZ4,2)=1,COUNTIF(Jours_fériés,AND(HZ4+1,IE+2))),HZ12-HLOOKUP(HZ4+3,Journalier_HLV_Inter,10,FALSE),IF(AND(WEEKDAY(HZ4,2)=1,COUNTIF(Jours_fériés,HZ4+1)),HZ12-HLOOKUP(HZ4+2,Journalier_HLV_Inter,10,FALSE),IF(AND(WEEKDAY(HZ4,2)=2,COUNTIF(Jours_fériés,AND(HZ4+1,HZ4+2))),HZ12-HLOOKUP(HZ4+3,Journalier_HLV_Inter,10,FALSE),IF(AND(WEEKDAY(HZ4,2)=2,COUNTIF(Jours_fériés,HZ4+1)),HZ12-HLOOKUP(HZ4+2,Journalier_HLV_Inter,10,FALSE),IF(AND(WEEKDAY(HZ4,2)=3,COUNTIF(Jours_fériés,AND(HZ4+1,HZ4+2))),HZ12-HLOOKUP(HZ4+5,Journalier_HLV_Inter,10,FALSE),IF(AND(WEEKDAY(HZ4,2)=3,COUNTIF(Jours_fériés,HZ4+1)),HZ12-HLOOKUP(HZ4+2,Journalier_HLV_Inter,10,FALSE),IF(AND(WEEKDAY(HZ4,2)=4,COUNTIF(Jours_fériés,HZ4+1)),HZ12-HLOOKUP(HZ4+4,Journalier_HLV_Inter,10,FALSE),IF(AND(WEEKDAY(HZ4,2)=4,COUNTIF(Jours_fériés,AND(HZ4+1,HZ4+4))),HZ12-HLOOKUP(HZ4+5,Journalier_HLV_Inter,10,FALSE),IF(AND(WEEKDAY(HZ4,2)=5,COUNTIF(Jours_fériés,HZ4+3)),HZ12-HLOOKUP(HZ4+4,Journalier_HLV_Inter,10,FALSE),IF(COUNTIF(Week_end,HZ4),0,IF(COUNTIF(Jours_fériés,HZ4),0,HZ12-HLOOKUP(HZ4+1,Journalier_HLV_Inter,10,FALSE)))))))))))))</f>
        <v>0</v>
      </c>
      <c r="IA21" s="63">
        <f>IF(WEEKDAY(IA4,2)=5,(IA12-HLOOKUP(IA4+3,Journalier_HLV_Inter,10,FALSE)),IF(AND(WEEKDAY(IA4,2)=1,COUNTIF(Jours_fériés,AND(IA4+1,IE+2))),IA12-HLOOKUP(IA4+3,Journalier_HLV_Inter,10,FALSE),IF(AND(WEEKDAY(IA4,2)=1,COUNTIF(Jours_fériés,IA4+1)),IA12-HLOOKUP(IA4+2,Journalier_HLV_Inter,10,FALSE),IF(AND(WEEKDAY(IA4,2)=2,COUNTIF(Jours_fériés,AND(IA4+1,IA4+2))),IA12-HLOOKUP(IA4+3,Journalier_HLV_Inter,10,FALSE),IF(AND(WEEKDAY(IA4,2)=2,COUNTIF(Jours_fériés,IA4+1)),IA12-HLOOKUP(IA4+2,Journalier_HLV_Inter,10,FALSE),IF(AND(WEEKDAY(IA4,2)=3,COUNTIF(Jours_fériés,AND(IA4+1,IA4+2))),IA12-HLOOKUP(IA4+5,Journalier_HLV_Inter,10,FALSE),IF(AND(WEEKDAY(IA4,2)=3,COUNTIF(Jours_fériés,IA4+1)),IA12-HLOOKUP(IA4+2,Journalier_HLV_Inter,10,FALSE),IF(AND(WEEKDAY(IA4,2)=4,COUNTIF(Jours_fériés,IA4+1)),IA12-HLOOKUP(IA4+4,Journalier_HLV_Inter,10,FALSE),IF(AND(WEEKDAY(IA4,2)=4,COUNTIF(Jours_fériés,AND(IA4+1,IA4+4))),IA12-HLOOKUP(IA4+5,Journalier_HLV_Inter,10,FALSE),IF(AND(WEEKDAY(IA4,2)=5,COUNTIF(Jours_fériés,IA4+3)),IA12-HLOOKUP(IA4+4,Journalier_HLV_Inter,10,FALSE),IF(COUNTIF(Week_end,IA4),0,IF(COUNTIF(Jours_fériés,IA4),0,IA12-HLOOKUP(IA4+1,Journalier_HLV_Inter,10,FALSE)))))))))))))</f>
        <v>0</v>
      </c>
      <c r="IB21" s="63">
        <f>IF(WEEKDAY(IB4,2)=5,(IB12-HLOOKUP(IB4+3,Journalier_HLV_Inter,10,FALSE)),IF(AND(WEEKDAY(IB4,2)=1,COUNTIF(Jours_fériés,AND(IB4+1,IE+2))),IB12-HLOOKUP(IB4+3,Journalier_HLV_Inter,10,FALSE),IF(AND(WEEKDAY(IB4,2)=1,COUNTIF(Jours_fériés,IB4+1)),IB12-HLOOKUP(IB4+2,Journalier_HLV_Inter,10,FALSE),IF(AND(WEEKDAY(IB4,2)=2,COUNTIF(Jours_fériés,AND(IB4+1,IB4+2))),IB12-HLOOKUP(IB4+3,Journalier_HLV_Inter,10,FALSE),IF(AND(WEEKDAY(IB4,2)=2,COUNTIF(Jours_fériés,IB4+1)),IB12-HLOOKUP(IB4+2,Journalier_HLV_Inter,10,FALSE),IF(AND(WEEKDAY(IB4,2)=3,COUNTIF(Jours_fériés,AND(IB4+1,IB4+2))),IB12-HLOOKUP(IB4+5,Journalier_HLV_Inter,10,FALSE),IF(AND(WEEKDAY(IB4,2)=3,COUNTIF(Jours_fériés,IB4+1)),IB12-HLOOKUP(IB4+2,Journalier_HLV_Inter,10,FALSE),IF(AND(WEEKDAY(IB4,2)=4,COUNTIF(Jours_fériés,IB4+1)),IB12-HLOOKUP(IB4+4,Journalier_HLV_Inter,10,FALSE),IF(AND(WEEKDAY(IB4,2)=4,COUNTIF(Jours_fériés,AND(IB4+1,IB4+4))),IB12-HLOOKUP(IB4+5,Journalier_HLV_Inter,10,FALSE),IF(AND(WEEKDAY(IB4,2)=5,COUNTIF(Jours_fériés,IB4+3)),IB12-HLOOKUP(IB4+4,Journalier_HLV_Inter,10,FALSE),IF(COUNTIF(Week_end,IB4),0,IF(COUNTIF(Jours_fériés,IB4),0,IB12-HLOOKUP(IB4+1,Journalier_HLV_Inter,10,FALSE)))))))))))))</f>
        <v>0</v>
      </c>
      <c r="IC21" s="63">
        <f>IF(WEEKDAY(IC4,2)=5,(IC12-HLOOKUP(IC4+3,Journalier_HLV_Inter,10,FALSE)),IF(AND(WEEKDAY(IC4,2)=1,COUNTIF(Jours_fériés,AND(IC4+1,IE+2))),IC12-HLOOKUP(IC4+3,Journalier_HLV_Inter,10,FALSE),IF(AND(WEEKDAY(IC4,2)=1,COUNTIF(Jours_fériés,IC4+1)),IC12-HLOOKUP(IC4+2,Journalier_HLV_Inter,10,FALSE),IF(AND(WEEKDAY(IC4,2)=2,COUNTIF(Jours_fériés,AND(IC4+1,IC4+2))),IC12-HLOOKUP(IC4+3,Journalier_HLV_Inter,10,FALSE),IF(AND(WEEKDAY(IC4,2)=2,COUNTIF(Jours_fériés,IC4+1)),IC12-HLOOKUP(IC4+2,Journalier_HLV_Inter,10,FALSE),IF(AND(WEEKDAY(IC4,2)=3,COUNTIF(Jours_fériés,AND(IC4+1,IC4+2))),IC12-HLOOKUP(IC4+5,Journalier_HLV_Inter,10,FALSE),IF(AND(WEEKDAY(IC4,2)=3,COUNTIF(Jours_fériés,IC4+1)),IC12-HLOOKUP(IC4+2,Journalier_HLV_Inter,10,FALSE),IF(AND(WEEKDAY(IC4,2)=4,COUNTIF(Jours_fériés,IC4+1)),IC12-HLOOKUP(IC4+4,Journalier_HLV_Inter,10,FALSE),IF(AND(WEEKDAY(IC4,2)=4,COUNTIF(Jours_fériés,AND(IC4+1,IC4+4))),IC12-HLOOKUP(IC4+5,Journalier_HLV_Inter,10,FALSE),IF(AND(WEEKDAY(IC4,2)=5,COUNTIF(Jours_fériés,IC4+3)),IC12-HLOOKUP(IC4+4,Journalier_HLV_Inter,10,FALSE),IF(COUNTIF(Week_end,IC4),0,IF(COUNTIF(Jours_fériés,IC4),0,IC12-HLOOKUP(IC4+1,Journalier_HLV_Inter,10,FALSE)))))))))))))</f>
        <v>0</v>
      </c>
      <c r="ID21" s="63">
        <f>IF(WEEKDAY(ID4,2)=5,(ID12-HLOOKUP(ID4+3,Journalier_HLV_Inter,10,FALSE)),IF(AND(WEEKDAY(ID4,2)=1,COUNTIF(Jours_fériés,AND(ID4+1,IE+2))),ID12-HLOOKUP(ID4+3,Journalier_HLV_Inter,10,FALSE),IF(AND(WEEKDAY(ID4,2)=1,COUNTIF(Jours_fériés,ID4+1)),ID12-HLOOKUP(ID4+2,Journalier_HLV_Inter,10,FALSE),IF(AND(WEEKDAY(ID4,2)=2,COUNTIF(Jours_fériés,AND(ID4+1,ID4+2))),ID12-HLOOKUP(ID4+3,Journalier_HLV_Inter,10,FALSE),IF(AND(WEEKDAY(ID4,2)=2,COUNTIF(Jours_fériés,ID4+1)),ID12-HLOOKUP(ID4+2,Journalier_HLV_Inter,10,FALSE),IF(AND(WEEKDAY(ID4,2)=3,COUNTIF(Jours_fériés,AND(ID4+1,ID4+2))),ID12-HLOOKUP(ID4+5,Journalier_HLV_Inter,10,FALSE),IF(AND(WEEKDAY(ID4,2)=3,COUNTIF(Jours_fériés,ID4+1)),ID12-HLOOKUP(ID4+2,Journalier_HLV_Inter,10,FALSE),IF(AND(WEEKDAY(ID4,2)=4,COUNTIF(Jours_fériés,ID4+1)),ID12-HLOOKUP(ID4+4,Journalier_HLV_Inter,10,FALSE),IF(AND(WEEKDAY(ID4,2)=4,COUNTIF(Jours_fériés,AND(ID4+1,ID4+4))),ID12-HLOOKUP(ID4+5,Journalier_HLV_Inter,10,FALSE),IF(AND(WEEKDAY(ID4,2)=5,COUNTIF(Jours_fériés,ID4+3)),ID12-HLOOKUP(ID4+4,Journalier_HLV_Inter,10,FALSE),IF(COUNTIF(Week_end,ID4),0,IF(COUNTIF(Jours_fériés,ID4),0,ID12-HLOOKUP(ID4+1,Journalier_HLV_Inter,10,FALSE)))))))))))))</f>
        <v>0</v>
      </c>
      <c r="IE21" s="63">
        <f>IF(WEEKDAY(IE4,2)=5,(IE12-HLOOKUP(IE4+3,Journalier_HLV_Inter,10,FALSE)),IF(AND(WEEKDAY(IE4,2)=1,COUNTIF(Jours_fériés,AND(IE4+1,IE+2))),IE12-HLOOKUP(IE4+3,Journalier_HLV_Inter,10,FALSE),IF(AND(WEEKDAY(IE4,2)=1,COUNTIF(Jours_fériés,IE4+1)),IE12-HLOOKUP(IE4+2,Journalier_HLV_Inter,10,FALSE),IF(AND(WEEKDAY(IE4,2)=2,COUNTIF(Jours_fériés,AND(IE4+1,IE4+2))),IE12-HLOOKUP(IE4+3,Journalier_HLV_Inter,10,FALSE),IF(AND(WEEKDAY(IE4,2)=2,COUNTIF(Jours_fériés,IE4+1)),IE12-HLOOKUP(IE4+2,Journalier_HLV_Inter,10,FALSE),IF(AND(WEEKDAY(IE4,2)=3,COUNTIF(Jours_fériés,AND(IE4+1,IE4+2))),IE12-HLOOKUP(IE4+5,Journalier_HLV_Inter,10,FALSE),IF(AND(WEEKDAY(IE4,2)=3,COUNTIF(Jours_fériés,IE4+1)),IE12-HLOOKUP(IE4+2,Journalier_HLV_Inter,10,FALSE),IF(AND(WEEKDAY(IE4,2)=4,COUNTIF(Jours_fériés,IE4+1)),IE12-HLOOKUP(IE4+4,Journalier_HLV_Inter,10,FALSE),IF(AND(WEEKDAY(IE4,2)=4,COUNTIF(Jours_fériés,AND(IE4+1,IE4+4))),IE12-HLOOKUP(IE4+5,Journalier_HLV_Inter,10,FALSE),IF(AND(WEEKDAY(IE4,2)=5,COUNTIF(Jours_fériés,IE4+3)),IE12-HLOOKUP(IE4+4,Journalier_HLV_Inter,10,FALSE),IF(COUNTIF(Week_end,IE4),0,IF(COUNTIF(Jours_fériés,IE4),0,IE12-HLOOKUP(IE4+1,Journalier_HLV_Inter,10,FALSE)))))))))))))</f>
        <v>0</v>
      </c>
      <c r="IF21" s="63">
        <f>IF(WEEKDAY(IF4,2)=5,(IF12-HLOOKUP(IF4+3,Journalier_HLV_Inter,10,FALSE)),IF(AND(WEEKDAY(IF4,2)=1,COUNTIF(Jours_fériés,AND(IF4+1,IE+2))),IF12-HLOOKUP(IF4+3,Journalier_HLV_Inter,10,FALSE),IF(AND(WEEKDAY(IF4,2)=1,COUNTIF(Jours_fériés,IF4+1)),IF12-HLOOKUP(IF4+2,Journalier_HLV_Inter,10,FALSE),IF(AND(WEEKDAY(IF4,2)=2,COUNTIF(Jours_fériés,AND(IF4+1,IF4+2))),IF12-HLOOKUP(IF4+3,Journalier_HLV_Inter,10,FALSE),IF(AND(WEEKDAY(IF4,2)=2,COUNTIF(Jours_fériés,IF4+1)),IF12-HLOOKUP(IF4+2,Journalier_HLV_Inter,10,FALSE),IF(AND(WEEKDAY(IF4,2)=3,COUNTIF(Jours_fériés,AND(IF4+1,IF4+2))),IF12-HLOOKUP(IF4+5,Journalier_HLV_Inter,10,FALSE),IF(AND(WEEKDAY(IF4,2)=3,COUNTIF(Jours_fériés,IF4+1)),IF12-HLOOKUP(IF4+2,Journalier_HLV_Inter,10,FALSE),IF(AND(WEEKDAY(IF4,2)=4,COUNTIF(Jours_fériés,IF4+1)),IF12-HLOOKUP(IF4+4,Journalier_HLV_Inter,10,FALSE),IF(AND(WEEKDAY(IF4,2)=4,COUNTIF(Jours_fériés,AND(IF4+1,IF4+4))),IF12-HLOOKUP(IF4+5,Journalier_HLV_Inter,10,FALSE),IF(AND(WEEKDAY(IF4,2)=5,COUNTIF(Jours_fériés,IF4+3)),IF12-HLOOKUP(IF4+4,Journalier_HLV_Inter,10,FALSE),IF(COUNTIF(Week_end,IF4),0,IF(COUNTIF(Jours_fériés,IF4),0,IF12-HLOOKUP(IF4+1,Journalier_HLV_Inter,10,FALSE)))))))))))))</f>
        <v>0</v>
      </c>
      <c r="IG21" s="63">
        <f>IF(WEEKDAY(IG4,2)=5,(IG12-HLOOKUP(IG4+3,Journalier_HLV_Inter,10,FALSE)),IF(AND(WEEKDAY(IG4,2)=1,COUNTIF(Jours_fériés,AND(IG4+1,IE+2))),IG12-HLOOKUP(IG4+3,Journalier_HLV_Inter,10,FALSE),IF(AND(WEEKDAY(IG4,2)=1,COUNTIF(Jours_fériés,IG4+1)),IG12-HLOOKUP(IG4+2,Journalier_HLV_Inter,10,FALSE),IF(AND(WEEKDAY(IG4,2)=2,COUNTIF(Jours_fériés,AND(IG4+1,IG4+2))),IG12-HLOOKUP(IG4+3,Journalier_HLV_Inter,10,FALSE),IF(AND(WEEKDAY(IG4,2)=2,COUNTIF(Jours_fériés,IG4+1)),IG12-HLOOKUP(IG4+2,Journalier_HLV_Inter,10,FALSE),IF(AND(WEEKDAY(IG4,2)=3,COUNTIF(Jours_fériés,AND(IG4+1,IG4+2))),IG12-HLOOKUP(IG4+5,Journalier_HLV_Inter,10,FALSE),IF(AND(WEEKDAY(IG4,2)=3,COUNTIF(Jours_fériés,IG4+1)),IG12-HLOOKUP(IG4+2,Journalier_HLV_Inter,10,FALSE),IF(AND(WEEKDAY(IG4,2)=4,COUNTIF(Jours_fériés,IG4+1)),IG12-HLOOKUP(IG4+4,Journalier_HLV_Inter,10,FALSE),IF(AND(WEEKDAY(IG4,2)=4,COUNTIF(Jours_fériés,AND(IG4+1,IG4+4))),IG12-HLOOKUP(IG4+5,Journalier_HLV_Inter,10,FALSE),IF(AND(WEEKDAY(IG4,2)=5,COUNTIF(Jours_fériés,IG4+3)),IG12-HLOOKUP(IG4+4,Journalier_HLV_Inter,10,FALSE),IF(COUNTIF(Week_end,IG4),0,IF(COUNTIF(Jours_fériés,IG4),0,IG12-HLOOKUP(IG4+1,Journalier_HLV_Inter,10,FALSE)))))))))))))</f>
        <v>0</v>
      </c>
      <c r="IH21" s="63">
        <f>IF(WEEKDAY(IH4,2)=5,(IH12-HLOOKUP(IH4+3,Journalier_HLV_Inter,10,FALSE)),IF(AND(WEEKDAY(IH4,2)=1,COUNTIF(Jours_fériés,AND(IH4+1,IE+2))),IH12-HLOOKUP(IH4+3,Journalier_HLV_Inter,10,FALSE),IF(AND(WEEKDAY(IH4,2)=1,COUNTIF(Jours_fériés,IH4+1)),IH12-HLOOKUP(IH4+2,Journalier_HLV_Inter,10,FALSE),IF(AND(WEEKDAY(IH4,2)=2,COUNTIF(Jours_fériés,AND(IH4+1,IH4+2))),IH12-HLOOKUP(IH4+3,Journalier_HLV_Inter,10,FALSE),IF(AND(WEEKDAY(IH4,2)=2,COUNTIF(Jours_fériés,IH4+1)),IH12-HLOOKUP(IH4+2,Journalier_HLV_Inter,10,FALSE),IF(AND(WEEKDAY(IH4,2)=3,COUNTIF(Jours_fériés,AND(IH4+1,IH4+2))),IH12-HLOOKUP(IH4+5,Journalier_HLV_Inter,10,FALSE),IF(AND(WEEKDAY(IH4,2)=3,COUNTIF(Jours_fériés,IH4+1)),IH12-HLOOKUP(IH4+2,Journalier_HLV_Inter,10,FALSE),IF(AND(WEEKDAY(IH4,2)=4,COUNTIF(Jours_fériés,IH4+1)),IH12-HLOOKUP(IH4+4,Journalier_HLV_Inter,10,FALSE),IF(AND(WEEKDAY(IH4,2)=4,COUNTIF(Jours_fériés,AND(IH4+1,IH4+4))),IH12-HLOOKUP(IH4+5,Journalier_HLV_Inter,10,FALSE),IF(AND(WEEKDAY(IH4,2)=5,COUNTIF(Jours_fériés,IH4+3)),IH12-HLOOKUP(IH4+4,Journalier_HLV_Inter,10,FALSE),IF(COUNTIF(Week_end,IH4),0,IF(COUNTIF(Jours_fériés,IH4),0,IH12-HLOOKUP(IH4+1,Journalier_HLV_Inter,10,FALSE)))))))))))))</f>
        <v>0</v>
      </c>
      <c r="II21" s="63">
        <f>IF(WEEKDAY(II4,2)=5,(II12-HLOOKUP(II4+3,Journalier_HLV_Inter,10,FALSE)),IF(AND(WEEKDAY(II4,2)=1,COUNTIF(Jours_fériés,AND(II4+1,IE+2))),II12-HLOOKUP(II4+3,Journalier_HLV_Inter,10,FALSE),IF(AND(WEEKDAY(II4,2)=1,COUNTIF(Jours_fériés,II4+1)),II12-HLOOKUP(II4+2,Journalier_HLV_Inter,10,FALSE),IF(AND(WEEKDAY(II4,2)=2,COUNTIF(Jours_fériés,AND(II4+1,II4+2))),II12-HLOOKUP(II4+3,Journalier_HLV_Inter,10,FALSE),IF(AND(WEEKDAY(II4,2)=2,COUNTIF(Jours_fériés,II4+1)),II12-HLOOKUP(II4+2,Journalier_HLV_Inter,10,FALSE),IF(AND(WEEKDAY(II4,2)=3,COUNTIF(Jours_fériés,AND(II4+1,II4+2))),II12-HLOOKUP(II4+5,Journalier_HLV_Inter,10,FALSE),IF(AND(WEEKDAY(II4,2)=3,COUNTIF(Jours_fériés,II4+1)),II12-HLOOKUP(II4+2,Journalier_HLV_Inter,10,FALSE),IF(AND(WEEKDAY(II4,2)=4,COUNTIF(Jours_fériés,II4+1)),II12-HLOOKUP(II4+4,Journalier_HLV_Inter,10,FALSE),IF(AND(WEEKDAY(II4,2)=4,COUNTIF(Jours_fériés,AND(II4+1,II4+4))),II12-HLOOKUP(II4+5,Journalier_HLV_Inter,10,FALSE),IF(AND(WEEKDAY(II4,2)=5,COUNTIF(Jours_fériés,II4+3)),II12-HLOOKUP(II4+4,Journalier_HLV_Inter,10,FALSE),IF(COUNTIF(Week_end,II4),0,IF(COUNTIF(Jours_fériés,II4),0,II12-HLOOKUP(II4+1,Journalier_HLV_Inter,10,FALSE)))))))))))))</f>
        <v>0</v>
      </c>
      <c r="IJ21" s="63">
        <f>IF(WEEKDAY(IJ4,2)=5,(IJ12-HLOOKUP(IJ4+3,Journalier_HLV_Inter,10,FALSE)),IF(AND(WEEKDAY(IJ4,2)=1,COUNTIF(Jours_fériés,AND(IJ4+1,IE+2))),IJ12-HLOOKUP(IJ4+3,Journalier_HLV_Inter,10,FALSE),IF(AND(WEEKDAY(IJ4,2)=1,COUNTIF(Jours_fériés,IJ4+1)),IJ12-HLOOKUP(IJ4+2,Journalier_HLV_Inter,10,FALSE),IF(AND(WEEKDAY(IJ4,2)=2,COUNTIF(Jours_fériés,AND(IJ4+1,IJ4+2))),IJ12-HLOOKUP(IJ4+3,Journalier_HLV_Inter,10,FALSE),IF(AND(WEEKDAY(IJ4,2)=2,COUNTIF(Jours_fériés,IJ4+1)),IJ12-HLOOKUP(IJ4+2,Journalier_HLV_Inter,10,FALSE),IF(AND(WEEKDAY(IJ4,2)=3,COUNTIF(Jours_fériés,AND(IJ4+1,IJ4+2))),IJ12-HLOOKUP(IJ4+5,Journalier_HLV_Inter,10,FALSE),IF(AND(WEEKDAY(IJ4,2)=3,COUNTIF(Jours_fériés,IJ4+1)),IJ12-HLOOKUP(IJ4+2,Journalier_HLV_Inter,10,FALSE),IF(AND(WEEKDAY(IJ4,2)=4,COUNTIF(Jours_fériés,IJ4+1)),IJ12-HLOOKUP(IJ4+4,Journalier_HLV_Inter,10,FALSE),IF(AND(WEEKDAY(IJ4,2)=4,COUNTIF(Jours_fériés,AND(IJ4+1,IJ4+4))),IJ12-HLOOKUP(IJ4+5,Journalier_HLV_Inter,10,FALSE),IF(AND(WEEKDAY(IJ4,2)=5,COUNTIF(Jours_fériés,IJ4+3)),IJ12-HLOOKUP(IJ4+4,Journalier_HLV_Inter,10,FALSE),IF(COUNTIF(Week_end,IJ4),0,IF(COUNTIF(Jours_fériés,IJ4),0,IJ12-HLOOKUP(IJ4+1,Journalier_HLV_Inter,10,FALSE)))))))))))))</f>
        <v>0</v>
      </c>
      <c r="IK21" s="63">
        <f>IF(WEEKDAY(IK4,2)=5,(IK12-HLOOKUP(IK4+3,Journalier_HLV_Inter,10,FALSE)),IF(AND(WEEKDAY(IK4,2)=1,COUNTIF(Jours_fériés,AND(IK4+1,IE+2))),IK12-HLOOKUP(IK4+3,Journalier_HLV_Inter,10,FALSE),IF(AND(WEEKDAY(IK4,2)=1,COUNTIF(Jours_fériés,IK4+1)),IK12-HLOOKUP(IK4+2,Journalier_HLV_Inter,10,FALSE),IF(AND(WEEKDAY(IK4,2)=2,COUNTIF(Jours_fériés,AND(IK4+1,IK4+2))),IK12-HLOOKUP(IK4+3,Journalier_HLV_Inter,10,FALSE),IF(AND(WEEKDAY(IK4,2)=2,COUNTIF(Jours_fériés,IK4+1)),IK12-HLOOKUP(IK4+2,Journalier_HLV_Inter,10,FALSE),IF(AND(WEEKDAY(IK4,2)=3,COUNTIF(Jours_fériés,AND(IK4+1,IK4+2))),IK12-HLOOKUP(IK4+5,Journalier_HLV_Inter,10,FALSE),IF(AND(WEEKDAY(IK4,2)=3,COUNTIF(Jours_fériés,IK4+1)),IK12-HLOOKUP(IK4+2,Journalier_HLV_Inter,10,FALSE),IF(AND(WEEKDAY(IK4,2)=4,COUNTIF(Jours_fériés,IK4+1)),IK12-HLOOKUP(IK4+4,Journalier_HLV_Inter,10,FALSE),IF(AND(WEEKDAY(IK4,2)=4,COUNTIF(Jours_fériés,AND(IK4+1,IK4+4))),IK12-HLOOKUP(IK4+5,Journalier_HLV_Inter,10,FALSE),IF(AND(WEEKDAY(IK4,2)=5,COUNTIF(Jours_fériés,IK4+3)),IK12-HLOOKUP(IK4+4,Journalier_HLV_Inter,10,FALSE),IF(COUNTIF(Week_end,IK4),0,IF(COUNTIF(Jours_fériés,IK4),0,IK12-HLOOKUP(IK4+1,Journalier_HLV_Inter,10,FALSE)))))))))))))</f>
        <v>0</v>
      </c>
      <c r="IL21" s="63">
        <f>IF(WEEKDAY(IL4,2)=5,(IL12-HLOOKUP(IL4+3,Journalier_HLV_Inter,10,FALSE)),IF(AND(WEEKDAY(IL4,2)=1,COUNTIF(Jours_fériés,AND(IL4+1,IE+2))),IL12-HLOOKUP(IL4+3,Journalier_HLV_Inter,10,FALSE),IF(AND(WEEKDAY(IL4,2)=1,COUNTIF(Jours_fériés,IL4+1)),IL12-HLOOKUP(IL4+2,Journalier_HLV_Inter,10,FALSE),IF(AND(WEEKDAY(IL4,2)=2,COUNTIF(Jours_fériés,AND(IL4+1,IL4+2))),IL12-HLOOKUP(IL4+3,Journalier_HLV_Inter,10,FALSE),IF(AND(WEEKDAY(IL4,2)=2,COUNTIF(Jours_fériés,IL4+1)),IL12-HLOOKUP(IL4+2,Journalier_HLV_Inter,10,FALSE),IF(AND(WEEKDAY(IL4,2)=3,COUNTIF(Jours_fériés,AND(IL4+1,IL4+2))),IL12-HLOOKUP(IL4+5,Journalier_HLV_Inter,10,FALSE),IF(AND(WEEKDAY(IL4,2)=3,COUNTIF(Jours_fériés,IL4+1)),IL12-HLOOKUP(IL4+2,Journalier_HLV_Inter,10,FALSE),IF(AND(WEEKDAY(IL4,2)=4,COUNTIF(Jours_fériés,IL4+1)),IL12-HLOOKUP(IL4+4,Journalier_HLV_Inter,10,FALSE),IF(AND(WEEKDAY(IL4,2)=4,COUNTIF(Jours_fériés,AND(IL4+1,IL4+4))),IL12-HLOOKUP(IL4+5,Journalier_HLV_Inter,10,FALSE),IF(AND(WEEKDAY(IL4,2)=5,COUNTIF(Jours_fériés,IL4+3)),IL12-HLOOKUP(IL4+4,Journalier_HLV_Inter,10,FALSE),IF(COUNTIF(Week_end,IL4),0,IF(COUNTIF(Jours_fériés,IL4),0,IL12-HLOOKUP(IL4+1,Journalier_HLV_Inter,10,FALSE)))))))))))))</f>
        <v>0</v>
      </c>
      <c r="IM21" s="63">
        <f>IF(WEEKDAY(IM4,2)=5,(IM12-HLOOKUP(IM4+3,Journalier_HLV_Inter,10,FALSE)),IF(AND(WEEKDAY(IM4,2)=1,COUNTIF(Jours_fériés,AND(IM4+1,IE+2))),IM12-HLOOKUP(IM4+3,Journalier_HLV_Inter,10,FALSE),IF(AND(WEEKDAY(IM4,2)=1,COUNTIF(Jours_fériés,IM4+1)),IM12-HLOOKUP(IM4+2,Journalier_HLV_Inter,10,FALSE),IF(AND(WEEKDAY(IM4,2)=2,COUNTIF(Jours_fériés,AND(IM4+1,IM4+2))),IM12-HLOOKUP(IM4+3,Journalier_HLV_Inter,10,FALSE),IF(AND(WEEKDAY(IM4,2)=2,COUNTIF(Jours_fériés,IM4+1)),IM12-HLOOKUP(IM4+2,Journalier_HLV_Inter,10,FALSE),IF(AND(WEEKDAY(IM4,2)=3,COUNTIF(Jours_fériés,AND(IM4+1,IM4+2))),IM12-HLOOKUP(IM4+5,Journalier_HLV_Inter,10,FALSE),IF(AND(WEEKDAY(IM4,2)=3,COUNTIF(Jours_fériés,IM4+1)),IM12-HLOOKUP(IM4+2,Journalier_HLV_Inter,10,FALSE),IF(AND(WEEKDAY(IM4,2)=4,COUNTIF(Jours_fériés,IM4+1)),IM12-HLOOKUP(IM4+4,Journalier_HLV_Inter,10,FALSE),IF(AND(WEEKDAY(IM4,2)=4,COUNTIF(Jours_fériés,AND(IM4+1,IM4+4))),IM12-HLOOKUP(IM4+5,Journalier_HLV_Inter,10,FALSE),IF(AND(WEEKDAY(IM4,2)=5,COUNTIF(Jours_fériés,IM4+3)),IM12-HLOOKUP(IM4+4,Journalier_HLV_Inter,10,FALSE),IF(COUNTIF(Week_end,IM4),0,IF(COUNTIF(Jours_fériés,IM4),0,IM12-HLOOKUP(IM4+1,Journalier_HLV_Inter,10,FALSE)))))))))))))</f>
        <v>0</v>
      </c>
      <c r="IN21" s="63">
        <f>IF(WEEKDAY(IN4,2)=5,(IN12-HLOOKUP(IN4+3,Journalier_HLV_Inter,10,FALSE)),IF(AND(WEEKDAY(IN4,2)=1,COUNTIF(Jours_fériés,AND(IN4+1,IE+2))),IN12-HLOOKUP(IN4+3,Journalier_HLV_Inter,10,FALSE),IF(AND(WEEKDAY(IN4,2)=1,COUNTIF(Jours_fériés,IN4+1)),IN12-HLOOKUP(IN4+2,Journalier_HLV_Inter,10,FALSE),IF(AND(WEEKDAY(IN4,2)=2,COUNTIF(Jours_fériés,AND(IN4+1,IN4+2))),IN12-HLOOKUP(IN4+3,Journalier_HLV_Inter,10,FALSE),IF(AND(WEEKDAY(IN4,2)=2,COUNTIF(Jours_fériés,IN4+1)),IN12-HLOOKUP(IN4+2,Journalier_HLV_Inter,10,FALSE),IF(AND(WEEKDAY(IN4,2)=3,COUNTIF(Jours_fériés,AND(IN4+1,IN4+2))),IN12-HLOOKUP(IN4+5,Journalier_HLV_Inter,10,FALSE),IF(AND(WEEKDAY(IN4,2)=3,COUNTIF(Jours_fériés,IN4+1)),IN12-HLOOKUP(IN4+2,Journalier_HLV_Inter,10,FALSE),IF(AND(WEEKDAY(IN4,2)=4,COUNTIF(Jours_fériés,IN4+1)),IN12-HLOOKUP(IN4+4,Journalier_HLV_Inter,10,FALSE),IF(AND(WEEKDAY(IN4,2)=4,COUNTIF(Jours_fériés,AND(IN4+1,IN4+4))),IN12-HLOOKUP(IN4+5,Journalier_HLV_Inter,10,FALSE),IF(AND(WEEKDAY(IN4,2)=5,COUNTIF(Jours_fériés,IN4+3)),IN12-HLOOKUP(IN4+4,Journalier_HLV_Inter,10,FALSE),IF(COUNTIF(Week_end,IN4),0,IF(COUNTIF(Jours_fériés,IN4),0,IN12-HLOOKUP(IN4+1,Journalier_HLV_Inter,10,FALSE)))))))))))))</f>
        <v>0</v>
      </c>
      <c r="IO21" s="63">
        <f>IF(WEEKDAY(IO4,2)=5,(IO12-HLOOKUP(IO4+3,Journalier_HLV_Inter,10,FALSE)),IF(AND(WEEKDAY(IO4,2)=1,COUNTIF(Jours_fériés,AND(IO4+1,IE+2))),IO12-HLOOKUP(IO4+3,Journalier_HLV_Inter,10,FALSE),IF(AND(WEEKDAY(IO4,2)=1,COUNTIF(Jours_fériés,IO4+1)),IO12-HLOOKUP(IO4+2,Journalier_HLV_Inter,10,FALSE),IF(AND(WEEKDAY(IO4,2)=2,COUNTIF(Jours_fériés,AND(IO4+1,IO4+2))),IO12-HLOOKUP(IO4+3,Journalier_HLV_Inter,10,FALSE),IF(AND(WEEKDAY(IO4,2)=2,COUNTIF(Jours_fériés,IO4+1)),IO12-HLOOKUP(IO4+2,Journalier_HLV_Inter,10,FALSE),IF(AND(WEEKDAY(IO4,2)=3,COUNTIF(Jours_fériés,AND(IO4+1,IO4+2))),IO12-HLOOKUP(IO4+5,Journalier_HLV_Inter,10,FALSE),IF(AND(WEEKDAY(IO4,2)=3,COUNTIF(Jours_fériés,IO4+1)),IO12-HLOOKUP(IO4+2,Journalier_HLV_Inter,10,FALSE),IF(AND(WEEKDAY(IO4,2)=4,COUNTIF(Jours_fériés,IO4+1)),IO12-HLOOKUP(IO4+4,Journalier_HLV_Inter,10,FALSE),IF(AND(WEEKDAY(IO4,2)=4,COUNTIF(Jours_fériés,AND(IO4+1,IO4+4))),IO12-HLOOKUP(IO4+5,Journalier_HLV_Inter,10,FALSE),IF(AND(WEEKDAY(IO4,2)=5,COUNTIF(Jours_fériés,IO4+3)),IO12-HLOOKUP(IO4+4,Journalier_HLV_Inter,10,FALSE),IF(COUNTIF(Week_end,IO4),0,IF(COUNTIF(Jours_fériés,IO4),0,IO12-HLOOKUP(IO4+1,Journalier_HLV_Inter,10,FALSE)))))))))))))</f>
        <v>0</v>
      </c>
      <c r="IP21" s="63">
        <f>IF(WEEKDAY(IP4,2)=5,(IP12-HLOOKUP(IP4+3,Journalier_HLV_Inter,10,FALSE)),IF(AND(WEEKDAY(IP4,2)=1,COUNTIF(Jours_fériés,AND(IP4+1,IE+2))),IP12-HLOOKUP(IP4+3,Journalier_HLV_Inter,10,FALSE),IF(AND(WEEKDAY(IP4,2)=1,COUNTIF(Jours_fériés,IP4+1)),IP12-HLOOKUP(IP4+2,Journalier_HLV_Inter,10,FALSE),IF(AND(WEEKDAY(IP4,2)=2,COUNTIF(Jours_fériés,AND(IP4+1,IP4+2))),IP12-HLOOKUP(IP4+3,Journalier_HLV_Inter,10,FALSE),IF(AND(WEEKDAY(IP4,2)=2,COUNTIF(Jours_fériés,IP4+1)),IP12-HLOOKUP(IP4+2,Journalier_HLV_Inter,10,FALSE),IF(AND(WEEKDAY(IP4,2)=3,COUNTIF(Jours_fériés,AND(IP4+1,IP4+2))),IP12-HLOOKUP(IP4+5,Journalier_HLV_Inter,10,FALSE),IF(AND(WEEKDAY(IP4,2)=3,COUNTIF(Jours_fériés,IP4+1)),IP12-HLOOKUP(IP4+2,Journalier_HLV_Inter,10,FALSE),IF(AND(WEEKDAY(IP4,2)=4,COUNTIF(Jours_fériés,IP4+1)),IP12-HLOOKUP(IP4+4,Journalier_HLV_Inter,10,FALSE),IF(AND(WEEKDAY(IP4,2)=4,COUNTIF(Jours_fériés,AND(IP4+1,IP4+4))),IP12-HLOOKUP(IP4+5,Journalier_HLV_Inter,10,FALSE),IF(AND(WEEKDAY(IP4,2)=5,COUNTIF(Jours_fériés,IP4+3)),IP12-HLOOKUP(IP4+4,Journalier_HLV_Inter,10,FALSE),IF(COUNTIF(Week_end,IP4),0,IF(COUNTIF(Jours_fériés,IP4),0,IP12-HLOOKUP(IP4+1,Journalier_HLV_Inter,10,FALSE)))))))))))))</f>
        <v>0</v>
      </c>
      <c r="IQ21" s="63">
        <f>IF(WEEKDAY(IQ4,2)=5,(IQ12-HLOOKUP(IQ4+3,Journalier_HLV_Inter,10,FALSE)),IF(AND(WEEKDAY(IQ4,2)=1,COUNTIF(Jours_fériés,AND(IQ4+1,IE+2))),IQ12-HLOOKUP(IQ4+3,Journalier_HLV_Inter,10,FALSE),IF(AND(WEEKDAY(IQ4,2)=1,COUNTIF(Jours_fériés,IQ4+1)),IQ12-HLOOKUP(IQ4+2,Journalier_HLV_Inter,10,FALSE),IF(AND(WEEKDAY(IQ4,2)=2,COUNTIF(Jours_fériés,AND(IQ4+1,IQ4+2))),IQ12-HLOOKUP(IQ4+3,Journalier_HLV_Inter,10,FALSE),IF(AND(WEEKDAY(IQ4,2)=2,COUNTIF(Jours_fériés,IQ4+1)),IQ12-HLOOKUP(IQ4+2,Journalier_HLV_Inter,10,FALSE),IF(AND(WEEKDAY(IQ4,2)=3,COUNTIF(Jours_fériés,AND(IQ4+1,IQ4+2))),IQ12-HLOOKUP(IQ4+5,Journalier_HLV_Inter,10,FALSE),IF(AND(WEEKDAY(IQ4,2)=3,COUNTIF(Jours_fériés,IQ4+1)),IQ12-HLOOKUP(IQ4+2,Journalier_HLV_Inter,10,FALSE),IF(AND(WEEKDAY(IQ4,2)=4,COUNTIF(Jours_fériés,IQ4+1)),IQ12-HLOOKUP(IQ4+4,Journalier_HLV_Inter,10,FALSE),IF(AND(WEEKDAY(IQ4,2)=4,COUNTIF(Jours_fériés,AND(IQ4+1,IQ4+4))),IQ12-HLOOKUP(IQ4+5,Journalier_HLV_Inter,10,FALSE),IF(AND(WEEKDAY(IQ4,2)=5,COUNTIF(Jours_fériés,IQ4+3)),IQ12-HLOOKUP(IQ4+4,Journalier_HLV_Inter,10,FALSE),IF(COUNTIF(Week_end,IQ4),0,IF(COUNTIF(Jours_fériés,IQ4),0,IQ12-HLOOKUP(IQ4+1,Journalier_HLV_Inter,10,FALSE)))))))))))))</f>
        <v>0</v>
      </c>
      <c r="IR21" s="63">
        <f>IF(WEEKDAY(IR4,2)=5,(IR12-HLOOKUP(IR4+3,Journalier_HLV_Inter,10,FALSE)),IF(AND(WEEKDAY(IR4,2)=1,COUNTIF(Jours_fériés,AND(IR4+1,IE+2))),IR12-HLOOKUP(IR4+3,Journalier_HLV_Inter,10,FALSE),IF(AND(WEEKDAY(IR4,2)=1,COUNTIF(Jours_fériés,IR4+1)),IR12-HLOOKUP(IR4+2,Journalier_HLV_Inter,10,FALSE),IF(AND(WEEKDAY(IR4,2)=2,COUNTIF(Jours_fériés,AND(IR4+1,IR4+2))),IR12-HLOOKUP(IR4+3,Journalier_HLV_Inter,10,FALSE),IF(AND(WEEKDAY(IR4,2)=2,COUNTIF(Jours_fériés,IR4+1)),IR12-HLOOKUP(IR4+2,Journalier_HLV_Inter,10,FALSE),IF(AND(WEEKDAY(IR4,2)=3,COUNTIF(Jours_fériés,AND(IR4+1,IR4+2))),IR12-HLOOKUP(IR4+5,Journalier_HLV_Inter,10,FALSE),IF(AND(WEEKDAY(IR4,2)=3,COUNTIF(Jours_fériés,IR4+1)),IR12-HLOOKUP(IR4+2,Journalier_HLV_Inter,10,FALSE),IF(AND(WEEKDAY(IR4,2)=4,COUNTIF(Jours_fériés,IR4+1)),IR12-HLOOKUP(IR4+4,Journalier_HLV_Inter,10,FALSE),IF(AND(WEEKDAY(IR4,2)=4,COUNTIF(Jours_fériés,AND(IR4+1,IR4+4))),IR12-HLOOKUP(IR4+5,Journalier_HLV_Inter,10,FALSE),IF(AND(WEEKDAY(IR4,2)=5,COUNTIF(Jours_fériés,IR4+3)),IR12-HLOOKUP(IR4+4,Journalier_HLV_Inter,10,FALSE),IF(COUNTIF(Week_end,IR4),0,IF(COUNTIF(Jours_fériés,IR4),0,IR12-HLOOKUP(IR4+1,Journalier_HLV_Inter,10,FALSE)))))))))))))</f>
        <v>0</v>
      </c>
      <c r="IS21" s="63">
        <f>IF(WEEKDAY(IS4,2)=5,(IS12-HLOOKUP(IS4+3,Journalier_HLV_Inter,10,FALSE)),IF(AND(WEEKDAY(IS4,2)=1,COUNTIF(Jours_fériés,AND(IS4+1,IE+2))),IS12-HLOOKUP(IS4+3,Journalier_HLV_Inter,10,FALSE),IF(AND(WEEKDAY(IS4,2)=1,COUNTIF(Jours_fériés,IS4+1)),IS12-HLOOKUP(IS4+2,Journalier_HLV_Inter,10,FALSE),IF(AND(WEEKDAY(IS4,2)=2,COUNTIF(Jours_fériés,AND(IS4+1,IS4+2))),IS12-HLOOKUP(IS4+3,Journalier_HLV_Inter,10,FALSE),IF(AND(WEEKDAY(IS4,2)=2,COUNTIF(Jours_fériés,IS4+1)),IS12-HLOOKUP(IS4+2,Journalier_HLV_Inter,10,FALSE),IF(AND(WEEKDAY(IS4,2)=3,COUNTIF(Jours_fériés,AND(IS4+1,IS4+2))),IS12-HLOOKUP(IS4+5,Journalier_HLV_Inter,10,FALSE),IF(AND(WEEKDAY(IS4,2)=3,COUNTIF(Jours_fériés,IS4+1)),IS12-HLOOKUP(IS4+2,Journalier_HLV_Inter,10,FALSE),IF(AND(WEEKDAY(IS4,2)=4,COUNTIF(Jours_fériés,IS4+1)),IS12-HLOOKUP(IS4+4,Journalier_HLV_Inter,10,FALSE),IF(AND(WEEKDAY(IS4,2)=4,COUNTIF(Jours_fériés,AND(IS4+1,IS4+4))),IS12-HLOOKUP(IS4+5,Journalier_HLV_Inter,10,FALSE),IF(AND(WEEKDAY(IS4,2)=5,COUNTIF(Jours_fériés,IS4+3)),IS12-HLOOKUP(IS4+4,Journalier_HLV_Inter,10,FALSE),IF(COUNTIF(Week_end,IS4),0,IF(COUNTIF(Jours_fériés,IS4),0,IS12-HLOOKUP(IS4+1,Journalier_HLV_Inter,10,FALSE)))))))))))))</f>
        <v>0</v>
      </c>
      <c r="IT21" s="63">
        <f>IF(WEEKDAY(IT4,2)=5,(IT12-HLOOKUP(IT4+3,Journalier_HLV_Inter,10,FALSE)),IF(AND(WEEKDAY(IT4,2)=1,COUNTIF(Jours_fériés,AND(IT4+1,IE+2))),IT12-HLOOKUP(IT4+3,Journalier_HLV_Inter,10,FALSE),IF(AND(WEEKDAY(IT4,2)=1,COUNTIF(Jours_fériés,IT4+1)),IT12-HLOOKUP(IT4+2,Journalier_HLV_Inter,10,FALSE),IF(AND(WEEKDAY(IT4,2)=2,COUNTIF(Jours_fériés,AND(IT4+1,IT4+2))),IT12-HLOOKUP(IT4+3,Journalier_HLV_Inter,10,FALSE),IF(AND(WEEKDAY(IT4,2)=2,COUNTIF(Jours_fériés,IT4+1)),IT12-HLOOKUP(IT4+2,Journalier_HLV_Inter,10,FALSE),IF(AND(WEEKDAY(IT4,2)=3,COUNTIF(Jours_fériés,AND(IT4+1,IT4+2))),IT12-HLOOKUP(IT4+5,Journalier_HLV_Inter,10,FALSE),IF(AND(WEEKDAY(IT4,2)=3,COUNTIF(Jours_fériés,IT4+1)),IT12-HLOOKUP(IT4+2,Journalier_HLV_Inter,10,FALSE),IF(AND(WEEKDAY(IT4,2)=4,COUNTIF(Jours_fériés,IT4+1)),IT12-HLOOKUP(IT4+4,Journalier_HLV_Inter,10,FALSE),IF(AND(WEEKDAY(IT4,2)=4,COUNTIF(Jours_fériés,AND(IT4+1,IT4+4))),IT12-HLOOKUP(IT4+5,Journalier_HLV_Inter,10,FALSE),IF(AND(WEEKDAY(IT4,2)=5,COUNTIF(Jours_fériés,IT4+3)),IT12-HLOOKUP(IT4+4,Journalier_HLV_Inter,10,FALSE),IF(COUNTIF(Week_end,IT4),0,IF(COUNTIF(Jours_fériés,IT4),0,IT12-HLOOKUP(IT4+1,Journalier_HLV_Inter,10,FALSE)))))))))))))</f>
        <v>0</v>
      </c>
      <c r="IU21" s="63">
        <f>IF(WEEKDAY(IU4,2)=5,(IU12-HLOOKUP(IU4+3,Journalier_HLV_Inter,10,FALSE)),IF(AND(WEEKDAY(IU4,2)=1,COUNTIF(Jours_fériés,AND(IU4+1,IE+2))),IU12-HLOOKUP(IU4+3,Journalier_HLV_Inter,10,FALSE),IF(AND(WEEKDAY(IU4,2)=1,COUNTIF(Jours_fériés,IU4+1)),IU12-HLOOKUP(IU4+2,Journalier_HLV_Inter,10,FALSE),IF(AND(WEEKDAY(IU4,2)=2,COUNTIF(Jours_fériés,AND(IU4+1,IU4+2))),IU12-HLOOKUP(IU4+3,Journalier_HLV_Inter,10,FALSE),IF(AND(WEEKDAY(IU4,2)=2,COUNTIF(Jours_fériés,IU4+1)),IU12-HLOOKUP(IU4+2,Journalier_HLV_Inter,10,FALSE),IF(AND(WEEKDAY(IU4,2)=3,COUNTIF(Jours_fériés,AND(IU4+1,IU4+2))),IU12-HLOOKUP(IU4+5,Journalier_HLV_Inter,10,FALSE),IF(AND(WEEKDAY(IU4,2)=3,COUNTIF(Jours_fériés,IU4+1)),IU12-HLOOKUP(IU4+2,Journalier_HLV_Inter,10,FALSE),IF(AND(WEEKDAY(IU4,2)=4,COUNTIF(Jours_fériés,IU4+1)),IU12-HLOOKUP(IU4+4,Journalier_HLV_Inter,10,FALSE),IF(AND(WEEKDAY(IU4,2)=4,COUNTIF(Jours_fériés,AND(IU4+1,IU4+4))),IU12-HLOOKUP(IU4+5,Journalier_HLV_Inter,10,FALSE),IF(AND(WEEKDAY(IU4,2)=5,COUNTIF(Jours_fériés,IU4+3)),IU12-HLOOKUP(IU4+4,Journalier_HLV_Inter,10,FALSE),IF(COUNTIF(Week_end,IU4),0,IF(COUNTIF(Jours_fériés,IU4),0,IU12-HLOOKUP(IU4+1,Journalier_HLV_Inter,10,FALSE)))))))))))))</f>
        <v>0</v>
      </c>
      <c r="IV21" s="63">
        <f>IF(WEEKDAY(IV4,2)=5,(IV12-HLOOKUP(IV4+3,Journalier_HLV_Inter,10,FALSE)),IF(AND(WEEKDAY(IV4,2)=1,COUNTIF(Jours_fériés,AND(IV4+1,IE+2))),IV12-HLOOKUP(IV4+3,Journalier_HLV_Inter,10,FALSE),IF(AND(WEEKDAY(IV4,2)=1,COUNTIF(Jours_fériés,IV4+1)),IV12-HLOOKUP(IV4+2,Journalier_HLV_Inter,10,FALSE),IF(AND(WEEKDAY(IV4,2)=2,COUNTIF(Jours_fériés,AND(IV4+1,IV4+2))),IV12-HLOOKUP(IV4+3,Journalier_HLV_Inter,10,FALSE),IF(AND(WEEKDAY(IV4,2)=2,COUNTIF(Jours_fériés,IV4+1)),IV12-HLOOKUP(IV4+2,Journalier_HLV_Inter,10,FALSE),IF(AND(WEEKDAY(IV4,2)=3,COUNTIF(Jours_fériés,AND(IV4+1,IV4+2))),IV12-HLOOKUP(IV4+5,Journalier_HLV_Inter,10,FALSE),IF(AND(WEEKDAY(IV4,2)=3,COUNTIF(Jours_fériés,IV4+1)),IV12-HLOOKUP(IV4+2,Journalier_HLV_Inter,10,FALSE),IF(AND(WEEKDAY(IV4,2)=4,COUNTIF(Jours_fériés,IV4+1)),IV12-HLOOKUP(IV4+4,Journalier_HLV_Inter,10,FALSE),IF(AND(WEEKDAY(IV4,2)=4,COUNTIF(Jours_fériés,AND(IV4+1,IV4+4))),IV12-HLOOKUP(IV4+5,Journalier_HLV_Inter,10,FALSE),IF(AND(WEEKDAY(IV4,2)=5,COUNTIF(Jours_fériés,IV4+3)),IV12-HLOOKUP(IV4+4,Journalier_HLV_Inter,10,FALSE),IF(COUNTIF(Week_end,IV4),0,IF(COUNTIF(Jours_fériés,IV4),0,IV12-HLOOKUP(IV4+1,Journalier_HLV_Inter,10,FALSE)))))))))))))</f>
        <v>0</v>
      </c>
      <c r="IW21" s="63">
        <f>IF(WEEKDAY(IW4,2)=5,(IW12-HLOOKUP(IW4+3,Journalier_HLV_Inter,10,FALSE)),IF(AND(WEEKDAY(IW4,2)=1,COUNTIF(Jours_fériés,AND(IW4+1,IE+2))),IW12-HLOOKUP(IW4+3,Journalier_HLV_Inter,10,FALSE),IF(AND(WEEKDAY(IW4,2)=1,COUNTIF(Jours_fériés,IW4+1)),IW12-HLOOKUP(IW4+2,Journalier_HLV_Inter,10,FALSE),IF(AND(WEEKDAY(IW4,2)=2,COUNTIF(Jours_fériés,AND(IW4+1,IW4+2))),IW12-HLOOKUP(IW4+3,Journalier_HLV_Inter,10,FALSE),IF(AND(WEEKDAY(IW4,2)=2,COUNTIF(Jours_fériés,IW4+1)),IW12-HLOOKUP(IW4+2,Journalier_HLV_Inter,10,FALSE),IF(AND(WEEKDAY(IW4,2)=3,COUNTIF(Jours_fériés,AND(IW4+1,IW4+2))),IW12-HLOOKUP(IW4+5,Journalier_HLV_Inter,10,FALSE),IF(AND(WEEKDAY(IW4,2)=3,COUNTIF(Jours_fériés,IW4+1)),IW12-HLOOKUP(IW4+2,Journalier_HLV_Inter,10,FALSE),IF(AND(WEEKDAY(IW4,2)=4,COUNTIF(Jours_fériés,IW4+1)),IW12-HLOOKUP(IW4+4,Journalier_HLV_Inter,10,FALSE),IF(AND(WEEKDAY(IW4,2)=4,COUNTIF(Jours_fériés,AND(IW4+1,IW4+4))),IW12-HLOOKUP(IW4+5,Journalier_HLV_Inter,10,FALSE),IF(AND(WEEKDAY(IW4,2)=5,COUNTIF(Jours_fériés,IW4+3)),IW12-HLOOKUP(IW4+4,Journalier_HLV_Inter,10,FALSE),IF(COUNTIF(Week_end,IW4),0,IF(COUNTIF(Jours_fériés,IW4),0,IW12-HLOOKUP(IW4+1,Journalier_HLV_Inter,10,FALSE)))))))))))))</f>
        <v>0</v>
      </c>
      <c r="IX21" s="63">
        <f>IF(WEEKDAY(IX4,2)=5,(IX12-HLOOKUP(IX4+3,Journalier_HLV_Inter,10,FALSE)),IF(AND(WEEKDAY(IX4,2)=1,COUNTIF(Jours_fériés,AND(IX4+1,IE+2))),IX12-HLOOKUP(IX4+3,Journalier_HLV_Inter,10,FALSE),IF(AND(WEEKDAY(IX4,2)=1,COUNTIF(Jours_fériés,IX4+1)),IX12-HLOOKUP(IX4+2,Journalier_HLV_Inter,10,FALSE),IF(AND(WEEKDAY(IX4,2)=2,COUNTIF(Jours_fériés,AND(IX4+1,IX4+2))),IX12-HLOOKUP(IX4+3,Journalier_HLV_Inter,10,FALSE),IF(AND(WEEKDAY(IX4,2)=2,COUNTIF(Jours_fériés,IX4+1)),IX12-HLOOKUP(IX4+2,Journalier_HLV_Inter,10,FALSE),IF(AND(WEEKDAY(IX4,2)=3,COUNTIF(Jours_fériés,AND(IX4+1,IX4+2))),IX12-HLOOKUP(IX4+5,Journalier_HLV_Inter,10,FALSE),IF(AND(WEEKDAY(IX4,2)=3,COUNTIF(Jours_fériés,IX4+1)),IX12-HLOOKUP(IX4+2,Journalier_HLV_Inter,10,FALSE),IF(AND(WEEKDAY(IX4,2)=4,COUNTIF(Jours_fériés,IX4+1)),IX12-HLOOKUP(IX4+4,Journalier_HLV_Inter,10,FALSE),IF(AND(WEEKDAY(IX4,2)=4,COUNTIF(Jours_fériés,AND(IX4+1,IX4+4))),IX12-HLOOKUP(IX4+5,Journalier_HLV_Inter,10,FALSE),IF(AND(WEEKDAY(IX4,2)=5,COUNTIF(Jours_fériés,IX4+3)),IX12-HLOOKUP(IX4+4,Journalier_HLV_Inter,10,FALSE),IF(COUNTIF(Week_end,IX4),0,IF(COUNTIF(Jours_fériés,IX4),0,IX12-HLOOKUP(IX4+1,Journalier_HLV_Inter,10,FALSE)))))))))))))</f>
        <v>0</v>
      </c>
      <c r="IY21" s="63">
        <f>IF(WEEKDAY(IY4,2)=5,(IY12-HLOOKUP(IY4+3,Journalier_HLV_Inter,10,FALSE)),IF(AND(WEEKDAY(IY4,2)=1,COUNTIF(Jours_fériés,AND(IY4+1,IE+2))),IY12-HLOOKUP(IY4+3,Journalier_HLV_Inter,10,FALSE),IF(AND(WEEKDAY(IY4,2)=1,COUNTIF(Jours_fériés,IY4+1)),IY12-HLOOKUP(IY4+2,Journalier_HLV_Inter,10,FALSE),IF(AND(WEEKDAY(IY4,2)=2,COUNTIF(Jours_fériés,AND(IY4+1,IY4+2))),IY12-HLOOKUP(IY4+3,Journalier_HLV_Inter,10,FALSE),IF(AND(WEEKDAY(IY4,2)=2,COUNTIF(Jours_fériés,IY4+1)),IY12-HLOOKUP(IY4+2,Journalier_HLV_Inter,10,FALSE),IF(AND(WEEKDAY(IY4,2)=3,COUNTIF(Jours_fériés,AND(IY4+1,IY4+2))),IY12-HLOOKUP(IY4+5,Journalier_HLV_Inter,10,FALSE),IF(AND(WEEKDAY(IY4,2)=3,COUNTIF(Jours_fériés,IY4+1)),IY12-HLOOKUP(IY4+2,Journalier_HLV_Inter,10,FALSE),IF(AND(WEEKDAY(IY4,2)=4,COUNTIF(Jours_fériés,IY4+1)),IY12-HLOOKUP(IY4+4,Journalier_HLV_Inter,10,FALSE),IF(AND(WEEKDAY(IY4,2)=4,COUNTIF(Jours_fériés,AND(IY4+1,IY4+4))),IY12-HLOOKUP(IY4+5,Journalier_HLV_Inter,10,FALSE),IF(AND(WEEKDAY(IY4,2)=5,COUNTIF(Jours_fériés,IY4+3)),IY12-HLOOKUP(IY4+4,Journalier_HLV_Inter,10,FALSE),IF(COUNTIF(Week_end,IY4),0,IF(COUNTIF(Jours_fériés,IY4),0,IY12-HLOOKUP(IY4+1,Journalier_HLV_Inter,10,FALSE)))))))))))))</f>
        <v>0</v>
      </c>
      <c r="IZ21" s="63">
        <f>IF(WEEKDAY(IZ4,2)=5,(IZ12-HLOOKUP(IZ4+3,Journalier_HLV_Inter,10,FALSE)),IF(AND(WEEKDAY(IZ4,2)=1,COUNTIF(Jours_fériés,AND(IZ4+1,IE+2))),IZ12-HLOOKUP(IZ4+3,Journalier_HLV_Inter,10,FALSE),IF(AND(WEEKDAY(IZ4,2)=1,COUNTIF(Jours_fériés,IZ4+1)),IZ12-HLOOKUP(IZ4+2,Journalier_HLV_Inter,10,FALSE),IF(AND(WEEKDAY(IZ4,2)=2,COUNTIF(Jours_fériés,AND(IZ4+1,IZ4+2))),IZ12-HLOOKUP(IZ4+3,Journalier_HLV_Inter,10,FALSE),IF(AND(WEEKDAY(IZ4,2)=2,COUNTIF(Jours_fériés,IZ4+1)),IZ12-HLOOKUP(IZ4+2,Journalier_HLV_Inter,10,FALSE),IF(AND(WEEKDAY(IZ4,2)=3,COUNTIF(Jours_fériés,AND(IZ4+1,IZ4+2))),IZ12-HLOOKUP(IZ4+5,Journalier_HLV_Inter,10,FALSE),IF(AND(WEEKDAY(IZ4,2)=3,COUNTIF(Jours_fériés,IZ4+1)),IZ12-HLOOKUP(IZ4+2,Journalier_HLV_Inter,10,FALSE),IF(AND(WEEKDAY(IZ4,2)=4,COUNTIF(Jours_fériés,IZ4+1)),IZ12-HLOOKUP(IZ4+4,Journalier_HLV_Inter,10,FALSE),IF(AND(WEEKDAY(IZ4,2)=4,COUNTIF(Jours_fériés,AND(IZ4+1,IZ4+4))),IZ12-HLOOKUP(IZ4+5,Journalier_HLV_Inter,10,FALSE),IF(AND(WEEKDAY(IZ4,2)=5,COUNTIF(Jours_fériés,IZ4+3)),IZ12-HLOOKUP(IZ4+4,Journalier_HLV_Inter,10,FALSE),IF(COUNTIF(Week_end,IZ4),0,IF(COUNTIF(Jours_fériés,IZ4),0,IZ12-HLOOKUP(IZ4+1,Journalier_HLV_Inter,10,FALSE)))))))))))))</f>
        <v>0</v>
      </c>
      <c r="JA21" s="63">
        <f>IF(WEEKDAY(JA4,2)=5,(JA12-HLOOKUP(JA4+3,Journalier_HLV_Inter,10,FALSE)),IF(AND(WEEKDAY(JA4,2)=1,COUNTIF(Jours_fériés,AND(JA4+1,IE+2))),JA12-HLOOKUP(JA4+3,Journalier_HLV_Inter,10,FALSE),IF(AND(WEEKDAY(JA4,2)=1,COUNTIF(Jours_fériés,JA4+1)),JA12-HLOOKUP(JA4+2,Journalier_HLV_Inter,10,FALSE),IF(AND(WEEKDAY(JA4,2)=2,COUNTIF(Jours_fériés,AND(JA4+1,JA4+2))),JA12-HLOOKUP(JA4+3,Journalier_HLV_Inter,10,FALSE),IF(AND(WEEKDAY(JA4,2)=2,COUNTIF(Jours_fériés,JA4+1)),JA12-HLOOKUP(JA4+2,Journalier_HLV_Inter,10,FALSE),IF(AND(WEEKDAY(JA4,2)=3,COUNTIF(Jours_fériés,AND(JA4+1,JA4+2))),JA12-HLOOKUP(JA4+5,Journalier_HLV_Inter,10,FALSE),IF(AND(WEEKDAY(JA4,2)=3,COUNTIF(Jours_fériés,JA4+1)),JA12-HLOOKUP(JA4+2,Journalier_HLV_Inter,10,FALSE),IF(AND(WEEKDAY(JA4,2)=4,COUNTIF(Jours_fériés,JA4+1)),JA12-HLOOKUP(JA4+4,Journalier_HLV_Inter,10,FALSE),IF(AND(WEEKDAY(JA4,2)=4,COUNTIF(Jours_fériés,AND(JA4+1,JA4+4))),JA12-HLOOKUP(JA4+5,Journalier_HLV_Inter,10,FALSE),IF(AND(WEEKDAY(JA4,2)=5,COUNTIF(Jours_fériés,JA4+3)),JA12-HLOOKUP(JA4+4,Journalier_HLV_Inter,10,FALSE),IF(COUNTIF(Week_end,JA4),0,IF(COUNTIF(Jours_fériés,JA4),0,JA12-HLOOKUP(JA4+1,Journalier_HLV_Inter,10,FALSE)))))))))))))</f>
        <v>0</v>
      </c>
      <c r="JB21" s="63">
        <f>IF(WEEKDAY(JB4,2)=5,(JB12-HLOOKUP(JB4+3,Journalier_HLV_Inter,10,FALSE)),IF(AND(WEEKDAY(JB4,2)=1,COUNTIF(Jours_fériés,AND(JB4+1,IE+2))),JB12-HLOOKUP(JB4+3,Journalier_HLV_Inter,10,FALSE),IF(AND(WEEKDAY(JB4,2)=1,COUNTIF(Jours_fériés,JB4+1)),JB12-HLOOKUP(JB4+2,Journalier_HLV_Inter,10,FALSE),IF(AND(WEEKDAY(JB4,2)=2,COUNTIF(Jours_fériés,AND(JB4+1,JB4+2))),JB12-HLOOKUP(JB4+3,Journalier_HLV_Inter,10,FALSE),IF(AND(WEEKDAY(JB4,2)=2,COUNTIF(Jours_fériés,JB4+1)),JB12-HLOOKUP(JB4+2,Journalier_HLV_Inter,10,FALSE),IF(AND(WEEKDAY(JB4,2)=3,COUNTIF(Jours_fériés,AND(JB4+1,JB4+2))),JB12-HLOOKUP(JB4+5,Journalier_HLV_Inter,10,FALSE),IF(AND(WEEKDAY(JB4,2)=3,COUNTIF(Jours_fériés,JB4+1)),JB12-HLOOKUP(JB4+2,Journalier_HLV_Inter,10,FALSE),IF(AND(WEEKDAY(JB4,2)=4,COUNTIF(Jours_fériés,JB4+1)),JB12-HLOOKUP(JB4+4,Journalier_HLV_Inter,10,FALSE),IF(AND(WEEKDAY(JB4,2)=4,COUNTIF(Jours_fériés,AND(JB4+1,JB4+4))),JB12-HLOOKUP(JB4+5,Journalier_HLV_Inter,10,FALSE),IF(AND(WEEKDAY(JB4,2)=5,COUNTIF(Jours_fériés,JB4+3)),JB12-HLOOKUP(JB4+4,Journalier_HLV_Inter,10,FALSE),IF(COUNTIF(Week_end,JB4),0,IF(COUNTIF(Jours_fériés,JB4),0,JB12-HLOOKUP(JB4+1,Journalier_HLV_Inter,10,FALSE)))))))))))))</f>
        <v>0</v>
      </c>
      <c r="JC21" s="63">
        <f>IF(WEEKDAY(JC4,2)=5,(JC12-HLOOKUP(JC4+3,Journalier_HLV_Inter,10,FALSE)),IF(AND(WEEKDAY(JC4,2)=1,COUNTIF(Jours_fériés,AND(JC4+1,IE+2))),JC12-HLOOKUP(JC4+3,Journalier_HLV_Inter,10,FALSE),IF(AND(WEEKDAY(JC4,2)=1,COUNTIF(Jours_fériés,JC4+1)),JC12-HLOOKUP(JC4+2,Journalier_HLV_Inter,10,FALSE),IF(AND(WEEKDAY(JC4,2)=2,COUNTIF(Jours_fériés,AND(JC4+1,JC4+2))),JC12-HLOOKUP(JC4+3,Journalier_HLV_Inter,10,FALSE),IF(AND(WEEKDAY(JC4,2)=2,COUNTIF(Jours_fériés,JC4+1)),JC12-HLOOKUP(JC4+2,Journalier_HLV_Inter,10,FALSE),IF(AND(WEEKDAY(JC4,2)=3,COUNTIF(Jours_fériés,AND(JC4+1,JC4+2))),JC12-HLOOKUP(JC4+5,Journalier_HLV_Inter,10,FALSE),IF(AND(WEEKDAY(JC4,2)=3,COUNTIF(Jours_fériés,JC4+1)),JC12-HLOOKUP(JC4+2,Journalier_HLV_Inter,10,FALSE),IF(AND(WEEKDAY(JC4,2)=4,COUNTIF(Jours_fériés,JC4+1)),JC12-HLOOKUP(JC4+4,Journalier_HLV_Inter,10,FALSE),IF(AND(WEEKDAY(JC4,2)=4,COUNTIF(Jours_fériés,AND(JC4+1,JC4+4))),JC12-HLOOKUP(JC4+5,Journalier_HLV_Inter,10,FALSE),IF(AND(WEEKDAY(JC4,2)=5,COUNTIF(Jours_fériés,JC4+3)),JC12-HLOOKUP(JC4+4,Journalier_HLV_Inter,10,FALSE),IF(COUNTIF(Week_end,JC4),0,IF(COUNTIF(Jours_fériés,JC4),0,JC12-HLOOKUP(JC4+1,Journalier_HLV_Inter,10,FALSE)))))))))))))</f>
        <v>0</v>
      </c>
      <c r="JD21" s="63">
        <f>IF(WEEKDAY(JD4,2)=5,(JD12-HLOOKUP(JD4+3,Journalier_HLV_Inter,10,FALSE)),IF(AND(WEEKDAY(JD4,2)=1,COUNTIF(Jours_fériés,AND(JD4+1,IE+2))),JD12-HLOOKUP(JD4+3,Journalier_HLV_Inter,10,FALSE),IF(AND(WEEKDAY(JD4,2)=1,COUNTIF(Jours_fériés,JD4+1)),JD12-HLOOKUP(JD4+2,Journalier_HLV_Inter,10,FALSE),IF(AND(WEEKDAY(JD4,2)=2,COUNTIF(Jours_fériés,AND(JD4+1,JD4+2))),JD12-HLOOKUP(JD4+3,Journalier_HLV_Inter,10,FALSE),IF(AND(WEEKDAY(JD4,2)=2,COUNTIF(Jours_fériés,JD4+1)),JD12-HLOOKUP(JD4+2,Journalier_HLV_Inter,10,FALSE),IF(AND(WEEKDAY(JD4,2)=3,COUNTIF(Jours_fériés,AND(JD4+1,JD4+2))),JD12-HLOOKUP(JD4+5,Journalier_HLV_Inter,10,FALSE),IF(AND(WEEKDAY(JD4,2)=3,COUNTIF(Jours_fériés,JD4+1)),JD12-HLOOKUP(JD4+2,Journalier_HLV_Inter,10,FALSE),IF(AND(WEEKDAY(JD4,2)=4,COUNTIF(Jours_fériés,JD4+1)),JD12-HLOOKUP(JD4+4,Journalier_HLV_Inter,10,FALSE),IF(AND(WEEKDAY(JD4,2)=4,COUNTIF(Jours_fériés,AND(JD4+1,JD4+4))),JD12-HLOOKUP(JD4+5,Journalier_HLV_Inter,10,FALSE),IF(AND(WEEKDAY(JD4,2)=5,COUNTIF(Jours_fériés,JD4+3)),JD12-HLOOKUP(JD4+4,Journalier_HLV_Inter,10,FALSE),IF(COUNTIF(Week_end,JD4),0,IF(COUNTIF(Jours_fériés,JD4),0,JD12-HLOOKUP(JD4+1,Journalier_HLV_Inter,10,FALSE)))))))))))))</f>
        <v>0</v>
      </c>
      <c r="JE21" s="63">
        <f>IF(WEEKDAY(JE4,2)=5,(JE12-HLOOKUP(JE4+3,Journalier_HLV_Inter,10,FALSE)),IF(AND(WEEKDAY(JE4,2)=1,COUNTIF(Jours_fériés,AND(JE4+1,IE+2))),JE12-HLOOKUP(JE4+3,Journalier_HLV_Inter,10,FALSE),IF(AND(WEEKDAY(JE4,2)=1,COUNTIF(Jours_fériés,JE4+1)),JE12-HLOOKUP(JE4+2,Journalier_HLV_Inter,10,FALSE),IF(AND(WEEKDAY(JE4,2)=2,COUNTIF(Jours_fériés,AND(JE4+1,JE4+2))),JE12-HLOOKUP(JE4+3,Journalier_HLV_Inter,10,FALSE),IF(AND(WEEKDAY(JE4,2)=2,COUNTIF(Jours_fériés,JE4+1)),JE12-HLOOKUP(JE4+2,Journalier_HLV_Inter,10,FALSE),IF(AND(WEEKDAY(JE4,2)=3,COUNTIF(Jours_fériés,AND(JE4+1,JE4+2))),JE12-HLOOKUP(JE4+5,Journalier_HLV_Inter,10,FALSE),IF(AND(WEEKDAY(JE4,2)=3,COUNTIF(Jours_fériés,JE4+1)),JE12-HLOOKUP(JE4+2,Journalier_HLV_Inter,10,FALSE),IF(AND(WEEKDAY(JE4,2)=4,COUNTIF(Jours_fériés,JE4+1)),JE12-HLOOKUP(JE4+4,Journalier_HLV_Inter,10,FALSE),IF(AND(WEEKDAY(JE4,2)=4,COUNTIF(Jours_fériés,AND(JE4+1,JE4+4))),JE12-HLOOKUP(JE4+5,Journalier_HLV_Inter,10,FALSE),IF(AND(WEEKDAY(JE4,2)=5,COUNTIF(Jours_fériés,JE4+3)),JE12-HLOOKUP(JE4+4,Journalier_HLV_Inter,10,FALSE),IF(COUNTIF(Week_end,JE4),0,IF(COUNTIF(Jours_fériés,JE4),0,JE12-HLOOKUP(JE4+1,Journalier_HLV_Inter,10,FALSE)))))))))))))</f>
        <v>0</v>
      </c>
      <c r="JF21" s="63">
        <f>IF(WEEKDAY(JF4,2)=5,(JF12-HLOOKUP(JF4+3,Journalier_HLV_Inter,10,FALSE)),IF(AND(WEEKDAY(JF4,2)=1,COUNTIF(Jours_fériés,AND(JF4+1,IE+2))),JF12-HLOOKUP(JF4+3,Journalier_HLV_Inter,10,FALSE),IF(AND(WEEKDAY(JF4,2)=1,COUNTIF(Jours_fériés,JF4+1)),JF12-HLOOKUP(JF4+2,Journalier_HLV_Inter,10,FALSE),IF(AND(WEEKDAY(JF4,2)=2,COUNTIF(Jours_fériés,AND(JF4+1,JF4+2))),JF12-HLOOKUP(JF4+3,Journalier_HLV_Inter,10,FALSE),IF(AND(WEEKDAY(JF4,2)=2,COUNTIF(Jours_fériés,JF4+1)),JF12-HLOOKUP(JF4+2,Journalier_HLV_Inter,10,FALSE),IF(AND(WEEKDAY(JF4,2)=3,COUNTIF(Jours_fériés,AND(JF4+1,JF4+2))),JF12-HLOOKUP(JF4+5,Journalier_HLV_Inter,10,FALSE),IF(AND(WEEKDAY(JF4,2)=3,COUNTIF(Jours_fériés,JF4+1)),JF12-HLOOKUP(JF4+2,Journalier_HLV_Inter,10,FALSE),IF(AND(WEEKDAY(JF4,2)=4,COUNTIF(Jours_fériés,JF4+1)),JF12-HLOOKUP(JF4+4,Journalier_HLV_Inter,10,FALSE),IF(AND(WEEKDAY(JF4,2)=4,COUNTIF(Jours_fériés,AND(JF4+1,JF4+4))),JF12-HLOOKUP(JF4+5,Journalier_HLV_Inter,10,FALSE),IF(AND(WEEKDAY(JF4,2)=5,COUNTIF(Jours_fériés,JF4+3)),JF12-HLOOKUP(JF4+4,Journalier_HLV_Inter,10,FALSE),IF(COUNTIF(Week_end,JF4),0,IF(COUNTIF(Jours_fériés,JF4),0,JF12-HLOOKUP(JF4+1,Journalier_HLV_Inter,10,FALSE)))))))))))))</f>
        <v>0</v>
      </c>
      <c r="JG21" s="63">
        <f>IF(WEEKDAY(JG4,2)=5,(JG12-HLOOKUP(JG4+3,Journalier_HLV_Inter,10,FALSE)),IF(AND(WEEKDAY(JG4,2)=1,COUNTIF(Jours_fériés,AND(JG4+1,IE+2))),JG12-HLOOKUP(JG4+3,Journalier_HLV_Inter,10,FALSE),IF(AND(WEEKDAY(JG4,2)=1,COUNTIF(Jours_fériés,JG4+1)),JG12-HLOOKUP(JG4+2,Journalier_HLV_Inter,10,FALSE),IF(AND(WEEKDAY(JG4,2)=2,COUNTIF(Jours_fériés,AND(JG4+1,JG4+2))),JG12-HLOOKUP(JG4+3,Journalier_HLV_Inter,10,FALSE),IF(AND(WEEKDAY(JG4,2)=2,COUNTIF(Jours_fériés,JG4+1)),JG12-HLOOKUP(JG4+2,Journalier_HLV_Inter,10,FALSE),IF(AND(WEEKDAY(JG4,2)=3,COUNTIF(Jours_fériés,AND(JG4+1,JG4+2))),JG12-HLOOKUP(JG4+5,Journalier_HLV_Inter,10,FALSE),IF(AND(WEEKDAY(JG4,2)=3,COUNTIF(Jours_fériés,JG4+1)),JG12-HLOOKUP(JG4+2,Journalier_HLV_Inter,10,FALSE),IF(AND(WEEKDAY(JG4,2)=4,COUNTIF(Jours_fériés,JG4+1)),JG12-HLOOKUP(JG4+4,Journalier_HLV_Inter,10,FALSE),IF(AND(WEEKDAY(JG4,2)=4,COUNTIF(Jours_fériés,AND(JG4+1,JG4+4))),JG12-HLOOKUP(JG4+5,Journalier_HLV_Inter,10,FALSE),IF(AND(WEEKDAY(JG4,2)=5,COUNTIF(Jours_fériés,JG4+3)),JG12-HLOOKUP(JG4+4,Journalier_HLV_Inter,10,FALSE),IF(COUNTIF(Week_end,JG4),0,IF(COUNTIF(Jours_fériés,JG4),0,JG12-HLOOKUP(JG4+1,Journalier_HLV_Inter,10,FALSE)))))))))))))</f>
        <v>0</v>
      </c>
      <c r="JH21" s="63">
        <f>IF(WEEKDAY(JH4,2)=5,(JH12-HLOOKUP(JH4+3,Journalier_HLV_Inter,10,FALSE)),IF(AND(WEEKDAY(JH4,2)=1,COUNTIF(Jours_fériés,AND(JH4+1,IE+2))),JH12-HLOOKUP(JH4+3,Journalier_HLV_Inter,10,FALSE),IF(AND(WEEKDAY(JH4,2)=1,COUNTIF(Jours_fériés,JH4+1)),JH12-HLOOKUP(JH4+2,Journalier_HLV_Inter,10,FALSE),IF(AND(WEEKDAY(JH4,2)=2,COUNTIF(Jours_fériés,AND(JH4+1,JH4+2))),JH12-HLOOKUP(JH4+3,Journalier_HLV_Inter,10,FALSE),IF(AND(WEEKDAY(JH4,2)=2,COUNTIF(Jours_fériés,JH4+1)),JH12-HLOOKUP(JH4+2,Journalier_HLV_Inter,10,FALSE),IF(AND(WEEKDAY(JH4,2)=3,COUNTIF(Jours_fériés,AND(JH4+1,JH4+2))),JH12-HLOOKUP(JH4+5,Journalier_HLV_Inter,10,FALSE),IF(AND(WEEKDAY(JH4,2)=3,COUNTIF(Jours_fériés,JH4+1)),JH12-HLOOKUP(JH4+2,Journalier_HLV_Inter,10,FALSE),IF(AND(WEEKDAY(JH4,2)=4,COUNTIF(Jours_fériés,JH4+1)),JH12-HLOOKUP(JH4+4,Journalier_HLV_Inter,10,FALSE),IF(AND(WEEKDAY(JH4,2)=4,COUNTIF(Jours_fériés,AND(JH4+1,JH4+4))),JH12-HLOOKUP(JH4+5,Journalier_HLV_Inter,10,FALSE),IF(AND(WEEKDAY(JH4,2)=5,COUNTIF(Jours_fériés,JH4+3)),JH12-HLOOKUP(JH4+4,Journalier_HLV_Inter,10,FALSE),IF(COUNTIF(Week_end,JH4),0,IF(COUNTIF(Jours_fériés,JH4),0,JH12-HLOOKUP(JH4+1,Journalier_HLV_Inter,10,FALSE)))))))))))))</f>
        <v>0</v>
      </c>
      <c r="JI21" s="63">
        <f>IF(WEEKDAY(JI4,2)=5,(JI12-HLOOKUP(JI4+3,Journalier_HLV_Inter,10,FALSE)),IF(AND(WEEKDAY(JI4,2)=1,COUNTIF(Jours_fériés,AND(JI4+1,IE+2))),JI12-HLOOKUP(JI4+3,Journalier_HLV_Inter,10,FALSE),IF(AND(WEEKDAY(JI4,2)=1,COUNTIF(Jours_fériés,JI4+1)),JI12-HLOOKUP(JI4+2,Journalier_HLV_Inter,10,FALSE),IF(AND(WEEKDAY(JI4,2)=2,COUNTIF(Jours_fériés,AND(JI4+1,JI4+2))),JI12-HLOOKUP(JI4+3,Journalier_HLV_Inter,10,FALSE),IF(AND(WEEKDAY(JI4,2)=2,COUNTIF(Jours_fériés,JI4+1)),JI12-HLOOKUP(JI4+2,Journalier_HLV_Inter,10,FALSE),IF(AND(WEEKDAY(JI4,2)=3,COUNTIF(Jours_fériés,AND(JI4+1,JI4+2))),JI12-HLOOKUP(JI4+5,Journalier_HLV_Inter,10,FALSE),IF(AND(WEEKDAY(JI4,2)=3,COUNTIF(Jours_fériés,JI4+1)),JI12-HLOOKUP(JI4+2,Journalier_HLV_Inter,10,FALSE),IF(AND(WEEKDAY(JI4,2)=4,COUNTIF(Jours_fériés,JI4+1)),JI12-HLOOKUP(JI4+4,Journalier_HLV_Inter,10,FALSE),IF(AND(WEEKDAY(JI4,2)=4,COUNTIF(Jours_fériés,AND(JI4+1,JI4+4))),JI12-HLOOKUP(JI4+5,Journalier_HLV_Inter,10,FALSE),IF(AND(WEEKDAY(JI4,2)=5,COUNTIF(Jours_fériés,JI4+3)),JI12-HLOOKUP(JI4+4,Journalier_HLV_Inter,10,FALSE),IF(COUNTIF(Week_end,JI4),0,IF(COUNTIF(Jours_fériés,JI4),0,JI12-HLOOKUP(JI4+1,Journalier_HLV_Inter,10,FALSE)))))))))))))</f>
        <v>0</v>
      </c>
      <c r="JJ21" s="63">
        <f>IF(WEEKDAY(JJ4,2)=5,(JJ12-HLOOKUP(JJ4+3,Journalier_HLV_Inter,10,FALSE)),IF(AND(WEEKDAY(JJ4,2)=1,COUNTIF(Jours_fériés,AND(JJ4+1,IE+2))),JJ12-HLOOKUP(JJ4+3,Journalier_HLV_Inter,10,FALSE),IF(AND(WEEKDAY(JJ4,2)=1,COUNTIF(Jours_fériés,JJ4+1)),JJ12-HLOOKUP(JJ4+2,Journalier_HLV_Inter,10,FALSE),IF(AND(WEEKDAY(JJ4,2)=2,COUNTIF(Jours_fériés,AND(JJ4+1,JJ4+2))),JJ12-HLOOKUP(JJ4+3,Journalier_HLV_Inter,10,FALSE),IF(AND(WEEKDAY(JJ4,2)=2,COUNTIF(Jours_fériés,JJ4+1)),JJ12-HLOOKUP(JJ4+2,Journalier_HLV_Inter,10,FALSE),IF(AND(WEEKDAY(JJ4,2)=3,COUNTIF(Jours_fériés,AND(JJ4+1,JJ4+2))),JJ12-HLOOKUP(JJ4+5,Journalier_HLV_Inter,10,FALSE),IF(AND(WEEKDAY(JJ4,2)=3,COUNTIF(Jours_fériés,JJ4+1)),JJ12-HLOOKUP(JJ4+2,Journalier_HLV_Inter,10,FALSE),IF(AND(WEEKDAY(JJ4,2)=4,COUNTIF(Jours_fériés,JJ4+1)),JJ12-HLOOKUP(JJ4+4,Journalier_HLV_Inter,10,FALSE),IF(AND(WEEKDAY(JJ4,2)=4,COUNTIF(Jours_fériés,AND(JJ4+1,JJ4+4))),JJ12-HLOOKUP(JJ4+5,Journalier_HLV_Inter,10,FALSE),IF(AND(WEEKDAY(JJ4,2)=5,COUNTIF(Jours_fériés,JJ4+3)),JJ12-HLOOKUP(JJ4+4,Journalier_HLV_Inter,10,FALSE),IF(COUNTIF(Week_end,JJ4),0,IF(COUNTIF(Jours_fériés,JJ4),0,JJ12-HLOOKUP(JJ4+1,Journalier_HLV_Inter,10,FALSE)))))))))))))</f>
        <v>0</v>
      </c>
      <c r="JK21" s="63">
        <f>IF(WEEKDAY(JK4,2)=5,(JK12-HLOOKUP(JK4+3,Journalier_HLV_Inter,10,FALSE)),IF(AND(WEEKDAY(JK4,2)=1,COUNTIF(Jours_fériés,AND(JK4+1,IE+2))),JK12-HLOOKUP(JK4+3,Journalier_HLV_Inter,10,FALSE),IF(AND(WEEKDAY(JK4,2)=1,COUNTIF(Jours_fériés,JK4+1)),JK12-HLOOKUP(JK4+2,Journalier_HLV_Inter,10,FALSE),IF(AND(WEEKDAY(JK4,2)=2,COUNTIF(Jours_fériés,AND(JK4+1,JK4+2))),JK12-HLOOKUP(JK4+3,Journalier_HLV_Inter,10,FALSE),IF(AND(WEEKDAY(JK4,2)=2,COUNTIF(Jours_fériés,JK4+1)),JK12-HLOOKUP(JK4+2,Journalier_HLV_Inter,10,FALSE),IF(AND(WEEKDAY(JK4,2)=3,COUNTIF(Jours_fériés,AND(JK4+1,JK4+2))),JK12-HLOOKUP(JK4+5,Journalier_HLV_Inter,10,FALSE),IF(AND(WEEKDAY(JK4,2)=3,COUNTIF(Jours_fériés,JK4+1)),JK12-HLOOKUP(JK4+2,Journalier_HLV_Inter,10,FALSE),IF(AND(WEEKDAY(JK4,2)=4,COUNTIF(Jours_fériés,JK4+1)),JK12-HLOOKUP(JK4+4,Journalier_HLV_Inter,10,FALSE),IF(AND(WEEKDAY(JK4,2)=4,COUNTIF(Jours_fériés,AND(JK4+1,JK4+4))),JK12-HLOOKUP(JK4+5,Journalier_HLV_Inter,10,FALSE),IF(AND(WEEKDAY(JK4,2)=5,COUNTIF(Jours_fériés,JK4+3)),JK12-HLOOKUP(JK4+4,Journalier_HLV_Inter,10,FALSE),IF(COUNTIF(Week_end,JK4),0,IF(COUNTIF(Jours_fériés,JK4),0,JK12-HLOOKUP(JK4+1,Journalier_HLV_Inter,10,FALSE)))))))))))))</f>
        <v>0</v>
      </c>
      <c r="JL21" s="63">
        <f>IF(WEEKDAY(JL4,2)=5,(JL12-HLOOKUP(JL4+3,Journalier_HLV_Inter,10,FALSE)),IF(AND(WEEKDAY(JL4,2)=1,COUNTIF(Jours_fériés,AND(JL4+1,IE+2))),JL12-HLOOKUP(JL4+3,Journalier_HLV_Inter,10,FALSE),IF(AND(WEEKDAY(JL4,2)=1,COUNTIF(Jours_fériés,JL4+1)),JL12-HLOOKUP(JL4+2,Journalier_HLV_Inter,10,FALSE),IF(AND(WEEKDAY(JL4,2)=2,COUNTIF(Jours_fériés,AND(JL4+1,JL4+2))),JL12-HLOOKUP(JL4+3,Journalier_HLV_Inter,10,FALSE),IF(AND(WEEKDAY(JL4,2)=2,COUNTIF(Jours_fériés,JL4+1)),JL12-HLOOKUP(JL4+2,Journalier_HLV_Inter,10,FALSE),IF(AND(WEEKDAY(JL4,2)=3,COUNTIF(Jours_fériés,AND(JL4+1,JL4+2))),JL12-HLOOKUP(JL4+5,Journalier_HLV_Inter,10,FALSE),IF(AND(WEEKDAY(JL4,2)=3,COUNTIF(Jours_fériés,JL4+1)),JL12-HLOOKUP(JL4+2,Journalier_HLV_Inter,10,FALSE),IF(AND(WEEKDAY(JL4,2)=4,COUNTIF(Jours_fériés,JL4+1)),JL12-HLOOKUP(JL4+4,Journalier_HLV_Inter,10,FALSE),IF(AND(WEEKDAY(JL4,2)=4,COUNTIF(Jours_fériés,AND(JL4+1,JL4+4))),JL12-HLOOKUP(JL4+5,Journalier_HLV_Inter,10,FALSE),IF(AND(WEEKDAY(JL4,2)=5,COUNTIF(Jours_fériés,JL4+3)),JL12-HLOOKUP(JL4+4,Journalier_HLV_Inter,10,FALSE),IF(COUNTIF(Week_end,JL4),0,IF(COUNTIF(Jours_fériés,JL4),0,JL12-HLOOKUP(JL4+1,Journalier_HLV_Inter,10,FALSE)))))))))))))</f>
        <v>0</v>
      </c>
      <c r="JM21" s="63">
        <f>IF(WEEKDAY(JM4,2)=5,(JM12-HLOOKUP(JM4+3,Journalier_HLV_Inter,10,FALSE)),IF(AND(WEEKDAY(JM4,2)=1,COUNTIF(Jours_fériés,AND(JM4+1,IE+2))),JM12-HLOOKUP(JM4+3,Journalier_HLV_Inter,10,FALSE),IF(AND(WEEKDAY(JM4,2)=1,COUNTIF(Jours_fériés,JM4+1)),JM12-HLOOKUP(JM4+2,Journalier_HLV_Inter,10,FALSE),IF(AND(WEEKDAY(JM4,2)=2,COUNTIF(Jours_fériés,AND(JM4+1,JM4+2))),JM12-HLOOKUP(JM4+3,Journalier_HLV_Inter,10,FALSE),IF(AND(WEEKDAY(JM4,2)=2,COUNTIF(Jours_fériés,JM4+1)),JM12-HLOOKUP(JM4+2,Journalier_HLV_Inter,10,FALSE),IF(AND(WEEKDAY(JM4,2)=3,COUNTIF(Jours_fériés,AND(JM4+1,JM4+2))),JM12-HLOOKUP(JM4+5,Journalier_HLV_Inter,10,FALSE),IF(AND(WEEKDAY(JM4,2)=3,COUNTIF(Jours_fériés,JM4+1)),JM12-HLOOKUP(JM4+2,Journalier_HLV_Inter,10,FALSE),IF(AND(WEEKDAY(JM4,2)=4,COUNTIF(Jours_fériés,JM4+1)),JM12-HLOOKUP(JM4+4,Journalier_HLV_Inter,10,FALSE),IF(AND(WEEKDAY(JM4,2)=4,COUNTIF(Jours_fériés,AND(JM4+1,JM4+4))),JM12-HLOOKUP(JM4+5,Journalier_HLV_Inter,10,FALSE),IF(AND(WEEKDAY(JM4,2)=5,COUNTIF(Jours_fériés,JM4+3)),JM12-HLOOKUP(JM4+4,Journalier_HLV_Inter,10,FALSE),IF(COUNTIF(Week_end,JM4),0,IF(COUNTIF(Jours_fériés,JM4),0,JM12-HLOOKUP(JM4+1,Journalier_HLV_Inter,10,FALSE)))))))))))))</f>
        <v>0</v>
      </c>
      <c r="JN21" s="63">
        <f>IF(WEEKDAY(JN4,2)=5,(JN12-HLOOKUP(JN4+3,Journalier_HLV_Inter,10,FALSE)),IF(AND(WEEKDAY(JN4,2)=1,COUNTIF(Jours_fériés,AND(JN4+1,IE+2))),JN12-HLOOKUP(JN4+3,Journalier_HLV_Inter,10,FALSE),IF(AND(WEEKDAY(JN4,2)=1,COUNTIF(Jours_fériés,JN4+1)),JN12-HLOOKUP(JN4+2,Journalier_HLV_Inter,10,FALSE),IF(AND(WEEKDAY(JN4,2)=2,COUNTIF(Jours_fériés,AND(JN4+1,JN4+2))),JN12-HLOOKUP(JN4+3,Journalier_HLV_Inter,10,FALSE),IF(AND(WEEKDAY(JN4,2)=2,COUNTIF(Jours_fériés,JN4+1)),JN12-HLOOKUP(JN4+2,Journalier_HLV_Inter,10,FALSE),IF(AND(WEEKDAY(JN4,2)=3,COUNTIF(Jours_fériés,AND(JN4+1,JN4+2))),JN12-HLOOKUP(JN4+5,Journalier_HLV_Inter,10,FALSE),IF(AND(WEEKDAY(JN4,2)=3,COUNTIF(Jours_fériés,JN4+1)),JN12-HLOOKUP(JN4+2,Journalier_HLV_Inter,10,FALSE),IF(AND(WEEKDAY(JN4,2)=4,COUNTIF(Jours_fériés,JN4+1)),JN12-HLOOKUP(JN4+4,Journalier_HLV_Inter,10,FALSE),IF(AND(WEEKDAY(JN4,2)=4,COUNTIF(Jours_fériés,AND(JN4+1,JN4+4))),JN12-HLOOKUP(JN4+5,Journalier_HLV_Inter,10,FALSE),IF(AND(WEEKDAY(JN4,2)=5,COUNTIF(Jours_fériés,JN4+3)),JN12-HLOOKUP(JN4+4,Journalier_HLV_Inter,10,FALSE),IF(COUNTIF(Week_end,JN4),0,IF(COUNTIF(Jours_fériés,JN4),0,JN12-HLOOKUP(JN4+1,Journalier_HLV_Inter,10,FALSE)))))))))))))</f>
        <v>0</v>
      </c>
      <c r="JO21" s="63">
        <f>IF(WEEKDAY(JO4,2)=5,(JO12-HLOOKUP(JO4+3,Journalier_HLV_Inter,10,FALSE)),IF(AND(WEEKDAY(JO4,2)=1,COUNTIF(Jours_fériés,AND(JO4+1,IE+2))),JO12-HLOOKUP(JO4+3,Journalier_HLV_Inter,10,FALSE),IF(AND(WEEKDAY(JO4,2)=1,COUNTIF(Jours_fériés,JO4+1)),JO12-HLOOKUP(JO4+2,Journalier_HLV_Inter,10,FALSE),IF(AND(WEEKDAY(JO4,2)=2,COUNTIF(Jours_fériés,AND(JO4+1,JO4+2))),JO12-HLOOKUP(JO4+3,Journalier_HLV_Inter,10,FALSE),IF(AND(WEEKDAY(JO4,2)=2,COUNTIF(Jours_fériés,JO4+1)),JO12-HLOOKUP(JO4+2,Journalier_HLV_Inter,10,FALSE),IF(AND(WEEKDAY(JO4,2)=3,COUNTIF(Jours_fériés,AND(JO4+1,JO4+2))),JO12-HLOOKUP(JO4+5,Journalier_HLV_Inter,10,FALSE),IF(AND(WEEKDAY(JO4,2)=3,COUNTIF(Jours_fériés,JO4+1)),JO12-HLOOKUP(JO4+2,Journalier_HLV_Inter,10,FALSE),IF(AND(WEEKDAY(JO4,2)=4,COUNTIF(Jours_fériés,JO4+1)),JO12-HLOOKUP(JO4+4,Journalier_HLV_Inter,10,FALSE),IF(AND(WEEKDAY(JO4,2)=4,COUNTIF(Jours_fériés,AND(JO4+1,JO4+4))),JO12-HLOOKUP(JO4+5,Journalier_HLV_Inter,10,FALSE),IF(AND(WEEKDAY(JO4,2)=5,COUNTIF(Jours_fériés,JO4+3)),JO12-HLOOKUP(JO4+4,Journalier_HLV_Inter,10,FALSE),IF(COUNTIF(Week_end,JO4),0,IF(COUNTIF(Jours_fériés,JO4),0,JO12-HLOOKUP(JO4+1,Journalier_HLV_Inter,10,FALSE)))))))))))))</f>
        <v>0</v>
      </c>
      <c r="JP21" s="63">
        <f>IF(WEEKDAY(JP4,2)=5,(JP12-HLOOKUP(JP4+3,Journalier_HLV_Inter,10,FALSE)),IF(AND(WEEKDAY(JP4,2)=1,COUNTIF(Jours_fériés,AND(JP4+1,IE+2))),JP12-HLOOKUP(JP4+3,Journalier_HLV_Inter,10,FALSE),IF(AND(WEEKDAY(JP4,2)=1,COUNTIF(Jours_fériés,JP4+1)),JP12-HLOOKUP(JP4+2,Journalier_HLV_Inter,10,FALSE),IF(AND(WEEKDAY(JP4,2)=2,COUNTIF(Jours_fériés,AND(JP4+1,JP4+2))),JP12-HLOOKUP(JP4+3,Journalier_HLV_Inter,10,FALSE),IF(AND(WEEKDAY(JP4,2)=2,COUNTIF(Jours_fériés,JP4+1)),JP12-HLOOKUP(JP4+2,Journalier_HLV_Inter,10,FALSE),IF(AND(WEEKDAY(JP4,2)=3,COUNTIF(Jours_fériés,AND(JP4+1,JP4+2))),JP12-HLOOKUP(JP4+5,Journalier_HLV_Inter,10,FALSE),IF(AND(WEEKDAY(JP4,2)=3,COUNTIF(Jours_fériés,JP4+1)),JP12-HLOOKUP(JP4+2,Journalier_HLV_Inter,10,FALSE),IF(AND(WEEKDAY(JP4,2)=4,COUNTIF(Jours_fériés,JP4+1)),JP12-HLOOKUP(JP4+4,Journalier_HLV_Inter,10,FALSE),IF(AND(WEEKDAY(JP4,2)=4,COUNTIF(Jours_fériés,AND(JP4+1,JP4+4))),JP12-HLOOKUP(JP4+5,Journalier_HLV_Inter,10,FALSE),IF(AND(WEEKDAY(JP4,2)=5,COUNTIF(Jours_fériés,JP4+3)),JP12-HLOOKUP(JP4+4,Journalier_HLV_Inter,10,FALSE),IF(COUNTIF(Week_end,JP4),0,IF(COUNTIF(Jours_fériés,JP4),0,JP12-HLOOKUP(JP4+1,Journalier_HLV_Inter,10,FALSE)))))))))))))</f>
        <v>0</v>
      </c>
      <c r="JQ21" s="63">
        <f>IF(WEEKDAY(JQ4,2)=5,(JQ12-HLOOKUP(JQ4+3,Journalier_HLV_Inter,10,FALSE)),IF(AND(WEEKDAY(JQ4,2)=1,COUNTIF(Jours_fériés,AND(JQ4+1,IE+2))),JQ12-HLOOKUP(JQ4+3,Journalier_HLV_Inter,10,FALSE),IF(AND(WEEKDAY(JQ4,2)=1,COUNTIF(Jours_fériés,JQ4+1)),JQ12-HLOOKUP(JQ4+2,Journalier_HLV_Inter,10,FALSE),IF(AND(WEEKDAY(JQ4,2)=2,COUNTIF(Jours_fériés,AND(JQ4+1,JQ4+2))),JQ12-HLOOKUP(JQ4+3,Journalier_HLV_Inter,10,FALSE),IF(AND(WEEKDAY(JQ4,2)=2,COUNTIF(Jours_fériés,JQ4+1)),JQ12-HLOOKUP(JQ4+2,Journalier_HLV_Inter,10,FALSE),IF(AND(WEEKDAY(JQ4,2)=3,COUNTIF(Jours_fériés,AND(JQ4+1,JQ4+2))),JQ12-HLOOKUP(JQ4+5,Journalier_HLV_Inter,10,FALSE),IF(AND(WEEKDAY(JQ4,2)=3,COUNTIF(Jours_fériés,JQ4+1)),JQ12-HLOOKUP(JQ4+2,Journalier_HLV_Inter,10,FALSE),IF(AND(WEEKDAY(JQ4,2)=4,COUNTIF(Jours_fériés,JQ4+1)),JQ12-HLOOKUP(JQ4+4,Journalier_HLV_Inter,10,FALSE),IF(AND(WEEKDAY(JQ4,2)=4,COUNTIF(Jours_fériés,AND(JQ4+1,JQ4+4))),JQ12-HLOOKUP(JQ4+5,Journalier_HLV_Inter,10,FALSE),IF(AND(WEEKDAY(JQ4,2)=5,COUNTIF(Jours_fériés,JQ4+3)),JQ12-HLOOKUP(JQ4+4,Journalier_HLV_Inter,10,FALSE),IF(COUNTIF(Week_end,JQ4),0,IF(COUNTIF(Jours_fériés,JQ4),0,JQ12-HLOOKUP(JQ4+1,Journalier_HLV_Inter,10,FALSE)))))))))))))</f>
        <v>0</v>
      </c>
      <c r="JR21" s="63">
        <f>IF(WEEKDAY(JR4,2)=5,(JR12-HLOOKUP(JR4+3,Journalier_HLV_Inter,10,FALSE)),IF(AND(WEEKDAY(JR4,2)=1,COUNTIF(Jours_fériés,AND(JR4+1,IE+2))),JR12-HLOOKUP(JR4+3,Journalier_HLV_Inter,10,FALSE),IF(AND(WEEKDAY(JR4,2)=1,COUNTIF(Jours_fériés,JR4+1)),JR12-HLOOKUP(JR4+2,Journalier_HLV_Inter,10,FALSE),IF(AND(WEEKDAY(JR4,2)=2,COUNTIF(Jours_fériés,AND(JR4+1,JR4+2))),JR12-HLOOKUP(JR4+3,Journalier_HLV_Inter,10,FALSE),IF(AND(WEEKDAY(JR4,2)=2,COUNTIF(Jours_fériés,JR4+1)),JR12-HLOOKUP(JR4+2,Journalier_HLV_Inter,10,FALSE),IF(AND(WEEKDAY(JR4,2)=3,COUNTIF(Jours_fériés,AND(JR4+1,JR4+2))),JR12-HLOOKUP(JR4+5,Journalier_HLV_Inter,10,FALSE),IF(AND(WEEKDAY(JR4,2)=3,COUNTIF(Jours_fériés,JR4+1)),JR12-HLOOKUP(JR4+2,Journalier_HLV_Inter,10,FALSE),IF(AND(WEEKDAY(JR4,2)=4,COUNTIF(Jours_fériés,JR4+1)),JR12-HLOOKUP(JR4+4,Journalier_HLV_Inter,10,FALSE),IF(AND(WEEKDAY(JR4,2)=4,COUNTIF(Jours_fériés,AND(JR4+1,JR4+4))),JR12-HLOOKUP(JR4+5,Journalier_HLV_Inter,10,FALSE),IF(AND(WEEKDAY(JR4,2)=5,COUNTIF(Jours_fériés,JR4+3)),JR12-HLOOKUP(JR4+4,Journalier_HLV_Inter,10,FALSE),IF(COUNTIF(Week_end,JR4),0,IF(COUNTIF(Jours_fériés,JR4),0,JR12-HLOOKUP(JR4+1,Journalier_HLV_Inter,10,FALSE)))))))))))))</f>
        <v>0</v>
      </c>
      <c r="JS21" s="63">
        <f>IF(WEEKDAY(JS4,2)=5,(JS12-HLOOKUP(JS4+3,Journalier_HLV_Inter,10,FALSE)),IF(AND(WEEKDAY(JS4,2)=1,COUNTIF(Jours_fériés,AND(JS4+1,IE+2))),JS12-HLOOKUP(JS4+3,Journalier_HLV_Inter,10,FALSE),IF(AND(WEEKDAY(JS4,2)=1,COUNTIF(Jours_fériés,JS4+1)),JS12-HLOOKUP(JS4+2,Journalier_HLV_Inter,10,FALSE),IF(AND(WEEKDAY(JS4,2)=2,COUNTIF(Jours_fériés,AND(JS4+1,JS4+2))),JS12-HLOOKUP(JS4+3,Journalier_HLV_Inter,10,FALSE),IF(AND(WEEKDAY(JS4,2)=2,COUNTIF(Jours_fériés,JS4+1)),JS12-HLOOKUP(JS4+2,Journalier_HLV_Inter,10,FALSE),IF(AND(WEEKDAY(JS4,2)=3,COUNTIF(Jours_fériés,AND(JS4+1,JS4+2))),JS12-HLOOKUP(JS4+5,Journalier_HLV_Inter,10,FALSE),IF(AND(WEEKDAY(JS4,2)=3,COUNTIF(Jours_fériés,JS4+1)),JS12-HLOOKUP(JS4+2,Journalier_HLV_Inter,10,FALSE),IF(AND(WEEKDAY(JS4,2)=4,COUNTIF(Jours_fériés,JS4+1)),JS12-HLOOKUP(JS4+4,Journalier_HLV_Inter,10,FALSE),IF(AND(WEEKDAY(JS4,2)=4,COUNTIF(Jours_fériés,AND(JS4+1,JS4+4))),JS12-HLOOKUP(JS4+5,Journalier_HLV_Inter,10,FALSE),IF(AND(WEEKDAY(JS4,2)=5,COUNTIF(Jours_fériés,JS4+3)),JS12-HLOOKUP(JS4+4,Journalier_HLV_Inter,10,FALSE),IF(COUNTIF(Week_end,JS4),0,IF(COUNTIF(Jours_fériés,JS4),0,JS12-HLOOKUP(JS4+1,Journalier_HLV_Inter,10,FALSE)))))))))))))</f>
        <v>0</v>
      </c>
      <c r="JT21" s="63">
        <f>IF(WEEKDAY(JT4,2)=5,(JT12-HLOOKUP(JT4+3,Journalier_HLV_Inter,10,FALSE)),IF(AND(WEEKDAY(JT4,2)=1,COUNTIF(Jours_fériés,AND(JT4+1,IE+2))),JT12-HLOOKUP(JT4+3,Journalier_HLV_Inter,10,FALSE),IF(AND(WEEKDAY(JT4,2)=1,COUNTIF(Jours_fériés,JT4+1)),JT12-HLOOKUP(JT4+2,Journalier_HLV_Inter,10,FALSE),IF(AND(WEEKDAY(JT4,2)=2,COUNTIF(Jours_fériés,AND(JT4+1,JT4+2))),JT12-HLOOKUP(JT4+3,Journalier_HLV_Inter,10,FALSE),IF(AND(WEEKDAY(JT4,2)=2,COUNTIF(Jours_fériés,JT4+1)),JT12-HLOOKUP(JT4+2,Journalier_HLV_Inter,10,FALSE),IF(AND(WEEKDAY(JT4,2)=3,COUNTIF(Jours_fériés,AND(JT4+1,JT4+2))),JT12-HLOOKUP(JT4+5,Journalier_HLV_Inter,10,FALSE),IF(AND(WEEKDAY(JT4,2)=3,COUNTIF(Jours_fériés,JT4+1)),JT12-HLOOKUP(JT4+2,Journalier_HLV_Inter,10,FALSE),IF(AND(WEEKDAY(JT4,2)=4,COUNTIF(Jours_fériés,JT4+1)),JT12-HLOOKUP(JT4+4,Journalier_HLV_Inter,10,FALSE),IF(AND(WEEKDAY(JT4,2)=4,COUNTIF(Jours_fériés,AND(JT4+1,JT4+4))),JT12-HLOOKUP(JT4+5,Journalier_HLV_Inter,10,FALSE),IF(AND(WEEKDAY(JT4,2)=5,COUNTIF(Jours_fériés,JT4+3)),JT12-HLOOKUP(JT4+4,Journalier_HLV_Inter,10,FALSE),IF(COUNTIF(Week_end,JT4),0,IF(COUNTIF(Jours_fériés,JT4),0,JT12-HLOOKUP(JT4+1,Journalier_HLV_Inter,10,FALSE)))))))))))))</f>
        <v>0</v>
      </c>
      <c r="JU21" s="63">
        <f>IF(WEEKDAY(JU4,2)=5,(JU12-HLOOKUP(JU4+3,Journalier_HLV_Inter,10,FALSE)),IF(AND(WEEKDAY(JU4,2)=1,COUNTIF(Jours_fériés,AND(JU4+1,IE+2))),JU12-HLOOKUP(JU4+3,Journalier_HLV_Inter,10,FALSE),IF(AND(WEEKDAY(JU4,2)=1,COUNTIF(Jours_fériés,JU4+1)),JU12-HLOOKUP(JU4+2,Journalier_HLV_Inter,10,FALSE),IF(AND(WEEKDAY(JU4,2)=2,COUNTIF(Jours_fériés,AND(JU4+1,JU4+2))),JU12-HLOOKUP(JU4+3,Journalier_HLV_Inter,10,FALSE),IF(AND(WEEKDAY(JU4,2)=2,COUNTIF(Jours_fériés,JU4+1)),JU12-HLOOKUP(JU4+2,Journalier_HLV_Inter,10,FALSE),IF(AND(WEEKDAY(JU4,2)=3,COUNTIF(Jours_fériés,AND(JU4+1,JU4+2))),JU12-HLOOKUP(JU4+5,Journalier_HLV_Inter,10,FALSE),IF(AND(WEEKDAY(JU4,2)=3,COUNTIF(Jours_fériés,JU4+1)),JU12-HLOOKUP(JU4+2,Journalier_HLV_Inter,10,FALSE),IF(AND(WEEKDAY(JU4,2)=4,COUNTIF(Jours_fériés,JU4+1)),JU12-HLOOKUP(JU4+4,Journalier_HLV_Inter,10,FALSE),IF(AND(WEEKDAY(JU4,2)=4,COUNTIF(Jours_fériés,AND(JU4+1,JU4+4))),JU12-HLOOKUP(JU4+5,Journalier_HLV_Inter,10,FALSE),IF(AND(WEEKDAY(JU4,2)=5,COUNTIF(Jours_fériés,JU4+3)),JU12-HLOOKUP(JU4+4,Journalier_HLV_Inter,10,FALSE),IF(COUNTIF(Week_end,JU4),0,IF(COUNTIF(Jours_fériés,JU4),0,JU12-HLOOKUP(JU4+1,Journalier_HLV_Inter,10,FALSE)))))))))))))</f>
        <v>0</v>
      </c>
      <c r="JV21" s="63">
        <f>IF(WEEKDAY(JV4,2)=5,(JV12-HLOOKUP(JV4+3,Journalier_HLV_Inter,10,FALSE)),IF(AND(WEEKDAY(JV4,2)=1,COUNTIF(Jours_fériés,AND(JV4+1,IE+2))),JV12-HLOOKUP(JV4+3,Journalier_HLV_Inter,10,FALSE),IF(AND(WEEKDAY(JV4,2)=1,COUNTIF(Jours_fériés,JV4+1)),JV12-HLOOKUP(JV4+2,Journalier_HLV_Inter,10,FALSE),IF(AND(WEEKDAY(JV4,2)=2,COUNTIF(Jours_fériés,AND(JV4+1,JV4+2))),JV12-HLOOKUP(JV4+3,Journalier_HLV_Inter,10,FALSE),IF(AND(WEEKDAY(JV4,2)=2,COUNTIF(Jours_fériés,JV4+1)),JV12-HLOOKUP(JV4+2,Journalier_HLV_Inter,10,FALSE),IF(AND(WEEKDAY(JV4,2)=3,COUNTIF(Jours_fériés,AND(JV4+1,JV4+2))),JV12-HLOOKUP(JV4+5,Journalier_HLV_Inter,10,FALSE),IF(AND(WEEKDAY(JV4,2)=3,COUNTIF(Jours_fériés,JV4+1)),JV12-HLOOKUP(JV4+2,Journalier_HLV_Inter,10,FALSE),IF(AND(WEEKDAY(JV4,2)=4,COUNTIF(Jours_fériés,JV4+1)),JV12-HLOOKUP(JV4+4,Journalier_HLV_Inter,10,FALSE),IF(AND(WEEKDAY(JV4,2)=4,COUNTIF(Jours_fériés,AND(JV4+1,JV4+4))),JV12-HLOOKUP(JV4+5,Journalier_HLV_Inter,10,FALSE),IF(AND(WEEKDAY(JV4,2)=5,COUNTIF(Jours_fériés,JV4+3)),JV12-HLOOKUP(JV4+4,Journalier_HLV_Inter,10,FALSE),IF(COUNTIF(Week_end,JV4),0,IF(COUNTIF(Jours_fériés,JV4),0,JV12-HLOOKUP(JV4+1,Journalier_HLV_Inter,10,FALSE)))))))))))))</f>
        <v>0</v>
      </c>
      <c r="JW21" s="63">
        <f>IF(WEEKDAY(JW4,2)=5,(JW12-HLOOKUP(JW4+3,Journalier_HLV_Inter,10,FALSE)),IF(AND(WEEKDAY(JW4,2)=1,COUNTIF(Jours_fériés,AND(JW4+1,IE+2))),JW12-HLOOKUP(JW4+3,Journalier_HLV_Inter,10,FALSE),IF(AND(WEEKDAY(JW4,2)=1,COUNTIF(Jours_fériés,JW4+1)),JW12-HLOOKUP(JW4+2,Journalier_HLV_Inter,10,FALSE),IF(AND(WEEKDAY(JW4,2)=2,COUNTIF(Jours_fériés,AND(JW4+1,JW4+2))),JW12-HLOOKUP(JW4+3,Journalier_HLV_Inter,10,FALSE),IF(AND(WEEKDAY(JW4,2)=2,COUNTIF(Jours_fériés,JW4+1)),JW12-HLOOKUP(JW4+2,Journalier_HLV_Inter,10,FALSE),IF(AND(WEEKDAY(JW4,2)=3,COUNTIF(Jours_fériés,AND(JW4+1,JW4+2))),JW12-HLOOKUP(JW4+5,Journalier_HLV_Inter,10,FALSE),IF(AND(WEEKDAY(JW4,2)=3,COUNTIF(Jours_fériés,JW4+1)),JW12-HLOOKUP(JW4+2,Journalier_HLV_Inter,10,FALSE),IF(AND(WEEKDAY(JW4,2)=4,COUNTIF(Jours_fériés,JW4+1)),JW12-HLOOKUP(JW4+4,Journalier_HLV_Inter,10,FALSE),IF(AND(WEEKDAY(JW4,2)=4,COUNTIF(Jours_fériés,AND(JW4+1,JW4+4))),JW12-HLOOKUP(JW4+5,Journalier_HLV_Inter,10,FALSE),IF(AND(WEEKDAY(JW4,2)=5,COUNTIF(Jours_fériés,JW4+3)),JW12-HLOOKUP(JW4+4,Journalier_HLV_Inter,10,FALSE),IF(COUNTIF(Week_end,JW4),0,IF(COUNTIF(Jours_fériés,JW4),0,JW12-HLOOKUP(JW4+1,Journalier_HLV_Inter,10,FALSE)))))))))))))</f>
        <v>0</v>
      </c>
      <c r="JX21" s="63">
        <f>IF(WEEKDAY(JX4,2)=5,(JX12-HLOOKUP(JX4+3,Journalier_HLV_Inter,10,FALSE)),IF(AND(WEEKDAY(JX4,2)=1,COUNTIF(Jours_fériés,AND(JX4+1,IE+2))),JX12-HLOOKUP(JX4+3,Journalier_HLV_Inter,10,FALSE),IF(AND(WEEKDAY(JX4,2)=1,COUNTIF(Jours_fériés,JX4+1)),JX12-HLOOKUP(JX4+2,Journalier_HLV_Inter,10,FALSE),IF(AND(WEEKDAY(JX4,2)=2,COUNTIF(Jours_fériés,AND(JX4+1,JX4+2))),JX12-HLOOKUP(JX4+3,Journalier_HLV_Inter,10,FALSE),IF(AND(WEEKDAY(JX4,2)=2,COUNTIF(Jours_fériés,JX4+1)),JX12-HLOOKUP(JX4+2,Journalier_HLV_Inter,10,FALSE),IF(AND(WEEKDAY(JX4,2)=3,COUNTIF(Jours_fériés,AND(JX4+1,JX4+2))),JX12-HLOOKUP(JX4+5,Journalier_HLV_Inter,10,FALSE),IF(AND(WEEKDAY(JX4,2)=3,COUNTIF(Jours_fériés,JX4+1)),JX12-HLOOKUP(JX4+2,Journalier_HLV_Inter,10,FALSE),IF(AND(WEEKDAY(JX4,2)=4,COUNTIF(Jours_fériés,JX4+1)),JX12-HLOOKUP(JX4+4,Journalier_HLV_Inter,10,FALSE),IF(AND(WEEKDAY(JX4,2)=4,COUNTIF(Jours_fériés,AND(JX4+1,JX4+4))),JX12-HLOOKUP(JX4+5,Journalier_HLV_Inter,10,FALSE),IF(AND(WEEKDAY(JX4,2)=5,COUNTIF(Jours_fériés,JX4+3)),JX12-HLOOKUP(JX4+4,Journalier_HLV_Inter,10,FALSE),IF(COUNTIF(Week_end,JX4),0,IF(COUNTIF(Jours_fériés,JX4),0,JX12-HLOOKUP(JX4+1,Journalier_HLV_Inter,10,FALSE)))))))))))))</f>
        <v>0</v>
      </c>
      <c r="JY21" s="63">
        <f>IF(WEEKDAY(JY4,2)=5,(JY12-HLOOKUP(JY4+3,Journalier_HLV_Inter,10,FALSE)),IF(AND(WEEKDAY(JY4,2)=1,COUNTIF(Jours_fériés,AND(JY4+1,IE+2))),JY12-HLOOKUP(JY4+3,Journalier_HLV_Inter,10,FALSE),IF(AND(WEEKDAY(JY4,2)=1,COUNTIF(Jours_fériés,JY4+1)),JY12-HLOOKUP(JY4+2,Journalier_HLV_Inter,10,FALSE),IF(AND(WEEKDAY(JY4,2)=2,COUNTIF(Jours_fériés,AND(JY4+1,JY4+2))),JY12-HLOOKUP(JY4+3,Journalier_HLV_Inter,10,FALSE),IF(AND(WEEKDAY(JY4,2)=2,COUNTIF(Jours_fériés,JY4+1)),JY12-HLOOKUP(JY4+2,Journalier_HLV_Inter,10,FALSE),IF(AND(WEEKDAY(JY4,2)=3,COUNTIF(Jours_fériés,AND(JY4+1,JY4+2))),JY12-HLOOKUP(JY4+5,Journalier_HLV_Inter,10,FALSE),IF(AND(WEEKDAY(JY4,2)=3,COUNTIF(Jours_fériés,JY4+1)),JY12-HLOOKUP(JY4+2,Journalier_HLV_Inter,10,FALSE),IF(AND(WEEKDAY(JY4,2)=4,COUNTIF(Jours_fériés,JY4+1)),JY12-HLOOKUP(JY4+4,Journalier_HLV_Inter,10,FALSE),IF(AND(WEEKDAY(JY4,2)=4,COUNTIF(Jours_fériés,AND(JY4+1,JY4+4))),JY12-HLOOKUP(JY4+5,Journalier_HLV_Inter,10,FALSE),IF(AND(WEEKDAY(JY4,2)=5,COUNTIF(Jours_fériés,JY4+3)),JY12-HLOOKUP(JY4+4,Journalier_HLV_Inter,10,FALSE),IF(COUNTIF(Week_end,JY4),0,IF(COUNTIF(Jours_fériés,JY4),0,JY12-HLOOKUP(JY4+1,Journalier_HLV_Inter,10,FALSE)))))))))))))</f>
        <v>0</v>
      </c>
      <c r="JZ21" s="63">
        <f>IF(WEEKDAY(JZ4,2)=5,(JZ12-HLOOKUP(JZ4+3,Journalier_HLV_Inter,10,FALSE)),IF(AND(WEEKDAY(JZ4,2)=1,COUNTIF(Jours_fériés,AND(JZ4+1,IE+2))),JZ12-HLOOKUP(JZ4+3,Journalier_HLV_Inter,10,FALSE),IF(AND(WEEKDAY(JZ4,2)=1,COUNTIF(Jours_fériés,JZ4+1)),JZ12-HLOOKUP(JZ4+2,Journalier_HLV_Inter,10,FALSE),IF(AND(WEEKDAY(JZ4,2)=2,COUNTIF(Jours_fériés,AND(JZ4+1,JZ4+2))),JZ12-HLOOKUP(JZ4+3,Journalier_HLV_Inter,10,FALSE),IF(AND(WEEKDAY(JZ4,2)=2,COUNTIF(Jours_fériés,JZ4+1)),JZ12-HLOOKUP(JZ4+2,Journalier_HLV_Inter,10,FALSE),IF(AND(WEEKDAY(JZ4,2)=3,COUNTIF(Jours_fériés,AND(JZ4+1,JZ4+2))),JZ12-HLOOKUP(JZ4+5,Journalier_HLV_Inter,10,FALSE),IF(AND(WEEKDAY(JZ4,2)=3,COUNTIF(Jours_fériés,JZ4+1)),JZ12-HLOOKUP(JZ4+2,Journalier_HLV_Inter,10,FALSE),IF(AND(WEEKDAY(JZ4,2)=4,COUNTIF(Jours_fériés,JZ4+1)),JZ12-HLOOKUP(JZ4+4,Journalier_HLV_Inter,10,FALSE),IF(AND(WEEKDAY(JZ4,2)=4,COUNTIF(Jours_fériés,AND(JZ4+1,JZ4+4))),JZ12-HLOOKUP(JZ4+5,Journalier_HLV_Inter,10,FALSE),IF(AND(WEEKDAY(JZ4,2)=5,COUNTIF(Jours_fériés,JZ4+3)),JZ12-HLOOKUP(JZ4+4,Journalier_HLV_Inter,10,FALSE),IF(COUNTIF(Week_end,JZ4),0,IF(COUNTIF(Jours_fériés,JZ4),0,JZ12-HLOOKUP(JZ4+1,Journalier_HLV_Inter,10,FALSE)))))))))))))</f>
        <v>0</v>
      </c>
      <c r="KA21" s="63">
        <f>IF(WEEKDAY(KA4,2)=5,(KA12-HLOOKUP(KA4+3,Journalier_HLV_Inter,10,FALSE)),IF(AND(WEEKDAY(KA4,2)=1,COUNTIF(Jours_fériés,AND(KA4+1,IE+2))),KA12-HLOOKUP(KA4+3,Journalier_HLV_Inter,10,FALSE),IF(AND(WEEKDAY(KA4,2)=1,COUNTIF(Jours_fériés,KA4+1)),KA12-HLOOKUP(KA4+2,Journalier_HLV_Inter,10,FALSE),IF(AND(WEEKDAY(KA4,2)=2,COUNTIF(Jours_fériés,AND(KA4+1,KA4+2))),KA12-HLOOKUP(KA4+3,Journalier_HLV_Inter,10,FALSE),IF(AND(WEEKDAY(KA4,2)=2,COUNTIF(Jours_fériés,KA4+1)),KA12-HLOOKUP(KA4+2,Journalier_HLV_Inter,10,FALSE),IF(AND(WEEKDAY(KA4,2)=3,COUNTIF(Jours_fériés,AND(KA4+1,KA4+2))),KA12-HLOOKUP(KA4+5,Journalier_HLV_Inter,10,FALSE),IF(AND(WEEKDAY(KA4,2)=3,COUNTIF(Jours_fériés,KA4+1)),KA12-HLOOKUP(KA4+2,Journalier_HLV_Inter,10,FALSE),IF(AND(WEEKDAY(KA4,2)=4,COUNTIF(Jours_fériés,KA4+1)),KA12-HLOOKUP(KA4+4,Journalier_HLV_Inter,10,FALSE),IF(AND(WEEKDAY(KA4,2)=4,COUNTIF(Jours_fériés,AND(KA4+1,KA4+4))),KA12-HLOOKUP(KA4+5,Journalier_HLV_Inter,10,FALSE),IF(AND(WEEKDAY(KA4,2)=5,COUNTIF(Jours_fériés,KA4+3)),KA12-HLOOKUP(KA4+4,Journalier_HLV_Inter,10,FALSE),IF(COUNTIF(Week_end,KA4),0,IF(COUNTIF(Jours_fériés,KA4),0,KA12-HLOOKUP(KA4+1,Journalier_HLV_Inter,10,FALSE)))))))))))))</f>
        <v>0</v>
      </c>
      <c r="KB21" s="63">
        <f>IF(WEEKDAY(KB4,2)=5,(KB12-HLOOKUP(KB4+3,Journalier_HLV_Inter,10,FALSE)),IF(AND(WEEKDAY(KB4,2)=1,COUNTIF(Jours_fériés,AND(KB4+1,IE+2))),KB12-HLOOKUP(KB4+3,Journalier_HLV_Inter,10,FALSE),IF(AND(WEEKDAY(KB4,2)=1,COUNTIF(Jours_fériés,KB4+1)),KB12-HLOOKUP(KB4+2,Journalier_HLV_Inter,10,FALSE),IF(AND(WEEKDAY(KB4,2)=2,COUNTIF(Jours_fériés,AND(KB4+1,KB4+2))),KB12-HLOOKUP(KB4+3,Journalier_HLV_Inter,10,FALSE),IF(AND(WEEKDAY(KB4,2)=2,COUNTIF(Jours_fériés,KB4+1)),KB12-HLOOKUP(KB4+2,Journalier_HLV_Inter,10,FALSE),IF(AND(WEEKDAY(KB4,2)=3,COUNTIF(Jours_fériés,AND(KB4+1,KB4+2))),KB12-HLOOKUP(KB4+5,Journalier_HLV_Inter,10,FALSE),IF(AND(WEEKDAY(KB4,2)=3,COUNTIF(Jours_fériés,KB4+1)),KB12-HLOOKUP(KB4+2,Journalier_HLV_Inter,10,FALSE),IF(AND(WEEKDAY(KB4,2)=4,COUNTIF(Jours_fériés,KB4+1)),KB12-HLOOKUP(KB4+4,Journalier_HLV_Inter,10,FALSE),IF(AND(WEEKDAY(KB4,2)=4,COUNTIF(Jours_fériés,AND(KB4+1,KB4+4))),KB12-HLOOKUP(KB4+5,Journalier_HLV_Inter,10,FALSE),IF(AND(WEEKDAY(KB4,2)=5,COUNTIF(Jours_fériés,KB4+3)),KB12-HLOOKUP(KB4+4,Journalier_HLV_Inter,10,FALSE),IF(COUNTIF(Week_end,KB4),0,IF(COUNTIF(Jours_fériés,KB4),0,KB12-HLOOKUP(KB4+1,Journalier_HLV_Inter,10,FALSE)))))))))))))</f>
        <v>0</v>
      </c>
      <c r="KC21" s="63">
        <f>IF(WEEKDAY(KC4,2)=5,(KC12-HLOOKUP(KC4+3,Journalier_HLV_Inter,10,FALSE)),IF(AND(WEEKDAY(KC4,2)=1,COUNTIF(Jours_fériés,AND(KC4+1,IE+2))),KC12-HLOOKUP(KC4+3,Journalier_HLV_Inter,10,FALSE),IF(AND(WEEKDAY(KC4,2)=1,COUNTIF(Jours_fériés,KC4+1)),KC12-HLOOKUP(KC4+2,Journalier_HLV_Inter,10,FALSE),IF(AND(WEEKDAY(KC4,2)=2,COUNTIF(Jours_fériés,AND(KC4+1,KC4+2))),KC12-HLOOKUP(KC4+3,Journalier_HLV_Inter,10,FALSE),IF(AND(WEEKDAY(KC4,2)=2,COUNTIF(Jours_fériés,KC4+1)),KC12-HLOOKUP(KC4+2,Journalier_HLV_Inter,10,FALSE),IF(AND(WEEKDAY(KC4,2)=3,COUNTIF(Jours_fériés,AND(KC4+1,KC4+2))),KC12-HLOOKUP(KC4+5,Journalier_HLV_Inter,10,FALSE),IF(AND(WEEKDAY(KC4,2)=3,COUNTIF(Jours_fériés,KC4+1)),KC12-HLOOKUP(KC4+2,Journalier_HLV_Inter,10,FALSE),IF(AND(WEEKDAY(KC4,2)=4,COUNTIF(Jours_fériés,KC4+1)),KC12-HLOOKUP(KC4+4,Journalier_HLV_Inter,10,FALSE),IF(AND(WEEKDAY(KC4,2)=4,COUNTIF(Jours_fériés,AND(KC4+1,KC4+4))),KC12-HLOOKUP(KC4+5,Journalier_HLV_Inter,10,FALSE),IF(AND(WEEKDAY(KC4,2)=5,COUNTIF(Jours_fériés,KC4+3)),KC12-HLOOKUP(KC4+4,Journalier_HLV_Inter,10,FALSE),IF(COUNTIF(Week_end,KC4),0,IF(COUNTIF(Jours_fériés,KC4),0,KC12-HLOOKUP(KC4+1,Journalier_HLV_Inter,10,FALSE)))))))))))))</f>
        <v>0</v>
      </c>
      <c r="KD21" s="63">
        <f>IF(WEEKDAY(KD4,2)=5,(KD12-HLOOKUP(KD4+3,Journalier_HLV_Inter,10,FALSE)),IF(AND(WEEKDAY(KD4,2)=1,COUNTIF(Jours_fériés,AND(KD4+1,IE+2))),KD12-HLOOKUP(KD4+3,Journalier_HLV_Inter,10,FALSE),IF(AND(WEEKDAY(KD4,2)=1,COUNTIF(Jours_fériés,KD4+1)),KD12-HLOOKUP(KD4+2,Journalier_HLV_Inter,10,FALSE),IF(AND(WEEKDAY(KD4,2)=2,COUNTIF(Jours_fériés,AND(KD4+1,KD4+2))),KD12-HLOOKUP(KD4+3,Journalier_HLV_Inter,10,FALSE),IF(AND(WEEKDAY(KD4,2)=2,COUNTIF(Jours_fériés,KD4+1)),KD12-HLOOKUP(KD4+2,Journalier_HLV_Inter,10,FALSE),IF(AND(WEEKDAY(KD4,2)=3,COUNTIF(Jours_fériés,AND(KD4+1,KD4+2))),KD12-HLOOKUP(KD4+5,Journalier_HLV_Inter,10,FALSE),IF(AND(WEEKDAY(KD4,2)=3,COUNTIF(Jours_fériés,KD4+1)),KD12-HLOOKUP(KD4+2,Journalier_HLV_Inter,10,FALSE),IF(AND(WEEKDAY(KD4,2)=4,COUNTIF(Jours_fériés,KD4+1)),KD12-HLOOKUP(KD4+4,Journalier_HLV_Inter,10,FALSE),IF(AND(WEEKDAY(KD4,2)=4,COUNTIF(Jours_fériés,AND(KD4+1,KD4+4))),KD12-HLOOKUP(KD4+5,Journalier_HLV_Inter,10,FALSE),IF(AND(WEEKDAY(KD4,2)=5,COUNTIF(Jours_fériés,KD4+3)),KD12-HLOOKUP(KD4+4,Journalier_HLV_Inter,10,FALSE),IF(COUNTIF(Week_end,KD4),0,IF(COUNTIF(Jours_fériés,KD4),0,KD12-HLOOKUP(KD4+1,Journalier_HLV_Inter,10,FALSE)))))))))))))</f>
        <v>0</v>
      </c>
      <c r="KE21" s="63">
        <f>IF(WEEKDAY(KE4,2)=5,(KE12-HLOOKUP(KE4+3,Journalier_HLV_Inter,10,FALSE)),IF(AND(WEEKDAY(KE4,2)=1,COUNTIF(Jours_fériés,AND(KE4+1,IE+2))),KE12-HLOOKUP(KE4+3,Journalier_HLV_Inter,10,FALSE),IF(AND(WEEKDAY(KE4,2)=1,COUNTIF(Jours_fériés,KE4+1)),KE12-HLOOKUP(KE4+2,Journalier_HLV_Inter,10,FALSE),IF(AND(WEEKDAY(KE4,2)=2,COUNTIF(Jours_fériés,AND(KE4+1,KE4+2))),KE12-HLOOKUP(KE4+3,Journalier_HLV_Inter,10,FALSE),IF(AND(WEEKDAY(KE4,2)=2,COUNTIF(Jours_fériés,KE4+1)),KE12-HLOOKUP(KE4+2,Journalier_HLV_Inter,10,FALSE),IF(AND(WEEKDAY(KE4,2)=3,COUNTIF(Jours_fériés,AND(KE4+1,KE4+2))),KE12-HLOOKUP(KE4+5,Journalier_HLV_Inter,10,FALSE),IF(AND(WEEKDAY(KE4,2)=3,COUNTIF(Jours_fériés,KE4+1)),KE12-HLOOKUP(KE4+2,Journalier_HLV_Inter,10,FALSE),IF(AND(WEEKDAY(KE4,2)=4,COUNTIF(Jours_fériés,KE4+1)),KE12-HLOOKUP(KE4+4,Journalier_HLV_Inter,10,FALSE),IF(AND(WEEKDAY(KE4,2)=4,COUNTIF(Jours_fériés,AND(KE4+1,KE4+4))),KE12-HLOOKUP(KE4+5,Journalier_HLV_Inter,10,FALSE),IF(AND(WEEKDAY(KE4,2)=5,COUNTIF(Jours_fériés,KE4+3)),KE12-HLOOKUP(KE4+4,Journalier_HLV_Inter,10,FALSE),IF(COUNTIF(Week_end,KE4),0,IF(COUNTIF(Jours_fériés,KE4),0,KE12-HLOOKUP(KE4+1,Journalier_HLV_Inter,10,FALSE)))))))))))))</f>
        <v>0</v>
      </c>
      <c r="KF21" s="63">
        <f>IF(WEEKDAY(KF4,2)=5,(KF12-HLOOKUP(KF4+3,Journalier_HLV_Inter,10,FALSE)),IF(AND(WEEKDAY(KF4,2)=1,COUNTIF(Jours_fériés,AND(KF4+1,IE+2))),KF12-HLOOKUP(KF4+3,Journalier_HLV_Inter,10,FALSE),IF(AND(WEEKDAY(KF4,2)=1,COUNTIF(Jours_fériés,KF4+1)),KF12-HLOOKUP(KF4+2,Journalier_HLV_Inter,10,FALSE),IF(AND(WEEKDAY(KF4,2)=2,COUNTIF(Jours_fériés,AND(KF4+1,KF4+2))),KF12-HLOOKUP(KF4+3,Journalier_HLV_Inter,10,FALSE),IF(AND(WEEKDAY(KF4,2)=2,COUNTIF(Jours_fériés,KF4+1)),KF12-HLOOKUP(KF4+2,Journalier_HLV_Inter,10,FALSE),IF(AND(WEEKDAY(KF4,2)=3,COUNTIF(Jours_fériés,AND(KF4+1,KF4+2))),KF12-HLOOKUP(KF4+5,Journalier_HLV_Inter,10,FALSE),IF(AND(WEEKDAY(KF4,2)=3,COUNTIF(Jours_fériés,KF4+1)),KF12-HLOOKUP(KF4+2,Journalier_HLV_Inter,10,FALSE),IF(AND(WEEKDAY(KF4,2)=4,COUNTIF(Jours_fériés,KF4+1)),KF12-HLOOKUP(KF4+4,Journalier_HLV_Inter,10,FALSE),IF(AND(WEEKDAY(KF4,2)=4,COUNTIF(Jours_fériés,AND(KF4+1,KF4+4))),KF12-HLOOKUP(KF4+5,Journalier_HLV_Inter,10,FALSE),IF(AND(WEEKDAY(KF4,2)=5,COUNTIF(Jours_fériés,KF4+3)),KF12-HLOOKUP(KF4+4,Journalier_HLV_Inter,10,FALSE),IF(COUNTIF(Week_end,KF4),0,IF(COUNTIF(Jours_fériés,KF4),0,KF12-HLOOKUP(KF4+1,Journalier_HLV_Inter,10,FALSE)))))))))))))</f>
        <v>0</v>
      </c>
      <c r="KG21" s="63">
        <f>IF(WEEKDAY(KG4,2)=5,(KG12-HLOOKUP(KG4+3,Journalier_HLV_Inter,10,FALSE)),IF(AND(WEEKDAY(KG4,2)=1,COUNTIF(Jours_fériés,AND(KG4+1,IE+2))),KG12-HLOOKUP(KG4+3,Journalier_HLV_Inter,10,FALSE),IF(AND(WEEKDAY(KG4,2)=1,COUNTIF(Jours_fériés,KG4+1)),KG12-HLOOKUP(KG4+2,Journalier_HLV_Inter,10,FALSE),IF(AND(WEEKDAY(KG4,2)=2,COUNTIF(Jours_fériés,AND(KG4+1,KG4+2))),KG12-HLOOKUP(KG4+3,Journalier_HLV_Inter,10,FALSE),IF(AND(WEEKDAY(KG4,2)=2,COUNTIF(Jours_fériés,KG4+1)),KG12-HLOOKUP(KG4+2,Journalier_HLV_Inter,10,FALSE),IF(AND(WEEKDAY(KG4,2)=3,COUNTIF(Jours_fériés,AND(KG4+1,KG4+2))),KG12-HLOOKUP(KG4+5,Journalier_HLV_Inter,10,FALSE),IF(AND(WEEKDAY(KG4,2)=3,COUNTIF(Jours_fériés,KG4+1)),KG12-HLOOKUP(KG4+2,Journalier_HLV_Inter,10,FALSE),IF(AND(WEEKDAY(KG4,2)=4,COUNTIF(Jours_fériés,KG4+1)),KG12-HLOOKUP(KG4+4,Journalier_HLV_Inter,10,FALSE),IF(AND(WEEKDAY(KG4,2)=4,COUNTIF(Jours_fériés,AND(KG4+1,KG4+4))),KG12-HLOOKUP(KG4+5,Journalier_HLV_Inter,10,FALSE),IF(AND(WEEKDAY(KG4,2)=5,COUNTIF(Jours_fériés,KG4+3)),KG12-HLOOKUP(KG4+4,Journalier_HLV_Inter,10,FALSE),IF(COUNTIF(Week_end,KG4),0,IF(COUNTIF(Jours_fériés,KG4),0,KG12-HLOOKUP(KG4+1,Journalier_HLV_Inter,10,FALSE)))))))))))))</f>
        <v>0</v>
      </c>
      <c r="KH21" s="63">
        <f>IF(WEEKDAY(KH4,2)=5,(KH12-HLOOKUP(KH4+3,Journalier_HLV_Inter,10,FALSE)),IF(AND(WEEKDAY(KH4,2)=1,COUNTIF(Jours_fériés,AND(KH4+1,IE+2))),KH12-HLOOKUP(KH4+3,Journalier_HLV_Inter,10,FALSE),IF(AND(WEEKDAY(KH4,2)=1,COUNTIF(Jours_fériés,KH4+1)),KH12-HLOOKUP(KH4+2,Journalier_HLV_Inter,10,FALSE),IF(AND(WEEKDAY(KH4,2)=2,COUNTIF(Jours_fériés,AND(KH4+1,KH4+2))),KH12-HLOOKUP(KH4+3,Journalier_HLV_Inter,10,FALSE),IF(AND(WEEKDAY(KH4,2)=2,COUNTIF(Jours_fériés,KH4+1)),KH12-HLOOKUP(KH4+2,Journalier_HLV_Inter,10,FALSE),IF(AND(WEEKDAY(KH4,2)=3,COUNTIF(Jours_fériés,AND(KH4+1,KH4+2))),KH12-HLOOKUP(KH4+5,Journalier_HLV_Inter,10,FALSE),IF(AND(WEEKDAY(KH4,2)=3,COUNTIF(Jours_fériés,KH4+1)),KH12-HLOOKUP(KH4+2,Journalier_HLV_Inter,10,FALSE),IF(AND(WEEKDAY(KH4,2)=4,COUNTIF(Jours_fériés,KH4+1)),KH12-HLOOKUP(KH4+4,Journalier_HLV_Inter,10,FALSE),IF(AND(WEEKDAY(KH4,2)=4,COUNTIF(Jours_fériés,AND(KH4+1,KH4+4))),KH12-HLOOKUP(KH4+5,Journalier_HLV_Inter,10,FALSE),IF(AND(WEEKDAY(KH4,2)=5,COUNTIF(Jours_fériés,KH4+3)),KH12-HLOOKUP(KH4+4,Journalier_HLV_Inter,10,FALSE),IF(COUNTIF(Week_end,KH4),0,IF(COUNTIF(Jours_fériés,KH4),0,KH12-HLOOKUP(KH4+1,Journalier_HLV_Inter,10,FALSE)))))))))))))</f>
        <v>0</v>
      </c>
      <c r="KI21" s="63">
        <f>IF(WEEKDAY(KI4,2)=5,(KI12-HLOOKUP(KI4+3,Journalier_HLV_Inter,10,FALSE)),IF(AND(WEEKDAY(KI4,2)=1,COUNTIF(Jours_fériés,AND(KI4+1,IE+2))),KI12-HLOOKUP(KI4+3,Journalier_HLV_Inter,10,FALSE),IF(AND(WEEKDAY(KI4,2)=1,COUNTIF(Jours_fériés,KI4+1)),KI12-HLOOKUP(KI4+2,Journalier_HLV_Inter,10,FALSE),IF(AND(WEEKDAY(KI4,2)=2,COUNTIF(Jours_fériés,AND(KI4+1,KI4+2))),KI12-HLOOKUP(KI4+3,Journalier_HLV_Inter,10,FALSE),IF(AND(WEEKDAY(KI4,2)=2,COUNTIF(Jours_fériés,KI4+1)),KI12-HLOOKUP(KI4+2,Journalier_HLV_Inter,10,FALSE),IF(AND(WEEKDAY(KI4,2)=3,COUNTIF(Jours_fériés,AND(KI4+1,KI4+2))),KI12-HLOOKUP(KI4+5,Journalier_HLV_Inter,10,FALSE),IF(AND(WEEKDAY(KI4,2)=3,COUNTIF(Jours_fériés,KI4+1)),KI12-HLOOKUP(KI4+2,Journalier_HLV_Inter,10,FALSE),IF(AND(WEEKDAY(KI4,2)=4,COUNTIF(Jours_fériés,KI4+1)),KI12-HLOOKUP(KI4+4,Journalier_HLV_Inter,10,FALSE),IF(AND(WEEKDAY(KI4,2)=4,COUNTIF(Jours_fériés,AND(KI4+1,KI4+4))),KI12-HLOOKUP(KI4+5,Journalier_HLV_Inter,10,FALSE),IF(AND(WEEKDAY(KI4,2)=5,COUNTIF(Jours_fériés,KI4+3)),KI12-HLOOKUP(KI4+4,Journalier_HLV_Inter,10,FALSE),IF(COUNTIF(Week_end,KI4),0,IF(COUNTIF(Jours_fériés,KI4),0,KI12-HLOOKUP(KI4+1,Journalier_HLV_Inter,10,FALSE)))))))))))))</f>
        <v>0</v>
      </c>
      <c r="KJ21" s="63">
        <f>IF(WEEKDAY(KJ4,2)=5,(KJ12-HLOOKUP(KJ4+3,Journalier_HLV_Inter,10,FALSE)),IF(AND(WEEKDAY(KJ4,2)=1,COUNTIF(Jours_fériés,AND(KJ4+1,IE+2))),KJ12-HLOOKUP(KJ4+3,Journalier_HLV_Inter,10,FALSE),IF(AND(WEEKDAY(KJ4,2)=1,COUNTIF(Jours_fériés,KJ4+1)),KJ12-HLOOKUP(KJ4+2,Journalier_HLV_Inter,10,FALSE),IF(AND(WEEKDAY(KJ4,2)=2,COUNTIF(Jours_fériés,AND(KJ4+1,KJ4+2))),KJ12-HLOOKUP(KJ4+3,Journalier_HLV_Inter,10,FALSE),IF(AND(WEEKDAY(KJ4,2)=2,COUNTIF(Jours_fériés,KJ4+1)),KJ12-HLOOKUP(KJ4+2,Journalier_HLV_Inter,10,FALSE),IF(AND(WEEKDAY(KJ4,2)=3,COUNTIF(Jours_fériés,AND(KJ4+1,KJ4+2))),KJ12-HLOOKUP(KJ4+5,Journalier_HLV_Inter,10,FALSE),IF(AND(WEEKDAY(KJ4,2)=3,COUNTIF(Jours_fériés,KJ4+1)),KJ12-HLOOKUP(KJ4+2,Journalier_HLV_Inter,10,FALSE),IF(AND(WEEKDAY(KJ4,2)=4,COUNTIF(Jours_fériés,KJ4+1)),KJ12-HLOOKUP(KJ4+4,Journalier_HLV_Inter,10,FALSE),IF(AND(WEEKDAY(KJ4,2)=4,COUNTIF(Jours_fériés,AND(KJ4+1,KJ4+4))),KJ12-HLOOKUP(KJ4+5,Journalier_HLV_Inter,10,FALSE),IF(AND(WEEKDAY(KJ4,2)=5,COUNTIF(Jours_fériés,KJ4+3)),KJ12-HLOOKUP(KJ4+4,Journalier_HLV_Inter,10,FALSE),IF(COUNTIF(Week_end,KJ4),0,IF(COUNTIF(Jours_fériés,KJ4),0,KJ12-HLOOKUP(KJ4+1,Journalier_HLV_Inter,10,FALSE)))))))))))))</f>
        <v>0</v>
      </c>
      <c r="KK21" s="63">
        <f>IF(WEEKDAY(KK4,2)=5,(KK12-HLOOKUP(KK4+3,Journalier_HLV_Inter,10,FALSE)),IF(AND(WEEKDAY(KK4,2)=1,COUNTIF(Jours_fériés,AND(KK4+1,IE+2))),KK12-HLOOKUP(KK4+3,Journalier_HLV_Inter,10,FALSE),IF(AND(WEEKDAY(KK4,2)=1,COUNTIF(Jours_fériés,KK4+1)),KK12-HLOOKUP(KK4+2,Journalier_HLV_Inter,10,FALSE),IF(AND(WEEKDAY(KK4,2)=2,COUNTIF(Jours_fériés,AND(KK4+1,KK4+2))),KK12-HLOOKUP(KK4+3,Journalier_HLV_Inter,10,FALSE),IF(AND(WEEKDAY(KK4,2)=2,COUNTIF(Jours_fériés,KK4+1)),KK12-HLOOKUP(KK4+2,Journalier_HLV_Inter,10,FALSE),IF(AND(WEEKDAY(KK4,2)=3,COUNTIF(Jours_fériés,AND(KK4+1,KK4+2))),KK12-HLOOKUP(KK4+5,Journalier_HLV_Inter,10,FALSE),IF(AND(WEEKDAY(KK4,2)=3,COUNTIF(Jours_fériés,KK4+1)),KK12-HLOOKUP(KK4+2,Journalier_HLV_Inter,10,FALSE),IF(AND(WEEKDAY(KK4,2)=4,COUNTIF(Jours_fériés,KK4+1)),KK12-HLOOKUP(KK4+4,Journalier_HLV_Inter,10,FALSE),IF(AND(WEEKDAY(KK4,2)=4,COUNTIF(Jours_fériés,AND(KK4+1,KK4+4))),KK12-HLOOKUP(KK4+5,Journalier_HLV_Inter,10,FALSE),IF(AND(WEEKDAY(KK4,2)=5,COUNTIF(Jours_fériés,KK4+3)),KK12-HLOOKUP(KK4+4,Journalier_HLV_Inter,10,FALSE),IF(COUNTIF(Week_end,KK4),0,IF(COUNTIF(Jours_fériés,KK4),0,KK12-HLOOKUP(KK4+1,Journalier_HLV_Inter,10,FALSE)))))))))))))</f>
        <v>0</v>
      </c>
      <c r="KL21" s="63">
        <f>IF(WEEKDAY(KL4,2)=5,(KL12-HLOOKUP(KL4+3,Journalier_HLV_Inter,10,FALSE)),IF(AND(WEEKDAY(KL4,2)=1,COUNTIF(Jours_fériés,AND(KL4+1,IE+2))),KL12-HLOOKUP(KL4+3,Journalier_HLV_Inter,10,FALSE),IF(AND(WEEKDAY(KL4,2)=1,COUNTIF(Jours_fériés,KL4+1)),KL12-HLOOKUP(KL4+2,Journalier_HLV_Inter,10,FALSE),IF(AND(WEEKDAY(KL4,2)=2,COUNTIF(Jours_fériés,AND(KL4+1,KL4+2))),KL12-HLOOKUP(KL4+3,Journalier_HLV_Inter,10,FALSE),IF(AND(WEEKDAY(KL4,2)=2,COUNTIF(Jours_fériés,KL4+1)),KL12-HLOOKUP(KL4+2,Journalier_HLV_Inter,10,FALSE),IF(AND(WEEKDAY(KL4,2)=3,COUNTIF(Jours_fériés,AND(KL4+1,KL4+2))),KL12-HLOOKUP(KL4+5,Journalier_HLV_Inter,10,FALSE),IF(AND(WEEKDAY(KL4,2)=3,COUNTIF(Jours_fériés,KL4+1)),KL12-HLOOKUP(KL4+2,Journalier_HLV_Inter,10,FALSE),IF(AND(WEEKDAY(KL4,2)=4,COUNTIF(Jours_fériés,KL4+1)),KL12-HLOOKUP(KL4+4,Journalier_HLV_Inter,10,FALSE),IF(AND(WEEKDAY(KL4,2)=4,COUNTIF(Jours_fériés,AND(KL4+1,KL4+4))),KL12-HLOOKUP(KL4+5,Journalier_HLV_Inter,10,FALSE),IF(AND(WEEKDAY(KL4,2)=5,COUNTIF(Jours_fériés,KL4+3)),KL12-HLOOKUP(KL4+4,Journalier_HLV_Inter,10,FALSE),IF(COUNTIF(Week_end,KL4),0,IF(COUNTIF(Jours_fériés,KL4),0,KL12-HLOOKUP(KL4+1,Journalier_HLV_Inter,10,FALSE)))))))))))))</f>
        <v>0</v>
      </c>
      <c r="KM21" s="63">
        <f>IF(WEEKDAY(KM4,2)=5,(KM12-HLOOKUP(KM4+3,Journalier_HLV_Inter,10,FALSE)),IF(AND(WEEKDAY(KM4,2)=1,COUNTIF(Jours_fériés,AND(KM4+1,IE+2))),KM12-HLOOKUP(KM4+3,Journalier_HLV_Inter,10,FALSE),IF(AND(WEEKDAY(KM4,2)=1,COUNTIF(Jours_fériés,KM4+1)),KM12-HLOOKUP(KM4+2,Journalier_HLV_Inter,10,FALSE),IF(AND(WEEKDAY(KM4,2)=2,COUNTIF(Jours_fériés,AND(KM4+1,KM4+2))),KM12-HLOOKUP(KM4+3,Journalier_HLV_Inter,10,FALSE),IF(AND(WEEKDAY(KM4,2)=2,COUNTIF(Jours_fériés,KM4+1)),KM12-HLOOKUP(KM4+2,Journalier_HLV_Inter,10,FALSE),IF(AND(WEEKDAY(KM4,2)=3,COUNTIF(Jours_fériés,AND(KM4+1,KM4+2))),KM12-HLOOKUP(KM4+5,Journalier_HLV_Inter,10,FALSE),IF(AND(WEEKDAY(KM4,2)=3,COUNTIF(Jours_fériés,KM4+1)),KM12-HLOOKUP(KM4+2,Journalier_HLV_Inter,10,FALSE),IF(AND(WEEKDAY(KM4,2)=4,COUNTIF(Jours_fériés,KM4+1)),KM12-HLOOKUP(KM4+4,Journalier_HLV_Inter,10,FALSE),IF(AND(WEEKDAY(KM4,2)=4,COUNTIF(Jours_fériés,AND(KM4+1,KM4+4))),KM12-HLOOKUP(KM4+5,Journalier_HLV_Inter,10,FALSE),IF(AND(WEEKDAY(KM4,2)=5,COUNTIF(Jours_fériés,KM4+3)),KM12-HLOOKUP(KM4+4,Journalier_HLV_Inter,10,FALSE),IF(COUNTIF(Week_end,KM4),0,IF(COUNTIF(Jours_fériés,KM4),0,KM12-HLOOKUP(KM4+1,Journalier_HLV_Inter,10,FALSE)))))))))))))</f>
        <v>0</v>
      </c>
      <c r="KN21" s="63">
        <f>IF(WEEKDAY(KN4,2)=5,(KN12-HLOOKUP(KN4+3,Journalier_HLV_Inter,10,FALSE)),IF(AND(WEEKDAY(KN4,2)=1,COUNTIF(Jours_fériés,AND(KN4+1,IE+2))),KN12-HLOOKUP(KN4+3,Journalier_HLV_Inter,10,FALSE),IF(AND(WEEKDAY(KN4,2)=1,COUNTIF(Jours_fériés,KN4+1)),KN12-HLOOKUP(KN4+2,Journalier_HLV_Inter,10,FALSE),IF(AND(WEEKDAY(KN4,2)=2,COUNTIF(Jours_fériés,AND(KN4+1,KN4+2))),KN12-HLOOKUP(KN4+3,Journalier_HLV_Inter,10,FALSE),IF(AND(WEEKDAY(KN4,2)=2,COUNTIF(Jours_fériés,KN4+1)),KN12-HLOOKUP(KN4+2,Journalier_HLV_Inter,10,FALSE),IF(AND(WEEKDAY(KN4,2)=3,COUNTIF(Jours_fériés,AND(KN4+1,KN4+2))),KN12-HLOOKUP(KN4+5,Journalier_HLV_Inter,10,FALSE),IF(AND(WEEKDAY(KN4,2)=3,COUNTIF(Jours_fériés,KN4+1)),KN12-HLOOKUP(KN4+2,Journalier_HLV_Inter,10,FALSE),IF(AND(WEEKDAY(KN4,2)=4,COUNTIF(Jours_fériés,KN4+1)),KN12-HLOOKUP(KN4+4,Journalier_HLV_Inter,10,FALSE),IF(AND(WEEKDAY(KN4,2)=4,COUNTIF(Jours_fériés,AND(KN4+1,KN4+4))),KN12-HLOOKUP(KN4+5,Journalier_HLV_Inter,10,FALSE),IF(AND(WEEKDAY(KN4,2)=5,COUNTIF(Jours_fériés,KN4+3)),KN12-HLOOKUP(KN4+4,Journalier_HLV_Inter,10,FALSE),IF(COUNTIF(Week_end,KN4),0,IF(COUNTIF(Jours_fériés,KN4),0,KN12-HLOOKUP(KN4+1,Journalier_HLV_Inter,10,FALSE)))))))))))))</f>
        <v>0</v>
      </c>
      <c r="KO21" s="63">
        <f>IF(WEEKDAY(KO4,2)=5,(KO12-HLOOKUP(KO4+3,Journalier_HLV_Inter,10,FALSE)),IF(AND(WEEKDAY(KO4,2)=1,COUNTIF(Jours_fériés,AND(KO4+1,IE+2))),KO12-HLOOKUP(KO4+3,Journalier_HLV_Inter,10,FALSE),IF(AND(WEEKDAY(KO4,2)=1,COUNTIF(Jours_fériés,KO4+1)),KO12-HLOOKUP(KO4+2,Journalier_HLV_Inter,10,FALSE),IF(AND(WEEKDAY(KO4,2)=2,COUNTIF(Jours_fériés,AND(KO4+1,KO4+2))),KO12-HLOOKUP(KO4+3,Journalier_HLV_Inter,10,FALSE),IF(AND(WEEKDAY(KO4,2)=2,COUNTIF(Jours_fériés,KO4+1)),KO12-HLOOKUP(KO4+2,Journalier_HLV_Inter,10,FALSE),IF(AND(WEEKDAY(KO4,2)=3,COUNTIF(Jours_fériés,AND(KO4+1,KO4+2))),KO12-HLOOKUP(KO4+5,Journalier_HLV_Inter,10,FALSE),IF(AND(WEEKDAY(KO4,2)=3,COUNTIF(Jours_fériés,KO4+1)),KO12-HLOOKUP(KO4+2,Journalier_HLV_Inter,10,FALSE),IF(AND(WEEKDAY(KO4,2)=4,COUNTIF(Jours_fériés,KO4+1)),KO12-HLOOKUP(KO4+4,Journalier_HLV_Inter,10,FALSE),IF(AND(WEEKDAY(KO4,2)=4,COUNTIF(Jours_fériés,AND(KO4+1,KO4+4))),KO12-HLOOKUP(KO4+5,Journalier_HLV_Inter,10,FALSE),IF(AND(WEEKDAY(KO4,2)=5,COUNTIF(Jours_fériés,KO4+3)),KO12-HLOOKUP(KO4+4,Journalier_HLV_Inter,10,FALSE),IF(COUNTIF(Week_end,KO4),0,IF(COUNTIF(Jours_fériés,KO4),0,KO12-HLOOKUP(KO4+1,Journalier_HLV_Inter,10,FALSE)))))))))))))</f>
        <v>0</v>
      </c>
      <c r="KP21" s="63">
        <f>IF(WEEKDAY(KP4,2)=5,(KP12-HLOOKUP(KP4+3,Journalier_HLV_Inter,10,FALSE)),IF(AND(WEEKDAY(KP4,2)=1,COUNTIF(Jours_fériés,AND(KP4+1,IE+2))),KP12-HLOOKUP(KP4+3,Journalier_HLV_Inter,10,FALSE),IF(AND(WEEKDAY(KP4,2)=1,COUNTIF(Jours_fériés,KP4+1)),KP12-HLOOKUP(KP4+2,Journalier_HLV_Inter,10,FALSE),IF(AND(WEEKDAY(KP4,2)=2,COUNTIF(Jours_fériés,AND(KP4+1,KP4+2))),KP12-HLOOKUP(KP4+3,Journalier_HLV_Inter,10,FALSE),IF(AND(WEEKDAY(KP4,2)=2,COUNTIF(Jours_fériés,KP4+1)),KP12-HLOOKUP(KP4+2,Journalier_HLV_Inter,10,FALSE),IF(AND(WEEKDAY(KP4,2)=3,COUNTIF(Jours_fériés,AND(KP4+1,KP4+2))),KP12-HLOOKUP(KP4+5,Journalier_HLV_Inter,10,FALSE),IF(AND(WEEKDAY(KP4,2)=3,COUNTIF(Jours_fériés,KP4+1)),KP12-HLOOKUP(KP4+2,Journalier_HLV_Inter,10,FALSE),IF(AND(WEEKDAY(KP4,2)=4,COUNTIF(Jours_fériés,KP4+1)),KP12-HLOOKUP(KP4+4,Journalier_HLV_Inter,10,FALSE),IF(AND(WEEKDAY(KP4,2)=4,COUNTIF(Jours_fériés,AND(KP4+1,KP4+4))),KP12-HLOOKUP(KP4+5,Journalier_HLV_Inter,10,FALSE),IF(AND(WEEKDAY(KP4,2)=5,COUNTIF(Jours_fériés,KP4+3)),KP12-HLOOKUP(KP4+4,Journalier_HLV_Inter,10,FALSE),IF(COUNTIF(Week_end,KP4),0,IF(COUNTIF(Jours_fériés,KP4),0,KP12-HLOOKUP(KP4+1,Journalier_HLV_Inter,10,FALSE)))))))))))))</f>
        <v>0</v>
      </c>
      <c r="KQ21" s="63">
        <f>IF(WEEKDAY(KQ4,2)=5,(KQ12-HLOOKUP(KQ4+3,Journalier_HLV_Inter,10,FALSE)),IF(AND(WEEKDAY(KQ4,2)=1,COUNTIF(Jours_fériés,AND(KQ4+1,IE+2))),KQ12-HLOOKUP(KQ4+3,Journalier_HLV_Inter,10,FALSE),IF(AND(WEEKDAY(KQ4,2)=1,COUNTIF(Jours_fériés,KQ4+1)),KQ12-HLOOKUP(KQ4+2,Journalier_HLV_Inter,10,FALSE),IF(AND(WEEKDAY(KQ4,2)=2,COUNTIF(Jours_fériés,AND(KQ4+1,KQ4+2))),KQ12-HLOOKUP(KQ4+3,Journalier_HLV_Inter,10,FALSE),IF(AND(WEEKDAY(KQ4,2)=2,COUNTIF(Jours_fériés,KQ4+1)),KQ12-HLOOKUP(KQ4+2,Journalier_HLV_Inter,10,FALSE),IF(AND(WEEKDAY(KQ4,2)=3,COUNTIF(Jours_fériés,AND(KQ4+1,KQ4+2))),KQ12-HLOOKUP(KQ4+5,Journalier_HLV_Inter,10,FALSE),IF(AND(WEEKDAY(KQ4,2)=3,COUNTIF(Jours_fériés,KQ4+1)),KQ12-HLOOKUP(KQ4+2,Journalier_HLV_Inter,10,FALSE),IF(AND(WEEKDAY(KQ4,2)=4,COUNTIF(Jours_fériés,KQ4+1)),KQ12-HLOOKUP(KQ4+4,Journalier_HLV_Inter,10,FALSE),IF(AND(WEEKDAY(KQ4,2)=4,COUNTIF(Jours_fériés,AND(KQ4+1,KQ4+4))),KQ12-HLOOKUP(KQ4+5,Journalier_HLV_Inter,10,FALSE),IF(AND(WEEKDAY(KQ4,2)=5,COUNTIF(Jours_fériés,KQ4+3)),KQ12-HLOOKUP(KQ4+4,Journalier_HLV_Inter,10,FALSE),IF(COUNTIF(Week_end,KQ4),0,IF(COUNTIF(Jours_fériés,KQ4),0,KQ12-HLOOKUP(KQ4+1,Journalier_HLV_Inter,10,FALSE)))))))))))))</f>
        <v>0</v>
      </c>
      <c r="KR21" s="63">
        <f>IF(WEEKDAY(KR4,2)=5,(KR12-HLOOKUP(KR4+3,Journalier_HLV_Inter,10,FALSE)),IF(AND(WEEKDAY(KR4,2)=1,COUNTIF(Jours_fériés,AND(KR4+1,IE+2))),KR12-HLOOKUP(KR4+3,Journalier_HLV_Inter,10,FALSE),IF(AND(WEEKDAY(KR4,2)=1,COUNTIF(Jours_fériés,KR4+1)),KR12-HLOOKUP(KR4+2,Journalier_HLV_Inter,10,FALSE),IF(AND(WEEKDAY(KR4,2)=2,COUNTIF(Jours_fériés,AND(KR4+1,KR4+2))),KR12-HLOOKUP(KR4+3,Journalier_HLV_Inter,10,FALSE),IF(AND(WEEKDAY(KR4,2)=2,COUNTIF(Jours_fériés,KR4+1)),KR12-HLOOKUP(KR4+2,Journalier_HLV_Inter,10,FALSE),IF(AND(WEEKDAY(KR4,2)=3,COUNTIF(Jours_fériés,AND(KR4+1,KR4+2))),KR12-HLOOKUP(KR4+5,Journalier_HLV_Inter,10,FALSE),IF(AND(WEEKDAY(KR4,2)=3,COUNTIF(Jours_fériés,KR4+1)),KR12-HLOOKUP(KR4+2,Journalier_HLV_Inter,10,FALSE),IF(AND(WEEKDAY(KR4,2)=4,COUNTIF(Jours_fériés,KR4+1)),KR12-HLOOKUP(KR4+4,Journalier_HLV_Inter,10,FALSE),IF(AND(WEEKDAY(KR4,2)=4,COUNTIF(Jours_fériés,AND(KR4+1,KR4+4))),KR12-HLOOKUP(KR4+5,Journalier_HLV_Inter,10,FALSE),IF(AND(WEEKDAY(KR4,2)=5,COUNTIF(Jours_fériés,KR4+3)),KR12-HLOOKUP(KR4+4,Journalier_HLV_Inter,10,FALSE),IF(COUNTIF(Week_end,KR4),0,IF(COUNTIF(Jours_fériés,KR4),0,KR12-HLOOKUP(KR4+1,Journalier_HLV_Inter,10,FALSE)))))))))))))</f>
        <v>0</v>
      </c>
      <c r="KS21" s="63">
        <f>IF(WEEKDAY(KS4,2)=5,(KS12-HLOOKUP(KS4+3,Journalier_HLV_Inter,10,FALSE)),IF(AND(WEEKDAY(KS4,2)=1,COUNTIF(Jours_fériés,AND(KS4+1,IE+2))),KS12-HLOOKUP(KS4+3,Journalier_HLV_Inter,10,FALSE),IF(AND(WEEKDAY(KS4,2)=1,COUNTIF(Jours_fériés,KS4+1)),KS12-HLOOKUP(KS4+2,Journalier_HLV_Inter,10,FALSE),IF(AND(WEEKDAY(KS4,2)=2,COUNTIF(Jours_fériés,AND(KS4+1,KS4+2))),KS12-HLOOKUP(KS4+3,Journalier_HLV_Inter,10,FALSE),IF(AND(WEEKDAY(KS4,2)=2,COUNTIF(Jours_fériés,KS4+1)),KS12-HLOOKUP(KS4+2,Journalier_HLV_Inter,10,FALSE),IF(AND(WEEKDAY(KS4,2)=3,COUNTIF(Jours_fériés,AND(KS4+1,KS4+2))),KS12-HLOOKUP(KS4+5,Journalier_HLV_Inter,10,FALSE),IF(AND(WEEKDAY(KS4,2)=3,COUNTIF(Jours_fériés,KS4+1)),KS12-HLOOKUP(KS4+2,Journalier_HLV_Inter,10,FALSE),IF(AND(WEEKDAY(KS4,2)=4,COUNTIF(Jours_fériés,KS4+1)),KS12-HLOOKUP(KS4+4,Journalier_HLV_Inter,10,FALSE),IF(AND(WEEKDAY(KS4,2)=4,COUNTIF(Jours_fériés,AND(KS4+1,KS4+4))),KS12-HLOOKUP(KS4+5,Journalier_HLV_Inter,10,FALSE),IF(AND(WEEKDAY(KS4,2)=5,COUNTIF(Jours_fériés,KS4+3)),KS12-HLOOKUP(KS4+4,Journalier_HLV_Inter,10,FALSE),IF(COUNTIF(Week_end,KS4),0,IF(COUNTIF(Jours_fériés,KS4),0,KS12-HLOOKUP(KS4+1,Journalier_HLV_Inter,10,FALSE)))))))))))))</f>
        <v>0</v>
      </c>
      <c r="KT21" s="63">
        <f>IF(WEEKDAY(KT4,2)=5,(KT12-HLOOKUP(KT4+3,Journalier_HLV_Inter,10,FALSE)),IF(AND(WEEKDAY(KT4,2)=1,COUNTIF(Jours_fériés,AND(KT4+1,IE+2))),KT12-HLOOKUP(KT4+3,Journalier_HLV_Inter,10,FALSE),IF(AND(WEEKDAY(KT4,2)=1,COUNTIF(Jours_fériés,KT4+1)),KT12-HLOOKUP(KT4+2,Journalier_HLV_Inter,10,FALSE),IF(AND(WEEKDAY(KT4,2)=2,COUNTIF(Jours_fériés,AND(KT4+1,KT4+2))),KT12-HLOOKUP(KT4+3,Journalier_HLV_Inter,10,FALSE),IF(AND(WEEKDAY(KT4,2)=2,COUNTIF(Jours_fériés,KT4+1)),KT12-HLOOKUP(KT4+2,Journalier_HLV_Inter,10,FALSE),IF(AND(WEEKDAY(KT4,2)=3,COUNTIF(Jours_fériés,AND(KT4+1,KT4+2))),KT12-HLOOKUP(KT4+5,Journalier_HLV_Inter,10,FALSE),IF(AND(WEEKDAY(KT4,2)=3,COUNTIF(Jours_fériés,KT4+1)),KT12-HLOOKUP(KT4+2,Journalier_HLV_Inter,10,FALSE),IF(AND(WEEKDAY(KT4,2)=4,COUNTIF(Jours_fériés,KT4+1)),KT12-HLOOKUP(KT4+4,Journalier_HLV_Inter,10,FALSE),IF(AND(WEEKDAY(KT4,2)=4,COUNTIF(Jours_fériés,AND(KT4+1,KT4+4))),KT12-HLOOKUP(KT4+5,Journalier_HLV_Inter,10,FALSE),IF(AND(WEEKDAY(KT4,2)=5,COUNTIF(Jours_fériés,KT4+3)),KT12-HLOOKUP(KT4+4,Journalier_HLV_Inter,10,FALSE),IF(COUNTIF(Week_end,KT4),0,IF(COUNTIF(Jours_fériés,KT4),0,KT12-HLOOKUP(KT4+1,Journalier_HLV_Inter,10,FALSE)))))))))))))</f>
        <v>0</v>
      </c>
      <c r="KU21" s="63">
        <f>IF(WEEKDAY(KU4,2)=5,(KU12-HLOOKUP(KU4+3,Journalier_HLV_Inter,10,FALSE)),IF(AND(WEEKDAY(KU4,2)=1,COUNTIF(Jours_fériés,AND(KU4+1,IE+2))),KU12-HLOOKUP(KU4+3,Journalier_HLV_Inter,10,FALSE),IF(AND(WEEKDAY(KU4,2)=1,COUNTIF(Jours_fériés,KU4+1)),KU12-HLOOKUP(KU4+2,Journalier_HLV_Inter,10,FALSE),IF(AND(WEEKDAY(KU4,2)=2,COUNTIF(Jours_fériés,AND(KU4+1,KU4+2))),KU12-HLOOKUP(KU4+3,Journalier_HLV_Inter,10,FALSE),IF(AND(WEEKDAY(KU4,2)=2,COUNTIF(Jours_fériés,KU4+1)),KU12-HLOOKUP(KU4+2,Journalier_HLV_Inter,10,FALSE),IF(AND(WEEKDAY(KU4,2)=3,COUNTIF(Jours_fériés,AND(KU4+1,KU4+2))),KU12-HLOOKUP(KU4+5,Journalier_HLV_Inter,10,FALSE),IF(AND(WEEKDAY(KU4,2)=3,COUNTIF(Jours_fériés,KU4+1)),KU12-HLOOKUP(KU4+2,Journalier_HLV_Inter,10,FALSE),IF(AND(WEEKDAY(KU4,2)=4,COUNTIF(Jours_fériés,KU4+1)),KU12-HLOOKUP(KU4+4,Journalier_HLV_Inter,10,FALSE),IF(AND(WEEKDAY(KU4,2)=4,COUNTIF(Jours_fériés,AND(KU4+1,KU4+4))),KU12-HLOOKUP(KU4+5,Journalier_HLV_Inter,10,FALSE),IF(AND(WEEKDAY(KU4,2)=5,COUNTIF(Jours_fériés,KU4+3)),KU12-HLOOKUP(KU4+4,Journalier_HLV_Inter,10,FALSE),IF(COUNTIF(Week_end,KU4),0,IF(COUNTIF(Jours_fériés,KU4),0,KU12-HLOOKUP(KU4+1,Journalier_HLV_Inter,10,FALSE)))))))))))))</f>
        <v>0</v>
      </c>
      <c r="KV21" s="63">
        <f>IF(WEEKDAY(KV4,2)=5,(KV12-HLOOKUP(KV4+3,Journalier_HLV_Inter,10,FALSE)),IF(AND(WEEKDAY(KV4,2)=1,COUNTIF(Jours_fériés,AND(KV4+1,IE+2))),KV12-HLOOKUP(KV4+3,Journalier_HLV_Inter,10,FALSE),IF(AND(WEEKDAY(KV4,2)=1,COUNTIF(Jours_fériés,KV4+1)),KV12-HLOOKUP(KV4+2,Journalier_HLV_Inter,10,FALSE),IF(AND(WEEKDAY(KV4,2)=2,COUNTIF(Jours_fériés,AND(KV4+1,KV4+2))),KV12-HLOOKUP(KV4+3,Journalier_HLV_Inter,10,FALSE),IF(AND(WEEKDAY(KV4,2)=2,COUNTIF(Jours_fériés,KV4+1)),KV12-HLOOKUP(KV4+2,Journalier_HLV_Inter,10,FALSE),IF(AND(WEEKDAY(KV4,2)=3,COUNTIF(Jours_fériés,AND(KV4+1,KV4+2))),KV12-HLOOKUP(KV4+5,Journalier_HLV_Inter,10,FALSE),IF(AND(WEEKDAY(KV4,2)=3,COUNTIF(Jours_fériés,KV4+1)),KV12-HLOOKUP(KV4+2,Journalier_HLV_Inter,10,FALSE),IF(AND(WEEKDAY(KV4,2)=4,COUNTIF(Jours_fériés,KV4+1)),KV12-HLOOKUP(KV4+4,Journalier_HLV_Inter,10,FALSE),IF(AND(WEEKDAY(KV4,2)=4,COUNTIF(Jours_fériés,AND(KV4+1,KV4+4))),KV12-HLOOKUP(KV4+5,Journalier_HLV_Inter,10,FALSE),IF(AND(WEEKDAY(KV4,2)=5,COUNTIF(Jours_fériés,KV4+3)),KV12-HLOOKUP(KV4+4,Journalier_HLV_Inter,10,FALSE),IF(COUNTIF(Week_end,KV4),0,IF(COUNTIF(Jours_fériés,KV4),0,KV12-HLOOKUP(KV4+1,Journalier_HLV_Inter,10,FALSE)))))))))))))</f>
        <v>0</v>
      </c>
      <c r="KW21" s="63">
        <f>IF(WEEKDAY(KW4,2)=5,(KW12-HLOOKUP(KW4+3,Journalier_HLV_Inter,10,FALSE)),IF(AND(WEEKDAY(KW4,2)=1,COUNTIF(Jours_fériés,AND(KW4+1,IE+2))),KW12-HLOOKUP(KW4+3,Journalier_HLV_Inter,10,FALSE),IF(AND(WEEKDAY(KW4,2)=1,COUNTIF(Jours_fériés,KW4+1)),KW12-HLOOKUP(KW4+2,Journalier_HLV_Inter,10,FALSE),IF(AND(WEEKDAY(KW4,2)=2,COUNTIF(Jours_fériés,AND(KW4+1,KW4+2))),KW12-HLOOKUP(KW4+3,Journalier_HLV_Inter,10,FALSE),IF(AND(WEEKDAY(KW4,2)=2,COUNTIF(Jours_fériés,KW4+1)),KW12-HLOOKUP(KW4+2,Journalier_HLV_Inter,10,FALSE),IF(AND(WEEKDAY(KW4,2)=3,COUNTIF(Jours_fériés,AND(KW4+1,KW4+2))),KW12-HLOOKUP(KW4+5,Journalier_HLV_Inter,10,FALSE),IF(AND(WEEKDAY(KW4,2)=3,COUNTIF(Jours_fériés,KW4+1)),KW12-HLOOKUP(KW4+2,Journalier_HLV_Inter,10,FALSE),IF(AND(WEEKDAY(KW4,2)=4,COUNTIF(Jours_fériés,KW4+1)),KW12-HLOOKUP(KW4+4,Journalier_HLV_Inter,10,FALSE),IF(AND(WEEKDAY(KW4,2)=4,COUNTIF(Jours_fériés,AND(KW4+1,KW4+4))),KW12-HLOOKUP(KW4+5,Journalier_HLV_Inter,10,FALSE),IF(AND(WEEKDAY(KW4,2)=5,COUNTIF(Jours_fériés,KW4+3)),KW12-HLOOKUP(KW4+4,Journalier_HLV_Inter,10,FALSE),IF(COUNTIF(Week_end,KW4),0,IF(COUNTIF(Jours_fériés,KW4),0,KW12-HLOOKUP(KW4+1,Journalier_HLV_Inter,10,FALSE)))))))))))))</f>
        <v>0</v>
      </c>
      <c r="KX21" s="63">
        <f>IF(WEEKDAY(KX4,2)=5,(KX12-HLOOKUP(KX4+3,Journalier_HLV_Inter,10,FALSE)),IF(AND(WEEKDAY(KX4,2)=1,COUNTIF(Jours_fériés,AND(KX4+1,IE+2))),KX12-HLOOKUP(KX4+3,Journalier_HLV_Inter,10,FALSE),IF(AND(WEEKDAY(KX4,2)=1,COUNTIF(Jours_fériés,KX4+1)),KX12-HLOOKUP(KX4+2,Journalier_HLV_Inter,10,FALSE),IF(AND(WEEKDAY(KX4,2)=2,COUNTIF(Jours_fériés,AND(KX4+1,KX4+2))),KX12-HLOOKUP(KX4+3,Journalier_HLV_Inter,10,FALSE),IF(AND(WEEKDAY(KX4,2)=2,COUNTIF(Jours_fériés,KX4+1)),KX12-HLOOKUP(KX4+2,Journalier_HLV_Inter,10,FALSE),IF(AND(WEEKDAY(KX4,2)=3,COUNTIF(Jours_fériés,AND(KX4+1,KX4+2))),KX12-HLOOKUP(KX4+5,Journalier_HLV_Inter,10,FALSE),IF(AND(WEEKDAY(KX4,2)=3,COUNTIF(Jours_fériés,KX4+1)),KX12-HLOOKUP(KX4+2,Journalier_HLV_Inter,10,FALSE),IF(AND(WEEKDAY(KX4,2)=4,COUNTIF(Jours_fériés,KX4+1)),KX12-HLOOKUP(KX4+4,Journalier_HLV_Inter,10,FALSE),IF(AND(WEEKDAY(KX4,2)=4,COUNTIF(Jours_fériés,AND(KX4+1,KX4+4))),KX12-HLOOKUP(KX4+5,Journalier_HLV_Inter,10,FALSE),IF(AND(WEEKDAY(KX4,2)=5,COUNTIF(Jours_fériés,KX4+3)),KX12-HLOOKUP(KX4+4,Journalier_HLV_Inter,10,FALSE),IF(COUNTIF(Week_end,KX4),0,IF(COUNTIF(Jours_fériés,KX4),0,KX12-HLOOKUP(KX4+1,Journalier_HLV_Inter,10,FALSE)))))))))))))</f>
        <v>0</v>
      </c>
      <c r="KY21" s="63">
        <f>IF(WEEKDAY(KY4,2)=5,(KY12-HLOOKUP(KY4+3,Journalier_HLV_Inter,10,FALSE)),IF(AND(WEEKDAY(KY4,2)=1,COUNTIF(Jours_fériés,AND(KY4+1,IE+2))),KY12-HLOOKUP(KY4+3,Journalier_HLV_Inter,10,FALSE),IF(AND(WEEKDAY(KY4,2)=1,COUNTIF(Jours_fériés,KY4+1)),KY12-HLOOKUP(KY4+2,Journalier_HLV_Inter,10,FALSE),IF(AND(WEEKDAY(KY4,2)=2,COUNTIF(Jours_fériés,AND(KY4+1,KY4+2))),KY12-HLOOKUP(KY4+3,Journalier_HLV_Inter,10,FALSE),IF(AND(WEEKDAY(KY4,2)=2,COUNTIF(Jours_fériés,KY4+1)),KY12-HLOOKUP(KY4+2,Journalier_HLV_Inter,10,FALSE),IF(AND(WEEKDAY(KY4,2)=3,COUNTIF(Jours_fériés,AND(KY4+1,KY4+2))),KY12-HLOOKUP(KY4+5,Journalier_HLV_Inter,10,FALSE),IF(AND(WEEKDAY(KY4,2)=3,COUNTIF(Jours_fériés,KY4+1)),KY12-HLOOKUP(KY4+2,Journalier_HLV_Inter,10,FALSE),IF(AND(WEEKDAY(KY4,2)=4,COUNTIF(Jours_fériés,KY4+1)),KY12-HLOOKUP(KY4+4,Journalier_HLV_Inter,10,FALSE),IF(AND(WEEKDAY(KY4,2)=4,COUNTIF(Jours_fériés,AND(KY4+1,KY4+4))),KY12-HLOOKUP(KY4+5,Journalier_HLV_Inter,10,FALSE),IF(AND(WEEKDAY(KY4,2)=5,COUNTIF(Jours_fériés,KY4+3)),KY12-HLOOKUP(KY4+4,Journalier_HLV_Inter,10,FALSE),IF(COUNTIF(Week_end,KY4),0,IF(COUNTIF(Jours_fériés,KY4),0,KY12-HLOOKUP(KY4+1,Journalier_HLV_Inter,10,FALSE)))))))))))))</f>
        <v>0</v>
      </c>
      <c r="KZ21" s="63">
        <f>IF(WEEKDAY(KZ4,2)=5,(KZ12-HLOOKUP(KZ4+3,Journalier_HLV_Inter,10,FALSE)),IF(AND(WEEKDAY(KZ4,2)=1,COUNTIF(Jours_fériés,AND(KZ4+1,IE+2))),KZ12-HLOOKUP(KZ4+3,Journalier_HLV_Inter,10,FALSE),IF(AND(WEEKDAY(KZ4,2)=1,COUNTIF(Jours_fériés,KZ4+1)),KZ12-HLOOKUP(KZ4+2,Journalier_HLV_Inter,10,FALSE),IF(AND(WEEKDAY(KZ4,2)=2,COUNTIF(Jours_fériés,AND(KZ4+1,KZ4+2))),KZ12-HLOOKUP(KZ4+3,Journalier_HLV_Inter,10,FALSE),IF(AND(WEEKDAY(KZ4,2)=2,COUNTIF(Jours_fériés,KZ4+1)),KZ12-HLOOKUP(KZ4+2,Journalier_HLV_Inter,10,FALSE),IF(AND(WEEKDAY(KZ4,2)=3,COUNTIF(Jours_fériés,AND(KZ4+1,KZ4+2))),KZ12-HLOOKUP(KZ4+5,Journalier_HLV_Inter,10,FALSE),IF(AND(WEEKDAY(KZ4,2)=3,COUNTIF(Jours_fériés,KZ4+1)),KZ12-HLOOKUP(KZ4+2,Journalier_HLV_Inter,10,FALSE),IF(AND(WEEKDAY(KZ4,2)=4,COUNTIF(Jours_fériés,KZ4+1)),KZ12-HLOOKUP(KZ4+4,Journalier_HLV_Inter,10,FALSE),IF(AND(WEEKDAY(KZ4,2)=4,COUNTIF(Jours_fériés,AND(KZ4+1,KZ4+4))),KZ12-HLOOKUP(KZ4+5,Journalier_HLV_Inter,10,FALSE),IF(AND(WEEKDAY(KZ4,2)=5,COUNTIF(Jours_fériés,KZ4+3)),KZ12-HLOOKUP(KZ4+4,Journalier_HLV_Inter,10,FALSE),IF(COUNTIF(Week_end,KZ4),0,IF(COUNTIF(Jours_fériés,KZ4),0,KZ12-HLOOKUP(KZ4+1,Journalier_HLV_Inter,10,FALSE)))))))))))))</f>
        <v>0</v>
      </c>
      <c r="LA21" s="63">
        <f>IF(WEEKDAY(LA4,2)=5,(LA12-HLOOKUP(LA4+3,Journalier_HLV_Inter,10,FALSE)),IF(AND(WEEKDAY(LA4,2)=1,COUNTIF(Jours_fériés,AND(LA4+1,IE+2))),LA12-HLOOKUP(LA4+3,Journalier_HLV_Inter,10,FALSE),IF(AND(WEEKDAY(LA4,2)=1,COUNTIF(Jours_fériés,LA4+1)),LA12-HLOOKUP(LA4+2,Journalier_HLV_Inter,10,FALSE),IF(AND(WEEKDAY(LA4,2)=2,COUNTIF(Jours_fériés,AND(LA4+1,LA4+2))),LA12-HLOOKUP(LA4+3,Journalier_HLV_Inter,10,FALSE),IF(AND(WEEKDAY(LA4,2)=2,COUNTIF(Jours_fériés,LA4+1)),LA12-HLOOKUP(LA4+2,Journalier_HLV_Inter,10,FALSE),IF(AND(WEEKDAY(LA4,2)=3,COUNTIF(Jours_fériés,AND(LA4+1,LA4+2))),LA12-HLOOKUP(LA4+5,Journalier_HLV_Inter,10,FALSE),IF(AND(WEEKDAY(LA4,2)=3,COUNTIF(Jours_fériés,LA4+1)),LA12-HLOOKUP(LA4+2,Journalier_HLV_Inter,10,FALSE),IF(AND(WEEKDAY(LA4,2)=4,COUNTIF(Jours_fériés,LA4+1)),LA12-HLOOKUP(LA4+4,Journalier_HLV_Inter,10,FALSE),IF(AND(WEEKDAY(LA4,2)=4,COUNTIF(Jours_fériés,AND(LA4+1,LA4+4))),LA12-HLOOKUP(LA4+5,Journalier_HLV_Inter,10,FALSE),IF(AND(WEEKDAY(LA4,2)=5,COUNTIF(Jours_fériés,LA4+3)),LA12-HLOOKUP(LA4+4,Journalier_HLV_Inter,10,FALSE),IF(COUNTIF(Week_end,LA4),0,IF(COUNTIF(Jours_fériés,LA4),0,LA12-HLOOKUP(LA4+1,Journalier_HLV_Inter,10,FALSE)))))))))))))</f>
        <v>0</v>
      </c>
      <c r="LB21" s="63">
        <f>IF(WEEKDAY(LB4,2)=5,(LB12-HLOOKUP(LB4+3,Journalier_HLV_Inter,10,FALSE)),IF(AND(WEEKDAY(LB4,2)=1,COUNTIF(Jours_fériés,AND(LB4+1,IE+2))),LB12-HLOOKUP(LB4+3,Journalier_HLV_Inter,10,FALSE),IF(AND(WEEKDAY(LB4,2)=1,COUNTIF(Jours_fériés,LB4+1)),LB12-HLOOKUP(LB4+2,Journalier_HLV_Inter,10,FALSE),IF(AND(WEEKDAY(LB4,2)=2,COUNTIF(Jours_fériés,AND(LB4+1,LB4+2))),LB12-HLOOKUP(LB4+3,Journalier_HLV_Inter,10,FALSE),IF(AND(WEEKDAY(LB4,2)=2,COUNTIF(Jours_fériés,LB4+1)),LB12-HLOOKUP(LB4+2,Journalier_HLV_Inter,10,FALSE),IF(AND(WEEKDAY(LB4,2)=3,COUNTIF(Jours_fériés,AND(LB4+1,LB4+2))),LB12-HLOOKUP(LB4+5,Journalier_HLV_Inter,10,FALSE),IF(AND(WEEKDAY(LB4,2)=3,COUNTIF(Jours_fériés,LB4+1)),LB12-HLOOKUP(LB4+2,Journalier_HLV_Inter,10,FALSE),IF(AND(WEEKDAY(LB4,2)=4,COUNTIF(Jours_fériés,LB4+1)),LB12-HLOOKUP(LB4+4,Journalier_HLV_Inter,10,FALSE),IF(AND(WEEKDAY(LB4,2)=4,COUNTIF(Jours_fériés,AND(LB4+1,LB4+4))),LB12-HLOOKUP(LB4+5,Journalier_HLV_Inter,10,FALSE),IF(AND(WEEKDAY(LB4,2)=5,COUNTIF(Jours_fériés,LB4+3)),LB12-HLOOKUP(LB4+4,Journalier_HLV_Inter,10,FALSE),IF(COUNTIF(Week_end,LB4),0,IF(COUNTIF(Jours_fériés,LB4),0,LB12-HLOOKUP(LB4+1,Journalier_HLV_Inter,10,FALSE)))))))))))))</f>
        <v>0</v>
      </c>
      <c r="LC21" s="63">
        <f>IF(WEEKDAY(LC4,2)=5,(LC12-HLOOKUP(LC4+3,Journalier_HLV_Inter,10,FALSE)),IF(AND(WEEKDAY(LC4,2)=1,COUNTIF(Jours_fériés,AND(LC4+1,IE+2))),LC12-HLOOKUP(LC4+3,Journalier_HLV_Inter,10,FALSE),IF(AND(WEEKDAY(LC4,2)=1,COUNTIF(Jours_fériés,LC4+1)),LC12-HLOOKUP(LC4+2,Journalier_HLV_Inter,10,FALSE),IF(AND(WEEKDAY(LC4,2)=2,COUNTIF(Jours_fériés,AND(LC4+1,LC4+2))),LC12-HLOOKUP(LC4+3,Journalier_HLV_Inter,10,FALSE),IF(AND(WEEKDAY(LC4,2)=2,COUNTIF(Jours_fériés,LC4+1)),LC12-HLOOKUP(LC4+2,Journalier_HLV_Inter,10,FALSE),IF(AND(WEEKDAY(LC4,2)=3,COUNTIF(Jours_fériés,AND(LC4+1,LC4+2))),LC12-HLOOKUP(LC4+5,Journalier_HLV_Inter,10,FALSE),IF(AND(WEEKDAY(LC4,2)=3,COUNTIF(Jours_fériés,LC4+1)),LC12-HLOOKUP(LC4+2,Journalier_HLV_Inter,10,FALSE),IF(AND(WEEKDAY(LC4,2)=4,COUNTIF(Jours_fériés,LC4+1)),LC12-HLOOKUP(LC4+4,Journalier_HLV_Inter,10,FALSE),IF(AND(WEEKDAY(LC4,2)=4,COUNTIF(Jours_fériés,AND(LC4+1,LC4+4))),LC12-HLOOKUP(LC4+5,Journalier_HLV_Inter,10,FALSE),IF(AND(WEEKDAY(LC4,2)=5,COUNTIF(Jours_fériés,LC4+3)),LC12-HLOOKUP(LC4+4,Journalier_HLV_Inter,10,FALSE),IF(COUNTIF(Week_end,LC4),0,IF(COUNTIF(Jours_fériés,LC4),0,LC12-HLOOKUP(LC4+1,Journalier_HLV_Inter,10,FALSE)))))))))))))</f>
        <v>0</v>
      </c>
      <c r="LD21" s="63">
        <f>IF(WEEKDAY(LD4,2)=5,(LD12-HLOOKUP(LD4+3,Journalier_HLV_Inter,10,FALSE)),IF(AND(WEEKDAY(LD4,2)=1,COUNTIF(Jours_fériés,AND(LD4+1,IE+2))),LD12-HLOOKUP(LD4+3,Journalier_HLV_Inter,10,FALSE),IF(AND(WEEKDAY(LD4,2)=1,COUNTIF(Jours_fériés,LD4+1)),LD12-HLOOKUP(LD4+2,Journalier_HLV_Inter,10,FALSE),IF(AND(WEEKDAY(LD4,2)=2,COUNTIF(Jours_fériés,AND(LD4+1,LD4+2))),LD12-HLOOKUP(LD4+3,Journalier_HLV_Inter,10,FALSE),IF(AND(WEEKDAY(LD4,2)=2,COUNTIF(Jours_fériés,LD4+1)),LD12-HLOOKUP(LD4+2,Journalier_HLV_Inter,10,FALSE),IF(AND(WEEKDAY(LD4,2)=3,COUNTIF(Jours_fériés,AND(LD4+1,LD4+2))),LD12-HLOOKUP(LD4+5,Journalier_HLV_Inter,10,FALSE),IF(AND(WEEKDAY(LD4,2)=3,COUNTIF(Jours_fériés,LD4+1)),LD12-HLOOKUP(LD4+2,Journalier_HLV_Inter,10,FALSE),IF(AND(WEEKDAY(LD4,2)=4,COUNTIF(Jours_fériés,LD4+1)),LD12-HLOOKUP(LD4+4,Journalier_HLV_Inter,10,FALSE),IF(AND(WEEKDAY(LD4,2)=4,COUNTIF(Jours_fériés,AND(LD4+1,LD4+4))),LD12-HLOOKUP(LD4+5,Journalier_HLV_Inter,10,FALSE),IF(AND(WEEKDAY(LD4,2)=5,COUNTIF(Jours_fériés,LD4+3)),LD12-HLOOKUP(LD4+4,Journalier_HLV_Inter,10,FALSE),IF(COUNTIF(Week_end,LD4),0,IF(COUNTIF(Jours_fériés,LD4),0,LD12-HLOOKUP(LD4+1,Journalier_HLV_Inter,10,FALSE)))))))))))))</f>
        <v>0</v>
      </c>
      <c r="LE21" s="63">
        <f>IF(WEEKDAY(LE4,2)=5,(LE12-HLOOKUP(LE4+3,Journalier_HLV_Inter,10,FALSE)),IF(AND(WEEKDAY(LE4,2)=1,COUNTIF(Jours_fériés,AND(LE4+1,IE+2))),LE12-HLOOKUP(LE4+3,Journalier_HLV_Inter,10,FALSE),IF(AND(WEEKDAY(LE4,2)=1,COUNTIF(Jours_fériés,LE4+1)),LE12-HLOOKUP(LE4+2,Journalier_HLV_Inter,10,FALSE),IF(AND(WEEKDAY(LE4,2)=2,COUNTIF(Jours_fériés,AND(LE4+1,LE4+2))),LE12-HLOOKUP(LE4+3,Journalier_HLV_Inter,10,FALSE),IF(AND(WEEKDAY(LE4,2)=2,COUNTIF(Jours_fériés,LE4+1)),LE12-HLOOKUP(LE4+2,Journalier_HLV_Inter,10,FALSE),IF(AND(WEEKDAY(LE4,2)=3,COUNTIF(Jours_fériés,AND(LE4+1,LE4+2))),LE12-HLOOKUP(LE4+5,Journalier_HLV_Inter,10,FALSE),IF(AND(WEEKDAY(LE4,2)=3,COUNTIF(Jours_fériés,LE4+1)),LE12-HLOOKUP(LE4+2,Journalier_HLV_Inter,10,FALSE),IF(AND(WEEKDAY(LE4,2)=4,COUNTIF(Jours_fériés,LE4+1)),LE12-HLOOKUP(LE4+4,Journalier_HLV_Inter,10,FALSE),IF(AND(WEEKDAY(LE4,2)=4,COUNTIF(Jours_fériés,AND(LE4+1,LE4+4))),LE12-HLOOKUP(LE4+5,Journalier_HLV_Inter,10,FALSE),IF(AND(WEEKDAY(LE4,2)=5,COUNTIF(Jours_fériés,LE4+3)),LE12-HLOOKUP(LE4+4,Journalier_HLV_Inter,10,FALSE),IF(COUNTIF(Week_end,LE4),0,IF(COUNTIF(Jours_fériés,LE4),0,LE12-HLOOKUP(LE4+1,Journalier_HLV_Inter,10,FALSE)))))))))))))</f>
        <v>0</v>
      </c>
      <c r="LF21" s="63">
        <f>IF(WEEKDAY(LF4,2)=5,(LF12-HLOOKUP(LF4+3,Journalier_HLV_Inter,10,FALSE)),IF(AND(WEEKDAY(LF4,2)=1,COUNTIF(Jours_fériés,AND(LF4+1,IE+2))),LF12-HLOOKUP(LF4+3,Journalier_HLV_Inter,10,FALSE),IF(AND(WEEKDAY(LF4,2)=1,COUNTIF(Jours_fériés,LF4+1)),LF12-HLOOKUP(LF4+2,Journalier_HLV_Inter,10,FALSE),IF(AND(WEEKDAY(LF4,2)=2,COUNTIF(Jours_fériés,AND(LF4+1,LF4+2))),LF12-HLOOKUP(LF4+3,Journalier_HLV_Inter,10,FALSE),IF(AND(WEEKDAY(LF4,2)=2,COUNTIF(Jours_fériés,LF4+1)),LF12-HLOOKUP(LF4+2,Journalier_HLV_Inter,10,FALSE),IF(AND(WEEKDAY(LF4,2)=3,COUNTIF(Jours_fériés,AND(LF4+1,LF4+2))),LF12-HLOOKUP(LF4+5,Journalier_HLV_Inter,10,FALSE),IF(AND(WEEKDAY(LF4,2)=3,COUNTIF(Jours_fériés,LF4+1)),LF12-HLOOKUP(LF4+2,Journalier_HLV_Inter,10,FALSE),IF(AND(WEEKDAY(LF4,2)=4,COUNTIF(Jours_fériés,LF4+1)),LF12-HLOOKUP(LF4+4,Journalier_HLV_Inter,10,FALSE),IF(AND(WEEKDAY(LF4,2)=4,COUNTIF(Jours_fériés,AND(LF4+1,LF4+4))),LF12-HLOOKUP(LF4+5,Journalier_HLV_Inter,10,FALSE),IF(AND(WEEKDAY(LF4,2)=5,COUNTIF(Jours_fériés,LF4+3)),LF12-HLOOKUP(LF4+4,Journalier_HLV_Inter,10,FALSE),IF(COUNTIF(Week_end,LF4),0,IF(COUNTIF(Jours_fériés,LF4),0,LF12-HLOOKUP(LF4+1,Journalier_HLV_Inter,10,FALSE)))))))))))))</f>
        <v>0</v>
      </c>
      <c r="LG21" s="63">
        <f>IF(WEEKDAY(LG4,2)=5,(LG12-HLOOKUP(LG4+3,Journalier_HLV_Inter,10,FALSE)),IF(AND(WEEKDAY(LG4,2)=1,COUNTIF(Jours_fériés,AND(LG4+1,IE+2))),LG12-HLOOKUP(LG4+3,Journalier_HLV_Inter,10,FALSE),IF(AND(WEEKDAY(LG4,2)=1,COUNTIF(Jours_fériés,LG4+1)),LG12-HLOOKUP(LG4+2,Journalier_HLV_Inter,10,FALSE),IF(AND(WEEKDAY(LG4,2)=2,COUNTIF(Jours_fériés,AND(LG4+1,LG4+2))),LG12-HLOOKUP(LG4+3,Journalier_HLV_Inter,10,FALSE),IF(AND(WEEKDAY(LG4,2)=2,COUNTIF(Jours_fériés,LG4+1)),LG12-HLOOKUP(LG4+2,Journalier_HLV_Inter,10,FALSE),IF(AND(WEEKDAY(LG4,2)=3,COUNTIF(Jours_fériés,AND(LG4+1,LG4+2))),LG12-HLOOKUP(LG4+5,Journalier_HLV_Inter,10,FALSE),IF(AND(WEEKDAY(LG4,2)=3,COUNTIF(Jours_fériés,LG4+1)),LG12-HLOOKUP(LG4+2,Journalier_HLV_Inter,10,FALSE),IF(AND(WEEKDAY(LG4,2)=4,COUNTIF(Jours_fériés,LG4+1)),LG12-HLOOKUP(LG4+4,Journalier_HLV_Inter,10,FALSE),IF(AND(WEEKDAY(LG4,2)=4,COUNTIF(Jours_fériés,AND(LG4+1,LG4+4))),LG12-HLOOKUP(LG4+5,Journalier_HLV_Inter,10,FALSE),IF(AND(WEEKDAY(LG4,2)=5,COUNTIF(Jours_fériés,LG4+3)),LG12-HLOOKUP(LG4+4,Journalier_HLV_Inter,10,FALSE),IF(COUNTIF(Week_end,LG4),0,IF(COUNTIF(Jours_fériés,LG4),0,LG12-HLOOKUP(LG4+1,Journalier_HLV_Inter,10,FALSE)))))))))))))</f>
        <v>0</v>
      </c>
      <c r="LH21" s="63">
        <f>IF(WEEKDAY(LH4,2)=5,(LH12-HLOOKUP(LH4+3,Journalier_HLV_Inter,10,FALSE)),IF(AND(WEEKDAY(LH4,2)=1,COUNTIF(Jours_fériés,AND(LH4+1,IE+2))),LH12-HLOOKUP(LH4+3,Journalier_HLV_Inter,10,FALSE),IF(AND(WEEKDAY(LH4,2)=1,COUNTIF(Jours_fériés,LH4+1)),LH12-HLOOKUP(LH4+2,Journalier_HLV_Inter,10,FALSE),IF(AND(WEEKDAY(LH4,2)=2,COUNTIF(Jours_fériés,AND(LH4+1,LH4+2))),LH12-HLOOKUP(LH4+3,Journalier_HLV_Inter,10,FALSE),IF(AND(WEEKDAY(LH4,2)=2,COUNTIF(Jours_fériés,LH4+1)),LH12-HLOOKUP(LH4+2,Journalier_HLV_Inter,10,FALSE),IF(AND(WEEKDAY(LH4,2)=3,COUNTIF(Jours_fériés,AND(LH4+1,LH4+2))),LH12-HLOOKUP(LH4+5,Journalier_HLV_Inter,10,FALSE),IF(AND(WEEKDAY(LH4,2)=3,COUNTIF(Jours_fériés,LH4+1)),LH12-HLOOKUP(LH4+2,Journalier_HLV_Inter,10,FALSE),IF(AND(WEEKDAY(LH4,2)=4,COUNTIF(Jours_fériés,LH4+1)),LH12-HLOOKUP(LH4+4,Journalier_HLV_Inter,10,FALSE),IF(AND(WEEKDAY(LH4,2)=4,COUNTIF(Jours_fériés,AND(LH4+1,LH4+4))),LH12-HLOOKUP(LH4+5,Journalier_HLV_Inter,10,FALSE),IF(AND(WEEKDAY(LH4,2)=5,COUNTIF(Jours_fériés,LH4+3)),LH12-HLOOKUP(LH4+4,Journalier_HLV_Inter,10,FALSE),IF(COUNTIF(Week_end,LH4),0,IF(COUNTIF(Jours_fériés,LH4),0,LH12-HLOOKUP(LH4+1,Journalier_HLV_Inter,10,FALSE)))))))))))))</f>
        <v>0</v>
      </c>
      <c r="LI21" s="63">
        <f>IF(WEEKDAY(LI4,2)=5,(LI12-HLOOKUP(LI4+3,Journalier_HLV_Inter,10,FALSE)),IF(AND(WEEKDAY(LI4,2)=1,COUNTIF(Jours_fériés,AND(LI4+1,IE+2))),LI12-HLOOKUP(LI4+3,Journalier_HLV_Inter,10,FALSE),IF(AND(WEEKDAY(LI4,2)=1,COUNTIF(Jours_fériés,LI4+1)),LI12-HLOOKUP(LI4+2,Journalier_HLV_Inter,10,FALSE),IF(AND(WEEKDAY(LI4,2)=2,COUNTIF(Jours_fériés,AND(LI4+1,LI4+2))),LI12-HLOOKUP(LI4+3,Journalier_HLV_Inter,10,FALSE),IF(AND(WEEKDAY(LI4,2)=2,COUNTIF(Jours_fériés,LI4+1)),LI12-HLOOKUP(LI4+2,Journalier_HLV_Inter,10,FALSE),IF(AND(WEEKDAY(LI4,2)=3,COUNTIF(Jours_fériés,AND(LI4+1,LI4+2))),LI12-HLOOKUP(LI4+5,Journalier_HLV_Inter,10,FALSE),IF(AND(WEEKDAY(LI4,2)=3,COUNTIF(Jours_fériés,LI4+1)),LI12-HLOOKUP(LI4+2,Journalier_HLV_Inter,10,FALSE),IF(AND(WEEKDAY(LI4,2)=4,COUNTIF(Jours_fériés,LI4+1)),LI12-HLOOKUP(LI4+4,Journalier_HLV_Inter,10,FALSE),IF(AND(WEEKDAY(LI4,2)=4,COUNTIF(Jours_fériés,AND(LI4+1,LI4+4))),LI12-HLOOKUP(LI4+5,Journalier_HLV_Inter,10,FALSE),IF(AND(WEEKDAY(LI4,2)=5,COUNTIF(Jours_fériés,LI4+3)),LI12-HLOOKUP(LI4+4,Journalier_HLV_Inter,10,FALSE),IF(COUNTIF(Week_end,LI4),0,IF(COUNTIF(Jours_fériés,LI4),0,LI12-HLOOKUP(LI4+1,Journalier_HLV_Inter,10,FALSE)))))))))))))</f>
        <v>0</v>
      </c>
      <c r="LJ21" s="63">
        <f>IF(WEEKDAY(LJ4,2)=5,(LJ12-HLOOKUP(LJ4+3,Journalier_HLV_Inter,10,FALSE)),IF(AND(WEEKDAY(LJ4,2)=1,COUNTIF(Jours_fériés,AND(LJ4+1,IE+2))),LJ12-HLOOKUP(LJ4+3,Journalier_HLV_Inter,10,FALSE),IF(AND(WEEKDAY(LJ4,2)=1,COUNTIF(Jours_fériés,LJ4+1)),LJ12-HLOOKUP(LJ4+2,Journalier_HLV_Inter,10,FALSE),IF(AND(WEEKDAY(LJ4,2)=2,COUNTIF(Jours_fériés,AND(LJ4+1,LJ4+2))),LJ12-HLOOKUP(LJ4+3,Journalier_HLV_Inter,10,FALSE),IF(AND(WEEKDAY(LJ4,2)=2,COUNTIF(Jours_fériés,LJ4+1)),LJ12-HLOOKUP(LJ4+2,Journalier_HLV_Inter,10,FALSE),IF(AND(WEEKDAY(LJ4,2)=3,COUNTIF(Jours_fériés,AND(LJ4+1,LJ4+2))),LJ12-HLOOKUP(LJ4+5,Journalier_HLV_Inter,10,FALSE),IF(AND(WEEKDAY(LJ4,2)=3,COUNTIF(Jours_fériés,LJ4+1)),LJ12-HLOOKUP(LJ4+2,Journalier_HLV_Inter,10,FALSE),IF(AND(WEEKDAY(LJ4,2)=4,COUNTIF(Jours_fériés,LJ4+1)),LJ12-HLOOKUP(LJ4+4,Journalier_HLV_Inter,10,FALSE),IF(AND(WEEKDAY(LJ4,2)=4,COUNTIF(Jours_fériés,AND(LJ4+1,LJ4+4))),LJ12-HLOOKUP(LJ4+5,Journalier_HLV_Inter,10,FALSE),IF(AND(WEEKDAY(LJ4,2)=5,COUNTIF(Jours_fériés,LJ4+3)),LJ12-HLOOKUP(LJ4+4,Journalier_HLV_Inter,10,FALSE),IF(COUNTIF(Week_end,LJ4),0,IF(COUNTIF(Jours_fériés,LJ4),0,LJ12-HLOOKUP(LJ4+1,Journalier_HLV_Inter,10,FALSE)))))))))))))</f>
        <v>0</v>
      </c>
      <c r="LK21" s="63">
        <f>IF(WEEKDAY(LK4,2)=5,(LK12-HLOOKUP(LK4+3,Journalier_HLV_Inter,10,FALSE)),IF(AND(WEEKDAY(LK4,2)=1,COUNTIF(Jours_fériés,AND(LK4+1,IE+2))),LK12-HLOOKUP(LK4+3,Journalier_HLV_Inter,10,FALSE),IF(AND(WEEKDAY(LK4,2)=1,COUNTIF(Jours_fériés,LK4+1)),LK12-HLOOKUP(LK4+2,Journalier_HLV_Inter,10,FALSE),IF(AND(WEEKDAY(LK4,2)=2,COUNTIF(Jours_fériés,AND(LK4+1,LK4+2))),LK12-HLOOKUP(LK4+3,Journalier_HLV_Inter,10,FALSE),IF(AND(WEEKDAY(LK4,2)=2,COUNTIF(Jours_fériés,LK4+1)),LK12-HLOOKUP(LK4+2,Journalier_HLV_Inter,10,FALSE),IF(AND(WEEKDAY(LK4,2)=3,COUNTIF(Jours_fériés,AND(LK4+1,LK4+2))),LK12-HLOOKUP(LK4+5,Journalier_HLV_Inter,10,FALSE),IF(AND(WEEKDAY(LK4,2)=3,COUNTIF(Jours_fériés,LK4+1)),LK12-HLOOKUP(LK4+2,Journalier_HLV_Inter,10,FALSE),IF(AND(WEEKDAY(LK4,2)=4,COUNTIF(Jours_fériés,LK4+1)),LK12-HLOOKUP(LK4+4,Journalier_HLV_Inter,10,FALSE),IF(AND(WEEKDAY(LK4,2)=4,COUNTIF(Jours_fériés,AND(LK4+1,LK4+4))),LK12-HLOOKUP(LK4+5,Journalier_HLV_Inter,10,FALSE),IF(AND(WEEKDAY(LK4,2)=5,COUNTIF(Jours_fériés,LK4+3)),LK12-HLOOKUP(LK4+4,Journalier_HLV_Inter,10,FALSE),IF(COUNTIF(Week_end,LK4),0,IF(COUNTIF(Jours_fériés,LK4),0,LK12-HLOOKUP(LK4+1,Journalier_HLV_Inter,10,FALSE)))))))))))))</f>
        <v>0</v>
      </c>
      <c r="LL21" s="63">
        <f>IF(WEEKDAY(LL4,2)=5,(LL12-HLOOKUP(LL4+3,Journalier_HLV_Inter,10,FALSE)),IF(AND(WEEKDAY(LL4,2)=1,COUNTIF(Jours_fériés,AND(LL4+1,IE+2))),LL12-HLOOKUP(LL4+3,Journalier_HLV_Inter,10,FALSE),IF(AND(WEEKDAY(LL4,2)=1,COUNTIF(Jours_fériés,LL4+1)),LL12-HLOOKUP(LL4+2,Journalier_HLV_Inter,10,FALSE),IF(AND(WEEKDAY(LL4,2)=2,COUNTIF(Jours_fériés,AND(LL4+1,LL4+2))),LL12-HLOOKUP(LL4+3,Journalier_HLV_Inter,10,FALSE),IF(AND(WEEKDAY(LL4,2)=2,COUNTIF(Jours_fériés,LL4+1)),LL12-HLOOKUP(LL4+2,Journalier_HLV_Inter,10,FALSE),IF(AND(WEEKDAY(LL4,2)=3,COUNTIF(Jours_fériés,AND(LL4+1,LL4+2))),LL12-HLOOKUP(LL4+5,Journalier_HLV_Inter,10,FALSE),IF(AND(WEEKDAY(LL4,2)=3,COUNTIF(Jours_fériés,LL4+1)),LL12-HLOOKUP(LL4+2,Journalier_HLV_Inter,10,FALSE),IF(AND(WEEKDAY(LL4,2)=4,COUNTIF(Jours_fériés,LL4+1)),LL12-HLOOKUP(LL4+4,Journalier_HLV_Inter,10,FALSE),IF(AND(WEEKDAY(LL4,2)=4,COUNTIF(Jours_fériés,AND(LL4+1,LL4+4))),LL12-HLOOKUP(LL4+5,Journalier_HLV_Inter,10,FALSE),IF(AND(WEEKDAY(LL4,2)=5,COUNTIF(Jours_fériés,LL4+3)),LL12-HLOOKUP(LL4+4,Journalier_HLV_Inter,10,FALSE),IF(COUNTIF(Week_end,LL4),0,IF(COUNTIF(Jours_fériés,LL4),0,LL12-HLOOKUP(LL4+1,Journalier_HLV_Inter,10,FALSE)))))))))))))</f>
        <v>0</v>
      </c>
      <c r="LM21" s="63">
        <f>IF(WEEKDAY(LM4,2)=5,(LM12-HLOOKUP(LM4+3,Journalier_HLV_Inter,10,FALSE)),IF(AND(WEEKDAY(LM4,2)=1,COUNTIF(Jours_fériés,AND(LM4+1,IE+2))),LM12-HLOOKUP(LM4+3,Journalier_HLV_Inter,10,FALSE),IF(AND(WEEKDAY(LM4,2)=1,COUNTIF(Jours_fériés,LM4+1)),LM12-HLOOKUP(LM4+2,Journalier_HLV_Inter,10,FALSE),IF(AND(WEEKDAY(LM4,2)=2,COUNTIF(Jours_fériés,AND(LM4+1,LM4+2))),LM12-HLOOKUP(LM4+3,Journalier_HLV_Inter,10,FALSE),IF(AND(WEEKDAY(LM4,2)=2,COUNTIF(Jours_fériés,LM4+1)),LM12-HLOOKUP(LM4+2,Journalier_HLV_Inter,10,FALSE),IF(AND(WEEKDAY(LM4,2)=3,COUNTIF(Jours_fériés,AND(LM4+1,LM4+2))),LM12-HLOOKUP(LM4+5,Journalier_HLV_Inter,10,FALSE),IF(AND(WEEKDAY(LM4,2)=3,COUNTIF(Jours_fériés,LM4+1)),LM12-HLOOKUP(LM4+2,Journalier_HLV_Inter,10,FALSE),IF(AND(WEEKDAY(LM4,2)=4,COUNTIF(Jours_fériés,LM4+1)),LM12-HLOOKUP(LM4+4,Journalier_HLV_Inter,10,FALSE),IF(AND(WEEKDAY(LM4,2)=4,COUNTIF(Jours_fériés,AND(LM4+1,LM4+4))),LM12-HLOOKUP(LM4+5,Journalier_HLV_Inter,10,FALSE),IF(AND(WEEKDAY(LM4,2)=5,COUNTIF(Jours_fériés,LM4+3)),LM12-HLOOKUP(LM4+4,Journalier_HLV_Inter,10,FALSE),IF(COUNTIF(Week_end,LM4),0,IF(COUNTIF(Jours_fériés,LM4),0,LM12-HLOOKUP(LM4+1,Journalier_HLV_Inter,10,FALSE)))))))))))))</f>
        <v>0</v>
      </c>
      <c r="LN21" s="63">
        <f>IF(WEEKDAY(LN4,2)=5,(LN12-HLOOKUP(LN4+3,Journalier_HLV_Inter,10,FALSE)),IF(AND(WEEKDAY(LN4,2)=1,COUNTIF(Jours_fériés,AND(LN4+1,IE+2))),LN12-HLOOKUP(LN4+3,Journalier_HLV_Inter,10,FALSE),IF(AND(WEEKDAY(LN4,2)=1,COUNTIF(Jours_fériés,LN4+1)),LN12-HLOOKUP(LN4+2,Journalier_HLV_Inter,10,FALSE),IF(AND(WEEKDAY(LN4,2)=2,COUNTIF(Jours_fériés,AND(LN4+1,LN4+2))),LN12-HLOOKUP(LN4+3,Journalier_HLV_Inter,10,FALSE),IF(AND(WEEKDAY(LN4,2)=2,COUNTIF(Jours_fériés,LN4+1)),LN12-HLOOKUP(LN4+2,Journalier_HLV_Inter,10,FALSE),IF(AND(WEEKDAY(LN4,2)=3,COUNTIF(Jours_fériés,AND(LN4+1,LN4+2))),LN12-HLOOKUP(LN4+5,Journalier_HLV_Inter,10,FALSE),IF(AND(WEEKDAY(LN4,2)=3,COUNTIF(Jours_fériés,LN4+1)),LN12-HLOOKUP(LN4+2,Journalier_HLV_Inter,10,FALSE),IF(AND(WEEKDAY(LN4,2)=4,COUNTIF(Jours_fériés,LN4+1)),LN12-HLOOKUP(LN4+4,Journalier_HLV_Inter,10,FALSE),IF(AND(WEEKDAY(LN4,2)=4,COUNTIF(Jours_fériés,AND(LN4+1,LN4+4))),LN12-HLOOKUP(LN4+5,Journalier_HLV_Inter,10,FALSE),IF(AND(WEEKDAY(LN4,2)=5,COUNTIF(Jours_fériés,LN4+3)),LN12-HLOOKUP(LN4+4,Journalier_HLV_Inter,10,FALSE),IF(COUNTIF(Week_end,LN4),0,IF(COUNTIF(Jours_fériés,LN4),0,LN12-HLOOKUP(LN4+1,Journalier_HLV_Inter,10,FALSE)))))))))))))</f>
        <v>0</v>
      </c>
      <c r="LO21" s="63">
        <f>IF(WEEKDAY(LO4,2)=5,(LO12-HLOOKUP(LO4+3,Journalier_HLV_Inter,10,FALSE)),IF(AND(WEEKDAY(LO4,2)=1,COUNTIF(Jours_fériés,AND(LO4+1,IE+2))),LO12-HLOOKUP(LO4+3,Journalier_HLV_Inter,10,FALSE),IF(AND(WEEKDAY(LO4,2)=1,COUNTIF(Jours_fériés,LO4+1)),LO12-HLOOKUP(LO4+2,Journalier_HLV_Inter,10,FALSE),IF(AND(WEEKDAY(LO4,2)=2,COUNTIF(Jours_fériés,AND(LO4+1,LO4+2))),LO12-HLOOKUP(LO4+3,Journalier_HLV_Inter,10,FALSE),IF(AND(WEEKDAY(LO4,2)=2,COUNTIF(Jours_fériés,LO4+1)),LO12-HLOOKUP(LO4+2,Journalier_HLV_Inter,10,FALSE),IF(AND(WEEKDAY(LO4,2)=3,COUNTIF(Jours_fériés,AND(LO4+1,LO4+2))),LO12-HLOOKUP(LO4+5,Journalier_HLV_Inter,10,FALSE),IF(AND(WEEKDAY(LO4,2)=3,COUNTIF(Jours_fériés,LO4+1)),LO12-HLOOKUP(LO4+2,Journalier_HLV_Inter,10,FALSE),IF(AND(WEEKDAY(LO4,2)=4,COUNTIF(Jours_fériés,LO4+1)),LO12-HLOOKUP(LO4+4,Journalier_HLV_Inter,10,FALSE),IF(AND(WEEKDAY(LO4,2)=4,COUNTIF(Jours_fériés,AND(LO4+1,LO4+4))),LO12-HLOOKUP(LO4+5,Journalier_HLV_Inter,10,FALSE),IF(AND(WEEKDAY(LO4,2)=5,COUNTIF(Jours_fériés,LO4+3)),LO12-HLOOKUP(LO4+4,Journalier_HLV_Inter,10,FALSE),IF(COUNTIF(Week_end,LO4),0,IF(COUNTIF(Jours_fériés,LO4),0,LO12-HLOOKUP(LO4+1,Journalier_HLV_Inter,10,FALSE)))))))))))))</f>
        <v>0</v>
      </c>
      <c r="LP21" s="63">
        <f>IF(WEEKDAY(LP4,2)=5,(LP12-HLOOKUP(LP4+3,Journalier_HLV_Inter,10,FALSE)),IF(AND(WEEKDAY(LP4,2)=1,COUNTIF(Jours_fériés,AND(LP4+1,IE+2))),LP12-HLOOKUP(LP4+3,Journalier_HLV_Inter,10,FALSE),IF(AND(WEEKDAY(LP4,2)=1,COUNTIF(Jours_fériés,LP4+1)),LP12-HLOOKUP(LP4+2,Journalier_HLV_Inter,10,FALSE),IF(AND(WEEKDAY(LP4,2)=2,COUNTIF(Jours_fériés,AND(LP4+1,LP4+2))),LP12-HLOOKUP(LP4+3,Journalier_HLV_Inter,10,FALSE),IF(AND(WEEKDAY(LP4,2)=2,COUNTIF(Jours_fériés,LP4+1)),LP12-HLOOKUP(LP4+2,Journalier_HLV_Inter,10,FALSE),IF(AND(WEEKDAY(LP4,2)=3,COUNTIF(Jours_fériés,AND(LP4+1,LP4+2))),LP12-HLOOKUP(LP4+5,Journalier_HLV_Inter,10,FALSE),IF(AND(WEEKDAY(LP4,2)=3,COUNTIF(Jours_fériés,LP4+1)),LP12-HLOOKUP(LP4+2,Journalier_HLV_Inter,10,FALSE),IF(AND(WEEKDAY(LP4,2)=4,COUNTIF(Jours_fériés,LP4+1)),LP12-HLOOKUP(LP4+4,Journalier_HLV_Inter,10,FALSE),IF(AND(WEEKDAY(LP4,2)=4,COUNTIF(Jours_fériés,AND(LP4+1,LP4+4))),LP12-HLOOKUP(LP4+5,Journalier_HLV_Inter,10,FALSE),IF(AND(WEEKDAY(LP4,2)=5,COUNTIF(Jours_fériés,LP4+3)),LP12-HLOOKUP(LP4+4,Journalier_HLV_Inter,10,FALSE),IF(COUNTIF(Week_end,LP4),0,IF(COUNTIF(Jours_fériés,LP4),0,LP12-HLOOKUP(LP4+1,Journalier_HLV_Inter,10,FALSE)))))))))))))</f>
        <v>0</v>
      </c>
      <c r="LQ21" s="63">
        <f>IF(WEEKDAY(LQ4,2)=5,(LQ12-HLOOKUP(LQ4+3,Journalier_HLV_Inter,10,FALSE)),IF(AND(WEEKDAY(LQ4,2)=1,COUNTIF(Jours_fériés,AND(LQ4+1,IE+2))),LQ12-HLOOKUP(LQ4+3,Journalier_HLV_Inter,10,FALSE),IF(AND(WEEKDAY(LQ4,2)=1,COUNTIF(Jours_fériés,LQ4+1)),LQ12-HLOOKUP(LQ4+2,Journalier_HLV_Inter,10,FALSE),IF(AND(WEEKDAY(LQ4,2)=2,COUNTIF(Jours_fériés,AND(LQ4+1,LQ4+2))),LQ12-HLOOKUP(LQ4+3,Journalier_HLV_Inter,10,FALSE),IF(AND(WEEKDAY(LQ4,2)=2,COUNTIF(Jours_fériés,LQ4+1)),LQ12-HLOOKUP(LQ4+2,Journalier_HLV_Inter,10,FALSE),IF(AND(WEEKDAY(LQ4,2)=3,COUNTIF(Jours_fériés,AND(LQ4+1,LQ4+2))),LQ12-HLOOKUP(LQ4+5,Journalier_HLV_Inter,10,FALSE),IF(AND(WEEKDAY(LQ4,2)=3,COUNTIF(Jours_fériés,LQ4+1)),LQ12-HLOOKUP(LQ4+2,Journalier_HLV_Inter,10,FALSE),IF(AND(WEEKDAY(LQ4,2)=4,COUNTIF(Jours_fériés,LQ4+1)),LQ12-HLOOKUP(LQ4+4,Journalier_HLV_Inter,10,FALSE),IF(AND(WEEKDAY(LQ4,2)=4,COUNTIF(Jours_fériés,AND(LQ4+1,LQ4+4))),LQ12-HLOOKUP(LQ4+5,Journalier_HLV_Inter,10,FALSE),IF(AND(WEEKDAY(LQ4,2)=5,COUNTIF(Jours_fériés,LQ4+3)),LQ12-HLOOKUP(LQ4+4,Journalier_HLV_Inter,10,FALSE),IF(COUNTIF(Week_end,LQ4),0,IF(COUNTIF(Jours_fériés,LQ4),0,LQ12-HLOOKUP(LQ4+1,Journalier_HLV_Inter,10,FALSE)))))))))))))</f>
        <v>0</v>
      </c>
      <c r="LR21" s="63">
        <f>IF(WEEKDAY(LR4,2)=5,(LR12-HLOOKUP(LR4+3,Journalier_HLV_Inter,10,FALSE)),IF(AND(WEEKDAY(LR4,2)=1,COUNTIF(Jours_fériés,AND(LR4+1,IE+2))),LR12-HLOOKUP(LR4+3,Journalier_HLV_Inter,10,FALSE),IF(AND(WEEKDAY(LR4,2)=1,COUNTIF(Jours_fériés,LR4+1)),LR12-HLOOKUP(LR4+2,Journalier_HLV_Inter,10,FALSE),IF(AND(WEEKDAY(LR4,2)=2,COUNTIF(Jours_fériés,AND(LR4+1,LR4+2))),LR12-HLOOKUP(LR4+3,Journalier_HLV_Inter,10,FALSE),IF(AND(WEEKDAY(LR4,2)=2,COUNTIF(Jours_fériés,LR4+1)),LR12-HLOOKUP(LR4+2,Journalier_HLV_Inter,10,FALSE),IF(AND(WEEKDAY(LR4,2)=3,COUNTIF(Jours_fériés,AND(LR4+1,LR4+2))),LR12-HLOOKUP(LR4+5,Journalier_HLV_Inter,10,FALSE),IF(AND(WEEKDAY(LR4,2)=3,COUNTIF(Jours_fériés,LR4+1)),LR12-HLOOKUP(LR4+2,Journalier_HLV_Inter,10,FALSE),IF(AND(WEEKDAY(LR4,2)=4,COUNTIF(Jours_fériés,LR4+1)),LR12-HLOOKUP(LR4+4,Journalier_HLV_Inter,10,FALSE),IF(AND(WEEKDAY(LR4,2)=4,COUNTIF(Jours_fériés,AND(LR4+1,LR4+4))),LR12-HLOOKUP(LR4+5,Journalier_HLV_Inter,10,FALSE),IF(AND(WEEKDAY(LR4,2)=5,COUNTIF(Jours_fériés,LR4+3)),LR12-HLOOKUP(LR4+4,Journalier_HLV_Inter,10,FALSE),IF(COUNTIF(Week_end,LR4),0,IF(COUNTIF(Jours_fériés,LR4),0,LR12-HLOOKUP(LR4+1,Journalier_HLV_Inter,10,FALSE)))))))))))))</f>
        <v>0</v>
      </c>
      <c r="LS21" s="63">
        <f>IF(WEEKDAY(LS4,2)=5,(LS12-HLOOKUP(LS4+3,Journalier_HLV_Inter,10,FALSE)),IF(AND(WEEKDAY(LS4,2)=1,COUNTIF(Jours_fériés,AND(LS4+1,IE+2))),LS12-HLOOKUP(LS4+3,Journalier_HLV_Inter,10,FALSE),IF(AND(WEEKDAY(LS4,2)=1,COUNTIF(Jours_fériés,LS4+1)),LS12-HLOOKUP(LS4+2,Journalier_HLV_Inter,10,FALSE),IF(AND(WEEKDAY(LS4,2)=2,COUNTIF(Jours_fériés,AND(LS4+1,LS4+2))),LS12-HLOOKUP(LS4+3,Journalier_HLV_Inter,10,FALSE),IF(AND(WEEKDAY(LS4,2)=2,COUNTIF(Jours_fériés,LS4+1)),LS12-HLOOKUP(LS4+2,Journalier_HLV_Inter,10,FALSE),IF(AND(WEEKDAY(LS4,2)=3,COUNTIF(Jours_fériés,AND(LS4+1,LS4+2))),LS12-HLOOKUP(LS4+5,Journalier_HLV_Inter,10,FALSE),IF(AND(WEEKDAY(LS4,2)=3,COUNTIF(Jours_fériés,LS4+1)),LS12-HLOOKUP(LS4+2,Journalier_HLV_Inter,10,FALSE),IF(AND(WEEKDAY(LS4,2)=4,COUNTIF(Jours_fériés,LS4+1)),LS12-HLOOKUP(LS4+4,Journalier_HLV_Inter,10,FALSE),IF(AND(WEEKDAY(LS4,2)=4,COUNTIF(Jours_fériés,AND(LS4+1,LS4+4))),LS12-HLOOKUP(LS4+5,Journalier_HLV_Inter,10,FALSE),IF(AND(WEEKDAY(LS4,2)=5,COUNTIF(Jours_fériés,LS4+3)),LS12-HLOOKUP(LS4+4,Journalier_HLV_Inter,10,FALSE),IF(COUNTIF(Week_end,LS4),0,IF(COUNTIF(Jours_fériés,LS4),0,LS12-HLOOKUP(LS4+1,Journalier_HLV_Inter,10,FALSE)))))))))))))</f>
        <v>0</v>
      </c>
      <c r="LT21" s="63">
        <f>IF(WEEKDAY(LT4,2)=5,(LT12-HLOOKUP(LT4+3,Journalier_HLV_Inter,10,FALSE)),IF(AND(WEEKDAY(LT4,2)=1,COUNTIF(Jours_fériés,AND(LT4+1,IE+2))),LT12-HLOOKUP(LT4+3,Journalier_HLV_Inter,10,FALSE),IF(AND(WEEKDAY(LT4,2)=1,COUNTIF(Jours_fériés,LT4+1)),LT12-HLOOKUP(LT4+2,Journalier_HLV_Inter,10,FALSE),IF(AND(WEEKDAY(LT4,2)=2,COUNTIF(Jours_fériés,AND(LT4+1,LT4+2))),LT12-HLOOKUP(LT4+3,Journalier_HLV_Inter,10,FALSE),IF(AND(WEEKDAY(LT4,2)=2,COUNTIF(Jours_fériés,LT4+1)),LT12-HLOOKUP(LT4+2,Journalier_HLV_Inter,10,FALSE),IF(AND(WEEKDAY(LT4,2)=3,COUNTIF(Jours_fériés,AND(LT4+1,LT4+2))),LT12-HLOOKUP(LT4+5,Journalier_HLV_Inter,10,FALSE),IF(AND(WEEKDAY(LT4,2)=3,COUNTIF(Jours_fériés,LT4+1)),LT12-HLOOKUP(LT4+2,Journalier_HLV_Inter,10,FALSE),IF(AND(WEEKDAY(LT4,2)=4,COUNTIF(Jours_fériés,LT4+1)),LT12-HLOOKUP(LT4+4,Journalier_HLV_Inter,10,FALSE),IF(AND(WEEKDAY(LT4,2)=4,COUNTIF(Jours_fériés,AND(LT4+1,LT4+4))),LT12-HLOOKUP(LT4+5,Journalier_HLV_Inter,10,FALSE),IF(AND(WEEKDAY(LT4,2)=5,COUNTIF(Jours_fériés,LT4+3)),LT12-HLOOKUP(LT4+4,Journalier_HLV_Inter,10,FALSE),IF(COUNTIF(Week_end,LT4),0,IF(COUNTIF(Jours_fériés,LT4),0,LT12-HLOOKUP(LT4+1,Journalier_HLV_Inter,10,FALSE)))))))))))))</f>
        <v>0</v>
      </c>
      <c r="LU21" s="63">
        <f>IF(WEEKDAY(LU4,2)=5,(LU12-HLOOKUP(LU4+3,Journalier_HLV_Inter,10,FALSE)),IF(AND(WEEKDAY(LU4,2)=1,COUNTIF(Jours_fériés,AND(LU4+1,IE+2))),LU12-HLOOKUP(LU4+3,Journalier_HLV_Inter,10,FALSE),IF(AND(WEEKDAY(LU4,2)=1,COUNTIF(Jours_fériés,LU4+1)),LU12-HLOOKUP(LU4+2,Journalier_HLV_Inter,10,FALSE),IF(AND(WEEKDAY(LU4,2)=2,COUNTIF(Jours_fériés,AND(LU4+1,LU4+2))),LU12-HLOOKUP(LU4+3,Journalier_HLV_Inter,10,FALSE),IF(AND(WEEKDAY(LU4,2)=2,COUNTIF(Jours_fériés,LU4+1)),LU12-HLOOKUP(LU4+2,Journalier_HLV_Inter,10,FALSE),IF(AND(WEEKDAY(LU4,2)=3,COUNTIF(Jours_fériés,AND(LU4+1,LU4+2))),LU12-HLOOKUP(LU4+5,Journalier_HLV_Inter,10,FALSE),IF(AND(WEEKDAY(LU4,2)=3,COUNTIF(Jours_fériés,LU4+1)),LU12-HLOOKUP(LU4+2,Journalier_HLV_Inter,10,FALSE),IF(AND(WEEKDAY(LU4,2)=4,COUNTIF(Jours_fériés,LU4+1)),LU12-HLOOKUP(LU4+4,Journalier_HLV_Inter,10,FALSE),IF(AND(WEEKDAY(LU4,2)=4,COUNTIF(Jours_fériés,AND(LU4+1,LU4+4))),LU12-HLOOKUP(LU4+5,Journalier_HLV_Inter,10,FALSE),IF(AND(WEEKDAY(LU4,2)=5,COUNTIF(Jours_fériés,LU4+3)),LU12-HLOOKUP(LU4+4,Journalier_HLV_Inter,10,FALSE),IF(COUNTIF(Week_end,LU4),0,IF(COUNTIF(Jours_fériés,LU4),0,LU12-HLOOKUP(LU4+1,Journalier_HLV_Inter,10,FALSE)))))))))))))</f>
        <v>0</v>
      </c>
      <c r="LV21" s="63">
        <f>IF(WEEKDAY(LV4,2)=5,(LV12-HLOOKUP(LV4+3,Journalier_HLV_Inter,10,FALSE)),IF(AND(WEEKDAY(LV4,2)=1,COUNTIF(Jours_fériés,AND(LV4+1,IE+2))),LV12-HLOOKUP(LV4+3,Journalier_HLV_Inter,10,FALSE),IF(AND(WEEKDAY(LV4,2)=1,COUNTIF(Jours_fériés,LV4+1)),LV12-HLOOKUP(LV4+2,Journalier_HLV_Inter,10,FALSE),IF(AND(WEEKDAY(LV4,2)=2,COUNTIF(Jours_fériés,AND(LV4+1,LV4+2))),LV12-HLOOKUP(LV4+3,Journalier_HLV_Inter,10,FALSE),IF(AND(WEEKDAY(LV4,2)=2,COUNTIF(Jours_fériés,LV4+1)),LV12-HLOOKUP(LV4+2,Journalier_HLV_Inter,10,FALSE),IF(AND(WEEKDAY(LV4,2)=3,COUNTIF(Jours_fériés,AND(LV4+1,LV4+2))),LV12-HLOOKUP(LV4+5,Journalier_HLV_Inter,10,FALSE),IF(AND(WEEKDAY(LV4,2)=3,COUNTIF(Jours_fériés,LV4+1)),LV12-HLOOKUP(LV4+2,Journalier_HLV_Inter,10,FALSE),IF(AND(WEEKDAY(LV4,2)=4,COUNTIF(Jours_fériés,LV4+1)),LV12-HLOOKUP(LV4+4,Journalier_HLV_Inter,10,FALSE),IF(AND(WEEKDAY(LV4,2)=4,COUNTIF(Jours_fériés,AND(LV4+1,LV4+4))),LV12-HLOOKUP(LV4+5,Journalier_HLV_Inter,10,FALSE),IF(AND(WEEKDAY(LV4,2)=5,COUNTIF(Jours_fériés,LV4+3)),LV12-HLOOKUP(LV4+4,Journalier_HLV_Inter,10,FALSE),IF(COUNTIF(Week_end,LV4),0,IF(COUNTIF(Jours_fériés,LV4),0,LV12-HLOOKUP(LV4+1,Journalier_HLV_Inter,10,FALSE)))))))))))))</f>
        <v>0</v>
      </c>
      <c r="LW21" s="63">
        <f>IF(WEEKDAY(LW4,2)=5,(LW12-HLOOKUP(LW4+3,Journalier_HLV_Inter,10,FALSE)),IF(AND(WEEKDAY(LW4,2)=1,COUNTIF(Jours_fériés,AND(LW4+1,IE+2))),LW12-HLOOKUP(LW4+3,Journalier_HLV_Inter,10,FALSE),IF(AND(WEEKDAY(LW4,2)=1,COUNTIF(Jours_fériés,LW4+1)),LW12-HLOOKUP(LW4+2,Journalier_HLV_Inter,10,FALSE),IF(AND(WEEKDAY(LW4,2)=2,COUNTIF(Jours_fériés,AND(LW4+1,LW4+2))),LW12-HLOOKUP(LW4+3,Journalier_HLV_Inter,10,FALSE),IF(AND(WEEKDAY(LW4,2)=2,COUNTIF(Jours_fériés,LW4+1)),LW12-HLOOKUP(LW4+2,Journalier_HLV_Inter,10,FALSE),IF(AND(WEEKDAY(LW4,2)=3,COUNTIF(Jours_fériés,AND(LW4+1,LW4+2))),LW12-HLOOKUP(LW4+5,Journalier_HLV_Inter,10,FALSE),IF(AND(WEEKDAY(LW4,2)=3,COUNTIF(Jours_fériés,LW4+1)),LW12-HLOOKUP(LW4+2,Journalier_HLV_Inter,10,FALSE),IF(AND(WEEKDAY(LW4,2)=4,COUNTIF(Jours_fériés,LW4+1)),LW12-HLOOKUP(LW4+4,Journalier_HLV_Inter,10,FALSE),IF(AND(WEEKDAY(LW4,2)=4,COUNTIF(Jours_fériés,AND(LW4+1,LW4+4))),LW12-HLOOKUP(LW4+5,Journalier_HLV_Inter,10,FALSE),IF(AND(WEEKDAY(LW4,2)=5,COUNTIF(Jours_fériés,LW4+3)),LW12-HLOOKUP(LW4+4,Journalier_HLV_Inter,10,FALSE),IF(COUNTIF(Week_end,LW4),0,IF(COUNTIF(Jours_fériés,LW4),0,LW12-HLOOKUP(LW4+1,Journalier_HLV_Inter,10,FALSE)))))))))))))</f>
        <v>0</v>
      </c>
      <c r="LX21" s="63">
        <f>IF(WEEKDAY(LX4,2)=5,(LX12-HLOOKUP(LX4+3,Journalier_HLV_Inter,10,FALSE)),IF(AND(WEEKDAY(LX4,2)=1,COUNTIF(Jours_fériés,AND(LX4+1,IE+2))),LX12-HLOOKUP(LX4+3,Journalier_HLV_Inter,10,FALSE),IF(AND(WEEKDAY(LX4,2)=1,COUNTIF(Jours_fériés,LX4+1)),LX12-HLOOKUP(LX4+2,Journalier_HLV_Inter,10,FALSE),IF(AND(WEEKDAY(LX4,2)=2,COUNTIF(Jours_fériés,AND(LX4+1,LX4+2))),LX12-HLOOKUP(LX4+3,Journalier_HLV_Inter,10,FALSE),IF(AND(WEEKDAY(LX4,2)=2,COUNTIF(Jours_fériés,LX4+1)),LX12-HLOOKUP(LX4+2,Journalier_HLV_Inter,10,FALSE),IF(AND(WEEKDAY(LX4,2)=3,COUNTIF(Jours_fériés,AND(LX4+1,LX4+2))),LX12-HLOOKUP(LX4+5,Journalier_HLV_Inter,10,FALSE),IF(AND(WEEKDAY(LX4,2)=3,COUNTIF(Jours_fériés,LX4+1)),LX12-HLOOKUP(LX4+2,Journalier_HLV_Inter,10,FALSE),IF(AND(WEEKDAY(LX4,2)=4,COUNTIF(Jours_fériés,LX4+1)),LX12-HLOOKUP(LX4+4,Journalier_HLV_Inter,10,FALSE),IF(AND(WEEKDAY(LX4,2)=4,COUNTIF(Jours_fériés,AND(LX4+1,LX4+4))),LX12-HLOOKUP(LX4+5,Journalier_HLV_Inter,10,FALSE),IF(AND(WEEKDAY(LX4,2)=5,COUNTIF(Jours_fériés,LX4+3)),LX12-HLOOKUP(LX4+4,Journalier_HLV_Inter,10,FALSE),IF(COUNTIF(Week_end,LX4),0,IF(COUNTIF(Jours_fériés,LX4),0,LX12-HLOOKUP(LX4+1,Journalier_HLV_Inter,10,FALSE)))))))))))))</f>
        <v>0</v>
      </c>
      <c r="LY21" s="63">
        <f>IF(WEEKDAY(LY4,2)=5,(LY12-HLOOKUP(LY4+3,Journalier_HLV_Inter,10,FALSE)),IF(AND(WEEKDAY(LY4,2)=1,COUNTIF(Jours_fériés,AND(LY4+1,IE+2))),LY12-HLOOKUP(LY4+3,Journalier_HLV_Inter,10,FALSE),IF(AND(WEEKDAY(LY4,2)=1,COUNTIF(Jours_fériés,LY4+1)),LY12-HLOOKUP(LY4+2,Journalier_HLV_Inter,10,FALSE),IF(AND(WEEKDAY(LY4,2)=2,COUNTIF(Jours_fériés,AND(LY4+1,LY4+2))),LY12-HLOOKUP(LY4+3,Journalier_HLV_Inter,10,FALSE),IF(AND(WEEKDAY(LY4,2)=2,COUNTIF(Jours_fériés,LY4+1)),LY12-HLOOKUP(LY4+2,Journalier_HLV_Inter,10,FALSE),IF(AND(WEEKDAY(LY4,2)=3,COUNTIF(Jours_fériés,AND(LY4+1,LY4+2))),LY12-HLOOKUP(LY4+5,Journalier_HLV_Inter,10,FALSE),IF(AND(WEEKDAY(LY4,2)=3,COUNTIF(Jours_fériés,LY4+1)),LY12-HLOOKUP(LY4+2,Journalier_HLV_Inter,10,FALSE),IF(AND(WEEKDAY(LY4,2)=4,COUNTIF(Jours_fériés,LY4+1)),LY12-HLOOKUP(LY4+4,Journalier_HLV_Inter,10,FALSE),IF(AND(WEEKDAY(LY4,2)=4,COUNTIF(Jours_fériés,AND(LY4+1,LY4+4))),LY12-HLOOKUP(LY4+5,Journalier_HLV_Inter,10,FALSE),IF(AND(WEEKDAY(LY4,2)=5,COUNTIF(Jours_fériés,LY4+3)),LY12-HLOOKUP(LY4+4,Journalier_HLV_Inter,10,FALSE),IF(COUNTIF(Week_end,LY4),0,IF(COUNTIF(Jours_fériés,LY4),0,LY12-HLOOKUP(LY4+1,Journalier_HLV_Inter,10,FALSE)))))))))))))</f>
        <v>0</v>
      </c>
      <c r="LZ21" s="63">
        <f>IF(WEEKDAY(LZ4,2)=5,(LZ12-HLOOKUP(LZ4+3,Journalier_HLV_Inter,10,FALSE)),IF(AND(WEEKDAY(LZ4,2)=1,COUNTIF(Jours_fériés,AND(LZ4+1,IE+2))),LZ12-HLOOKUP(LZ4+3,Journalier_HLV_Inter,10,FALSE),IF(AND(WEEKDAY(LZ4,2)=1,COUNTIF(Jours_fériés,LZ4+1)),LZ12-HLOOKUP(LZ4+2,Journalier_HLV_Inter,10,FALSE),IF(AND(WEEKDAY(LZ4,2)=2,COUNTIF(Jours_fériés,AND(LZ4+1,LZ4+2))),LZ12-HLOOKUP(LZ4+3,Journalier_HLV_Inter,10,FALSE),IF(AND(WEEKDAY(LZ4,2)=2,COUNTIF(Jours_fériés,LZ4+1)),LZ12-HLOOKUP(LZ4+2,Journalier_HLV_Inter,10,FALSE),IF(AND(WEEKDAY(LZ4,2)=3,COUNTIF(Jours_fériés,AND(LZ4+1,LZ4+2))),LZ12-HLOOKUP(LZ4+5,Journalier_HLV_Inter,10,FALSE),IF(AND(WEEKDAY(LZ4,2)=3,COUNTIF(Jours_fériés,LZ4+1)),LZ12-HLOOKUP(LZ4+2,Journalier_HLV_Inter,10,FALSE),IF(AND(WEEKDAY(LZ4,2)=4,COUNTIF(Jours_fériés,LZ4+1)),LZ12-HLOOKUP(LZ4+4,Journalier_HLV_Inter,10,FALSE),IF(AND(WEEKDAY(LZ4,2)=4,COUNTIF(Jours_fériés,AND(LZ4+1,LZ4+4))),LZ12-HLOOKUP(LZ4+5,Journalier_HLV_Inter,10,FALSE),IF(AND(WEEKDAY(LZ4,2)=5,COUNTIF(Jours_fériés,LZ4+3)),LZ12-HLOOKUP(LZ4+4,Journalier_HLV_Inter,10,FALSE),IF(COUNTIF(Week_end,LZ4),0,IF(COUNTIF(Jours_fériés,LZ4),0,LZ12-HLOOKUP(LZ4+1,Journalier_HLV_Inter,10,FALSE)))))))))))))</f>
        <v>0</v>
      </c>
      <c r="MA21" s="63">
        <f>IF(WEEKDAY(MA4,2)=5,(MA12-HLOOKUP(MA4+3,Journalier_HLV_Inter,10,FALSE)),IF(AND(WEEKDAY(MA4,2)=1,COUNTIF(Jours_fériés,AND(MA4+1,IE+2))),MA12-HLOOKUP(MA4+3,Journalier_HLV_Inter,10,FALSE),IF(AND(WEEKDAY(MA4,2)=1,COUNTIF(Jours_fériés,MA4+1)),MA12-HLOOKUP(MA4+2,Journalier_HLV_Inter,10,FALSE),IF(AND(WEEKDAY(MA4,2)=2,COUNTIF(Jours_fériés,AND(MA4+1,MA4+2))),MA12-HLOOKUP(MA4+3,Journalier_HLV_Inter,10,FALSE),IF(AND(WEEKDAY(MA4,2)=2,COUNTIF(Jours_fériés,MA4+1)),MA12-HLOOKUP(MA4+2,Journalier_HLV_Inter,10,FALSE),IF(AND(WEEKDAY(MA4,2)=3,COUNTIF(Jours_fériés,AND(MA4+1,MA4+2))),MA12-HLOOKUP(MA4+5,Journalier_HLV_Inter,10,FALSE),IF(AND(WEEKDAY(MA4,2)=3,COUNTIF(Jours_fériés,MA4+1)),MA12-HLOOKUP(MA4+2,Journalier_HLV_Inter,10,FALSE),IF(AND(WEEKDAY(MA4,2)=4,COUNTIF(Jours_fériés,MA4+1)),MA12-HLOOKUP(MA4+4,Journalier_HLV_Inter,10,FALSE),IF(AND(WEEKDAY(MA4,2)=4,COUNTIF(Jours_fériés,AND(MA4+1,MA4+4))),MA12-HLOOKUP(MA4+5,Journalier_HLV_Inter,10,FALSE),IF(AND(WEEKDAY(MA4,2)=5,COUNTIF(Jours_fériés,MA4+3)),MA12-HLOOKUP(MA4+4,Journalier_HLV_Inter,10,FALSE),IF(COUNTIF(Week_end,MA4),0,IF(COUNTIF(Jours_fériés,MA4),0,MA12-HLOOKUP(MA4+1,Journalier_HLV_Inter,10,FALSE)))))))))))))</f>
        <v>0</v>
      </c>
      <c r="MB21" s="63">
        <f>IF(WEEKDAY(MB4,2)=5,(MB12-HLOOKUP(MB4+3,Journalier_HLV_Inter,10,FALSE)),IF(AND(WEEKDAY(MB4,2)=1,COUNTIF(Jours_fériés,AND(MB4+1,IE+2))),MB12-HLOOKUP(MB4+3,Journalier_HLV_Inter,10,FALSE),IF(AND(WEEKDAY(MB4,2)=1,COUNTIF(Jours_fériés,MB4+1)),MB12-HLOOKUP(MB4+2,Journalier_HLV_Inter,10,FALSE),IF(AND(WEEKDAY(MB4,2)=2,COUNTIF(Jours_fériés,AND(MB4+1,MB4+2))),MB12-HLOOKUP(MB4+3,Journalier_HLV_Inter,10,FALSE),IF(AND(WEEKDAY(MB4,2)=2,COUNTIF(Jours_fériés,MB4+1)),MB12-HLOOKUP(MB4+2,Journalier_HLV_Inter,10,FALSE),IF(AND(WEEKDAY(MB4,2)=3,COUNTIF(Jours_fériés,AND(MB4+1,MB4+2))),MB12-HLOOKUP(MB4+5,Journalier_HLV_Inter,10,FALSE),IF(AND(WEEKDAY(MB4,2)=3,COUNTIF(Jours_fériés,MB4+1)),MB12-HLOOKUP(MB4+2,Journalier_HLV_Inter,10,FALSE),IF(AND(WEEKDAY(MB4,2)=4,COUNTIF(Jours_fériés,MB4+1)),MB12-HLOOKUP(MB4+4,Journalier_HLV_Inter,10,FALSE),IF(AND(WEEKDAY(MB4,2)=4,COUNTIF(Jours_fériés,AND(MB4+1,MB4+4))),MB12-HLOOKUP(MB4+5,Journalier_HLV_Inter,10,FALSE),IF(AND(WEEKDAY(MB4,2)=5,COUNTIF(Jours_fériés,MB4+3)),MB12-HLOOKUP(MB4+4,Journalier_HLV_Inter,10,FALSE),IF(COUNTIF(Week_end,MB4),0,IF(COUNTIF(Jours_fériés,MB4),0,MB12-HLOOKUP(MB4+1,Journalier_HLV_Inter,10,FALSE)))))))))))))</f>
        <v>0</v>
      </c>
      <c r="MC21" s="63">
        <f>IF(WEEKDAY(MC4,2)=5,(MC12-HLOOKUP(MC4+3,Journalier_HLV_Inter,10,FALSE)),IF(AND(WEEKDAY(MC4,2)=1,COUNTIF(Jours_fériés,AND(MC4+1,IE+2))),MC12-HLOOKUP(MC4+3,Journalier_HLV_Inter,10,FALSE),IF(AND(WEEKDAY(MC4,2)=1,COUNTIF(Jours_fériés,MC4+1)),MC12-HLOOKUP(MC4+2,Journalier_HLV_Inter,10,FALSE),IF(AND(WEEKDAY(MC4,2)=2,COUNTIF(Jours_fériés,AND(MC4+1,MC4+2))),MC12-HLOOKUP(MC4+3,Journalier_HLV_Inter,10,FALSE),IF(AND(WEEKDAY(MC4,2)=2,COUNTIF(Jours_fériés,MC4+1)),MC12-HLOOKUP(MC4+2,Journalier_HLV_Inter,10,FALSE),IF(AND(WEEKDAY(MC4,2)=3,COUNTIF(Jours_fériés,AND(MC4+1,MC4+2))),MC12-HLOOKUP(MC4+5,Journalier_HLV_Inter,10,FALSE),IF(AND(WEEKDAY(MC4,2)=3,COUNTIF(Jours_fériés,MC4+1)),MC12-HLOOKUP(MC4+2,Journalier_HLV_Inter,10,FALSE),IF(AND(WEEKDAY(MC4,2)=4,COUNTIF(Jours_fériés,MC4+1)),MC12-HLOOKUP(MC4+4,Journalier_HLV_Inter,10,FALSE),IF(AND(WEEKDAY(MC4,2)=4,COUNTIF(Jours_fériés,AND(MC4+1,MC4+4))),MC12-HLOOKUP(MC4+5,Journalier_HLV_Inter,10,FALSE),IF(AND(WEEKDAY(MC4,2)=5,COUNTIF(Jours_fériés,MC4+3)),MC12-HLOOKUP(MC4+4,Journalier_HLV_Inter,10,FALSE),IF(COUNTIF(Week_end,MC4),0,IF(COUNTIF(Jours_fériés,MC4),0,MC12-HLOOKUP(MC4+1,Journalier_HLV_Inter,10,FALSE)))))))))))))</f>
        <v>0</v>
      </c>
      <c r="MD21" s="63">
        <f>IF(WEEKDAY(MD4,2)=5,(MD12-HLOOKUP(MD4+3,Journalier_HLV_Inter,10,FALSE)),IF(AND(WEEKDAY(MD4,2)=1,COUNTIF(Jours_fériés,AND(MD4+1,IE+2))),MD12-HLOOKUP(MD4+3,Journalier_HLV_Inter,10,FALSE),IF(AND(WEEKDAY(MD4,2)=1,COUNTIF(Jours_fériés,MD4+1)),MD12-HLOOKUP(MD4+2,Journalier_HLV_Inter,10,FALSE),IF(AND(WEEKDAY(MD4,2)=2,COUNTIF(Jours_fériés,AND(MD4+1,MD4+2))),MD12-HLOOKUP(MD4+3,Journalier_HLV_Inter,10,FALSE),IF(AND(WEEKDAY(MD4,2)=2,COUNTIF(Jours_fériés,MD4+1)),MD12-HLOOKUP(MD4+2,Journalier_HLV_Inter,10,FALSE),IF(AND(WEEKDAY(MD4,2)=3,COUNTIF(Jours_fériés,AND(MD4+1,MD4+2))),MD12-HLOOKUP(MD4+5,Journalier_HLV_Inter,10,FALSE),IF(AND(WEEKDAY(MD4,2)=3,COUNTIF(Jours_fériés,MD4+1)),MD12-HLOOKUP(MD4+2,Journalier_HLV_Inter,10,FALSE),IF(AND(WEEKDAY(MD4,2)=4,COUNTIF(Jours_fériés,MD4+1)),MD12-HLOOKUP(MD4+4,Journalier_HLV_Inter,10,FALSE),IF(AND(WEEKDAY(MD4,2)=4,COUNTIF(Jours_fériés,AND(MD4+1,MD4+4))),MD12-HLOOKUP(MD4+5,Journalier_HLV_Inter,10,FALSE),IF(AND(WEEKDAY(MD4,2)=5,COUNTIF(Jours_fériés,MD4+3)),MD12-HLOOKUP(MD4+4,Journalier_HLV_Inter,10,FALSE),IF(COUNTIF(Week_end,MD4),0,IF(COUNTIF(Jours_fériés,MD4),0,MD12-HLOOKUP(MD4+1,Journalier_HLV_Inter,10,FALSE)))))))))))))</f>
        <v>0</v>
      </c>
      <c r="ME21" s="63">
        <f>IF(WEEKDAY(ME4,2)=5,(ME12-HLOOKUP(ME4+3,Journalier_HLV_Inter,10,FALSE)),IF(AND(WEEKDAY(ME4,2)=1,COUNTIF(Jours_fériés,AND(ME4+1,IE+2))),ME12-HLOOKUP(ME4+3,Journalier_HLV_Inter,10,FALSE),IF(AND(WEEKDAY(ME4,2)=1,COUNTIF(Jours_fériés,ME4+1)),ME12-HLOOKUP(ME4+2,Journalier_HLV_Inter,10,FALSE),IF(AND(WEEKDAY(ME4,2)=2,COUNTIF(Jours_fériés,AND(ME4+1,ME4+2))),ME12-HLOOKUP(ME4+3,Journalier_HLV_Inter,10,FALSE),IF(AND(WEEKDAY(ME4,2)=2,COUNTIF(Jours_fériés,ME4+1)),ME12-HLOOKUP(ME4+2,Journalier_HLV_Inter,10,FALSE),IF(AND(WEEKDAY(ME4,2)=3,COUNTIF(Jours_fériés,AND(ME4+1,ME4+2))),ME12-HLOOKUP(ME4+5,Journalier_HLV_Inter,10,FALSE),IF(AND(WEEKDAY(ME4,2)=3,COUNTIF(Jours_fériés,ME4+1)),ME12-HLOOKUP(ME4+2,Journalier_HLV_Inter,10,FALSE),IF(AND(WEEKDAY(ME4,2)=4,COUNTIF(Jours_fériés,ME4+1)),ME12-HLOOKUP(ME4+4,Journalier_HLV_Inter,10,FALSE),IF(AND(WEEKDAY(ME4,2)=4,COUNTIF(Jours_fériés,AND(ME4+1,ME4+4))),ME12-HLOOKUP(ME4+5,Journalier_HLV_Inter,10,FALSE),IF(AND(WEEKDAY(ME4,2)=5,COUNTIF(Jours_fériés,ME4+3)),ME12-HLOOKUP(ME4+4,Journalier_HLV_Inter,10,FALSE),IF(COUNTIF(Week_end,ME4),0,IF(COUNTIF(Jours_fériés,ME4),0,ME12-HLOOKUP(ME4+1,Journalier_HLV_Inter,10,FALSE)))))))))))))</f>
        <v>0</v>
      </c>
      <c r="MF21" s="63">
        <f>IF(WEEKDAY(MF4,2)=5,(MF12-HLOOKUP(MF4+3,Journalier_HLV_Inter,10,FALSE)),IF(AND(WEEKDAY(MF4,2)=1,COUNTIF(Jours_fériés,AND(MF4+1,IE+2))),MF12-HLOOKUP(MF4+3,Journalier_HLV_Inter,10,FALSE),IF(AND(WEEKDAY(MF4,2)=1,COUNTIF(Jours_fériés,MF4+1)),MF12-HLOOKUP(MF4+2,Journalier_HLV_Inter,10,FALSE),IF(AND(WEEKDAY(MF4,2)=2,COUNTIF(Jours_fériés,AND(MF4+1,MF4+2))),MF12-HLOOKUP(MF4+3,Journalier_HLV_Inter,10,FALSE),IF(AND(WEEKDAY(MF4,2)=2,COUNTIF(Jours_fériés,MF4+1)),MF12-HLOOKUP(MF4+2,Journalier_HLV_Inter,10,FALSE),IF(AND(WEEKDAY(MF4,2)=3,COUNTIF(Jours_fériés,AND(MF4+1,MF4+2))),MF12-HLOOKUP(MF4+5,Journalier_HLV_Inter,10,FALSE),IF(AND(WEEKDAY(MF4,2)=3,COUNTIF(Jours_fériés,MF4+1)),MF12-HLOOKUP(MF4+2,Journalier_HLV_Inter,10,FALSE),IF(AND(WEEKDAY(MF4,2)=4,COUNTIF(Jours_fériés,MF4+1)),MF12-HLOOKUP(MF4+4,Journalier_HLV_Inter,10,FALSE),IF(AND(WEEKDAY(MF4,2)=4,COUNTIF(Jours_fériés,AND(MF4+1,MF4+4))),MF12-HLOOKUP(MF4+5,Journalier_HLV_Inter,10,FALSE),IF(AND(WEEKDAY(MF4,2)=5,COUNTIF(Jours_fériés,MF4+3)),MF12-HLOOKUP(MF4+4,Journalier_HLV_Inter,10,FALSE),IF(COUNTIF(Week_end,MF4),0,IF(COUNTIF(Jours_fériés,MF4),0,MF12-HLOOKUP(MF4+1,Journalier_HLV_Inter,10,FALSE)))))))))))))</f>
        <v>0</v>
      </c>
      <c r="MG21" s="63">
        <f>IF(WEEKDAY(MG4,2)=5,(MG12-HLOOKUP(MG4+3,Journalier_HLV_Inter,10,FALSE)),IF(AND(WEEKDAY(MG4,2)=1,COUNTIF(Jours_fériés,AND(MG4+1,IE+2))),MG12-HLOOKUP(MG4+3,Journalier_HLV_Inter,10,FALSE),IF(AND(WEEKDAY(MG4,2)=1,COUNTIF(Jours_fériés,MG4+1)),MG12-HLOOKUP(MG4+2,Journalier_HLV_Inter,10,FALSE),IF(AND(WEEKDAY(MG4,2)=2,COUNTIF(Jours_fériés,AND(MG4+1,MG4+2))),MG12-HLOOKUP(MG4+3,Journalier_HLV_Inter,10,FALSE),IF(AND(WEEKDAY(MG4,2)=2,COUNTIF(Jours_fériés,MG4+1)),MG12-HLOOKUP(MG4+2,Journalier_HLV_Inter,10,FALSE),IF(AND(WEEKDAY(MG4,2)=3,COUNTIF(Jours_fériés,AND(MG4+1,MG4+2))),MG12-HLOOKUP(MG4+5,Journalier_HLV_Inter,10,FALSE),IF(AND(WEEKDAY(MG4,2)=3,COUNTIF(Jours_fériés,MG4+1)),MG12-HLOOKUP(MG4+2,Journalier_HLV_Inter,10,FALSE),IF(AND(WEEKDAY(MG4,2)=4,COUNTIF(Jours_fériés,MG4+1)),MG12-HLOOKUP(MG4+4,Journalier_HLV_Inter,10,FALSE),IF(AND(WEEKDAY(MG4,2)=4,COUNTIF(Jours_fériés,AND(MG4+1,MG4+4))),MG12-HLOOKUP(MG4+5,Journalier_HLV_Inter,10,FALSE),IF(AND(WEEKDAY(MG4,2)=5,COUNTIF(Jours_fériés,MG4+3)),MG12-HLOOKUP(MG4+4,Journalier_HLV_Inter,10,FALSE),IF(COUNTIF(Week_end,MG4),0,IF(COUNTIF(Jours_fériés,MG4),0,MG12-HLOOKUP(MG4+1,Journalier_HLV_Inter,10,FALSE)))))))))))))</f>
        <v>0</v>
      </c>
      <c r="MH21" s="63">
        <f>IF(WEEKDAY(MH4,2)=5,(MH12-HLOOKUP(MH4+3,Journalier_HLV_Inter,10,FALSE)),IF(AND(WEEKDAY(MH4,2)=1,COUNTIF(Jours_fériés,AND(MH4+1,IE+2))),MH12-HLOOKUP(MH4+3,Journalier_HLV_Inter,10,FALSE),IF(AND(WEEKDAY(MH4,2)=1,COUNTIF(Jours_fériés,MH4+1)),MH12-HLOOKUP(MH4+2,Journalier_HLV_Inter,10,FALSE),IF(AND(WEEKDAY(MH4,2)=2,COUNTIF(Jours_fériés,AND(MH4+1,MH4+2))),MH12-HLOOKUP(MH4+3,Journalier_HLV_Inter,10,FALSE),IF(AND(WEEKDAY(MH4,2)=2,COUNTIF(Jours_fériés,MH4+1)),MH12-HLOOKUP(MH4+2,Journalier_HLV_Inter,10,FALSE),IF(AND(WEEKDAY(MH4,2)=3,COUNTIF(Jours_fériés,AND(MH4+1,MH4+2))),MH12-HLOOKUP(MH4+5,Journalier_HLV_Inter,10,FALSE),IF(AND(WEEKDAY(MH4,2)=3,COUNTIF(Jours_fériés,MH4+1)),MH12-HLOOKUP(MH4+2,Journalier_HLV_Inter,10,FALSE),IF(AND(WEEKDAY(MH4,2)=4,COUNTIF(Jours_fériés,MH4+1)),MH12-HLOOKUP(MH4+4,Journalier_HLV_Inter,10,FALSE),IF(AND(WEEKDAY(MH4,2)=4,COUNTIF(Jours_fériés,AND(MH4+1,MH4+4))),MH12-HLOOKUP(MH4+5,Journalier_HLV_Inter,10,FALSE),IF(AND(WEEKDAY(MH4,2)=5,COUNTIF(Jours_fériés,MH4+3)),MH12-HLOOKUP(MH4+4,Journalier_HLV_Inter,10,FALSE),IF(COUNTIF(Week_end,MH4),0,IF(COUNTIF(Jours_fériés,MH4),0,MH12-HLOOKUP(MH4+1,Journalier_HLV_Inter,10,FALSE)))))))))))))</f>
        <v>0</v>
      </c>
      <c r="MI21" s="63">
        <f>IF(WEEKDAY(MI4,2)=5,(MI12-HLOOKUP(MI4+3,Journalier_HLV_Inter,10,FALSE)),IF(AND(WEEKDAY(MI4,2)=1,COUNTIF(Jours_fériés,AND(MI4+1,IE+2))),MI12-HLOOKUP(MI4+3,Journalier_HLV_Inter,10,FALSE),IF(AND(WEEKDAY(MI4,2)=1,COUNTIF(Jours_fériés,MI4+1)),MI12-HLOOKUP(MI4+2,Journalier_HLV_Inter,10,FALSE),IF(AND(WEEKDAY(MI4,2)=2,COUNTIF(Jours_fériés,AND(MI4+1,MI4+2))),MI12-HLOOKUP(MI4+3,Journalier_HLV_Inter,10,FALSE),IF(AND(WEEKDAY(MI4,2)=2,COUNTIF(Jours_fériés,MI4+1)),MI12-HLOOKUP(MI4+2,Journalier_HLV_Inter,10,FALSE),IF(AND(WEEKDAY(MI4,2)=3,COUNTIF(Jours_fériés,AND(MI4+1,MI4+2))),MI12-HLOOKUP(MI4+5,Journalier_HLV_Inter,10,FALSE),IF(AND(WEEKDAY(MI4,2)=3,COUNTIF(Jours_fériés,MI4+1)),MI12-HLOOKUP(MI4+2,Journalier_HLV_Inter,10,FALSE),IF(AND(WEEKDAY(MI4,2)=4,COUNTIF(Jours_fériés,MI4+1)),MI12-HLOOKUP(MI4+4,Journalier_HLV_Inter,10,FALSE),IF(AND(WEEKDAY(MI4,2)=4,COUNTIF(Jours_fériés,AND(MI4+1,MI4+4))),MI12-HLOOKUP(MI4+5,Journalier_HLV_Inter,10,FALSE),IF(AND(WEEKDAY(MI4,2)=5,COUNTIF(Jours_fériés,MI4+3)),MI12-HLOOKUP(MI4+4,Journalier_HLV_Inter,10,FALSE),IF(COUNTIF(Week_end,MI4),0,IF(COUNTIF(Jours_fériés,MI4),0,MI12-HLOOKUP(MI4+1,Journalier_HLV_Inter,10,FALSE)))))))))))))</f>
        <v>0</v>
      </c>
      <c r="MJ21" s="63">
        <f>IF(WEEKDAY(MJ4,2)=5,(MJ12-HLOOKUP(MJ4+3,Journalier_HLV_Inter,10,FALSE)),IF(AND(WEEKDAY(MJ4,2)=1,COUNTIF(Jours_fériés,AND(MJ4+1,IE+2))),MJ12-HLOOKUP(MJ4+3,Journalier_HLV_Inter,10,FALSE),IF(AND(WEEKDAY(MJ4,2)=1,COUNTIF(Jours_fériés,MJ4+1)),MJ12-HLOOKUP(MJ4+2,Journalier_HLV_Inter,10,FALSE),IF(AND(WEEKDAY(MJ4,2)=2,COUNTIF(Jours_fériés,AND(MJ4+1,MJ4+2))),MJ12-HLOOKUP(MJ4+3,Journalier_HLV_Inter,10,FALSE),IF(AND(WEEKDAY(MJ4,2)=2,COUNTIF(Jours_fériés,MJ4+1)),MJ12-HLOOKUP(MJ4+2,Journalier_HLV_Inter,10,FALSE),IF(AND(WEEKDAY(MJ4,2)=3,COUNTIF(Jours_fériés,AND(MJ4+1,MJ4+2))),MJ12-HLOOKUP(MJ4+5,Journalier_HLV_Inter,10,FALSE),IF(AND(WEEKDAY(MJ4,2)=3,COUNTIF(Jours_fériés,MJ4+1)),MJ12-HLOOKUP(MJ4+2,Journalier_HLV_Inter,10,FALSE),IF(AND(WEEKDAY(MJ4,2)=4,COUNTIF(Jours_fériés,MJ4+1)),MJ12-HLOOKUP(MJ4+4,Journalier_HLV_Inter,10,FALSE),IF(AND(WEEKDAY(MJ4,2)=4,COUNTIF(Jours_fériés,AND(MJ4+1,MJ4+4))),MJ12-HLOOKUP(MJ4+5,Journalier_HLV_Inter,10,FALSE),IF(AND(WEEKDAY(MJ4,2)=5,COUNTIF(Jours_fériés,MJ4+3)),MJ12-HLOOKUP(MJ4+4,Journalier_HLV_Inter,10,FALSE),IF(COUNTIF(Week_end,MJ4),0,IF(COUNTIF(Jours_fériés,MJ4),0,MJ12-HLOOKUP(MJ4+1,Journalier_HLV_Inter,10,FALSE)))))))))))))</f>
        <v>0</v>
      </c>
      <c r="MK21" s="63">
        <f>IF(WEEKDAY(MK4,2)=5,(MK12-HLOOKUP(MK4+3,Journalier_HLV_Inter,10,FALSE)),IF(AND(WEEKDAY(MK4,2)=1,COUNTIF(Jours_fériés,AND(MK4+1,IE+2))),MK12-HLOOKUP(MK4+3,Journalier_HLV_Inter,10,FALSE),IF(AND(WEEKDAY(MK4,2)=1,COUNTIF(Jours_fériés,MK4+1)),MK12-HLOOKUP(MK4+2,Journalier_HLV_Inter,10,FALSE),IF(AND(WEEKDAY(MK4,2)=2,COUNTIF(Jours_fériés,AND(MK4+1,MK4+2))),MK12-HLOOKUP(MK4+3,Journalier_HLV_Inter,10,FALSE),IF(AND(WEEKDAY(MK4,2)=2,COUNTIF(Jours_fériés,MK4+1)),MK12-HLOOKUP(MK4+2,Journalier_HLV_Inter,10,FALSE),IF(AND(WEEKDAY(MK4,2)=3,COUNTIF(Jours_fériés,AND(MK4+1,MK4+2))),MK12-HLOOKUP(MK4+5,Journalier_HLV_Inter,10,FALSE),IF(AND(WEEKDAY(MK4,2)=3,COUNTIF(Jours_fériés,MK4+1)),MK12-HLOOKUP(MK4+2,Journalier_HLV_Inter,10,FALSE),IF(AND(WEEKDAY(MK4,2)=4,COUNTIF(Jours_fériés,MK4+1)),MK12-HLOOKUP(MK4+4,Journalier_HLV_Inter,10,FALSE),IF(AND(WEEKDAY(MK4,2)=4,COUNTIF(Jours_fériés,AND(MK4+1,MK4+4))),MK12-HLOOKUP(MK4+5,Journalier_HLV_Inter,10,FALSE),IF(AND(WEEKDAY(MK4,2)=5,COUNTIF(Jours_fériés,MK4+3)),MK12-HLOOKUP(MK4+4,Journalier_HLV_Inter,10,FALSE),IF(COUNTIF(Week_end,MK4),0,IF(COUNTIF(Jours_fériés,MK4),0,MK12-HLOOKUP(MK4+1,Journalier_HLV_Inter,10,FALSE)))))))))))))</f>
        <v>0</v>
      </c>
      <c r="ML21" s="63">
        <f>IF(WEEKDAY(ML4,2)=5,(ML12-HLOOKUP(ML4+3,Journalier_HLV_Inter,10,FALSE)),IF(AND(WEEKDAY(ML4,2)=1,COUNTIF(Jours_fériés,AND(ML4+1,IE+2))),ML12-HLOOKUP(ML4+3,Journalier_HLV_Inter,10,FALSE),IF(AND(WEEKDAY(ML4,2)=1,COUNTIF(Jours_fériés,ML4+1)),ML12-HLOOKUP(ML4+2,Journalier_HLV_Inter,10,FALSE),IF(AND(WEEKDAY(ML4,2)=2,COUNTIF(Jours_fériés,AND(ML4+1,ML4+2))),ML12-HLOOKUP(ML4+3,Journalier_HLV_Inter,10,FALSE),IF(AND(WEEKDAY(ML4,2)=2,COUNTIF(Jours_fériés,ML4+1)),ML12-HLOOKUP(ML4+2,Journalier_HLV_Inter,10,FALSE),IF(AND(WEEKDAY(ML4,2)=3,COUNTIF(Jours_fériés,AND(ML4+1,ML4+2))),ML12-HLOOKUP(ML4+5,Journalier_HLV_Inter,10,FALSE),IF(AND(WEEKDAY(ML4,2)=3,COUNTIF(Jours_fériés,ML4+1)),ML12-HLOOKUP(ML4+2,Journalier_HLV_Inter,10,FALSE),IF(AND(WEEKDAY(ML4,2)=4,COUNTIF(Jours_fériés,ML4+1)),ML12-HLOOKUP(ML4+4,Journalier_HLV_Inter,10,FALSE),IF(AND(WEEKDAY(ML4,2)=4,COUNTIF(Jours_fériés,AND(ML4+1,ML4+4))),ML12-HLOOKUP(ML4+5,Journalier_HLV_Inter,10,FALSE),IF(AND(WEEKDAY(ML4,2)=5,COUNTIF(Jours_fériés,ML4+3)),ML12-HLOOKUP(ML4+4,Journalier_HLV_Inter,10,FALSE),IF(COUNTIF(Week_end,ML4),0,IF(COUNTIF(Jours_fériés,ML4),0,ML12-HLOOKUP(ML4+1,Journalier_HLV_Inter,10,FALSE)))))))))))))</f>
        <v>0</v>
      </c>
      <c r="MM21" s="63">
        <f>IF(WEEKDAY(MM4,2)=5,(MM12-HLOOKUP(MM4+3,Journalier_HLV_Inter,10,FALSE)),IF(AND(WEEKDAY(MM4,2)=1,COUNTIF(Jours_fériés,AND(MM4+1,IE+2))),MM12-HLOOKUP(MM4+3,Journalier_HLV_Inter,10,FALSE),IF(AND(WEEKDAY(MM4,2)=1,COUNTIF(Jours_fériés,MM4+1)),MM12-HLOOKUP(MM4+2,Journalier_HLV_Inter,10,FALSE),IF(AND(WEEKDAY(MM4,2)=2,COUNTIF(Jours_fériés,AND(MM4+1,MM4+2))),MM12-HLOOKUP(MM4+3,Journalier_HLV_Inter,10,FALSE),IF(AND(WEEKDAY(MM4,2)=2,COUNTIF(Jours_fériés,MM4+1)),MM12-HLOOKUP(MM4+2,Journalier_HLV_Inter,10,FALSE),IF(AND(WEEKDAY(MM4,2)=3,COUNTIF(Jours_fériés,AND(MM4+1,MM4+2))),MM12-HLOOKUP(MM4+5,Journalier_HLV_Inter,10,FALSE),IF(AND(WEEKDAY(MM4,2)=3,COUNTIF(Jours_fériés,MM4+1)),MM12-HLOOKUP(MM4+2,Journalier_HLV_Inter,10,FALSE),IF(AND(WEEKDAY(MM4,2)=4,COUNTIF(Jours_fériés,MM4+1)),MM12-HLOOKUP(MM4+4,Journalier_HLV_Inter,10,FALSE),IF(AND(WEEKDAY(MM4,2)=4,COUNTIF(Jours_fériés,AND(MM4+1,MM4+4))),MM12-HLOOKUP(MM4+5,Journalier_HLV_Inter,10,FALSE),IF(AND(WEEKDAY(MM4,2)=5,COUNTIF(Jours_fériés,MM4+3)),MM12-HLOOKUP(MM4+4,Journalier_HLV_Inter,10,FALSE),IF(COUNTIF(Week_end,MM4),0,IF(COUNTIF(Jours_fériés,MM4),0,MM12-HLOOKUP(MM4+1,Journalier_HLV_Inter,10,FALSE)))))))))))))</f>
        <v>0</v>
      </c>
      <c r="MN21" s="63">
        <f>IF(WEEKDAY(MN4,2)=5,(MN12-HLOOKUP(MN4+3,Journalier_HLV_Inter,10,FALSE)),IF(AND(WEEKDAY(MN4,2)=1,COUNTIF(Jours_fériés,AND(MN4+1,IE+2))),MN12-HLOOKUP(MN4+3,Journalier_HLV_Inter,10,FALSE),IF(AND(WEEKDAY(MN4,2)=1,COUNTIF(Jours_fériés,MN4+1)),MN12-HLOOKUP(MN4+2,Journalier_HLV_Inter,10,FALSE),IF(AND(WEEKDAY(MN4,2)=2,COUNTIF(Jours_fériés,AND(MN4+1,MN4+2))),MN12-HLOOKUP(MN4+3,Journalier_HLV_Inter,10,FALSE),IF(AND(WEEKDAY(MN4,2)=2,COUNTIF(Jours_fériés,MN4+1)),MN12-HLOOKUP(MN4+2,Journalier_HLV_Inter,10,FALSE),IF(AND(WEEKDAY(MN4,2)=3,COUNTIF(Jours_fériés,AND(MN4+1,MN4+2))),MN12-HLOOKUP(MN4+5,Journalier_HLV_Inter,10,FALSE),IF(AND(WEEKDAY(MN4,2)=3,COUNTIF(Jours_fériés,MN4+1)),MN12-HLOOKUP(MN4+2,Journalier_HLV_Inter,10,FALSE),IF(AND(WEEKDAY(MN4,2)=4,COUNTIF(Jours_fériés,MN4+1)),MN12-HLOOKUP(MN4+4,Journalier_HLV_Inter,10,FALSE),IF(AND(WEEKDAY(MN4,2)=4,COUNTIF(Jours_fériés,AND(MN4+1,MN4+4))),MN12-HLOOKUP(MN4+5,Journalier_HLV_Inter,10,FALSE),IF(AND(WEEKDAY(MN4,2)=5,COUNTIF(Jours_fériés,MN4+3)),MN12-HLOOKUP(MN4+4,Journalier_HLV_Inter,10,FALSE),IF(COUNTIF(Week_end,MN4),0,IF(COUNTIF(Jours_fériés,MN4),0,MN12-HLOOKUP(MN4+1,Journalier_HLV_Inter,10,FALSE)))))))))))))</f>
        <v>0</v>
      </c>
      <c r="MO21" s="63">
        <f>IF(WEEKDAY(MO4,2)=5,(MO12-HLOOKUP(MO4+3,Journalier_HLV_Inter,10,FALSE)),IF(AND(WEEKDAY(MO4,2)=1,COUNTIF(Jours_fériés,AND(MO4+1,IE+2))),MO12-HLOOKUP(MO4+3,Journalier_HLV_Inter,10,FALSE),IF(AND(WEEKDAY(MO4,2)=1,COUNTIF(Jours_fériés,MO4+1)),MO12-HLOOKUP(MO4+2,Journalier_HLV_Inter,10,FALSE),IF(AND(WEEKDAY(MO4,2)=2,COUNTIF(Jours_fériés,AND(MO4+1,MO4+2))),MO12-HLOOKUP(MO4+3,Journalier_HLV_Inter,10,FALSE),IF(AND(WEEKDAY(MO4,2)=2,COUNTIF(Jours_fériés,MO4+1)),MO12-HLOOKUP(MO4+2,Journalier_HLV_Inter,10,FALSE),IF(AND(WEEKDAY(MO4,2)=3,COUNTIF(Jours_fériés,AND(MO4+1,MO4+2))),MO12-HLOOKUP(MO4+5,Journalier_HLV_Inter,10,FALSE),IF(AND(WEEKDAY(MO4,2)=3,COUNTIF(Jours_fériés,MO4+1)),MO12-HLOOKUP(MO4+2,Journalier_HLV_Inter,10,FALSE),IF(AND(WEEKDAY(MO4,2)=4,COUNTIF(Jours_fériés,MO4+1)),MO12-HLOOKUP(MO4+4,Journalier_HLV_Inter,10,FALSE),IF(AND(WEEKDAY(MO4,2)=4,COUNTIF(Jours_fériés,AND(MO4+1,MO4+4))),MO12-HLOOKUP(MO4+5,Journalier_HLV_Inter,10,FALSE),IF(AND(WEEKDAY(MO4,2)=5,COUNTIF(Jours_fériés,MO4+3)),MO12-HLOOKUP(MO4+4,Journalier_HLV_Inter,10,FALSE),IF(COUNTIF(Week_end,MO4),0,IF(COUNTIF(Jours_fériés,MO4),0,MO12-HLOOKUP(MO4+1,Journalier_HLV_Inter,10,FALSE)))))))))))))</f>
        <v>0</v>
      </c>
      <c r="MP21" s="63">
        <f>IF(WEEKDAY(MP4,2)=5,(MP12-HLOOKUP(MP4+3,Journalier_HLV_Inter,10,FALSE)),IF(AND(WEEKDAY(MP4,2)=1,COUNTIF(Jours_fériés,AND(MP4+1,IE+2))),MP12-HLOOKUP(MP4+3,Journalier_HLV_Inter,10,FALSE),IF(AND(WEEKDAY(MP4,2)=1,COUNTIF(Jours_fériés,MP4+1)),MP12-HLOOKUP(MP4+2,Journalier_HLV_Inter,10,FALSE),IF(AND(WEEKDAY(MP4,2)=2,COUNTIF(Jours_fériés,AND(MP4+1,MP4+2))),MP12-HLOOKUP(MP4+3,Journalier_HLV_Inter,10,FALSE),IF(AND(WEEKDAY(MP4,2)=2,COUNTIF(Jours_fériés,MP4+1)),MP12-HLOOKUP(MP4+2,Journalier_HLV_Inter,10,FALSE),IF(AND(WEEKDAY(MP4,2)=3,COUNTIF(Jours_fériés,AND(MP4+1,MP4+2))),MP12-HLOOKUP(MP4+5,Journalier_HLV_Inter,10,FALSE),IF(AND(WEEKDAY(MP4,2)=3,COUNTIF(Jours_fériés,MP4+1)),MP12-HLOOKUP(MP4+2,Journalier_HLV_Inter,10,FALSE),IF(AND(WEEKDAY(MP4,2)=4,COUNTIF(Jours_fériés,MP4+1)),MP12-HLOOKUP(MP4+4,Journalier_HLV_Inter,10,FALSE),IF(AND(WEEKDAY(MP4,2)=4,COUNTIF(Jours_fériés,AND(MP4+1,MP4+4))),MP12-HLOOKUP(MP4+5,Journalier_HLV_Inter,10,FALSE),IF(AND(WEEKDAY(MP4,2)=5,COUNTIF(Jours_fériés,MP4+3)),MP12-HLOOKUP(MP4+4,Journalier_HLV_Inter,10,FALSE),IF(COUNTIF(Week_end,MP4),0,IF(COUNTIF(Jours_fériés,MP4),0,MP12-HLOOKUP(MP4+1,Journalier_HLV_Inter,10,FALSE)))))))))))))</f>
        <v>0</v>
      </c>
      <c r="MQ21" s="63">
        <f>IF(WEEKDAY(MQ4,2)=5,(MQ12-HLOOKUP(MQ4+3,Journalier_HLV_Inter,10,FALSE)),IF(AND(WEEKDAY(MQ4,2)=1,COUNTIF(Jours_fériés,AND(MQ4+1,IE+2))),MQ12-HLOOKUP(MQ4+3,Journalier_HLV_Inter,10,FALSE),IF(AND(WEEKDAY(MQ4,2)=1,COUNTIF(Jours_fériés,MQ4+1)),MQ12-HLOOKUP(MQ4+2,Journalier_HLV_Inter,10,FALSE),IF(AND(WEEKDAY(MQ4,2)=2,COUNTIF(Jours_fériés,AND(MQ4+1,MQ4+2))),MQ12-HLOOKUP(MQ4+3,Journalier_HLV_Inter,10,FALSE),IF(AND(WEEKDAY(MQ4,2)=2,COUNTIF(Jours_fériés,MQ4+1)),MQ12-HLOOKUP(MQ4+2,Journalier_HLV_Inter,10,FALSE),IF(AND(WEEKDAY(MQ4,2)=3,COUNTIF(Jours_fériés,AND(MQ4+1,MQ4+2))),MQ12-HLOOKUP(MQ4+5,Journalier_HLV_Inter,10,FALSE),IF(AND(WEEKDAY(MQ4,2)=3,COUNTIF(Jours_fériés,MQ4+1)),MQ12-HLOOKUP(MQ4+2,Journalier_HLV_Inter,10,FALSE),IF(AND(WEEKDAY(MQ4,2)=4,COUNTIF(Jours_fériés,MQ4+1)),MQ12-HLOOKUP(MQ4+4,Journalier_HLV_Inter,10,FALSE),IF(AND(WEEKDAY(MQ4,2)=4,COUNTIF(Jours_fériés,AND(MQ4+1,MQ4+4))),MQ12-HLOOKUP(MQ4+5,Journalier_HLV_Inter,10,FALSE),IF(AND(WEEKDAY(MQ4,2)=5,COUNTIF(Jours_fériés,MQ4+3)),MQ12-HLOOKUP(MQ4+4,Journalier_HLV_Inter,10,FALSE),IF(COUNTIF(Week_end,MQ4),0,IF(COUNTIF(Jours_fériés,MQ4),0,MQ12-HLOOKUP(MQ4+1,Journalier_HLV_Inter,10,FALSE)))))))))))))</f>
        <v>0</v>
      </c>
      <c r="MR21" s="63">
        <f>IF(WEEKDAY(MR4,2)=5,(MR12-HLOOKUP(MR4+3,Journalier_HLV_Inter,10,FALSE)),IF(AND(WEEKDAY(MR4,2)=1,COUNTIF(Jours_fériés,AND(MR4+1,IE+2))),MR12-HLOOKUP(MR4+3,Journalier_HLV_Inter,10,FALSE),IF(AND(WEEKDAY(MR4,2)=1,COUNTIF(Jours_fériés,MR4+1)),MR12-HLOOKUP(MR4+2,Journalier_HLV_Inter,10,FALSE),IF(AND(WEEKDAY(MR4,2)=2,COUNTIF(Jours_fériés,AND(MR4+1,MR4+2))),MR12-HLOOKUP(MR4+3,Journalier_HLV_Inter,10,FALSE),IF(AND(WEEKDAY(MR4,2)=2,COUNTIF(Jours_fériés,MR4+1)),MR12-HLOOKUP(MR4+2,Journalier_HLV_Inter,10,FALSE),IF(AND(WEEKDAY(MR4,2)=3,COUNTIF(Jours_fériés,AND(MR4+1,MR4+2))),MR12-HLOOKUP(MR4+5,Journalier_HLV_Inter,10,FALSE),IF(AND(WEEKDAY(MR4,2)=3,COUNTIF(Jours_fériés,MR4+1)),MR12-HLOOKUP(MR4+2,Journalier_HLV_Inter,10,FALSE),IF(AND(WEEKDAY(MR4,2)=4,COUNTIF(Jours_fériés,MR4+1)),MR12-HLOOKUP(MR4+4,Journalier_HLV_Inter,10,FALSE),IF(AND(WEEKDAY(MR4,2)=4,COUNTIF(Jours_fériés,AND(MR4+1,MR4+4))),MR12-HLOOKUP(MR4+5,Journalier_HLV_Inter,10,FALSE),IF(AND(WEEKDAY(MR4,2)=5,COUNTIF(Jours_fériés,MR4+3)),MR12-HLOOKUP(MR4+4,Journalier_HLV_Inter,10,FALSE),IF(COUNTIF(Week_end,MR4),0,IF(COUNTIF(Jours_fériés,MR4),0,MR12-HLOOKUP(MR4+1,Journalier_HLV_Inter,10,FALSE)))))))))))))</f>
        <v>0</v>
      </c>
      <c r="MS21" s="63">
        <f>IF(WEEKDAY(MS4,2)=5,(MS12-HLOOKUP(MS4+3,Journalier_HLV_Inter,10,FALSE)),IF(AND(WEEKDAY(MS4,2)=1,COUNTIF(Jours_fériés,AND(MS4+1,IE+2))),MS12-HLOOKUP(MS4+3,Journalier_HLV_Inter,10,FALSE),IF(AND(WEEKDAY(MS4,2)=1,COUNTIF(Jours_fériés,MS4+1)),MS12-HLOOKUP(MS4+2,Journalier_HLV_Inter,10,FALSE),IF(AND(WEEKDAY(MS4,2)=2,COUNTIF(Jours_fériés,AND(MS4+1,MS4+2))),MS12-HLOOKUP(MS4+3,Journalier_HLV_Inter,10,FALSE),IF(AND(WEEKDAY(MS4,2)=2,COUNTIF(Jours_fériés,MS4+1)),MS12-HLOOKUP(MS4+2,Journalier_HLV_Inter,10,FALSE),IF(AND(WEEKDAY(MS4,2)=3,COUNTIF(Jours_fériés,AND(MS4+1,MS4+2))),MS12-HLOOKUP(MS4+5,Journalier_HLV_Inter,10,FALSE),IF(AND(WEEKDAY(MS4,2)=3,COUNTIF(Jours_fériés,MS4+1)),MS12-HLOOKUP(MS4+2,Journalier_HLV_Inter,10,FALSE),IF(AND(WEEKDAY(MS4,2)=4,COUNTIF(Jours_fériés,MS4+1)),MS12-HLOOKUP(MS4+4,Journalier_HLV_Inter,10,FALSE),IF(AND(WEEKDAY(MS4,2)=4,COUNTIF(Jours_fériés,AND(MS4+1,MS4+4))),MS12-HLOOKUP(MS4+5,Journalier_HLV_Inter,10,FALSE),IF(AND(WEEKDAY(MS4,2)=5,COUNTIF(Jours_fériés,MS4+3)),MS12-HLOOKUP(MS4+4,Journalier_HLV_Inter,10,FALSE),IF(COUNTIF(Week_end,MS4),0,IF(COUNTIF(Jours_fériés,MS4),0,MS12-HLOOKUP(MS4+1,Journalier_HLV_Inter,10,FALSE)))))))))))))</f>
        <v>0</v>
      </c>
      <c r="MT21" s="63">
        <f>IF(WEEKDAY(MT4,2)=5,(MT12-HLOOKUP(MT4+3,Journalier_HLV_Inter,10,FALSE)),IF(AND(WEEKDAY(MT4,2)=1,COUNTIF(Jours_fériés,AND(MT4+1,IE+2))),MT12-HLOOKUP(MT4+3,Journalier_HLV_Inter,10,FALSE),IF(AND(WEEKDAY(MT4,2)=1,COUNTIF(Jours_fériés,MT4+1)),MT12-HLOOKUP(MT4+2,Journalier_HLV_Inter,10,FALSE),IF(AND(WEEKDAY(MT4,2)=2,COUNTIF(Jours_fériés,AND(MT4+1,MT4+2))),MT12-HLOOKUP(MT4+3,Journalier_HLV_Inter,10,FALSE),IF(AND(WEEKDAY(MT4,2)=2,COUNTIF(Jours_fériés,MT4+1)),MT12-HLOOKUP(MT4+2,Journalier_HLV_Inter,10,FALSE),IF(AND(WEEKDAY(MT4,2)=3,COUNTIF(Jours_fériés,AND(MT4+1,MT4+2))),MT12-HLOOKUP(MT4+5,Journalier_HLV_Inter,10,FALSE),IF(AND(WEEKDAY(MT4,2)=3,COUNTIF(Jours_fériés,MT4+1)),MT12-HLOOKUP(MT4+2,Journalier_HLV_Inter,10,FALSE),IF(AND(WEEKDAY(MT4,2)=4,COUNTIF(Jours_fériés,MT4+1)),MT12-HLOOKUP(MT4+4,Journalier_HLV_Inter,10,FALSE),IF(AND(WEEKDAY(MT4,2)=4,COUNTIF(Jours_fériés,AND(MT4+1,MT4+4))),MT12-HLOOKUP(MT4+5,Journalier_HLV_Inter,10,FALSE),IF(AND(WEEKDAY(MT4,2)=5,COUNTIF(Jours_fériés,MT4+3)),MT12-HLOOKUP(MT4+4,Journalier_HLV_Inter,10,FALSE),IF(COUNTIF(Week_end,MT4),0,IF(COUNTIF(Jours_fériés,MT4),0,MT12-HLOOKUP(MT4+1,Journalier_HLV_Inter,10,FALSE)))))))))))))</f>
        <v>0</v>
      </c>
      <c r="MU21" s="63">
        <f>IF(WEEKDAY(MU4,2)=5,(MU12-HLOOKUP(MU4+3,Journalier_HLV_Inter,10,FALSE)),IF(AND(WEEKDAY(MU4,2)=1,COUNTIF(Jours_fériés,AND(MU4+1,IE+2))),MU12-HLOOKUP(MU4+3,Journalier_HLV_Inter,10,FALSE),IF(AND(WEEKDAY(MU4,2)=1,COUNTIF(Jours_fériés,MU4+1)),MU12-HLOOKUP(MU4+2,Journalier_HLV_Inter,10,FALSE),IF(AND(WEEKDAY(MU4,2)=2,COUNTIF(Jours_fériés,AND(MU4+1,MU4+2))),MU12-HLOOKUP(MU4+3,Journalier_HLV_Inter,10,FALSE),IF(AND(WEEKDAY(MU4,2)=2,COUNTIF(Jours_fériés,MU4+1)),MU12-HLOOKUP(MU4+2,Journalier_HLV_Inter,10,FALSE),IF(AND(WEEKDAY(MU4,2)=3,COUNTIF(Jours_fériés,AND(MU4+1,MU4+2))),MU12-HLOOKUP(MU4+5,Journalier_HLV_Inter,10,FALSE),IF(AND(WEEKDAY(MU4,2)=3,COUNTIF(Jours_fériés,MU4+1)),MU12-HLOOKUP(MU4+2,Journalier_HLV_Inter,10,FALSE),IF(AND(WEEKDAY(MU4,2)=4,COUNTIF(Jours_fériés,MU4+1)),MU12-HLOOKUP(MU4+4,Journalier_HLV_Inter,10,FALSE),IF(AND(WEEKDAY(MU4,2)=4,COUNTIF(Jours_fériés,AND(MU4+1,MU4+4))),MU12-HLOOKUP(MU4+5,Journalier_HLV_Inter,10,FALSE),IF(AND(WEEKDAY(MU4,2)=5,COUNTIF(Jours_fériés,MU4+3)),MU12-HLOOKUP(MU4+4,Journalier_HLV_Inter,10,FALSE),IF(COUNTIF(Week_end,MU4),0,IF(COUNTIF(Jours_fériés,MU4),0,MU12-HLOOKUP(MU4+1,Journalier_HLV_Inter,10,FALSE)))))))))))))</f>
        <v>0</v>
      </c>
      <c r="MV21" s="63">
        <f>IF(WEEKDAY(MV4,2)=5,(MV12-HLOOKUP(MV4+3,Journalier_HLV_Inter,10,FALSE)),IF(AND(WEEKDAY(MV4,2)=1,COUNTIF(Jours_fériés,AND(MV4+1,IE+2))),MV12-HLOOKUP(MV4+3,Journalier_HLV_Inter,10,FALSE),IF(AND(WEEKDAY(MV4,2)=1,COUNTIF(Jours_fériés,MV4+1)),MV12-HLOOKUP(MV4+2,Journalier_HLV_Inter,10,FALSE),IF(AND(WEEKDAY(MV4,2)=2,COUNTIF(Jours_fériés,AND(MV4+1,MV4+2))),MV12-HLOOKUP(MV4+3,Journalier_HLV_Inter,10,FALSE),IF(AND(WEEKDAY(MV4,2)=2,COUNTIF(Jours_fériés,MV4+1)),MV12-HLOOKUP(MV4+2,Journalier_HLV_Inter,10,FALSE),IF(AND(WEEKDAY(MV4,2)=3,COUNTIF(Jours_fériés,AND(MV4+1,MV4+2))),MV12-HLOOKUP(MV4+5,Journalier_HLV_Inter,10,FALSE),IF(AND(WEEKDAY(MV4,2)=3,COUNTIF(Jours_fériés,MV4+1)),MV12-HLOOKUP(MV4+2,Journalier_HLV_Inter,10,FALSE),IF(AND(WEEKDAY(MV4,2)=4,COUNTIF(Jours_fériés,MV4+1)),MV12-HLOOKUP(MV4+4,Journalier_HLV_Inter,10,FALSE),IF(AND(WEEKDAY(MV4,2)=4,COUNTIF(Jours_fériés,AND(MV4+1,MV4+4))),MV12-HLOOKUP(MV4+5,Journalier_HLV_Inter,10,FALSE),IF(AND(WEEKDAY(MV4,2)=5,COUNTIF(Jours_fériés,MV4+3)),MV12-HLOOKUP(MV4+4,Journalier_HLV_Inter,10,FALSE),IF(COUNTIF(Week_end,MV4),0,IF(COUNTIF(Jours_fériés,MV4),0,MV12-HLOOKUP(MV4+1,Journalier_HLV_Inter,10,FALSE)))))))))))))</f>
        <v>0</v>
      </c>
      <c r="MW21" s="63">
        <f>IF(WEEKDAY(MW4,2)=5,(MW12-HLOOKUP(MW4+3,Journalier_HLV_Inter,10,FALSE)),IF(AND(WEEKDAY(MW4,2)=1,COUNTIF(Jours_fériés,AND(MW4+1,IE+2))),MW12-HLOOKUP(MW4+3,Journalier_HLV_Inter,10,FALSE),IF(AND(WEEKDAY(MW4,2)=1,COUNTIF(Jours_fériés,MW4+1)),MW12-HLOOKUP(MW4+2,Journalier_HLV_Inter,10,FALSE),IF(AND(WEEKDAY(MW4,2)=2,COUNTIF(Jours_fériés,AND(MW4+1,MW4+2))),MW12-HLOOKUP(MW4+3,Journalier_HLV_Inter,10,FALSE),IF(AND(WEEKDAY(MW4,2)=2,COUNTIF(Jours_fériés,MW4+1)),MW12-HLOOKUP(MW4+2,Journalier_HLV_Inter,10,FALSE),IF(AND(WEEKDAY(MW4,2)=3,COUNTIF(Jours_fériés,AND(MW4+1,MW4+2))),MW12-HLOOKUP(MW4+5,Journalier_HLV_Inter,10,FALSE),IF(AND(WEEKDAY(MW4,2)=3,COUNTIF(Jours_fériés,MW4+1)),MW12-HLOOKUP(MW4+2,Journalier_HLV_Inter,10,FALSE),IF(AND(WEEKDAY(MW4,2)=4,COUNTIF(Jours_fériés,MW4+1)),MW12-HLOOKUP(MW4+4,Journalier_HLV_Inter,10,FALSE),IF(AND(WEEKDAY(MW4,2)=4,COUNTIF(Jours_fériés,AND(MW4+1,MW4+4))),MW12-HLOOKUP(MW4+5,Journalier_HLV_Inter,10,FALSE),IF(AND(WEEKDAY(MW4,2)=5,COUNTIF(Jours_fériés,MW4+3)),MW12-HLOOKUP(MW4+4,Journalier_HLV_Inter,10,FALSE),IF(COUNTIF(Week_end,MW4),0,IF(COUNTIF(Jours_fériés,MW4),0,MW12-HLOOKUP(MW4+1,Journalier_HLV_Inter,10,FALSE)))))))))))))</f>
        <v>0</v>
      </c>
      <c r="MX21" s="63">
        <f>IF(WEEKDAY(MX4,2)=5,(MX12-HLOOKUP(MX4+3,Journalier_HLV_Inter,10,FALSE)),IF(AND(WEEKDAY(MX4,2)=1,COUNTIF(Jours_fériés,AND(MX4+1,IE+2))),MX12-HLOOKUP(MX4+3,Journalier_HLV_Inter,10,FALSE),IF(AND(WEEKDAY(MX4,2)=1,COUNTIF(Jours_fériés,MX4+1)),MX12-HLOOKUP(MX4+2,Journalier_HLV_Inter,10,FALSE),IF(AND(WEEKDAY(MX4,2)=2,COUNTIF(Jours_fériés,AND(MX4+1,MX4+2))),MX12-HLOOKUP(MX4+3,Journalier_HLV_Inter,10,FALSE),IF(AND(WEEKDAY(MX4,2)=2,COUNTIF(Jours_fériés,MX4+1)),MX12-HLOOKUP(MX4+2,Journalier_HLV_Inter,10,FALSE),IF(AND(WEEKDAY(MX4,2)=3,COUNTIF(Jours_fériés,AND(MX4+1,MX4+2))),MX12-HLOOKUP(MX4+5,Journalier_HLV_Inter,10,FALSE),IF(AND(WEEKDAY(MX4,2)=3,COUNTIF(Jours_fériés,MX4+1)),MX12-HLOOKUP(MX4+2,Journalier_HLV_Inter,10,FALSE),IF(AND(WEEKDAY(MX4,2)=4,COUNTIF(Jours_fériés,MX4+1)),MX12-HLOOKUP(MX4+4,Journalier_HLV_Inter,10,FALSE),IF(AND(WEEKDAY(MX4,2)=4,COUNTIF(Jours_fériés,AND(MX4+1,MX4+4))),MX12-HLOOKUP(MX4+5,Journalier_HLV_Inter,10,FALSE),IF(AND(WEEKDAY(MX4,2)=5,COUNTIF(Jours_fériés,MX4+3)),MX12-HLOOKUP(MX4+4,Journalier_HLV_Inter,10,FALSE),IF(COUNTIF(Week_end,MX4),0,IF(COUNTIF(Jours_fériés,MX4),0,MX12-HLOOKUP(MX4+1,Journalier_HLV_Inter,10,FALSE)))))))))))))</f>
        <v>0</v>
      </c>
      <c r="MY21" s="63">
        <f>IF(WEEKDAY(MY4,2)=5,(MY12-HLOOKUP(MY4+3,Journalier_HLV_Inter,10,FALSE)),IF(AND(WEEKDAY(MY4,2)=1,COUNTIF(Jours_fériés,AND(MY4+1,IE+2))),MY12-HLOOKUP(MY4+3,Journalier_HLV_Inter,10,FALSE),IF(AND(WEEKDAY(MY4,2)=1,COUNTIF(Jours_fériés,MY4+1)),MY12-HLOOKUP(MY4+2,Journalier_HLV_Inter,10,FALSE),IF(AND(WEEKDAY(MY4,2)=2,COUNTIF(Jours_fériés,AND(MY4+1,MY4+2))),MY12-HLOOKUP(MY4+3,Journalier_HLV_Inter,10,FALSE),IF(AND(WEEKDAY(MY4,2)=2,COUNTIF(Jours_fériés,MY4+1)),MY12-HLOOKUP(MY4+2,Journalier_HLV_Inter,10,FALSE),IF(AND(WEEKDAY(MY4,2)=3,COUNTIF(Jours_fériés,AND(MY4+1,MY4+2))),MY12-HLOOKUP(MY4+5,Journalier_HLV_Inter,10,FALSE),IF(AND(WEEKDAY(MY4,2)=3,COUNTIF(Jours_fériés,MY4+1)),MY12-HLOOKUP(MY4+2,Journalier_HLV_Inter,10,FALSE),IF(AND(WEEKDAY(MY4,2)=4,COUNTIF(Jours_fériés,MY4+1)),MY12-HLOOKUP(MY4+4,Journalier_HLV_Inter,10,FALSE),IF(AND(WEEKDAY(MY4,2)=4,COUNTIF(Jours_fériés,AND(MY4+1,MY4+4))),MY12-HLOOKUP(MY4+5,Journalier_HLV_Inter,10,FALSE),IF(AND(WEEKDAY(MY4,2)=5,COUNTIF(Jours_fériés,MY4+3)),MY12-HLOOKUP(MY4+4,Journalier_HLV_Inter,10,FALSE),IF(COUNTIF(Week_end,MY4),0,IF(COUNTIF(Jours_fériés,MY4),0,MY12-HLOOKUP(MY4+1,Journalier_HLV_Inter,10,FALSE)))))))))))))</f>
        <v>0</v>
      </c>
      <c r="MZ21" s="63">
        <f>IF(WEEKDAY(MZ4,2)=5,(MZ12-HLOOKUP(MZ4+3,Journalier_HLV_Inter,10,FALSE)),IF(AND(WEEKDAY(MZ4,2)=1,COUNTIF(Jours_fériés,AND(MZ4+1,IE+2))),MZ12-HLOOKUP(MZ4+3,Journalier_HLV_Inter,10,FALSE),IF(AND(WEEKDAY(MZ4,2)=1,COUNTIF(Jours_fériés,MZ4+1)),MZ12-HLOOKUP(MZ4+2,Journalier_HLV_Inter,10,FALSE),IF(AND(WEEKDAY(MZ4,2)=2,COUNTIF(Jours_fériés,AND(MZ4+1,MZ4+2))),MZ12-HLOOKUP(MZ4+3,Journalier_HLV_Inter,10,FALSE),IF(AND(WEEKDAY(MZ4,2)=2,COUNTIF(Jours_fériés,MZ4+1)),MZ12-HLOOKUP(MZ4+2,Journalier_HLV_Inter,10,FALSE),IF(AND(WEEKDAY(MZ4,2)=3,COUNTIF(Jours_fériés,AND(MZ4+1,MZ4+2))),MZ12-HLOOKUP(MZ4+5,Journalier_HLV_Inter,10,FALSE),IF(AND(WEEKDAY(MZ4,2)=3,COUNTIF(Jours_fériés,MZ4+1)),MZ12-HLOOKUP(MZ4+2,Journalier_HLV_Inter,10,FALSE),IF(AND(WEEKDAY(MZ4,2)=4,COUNTIF(Jours_fériés,MZ4+1)),MZ12-HLOOKUP(MZ4+4,Journalier_HLV_Inter,10,FALSE),IF(AND(WEEKDAY(MZ4,2)=4,COUNTIF(Jours_fériés,AND(MZ4+1,MZ4+4))),MZ12-HLOOKUP(MZ4+5,Journalier_HLV_Inter,10,FALSE),IF(AND(WEEKDAY(MZ4,2)=5,COUNTIF(Jours_fériés,MZ4+3)),MZ12-HLOOKUP(MZ4+4,Journalier_HLV_Inter,10,FALSE),IF(COUNTIF(Week_end,MZ4),0,IF(COUNTIF(Jours_fériés,MZ4),0,MZ12-HLOOKUP(MZ4+1,Journalier_HLV_Inter,10,FALSE)))))))))))))</f>
        <v>0</v>
      </c>
      <c r="NA21" s="63">
        <f>IF(WEEKDAY(NA4,2)=5,(NA12-HLOOKUP(NA4+3,Journalier_HLV_Inter,10,FALSE)),IF(AND(WEEKDAY(NA4,2)=1,COUNTIF(Jours_fériés,AND(NA4+1,IE+2))),NA12-HLOOKUP(NA4+3,Journalier_HLV_Inter,10,FALSE),IF(AND(WEEKDAY(NA4,2)=1,COUNTIF(Jours_fériés,NA4+1)),NA12-HLOOKUP(NA4+2,Journalier_HLV_Inter,10,FALSE),IF(AND(WEEKDAY(NA4,2)=2,COUNTIF(Jours_fériés,AND(NA4+1,NA4+2))),NA12-HLOOKUP(NA4+3,Journalier_HLV_Inter,10,FALSE),IF(AND(WEEKDAY(NA4,2)=2,COUNTIF(Jours_fériés,NA4+1)),NA12-HLOOKUP(NA4+2,Journalier_HLV_Inter,10,FALSE),IF(AND(WEEKDAY(NA4,2)=3,COUNTIF(Jours_fériés,AND(NA4+1,NA4+2))),NA12-HLOOKUP(NA4+5,Journalier_HLV_Inter,10,FALSE),IF(AND(WEEKDAY(NA4,2)=3,COUNTIF(Jours_fériés,NA4+1)),NA12-HLOOKUP(NA4+2,Journalier_HLV_Inter,10,FALSE),IF(AND(WEEKDAY(NA4,2)=4,COUNTIF(Jours_fériés,NA4+1)),NA12-HLOOKUP(NA4+4,Journalier_HLV_Inter,10,FALSE),IF(AND(WEEKDAY(NA4,2)=4,COUNTIF(Jours_fériés,AND(NA4+1,NA4+4))),NA12-HLOOKUP(NA4+5,Journalier_HLV_Inter,10,FALSE),IF(AND(WEEKDAY(NA4,2)=5,COUNTIF(Jours_fériés,NA4+3)),NA12-HLOOKUP(NA4+4,Journalier_HLV_Inter,10,FALSE),IF(COUNTIF(Week_end,NA4),0,IF(COUNTIF(Jours_fériés,NA4),0,NA12-HLOOKUP(NA4+1,Journalier_HLV_Inter,10,FALSE)))))))))))))</f>
        <v>0</v>
      </c>
      <c r="NB21" s="63" t="e">
        <f>IF(WEEKDAY(NB4,2)=5,(NB12-HLOOKUP(NB4+3,Journalier_HLV_Inter,10,FALSE)),IF(AND(WEEKDAY(NB4,2)=1,COUNTIF(Jours_fériés,AND(NB4+1,IE+2))),NB12-HLOOKUP(NB4+3,Journalier_HLV_Inter,10,FALSE),IF(AND(WEEKDAY(NB4,2)=1,COUNTIF(Jours_fériés,NB4+1)),NB12-HLOOKUP(NB4+2,Journalier_HLV_Inter,10,FALSE),IF(AND(WEEKDAY(NB4,2)=2,COUNTIF(Jours_fériés,AND(NB4+1,NB4+2))),NB12-HLOOKUP(NB4+3,Journalier_HLV_Inter,10,FALSE),IF(AND(WEEKDAY(NB4,2)=2,COUNTIF(Jours_fériés,NB4+1)),NB12-HLOOKUP(NB4+2,Journalier_HLV_Inter,10,FALSE),IF(AND(WEEKDAY(NB4,2)=3,COUNTIF(Jours_fériés,AND(NB4+1,NB4+2))),NB12-HLOOKUP(NB4+5,Journalier_HLV_Inter,10,FALSE),IF(AND(WEEKDAY(NB4,2)=3,COUNTIF(Jours_fériés,NB4+1)),NB12-HLOOKUP(NB4+2,Journalier_HLV_Inter,10,FALSE),IF(AND(WEEKDAY(NB4,2)=4,COUNTIF(Jours_fériés,NB4+1)),NB12-HLOOKUP(NB4+4,Journalier_HLV_Inter,10,FALSE),IF(AND(WEEKDAY(NB4,2)=4,COUNTIF(Jours_fériés,AND(NB4+1,NB4+4))),NB12-HLOOKUP(NB4+5,Journalier_HLV_Inter,10,FALSE),IF(AND(WEEKDAY(NB4,2)=5,COUNTIF(Jours_fériés,NB4+3)),NB12-HLOOKUP(NB4+4,Journalier_HLV_Inter,10,FALSE),IF(COUNTIF(Week_end,NB4),0,IF(COUNTIF(Jours_fériés,NB4),0,NB12-HLOOKUP(NB4+1,Journalier_HLV_Inter,10,FALSE)))))))))))))</f>
        <v>#N/A</v>
      </c>
      <c r="NC21" s="63">
        <f>IF(WEEKDAY(NC4,2)=5,(NC12-HLOOKUP(NC4+3,Journalier_HLV_Inter,10,FALSE)),IF(AND(WEEKDAY(NC4,2)=1,COUNTIF(Jours_fériés,AND(NC4+1,IE+2))),NC12-HLOOKUP(NC4+3,Journalier_HLV_Inter,10,FALSE),IF(AND(WEEKDAY(NC4,2)=1,COUNTIF(Jours_fériés,NC4+1)),NC12-HLOOKUP(NC4+2,Journalier_HLV_Inter,10,FALSE),IF(AND(WEEKDAY(NC4,2)=2,COUNTIF(Jours_fériés,AND(NC4+1,NC4+2))),NC12-HLOOKUP(NC4+3,Journalier_HLV_Inter,10,FALSE),IF(AND(WEEKDAY(NC4,2)=2,COUNTIF(Jours_fériés,NC4+1)),NC12-HLOOKUP(NC4+2,Journalier_HLV_Inter,10,FALSE),IF(AND(WEEKDAY(NC4,2)=3,COUNTIF(Jours_fériés,AND(NC4+1,NC4+2))),NC12-HLOOKUP(NC4+5,Journalier_HLV_Inter,10,FALSE),IF(AND(WEEKDAY(NC4,2)=3,COUNTIF(Jours_fériés,NC4+1)),NC12-HLOOKUP(NC4+2,Journalier_HLV_Inter,10,FALSE),IF(AND(WEEKDAY(NC4,2)=4,COUNTIF(Jours_fériés,NC4+1)),NC12-HLOOKUP(NC4+4,Journalier_HLV_Inter,10,FALSE),IF(AND(WEEKDAY(NC4,2)=4,COUNTIF(Jours_fériés,AND(NC4+1,NC4+4))),NC12-HLOOKUP(NC4+5,Journalier_HLV_Inter,10,FALSE),IF(AND(WEEKDAY(NC4,2)=5,COUNTIF(Jours_fériés,NC4+3)),NC12-HLOOKUP(NC4+4,Journalier_HLV_Inter,10,FALSE),IF(COUNTIF(Week_end,NC4),0,IF(COUNTIF(Jours_fériés,NC4),0,NC12-HLOOKUP(NC4+1,Journalier_HLV_Inter,10,FALSE)))))))))))))</f>
        <v>0</v>
      </c>
      <c r="ND21" s="63" t="e">
        <f>IF(WEEKDAY(ND4,2)=5,(ND12-HLOOKUP(ND4+3,Journalier_HLV_Inter,10,FALSE)),IF(AND(WEEKDAY(ND4,2)=1,COUNTIF(Jours_fériés,AND(ND4+1,IE+2))),ND12-HLOOKUP(ND4+3,Journalier_HLV_Inter,10,FALSE),IF(AND(WEEKDAY(ND4,2)=1,COUNTIF(Jours_fériés,ND4+1)),ND12-HLOOKUP(ND4+2,Journalier_HLV_Inter,10,FALSE),IF(AND(WEEKDAY(ND4,2)=2,COUNTIF(Jours_fériés,AND(ND4+1,ND4+2))),ND12-HLOOKUP(ND4+3,Journalier_HLV_Inter,10,FALSE),IF(AND(WEEKDAY(ND4,2)=2,COUNTIF(Jours_fériés,ND4+1)),ND12-HLOOKUP(ND4+2,Journalier_HLV_Inter,10,FALSE),IF(AND(WEEKDAY(ND4,2)=3,COUNTIF(Jours_fériés,AND(ND4+1,ND4+2))),ND12-HLOOKUP(ND4+5,Journalier_HLV_Inter,10,FALSE),IF(AND(WEEKDAY(ND4,2)=3,COUNTIF(Jours_fériés,ND4+1)),ND12-HLOOKUP(ND4+2,Journalier_HLV_Inter,10,FALSE),IF(AND(WEEKDAY(ND4,2)=4,COUNTIF(Jours_fériés,ND4+1)),ND12-HLOOKUP(ND4+4,Journalier_HLV_Inter,10,FALSE),IF(AND(WEEKDAY(ND4,2)=4,COUNTIF(Jours_fériés,AND(ND4+1,ND4+4))),ND12-HLOOKUP(ND4+5,Journalier_HLV_Inter,10,FALSE),IF(AND(WEEKDAY(ND4,2)=5,COUNTIF(Jours_fériés,ND4+3)),ND12-HLOOKUP(ND4+4,Journalier_HLV_Inter,10,FALSE),IF(COUNTIF(Week_end,ND4),0,IF(COUNTIF(Jours_fériés,ND4),0,ND12-HLOOKUP(ND4+1,Journalier_HLV_Inter,10,FALSE)))))))))))))</f>
        <v>#N/A</v>
      </c>
    </row>
    <row r="22" spans="1:368" s="58" customFormat="1" x14ac:dyDescent="0.35">
      <c r="A22" s="66" t="s">
        <v>17</v>
      </c>
      <c r="D22" s="62"/>
      <c r="E22" s="63">
        <f>IF(WEEKDAY(E4,2)=5,(E13-HLOOKUP(E4+3,Journalier_HLV_Inter,11,FALSE)),IF(AND(WEEKDAY(E4,2)=1,COUNTIF(Jours_fériés,AND(E4+1,IE+2))),E13-HLOOKUP(E4+3,Journalier_HLV_Inter,11,FALSE),IF(AND(WEEKDAY(E4,2)=1,COUNTIF(Jours_fériés,E4+1)),E13-HLOOKUP(E4+2,Journalier_HLV_Inter,11,FALSE),IF(AND(WEEKDAY(E4,2)=2,COUNTIF(Jours_fériés,AND(E4+1,E4+2))),E13-HLOOKUP(E4+3,Journalier_HLV_Inter,11,FALSE),IF(AND(WEEKDAY(E4,2)=2,COUNTIF(Jours_fériés,E4+1)),E13-HLOOKUP(E4+2,Journalier_HLV_Inter,11,FALSE),IF(AND(WEEKDAY(E4,2)=3,COUNTIF(Jours_fériés,AND(E4+1,E4+2))),E13-HLOOKUP(E4+5,Journalier_HLV_Inter,11,FALSE),IF(AND(WEEKDAY(E4,2)=3,COUNTIF(Jours_fériés,E4+1)),E13-HLOOKUP(E4+2,Journalier_HLV_Inter,11,FALSE),IF(AND(WEEKDAY(E4,2)=4,COUNTIF(Jours_fériés,E4+1)),E13-HLOOKUP(E4+4,Journalier_HLV_Inter,11,FALSE),IF(AND(WEEKDAY(E4,2)=4,COUNTIF(Jours_fériés,AND(E4+1,E4+4))),E13-HLOOKUP(E4+5,Journalier_HLV_Inter,11,FALSE),IF(AND(WEEKDAY(E4,2)=5,COUNTIF(Jours_fériés,E4+3)),E13-HLOOKUP(E4+4,Journalier_HLV_Inter,11,FALSE),IF(COUNTIF(Week_end,E4),0,IF(COUNTIF(Jours_fériés,E4),0,E13-HLOOKUP(E4+1,Journalier_HLV_Inter,11,FALSE)))))))))))))</f>
        <v>0</v>
      </c>
      <c r="F22" s="63">
        <f>IF(WEEKDAY(F4,2)=5,(F13-HLOOKUP(F4+3,Journalier_HLV_Inter,11,FALSE)),IF(AND(WEEKDAY(F4,2)=1,COUNTIF(Jours_fériés,AND(F4+1,IE+2))),F13-HLOOKUP(F4+3,Journalier_HLV_Inter,11,FALSE),IF(AND(WEEKDAY(F4,2)=1,COUNTIF(Jours_fériés,F4+1)),F13-HLOOKUP(F4+2,Journalier_HLV_Inter,11,FALSE),IF(AND(WEEKDAY(F4,2)=2,COUNTIF(Jours_fériés,AND(F4+1,F4+2))),F13-HLOOKUP(F4+3,Journalier_HLV_Inter,11,FALSE),IF(AND(WEEKDAY(F4,2)=2,COUNTIF(Jours_fériés,F4+1)),F13-HLOOKUP(F4+2,Journalier_HLV_Inter,11,FALSE),IF(AND(WEEKDAY(F4,2)=3,COUNTIF(Jours_fériés,AND(F4+1,F4+2))),F13-HLOOKUP(F4+5,Journalier_HLV_Inter,11,FALSE),IF(AND(WEEKDAY(F4,2)=3,COUNTIF(Jours_fériés,F4+1)),F13-HLOOKUP(F4+2,Journalier_HLV_Inter,11,FALSE),IF(AND(WEEKDAY(F4,2)=4,COUNTIF(Jours_fériés,F4+1)),F13-HLOOKUP(F4+4,Journalier_HLV_Inter,11,FALSE),IF(AND(WEEKDAY(F4,2)=4,COUNTIF(Jours_fériés,AND(F4+1,F4+4))),F13-HLOOKUP(F4+5,Journalier_HLV_Inter,11,FALSE),IF(AND(WEEKDAY(F4,2)=5,COUNTIF(Jours_fériés,F4+3)),F13-HLOOKUP(F4+4,Journalier_HLV_Inter,11,FALSE),IF(COUNTIF(Week_end,F4),0,IF(COUNTIF(Jours_fériés,F4),0,F13-HLOOKUP(F4+1,Journalier_HLV_Inter,11,FALSE)))))))))))))</f>
        <v>0</v>
      </c>
      <c r="G22" s="63">
        <f>IF(WEEKDAY(G4,2)=5,(G13-HLOOKUP(G4+3,Journalier_HLV_Inter,11,FALSE)),IF(AND(WEEKDAY(G4,2)=1,COUNTIF(Jours_fériés,AND(G4+1,IE+2))),G13-HLOOKUP(G4+3,Journalier_HLV_Inter,11,FALSE),IF(AND(WEEKDAY(G4,2)=1,COUNTIF(Jours_fériés,G4+1)),G13-HLOOKUP(G4+2,Journalier_HLV_Inter,11,FALSE),IF(AND(WEEKDAY(G4,2)=2,COUNTIF(Jours_fériés,AND(G4+1,G4+2))),G13-HLOOKUP(G4+3,Journalier_HLV_Inter,11,FALSE),IF(AND(WEEKDAY(G4,2)=2,COUNTIF(Jours_fériés,G4+1)),G13-HLOOKUP(G4+2,Journalier_HLV_Inter,11,FALSE),IF(AND(WEEKDAY(G4,2)=3,COUNTIF(Jours_fériés,AND(G4+1,G4+2))),G13-HLOOKUP(G4+5,Journalier_HLV_Inter,11,FALSE),IF(AND(WEEKDAY(G4,2)=3,COUNTIF(Jours_fériés,G4+1)),G13-HLOOKUP(G4+2,Journalier_HLV_Inter,11,FALSE),IF(AND(WEEKDAY(G4,2)=4,COUNTIF(Jours_fériés,G4+1)),G13-HLOOKUP(G4+4,Journalier_HLV_Inter,11,FALSE),IF(AND(WEEKDAY(G4,2)=4,COUNTIF(Jours_fériés,AND(G4+1,G4+4))),G13-HLOOKUP(G4+5,Journalier_HLV_Inter,11,FALSE),IF(AND(WEEKDAY(G4,2)=5,COUNTIF(Jours_fériés,G4+3)),G13-HLOOKUP(G4+4,Journalier_HLV_Inter,11,FALSE),IF(COUNTIF(Week_end,G4),0,IF(COUNTIF(Jours_fériés,G4),0,G13-HLOOKUP(G4+1,Journalier_HLV_Inter,11,FALSE)))))))))))))</f>
        <v>0</v>
      </c>
      <c r="H22" s="63">
        <f>IF(WEEKDAY(H4,2)=5,(H13-HLOOKUP(H4+3,Journalier_HLV_Inter,11,FALSE)),IF(AND(WEEKDAY(H4,2)=1,COUNTIF(Jours_fériés,AND(H4+1,IE+2))),H13-HLOOKUP(H4+3,Journalier_HLV_Inter,11,FALSE),IF(AND(WEEKDAY(H4,2)=1,COUNTIF(Jours_fériés,H4+1)),H13-HLOOKUP(H4+2,Journalier_HLV_Inter,11,FALSE),IF(AND(WEEKDAY(H4,2)=2,COUNTIF(Jours_fériés,AND(H4+1,H4+2))),H13-HLOOKUP(H4+3,Journalier_HLV_Inter,11,FALSE),IF(AND(WEEKDAY(H4,2)=2,COUNTIF(Jours_fériés,H4+1)),H13-HLOOKUP(H4+2,Journalier_HLV_Inter,11,FALSE),IF(AND(WEEKDAY(H4,2)=3,COUNTIF(Jours_fériés,AND(H4+1,H4+2))),H13-HLOOKUP(H4+5,Journalier_HLV_Inter,11,FALSE),IF(AND(WEEKDAY(H4,2)=3,COUNTIF(Jours_fériés,H4+1)),H13-HLOOKUP(H4+2,Journalier_HLV_Inter,11,FALSE),IF(AND(WEEKDAY(H4,2)=4,COUNTIF(Jours_fériés,H4+1)),H13-HLOOKUP(H4+4,Journalier_HLV_Inter,11,FALSE),IF(AND(WEEKDAY(H4,2)=4,COUNTIF(Jours_fériés,AND(H4+1,H4+4))),H13-HLOOKUP(H4+5,Journalier_HLV_Inter,11,FALSE),IF(AND(WEEKDAY(H4,2)=5,COUNTIF(Jours_fériés,H4+3)),H13-HLOOKUP(H4+4,Journalier_HLV_Inter,11,FALSE),IF(COUNTIF(Week_end,H4),0,IF(COUNTIF(Jours_fériés,H4),0,H13-HLOOKUP(H4+1,Journalier_HLV_Inter,11,FALSE)))))))))))))</f>
        <v>0</v>
      </c>
      <c r="I22" s="63">
        <f>IF(WEEKDAY(I4,2)=5,(I13-HLOOKUP(I4+3,Journalier_HLV_Inter,11,FALSE)),IF(AND(WEEKDAY(I4,2)=1,COUNTIF(Jours_fériés,AND(I4+1,IE+2))),I13-HLOOKUP(I4+3,Journalier_HLV_Inter,11,FALSE),IF(AND(WEEKDAY(I4,2)=1,COUNTIF(Jours_fériés,I4+1)),I13-HLOOKUP(I4+2,Journalier_HLV_Inter,11,FALSE),IF(AND(WEEKDAY(I4,2)=2,COUNTIF(Jours_fériés,AND(I4+1,I4+2))),I13-HLOOKUP(I4+3,Journalier_HLV_Inter,11,FALSE),IF(AND(WEEKDAY(I4,2)=2,COUNTIF(Jours_fériés,I4+1)),I13-HLOOKUP(I4+2,Journalier_HLV_Inter,11,FALSE),IF(AND(WEEKDAY(I4,2)=3,COUNTIF(Jours_fériés,AND(I4+1,I4+2))),I13-HLOOKUP(I4+5,Journalier_HLV_Inter,11,FALSE),IF(AND(WEEKDAY(I4,2)=3,COUNTIF(Jours_fériés,I4+1)),I13-HLOOKUP(I4+2,Journalier_HLV_Inter,11,FALSE),IF(AND(WEEKDAY(I4,2)=4,COUNTIF(Jours_fériés,I4+1)),I13-HLOOKUP(I4+4,Journalier_HLV_Inter,11,FALSE),IF(AND(WEEKDAY(I4,2)=4,COUNTIF(Jours_fériés,AND(I4+1,I4+4))),I13-HLOOKUP(I4+5,Journalier_HLV_Inter,11,FALSE),IF(AND(WEEKDAY(I4,2)=5,COUNTIF(Jours_fériés,I4+3)),I13-HLOOKUP(I4+4,Journalier_HLV_Inter,11,FALSE),IF(COUNTIF(Week_end,I4),0,IF(COUNTIF(Jours_fériés,I4),0,I13-HLOOKUP(I4+1,Journalier_HLV_Inter,11,FALSE)))))))))))))</f>
        <v>0</v>
      </c>
      <c r="J22" s="63">
        <f>IF(WEEKDAY(J4,2)=5,(J13-HLOOKUP(J4+3,Journalier_HLV_Inter,11,FALSE)),IF(AND(WEEKDAY(J4,2)=1,COUNTIF(Jours_fériés,AND(J4+1,IE+2))),J13-HLOOKUP(J4+3,Journalier_HLV_Inter,11,FALSE),IF(AND(WEEKDAY(J4,2)=1,COUNTIF(Jours_fériés,J4+1)),J13-HLOOKUP(J4+2,Journalier_HLV_Inter,11,FALSE),IF(AND(WEEKDAY(J4,2)=2,COUNTIF(Jours_fériés,AND(J4+1,J4+2))),J13-HLOOKUP(J4+3,Journalier_HLV_Inter,11,FALSE),IF(AND(WEEKDAY(J4,2)=2,COUNTIF(Jours_fériés,J4+1)),J13-HLOOKUP(J4+2,Journalier_HLV_Inter,11,FALSE),IF(AND(WEEKDAY(J4,2)=3,COUNTIF(Jours_fériés,AND(J4+1,J4+2))),J13-HLOOKUP(J4+5,Journalier_HLV_Inter,11,FALSE),IF(AND(WEEKDAY(J4,2)=3,COUNTIF(Jours_fériés,J4+1)),J13-HLOOKUP(J4+2,Journalier_HLV_Inter,11,FALSE),IF(AND(WEEKDAY(J4,2)=4,COUNTIF(Jours_fériés,J4+1)),J13-HLOOKUP(J4+4,Journalier_HLV_Inter,11,FALSE),IF(AND(WEEKDAY(J4,2)=4,COUNTIF(Jours_fériés,AND(J4+1,J4+4))),J13-HLOOKUP(J4+5,Journalier_HLV_Inter,11,FALSE),IF(AND(WEEKDAY(J4,2)=5,COUNTIF(Jours_fériés,J4+3)),J13-HLOOKUP(J4+4,Journalier_HLV_Inter,11,FALSE),IF(COUNTIF(Week_end,J4),0,IF(COUNTIF(Jours_fériés,J4),0,J13-HLOOKUP(J4+1,Journalier_HLV_Inter,11,FALSE)))))))))))))</f>
        <v>0</v>
      </c>
      <c r="K22" s="63">
        <f>IF(WEEKDAY(K4,2)=5,(K13-HLOOKUP(K4+3,Journalier_HLV_Inter,11,FALSE)),IF(AND(WEEKDAY(K4,2)=1,COUNTIF(Jours_fériés,AND(K4+1,IE+2))),K13-HLOOKUP(K4+3,Journalier_HLV_Inter,11,FALSE),IF(AND(WEEKDAY(K4,2)=1,COUNTIF(Jours_fériés,K4+1)),K13-HLOOKUP(K4+2,Journalier_HLV_Inter,11,FALSE),IF(AND(WEEKDAY(K4,2)=2,COUNTIF(Jours_fériés,AND(K4+1,K4+2))),K13-HLOOKUP(K4+3,Journalier_HLV_Inter,11,FALSE),IF(AND(WEEKDAY(K4,2)=2,COUNTIF(Jours_fériés,K4+1)),K13-HLOOKUP(K4+2,Journalier_HLV_Inter,11,FALSE),IF(AND(WEEKDAY(K4,2)=3,COUNTIF(Jours_fériés,AND(K4+1,K4+2))),K13-HLOOKUP(K4+5,Journalier_HLV_Inter,11,FALSE),IF(AND(WEEKDAY(K4,2)=3,COUNTIF(Jours_fériés,K4+1)),K13-HLOOKUP(K4+2,Journalier_HLV_Inter,11,FALSE),IF(AND(WEEKDAY(K4,2)=4,COUNTIF(Jours_fériés,K4+1)),K13-HLOOKUP(K4+4,Journalier_HLV_Inter,11,FALSE),IF(AND(WEEKDAY(K4,2)=4,COUNTIF(Jours_fériés,AND(K4+1,K4+4))),K13-HLOOKUP(K4+5,Journalier_HLV_Inter,11,FALSE),IF(AND(WEEKDAY(K4,2)=5,COUNTIF(Jours_fériés,K4+3)),K13-HLOOKUP(K4+4,Journalier_HLV_Inter,11,FALSE),IF(COUNTIF(Week_end,K4),0,IF(COUNTIF(Jours_fériés,K4),0,K13-HLOOKUP(K4+1,Journalier_HLV_Inter,11,FALSE)))))))))))))</f>
        <v>0</v>
      </c>
      <c r="L22" s="63">
        <f>IF(WEEKDAY(L4,2)=5,(L13-HLOOKUP(L4+3,Journalier_HLV_Inter,11,FALSE)),IF(AND(WEEKDAY(L4,2)=1,COUNTIF(Jours_fériés,AND(L4+1,IE+2))),L13-HLOOKUP(L4+3,Journalier_HLV_Inter,11,FALSE),IF(AND(WEEKDAY(L4,2)=1,COUNTIF(Jours_fériés,L4+1)),L13-HLOOKUP(L4+2,Journalier_HLV_Inter,11,FALSE),IF(AND(WEEKDAY(L4,2)=2,COUNTIF(Jours_fériés,AND(L4+1,L4+2))),L13-HLOOKUP(L4+3,Journalier_HLV_Inter,11,FALSE),IF(AND(WEEKDAY(L4,2)=2,COUNTIF(Jours_fériés,L4+1)),L13-HLOOKUP(L4+2,Journalier_HLV_Inter,11,FALSE),IF(AND(WEEKDAY(L4,2)=3,COUNTIF(Jours_fériés,AND(L4+1,L4+2))),L13-HLOOKUP(L4+5,Journalier_HLV_Inter,11,FALSE),IF(AND(WEEKDAY(L4,2)=3,COUNTIF(Jours_fériés,L4+1)),L13-HLOOKUP(L4+2,Journalier_HLV_Inter,11,FALSE),IF(AND(WEEKDAY(L4,2)=4,COUNTIF(Jours_fériés,L4+1)),L13-HLOOKUP(L4+4,Journalier_HLV_Inter,11,FALSE),IF(AND(WEEKDAY(L4,2)=4,COUNTIF(Jours_fériés,AND(L4+1,L4+4))),L13-HLOOKUP(L4+5,Journalier_HLV_Inter,11,FALSE),IF(AND(WEEKDAY(L4,2)=5,COUNTIF(Jours_fériés,L4+3)),L13-HLOOKUP(L4+4,Journalier_HLV_Inter,11,FALSE),IF(COUNTIF(Week_end,L4),0,IF(COUNTIF(Jours_fériés,L4),0,L13-HLOOKUP(L4+1,Journalier_HLV_Inter,11,FALSE)))))))))))))</f>
        <v>0</v>
      </c>
      <c r="M22" s="63">
        <f>IF(WEEKDAY(M4,2)=5,(M13-HLOOKUP(M4+3,Journalier_HLV_Inter,11,FALSE)),IF(AND(WEEKDAY(M4,2)=1,COUNTIF(Jours_fériés,AND(M4+1,IE+2))),M13-HLOOKUP(M4+3,Journalier_HLV_Inter,11,FALSE),IF(AND(WEEKDAY(M4,2)=1,COUNTIF(Jours_fériés,M4+1)),M13-HLOOKUP(M4+2,Journalier_HLV_Inter,11,FALSE),IF(AND(WEEKDAY(M4,2)=2,COUNTIF(Jours_fériés,AND(M4+1,M4+2))),M13-HLOOKUP(M4+3,Journalier_HLV_Inter,11,FALSE),IF(AND(WEEKDAY(M4,2)=2,COUNTIF(Jours_fériés,M4+1)),M13-HLOOKUP(M4+2,Journalier_HLV_Inter,11,FALSE),IF(AND(WEEKDAY(M4,2)=3,COUNTIF(Jours_fériés,AND(M4+1,M4+2))),M13-HLOOKUP(M4+5,Journalier_HLV_Inter,11,FALSE),IF(AND(WEEKDAY(M4,2)=3,COUNTIF(Jours_fériés,M4+1)),M13-HLOOKUP(M4+2,Journalier_HLV_Inter,11,FALSE),IF(AND(WEEKDAY(M4,2)=4,COUNTIF(Jours_fériés,M4+1)),M13-HLOOKUP(M4+4,Journalier_HLV_Inter,11,FALSE),IF(AND(WEEKDAY(M4,2)=4,COUNTIF(Jours_fériés,AND(M4+1,M4+4))),M13-HLOOKUP(M4+5,Journalier_HLV_Inter,11,FALSE),IF(AND(WEEKDAY(M4,2)=5,COUNTIF(Jours_fériés,M4+3)),M13-HLOOKUP(M4+4,Journalier_HLV_Inter,11,FALSE),IF(COUNTIF(Week_end,M4),0,IF(COUNTIF(Jours_fériés,M4),0,M13-HLOOKUP(M4+1,Journalier_HLV_Inter,11,FALSE)))))))))))))</f>
        <v>0</v>
      </c>
      <c r="N22" s="63">
        <f>IF(WEEKDAY(N4,2)=5,(N13-HLOOKUP(N4+3,Journalier_HLV_Inter,11,FALSE)),IF(AND(WEEKDAY(N4,2)=1,COUNTIF(Jours_fériés,AND(N4+1,IE+2))),N13-HLOOKUP(N4+3,Journalier_HLV_Inter,11,FALSE),IF(AND(WEEKDAY(N4,2)=1,COUNTIF(Jours_fériés,N4+1)),N13-HLOOKUP(N4+2,Journalier_HLV_Inter,11,FALSE),IF(AND(WEEKDAY(N4,2)=2,COUNTIF(Jours_fériés,AND(N4+1,N4+2))),N13-HLOOKUP(N4+3,Journalier_HLV_Inter,11,FALSE),IF(AND(WEEKDAY(N4,2)=2,COUNTIF(Jours_fériés,N4+1)),N13-HLOOKUP(N4+2,Journalier_HLV_Inter,11,FALSE),IF(AND(WEEKDAY(N4,2)=3,COUNTIF(Jours_fériés,AND(N4+1,N4+2))),N13-HLOOKUP(N4+5,Journalier_HLV_Inter,11,FALSE),IF(AND(WEEKDAY(N4,2)=3,COUNTIF(Jours_fériés,N4+1)),N13-HLOOKUP(N4+2,Journalier_HLV_Inter,11,FALSE),IF(AND(WEEKDAY(N4,2)=4,COUNTIF(Jours_fériés,N4+1)),N13-HLOOKUP(N4+4,Journalier_HLV_Inter,11,FALSE),IF(AND(WEEKDAY(N4,2)=4,COUNTIF(Jours_fériés,AND(N4+1,N4+4))),N13-HLOOKUP(N4+5,Journalier_HLV_Inter,11,FALSE),IF(AND(WEEKDAY(N4,2)=5,COUNTIF(Jours_fériés,N4+3)),N13-HLOOKUP(N4+4,Journalier_HLV_Inter,11,FALSE),IF(COUNTIF(Week_end,N4),0,IF(COUNTIF(Jours_fériés,N4),0,N13-HLOOKUP(N4+1,Journalier_HLV_Inter,11,FALSE)))))))))))))</f>
        <v>0</v>
      </c>
      <c r="O22" s="63">
        <f>IF(WEEKDAY(O4,2)=5,(O13-HLOOKUP(O4+3,Journalier_HLV_Inter,11,FALSE)),IF(AND(WEEKDAY(O4,2)=1,COUNTIF(Jours_fériés,AND(O4+1,IE+2))),O13-HLOOKUP(O4+3,Journalier_HLV_Inter,11,FALSE),IF(AND(WEEKDAY(O4,2)=1,COUNTIF(Jours_fériés,O4+1)),O13-HLOOKUP(O4+2,Journalier_HLV_Inter,11,FALSE),IF(AND(WEEKDAY(O4,2)=2,COUNTIF(Jours_fériés,AND(O4+1,O4+2))),O13-HLOOKUP(O4+3,Journalier_HLV_Inter,11,FALSE),IF(AND(WEEKDAY(O4,2)=2,COUNTIF(Jours_fériés,O4+1)),O13-HLOOKUP(O4+2,Journalier_HLV_Inter,11,FALSE),IF(AND(WEEKDAY(O4,2)=3,COUNTIF(Jours_fériés,AND(O4+1,O4+2))),O13-HLOOKUP(O4+5,Journalier_HLV_Inter,11,FALSE),IF(AND(WEEKDAY(O4,2)=3,COUNTIF(Jours_fériés,O4+1)),O13-HLOOKUP(O4+2,Journalier_HLV_Inter,11,FALSE),IF(AND(WEEKDAY(O4,2)=4,COUNTIF(Jours_fériés,O4+1)),O13-HLOOKUP(O4+4,Journalier_HLV_Inter,11,FALSE),IF(AND(WEEKDAY(O4,2)=4,COUNTIF(Jours_fériés,AND(O4+1,O4+4))),O13-HLOOKUP(O4+5,Journalier_HLV_Inter,11,FALSE),IF(AND(WEEKDAY(O4,2)=5,COUNTIF(Jours_fériés,O4+3)),O13-HLOOKUP(O4+4,Journalier_HLV_Inter,11,FALSE),IF(COUNTIF(Week_end,O4),0,IF(COUNTIF(Jours_fériés,O4),0,O13-HLOOKUP(O4+1,Journalier_HLV_Inter,11,FALSE)))))))))))))</f>
        <v>0</v>
      </c>
      <c r="P22" s="63">
        <f>IF(WEEKDAY(P4,2)=5,(P13-HLOOKUP(P4+3,Journalier_HLV_Inter,11,FALSE)),IF(AND(WEEKDAY(P4,2)=1,COUNTIF(Jours_fériés,AND(P4+1,IE+2))),P13-HLOOKUP(P4+3,Journalier_HLV_Inter,11,FALSE),IF(AND(WEEKDAY(P4,2)=1,COUNTIF(Jours_fériés,P4+1)),P13-HLOOKUP(P4+2,Journalier_HLV_Inter,11,FALSE),IF(AND(WEEKDAY(P4,2)=2,COUNTIF(Jours_fériés,AND(P4+1,P4+2))),P13-HLOOKUP(P4+3,Journalier_HLV_Inter,11,FALSE),IF(AND(WEEKDAY(P4,2)=2,COUNTIF(Jours_fériés,P4+1)),P13-HLOOKUP(P4+2,Journalier_HLV_Inter,11,FALSE),IF(AND(WEEKDAY(P4,2)=3,COUNTIF(Jours_fériés,AND(P4+1,P4+2))),P13-HLOOKUP(P4+5,Journalier_HLV_Inter,11,FALSE),IF(AND(WEEKDAY(P4,2)=3,COUNTIF(Jours_fériés,P4+1)),P13-HLOOKUP(P4+2,Journalier_HLV_Inter,11,FALSE),IF(AND(WEEKDAY(P4,2)=4,COUNTIF(Jours_fériés,P4+1)),P13-HLOOKUP(P4+4,Journalier_HLV_Inter,11,FALSE),IF(AND(WEEKDAY(P4,2)=4,COUNTIF(Jours_fériés,AND(P4+1,P4+4))),P13-HLOOKUP(P4+5,Journalier_HLV_Inter,11,FALSE),IF(AND(WEEKDAY(P4,2)=5,COUNTIF(Jours_fériés,P4+3)),P13-HLOOKUP(P4+4,Journalier_HLV_Inter,11,FALSE),IF(COUNTIF(Week_end,P4),0,IF(COUNTIF(Jours_fériés,P4),0,P13-HLOOKUP(P4+1,Journalier_HLV_Inter,11,FALSE)))))))))))))</f>
        <v>0</v>
      </c>
      <c r="Q22" s="63">
        <f>IF(WEEKDAY(Q4,2)=5,(Q13-HLOOKUP(Q4+3,Journalier_HLV_Inter,11,FALSE)),IF(AND(WEEKDAY(Q4,2)=1,COUNTIF(Jours_fériés,AND(Q4+1,IE+2))),Q13-HLOOKUP(Q4+3,Journalier_HLV_Inter,11,FALSE),IF(AND(WEEKDAY(Q4,2)=1,COUNTIF(Jours_fériés,Q4+1)),Q13-HLOOKUP(Q4+2,Journalier_HLV_Inter,11,FALSE),IF(AND(WEEKDAY(Q4,2)=2,COUNTIF(Jours_fériés,AND(Q4+1,Q4+2))),Q13-HLOOKUP(Q4+3,Journalier_HLV_Inter,11,FALSE),IF(AND(WEEKDAY(Q4,2)=2,COUNTIF(Jours_fériés,Q4+1)),Q13-HLOOKUP(Q4+2,Journalier_HLV_Inter,11,FALSE),IF(AND(WEEKDAY(Q4,2)=3,COUNTIF(Jours_fériés,AND(Q4+1,Q4+2))),Q13-HLOOKUP(Q4+5,Journalier_HLV_Inter,11,FALSE),IF(AND(WEEKDAY(Q4,2)=3,COUNTIF(Jours_fériés,Q4+1)),Q13-HLOOKUP(Q4+2,Journalier_HLV_Inter,11,FALSE),IF(AND(WEEKDAY(Q4,2)=4,COUNTIF(Jours_fériés,Q4+1)),Q13-HLOOKUP(Q4+4,Journalier_HLV_Inter,11,FALSE),IF(AND(WEEKDAY(Q4,2)=4,COUNTIF(Jours_fériés,AND(Q4+1,Q4+4))),Q13-HLOOKUP(Q4+5,Journalier_HLV_Inter,11,FALSE),IF(AND(WEEKDAY(Q4,2)=5,COUNTIF(Jours_fériés,Q4+3)),Q13-HLOOKUP(Q4+4,Journalier_HLV_Inter,11,FALSE),IF(COUNTIF(Week_end,Q4),0,IF(COUNTIF(Jours_fériés,Q4),0,Q13-HLOOKUP(Q4+1,Journalier_HLV_Inter,11,FALSE)))))))))))))</f>
        <v>0</v>
      </c>
      <c r="R22" s="63">
        <f>IF(WEEKDAY(R4,2)=5,(R13-HLOOKUP(R4+3,Journalier_HLV_Inter,11,FALSE)),IF(AND(WEEKDAY(R4,2)=1,COUNTIF(Jours_fériés,AND(R4+1,IE+2))),R13-HLOOKUP(R4+3,Journalier_HLV_Inter,11,FALSE),IF(AND(WEEKDAY(R4,2)=1,COUNTIF(Jours_fériés,R4+1)),R13-HLOOKUP(R4+2,Journalier_HLV_Inter,11,FALSE),IF(AND(WEEKDAY(R4,2)=2,COUNTIF(Jours_fériés,AND(R4+1,R4+2))),R13-HLOOKUP(R4+3,Journalier_HLV_Inter,11,FALSE),IF(AND(WEEKDAY(R4,2)=2,COUNTIF(Jours_fériés,R4+1)),R13-HLOOKUP(R4+2,Journalier_HLV_Inter,11,FALSE),IF(AND(WEEKDAY(R4,2)=3,COUNTIF(Jours_fériés,AND(R4+1,R4+2))),R13-HLOOKUP(R4+5,Journalier_HLV_Inter,11,FALSE),IF(AND(WEEKDAY(R4,2)=3,COUNTIF(Jours_fériés,R4+1)),R13-HLOOKUP(R4+2,Journalier_HLV_Inter,11,FALSE),IF(AND(WEEKDAY(R4,2)=4,COUNTIF(Jours_fériés,R4+1)),R13-HLOOKUP(R4+4,Journalier_HLV_Inter,11,FALSE),IF(AND(WEEKDAY(R4,2)=4,COUNTIF(Jours_fériés,AND(R4+1,R4+4))),R13-HLOOKUP(R4+5,Journalier_HLV_Inter,11,FALSE),IF(AND(WEEKDAY(R4,2)=5,COUNTIF(Jours_fériés,R4+3)),R13-HLOOKUP(R4+4,Journalier_HLV_Inter,11,FALSE),IF(COUNTIF(Week_end,R4),0,IF(COUNTIF(Jours_fériés,R4),0,R13-HLOOKUP(R4+1,Journalier_HLV_Inter,11,FALSE)))))))))))))</f>
        <v>0</v>
      </c>
      <c r="S22" s="63">
        <f>IF(WEEKDAY(S4,2)=5,(S13-HLOOKUP(S4+3,Journalier_HLV_Inter,11,FALSE)),IF(AND(WEEKDAY(S4,2)=1,COUNTIF(Jours_fériés,AND(S4+1,IE+2))),S13-HLOOKUP(S4+3,Journalier_HLV_Inter,11,FALSE),IF(AND(WEEKDAY(S4,2)=1,COUNTIF(Jours_fériés,S4+1)),S13-HLOOKUP(S4+2,Journalier_HLV_Inter,11,FALSE),IF(AND(WEEKDAY(S4,2)=2,COUNTIF(Jours_fériés,AND(S4+1,S4+2))),S13-HLOOKUP(S4+3,Journalier_HLV_Inter,11,FALSE),IF(AND(WEEKDAY(S4,2)=2,COUNTIF(Jours_fériés,S4+1)),S13-HLOOKUP(S4+2,Journalier_HLV_Inter,11,FALSE),IF(AND(WEEKDAY(S4,2)=3,COUNTIF(Jours_fériés,AND(S4+1,S4+2))),S13-HLOOKUP(S4+5,Journalier_HLV_Inter,11,FALSE),IF(AND(WEEKDAY(S4,2)=3,COUNTIF(Jours_fériés,S4+1)),S13-HLOOKUP(S4+2,Journalier_HLV_Inter,11,FALSE),IF(AND(WEEKDAY(S4,2)=4,COUNTIF(Jours_fériés,S4+1)),S13-HLOOKUP(S4+4,Journalier_HLV_Inter,11,FALSE),IF(AND(WEEKDAY(S4,2)=4,COUNTIF(Jours_fériés,AND(S4+1,S4+4))),S13-HLOOKUP(S4+5,Journalier_HLV_Inter,11,FALSE),IF(AND(WEEKDAY(S4,2)=5,COUNTIF(Jours_fériés,S4+3)),S13-HLOOKUP(S4+4,Journalier_HLV_Inter,11,FALSE),IF(COUNTIF(Week_end,S4),0,IF(COUNTIF(Jours_fériés,S4),0,S13-HLOOKUP(S4+1,Journalier_HLV_Inter,11,FALSE)))))))))))))</f>
        <v>0</v>
      </c>
      <c r="T22" s="63">
        <f>IF(WEEKDAY(T4,2)=5,(T13-HLOOKUP(T4+3,Journalier_HLV_Inter,11,FALSE)),IF(AND(WEEKDAY(T4,2)=1,COUNTIF(Jours_fériés,AND(T4+1,IE+2))),T13-HLOOKUP(T4+3,Journalier_HLV_Inter,11,FALSE),IF(AND(WEEKDAY(T4,2)=1,COUNTIF(Jours_fériés,T4+1)),T13-HLOOKUP(T4+2,Journalier_HLV_Inter,11,FALSE),IF(AND(WEEKDAY(T4,2)=2,COUNTIF(Jours_fériés,AND(T4+1,T4+2))),T13-HLOOKUP(T4+3,Journalier_HLV_Inter,11,FALSE),IF(AND(WEEKDAY(T4,2)=2,COUNTIF(Jours_fériés,T4+1)),T13-HLOOKUP(T4+2,Journalier_HLV_Inter,11,FALSE),IF(AND(WEEKDAY(T4,2)=3,COUNTIF(Jours_fériés,AND(T4+1,T4+2))),T13-HLOOKUP(T4+5,Journalier_HLV_Inter,11,FALSE),IF(AND(WEEKDAY(T4,2)=3,COUNTIF(Jours_fériés,T4+1)),T13-HLOOKUP(T4+2,Journalier_HLV_Inter,11,FALSE),IF(AND(WEEKDAY(T4,2)=4,COUNTIF(Jours_fériés,T4+1)),T13-HLOOKUP(T4+4,Journalier_HLV_Inter,11,FALSE),IF(AND(WEEKDAY(T4,2)=4,COUNTIF(Jours_fériés,AND(T4+1,T4+4))),T13-HLOOKUP(T4+5,Journalier_HLV_Inter,11,FALSE),IF(AND(WEEKDAY(T4,2)=5,COUNTIF(Jours_fériés,T4+3)),T13-HLOOKUP(T4+4,Journalier_HLV_Inter,11,FALSE),IF(COUNTIF(Week_end,T4),0,IF(COUNTIF(Jours_fériés,T4),0,T13-HLOOKUP(T4+1,Journalier_HLV_Inter,11,FALSE)))))))))))))</f>
        <v>0</v>
      </c>
      <c r="U22" s="63">
        <f>IF(WEEKDAY(U4,2)=5,(U13-HLOOKUP(U4+3,Journalier_HLV_Inter,11,FALSE)),IF(AND(WEEKDAY(U4,2)=1,COUNTIF(Jours_fériés,AND(U4+1,IE+2))),U13-HLOOKUP(U4+3,Journalier_HLV_Inter,11,FALSE),IF(AND(WEEKDAY(U4,2)=1,COUNTIF(Jours_fériés,U4+1)),U13-HLOOKUP(U4+2,Journalier_HLV_Inter,11,FALSE),IF(AND(WEEKDAY(U4,2)=2,COUNTIF(Jours_fériés,AND(U4+1,U4+2))),U13-HLOOKUP(U4+3,Journalier_HLV_Inter,11,FALSE),IF(AND(WEEKDAY(U4,2)=2,COUNTIF(Jours_fériés,U4+1)),U13-HLOOKUP(U4+2,Journalier_HLV_Inter,11,FALSE),IF(AND(WEEKDAY(U4,2)=3,COUNTIF(Jours_fériés,AND(U4+1,U4+2))),U13-HLOOKUP(U4+5,Journalier_HLV_Inter,11,FALSE),IF(AND(WEEKDAY(U4,2)=3,COUNTIF(Jours_fériés,U4+1)),U13-HLOOKUP(U4+2,Journalier_HLV_Inter,11,FALSE),IF(AND(WEEKDAY(U4,2)=4,COUNTIF(Jours_fériés,U4+1)),U13-HLOOKUP(U4+4,Journalier_HLV_Inter,11,FALSE),IF(AND(WEEKDAY(U4,2)=4,COUNTIF(Jours_fériés,AND(U4+1,U4+4))),U13-HLOOKUP(U4+5,Journalier_HLV_Inter,11,FALSE),IF(AND(WEEKDAY(U4,2)=5,COUNTIF(Jours_fériés,U4+3)),U13-HLOOKUP(U4+4,Journalier_HLV_Inter,11,FALSE),IF(COUNTIF(Week_end,U4),0,IF(COUNTIF(Jours_fériés,U4),0,U13-HLOOKUP(U4+1,Journalier_HLV_Inter,11,FALSE)))))))))))))</f>
        <v>0</v>
      </c>
      <c r="V22" s="63">
        <f>IF(WEEKDAY(V4,2)=5,(V13-HLOOKUP(V4+3,Journalier_HLV_Inter,11,FALSE)),IF(AND(WEEKDAY(V4,2)=1,COUNTIF(Jours_fériés,AND(V4+1,IE+2))),V13-HLOOKUP(V4+3,Journalier_HLV_Inter,11,FALSE),IF(AND(WEEKDAY(V4,2)=1,COUNTIF(Jours_fériés,V4+1)),V13-HLOOKUP(V4+2,Journalier_HLV_Inter,11,FALSE),IF(AND(WEEKDAY(V4,2)=2,COUNTIF(Jours_fériés,AND(V4+1,V4+2))),V13-HLOOKUP(V4+3,Journalier_HLV_Inter,11,FALSE),IF(AND(WEEKDAY(V4,2)=2,COUNTIF(Jours_fériés,V4+1)),V13-HLOOKUP(V4+2,Journalier_HLV_Inter,11,FALSE),IF(AND(WEEKDAY(V4,2)=3,COUNTIF(Jours_fériés,AND(V4+1,V4+2))),V13-HLOOKUP(V4+5,Journalier_HLV_Inter,11,FALSE),IF(AND(WEEKDAY(V4,2)=3,COUNTIF(Jours_fériés,V4+1)),V13-HLOOKUP(V4+2,Journalier_HLV_Inter,11,FALSE),IF(AND(WEEKDAY(V4,2)=4,COUNTIF(Jours_fériés,V4+1)),V13-HLOOKUP(V4+4,Journalier_HLV_Inter,11,FALSE),IF(AND(WEEKDAY(V4,2)=4,COUNTIF(Jours_fériés,AND(V4+1,V4+4))),V13-HLOOKUP(V4+5,Journalier_HLV_Inter,11,FALSE),IF(AND(WEEKDAY(V4,2)=5,COUNTIF(Jours_fériés,V4+3)),V13-HLOOKUP(V4+4,Journalier_HLV_Inter,11,FALSE),IF(COUNTIF(Week_end,V4),0,IF(COUNTIF(Jours_fériés,V4),0,V13-HLOOKUP(V4+1,Journalier_HLV_Inter,11,FALSE)))))))))))))</f>
        <v>0</v>
      </c>
      <c r="W22" s="63">
        <f>IF(WEEKDAY(W4,2)=5,(W13-HLOOKUP(W4+3,Journalier_HLV_Inter,11,FALSE)),IF(AND(WEEKDAY(W4,2)=1,COUNTIF(Jours_fériés,AND(W4+1,IE+2))),W13-HLOOKUP(W4+3,Journalier_HLV_Inter,11,FALSE),IF(AND(WEEKDAY(W4,2)=1,COUNTIF(Jours_fériés,W4+1)),W13-HLOOKUP(W4+2,Journalier_HLV_Inter,11,FALSE),IF(AND(WEEKDAY(W4,2)=2,COUNTIF(Jours_fériés,AND(W4+1,W4+2))),W13-HLOOKUP(W4+3,Journalier_HLV_Inter,11,FALSE),IF(AND(WEEKDAY(W4,2)=2,COUNTIF(Jours_fériés,W4+1)),W13-HLOOKUP(W4+2,Journalier_HLV_Inter,11,FALSE),IF(AND(WEEKDAY(W4,2)=3,COUNTIF(Jours_fériés,AND(W4+1,W4+2))),W13-HLOOKUP(W4+5,Journalier_HLV_Inter,11,FALSE),IF(AND(WEEKDAY(W4,2)=3,COUNTIF(Jours_fériés,W4+1)),W13-HLOOKUP(W4+2,Journalier_HLV_Inter,11,FALSE),IF(AND(WEEKDAY(W4,2)=4,COUNTIF(Jours_fériés,W4+1)),W13-HLOOKUP(W4+4,Journalier_HLV_Inter,11,FALSE),IF(AND(WEEKDAY(W4,2)=4,COUNTIF(Jours_fériés,AND(W4+1,W4+4))),W13-HLOOKUP(W4+5,Journalier_HLV_Inter,11,FALSE),IF(AND(WEEKDAY(W4,2)=5,COUNTIF(Jours_fériés,W4+3)),W13-HLOOKUP(W4+4,Journalier_HLV_Inter,11,FALSE),IF(COUNTIF(Week_end,W4),0,IF(COUNTIF(Jours_fériés,W4),0,W13-HLOOKUP(W4+1,Journalier_HLV_Inter,11,FALSE)))))))))))))</f>
        <v>0</v>
      </c>
      <c r="X22" s="63">
        <f>IF(WEEKDAY(X4,2)=5,(X13-HLOOKUP(X4+3,Journalier_HLV_Inter,11,FALSE)),IF(AND(WEEKDAY(X4,2)=1,COUNTIF(Jours_fériés,AND(X4+1,IE+2))),X13-HLOOKUP(X4+3,Journalier_HLV_Inter,11,FALSE),IF(AND(WEEKDAY(X4,2)=1,COUNTIF(Jours_fériés,X4+1)),X13-HLOOKUP(X4+2,Journalier_HLV_Inter,11,FALSE),IF(AND(WEEKDAY(X4,2)=2,COUNTIF(Jours_fériés,AND(X4+1,X4+2))),X13-HLOOKUP(X4+3,Journalier_HLV_Inter,11,FALSE),IF(AND(WEEKDAY(X4,2)=2,COUNTIF(Jours_fériés,X4+1)),X13-HLOOKUP(X4+2,Journalier_HLV_Inter,11,FALSE),IF(AND(WEEKDAY(X4,2)=3,COUNTIF(Jours_fériés,AND(X4+1,X4+2))),X13-HLOOKUP(X4+5,Journalier_HLV_Inter,11,FALSE),IF(AND(WEEKDAY(X4,2)=3,COUNTIF(Jours_fériés,X4+1)),X13-HLOOKUP(X4+2,Journalier_HLV_Inter,11,FALSE),IF(AND(WEEKDAY(X4,2)=4,COUNTIF(Jours_fériés,X4+1)),X13-HLOOKUP(X4+4,Journalier_HLV_Inter,11,FALSE),IF(AND(WEEKDAY(X4,2)=4,COUNTIF(Jours_fériés,AND(X4+1,X4+4))),X13-HLOOKUP(X4+5,Journalier_HLV_Inter,11,FALSE),IF(AND(WEEKDAY(X4,2)=5,COUNTIF(Jours_fériés,X4+3)),X13-HLOOKUP(X4+4,Journalier_HLV_Inter,11,FALSE),IF(COUNTIF(Week_end,X4),0,IF(COUNTIF(Jours_fériés,X4),0,X13-HLOOKUP(X4+1,Journalier_HLV_Inter,11,FALSE)))))))))))))</f>
        <v>0</v>
      </c>
      <c r="Y22" s="63">
        <f>IF(WEEKDAY(Y4,2)=5,(Y13-HLOOKUP(Y4+3,Journalier_HLV_Inter,11,FALSE)),IF(AND(WEEKDAY(Y4,2)=1,COUNTIF(Jours_fériés,AND(Y4+1,IE+2))),Y13-HLOOKUP(Y4+3,Journalier_HLV_Inter,11,FALSE),IF(AND(WEEKDAY(Y4,2)=1,COUNTIF(Jours_fériés,Y4+1)),Y13-HLOOKUP(Y4+2,Journalier_HLV_Inter,11,FALSE),IF(AND(WEEKDAY(Y4,2)=2,COUNTIF(Jours_fériés,AND(Y4+1,Y4+2))),Y13-HLOOKUP(Y4+3,Journalier_HLV_Inter,11,FALSE),IF(AND(WEEKDAY(Y4,2)=2,COUNTIF(Jours_fériés,Y4+1)),Y13-HLOOKUP(Y4+2,Journalier_HLV_Inter,11,FALSE),IF(AND(WEEKDAY(Y4,2)=3,COUNTIF(Jours_fériés,AND(Y4+1,Y4+2))),Y13-HLOOKUP(Y4+5,Journalier_HLV_Inter,11,FALSE),IF(AND(WEEKDAY(Y4,2)=3,COUNTIF(Jours_fériés,Y4+1)),Y13-HLOOKUP(Y4+2,Journalier_HLV_Inter,11,FALSE),IF(AND(WEEKDAY(Y4,2)=4,COUNTIF(Jours_fériés,Y4+1)),Y13-HLOOKUP(Y4+4,Journalier_HLV_Inter,11,FALSE),IF(AND(WEEKDAY(Y4,2)=4,COUNTIF(Jours_fériés,AND(Y4+1,Y4+4))),Y13-HLOOKUP(Y4+5,Journalier_HLV_Inter,11,FALSE),IF(AND(WEEKDAY(Y4,2)=5,COUNTIF(Jours_fériés,Y4+3)),Y13-HLOOKUP(Y4+4,Journalier_HLV_Inter,11,FALSE),IF(COUNTIF(Week_end,Y4),0,IF(COUNTIF(Jours_fériés,Y4),0,Y13-HLOOKUP(Y4+1,Journalier_HLV_Inter,11,FALSE)))))))))))))</f>
        <v>0</v>
      </c>
      <c r="Z22" s="63">
        <f>IF(WEEKDAY(Z4,2)=5,(Z13-HLOOKUP(Z4+3,Journalier_HLV_Inter,11,FALSE)),IF(AND(WEEKDAY(Z4,2)=1,COUNTIF(Jours_fériés,AND(Z4+1,IE+2))),Z13-HLOOKUP(Z4+3,Journalier_HLV_Inter,11,FALSE),IF(AND(WEEKDAY(Z4,2)=1,COUNTIF(Jours_fériés,Z4+1)),Z13-HLOOKUP(Z4+2,Journalier_HLV_Inter,11,FALSE),IF(AND(WEEKDAY(Z4,2)=2,COUNTIF(Jours_fériés,AND(Z4+1,Z4+2))),Z13-HLOOKUP(Z4+3,Journalier_HLV_Inter,11,FALSE),IF(AND(WEEKDAY(Z4,2)=2,COUNTIF(Jours_fériés,Z4+1)),Z13-HLOOKUP(Z4+2,Journalier_HLV_Inter,11,FALSE),IF(AND(WEEKDAY(Z4,2)=3,COUNTIF(Jours_fériés,AND(Z4+1,Z4+2))),Z13-HLOOKUP(Z4+5,Journalier_HLV_Inter,11,FALSE),IF(AND(WEEKDAY(Z4,2)=3,COUNTIF(Jours_fériés,Z4+1)),Z13-HLOOKUP(Z4+2,Journalier_HLV_Inter,11,FALSE),IF(AND(WEEKDAY(Z4,2)=4,COUNTIF(Jours_fériés,Z4+1)),Z13-HLOOKUP(Z4+4,Journalier_HLV_Inter,11,FALSE),IF(AND(WEEKDAY(Z4,2)=4,COUNTIF(Jours_fériés,AND(Z4+1,Z4+4))),Z13-HLOOKUP(Z4+5,Journalier_HLV_Inter,11,FALSE),IF(AND(WEEKDAY(Z4,2)=5,COUNTIF(Jours_fériés,Z4+3)),Z13-HLOOKUP(Z4+4,Journalier_HLV_Inter,11,FALSE),IF(COUNTIF(Week_end,Z4),0,IF(COUNTIF(Jours_fériés,Z4),0,Z13-HLOOKUP(Z4+1,Journalier_HLV_Inter,11,FALSE)))))))))))))</f>
        <v>0</v>
      </c>
      <c r="AA22" s="63">
        <f>IF(WEEKDAY(AA4,2)=5,(AA13-HLOOKUP(AA4+3,Journalier_HLV_Inter,11,FALSE)),IF(AND(WEEKDAY(AA4,2)=1,COUNTIF(Jours_fériés,AND(AA4+1,IE+2))),AA13-HLOOKUP(AA4+3,Journalier_HLV_Inter,11,FALSE),IF(AND(WEEKDAY(AA4,2)=1,COUNTIF(Jours_fériés,AA4+1)),AA13-HLOOKUP(AA4+2,Journalier_HLV_Inter,11,FALSE),IF(AND(WEEKDAY(AA4,2)=2,COUNTIF(Jours_fériés,AND(AA4+1,AA4+2))),AA13-HLOOKUP(AA4+3,Journalier_HLV_Inter,11,FALSE),IF(AND(WEEKDAY(AA4,2)=2,COUNTIF(Jours_fériés,AA4+1)),AA13-HLOOKUP(AA4+2,Journalier_HLV_Inter,11,FALSE),IF(AND(WEEKDAY(AA4,2)=3,COUNTIF(Jours_fériés,AND(AA4+1,AA4+2))),AA13-HLOOKUP(AA4+5,Journalier_HLV_Inter,11,FALSE),IF(AND(WEEKDAY(AA4,2)=3,COUNTIF(Jours_fériés,AA4+1)),AA13-HLOOKUP(AA4+2,Journalier_HLV_Inter,11,FALSE),IF(AND(WEEKDAY(AA4,2)=4,COUNTIF(Jours_fériés,AA4+1)),AA13-HLOOKUP(AA4+4,Journalier_HLV_Inter,11,FALSE),IF(AND(WEEKDAY(AA4,2)=4,COUNTIF(Jours_fériés,AND(AA4+1,AA4+4))),AA13-HLOOKUP(AA4+5,Journalier_HLV_Inter,11,FALSE),IF(AND(WEEKDAY(AA4,2)=5,COUNTIF(Jours_fériés,AA4+3)),AA13-HLOOKUP(AA4+4,Journalier_HLV_Inter,11,FALSE),IF(COUNTIF(Week_end,AA4),0,IF(COUNTIF(Jours_fériés,AA4),0,AA13-HLOOKUP(AA4+1,Journalier_HLV_Inter,11,FALSE)))))))))))))</f>
        <v>0</v>
      </c>
      <c r="AB22" s="63">
        <f>IF(WEEKDAY(AB4,2)=5,(AB13-HLOOKUP(AB4+3,Journalier_HLV_Inter,11,FALSE)),IF(AND(WEEKDAY(AB4,2)=1,COUNTIF(Jours_fériés,AND(AB4+1,IE+2))),AB13-HLOOKUP(AB4+3,Journalier_HLV_Inter,11,FALSE),IF(AND(WEEKDAY(AB4,2)=1,COUNTIF(Jours_fériés,AB4+1)),AB13-HLOOKUP(AB4+2,Journalier_HLV_Inter,11,FALSE),IF(AND(WEEKDAY(AB4,2)=2,COUNTIF(Jours_fériés,AND(AB4+1,AB4+2))),AB13-HLOOKUP(AB4+3,Journalier_HLV_Inter,11,FALSE),IF(AND(WEEKDAY(AB4,2)=2,COUNTIF(Jours_fériés,AB4+1)),AB13-HLOOKUP(AB4+2,Journalier_HLV_Inter,11,FALSE),IF(AND(WEEKDAY(AB4,2)=3,COUNTIF(Jours_fériés,AND(AB4+1,AB4+2))),AB13-HLOOKUP(AB4+5,Journalier_HLV_Inter,11,FALSE),IF(AND(WEEKDAY(AB4,2)=3,COUNTIF(Jours_fériés,AB4+1)),AB13-HLOOKUP(AB4+2,Journalier_HLV_Inter,11,FALSE),IF(AND(WEEKDAY(AB4,2)=4,COUNTIF(Jours_fériés,AB4+1)),AB13-HLOOKUP(AB4+4,Journalier_HLV_Inter,11,FALSE),IF(AND(WEEKDAY(AB4,2)=4,COUNTIF(Jours_fériés,AND(AB4+1,AB4+4))),AB13-HLOOKUP(AB4+5,Journalier_HLV_Inter,11,FALSE),IF(AND(WEEKDAY(AB4,2)=5,COUNTIF(Jours_fériés,AB4+3)),AB13-HLOOKUP(AB4+4,Journalier_HLV_Inter,11,FALSE),IF(COUNTIF(Week_end,AB4),0,IF(COUNTIF(Jours_fériés,AB4),0,AB13-HLOOKUP(AB4+1,Journalier_HLV_Inter,11,FALSE)))))))))))))</f>
        <v>0</v>
      </c>
      <c r="AC22" s="63">
        <f>IF(WEEKDAY(AC4,2)=5,(AC13-HLOOKUP(AC4+3,Journalier_HLV_Inter,11,FALSE)),IF(AND(WEEKDAY(AC4,2)=1,COUNTIF(Jours_fériés,AND(AC4+1,IE+2))),AC13-HLOOKUP(AC4+3,Journalier_HLV_Inter,11,FALSE),IF(AND(WEEKDAY(AC4,2)=1,COUNTIF(Jours_fériés,AC4+1)),AC13-HLOOKUP(AC4+2,Journalier_HLV_Inter,11,FALSE),IF(AND(WEEKDAY(AC4,2)=2,COUNTIF(Jours_fériés,AND(AC4+1,AC4+2))),AC13-HLOOKUP(AC4+3,Journalier_HLV_Inter,11,FALSE),IF(AND(WEEKDAY(AC4,2)=2,COUNTIF(Jours_fériés,AC4+1)),AC13-HLOOKUP(AC4+2,Journalier_HLV_Inter,11,FALSE),IF(AND(WEEKDAY(AC4,2)=3,COUNTIF(Jours_fériés,AND(AC4+1,AC4+2))),AC13-HLOOKUP(AC4+5,Journalier_HLV_Inter,11,FALSE),IF(AND(WEEKDAY(AC4,2)=3,COUNTIF(Jours_fériés,AC4+1)),AC13-HLOOKUP(AC4+2,Journalier_HLV_Inter,11,FALSE),IF(AND(WEEKDAY(AC4,2)=4,COUNTIF(Jours_fériés,AC4+1)),AC13-HLOOKUP(AC4+4,Journalier_HLV_Inter,11,FALSE),IF(AND(WEEKDAY(AC4,2)=4,COUNTIF(Jours_fériés,AND(AC4+1,AC4+4))),AC13-HLOOKUP(AC4+5,Journalier_HLV_Inter,11,FALSE),IF(AND(WEEKDAY(AC4,2)=5,COUNTIF(Jours_fériés,AC4+3)),AC13-HLOOKUP(AC4+4,Journalier_HLV_Inter,11,FALSE),IF(COUNTIF(Week_end,AC4),0,IF(COUNTIF(Jours_fériés,AC4),0,AC13-HLOOKUP(AC4+1,Journalier_HLV_Inter,11,FALSE)))))))))))))</f>
        <v>0</v>
      </c>
      <c r="AD22" s="63">
        <f>IF(WEEKDAY(AD4,2)=5,(AD13-HLOOKUP(AD4+3,Journalier_HLV_Inter,11,FALSE)),IF(AND(WEEKDAY(AD4,2)=1,COUNTIF(Jours_fériés,AND(AD4+1,IE+2))),AD13-HLOOKUP(AD4+3,Journalier_HLV_Inter,11,FALSE),IF(AND(WEEKDAY(AD4,2)=1,COUNTIF(Jours_fériés,AD4+1)),AD13-HLOOKUP(AD4+2,Journalier_HLV_Inter,11,FALSE),IF(AND(WEEKDAY(AD4,2)=2,COUNTIF(Jours_fériés,AND(AD4+1,AD4+2))),AD13-HLOOKUP(AD4+3,Journalier_HLV_Inter,11,FALSE),IF(AND(WEEKDAY(AD4,2)=2,COUNTIF(Jours_fériés,AD4+1)),AD13-HLOOKUP(AD4+2,Journalier_HLV_Inter,11,FALSE),IF(AND(WEEKDAY(AD4,2)=3,COUNTIF(Jours_fériés,AND(AD4+1,AD4+2))),AD13-HLOOKUP(AD4+5,Journalier_HLV_Inter,11,FALSE),IF(AND(WEEKDAY(AD4,2)=3,COUNTIF(Jours_fériés,AD4+1)),AD13-HLOOKUP(AD4+2,Journalier_HLV_Inter,11,FALSE),IF(AND(WEEKDAY(AD4,2)=4,COUNTIF(Jours_fériés,AD4+1)),AD13-HLOOKUP(AD4+4,Journalier_HLV_Inter,11,FALSE),IF(AND(WEEKDAY(AD4,2)=4,COUNTIF(Jours_fériés,AND(AD4+1,AD4+4))),AD13-HLOOKUP(AD4+5,Journalier_HLV_Inter,11,FALSE),IF(AND(WEEKDAY(AD4,2)=5,COUNTIF(Jours_fériés,AD4+3)),AD13-HLOOKUP(AD4+4,Journalier_HLV_Inter,11,FALSE),IF(COUNTIF(Week_end,AD4),0,IF(COUNTIF(Jours_fériés,AD4),0,AD13-HLOOKUP(AD4+1,Journalier_HLV_Inter,11,FALSE)))))))))))))</f>
        <v>0</v>
      </c>
      <c r="AE22" s="63">
        <f>IF(WEEKDAY(AE4,2)=5,(AE13-HLOOKUP(AE4+3,Journalier_HLV_Inter,11,FALSE)),IF(AND(WEEKDAY(AE4,2)=1,COUNTIF(Jours_fériés,AND(AE4+1,IE+2))),AE13-HLOOKUP(AE4+3,Journalier_HLV_Inter,11,FALSE),IF(AND(WEEKDAY(AE4,2)=1,COUNTIF(Jours_fériés,AE4+1)),AE13-HLOOKUP(AE4+2,Journalier_HLV_Inter,11,FALSE),IF(AND(WEEKDAY(AE4,2)=2,COUNTIF(Jours_fériés,AND(AE4+1,AE4+2))),AE13-HLOOKUP(AE4+3,Journalier_HLV_Inter,11,FALSE),IF(AND(WEEKDAY(AE4,2)=2,COUNTIF(Jours_fériés,AE4+1)),AE13-HLOOKUP(AE4+2,Journalier_HLV_Inter,11,FALSE),IF(AND(WEEKDAY(AE4,2)=3,COUNTIF(Jours_fériés,AND(AE4+1,AE4+2))),AE13-HLOOKUP(AE4+5,Journalier_HLV_Inter,11,FALSE),IF(AND(WEEKDAY(AE4,2)=3,COUNTIF(Jours_fériés,AE4+1)),AE13-HLOOKUP(AE4+2,Journalier_HLV_Inter,11,FALSE),IF(AND(WEEKDAY(AE4,2)=4,COUNTIF(Jours_fériés,AE4+1)),AE13-HLOOKUP(AE4+4,Journalier_HLV_Inter,11,FALSE),IF(AND(WEEKDAY(AE4,2)=4,COUNTIF(Jours_fériés,AND(AE4+1,AE4+4))),AE13-HLOOKUP(AE4+5,Journalier_HLV_Inter,11,FALSE),IF(AND(WEEKDAY(AE4,2)=5,COUNTIF(Jours_fériés,AE4+3)),AE13-HLOOKUP(AE4+4,Journalier_HLV_Inter,11,FALSE),IF(COUNTIF(Week_end,AE4),0,IF(COUNTIF(Jours_fériés,AE4),0,AE13-HLOOKUP(AE4+1,Journalier_HLV_Inter,11,FALSE)))))))))))))</f>
        <v>0</v>
      </c>
      <c r="AF22" s="63">
        <f>IF(WEEKDAY(AF4,2)=5,(AF13-HLOOKUP(AF4+3,Journalier_HLV_Inter,11,FALSE)),IF(AND(WEEKDAY(AF4,2)=1,COUNTIF(Jours_fériés,AND(AF4+1,IE+2))),AF13-HLOOKUP(AF4+3,Journalier_HLV_Inter,11,FALSE),IF(AND(WEEKDAY(AF4,2)=1,COUNTIF(Jours_fériés,AF4+1)),AF13-HLOOKUP(AF4+2,Journalier_HLV_Inter,11,FALSE),IF(AND(WEEKDAY(AF4,2)=2,COUNTIF(Jours_fériés,AND(AF4+1,AF4+2))),AF13-HLOOKUP(AF4+3,Journalier_HLV_Inter,11,FALSE),IF(AND(WEEKDAY(AF4,2)=2,COUNTIF(Jours_fériés,AF4+1)),AF13-HLOOKUP(AF4+2,Journalier_HLV_Inter,11,FALSE),IF(AND(WEEKDAY(AF4,2)=3,COUNTIF(Jours_fériés,AND(AF4+1,AF4+2))),AF13-HLOOKUP(AF4+5,Journalier_HLV_Inter,11,FALSE),IF(AND(WEEKDAY(AF4,2)=3,COUNTIF(Jours_fériés,AF4+1)),AF13-HLOOKUP(AF4+2,Journalier_HLV_Inter,11,FALSE),IF(AND(WEEKDAY(AF4,2)=4,COUNTIF(Jours_fériés,AF4+1)),AF13-HLOOKUP(AF4+4,Journalier_HLV_Inter,11,FALSE),IF(AND(WEEKDAY(AF4,2)=4,COUNTIF(Jours_fériés,AND(AF4+1,AF4+4))),AF13-HLOOKUP(AF4+5,Journalier_HLV_Inter,11,FALSE),IF(AND(WEEKDAY(AF4,2)=5,COUNTIF(Jours_fériés,AF4+3)),AF13-HLOOKUP(AF4+4,Journalier_HLV_Inter,11,FALSE),IF(COUNTIF(Week_end,AF4),0,IF(COUNTIF(Jours_fériés,AF4),0,AF13-HLOOKUP(AF4+1,Journalier_HLV_Inter,11,FALSE)))))))))))))</f>
        <v>0</v>
      </c>
      <c r="AG22" s="63">
        <f>IF(WEEKDAY(AG4,2)=5,(AG13-HLOOKUP(AG4+3,Journalier_HLV_Inter,11,FALSE)),IF(AND(WEEKDAY(AG4,2)=1,COUNTIF(Jours_fériés,AND(AG4+1,IE+2))),AG13-HLOOKUP(AG4+3,Journalier_HLV_Inter,11,FALSE),IF(AND(WEEKDAY(AG4,2)=1,COUNTIF(Jours_fériés,AG4+1)),AG13-HLOOKUP(AG4+2,Journalier_HLV_Inter,11,FALSE),IF(AND(WEEKDAY(AG4,2)=2,COUNTIF(Jours_fériés,AND(AG4+1,AG4+2))),AG13-HLOOKUP(AG4+3,Journalier_HLV_Inter,11,FALSE),IF(AND(WEEKDAY(AG4,2)=2,COUNTIF(Jours_fériés,AG4+1)),AG13-HLOOKUP(AG4+2,Journalier_HLV_Inter,11,FALSE),IF(AND(WEEKDAY(AG4,2)=3,COUNTIF(Jours_fériés,AND(AG4+1,AG4+2))),AG13-HLOOKUP(AG4+5,Journalier_HLV_Inter,11,FALSE),IF(AND(WEEKDAY(AG4,2)=3,COUNTIF(Jours_fériés,AG4+1)),AG13-HLOOKUP(AG4+2,Journalier_HLV_Inter,11,FALSE),IF(AND(WEEKDAY(AG4,2)=4,COUNTIF(Jours_fériés,AG4+1)),AG13-HLOOKUP(AG4+4,Journalier_HLV_Inter,11,FALSE),IF(AND(WEEKDAY(AG4,2)=4,COUNTIF(Jours_fériés,AND(AG4+1,AG4+4))),AG13-HLOOKUP(AG4+5,Journalier_HLV_Inter,11,FALSE),IF(AND(WEEKDAY(AG4,2)=5,COUNTIF(Jours_fériés,AG4+3)),AG13-HLOOKUP(AG4+4,Journalier_HLV_Inter,11,FALSE),IF(COUNTIF(Week_end,AG4),0,IF(COUNTIF(Jours_fériés,AG4),0,AG13-HLOOKUP(AG4+1,Journalier_HLV_Inter,11,FALSE)))))))))))))</f>
        <v>0</v>
      </c>
      <c r="AH22" s="63">
        <f>IF(WEEKDAY(AH4,2)=5,(AH13-HLOOKUP(AH4+3,Journalier_HLV_Inter,11,FALSE)),IF(AND(WEEKDAY(AH4,2)=1,COUNTIF(Jours_fériés,AND(AH4+1,IE+2))),AH13-HLOOKUP(AH4+3,Journalier_HLV_Inter,11,FALSE),IF(AND(WEEKDAY(AH4,2)=1,COUNTIF(Jours_fériés,AH4+1)),AH13-HLOOKUP(AH4+2,Journalier_HLV_Inter,11,FALSE),IF(AND(WEEKDAY(AH4,2)=2,COUNTIF(Jours_fériés,AND(AH4+1,AH4+2))),AH13-HLOOKUP(AH4+3,Journalier_HLV_Inter,11,FALSE),IF(AND(WEEKDAY(AH4,2)=2,COUNTIF(Jours_fériés,AH4+1)),AH13-HLOOKUP(AH4+2,Journalier_HLV_Inter,11,FALSE),IF(AND(WEEKDAY(AH4,2)=3,COUNTIF(Jours_fériés,AND(AH4+1,AH4+2))),AH13-HLOOKUP(AH4+5,Journalier_HLV_Inter,11,FALSE),IF(AND(WEEKDAY(AH4,2)=3,COUNTIF(Jours_fériés,AH4+1)),AH13-HLOOKUP(AH4+2,Journalier_HLV_Inter,11,FALSE),IF(AND(WEEKDAY(AH4,2)=4,COUNTIF(Jours_fériés,AH4+1)),AH13-HLOOKUP(AH4+4,Journalier_HLV_Inter,11,FALSE),IF(AND(WEEKDAY(AH4,2)=4,COUNTIF(Jours_fériés,AND(AH4+1,AH4+4))),AH13-HLOOKUP(AH4+5,Journalier_HLV_Inter,11,FALSE),IF(AND(WEEKDAY(AH4,2)=5,COUNTIF(Jours_fériés,AH4+3)),AH13-HLOOKUP(AH4+4,Journalier_HLV_Inter,11,FALSE),IF(COUNTIF(Week_end,AH4),0,IF(COUNTIF(Jours_fériés,AH4),0,AH13-HLOOKUP(AH4+1,Journalier_HLV_Inter,11,FALSE)))))))))))))</f>
        <v>0</v>
      </c>
      <c r="AI22" s="63">
        <f>IF(WEEKDAY(AI4,2)=5,(AI13-HLOOKUP(AI4+3,Journalier_HLV_Inter,11,FALSE)),IF(AND(WEEKDAY(AI4,2)=1,COUNTIF(Jours_fériés,AND(AI4+1,IE+2))),AI13-HLOOKUP(AI4+3,Journalier_HLV_Inter,11,FALSE),IF(AND(WEEKDAY(AI4,2)=1,COUNTIF(Jours_fériés,AI4+1)),AI13-HLOOKUP(AI4+2,Journalier_HLV_Inter,11,FALSE),IF(AND(WEEKDAY(AI4,2)=2,COUNTIF(Jours_fériés,AND(AI4+1,AI4+2))),AI13-HLOOKUP(AI4+3,Journalier_HLV_Inter,11,FALSE),IF(AND(WEEKDAY(AI4,2)=2,COUNTIF(Jours_fériés,AI4+1)),AI13-HLOOKUP(AI4+2,Journalier_HLV_Inter,11,FALSE),IF(AND(WEEKDAY(AI4,2)=3,COUNTIF(Jours_fériés,AND(AI4+1,AI4+2))),AI13-HLOOKUP(AI4+5,Journalier_HLV_Inter,11,FALSE),IF(AND(WEEKDAY(AI4,2)=3,COUNTIF(Jours_fériés,AI4+1)),AI13-HLOOKUP(AI4+2,Journalier_HLV_Inter,11,FALSE),IF(AND(WEEKDAY(AI4,2)=4,COUNTIF(Jours_fériés,AI4+1)),AI13-HLOOKUP(AI4+4,Journalier_HLV_Inter,11,FALSE),IF(AND(WEEKDAY(AI4,2)=4,COUNTIF(Jours_fériés,AND(AI4+1,AI4+4))),AI13-HLOOKUP(AI4+5,Journalier_HLV_Inter,11,FALSE),IF(AND(WEEKDAY(AI4,2)=5,COUNTIF(Jours_fériés,AI4+3)),AI13-HLOOKUP(AI4+4,Journalier_HLV_Inter,11,FALSE),IF(COUNTIF(Week_end,AI4),0,IF(COUNTIF(Jours_fériés,AI4),0,AI13-HLOOKUP(AI4+1,Journalier_HLV_Inter,11,FALSE)))))))))))))</f>
        <v>0</v>
      </c>
      <c r="AJ22" s="63">
        <f>IF(WEEKDAY(AJ4,2)=5,(AJ13-HLOOKUP(AJ4+3,Journalier_HLV_Inter,11,FALSE)),IF(AND(WEEKDAY(AJ4,2)=1,COUNTIF(Jours_fériés,AND(AJ4+1,IE+2))),AJ13-HLOOKUP(AJ4+3,Journalier_HLV_Inter,11,FALSE),IF(AND(WEEKDAY(AJ4,2)=1,COUNTIF(Jours_fériés,AJ4+1)),AJ13-HLOOKUP(AJ4+2,Journalier_HLV_Inter,11,FALSE),IF(AND(WEEKDAY(AJ4,2)=2,COUNTIF(Jours_fériés,AND(AJ4+1,AJ4+2))),AJ13-HLOOKUP(AJ4+3,Journalier_HLV_Inter,11,FALSE),IF(AND(WEEKDAY(AJ4,2)=2,COUNTIF(Jours_fériés,AJ4+1)),AJ13-HLOOKUP(AJ4+2,Journalier_HLV_Inter,11,FALSE),IF(AND(WEEKDAY(AJ4,2)=3,COUNTIF(Jours_fériés,AND(AJ4+1,AJ4+2))),AJ13-HLOOKUP(AJ4+5,Journalier_HLV_Inter,11,FALSE),IF(AND(WEEKDAY(AJ4,2)=3,COUNTIF(Jours_fériés,AJ4+1)),AJ13-HLOOKUP(AJ4+2,Journalier_HLV_Inter,11,FALSE),IF(AND(WEEKDAY(AJ4,2)=4,COUNTIF(Jours_fériés,AJ4+1)),AJ13-HLOOKUP(AJ4+4,Journalier_HLV_Inter,11,FALSE),IF(AND(WEEKDAY(AJ4,2)=4,COUNTIF(Jours_fériés,AND(AJ4+1,AJ4+4))),AJ13-HLOOKUP(AJ4+5,Journalier_HLV_Inter,11,FALSE),IF(AND(WEEKDAY(AJ4,2)=5,COUNTIF(Jours_fériés,AJ4+3)),AJ13-HLOOKUP(AJ4+4,Journalier_HLV_Inter,11,FALSE),IF(COUNTIF(Week_end,AJ4),0,IF(COUNTIF(Jours_fériés,AJ4),0,AJ13-HLOOKUP(AJ4+1,Journalier_HLV_Inter,11,FALSE)))))))))))))</f>
        <v>0</v>
      </c>
      <c r="AK22" s="63">
        <f>IF(WEEKDAY(AK4,2)=5,(AK13-HLOOKUP(AK4+3,Journalier_HLV_Inter,11,FALSE)),IF(AND(WEEKDAY(AK4,2)=1,COUNTIF(Jours_fériés,AND(AK4+1,IE+2))),AK13-HLOOKUP(AK4+3,Journalier_HLV_Inter,11,FALSE),IF(AND(WEEKDAY(AK4,2)=1,COUNTIF(Jours_fériés,AK4+1)),AK13-HLOOKUP(AK4+2,Journalier_HLV_Inter,11,FALSE),IF(AND(WEEKDAY(AK4,2)=2,COUNTIF(Jours_fériés,AND(AK4+1,AK4+2))),AK13-HLOOKUP(AK4+3,Journalier_HLV_Inter,11,FALSE),IF(AND(WEEKDAY(AK4,2)=2,COUNTIF(Jours_fériés,AK4+1)),AK13-HLOOKUP(AK4+2,Journalier_HLV_Inter,11,FALSE),IF(AND(WEEKDAY(AK4,2)=3,COUNTIF(Jours_fériés,AND(AK4+1,AK4+2))),AK13-HLOOKUP(AK4+5,Journalier_HLV_Inter,11,FALSE),IF(AND(WEEKDAY(AK4,2)=3,COUNTIF(Jours_fériés,AK4+1)),AK13-HLOOKUP(AK4+2,Journalier_HLV_Inter,11,FALSE),IF(AND(WEEKDAY(AK4,2)=4,COUNTIF(Jours_fériés,AK4+1)),AK13-HLOOKUP(AK4+4,Journalier_HLV_Inter,11,FALSE),IF(AND(WEEKDAY(AK4,2)=4,COUNTIF(Jours_fériés,AND(AK4+1,AK4+4))),AK13-HLOOKUP(AK4+5,Journalier_HLV_Inter,11,FALSE),IF(AND(WEEKDAY(AK4,2)=5,COUNTIF(Jours_fériés,AK4+3)),AK13-HLOOKUP(AK4+4,Journalier_HLV_Inter,11,FALSE),IF(COUNTIF(Week_end,AK4),0,IF(COUNTIF(Jours_fériés,AK4),0,AK13-HLOOKUP(AK4+1,Journalier_HLV_Inter,11,FALSE)))))))))))))</f>
        <v>0</v>
      </c>
      <c r="AL22" s="63">
        <f>IF(WEEKDAY(AL4,2)=5,(AL13-HLOOKUP(AL4+3,Journalier_HLV_Inter,11,FALSE)),IF(AND(WEEKDAY(AL4,2)=1,COUNTIF(Jours_fériés,AND(AL4+1,IE+2))),AL13-HLOOKUP(AL4+3,Journalier_HLV_Inter,11,FALSE),IF(AND(WEEKDAY(AL4,2)=1,COUNTIF(Jours_fériés,AL4+1)),AL13-HLOOKUP(AL4+2,Journalier_HLV_Inter,11,FALSE),IF(AND(WEEKDAY(AL4,2)=2,COUNTIF(Jours_fériés,AND(AL4+1,AL4+2))),AL13-HLOOKUP(AL4+3,Journalier_HLV_Inter,11,FALSE),IF(AND(WEEKDAY(AL4,2)=2,COUNTIF(Jours_fériés,AL4+1)),AL13-HLOOKUP(AL4+2,Journalier_HLV_Inter,11,FALSE),IF(AND(WEEKDAY(AL4,2)=3,COUNTIF(Jours_fériés,AND(AL4+1,AL4+2))),AL13-HLOOKUP(AL4+5,Journalier_HLV_Inter,11,FALSE),IF(AND(WEEKDAY(AL4,2)=3,COUNTIF(Jours_fériés,AL4+1)),AL13-HLOOKUP(AL4+2,Journalier_HLV_Inter,11,FALSE),IF(AND(WEEKDAY(AL4,2)=4,COUNTIF(Jours_fériés,AL4+1)),AL13-HLOOKUP(AL4+4,Journalier_HLV_Inter,11,FALSE),IF(AND(WEEKDAY(AL4,2)=4,COUNTIF(Jours_fériés,AND(AL4+1,AL4+4))),AL13-HLOOKUP(AL4+5,Journalier_HLV_Inter,11,FALSE),IF(AND(WEEKDAY(AL4,2)=5,COUNTIF(Jours_fériés,AL4+3)),AL13-HLOOKUP(AL4+4,Journalier_HLV_Inter,11,FALSE),IF(COUNTIF(Week_end,AL4),0,IF(COUNTIF(Jours_fériés,AL4),0,AL13-HLOOKUP(AL4+1,Journalier_HLV_Inter,11,FALSE)))))))))))))</f>
        <v>0</v>
      </c>
      <c r="AM22" s="63">
        <f>IF(WEEKDAY(AM4,2)=5,(AM13-HLOOKUP(AM4+3,Journalier_HLV_Inter,11,FALSE)),IF(AND(WEEKDAY(AM4,2)=1,COUNTIF(Jours_fériés,AND(AM4+1,IE+2))),AM13-HLOOKUP(AM4+3,Journalier_HLV_Inter,11,FALSE),IF(AND(WEEKDAY(AM4,2)=1,COUNTIF(Jours_fériés,AM4+1)),AM13-HLOOKUP(AM4+2,Journalier_HLV_Inter,11,FALSE),IF(AND(WEEKDAY(AM4,2)=2,COUNTIF(Jours_fériés,AND(AM4+1,AM4+2))),AM13-HLOOKUP(AM4+3,Journalier_HLV_Inter,11,FALSE),IF(AND(WEEKDAY(AM4,2)=2,COUNTIF(Jours_fériés,AM4+1)),AM13-HLOOKUP(AM4+2,Journalier_HLV_Inter,11,FALSE),IF(AND(WEEKDAY(AM4,2)=3,COUNTIF(Jours_fériés,AND(AM4+1,AM4+2))),AM13-HLOOKUP(AM4+5,Journalier_HLV_Inter,11,FALSE),IF(AND(WEEKDAY(AM4,2)=3,COUNTIF(Jours_fériés,AM4+1)),AM13-HLOOKUP(AM4+2,Journalier_HLV_Inter,11,FALSE),IF(AND(WEEKDAY(AM4,2)=4,COUNTIF(Jours_fériés,AM4+1)),AM13-HLOOKUP(AM4+4,Journalier_HLV_Inter,11,FALSE),IF(AND(WEEKDAY(AM4,2)=4,COUNTIF(Jours_fériés,AND(AM4+1,AM4+4))),AM13-HLOOKUP(AM4+5,Journalier_HLV_Inter,11,FALSE),IF(AND(WEEKDAY(AM4,2)=5,COUNTIF(Jours_fériés,AM4+3)),AM13-HLOOKUP(AM4+4,Journalier_HLV_Inter,11,FALSE),IF(COUNTIF(Week_end,AM4),0,IF(COUNTIF(Jours_fériés,AM4),0,AM13-HLOOKUP(AM4+1,Journalier_HLV_Inter,11,FALSE)))))))))))))</f>
        <v>0</v>
      </c>
      <c r="AN22" s="63">
        <f>IF(WEEKDAY(AN4,2)=5,(AN13-HLOOKUP(AN4+3,Journalier_HLV_Inter,11,FALSE)),IF(AND(WEEKDAY(AN4,2)=1,COUNTIF(Jours_fériés,AND(AN4+1,IE+2))),AN13-HLOOKUP(AN4+3,Journalier_HLV_Inter,11,FALSE),IF(AND(WEEKDAY(AN4,2)=1,COUNTIF(Jours_fériés,AN4+1)),AN13-HLOOKUP(AN4+2,Journalier_HLV_Inter,11,FALSE),IF(AND(WEEKDAY(AN4,2)=2,COUNTIF(Jours_fériés,AND(AN4+1,AN4+2))),AN13-HLOOKUP(AN4+3,Journalier_HLV_Inter,11,FALSE),IF(AND(WEEKDAY(AN4,2)=2,COUNTIF(Jours_fériés,AN4+1)),AN13-HLOOKUP(AN4+2,Journalier_HLV_Inter,11,FALSE),IF(AND(WEEKDAY(AN4,2)=3,COUNTIF(Jours_fériés,AND(AN4+1,AN4+2))),AN13-HLOOKUP(AN4+5,Journalier_HLV_Inter,11,FALSE),IF(AND(WEEKDAY(AN4,2)=3,COUNTIF(Jours_fériés,AN4+1)),AN13-HLOOKUP(AN4+2,Journalier_HLV_Inter,11,FALSE),IF(AND(WEEKDAY(AN4,2)=4,COUNTIF(Jours_fériés,AN4+1)),AN13-HLOOKUP(AN4+4,Journalier_HLV_Inter,11,FALSE),IF(AND(WEEKDAY(AN4,2)=4,COUNTIF(Jours_fériés,AND(AN4+1,AN4+4))),AN13-HLOOKUP(AN4+5,Journalier_HLV_Inter,11,FALSE),IF(AND(WEEKDAY(AN4,2)=5,COUNTIF(Jours_fériés,AN4+3)),AN13-HLOOKUP(AN4+4,Journalier_HLV_Inter,11,FALSE),IF(COUNTIF(Week_end,AN4),0,IF(COUNTIF(Jours_fériés,AN4),0,AN13-HLOOKUP(AN4+1,Journalier_HLV_Inter,11,FALSE)))))))))))))</f>
        <v>0</v>
      </c>
      <c r="AO22" s="63">
        <f>IF(WEEKDAY(AO4,2)=5,(AO13-HLOOKUP(AO4+3,Journalier_HLV_Inter,11,FALSE)),IF(AND(WEEKDAY(AO4,2)=1,COUNTIF(Jours_fériés,AND(AO4+1,IE+2))),AO13-HLOOKUP(AO4+3,Journalier_HLV_Inter,11,FALSE),IF(AND(WEEKDAY(AO4,2)=1,COUNTIF(Jours_fériés,AO4+1)),AO13-HLOOKUP(AO4+2,Journalier_HLV_Inter,11,FALSE),IF(AND(WEEKDAY(AO4,2)=2,COUNTIF(Jours_fériés,AND(AO4+1,AO4+2))),AO13-HLOOKUP(AO4+3,Journalier_HLV_Inter,11,FALSE),IF(AND(WEEKDAY(AO4,2)=2,COUNTIF(Jours_fériés,AO4+1)),AO13-HLOOKUP(AO4+2,Journalier_HLV_Inter,11,FALSE),IF(AND(WEEKDAY(AO4,2)=3,COUNTIF(Jours_fériés,AND(AO4+1,AO4+2))),AO13-HLOOKUP(AO4+5,Journalier_HLV_Inter,11,FALSE),IF(AND(WEEKDAY(AO4,2)=3,COUNTIF(Jours_fériés,AO4+1)),AO13-HLOOKUP(AO4+2,Journalier_HLV_Inter,11,FALSE),IF(AND(WEEKDAY(AO4,2)=4,COUNTIF(Jours_fériés,AO4+1)),AO13-HLOOKUP(AO4+4,Journalier_HLV_Inter,11,FALSE),IF(AND(WEEKDAY(AO4,2)=4,COUNTIF(Jours_fériés,AND(AO4+1,AO4+4))),AO13-HLOOKUP(AO4+5,Journalier_HLV_Inter,11,FALSE),IF(AND(WEEKDAY(AO4,2)=5,COUNTIF(Jours_fériés,AO4+3)),AO13-HLOOKUP(AO4+4,Journalier_HLV_Inter,11,FALSE),IF(COUNTIF(Week_end,AO4),0,IF(COUNTIF(Jours_fériés,AO4),0,AO13-HLOOKUP(AO4+1,Journalier_HLV_Inter,11,FALSE)))))))))))))</f>
        <v>0</v>
      </c>
      <c r="AP22" s="63">
        <f>IF(WEEKDAY(AP4,2)=5,(AP13-HLOOKUP(AP4+3,Journalier_HLV_Inter,11,FALSE)),IF(AND(WEEKDAY(AP4,2)=1,COUNTIF(Jours_fériés,AND(AP4+1,IE+2))),AP13-HLOOKUP(AP4+3,Journalier_HLV_Inter,11,FALSE),IF(AND(WEEKDAY(AP4,2)=1,COUNTIF(Jours_fériés,AP4+1)),AP13-HLOOKUP(AP4+2,Journalier_HLV_Inter,11,FALSE),IF(AND(WEEKDAY(AP4,2)=2,COUNTIF(Jours_fériés,AND(AP4+1,AP4+2))),AP13-HLOOKUP(AP4+3,Journalier_HLV_Inter,11,FALSE),IF(AND(WEEKDAY(AP4,2)=2,COUNTIF(Jours_fériés,AP4+1)),AP13-HLOOKUP(AP4+2,Journalier_HLV_Inter,11,FALSE),IF(AND(WEEKDAY(AP4,2)=3,COUNTIF(Jours_fériés,AND(AP4+1,AP4+2))),AP13-HLOOKUP(AP4+5,Journalier_HLV_Inter,11,FALSE),IF(AND(WEEKDAY(AP4,2)=3,COUNTIF(Jours_fériés,AP4+1)),AP13-HLOOKUP(AP4+2,Journalier_HLV_Inter,11,FALSE),IF(AND(WEEKDAY(AP4,2)=4,COUNTIF(Jours_fériés,AP4+1)),AP13-HLOOKUP(AP4+4,Journalier_HLV_Inter,11,FALSE),IF(AND(WEEKDAY(AP4,2)=4,COUNTIF(Jours_fériés,AND(AP4+1,AP4+4))),AP13-HLOOKUP(AP4+5,Journalier_HLV_Inter,11,FALSE),IF(AND(WEEKDAY(AP4,2)=5,COUNTIF(Jours_fériés,AP4+3)),AP13-HLOOKUP(AP4+4,Journalier_HLV_Inter,11,FALSE),IF(COUNTIF(Week_end,AP4),0,IF(COUNTIF(Jours_fériés,AP4),0,AP13-HLOOKUP(AP4+1,Journalier_HLV_Inter,11,FALSE)))))))))))))</f>
        <v>0</v>
      </c>
      <c r="AQ22" s="63">
        <f>IF(WEEKDAY(AQ4,2)=5,(AQ13-HLOOKUP(AQ4+3,Journalier_HLV_Inter,11,FALSE)),IF(AND(WEEKDAY(AQ4,2)=1,COUNTIF(Jours_fériés,AND(AQ4+1,IE+2))),AQ13-HLOOKUP(AQ4+3,Journalier_HLV_Inter,11,FALSE),IF(AND(WEEKDAY(AQ4,2)=1,COUNTIF(Jours_fériés,AQ4+1)),AQ13-HLOOKUP(AQ4+2,Journalier_HLV_Inter,11,FALSE),IF(AND(WEEKDAY(AQ4,2)=2,COUNTIF(Jours_fériés,AND(AQ4+1,AQ4+2))),AQ13-HLOOKUP(AQ4+3,Journalier_HLV_Inter,11,FALSE),IF(AND(WEEKDAY(AQ4,2)=2,COUNTIF(Jours_fériés,AQ4+1)),AQ13-HLOOKUP(AQ4+2,Journalier_HLV_Inter,11,FALSE),IF(AND(WEEKDAY(AQ4,2)=3,COUNTIF(Jours_fériés,AND(AQ4+1,AQ4+2))),AQ13-HLOOKUP(AQ4+5,Journalier_HLV_Inter,11,FALSE),IF(AND(WEEKDAY(AQ4,2)=3,COUNTIF(Jours_fériés,AQ4+1)),AQ13-HLOOKUP(AQ4+2,Journalier_HLV_Inter,11,FALSE),IF(AND(WEEKDAY(AQ4,2)=4,COUNTIF(Jours_fériés,AQ4+1)),AQ13-HLOOKUP(AQ4+4,Journalier_HLV_Inter,11,FALSE),IF(AND(WEEKDAY(AQ4,2)=4,COUNTIF(Jours_fériés,AND(AQ4+1,AQ4+4))),AQ13-HLOOKUP(AQ4+5,Journalier_HLV_Inter,11,FALSE),IF(AND(WEEKDAY(AQ4,2)=5,COUNTIF(Jours_fériés,AQ4+3)),AQ13-HLOOKUP(AQ4+4,Journalier_HLV_Inter,11,FALSE),IF(COUNTIF(Week_end,AQ4),0,IF(COUNTIF(Jours_fériés,AQ4),0,AQ13-HLOOKUP(AQ4+1,Journalier_HLV_Inter,11,FALSE)))))))))))))</f>
        <v>0</v>
      </c>
      <c r="AR22" s="63">
        <f>IF(WEEKDAY(AR4,2)=5,(AR13-HLOOKUP(AR4+3,Journalier_HLV_Inter,11,FALSE)),IF(AND(WEEKDAY(AR4,2)=1,COUNTIF(Jours_fériés,AND(AR4+1,IE+2))),AR13-HLOOKUP(AR4+3,Journalier_HLV_Inter,11,FALSE),IF(AND(WEEKDAY(AR4,2)=1,COUNTIF(Jours_fériés,AR4+1)),AR13-HLOOKUP(AR4+2,Journalier_HLV_Inter,11,FALSE),IF(AND(WEEKDAY(AR4,2)=2,COUNTIF(Jours_fériés,AND(AR4+1,AR4+2))),AR13-HLOOKUP(AR4+3,Journalier_HLV_Inter,11,FALSE),IF(AND(WEEKDAY(AR4,2)=2,COUNTIF(Jours_fériés,AR4+1)),AR13-HLOOKUP(AR4+2,Journalier_HLV_Inter,11,FALSE),IF(AND(WEEKDAY(AR4,2)=3,COUNTIF(Jours_fériés,AND(AR4+1,AR4+2))),AR13-HLOOKUP(AR4+5,Journalier_HLV_Inter,11,FALSE),IF(AND(WEEKDAY(AR4,2)=3,COUNTIF(Jours_fériés,AR4+1)),AR13-HLOOKUP(AR4+2,Journalier_HLV_Inter,11,FALSE),IF(AND(WEEKDAY(AR4,2)=4,COUNTIF(Jours_fériés,AR4+1)),AR13-HLOOKUP(AR4+4,Journalier_HLV_Inter,11,FALSE),IF(AND(WEEKDAY(AR4,2)=4,COUNTIF(Jours_fériés,AND(AR4+1,AR4+4))),AR13-HLOOKUP(AR4+5,Journalier_HLV_Inter,11,FALSE),IF(AND(WEEKDAY(AR4,2)=5,COUNTIF(Jours_fériés,AR4+3)),AR13-HLOOKUP(AR4+4,Journalier_HLV_Inter,11,FALSE),IF(COUNTIF(Week_end,AR4),0,IF(COUNTIF(Jours_fériés,AR4),0,AR13-HLOOKUP(AR4+1,Journalier_HLV_Inter,11,FALSE)))))))))))))</f>
        <v>0</v>
      </c>
      <c r="AS22" s="63">
        <f>IF(WEEKDAY(AS4,2)=5,(AS13-HLOOKUP(AS4+3,Journalier_HLV_Inter,11,FALSE)),IF(AND(WEEKDAY(AS4,2)=1,COUNTIF(Jours_fériés,AND(AS4+1,IE+2))),AS13-HLOOKUP(AS4+3,Journalier_HLV_Inter,11,FALSE),IF(AND(WEEKDAY(AS4,2)=1,COUNTIF(Jours_fériés,AS4+1)),AS13-HLOOKUP(AS4+2,Journalier_HLV_Inter,11,FALSE),IF(AND(WEEKDAY(AS4,2)=2,COUNTIF(Jours_fériés,AND(AS4+1,AS4+2))),AS13-HLOOKUP(AS4+3,Journalier_HLV_Inter,11,FALSE),IF(AND(WEEKDAY(AS4,2)=2,COUNTIF(Jours_fériés,AS4+1)),AS13-HLOOKUP(AS4+2,Journalier_HLV_Inter,11,FALSE),IF(AND(WEEKDAY(AS4,2)=3,COUNTIF(Jours_fériés,AND(AS4+1,AS4+2))),AS13-HLOOKUP(AS4+5,Journalier_HLV_Inter,11,FALSE),IF(AND(WEEKDAY(AS4,2)=3,COUNTIF(Jours_fériés,AS4+1)),AS13-HLOOKUP(AS4+2,Journalier_HLV_Inter,11,FALSE),IF(AND(WEEKDAY(AS4,2)=4,COUNTIF(Jours_fériés,AS4+1)),AS13-HLOOKUP(AS4+4,Journalier_HLV_Inter,11,FALSE),IF(AND(WEEKDAY(AS4,2)=4,COUNTIF(Jours_fériés,AND(AS4+1,AS4+4))),AS13-HLOOKUP(AS4+5,Journalier_HLV_Inter,11,FALSE),IF(AND(WEEKDAY(AS4,2)=5,COUNTIF(Jours_fériés,AS4+3)),AS13-HLOOKUP(AS4+4,Journalier_HLV_Inter,11,FALSE),IF(COUNTIF(Week_end,AS4),0,IF(COUNTIF(Jours_fériés,AS4),0,AS13-HLOOKUP(AS4+1,Journalier_HLV_Inter,11,FALSE)))))))))))))</f>
        <v>0</v>
      </c>
      <c r="AT22" s="63">
        <f>IF(WEEKDAY(AT4,2)=5,(AT13-HLOOKUP(AT4+3,Journalier_HLV_Inter,11,FALSE)),IF(AND(WEEKDAY(AT4,2)=1,COUNTIF(Jours_fériés,AND(AT4+1,IE+2))),AT13-HLOOKUP(AT4+3,Journalier_HLV_Inter,11,FALSE),IF(AND(WEEKDAY(AT4,2)=1,COUNTIF(Jours_fériés,AT4+1)),AT13-HLOOKUP(AT4+2,Journalier_HLV_Inter,11,FALSE),IF(AND(WEEKDAY(AT4,2)=2,COUNTIF(Jours_fériés,AND(AT4+1,AT4+2))),AT13-HLOOKUP(AT4+3,Journalier_HLV_Inter,11,FALSE),IF(AND(WEEKDAY(AT4,2)=2,COUNTIF(Jours_fériés,AT4+1)),AT13-HLOOKUP(AT4+2,Journalier_HLV_Inter,11,FALSE),IF(AND(WEEKDAY(AT4,2)=3,COUNTIF(Jours_fériés,AND(AT4+1,AT4+2))),AT13-HLOOKUP(AT4+5,Journalier_HLV_Inter,11,FALSE),IF(AND(WEEKDAY(AT4,2)=3,COUNTIF(Jours_fériés,AT4+1)),AT13-HLOOKUP(AT4+2,Journalier_HLV_Inter,11,FALSE),IF(AND(WEEKDAY(AT4,2)=4,COUNTIF(Jours_fériés,AT4+1)),AT13-HLOOKUP(AT4+4,Journalier_HLV_Inter,11,FALSE),IF(AND(WEEKDAY(AT4,2)=4,COUNTIF(Jours_fériés,AND(AT4+1,AT4+4))),AT13-HLOOKUP(AT4+5,Journalier_HLV_Inter,11,FALSE),IF(AND(WEEKDAY(AT4,2)=5,COUNTIF(Jours_fériés,AT4+3)),AT13-HLOOKUP(AT4+4,Journalier_HLV_Inter,11,FALSE),IF(COUNTIF(Week_end,AT4),0,IF(COUNTIF(Jours_fériés,AT4),0,AT13-HLOOKUP(AT4+1,Journalier_HLV_Inter,11,FALSE)))))))))))))</f>
        <v>0</v>
      </c>
      <c r="AU22" s="63">
        <f>IF(WEEKDAY(AU4,2)=5,(AU13-HLOOKUP(AU4+3,Journalier_HLV_Inter,11,FALSE)),IF(AND(WEEKDAY(AU4,2)=1,COUNTIF(Jours_fériés,AND(AU4+1,IE+2))),AU13-HLOOKUP(AU4+3,Journalier_HLV_Inter,11,FALSE),IF(AND(WEEKDAY(AU4,2)=1,COUNTIF(Jours_fériés,AU4+1)),AU13-HLOOKUP(AU4+2,Journalier_HLV_Inter,11,FALSE),IF(AND(WEEKDAY(AU4,2)=2,COUNTIF(Jours_fériés,AND(AU4+1,AU4+2))),AU13-HLOOKUP(AU4+3,Journalier_HLV_Inter,11,FALSE),IF(AND(WEEKDAY(AU4,2)=2,COUNTIF(Jours_fériés,AU4+1)),AU13-HLOOKUP(AU4+2,Journalier_HLV_Inter,11,FALSE),IF(AND(WEEKDAY(AU4,2)=3,COUNTIF(Jours_fériés,AND(AU4+1,AU4+2))),AU13-HLOOKUP(AU4+5,Journalier_HLV_Inter,11,FALSE),IF(AND(WEEKDAY(AU4,2)=3,COUNTIF(Jours_fériés,AU4+1)),AU13-HLOOKUP(AU4+2,Journalier_HLV_Inter,11,FALSE),IF(AND(WEEKDAY(AU4,2)=4,COUNTIF(Jours_fériés,AU4+1)),AU13-HLOOKUP(AU4+4,Journalier_HLV_Inter,11,FALSE),IF(AND(WEEKDAY(AU4,2)=4,COUNTIF(Jours_fériés,AND(AU4+1,AU4+4))),AU13-HLOOKUP(AU4+5,Journalier_HLV_Inter,11,FALSE),IF(AND(WEEKDAY(AU4,2)=5,COUNTIF(Jours_fériés,AU4+3)),AU13-HLOOKUP(AU4+4,Journalier_HLV_Inter,11,FALSE),IF(COUNTIF(Week_end,AU4),0,IF(COUNTIF(Jours_fériés,AU4),0,AU13-HLOOKUP(AU4+1,Journalier_HLV_Inter,11,FALSE)))))))))))))</f>
        <v>0</v>
      </c>
      <c r="AV22" s="63">
        <f>IF(WEEKDAY(AV4,2)=5,(AV13-HLOOKUP(AV4+3,Journalier_HLV_Inter,11,FALSE)),IF(AND(WEEKDAY(AV4,2)=1,COUNTIF(Jours_fériés,AND(AV4+1,IE+2))),AV13-HLOOKUP(AV4+3,Journalier_HLV_Inter,11,FALSE),IF(AND(WEEKDAY(AV4,2)=1,COUNTIF(Jours_fériés,AV4+1)),AV13-HLOOKUP(AV4+2,Journalier_HLV_Inter,11,FALSE),IF(AND(WEEKDAY(AV4,2)=2,COUNTIF(Jours_fériés,AND(AV4+1,AV4+2))),AV13-HLOOKUP(AV4+3,Journalier_HLV_Inter,11,FALSE),IF(AND(WEEKDAY(AV4,2)=2,COUNTIF(Jours_fériés,AV4+1)),AV13-HLOOKUP(AV4+2,Journalier_HLV_Inter,11,FALSE),IF(AND(WEEKDAY(AV4,2)=3,COUNTIF(Jours_fériés,AND(AV4+1,AV4+2))),AV13-HLOOKUP(AV4+5,Journalier_HLV_Inter,11,FALSE),IF(AND(WEEKDAY(AV4,2)=3,COUNTIF(Jours_fériés,AV4+1)),AV13-HLOOKUP(AV4+2,Journalier_HLV_Inter,11,FALSE),IF(AND(WEEKDAY(AV4,2)=4,COUNTIF(Jours_fériés,AV4+1)),AV13-HLOOKUP(AV4+4,Journalier_HLV_Inter,11,FALSE),IF(AND(WEEKDAY(AV4,2)=4,COUNTIF(Jours_fériés,AND(AV4+1,AV4+4))),AV13-HLOOKUP(AV4+5,Journalier_HLV_Inter,11,FALSE),IF(AND(WEEKDAY(AV4,2)=5,COUNTIF(Jours_fériés,AV4+3)),AV13-HLOOKUP(AV4+4,Journalier_HLV_Inter,11,FALSE),IF(COUNTIF(Week_end,AV4),0,IF(COUNTIF(Jours_fériés,AV4),0,AV13-HLOOKUP(AV4+1,Journalier_HLV_Inter,11,FALSE)))))))))))))</f>
        <v>0</v>
      </c>
      <c r="AW22" s="63">
        <f>IF(WEEKDAY(AW4,2)=5,(AW13-HLOOKUP(AW4+3,Journalier_HLV_Inter,11,FALSE)),IF(AND(WEEKDAY(AW4,2)=1,COUNTIF(Jours_fériés,AND(AW4+1,IE+2))),AW13-HLOOKUP(AW4+3,Journalier_HLV_Inter,11,FALSE),IF(AND(WEEKDAY(AW4,2)=1,COUNTIF(Jours_fériés,AW4+1)),AW13-HLOOKUP(AW4+2,Journalier_HLV_Inter,11,FALSE),IF(AND(WEEKDAY(AW4,2)=2,COUNTIF(Jours_fériés,AND(AW4+1,AW4+2))),AW13-HLOOKUP(AW4+3,Journalier_HLV_Inter,11,FALSE),IF(AND(WEEKDAY(AW4,2)=2,COUNTIF(Jours_fériés,AW4+1)),AW13-HLOOKUP(AW4+2,Journalier_HLV_Inter,11,FALSE),IF(AND(WEEKDAY(AW4,2)=3,COUNTIF(Jours_fériés,AND(AW4+1,AW4+2))),AW13-HLOOKUP(AW4+5,Journalier_HLV_Inter,11,FALSE),IF(AND(WEEKDAY(AW4,2)=3,COUNTIF(Jours_fériés,AW4+1)),AW13-HLOOKUP(AW4+2,Journalier_HLV_Inter,11,FALSE),IF(AND(WEEKDAY(AW4,2)=4,COUNTIF(Jours_fériés,AW4+1)),AW13-HLOOKUP(AW4+4,Journalier_HLV_Inter,11,FALSE),IF(AND(WEEKDAY(AW4,2)=4,COUNTIF(Jours_fériés,AND(AW4+1,AW4+4))),AW13-HLOOKUP(AW4+5,Journalier_HLV_Inter,11,FALSE),IF(AND(WEEKDAY(AW4,2)=5,COUNTIF(Jours_fériés,AW4+3)),AW13-HLOOKUP(AW4+4,Journalier_HLV_Inter,11,FALSE),IF(COUNTIF(Week_end,AW4),0,IF(COUNTIF(Jours_fériés,AW4),0,AW13-HLOOKUP(AW4+1,Journalier_HLV_Inter,11,FALSE)))))))))))))</f>
        <v>0</v>
      </c>
      <c r="AX22" s="63">
        <f>IF(WEEKDAY(AX4,2)=5,(AX13-HLOOKUP(AX4+3,Journalier_HLV_Inter,11,FALSE)),IF(AND(WEEKDAY(AX4,2)=1,COUNTIF(Jours_fériés,AND(AX4+1,IE+2))),AX13-HLOOKUP(AX4+3,Journalier_HLV_Inter,11,FALSE),IF(AND(WEEKDAY(AX4,2)=1,COUNTIF(Jours_fériés,AX4+1)),AX13-HLOOKUP(AX4+2,Journalier_HLV_Inter,11,FALSE),IF(AND(WEEKDAY(AX4,2)=2,COUNTIF(Jours_fériés,AND(AX4+1,AX4+2))),AX13-HLOOKUP(AX4+3,Journalier_HLV_Inter,11,FALSE),IF(AND(WEEKDAY(AX4,2)=2,COUNTIF(Jours_fériés,AX4+1)),AX13-HLOOKUP(AX4+2,Journalier_HLV_Inter,11,FALSE),IF(AND(WEEKDAY(AX4,2)=3,COUNTIF(Jours_fériés,AND(AX4+1,AX4+2))),AX13-HLOOKUP(AX4+5,Journalier_HLV_Inter,11,FALSE),IF(AND(WEEKDAY(AX4,2)=3,COUNTIF(Jours_fériés,AX4+1)),AX13-HLOOKUP(AX4+2,Journalier_HLV_Inter,11,FALSE),IF(AND(WEEKDAY(AX4,2)=4,COUNTIF(Jours_fériés,AX4+1)),AX13-HLOOKUP(AX4+4,Journalier_HLV_Inter,11,FALSE),IF(AND(WEEKDAY(AX4,2)=4,COUNTIF(Jours_fériés,AND(AX4+1,AX4+4))),AX13-HLOOKUP(AX4+5,Journalier_HLV_Inter,11,FALSE),IF(AND(WEEKDAY(AX4,2)=5,COUNTIF(Jours_fériés,AX4+3)),AX13-HLOOKUP(AX4+4,Journalier_HLV_Inter,11,FALSE),IF(COUNTIF(Week_end,AX4),0,IF(COUNTIF(Jours_fériés,AX4),0,AX13-HLOOKUP(AX4+1,Journalier_HLV_Inter,11,FALSE)))))))))))))</f>
        <v>0</v>
      </c>
      <c r="AY22" s="63">
        <f>IF(WEEKDAY(AY4,2)=5,(AY13-HLOOKUP(AY4+3,Journalier_HLV_Inter,11,FALSE)),IF(AND(WEEKDAY(AY4,2)=1,COUNTIF(Jours_fériés,AND(AY4+1,IE+2))),AY13-HLOOKUP(AY4+3,Journalier_HLV_Inter,11,FALSE),IF(AND(WEEKDAY(AY4,2)=1,COUNTIF(Jours_fériés,AY4+1)),AY13-HLOOKUP(AY4+2,Journalier_HLV_Inter,11,FALSE),IF(AND(WEEKDAY(AY4,2)=2,COUNTIF(Jours_fériés,AND(AY4+1,AY4+2))),AY13-HLOOKUP(AY4+3,Journalier_HLV_Inter,11,FALSE),IF(AND(WEEKDAY(AY4,2)=2,COUNTIF(Jours_fériés,AY4+1)),AY13-HLOOKUP(AY4+2,Journalier_HLV_Inter,11,FALSE),IF(AND(WEEKDAY(AY4,2)=3,COUNTIF(Jours_fériés,AND(AY4+1,AY4+2))),AY13-HLOOKUP(AY4+5,Journalier_HLV_Inter,11,FALSE),IF(AND(WEEKDAY(AY4,2)=3,COUNTIF(Jours_fériés,AY4+1)),AY13-HLOOKUP(AY4+2,Journalier_HLV_Inter,11,FALSE),IF(AND(WEEKDAY(AY4,2)=4,COUNTIF(Jours_fériés,AY4+1)),AY13-HLOOKUP(AY4+4,Journalier_HLV_Inter,11,FALSE),IF(AND(WEEKDAY(AY4,2)=4,COUNTIF(Jours_fériés,AND(AY4+1,AY4+4))),AY13-HLOOKUP(AY4+5,Journalier_HLV_Inter,11,FALSE),IF(AND(WEEKDAY(AY4,2)=5,COUNTIF(Jours_fériés,AY4+3)),AY13-HLOOKUP(AY4+4,Journalier_HLV_Inter,11,FALSE),IF(COUNTIF(Week_end,AY4),0,IF(COUNTIF(Jours_fériés,AY4),0,AY13-HLOOKUP(AY4+1,Journalier_HLV_Inter,11,FALSE)))))))))))))</f>
        <v>0</v>
      </c>
      <c r="AZ22" s="63">
        <f>IF(WEEKDAY(AZ4,2)=5,(AZ13-HLOOKUP(AZ4+3,Journalier_HLV_Inter,11,FALSE)),IF(AND(WEEKDAY(AZ4,2)=1,COUNTIF(Jours_fériés,AND(AZ4+1,IE+2))),AZ13-HLOOKUP(AZ4+3,Journalier_HLV_Inter,11,FALSE),IF(AND(WEEKDAY(AZ4,2)=1,COUNTIF(Jours_fériés,AZ4+1)),AZ13-HLOOKUP(AZ4+2,Journalier_HLV_Inter,11,FALSE),IF(AND(WEEKDAY(AZ4,2)=2,COUNTIF(Jours_fériés,AND(AZ4+1,AZ4+2))),AZ13-HLOOKUP(AZ4+3,Journalier_HLV_Inter,11,FALSE),IF(AND(WEEKDAY(AZ4,2)=2,COUNTIF(Jours_fériés,AZ4+1)),AZ13-HLOOKUP(AZ4+2,Journalier_HLV_Inter,11,FALSE),IF(AND(WEEKDAY(AZ4,2)=3,COUNTIF(Jours_fériés,AND(AZ4+1,AZ4+2))),AZ13-HLOOKUP(AZ4+5,Journalier_HLV_Inter,11,FALSE),IF(AND(WEEKDAY(AZ4,2)=3,COUNTIF(Jours_fériés,AZ4+1)),AZ13-HLOOKUP(AZ4+2,Journalier_HLV_Inter,11,FALSE),IF(AND(WEEKDAY(AZ4,2)=4,COUNTIF(Jours_fériés,AZ4+1)),AZ13-HLOOKUP(AZ4+4,Journalier_HLV_Inter,11,FALSE),IF(AND(WEEKDAY(AZ4,2)=4,COUNTIF(Jours_fériés,AND(AZ4+1,AZ4+4))),AZ13-HLOOKUP(AZ4+5,Journalier_HLV_Inter,11,FALSE),IF(AND(WEEKDAY(AZ4,2)=5,COUNTIF(Jours_fériés,AZ4+3)),AZ13-HLOOKUP(AZ4+4,Journalier_HLV_Inter,11,FALSE),IF(COUNTIF(Week_end,AZ4),0,IF(COUNTIF(Jours_fériés,AZ4),0,AZ13-HLOOKUP(AZ4+1,Journalier_HLV_Inter,11,FALSE)))))))))))))</f>
        <v>0</v>
      </c>
      <c r="BA22" s="63">
        <f>IF(WEEKDAY(BA4,2)=5,(BA13-HLOOKUP(BA4+3,Journalier_HLV_Inter,11,FALSE)),IF(AND(WEEKDAY(BA4,2)=1,COUNTIF(Jours_fériés,AND(BA4+1,IE+2))),BA13-HLOOKUP(BA4+3,Journalier_HLV_Inter,11,FALSE),IF(AND(WEEKDAY(BA4,2)=1,COUNTIF(Jours_fériés,BA4+1)),BA13-HLOOKUP(BA4+2,Journalier_HLV_Inter,11,FALSE),IF(AND(WEEKDAY(BA4,2)=2,COUNTIF(Jours_fériés,AND(BA4+1,BA4+2))),BA13-HLOOKUP(BA4+3,Journalier_HLV_Inter,11,FALSE),IF(AND(WEEKDAY(BA4,2)=2,COUNTIF(Jours_fériés,BA4+1)),BA13-HLOOKUP(BA4+2,Journalier_HLV_Inter,11,FALSE),IF(AND(WEEKDAY(BA4,2)=3,COUNTIF(Jours_fériés,AND(BA4+1,BA4+2))),BA13-HLOOKUP(BA4+5,Journalier_HLV_Inter,11,FALSE),IF(AND(WEEKDAY(BA4,2)=3,COUNTIF(Jours_fériés,BA4+1)),BA13-HLOOKUP(BA4+2,Journalier_HLV_Inter,11,FALSE),IF(AND(WEEKDAY(BA4,2)=4,COUNTIF(Jours_fériés,BA4+1)),BA13-HLOOKUP(BA4+4,Journalier_HLV_Inter,11,FALSE),IF(AND(WEEKDAY(BA4,2)=4,COUNTIF(Jours_fériés,AND(BA4+1,BA4+4))),BA13-HLOOKUP(BA4+5,Journalier_HLV_Inter,11,FALSE),IF(AND(WEEKDAY(BA4,2)=5,COUNTIF(Jours_fériés,BA4+3)),BA13-HLOOKUP(BA4+4,Journalier_HLV_Inter,11,FALSE),IF(COUNTIF(Week_end,BA4),0,IF(COUNTIF(Jours_fériés,BA4),0,BA13-HLOOKUP(BA4+1,Journalier_HLV_Inter,11,FALSE)))))))))))))</f>
        <v>0</v>
      </c>
      <c r="BB22" s="63">
        <f>IF(WEEKDAY(BB4,2)=5,(BB13-HLOOKUP(BB4+3,Journalier_HLV_Inter,11,FALSE)),IF(AND(WEEKDAY(BB4,2)=1,COUNTIF(Jours_fériés,AND(BB4+1,IE+2))),BB13-HLOOKUP(BB4+3,Journalier_HLV_Inter,11,FALSE),IF(AND(WEEKDAY(BB4,2)=1,COUNTIF(Jours_fériés,BB4+1)),BB13-HLOOKUP(BB4+2,Journalier_HLV_Inter,11,FALSE),IF(AND(WEEKDAY(BB4,2)=2,COUNTIF(Jours_fériés,AND(BB4+1,BB4+2))),BB13-HLOOKUP(BB4+3,Journalier_HLV_Inter,11,FALSE),IF(AND(WEEKDAY(BB4,2)=2,COUNTIF(Jours_fériés,BB4+1)),BB13-HLOOKUP(BB4+2,Journalier_HLV_Inter,11,FALSE),IF(AND(WEEKDAY(BB4,2)=3,COUNTIF(Jours_fériés,AND(BB4+1,BB4+2))),BB13-HLOOKUP(BB4+5,Journalier_HLV_Inter,11,FALSE),IF(AND(WEEKDAY(BB4,2)=3,COUNTIF(Jours_fériés,BB4+1)),BB13-HLOOKUP(BB4+2,Journalier_HLV_Inter,11,FALSE),IF(AND(WEEKDAY(BB4,2)=4,COUNTIF(Jours_fériés,BB4+1)),BB13-HLOOKUP(BB4+4,Journalier_HLV_Inter,11,FALSE),IF(AND(WEEKDAY(BB4,2)=4,COUNTIF(Jours_fériés,AND(BB4+1,BB4+4))),BB13-HLOOKUP(BB4+5,Journalier_HLV_Inter,11,FALSE),IF(AND(WEEKDAY(BB4,2)=5,COUNTIF(Jours_fériés,BB4+3)),BB13-HLOOKUP(BB4+4,Journalier_HLV_Inter,11,FALSE),IF(COUNTIF(Week_end,BB4),0,IF(COUNTIF(Jours_fériés,BB4),0,BB13-HLOOKUP(BB4+1,Journalier_HLV_Inter,11,FALSE)))))))))))))</f>
        <v>0</v>
      </c>
      <c r="BC22" s="63">
        <f>IF(WEEKDAY(BC4,2)=5,(BC13-HLOOKUP(BC4+3,Journalier_HLV_Inter,11,FALSE)),IF(AND(WEEKDAY(BC4,2)=1,COUNTIF(Jours_fériés,AND(BC4+1,IE+2))),BC13-HLOOKUP(BC4+3,Journalier_HLV_Inter,11,FALSE),IF(AND(WEEKDAY(BC4,2)=1,COUNTIF(Jours_fériés,BC4+1)),BC13-HLOOKUP(BC4+2,Journalier_HLV_Inter,11,FALSE),IF(AND(WEEKDAY(BC4,2)=2,COUNTIF(Jours_fériés,AND(BC4+1,BC4+2))),BC13-HLOOKUP(BC4+3,Journalier_HLV_Inter,11,FALSE),IF(AND(WEEKDAY(BC4,2)=2,COUNTIF(Jours_fériés,BC4+1)),BC13-HLOOKUP(BC4+2,Journalier_HLV_Inter,11,FALSE),IF(AND(WEEKDAY(BC4,2)=3,COUNTIF(Jours_fériés,AND(BC4+1,BC4+2))),BC13-HLOOKUP(BC4+5,Journalier_HLV_Inter,11,FALSE),IF(AND(WEEKDAY(BC4,2)=3,COUNTIF(Jours_fériés,BC4+1)),BC13-HLOOKUP(BC4+2,Journalier_HLV_Inter,11,FALSE),IF(AND(WEEKDAY(BC4,2)=4,COUNTIF(Jours_fériés,BC4+1)),BC13-HLOOKUP(BC4+4,Journalier_HLV_Inter,11,FALSE),IF(AND(WEEKDAY(BC4,2)=4,COUNTIF(Jours_fériés,AND(BC4+1,BC4+4))),BC13-HLOOKUP(BC4+5,Journalier_HLV_Inter,11,FALSE),IF(AND(WEEKDAY(BC4,2)=5,COUNTIF(Jours_fériés,BC4+3)),BC13-HLOOKUP(BC4+4,Journalier_HLV_Inter,11,FALSE),IF(COUNTIF(Week_end,BC4),0,IF(COUNTIF(Jours_fériés,BC4),0,BC13-HLOOKUP(BC4+1,Journalier_HLV_Inter,11,FALSE)))))))))))))</f>
        <v>0</v>
      </c>
      <c r="BD22" s="63">
        <f>IF(WEEKDAY(BD4,2)=5,(BD13-HLOOKUP(BD4+3,Journalier_HLV_Inter,11,FALSE)),IF(AND(WEEKDAY(BD4,2)=1,COUNTIF(Jours_fériés,AND(BD4+1,IE+2))),BD13-HLOOKUP(BD4+3,Journalier_HLV_Inter,11,FALSE),IF(AND(WEEKDAY(BD4,2)=1,COUNTIF(Jours_fériés,BD4+1)),BD13-HLOOKUP(BD4+2,Journalier_HLV_Inter,11,FALSE),IF(AND(WEEKDAY(BD4,2)=2,COUNTIF(Jours_fériés,AND(BD4+1,BD4+2))),BD13-HLOOKUP(BD4+3,Journalier_HLV_Inter,11,FALSE),IF(AND(WEEKDAY(BD4,2)=2,COUNTIF(Jours_fériés,BD4+1)),BD13-HLOOKUP(BD4+2,Journalier_HLV_Inter,11,FALSE),IF(AND(WEEKDAY(BD4,2)=3,COUNTIF(Jours_fériés,AND(BD4+1,BD4+2))),BD13-HLOOKUP(BD4+5,Journalier_HLV_Inter,11,FALSE),IF(AND(WEEKDAY(BD4,2)=3,COUNTIF(Jours_fériés,BD4+1)),BD13-HLOOKUP(BD4+2,Journalier_HLV_Inter,11,FALSE),IF(AND(WEEKDAY(BD4,2)=4,COUNTIF(Jours_fériés,BD4+1)),BD13-HLOOKUP(BD4+4,Journalier_HLV_Inter,11,FALSE),IF(AND(WEEKDAY(BD4,2)=4,COUNTIF(Jours_fériés,AND(BD4+1,BD4+4))),BD13-HLOOKUP(BD4+5,Journalier_HLV_Inter,11,FALSE),IF(AND(WEEKDAY(BD4,2)=5,COUNTIF(Jours_fériés,BD4+3)),BD13-HLOOKUP(BD4+4,Journalier_HLV_Inter,11,FALSE),IF(COUNTIF(Week_end,BD4),0,IF(COUNTIF(Jours_fériés,BD4),0,BD13-HLOOKUP(BD4+1,Journalier_HLV_Inter,11,FALSE)))))))))))))</f>
        <v>0</v>
      </c>
      <c r="BE22" s="63">
        <f>IF(WEEKDAY(BE4,2)=5,(BE13-HLOOKUP(BE4+3,Journalier_HLV_Inter,11,FALSE)),IF(AND(WEEKDAY(BE4,2)=1,COUNTIF(Jours_fériés,AND(BE4+1,IE+2))),BE13-HLOOKUP(BE4+3,Journalier_HLV_Inter,11,FALSE),IF(AND(WEEKDAY(BE4,2)=1,COUNTIF(Jours_fériés,BE4+1)),BE13-HLOOKUP(BE4+2,Journalier_HLV_Inter,11,FALSE),IF(AND(WEEKDAY(BE4,2)=2,COUNTIF(Jours_fériés,AND(BE4+1,BE4+2))),BE13-HLOOKUP(BE4+3,Journalier_HLV_Inter,11,FALSE),IF(AND(WEEKDAY(BE4,2)=2,COUNTIF(Jours_fériés,BE4+1)),BE13-HLOOKUP(BE4+2,Journalier_HLV_Inter,11,FALSE),IF(AND(WEEKDAY(BE4,2)=3,COUNTIF(Jours_fériés,AND(BE4+1,BE4+2))),BE13-HLOOKUP(BE4+5,Journalier_HLV_Inter,11,FALSE),IF(AND(WEEKDAY(BE4,2)=3,COUNTIF(Jours_fériés,BE4+1)),BE13-HLOOKUP(BE4+2,Journalier_HLV_Inter,11,FALSE),IF(AND(WEEKDAY(BE4,2)=4,COUNTIF(Jours_fériés,BE4+1)),BE13-HLOOKUP(BE4+4,Journalier_HLV_Inter,11,FALSE),IF(AND(WEEKDAY(BE4,2)=4,COUNTIF(Jours_fériés,AND(BE4+1,BE4+4))),BE13-HLOOKUP(BE4+5,Journalier_HLV_Inter,11,FALSE),IF(AND(WEEKDAY(BE4,2)=5,COUNTIF(Jours_fériés,BE4+3)),BE13-HLOOKUP(BE4+4,Journalier_HLV_Inter,11,FALSE),IF(COUNTIF(Week_end,BE4),0,IF(COUNTIF(Jours_fériés,BE4),0,BE13-HLOOKUP(BE4+1,Journalier_HLV_Inter,11,FALSE)))))))))))))</f>
        <v>0</v>
      </c>
      <c r="BF22" s="63">
        <f>IF(WEEKDAY(BF4,2)=5,(BF13-HLOOKUP(BF4+3,Journalier_HLV_Inter,11,FALSE)),IF(AND(WEEKDAY(BF4,2)=1,COUNTIF(Jours_fériés,AND(BF4+1,IE+2))),BF13-HLOOKUP(BF4+3,Journalier_HLV_Inter,11,FALSE),IF(AND(WEEKDAY(BF4,2)=1,COUNTIF(Jours_fériés,BF4+1)),BF13-HLOOKUP(BF4+2,Journalier_HLV_Inter,11,FALSE),IF(AND(WEEKDAY(BF4,2)=2,COUNTIF(Jours_fériés,AND(BF4+1,BF4+2))),BF13-HLOOKUP(BF4+3,Journalier_HLV_Inter,11,FALSE),IF(AND(WEEKDAY(BF4,2)=2,COUNTIF(Jours_fériés,BF4+1)),BF13-HLOOKUP(BF4+2,Journalier_HLV_Inter,11,FALSE),IF(AND(WEEKDAY(BF4,2)=3,COUNTIF(Jours_fériés,AND(BF4+1,BF4+2))),BF13-HLOOKUP(BF4+5,Journalier_HLV_Inter,11,FALSE),IF(AND(WEEKDAY(BF4,2)=3,COUNTIF(Jours_fériés,BF4+1)),BF13-HLOOKUP(BF4+2,Journalier_HLV_Inter,11,FALSE),IF(AND(WEEKDAY(BF4,2)=4,COUNTIF(Jours_fériés,BF4+1)),BF13-HLOOKUP(BF4+4,Journalier_HLV_Inter,11,FALSE),IF(AND(WEEKDAY(BF4,2)=4,COUNTIF(Jours_fériés,AND(BF4+1,BF4+4))),BF13-HLOOKUP(BF4+5,Journalier_HLV_Inter,11,FALSE),IF(AND(WEEKDAY(BF4,2)=5,COUNTIF(Jours_fériés,BF4+3)),BF13-HLOOKUP(BF4+4,Journalier_HLV_Inter,11,FALSE),IF(COUNTIF(Week_end,BF4),0,IF(COUNTIF(Jours_fériés,BF4),0,BF13-HLOOKUP(BF4+1,Journalier_HLV_Inter,11,FALSE)))))))))))))</f>
        <v>0</v>
      </c>
      <c r="BG22" s="63">
        <f>IF(WEEKDAY(BG4,2)=5,(BG13-HLOOKUP(BG4+3,Journalier_HLV_Inter,11,FALSE)),IF(AND(WEEKDAY(BG4,2)=1,COUNTIF(Jours_fériés,AND(BG4+1,IE+2))),BG13-HLOOKUP(BG4+3,Journalier_HLV_Inter,11,FALSE),IF(AND(WEEKDAY(BG4,2)=1,COUNTIF(Jours_fériés,BG4+1)),BG13-HLOOKUP(BG4+2,Journalier_HLV_Inter,11,FALSE),IF(AND(WEEKDAY(BG4,2)=2,COUNTIF(Jours_fériés,AND(BG4+1,BG4+2))),BG13-HLOOKUP(BG4+3,Journalier_HLV_Inter,11,FALSE),IF(AND(WEEKDAY(BG4,2)=2,COUNTIF(Jours_fériés,BG4+1)),BG13-HLOOKUP(BG4+2,Journalier_HLV_Inter,11,FALSE),IF(AND(WEEKDAY(BG4,2)=3,COUNTIF(Jours_fériés,AND(BG4+1,BG4+2))),BG13-HLOOKUP(BG4+5,Journalier_HLV_Inter,11,FALSE),IF(AND(WEEKDAY(BG4,2)=3,COUNTIF(Jours_fériés,BG4+1)),BG13-HLOOKUP(BG4+2,Journalier_HLV_Inter,11,FALSE),IF(AND(WEEKDAY(BG4,2)=4,COUNTIF(Jours_fériés,BG4+1)),BG13-HLOOKUP(BG4+4,Journalier_HLV_Inter,11,FALSE),IF(AND(WEEKDAY(BG4,2)=4,COUNTIF(Jours_fériés,AND(BG4+1,BG4+4))),BG13-HLOOKUP(BG4+5,Journalier_HLV_Inter,11,FALSE),IF(AND(WEEKDAY(BG4,2)=5,COUNTIF(Jours_fériés,BG4+3)),BG13-HLOOKUP(BG4+4,Journalier_HLV_Inter,11,FALSE),IF(COUNTIF(Week_end,BG4),0,IF(COUNTIF(Jours_fériés,BG4),0,BG13-HLOOKUP(BG4+1,Journalier_HLV_Inter,11,FALSE)))))))))))))</f>
        <v>0</v>
      </c>
      <c r="BH22" s="63">
        <f>IF(WEEKDAY(BH4,2)=5,(BH13-HLOOKUP(BH4+3,Journalier_HLV_Inter,11,FALSE)),IF(AND(WEEKDAY(BH4,2)=1,COUNTIF(Jours_fériés,AND(BH4+1,IE+2))),BH13-HLOOKUP(BH4+3,Journalier_HLV_Inter,11,FALSE),IF(AND(WEEKDAY(BH4,2)=1,COUNTIF(Jours_fériés,BH4+1)),BH13-HLOOKUP(BH4+2,Journalier_HLV_Inter,11,FALSE),IF(AND(WEEKDAY(BH4,2)=2,COUNTIF(Jours_fériés,AND(BH4+1,BH4+2))),BH13-HLOOKUP(BH4+3,Journalier_HLV_Inter,11,FALSE),IF(AND(WEEKDAY(BH4,2)=2,COUNTIF(Jours_fériés,BH4+1)),BH13-HLOOKUP(BH4+2,Journalier_HLV_Inter,11,FALSE),IF(AND(WEEKDAY(BH4,2)=3,COUNTIF(Jours_fériés,AND(BH4+1,BH4+2))),BH13-HLOOKUP(BH4+5,Journalier_HLV_Inter,11,FALSE),IF(AND(WEEKDAY(BH4,2)=3,COUNTIF(Jours_fériés,BH4+1)),BH13-HLOOKUP(BH4+2,Journalier_HLV_Inter,11,FALSE),IF(AND(WEEKDAY(BH4,2)=4,COUNTIF(Jours_fériés,BH4+1)),BH13-HLOOKUP(BH4+4,Journalier_HLV_Inter,11,FALSE),IF(AND(WEEKDAY(BH4,2)=4,COUNTIF(Jours_fériés,AND(BH4+1,BH4+4))),BH13-HLOOKUP(BH4+5,Journalier_HLV_Inter,11,FALSE),IF(AND(WEEKDAY(BH4,2)=5,COUNTIF(Jours_fériés,BH4+3)),BH13-HLOOKUP(BH4+4,Journalier_HLV_Inter,11,FALSE),IF(COUNTIF(Week_end,BH4),0,IF(COUNTIF(Jours_fériés,BH4),0,BH13-HLOOKUP(BH4+1,Journalier_HLV_Inter,11,FALSE)))))))))))))</f>
        <v>0</v>
      </c>
      <c r="BI22" s="63">
        <f>IF(WEEKDAY(BI4,2)=5,(BI13-HLOOKUP(BI4+3,Journalier_HLV_Inter,11,FALSE)),IF(AND(WEEKDAY(BI4,2)=1,COUNTIF(Jours_fériés,AND(BI4+1,IE+2))),BI13-HLOOKUP(BI4+3,Journalier_HLV_Inter,11,FALSE),IF(AND(WEEKDAY(BI4,2)=1,COUNTIF(Jours_fériés,BI4+1)),BI13-HLOOKUP(BI4+2,Journalier_HLV_Inter,11,FALSE),IF(AND(WEEKDAY(BI4,2)=2,COUNTIF(Jours_fériés,AND(BI4+1,BI4+2))),BI13-HLOOKUP(BI4+3,Journalier_HLV_Inter,11,FALSE),IF(AND(WEEKDAY(BI4,2)=2,COUNTIF(Jours_fériés,BI4+1)),BI13-HLOOKUP(BI4+2,Journalier_HLV_Inter,11,FALSE),IF(AND(WEEKDAY(BI4,2)=3,COUNTIF(Jours_fériés,AND(BI4+1,BI4+2))),BI13-HLOOKUP(BI4+5,Journalier_HLV_Inter,11,FALSE),IF(AND(WEEKDAY(BI4,2)=3,COUNTIF(Jours_fériés,BI4+1)),BI13-HLOOKUP(BI4+2,Journalier_HLV_Inter,11,FALSE),IF(AND(WEEKDAY(BI4,2)=4,COUNTIF(Jours_fériés,BI4+1)),BI13-HLOOKUP(BI4+4,Journalier_HLV_Inter,11,FALSE),IF(AND(WEEKDAY(BI4,2)=4,COUNTIF(Jours_fériés,AND(BI4+1,BI4+4))),BI13-HLOOKUP(BI4+5,Journalier_HLV_Inter,11,FALSE),IF(AND(WEEKDAY(BI4,2)=5,COUNTIF(Jours_fériés,BI4+3)),BI13-HLOOKUP(BI4+4,Journalier_HLV_Inter,11,FALSE),IF(COUNTIF(Week_end,BI4),0,IF(COUNTIF(Jours_fériés,BI4),0,BI13-HLOOKUP(BI4+1,Journalier_HLV_Inter,11,FALSE)))))))))))))</f>
        <v>0</v>
      </c>
      <c r="BJ22" s="63">
        <f>IF(WEEKDAY(BJ4,2)=5,(BJ13-HLOOKUP(BJ4+3,Journalier_HLV_Inter,11,FALSE)),IF(AND(WEEKDAY(BJ4,2)=1,COUNTIF(Jours_fériés,AND(BJ4+1,IE+2))),BJ13-HLOOKUP(BJ4+3,Journalier_HLV_Inter,11,FALSE),IF(AND(WEEKDAY(BJ4,2)=1,COUNTIF(Jours_fériés,BJ4+1)),BJ13-HLOOKUP(BJ4+2,Journalier_HLV_Inter,11,FALSE),IF(AND(WEEKDAY(BJ4,2)=2,COUNTIF(Jours_fériés,AND(BJ4+1,BJ4+2))),BJ13-HLOOKUP(BJ4+3,Journalier_HLV_Inter,11,FALSE),IF(AND(WEEKDAY(BJ4,2)=2,COUNTIF(Jours_fériés,BJ4+1)),BJ13-HLOOKUP(BJ4+2,Journalier_HLV_Inter,11,FALSE),IF(AND(WEEKDAY(BJ4,2)=3,COUNTIF(Jours_fériés,AND(BJ4+1,BJ4+2))),BJ13-HLOOKUP(BJ4+5,Journalier_HLV_Inter,11,FALSE),IF(AND(WEEKDAY(BJ4,2)=3,COUNTIF(Jours_fériés,BJ4+1)),BJ13-HLOOKUP(BJ4+2,Journalier_HLV_Inter,11,FALSE),IF(AND(WEEKDAY(BJ4,2)=4,COUNTIF(Jours_fériés,BJ4+1)),BJ13-HLOOKUP(BJ4+4,Journalier_HLV_Inter,11,FALSE),IF(AND(WEEKDAY(BJ4,2)=4,COUNTIF(Jours_fériés,AND(BJ4+1,BJ4+4))),BJ13-HLOOKUP(BJ4+5,Journalier_HLV_Inter,11,FALSE),IF(AND(WEEKDAY(BJ4,2)=5,COUNTIF(Jours_fériés,BJ4+3)),BJ13-HLOOKUP(BJ4+4,Journalier_HLV_Inter,11,FALSE),IF(COUNTIF(Week_end,BJ4),0,IF(COUNTIF(Jours_fériés,BJ4),0,BJ13-HLOOKUP(BJ4+1,Journalier_HLV_Inter,11,FALSE)))))))))))))</f>
        <v>0</v>
      </c>
      <c r="BK22" s="63">
        <f>IF(WEEKDAY(BK4,2)=5,(BK13-HLOOKUP(BK4+3,Journalier_HLV_Inter,11,FALSE)),IF(AND(WEEKDAY(BK4,2)=1,COUNTIF(Jours_fériés,AND(BK4+1,IE+2))),BK13-HLOOKUP(BK4+3,Journalier_HLV_Inter,11,FALSE),IF(AND(WEEKDAY(BK4,2)=1,COUNTIF(Jours_fériés,BK4+1)),BK13-HLOOKUP(BK4+2,Journalier_HLV_Inter,11,FALSE),IF(AND(WEEKDAY(BK4,2)=2,COUNTIF(Jours_fériés,AND(BK4+1,BK4+2))),BK13-HLOOKUP(BK4+3,Journalier_HLV_Inter,11,FALSE),IF(AND(WEEKDAY(BK4,2)=2,COUNTIF(Jours_fériés,BK4+1)),BK13-HLOOKUP(BK4+2,Journalier_HLV_Inter,11,FALSE),IF(AND(WEEKDAY(BK4,2)=3,COUNTIF(Jours_fériés,AND(BK4+1,BK4+2))),BK13-HLOOKUP(BK4+5,Journalier_HLV_Inter,11,FALSE),IF(AND(WEEKDAY(BK4,2)=3,COUNTIF(Jours_fériés,BK4+1)),BK13-HLOOKUP(BK4+2,Journalier_HLV_Inter,11,FALSE),IF(AND(WEEKDAY(BK4,2)=4,COUNTIF(Jours_fériés,BK4+1)),BK13-HLOOKUP(BK4+4,Journalier_HLV_Inter,11,FALSE),IF(AND(WEEKDAY(BK4,2)=4,COUNTIF(Jours_fériés,AND(BK4+1,BK4+4))),BK13-HLOOKUP(BK4+5,Journalier_HLV_Inter,11,FALSE),IF(AND(WEEKDAY(BK4,2)=5,COUNTIF(Jours_fériés,BK4+3)),BK13-HLOOKUP(BK4+4,Journalier_HLV_Inter,11,FALSE),IF(COUNTIF(Week_end,BK4),0,IF(COUNTIF(Jours_fériés,BK4),0,BK13-HLOOKUP(BK4+1,Journalier_HLV_Inter,11,FALSE)))))))))))))</f>
        <v>0</v>
      </c>
      <c r="BL22" s="63">
        <f>IF(WEEKDAY(BL4,2)=5,(BL13-HLOOKUP(BL4+3,Journalier_HLV_Inter,11,FALSE)),IF(AND(WEEKDAY(BL4,2)=1,COUNTIF(Jours_fériés,AND(BL4+1,IE+2))),BL13-HLOOKUP(BL4+3,Journalier_HLV_Inter,11,FALSE),IF(AND(WEEKDAY(BL4,2)=1,COUNTIF(Jours_fériés,BL4+1)),BL13-HLOOKUP(BL4+2,Journalier_HLV_Inter,11,FALSE),IF(AND(WEEKDAY(BL4,2)=2,COUNTIF(Jours_fériés,AND(BL4+1,BL4+2))),BL13-HLOOKUP(BL4+3,Journalier_HLV_Inter,11,FALSE),IF(AND(WEEKDAY(BL4,2)=2,COUNTIF(Jours_fériés,BL4+1)),BL13-HLOOKUP(BL4+2,Journalier_HLV_Inter,11,FALSE),IF(AND(WEEKDAY(BL4,2)=3,COUNTIF(Jours_fériés,AND(BL4+1,BL4+2))),BL13-HLOOKUP(BL4+5,Journalier_HLV_Inter,11,FALSE),IF(AND(WEEKDAY(BL4,2)=3,COUNTIF(Jours_fériés,BL4+1)),BL13-HLOOKUP(BL4+2,Journalier_HLV_Inter,11,FALSE),IF(AND(WEEKDAY(BL4,2)=4,COUNTIF(Jours_fériés,BL4+1)),BL13-HLOOKUP(BL4+4,Journalier_HLV_Inter,11,FALSE),IF(AND(WEEKDAY(BL4,2)=4,COUNTIF(Jours_fériés,AND(BL4+1,BL4+4))),BL13-HLOOKUP(BL4+5,Journalier_HLV_Inter,11,FALSE),IF(AND(WEEKDAY(BL4,2)=5,COUNTIF(Jours_fériés,BL4+3)),BL13-HLOOKUP(BL4+4,Journalier_HLV_Inter,11,FALSE),IF(COUNTIF(Week_end,BL4),0,IF(COUNTIF(Jours_fériés,BL4),0,BL13-HLOOKUP(BL4+1,Journalier_HLV_Inter,11,FALSE)))))))))))))</f>
        <v>0</v>
      </c>
      <c r="BM22" s="63">
        <f>IF(WEEKDAY(BM4,2)=5,(BM13-HLOOKUP(BM4+3,Journalier_HLV_Inter,11,FALSE)),IF(AND(WEEKDAY(BM4,2)=1,COUNTIF(Jours_fériés,AND(BM4+1,IE+2))),BM13-HLOOKUP(BM4+3,Journalier_HLV_Inter,11,FALSE),IF(AND(WEEKDAY(BM4,2)=1,COUNTIF(Jours_fériés,BM4+1)),BM13-HLOOKUP(BM4+2,Journalier_HLV_Inter,11,FALSE),IF(AND(WEEKDAY(BM4,2)=2,COUNTIF(Jours_fériés,AND(BM4+1,BM4+2))),BM13-HLOOKUP(BM4+3,Journalier_HLV_Inter,11,FALSE),IF(AND(WEEKDAY(BM4,2)=2,COUNTIF(Jours_fériés,BM4+1)),BM13-HLOOKUP(BM4+2,Journalier_HLV_Inter,11,FALSE),IF(AND(WEEKDAY(BM4,2)=3,COUNTIF(Jours_fériés,AND(BM4+1,BM4+2))),BM13-HLOOKUP(BM4+5,Journalier_HLV_Inter,11,FALSE),IF(AND(WEEKDAY(BM4,2)=3,COUNTIF(Jours_fériés,BM4+1)),BM13-HLOOKUP(BM4+2,Journalier_HLV_Inter,11,FALSE),IF(AND(WEEKDAY(BM4,2)=4,COUNTIF(Jours_fériés,BM4+1)),BM13-HLOOKUP(BM4+4,Journalier_HLV_Inter,11,FALSE),IF(AND(WEEKDAY(BM4,2)=4,COUNTIF(Jours_fériés,AND(BM4+1,BM4+4))),BM13-HLOOKUP(BM4+5,Journalier_HLV_Inter,11,FALSE),IF(AND(WEEKDAY(BM4,2)=5,COUNTIF(Jours_fériés,BM4+3)),BM13-HLOOKUP(BM4+4,Journalier_HLV_Inter,11,FALSE),IF(COUNTIF(Week_end,BM4),0,IF(COUNTIF(Jours_fériés,BM4),0,BM13-HLOOKUP(BM4+1,Journalier_HLV_Inter,11,FALSE)))))))))))))</f>
        <v>0</v>
      </c>
      <c r="BN22" s="63">
        <f>IF(WEEKDAY(BN4,2)=5,(BN13-HLOOKUP(BN4+3,Journalier_HLV_Inter,11,FALSE)),IF(AND(WEEKDAY(BN4,2)=1,COUNTIF(Jours_fériés,AND(BN4+1,IE+2))),BN13-HLOOKUP(BN4+3,Journalier_HLV_Inter,11,FALSE),IF(AND(WEEKDAY(BN4,2)=1,COUNTIF(Jours_fériés,BN4+1)),BN13-HLOOKUP(BN4+2,Journalier_HLV_Inter,11,FALSE),IF(AND(WEEKDAY(BN4,2)=2,COUNTIF(Jours_fériés,AND(BN4+1,BN4+2))),BN13-HLOOKUP(BN4+3,Journalier_HLV_Inter,11,FALSE),IF(AND(WEEKDAY(BN4,2)=2,COUNTIF(Jours_fériés,BN4+1)),BN13-HLOOKUP(BN4+2,Journalier_HLV_Inter,11,FALSE),IF(AND(WEEKDAY(BN4,2)=3,COUNTIF(Jours_fériés,AND(BN4+1,BN4+2))),BN13-HLOOKUP(BN4+5,Journalier_HLV_Inter,11,FALSE),IF(AND(WEEKDAY(BN4,2)=3,COUNTIF(Jours_fériés,BN4+1)),BN13-HLOOKUP(BN4+2,Journalier_HLV_Inter,11,FALSE),IF(AND(WEEKDAY(BN4,2)=4,COUNTIF(Jours_fériés,BN4+1)),BN13-HLOOKUP(BN4+4,Journalier_HLV_Inter,11,FALSE),IF(AND(WEEKDAY(BN4,2)=4,COUNTIF(Jours_fériés,AND(BN4+1,BN4+4))),BN13-HLOOKUP(BN4+5,Journalier_HLV_Inter,11,FALSE),IF(AND(WEEKDAY(BN4,2)=5,COUNTIF(Jours_fériés,BN4+3)),BN13-HLOOKUP(BN4+4,Journalier_HLV_Inter,11,FALSE),IF(COUNTIF(Week_end,BN4),0,IF(COUNTIF(Jours_fériés,BN4),0,BN13-HLOOKUP(BN4+1,Journalier_HLV_Inter,11,FALSE)))))))))))))</f>
        <v>0</v>
      </c>
      <c r="BO22" s="63">
        <f>IF(WEEKDAY(BO4,2)=5,(BO13-HLOOKUP(BO4+3,Journalier_HLV_Inter,11,FALSE)),IF(AND(WEEKDAY(BO4,2)=1,COUNTIF(Jours_fériés,AND(BO4+1,IE+2))),BO13-HLOOKUP(BO4+3,Journalier_HLV_Inter,11,FALSE),IF(AND(WEEKDAY(BO4,2)=1,COUNTIF(Jours_fériés,BO4+1)),BO13-HLOOKUP(BO4+2,Journalier_HLV_Inter,11,FALSE),IF(AND(WEEKDAY(BO4,2)=2,COUNTIF(Jours_fériés,AND(BO4+1,BO4+2))),BO13-HLOOKUP(BO4+3,Journalier_HLV_Inter,11,FALSE),IF(AND(WEEKDAY(BO4,2)=2,COUNTIF(Jours_fériés,BO4+1)),BO13-HLOOKUP(BO4+2,Journalier_HLV_Inter,11,FALSE),IF(AND(WEEKDAY(BO4,2)=3,COUNTIF(Jours_fériés,AND(BO4+1,BO4+2))),BO13-HLOOKUP(BO4+5,Journalier_HLV_Inter,11,FALSE),IF(AND(WEEKDAY(BO4,2)=3,COUNTIF(Jours_fériés,BO4+1)),BO13-HLOOKUP(BO4+2,Journalier_HLV_Inter,11,FALSE),IF(AND(WEEKDAY(BO4,2)=4,COUNTIF(Jours_fériés,BO4+1)),BO13-HLOOKUP(BO4+4,Journalier_HLV_Inter,11,FALSE),IF(AND(WEEKDAY(BO4,2)=4,COUNTIF(Jours_fériés,AND(BO4+1,BO4+4))),BO13-HLOOKUP(BO4+5,Journalier_HLV_Inter,11,FALSE),IF(AND(WEEKDAY(BO4,2)=5,COUNTIF(Jours_fériés,BO4+3)),BO13-HLOOKUP(BO4+4,Journalier_HLV_Inter,11,FALSE),IF(COUNTIF(Week_end,BO4),0,IF(COUNTIF(Jours_fériés,BO4),0,BO13-HLOOKUP(BO4+1,Journalier_HLV_Inter,11,FALSE)))))))))))))</f>
        <v>0</v>
      </c>
      <c r="BP22" s="63">
        <f>IF(WEEKDAY(BP4,2)=5,(BP13-HLOOKUP(BP4+3,Journalier_HLV_Inter,11,FALSE)),IF(AND(WEEKDAY(BP4,2)=1,COUNTIF(Jours_fériés,AND(BP4+1,IE+2))),BP13-HLOOKUP(BP4+3,Journalier_HLV_Inter,11,FALSE),IF(AND(WEEKDAY(BP4,2)=1,COUNTIF(Jours_fériés,BP4+1)),BP13-HLOOKUP(BP4+2,Journalier_HLV_Inter,11,FALSE),IF(AND(WEEKDAY(BP4,2)=2,COUNTIF(Jours_fériés,AND(BP4+1,BP4+2))),BP13-HLOOKUP(BP4+3,Journalier_HLV_Inter,11,FALSE),IF(AND(WEEKDAY(BP4,2)=2,COUNTIF(Jours_fériés,BP4+1)),BP13-HLOOKUP(BP4+2,Journalier_HLV_Inter,11,FALSE),IF(AND(WEEKDAY(BP4,2)=3,COUNTIF(Jours_fériés,AND(BP4+1,BP4+2))),BP13-HLOOKUP(BP4+5,Journalier_HLV_Inter,11,FALSE),IF(AND(WEEKDAY(BP4,2)=3,COUNTIF(Jours_fériés,BP4+1)),BP13-HLOOKUP(BP4+2,Journalier_HLV_Inter,11,FALSE),IF(AND(WEEKDAY(BP4,2)=4,COUNTIF(Jours_fériés,BP4+1)),BP13-HLOOKUP(BP4+4,Journalier_HLV_Inter,11,FALSE),IF(AND(WEEKDAY(BP4,2)=4,COUNTIF(Jours_fériés,AND(BP4+1,BP4+4))),BP13-HLOOKUP(BP4+5,Journalier_HLV_Inter,11,FALSE),IF(AND(WEEKDAY(BP4,2)=5,COUNTIF(Jours_fériés,BP4+3)),BP13-HLOOKUP(BP4+4,Journalier_HLV_Inter,11,FALSE),IF(COUNTIF(Week_end,BP4),0,IF(COUNTIF(Jours_fériés,BP4),0,BP13-HLOOKUP(BP4+1,Journalier_HLV_Inter,11,FALSE)))))))))))))</f>
        <v>0</v>
      </c>
      <c r="BQ22" s="63">
        <f>IF(WEEKDAY(BQ4,2)=5,(BQ13-HLOOKUP(BQ4+3,Journalier_HLV_Inter,11,FALSE)),IF(AND(WEEKDAY(BQ4,2)=1,COUNTIF(Jours_fériés,AND(BQ4+1,IE+2))),BQ13-HLOOKUP(BQ4+3,Journalier_HLV_Inter,11,FALSE),IF(AND(WEEKDAY(BQ4,2)=1,COUNTIF(Jours_fériés,BQ4+1)),BQ13-HLOOKUP(BQ4+2,Journalier_HLV_Inter,11,FALSE),IF(AND(WEEKDAY(BQ4,2)=2,COUNTIF(Jours_fériés,AND(BQ4+1,BQ4+2))),BQ13-HLOOKUP(BQ4+3,Journalier_HLV_Inter,11,FALSE),IF(AND(WEEKDAY(BQ4,2)=2,COUNTIF(Jours_fériés,BQ4+1)),BQ13-HLOOKUP(BQ4+2,Journalier_HLV_Inter,11,FALSE),IF(AND(WEEKDAY(BQ4,2)=3,COUNTIF(Jours_fériés,AND(BQ4+1,BQ4+2))),BQ13-HLOOKUP(BQ4+5,Journalier_HLV_Inter,11,FALSE),IF(AND(WEEKDAY(BQ4,2)=3,COUNTIF(Jours_fériés,BQ4+1)),BQ13-HLOOKUP(BQ4+2,Journalier_HLV_Inter,11,FALSE),IF(AND(WEEKDAY(BQ4,2)=4,COUNTIF(Jours_fériés,BQ4+1)),BQ13-HLOOKUP(BQ4+4,Journalier_HLV_Inter,11,FALSE),IF(AND(WEEKDAY(BQ4,2)=4,COUNTIF(Jours_fériés,AND(BQ4+1,BQ4+4))),BQ13-HLOOKUP(BQ4+5,Journalier_HLV_Inter,11,FALSE),IF(AND(WEEKDAY(BQ4,2)=5,COUNTIF(Jours_fériés,BQ4+3)),BQ13-HLOOKUP(BQ4+4,Journalier_HLV_Inter,11,FALSE),IF(COUNTIF(Week_end,BQ4),0,IF(COUNTIF(Jours_fériés,BQ4),0,BQ13-HLOOKUP(BQ4+1,Journalier_HLV_Inter,11,FALSE)))))))))))))</f>
        <v>0</v>
      </c>
      <c r="BR22" s="63">
        <f>IF(WEEKDAY(BR4,2)=5,(BR13-HLOOKUP(BR4+3,Journalier_HLV_Inter,11,FALSE)),IF(AND(WEEKDAY(BR4,2)=1,COUNTIF(Jours_fériés,AND(BR4+1,IE+2))),BR13-HLOOKUP(BR4+3,Journalier_HLV_Inter,11,FALSE),IF(AND(WEEKDAY(BR4,2)=1,COUNTIF(Jours_fériés,BR4+1)),BR13-HLOOKUP(BR4+2,Journalier_HLV_Inter,11,FALSE),IF(AND(WEEKDAY(BR4,2)=2,COUNTIF(Jours_fériés,AND(BR4+1,BR4+2))),BR13-HLOOKUP(BR4+3,Journalier_HLV_Inter,11,FALSE),IF(AND(WEEKDAY(BR4,2)=2,COUNTIF(Jours_fériés,BR4+1)),BR13-HLOOKUP(BR4+2,Journalier_HLV_Inter,11,FALSE),IF(AND(WEEKDAY(BR4,2)=3,COUNTIF(Jours_fériés,AND(BR4+1,BR4+2))),BR13-HLOOKUP(BR4+5,Journalier_HLV_Inter,11,FALSE),IF(AND(WEEKDAY(BR4,2)=3,COUNTIF(Jours_fériés,BR4+1)),BR13-HLOOKUP(BR4+2,Journalier_HLV_Inter,11,FALSE),IF(AND(WEEKDAY(BR4,2)=4,COUNTIF(Jours_fériés,BR4+1)),BR13-HLOOKUP(BR4+4,Journalier_HLV_Inter,11,FALSE),IF(AND(WEEKDAY(BR4,2)=4,COUNTIF(Jours_fériés,AND(BR4+1,BR4+4))),BR13-HLOOKUP(BR4+5,Journalier_HLV_Inter,11,FALSE),IF(AND(WEEKDAY(BR4,2)=5,COUNTIF(Jours_fériés,BR4+3)),BR13-HLOOKUP(BR4+4,Journalier_HLV_Inter,11,FALSE),IF(COUNTIF(Week_end,BR4),0,IF(COUNTIF(Jours_fériés,BR4),0,BR13-HLOOKUP(BR4+1,Journalier_HLV_Inter,11,FALSE)))))))))))))</f>
        <v>0</v>
      </c>
      <c r="BS22" s="63">
        <f>IF(WEEKDAY(BS4,2)=5,(BS13-HLOOKUP(BS4+3,Journalier_HLV_Inter,11,FALSE)),IF(AND(WEEKDAY(BS4,2)=1,COUNTIF(Jours_fériés,AND(BS4+1,IE+2))),BS13-HLOOKUP(BS4+3,Journalier_HLV_Inter,11,FALSE),IF(AND(WEEKDAY(BS4,2)=1,COUNTIF(Jours_fériés,BS4+1)),BS13-HLOOKUP(BS4+2,Journalier_HLV_Inter,11,FALSE),IF(AND(WEEKDAY(BS4,2)=2,COUNTIF(Jours_fériés,AND(BS4+1,BS4+2))),BS13-HLOOKUP(BS4+3,Journalier_HLV_Inter,11,FALSE),IF(AND(WEEKDAY(BS4,2)=2,COUNTIF(Jours_fériés,BS4+1)),BS13-HLOOKUP(BS4+2,Journalier_HLV_Inter,11,FALSE),IF(AND(WEEKDAY(BS4,2)=3,COUNTIF(Jours_fériés,AND(BS4+1,BS4+2))),BS13-HLOOKUP(BS4+5,Journalier_HLV_Inter,11,FALSE),IF(AND(WEEKDAY(BS4,2)=3,COUNTIF(Jours_fériés,BS4+1)),BS13-HLOOKUP(BS4+2,Journalier_HLV_Inter,11,FALSE),IF(AND(WEEKDAY(BS4,2)=4,COUNTIF(Jours_fériés,BS4+1)),BS13-HLOOKUP(BS4+4,Journalier_HLV_Inter,11,FALSE),IF(AND(WEEKDAY(BS4,2)=4,COUNTIF(Jours_fériés,AND(BS4+1,BS4+4))),BS13-HLOOKUP(BS4+5,Journalier_HLV_Inter,11,FALSE),IF(AND(WEEKDAY(BS4,2)=5,COUNTIF(Jours_fériés,BS4+3)),BS13-HLOOKUP(BS4+4,Journalier_HLV_Inter,11,FALSE),IF(COUNTIF(Week_end,BS4),0,IF(COUNTIF(Jours_fériés,BS4),0,BS13-HLOOKUP(BS4+1,Journalier_HLV_Inter,11,FALSE)))))))))))))</f>
        <v>0</v>
      </c>
      <c r="BT22" s="63">
        <f>IF(WEEKDAY(BT4,2)=5,(BT13-HLOOKUP(BT4+3,Journalier_HLV_Inter,11,FALSE)),IF(AND(WEEKDAY(BT4,2)=1,COUNTIF(Jours_fériés,AND(BT4+1,IE+2))),BT13-HLOOKUP(BT4+3,Journalier_HLV_Inter,11,FALSE),IF(AND(WEEKDAY(BT4,2)=1,COUNTIF(Jours_fériés,BT4+1)),BT13-HLOOKUP(BT4+2,Journalier_HLV_Inter,11,FALSE),IF(AND(WEEKDAY(BT4,2)=2,COUNTIF(Jours_fériés,AND(BT4+1,BT4+2))),BT13-HLOOKUP(BT4+3,Journalier_HLV_Inter,11,FALSE),IF(AND(WEEKDAY(BT4,2)=2,COUNTIF(Jours_fériés,BT4+1)),BT13-HLOOKUP(BT4+2,Journalier_HLV_Inter,11,FALSE),IF(AND(WEEKDAY(BT4,2)=3,COUNTIF(Jours_fériés,AND(BT4+1,BT4+2))),BT13-HLOOKUP(BT4+5,Journalier_HLV_Inter,11,FALSE),IF(AND(WEEKDAY(BT4,2)=3,COUNTIF(Jours_fériés,BT4+1)),BT13-HLOOKUP(BT4+2,Journalier_HLV_Inter,11,FALSE),IF(AND(WEEKDAY(BT4,2)=4,COUNTIF(Jours_fériés,BT4+1)),BT13-HLOOKUP(BT4+4,Journalier_HLV_Inter,11,FALSE),IF(AND(WEEKDAY(BT4,2)=4,COUNTIF(Jours_fériés,AND(BT4+1,BT4+4))),BT13-HLOOKUP(BT4+5,Journalier_HLV_Inter,11,FALSE),IF(AND(WEEKDAY(BT4,2)=5,COUNTIF(Jours_fériés,BT4+3)),BT13-HLOOKUP(BT4+4,Journalier_HLV_Inter,11,FALSE),IF(COUNTIF(Week_end,BT4),0,IF(COUNTIF(Jours_fériés,BT4),0,BT13-HLOOKUP(BT4+1,Journalier_HLV_Inter,11,FALSE)))))))))))))</f>
        <v>0</v>
      </c>
      <c r="BU22" s="63">
        <f>IF(WEEKDAY(BU4,2)=5,(BU13-HLOOKUP(BU4+3,Journalier_HLV_Inter,11,FALSE)),IF(AND(WEEKDAY(BU4,2)=1,COUNTIF(Jours_fériés,AND(BU4+1,IE+2))),BU13-HLOOKUP(BU4+3,Journalier_HLV_Inter,11,FALSE),IF(AND(WEEKDAY(BU4,2)=1,COUNTIF(Jours_fériés,BU4+1)),BU13-HLOOKUP(BU4+2,Journalier_HLV_Inter,11,FALSE),IF(AND(WEEKDAY(BU4,2)=2,COUNTIF(Jours_fériés,AND(BU4+1,BU4+2))),BU13-HLOOKUP(BU4+3,Journalier_HLV_Inter,11,FALSE),IF(AND(WEEKDAY(BU4,2)=2,COUNTIF(Jours_fériés,BU4+1)),BU13-HLOOKUP(BU4+2,Journalier_HLV_Inter,11,FALSE),IF(AND(WEEKDAY(BU4,2)=3,COUNTIF(Jours_fériés,AND(BU4+1,BU4+2))),BU13-HLOOKUP(BU4+5,Journalier_HLV_Inter,11,FALSE),IF(AND(WEEKDAY(BU4,2)=3,COUNTIF(Jours_fériés,BU4+1)),BU13-HLOOKUP(BU4+2,Journalier_HLV_Inter,11,FALSE),IF(AND(WEEKDAY(BU4,2)=4,COUNTIF(Jours_fériés,BU4+1)),BU13-HLOOKUP(BU4+4,Journalier_HLV_Inter,11,FALSE),IF(AND(WEEKDAY(BU4,2)=4,COUNTIF(Jours_fériés,AND(BU4+1,BU4+4))),BU13-HLOOKUP(BU4+5,Journalier_HLV_Inter,11,FALSE),IF(AND(WEEKDAY(BU4,2)=5,COUNTIF(Jours_fériés,BU4+3)),BU13-HLOOKUP(BU4+4,Journalier_HLV_Inter,11,FALSE),IF(COUNTIF(Week_end,BU4),0,IF(COUNTIF(Jours_fériés,BU4),0,BU13-HLOOKUP(BU4+1,Journalier_HLV_Inter,11,FALSE)))))))))))))</f>
        <v>0</v>
      </c>
      <c r="BV22" s="63">
        <f>IF(WEEKDAY(BV4,2)=5,(BV13-HLOOKUP(BV4+3,Journalier_HLV_Inter,11,FALSE)),IF(AND(WEEKDAY(BV4,2)=1,COUNTIF(Jours_fériés,AND(BV4+1,IE+2))),BV13-HLOOKUP(BV4+3,Journalier_HLV_Inter,11,FALSE),IF(AND(WEEKDAY(BV4,2)=1,COUNTIF(Jours_fériés,BV4+1)),BV13-HLOOKUP(BV4+2,Journalier_HLV_Inter,11,FALSE),IF(AND(WEEKDAY(BV4,2)=2,COUNTIF(Jours_fériés,AND(BV4+1,BV4+2))),BV13-HLOOKUP(BV4+3,Journalier_HLV_Inter,11,FALSE),IF(AND(WEEKDAY(BV4,2)=2,COUNTIF(Jours_fériés,BV4+1)),BV13-HLOOKUP(BV4+2,Journalier_HLV_Inter,11,FALSE),IF(AND(WEEKDAY(BV4,2)=3,COUNTIF(Jours_fériés,AND(BV4+1,BV4+2))),BV13-HLOOKUP(BV4+5,Journalier_HLV_Inter,11,FALSE),IF(AND(WEEKDAY(BV4,2)=3,COUNTIF(Jours_fériés,BV4+1)),BV13-HLOOKUP(BV4+2,Journalier_HLV_Inter,11,FALSE),IF(AND(WEEKDAY(BV4,2)=4,COUNTIF(Jours_fériés,BV4+1)),BV13-HLOOKUP(BV4+4,Journalier_HLV_Inter,11,FALSE),IF(AND(WEEKDAY(BV4,2)=4,COUNTIF(Jours_fériés,AND(BV4+1,BV4+4))),BV13-HLOOKUP(BV4+5,Journalier_HLV_Inter,11,FALSE),IF(AND(WEEKDAY(BV4,2)=5,COUNTIF(Jours_fériés,BV4+3)),BV13-HLOOKUP(BV4+4,Journalier_HLV_Inter,11,FALSE),IF(COUNTIF(Week_end,BV4),0,IF(COUNTIF(Jours_fériés,BV4),0,BV13-HLOOKUP(BV4+1,Journalier_HLV_Inter,11,FALSE)))))))))))))</f>
        <v>0</v>
      </c>
      <c r="BW22" s="63">
        <f>IF(WEEKDAY(BW4,2)=5,(BW13-HLOOKUP(BW4+3,Journalier_HLV_Inter,11,FALSE)),IF(AND(WEEKDAY(BW4,2)=1,COUNTIF(Jours_fériés,AND(BW4+1,IE+2))),BW13-HLOOKUP(BW4+3,Journalier_HLV_Inter,11,FALSE),IF(AND(WEEKDAY(BW4,2)=1,COUNTIF(Jours_fériés,BW4+1)),BW13-HLOOKUP(BW4+2,Journalier_HLV_Inter,11,FALSE),IF(AND(WEEKDAY(BW4,2)=2,COUNTIF(Jours_fériés,AND(BW4+1,BW4+2))),BW13-HLOOKUP(BW4+3,Journalier_HLV_Inter,11,FALSE),IF(AND(WEEKDAY(BW4,2)=2,COUNTIF(Jours_fériés,BW4+1)),BW13-HLOOKUP(BW4+2,Journalier_HLV_Inter,11,FALSE),IF(AND(WEEKDAY(BW4,2)=3,COUNTIF(Jours_fériés,AND(BW4+1,BW4+2))),BW13-HLOOKUP(BW4+5,Journalier_HLV_Inter,11,FALSE),IF(AND(WEEKDAY(BW4,2)=3,COUNTIF(Jours_fériés,BW4+1)),BW13-HLOOKUP(BW4+2,Journalier_HLV_Inter,11,FALSE),IF(AND(WEEKDAY(BW4,2)=4,COUNTIF(Jours_fériés,BW4+1)),BW13-HLOOKUP(BW4+4,Journalier_HLV_Inter,11,FALSE),IF(AND(WEEKDAY(BW4,2)=4,COUNTIF(Jours_fériés,AND(BW4+1,BW4+4))),BW13-HLOOKUP(BW4+5,Journalier_HLV_Inter,11,FALSE),IF(AND(WEEKDAY(BW4,2)=5,COUNTIF(Jours_fériés,BW4+3)),BW13-HLOOKUP(BW4+4,Journalier_HLV_Inter,11,FALSE),IF(COUNTIF(Week_end,BW4),0,IF(COUNTIF(Jours_fériés,BW4),0,BW13-HLOOKUP(BW4+1,Journalier_HLV_Inter,11,FALSE)))))))))))))</f>
        <v>0</v>
      </c>
      <c r="BX22" s="63">
        <f>IF(WEEKDAY(BX4,2)=5,(BX13-HLOOKUP(BX4+3,Journalier_HLV_Inter,11,FALSE)),IF(AND(WEEKDAY(BX4,2)=1,COUNTIF(Jours_fériés,AND(BX4+1,IE+2))),BX13-HLOOKUP(BX4+3,Journalier_HLV_Inter,11,FALSE),IF(AND(WEEKDAY(BX4,2)=1,COUNTIF(Jours_fériés,BX4+1)),BX13-HLOOKUP(BX4+2,Journalier_HLV_Inter,11,FALSE),IF(AND(WEEKDAY(BX4,2)=2,COUNTIF(Jours_fériés,AND(BX4+1,BX4+2))),BX13-HLOOKUP(BX4+3,Journalier_HLV_Inter,11,FALSE),IF(AND(WEEKDAY(BX4,2)=2,COUNTIF(Jours_fériés,BX4+1)),BX13-HLOOKUP(BX4+2,Journalier_HLV_Inter,11,FALSE),IF(AND(WEEKDAY(BX4,2)=3,COUNTIF(Jours_fériés,AND(BX4+1,BX4+2))),BX13-HLOOKUP(BX4+5,Journalier_HLV_Inter,11,FALSE),IF(AND(WEEKDAY(BX4,2)=3,COUNTIF(Jours_fériés,BX4+1)),BX13-HLOOKUP(BX4+2,Journalier_HLV_Inter,11,FALSE),IF(AND(WEEKDAY(BX4,2)=4,COUNTIF(Jours_fériés,BX4+1)),BX13-HLOOKUP(BX4+4,Journalier_HLV_Inter,11,FALSE),IF(AND(WEEKDAY(BX4,2)=4,COUNTIF(Jours_fériés,AND(BX4+1,BX4+4))),BX13-HLOOKUP(BX4+5,Journalier_HLV_Inter,11,FALSE),IF(AND(WEEKDAY(BX4,2)=5,COUNTIF(Jours_fériés,BX4+3)),BX13-HLOOKUP(BX4+4,Journalier_HLV_Inter,11,FALSE),IF(COUNTIF(Week_end,BX4),0,IF(COUNTIF(Jours_fériés,BX4),0,BX13-HLOOKUP(BX4+1,Journalier_HLV_Inter,11,FALSE)))))))))))))</f>
        <v>0</v>
      </c>
      <c r="BY22" s="63">
        <f>IF(WEEKDAY(BY4,2)=5,(BY13-HLOOKUP(BY4+3,Journalier_HLV_Inter,11,FALSE)),IF(AND(WEEKDAY(BY4,2)=1,COUNTIF(Jours_fériés,AND(BY4+1,IE+2))),BY13-HLOOKUP(BY4+3,Journalier_HLV_Inter,11,FALSE),IF(AND(WEEKDAY(BY4,2)=1,COUNTIF(Jours_fériés,BY4+1)),BY13-HLOOKUP(BY4+2,Journalier_HLV_Inter,11,FALSE),IF(AND(WEEKDAY(BY4,2)=2,COUNTIF(Jours_fériés,AND(BY4+1,BY4+2))),BY13-HLOOKUP(BY4+3,Journalier_HLV_Inter,11,FALSE),IF(AND(WEEKDAY(BY4,2)=2,COUNTIF(Jours_fériés,BY4+1)),BY13-HLOOKUP(BY4+2,Journalier_HLV_Inter,11,FALSE),IF(AND(WEEKDAY(BY4,2)=3,COUNTIF(Jours_fériés,AND(BY4+1,BY4+2))),BY13-HLOOKUP(BY4+5,Journalier_HLV_Inter,11,FALSE),IF(AND(WEEKDAY(BY4,2)=3,COUNTIF(Jours_fériés,BY4+1)),BY13-HLOOKUP(BY4+2,Journalier_HLV_Inter,11,FALSE),IF(AND(WEEKDAY(BY4,2)=4,COUNTIF(Jours_fériés,BY4+1)),BY13-HLOOKUP(BY4+4,Journalier_HLV_Inter,11,FALSE),IF(AND(WEEKDAY(BY4,2)=4,COUNTIF(Jours_fériés,AND(BY4+1,BY4+4))),BY13-HLOOKUP(BY4+5,Journalier_HLV_Inter,11,FALSE),IF(AND(WEEKDAY(BY4,2)=5,COUNTIF(Jours_fériés,BY4+3)),BY13-HLOOKUP(BY4+4,Journalier_HLV_Inter,11,FALSE),IF(COUNTIF(Week_end,BY4),0,IF(COUNTIF(Jours_fériés,BY4),0,BY13-HLOOKUP(BY4+1,Journalier_HLV_Inter,11,FALSE)))))))))))))</f>
        <v>0</v>
      </c>
      <c r="BZ22" s="63">
        <f>IF(WEEKDAY(BZ4,2)=5,(BZ13-HLOOKUP(BZ4+3,Journalier_HLV_Inter,11,FALSE)),IF(AND(WEEKDAY(BZ4,2)=1,COUNTIF(Jours_fériés,AND(BZ4+1,IE+2))),BZ13-HLOOKUP(BZ4+3,Journalier_HLV_Inter,11,FALSE),IF(AND(WEEKDAY(BZ4,2)=1,COUNTIF(Jours_fériés,BZ4+1)),BZ13-HLOOKUP(BZ4+2,Journalier_HLV_Inter,11,FALSE),IF(AND(WEEKDAY(BZ4,2)=2,COUNTIF(Jours_fériés,AND(BZ4+1,BZ4+2))),BZ13-HLOOKUP(BZ4+3,Journalier_HLV_Inter,11,FALSE),IF(AND(WEEKDAY(BZ4,2)=2,COUNTIF(Jours_fériés,BZ4+1)),BZ13-HLOOKUP(BZ4+2,Journalier_HLV_Inter,11,FALSE),IF(AND(WEEKDAY(BZ4,2)=3,COUNTIF(Jours_fériés,AND(BZ4+1,BZ4+2))),BZ13-HLOOKUP(BZ4+5,Journalier_HLV_Inter,11,FALSE),IF(AND(WEEKDAY(BZ4,2)=3,COUNTIF(Jours_fériés,BZ4+1)),BZ13-HLOOKUP(BZ4+2,Journalier_HLV_Inter,11,FALSE),IF(AND(WEEKDAY(BZ4,2)=4,COUNTIF(Jours_fériés,BZ4+1)),BZ13-HLOOKUP(BZ4+4,Journalier_HLV_Inter,11,FALSE),IF(AND(WEEKDAY(BZ4,2)=4,COUNTIF(Jours_fériés,AND(BZ4+1,BZ4+4))),BZ13-HLOOKUP(BZ4+5,Journalier_HLV_Inter,11,FALSE),IF(AND(WEEKDAY(BZ4,2)=5,COUNTIF(Jours_fériés,BZ4+3)),BZ13-HLOOKUP(BZ4+4,Journalier_HLV_Inter,11,FALSE),IF(COUNTIF(Week_end,BZ4),0,IF(COUNTIF(Jours_fériés,BZ4),0,BZ13-HLOOKUP(BZ4+1,Journalier_HLV_Inter,11,FALSE)))))))))))))</f>
        <v>0</v>
      </c>
      <c r="CA22" s="63">
        <f>IF(WEEKDAY(CA4,2)=5,(CA13-HLOOKUP(CA4+3,Journalier_HLV_Inter,11,FALSE)),IF(AND(WEEKDAY(CA4,2)=1,COUNTIF(Jours_fériés,AND(CA4+1,IE+2))),CA13-HLOOKUP(CA4+3,Journalier_HLV_Inter,11,FALSE),IF(AND(WEEKDAY(CA4,2)=1,COUNTIF(Jours_fériés,CA4+1)),CA13-HLOOKUP(CA4+2,Journalier_HLV_Inter,11,FALSE),IF(AND(WEEKDAY(CA4,2)=2,COUNTIF(Jours_fériés,AND(CA4+1,CA4+2))),CA13-HLOOKUP(CA4+3,Journalier_HLV_Inter,11,FALSE),IF(AND(WEEKDAY(CA4,2)=2,COUNTIF(Jours_fériés,CA4+1)),CA13-HLOOKUP(CA4+2,Journalier_HLV_Inter,11,FALSE),IF(AND(WEEKDAY(CA4,2)=3,COUNTIF(Jours_fériés,AND(CA4+1,CA4+2))),CA13-HLOOKUP(CA4+5,Journalier_HLV_Inter,11,FALSE),IF(AND(WEEKDAY(CA4,2)=3,COUNTIF(Jours_fériés,CA4+1)),CA13-HLOOKUP(CA4+2,Journalier_HLV_Inter,11,FALSE),IF(AND(WEEKDAY(CA4,2)=4,COUNTIF(Jours_fériés,CA4+1)),CA13-HLOOKUP(CA4+4,Journalier_HLV_Inter,11,FALSE),IF(AND(WEEKDAY(CA4,2)=4,COUNTIF(Jours_fériés,AND(CA4+1,CA4+4))),CA13-HLOOKUP(CA4+5,Journalier_HLV_Inter,11,FALSE),IF(AND(WEEKDAY(CA4,2)=5,COUNTIF(Jours_fériés,CA4+3)),CA13-HLOOKUP(CA4+4,Journalier_HLV_Inter,11,FALSE),IF(COUNTIF(Week_end,CA4),0,IF(COUNTIF(Jours_fériés,CA4),0,CA13-HLOOKUP(CA4+1,Journalier_HLV_Inter,11,FALSE)))))))))))))</f>
        <v>0</v>
      </c>
      <c r="CB22" s="63">
        <f>IF(WEEKDAY(CB4,2)=5,(CB13-HLOOKUP(CB4+3,Journalier_HLV_Inter,11,FALSE)),IF(AND(WEEKDAY(CB4,2)=1,COUNTIF(Jours_fériés,AND(CB4+1,IE+2))),CB13-HLOOKUP(CB4+3,Journalier_HLV_Inter,11,FALSE),IF(AND(WEEKDAY(CB4,2)=1,COUNTIF(Jours_fériés,CB4+1)),CB13-HLOOKUP(CB4+2,Journalier_HLV_Inter,11,FALSE),IF(AND(WEEKDAY(CB4,2)=2,COUNTIF(Jours_fériés,AND(CB4+1,CB4+2))),CB13-HLOOKUP(CB4+3,Journalier_HLV_Inter,11,FALSE),IF(AND(WEEKDAY(CB4,2)=2,COUNTIF(Jours_fériés,CB4+1)),CB13-HLOOKUP(CB4+2,Journalier_HLV_Inter,11,FALSE),IF(AND(WEEKDAY(CB4,2)=3,COUNTIF(Jours_fériés,AND(CB4+1,CB4+2))),CB13-HLOOKUP(CB4+5,Journalier_HLV_Inter,11,FALSE),IF(AND(WEEKDAY(CB4,2)=3,COUNTIF(Jours_fériés,CB4+1)),CB13-HLOOKUP(CB4+2,Journalier_HLV_Inter,11,FALSE),IF(AND(WEEKDAY(CB4,2)=4,COUNTIF(Jours_fériés,CB4+1)),CB13-HLOOKUP(CB4+4,Journalier_HLV_Inter,11,FALSE),IF(AND(WEEKDAY(CB4,2)=4,COUNTIF(Jours_fériés,AND(CB4+1,CB4+4))),CB13-HLOOKUP(CB4+5,Journalier_HLV_Inter,11,FALSE),IF(AND(WEEKDAY(CB4,2)=5,COUNTIF(Jours_fériés,CB4+3)),CB13-HLOOKUP(CB4+4,Journalier_HLV_Inter,11,FALSE),IF(COUNTIF(Week_end,CB4),0,IF(COUNTIF(Jours_fériés,CB4),0,CB13-HLOOKUP(CB4+1,Journalier_HLV_Inter,11,FALSE)))))))))))))</f>
        <v>0</v>
      </c>
      <c r="CC22" s="63">
        <f>IF(WEEKDAY(CC4,2)=5,(CC13-HLOOKUP(CC4+3,Journalier_HLV_Inter,11,FALSE)),IF(AND(WEEKDAY(CC4,2)=1,COUNTIF(Jours_fériés,AND(CC4+1,IE+2))),CC13-HLOOKUP(CC4+3,Journalier_HLV_Inter,11,FALSE),IF(AND(WEEKDAY(CC4,2)=1,COUNTIF(Jours_fériés,CC4+1)),CC13-HLOOKUP(CC4+2,Journalier_HLV_Inter,11,FALSE),IF(AND(WEEKDAY(CC4,2)=2,COUNTIF(Jours_fériés,AND(CC4+1,CC4+2))),CC13-HLOOKUP(CC4+3,Journalier_HLV_Inter,11,FALSE),IF(AND(WEEKDAY(CC4,2)=2,COUNTIF(Jours_fériés,CC4+1)),CC13-HLOOKUP(CC4+2,Journalier_HLV_Inter,11,FALSE),IF(AND(WEEKDAY(CC4,2)=3,COUNTIF(Jours_fériés,AND(CC4+1,CC4+2))),CC13-HLOOKUP(CC4+5,Journalier_HLV_Inter,11,FALSE),IF(AND(WEEKDAY(CC4,2)=3,COUNTIF(Jours_fériés,CC4+1)),CC13-HLOOKUP(CC4+2,Journalier_HLV_Inter,11,FALSE),IF(AND(WEEKDAY(CC4,2)=4,COUNTIF(Jours_fériés,CC4+1)),CC13-HLOOKUP(CC4+4,Journalier_HLV_Inter,11,FALSE),IF(AND(WEEKDAY(CC4,2)=4,COUNTIF(Jours_fériés,AND(CC4+1,CC4+4))),CC13-HLOOKUP(CC4+5,Journalier_HLV_Inter,11,FALSE),IF(AND(WEEKDAY(CC4,2)=5,COUNTIF(Jours_fériés,CC4+3)),CC13-HLOOKUP(CC4+4,Journalier_HLV_Inter,11,FALSE),IF(COUNTIF(Week_end,CC4),0,IF(COUNTIF(Jours_fériés,CC4),0,CC13-HLOOKUP(CC4+1,Journalier_HLV_Inter,11,FALSE)))))))))))))</f>
        <v>0</v>
      </c>
      <c r="CD22" s="63">
        <f>IF(WEEKDAY(CD4,2)=5,(CD13-HLOOKUP(CD4+3,Journalier_HLV_Inter,11,FALSE)),IF(AND(WEEKDAY(CD4,2)=1,COUNTIF(Jours_fériés,AND(CD4+1,IE+2))),CD13-HLOOKUP(CD4+3,Journalier_HLV_Inter,11,FALSE),IF(AND(WEEKDAY(CD4,2)=1,COUNTIF(Jours_fériés,CD4+1)),CD13-HLOOKUP(CD4+2,Journalier_HLV_Inter,11,FALSE),IF(AND(WEEKDAY(CD4,2)=2,COUNTIF(Jours_fériés,AND(CD4+1,CD4+2))),CD13-HLOOKUP(CD4+3,Journalier_HLV_Inter,11,FALSE),IF(AND(WEEKDAY(CD4,2)=2,COUNTIF(Jours_fériés,CD4+1)),CD13-HLOOKUP(CD4+2,Journalier_HLV_Inter,11,FALSE),IF(AND(WEEKDAY(CD4,2)=3,COUNTIF(Jours_fériés,AND(CD4+1,CD4+2))),CD13-HLOOKUP(CD4+5,Journalier_HLV_Inter,11,FALSE),IF(AND(WEEKDAY(CD4,2)=3,COUNTIF(Jours_fériés,CD4+1)),CD13-HLOOKUP(CD4+2,Journalier_HLV_Inter,11,FALSE),IF(AND(WEEKDAY(CD4,2)=4,COUNTIF(Jours_fériés,CD4+1)),CD13-HLOOKUP(CD4+4,Journalier_HLV_Inter,11,FALSE),IF(AND(WEEKDAY(CD4,2)=4,COUNTIF(Jours_fériés,AND(CD4+1,CD4+4))),CD13-HLOOKUP(CD4+5,Journalier_HLV_Inter,11,FALSE),IF(AND(WEEKDAY(CD4,2)=5,COUNTIF(Jours_fériés,CD4+3)),CD13-HLOOKUP(CD4+4,Journalier_HLV_Inter,11,FALSE),IF(COUNTIF(Week_end,CD4),0,IF(COUNTIF(Jours_fériés,CD4),0,CD13-HLOOKUP(CD4+1,Journalier_HLV_Inter,11,FALSE)))))))))))))</f>
        <v>0</v>
      </c>
      <c r="CE22" s="63">
        <f>IF(WEEKDAY(CE4,2)=5,(CE13-HLOOKUP(CE4+3,Journalier_HLV_Inter,11,FALSE)),IF(AND(WEEKDAY(CE4,2)=1,COUNTIF(Jours_fériés,AND(CE4+1,IE+2))),CE13-HLOOKUP(CE4+3,Journalier_HLV_Inter,11,FALSE),IF(AND(WEEKDAY(CE4,2)=1,COUNTIF(Jours_fériés,CE4+1)),CE13-HLOOKUP(CE4+2,Journalier_HLV_Inter,11,FALSE),IF(AND(WEEKDAY(CE4,2)=2,COUNTIF(Jours_fériés,AND(CE4+1,CE4+2))),CE13-HLOOKUP(CE4+3,Journalier_HLV_Inter,11,FALSE),IF(AND(WEEKDAY(CE4,2)=2,COUNTIF(Jours_fériés,CE4+1)),CE13-HLOOKUP(CE4+2,Journalier_HLV_Inter,11,FALSE),IF(AND(WEEKDAY(CE4,2)=3,COUNTIF(Jours_fériés,AND(CE4+1,CE4+2))),CE13-HLOOKUP(CE4+5,Journalier_HLV_Inter,11,FALSE),IF(AND(WEEKDAY(CE4,2)=3,COUNTIF(Jours_fériés,CE4+1)),CE13-HLOOKUP(CE4+2,Journalier_HLV_Inter,11,FALSE),IF(AND(WEEKDAY(CE4,2)=4,COUNTIF(Jours_fériés,CE4+1)),CE13-HLOOKUP(CE4+4,Journalier_HLV_Inter,11,FALSE),IF(AND(WEEKDAY(CE4,2)=4,COUNTIF(Jours_fériés,AND(CE4+1,CE4+4))),CE13-HLOOKUP(CE4+5,Journalier_HLV_Inter,11,FALSE),IF(AND(WEEKDAY(CE4,2)=5,COUNTIF(Jours_fériés,CE4+3)),CE13-HLOOKUP(CE4+4,Journalier_HLV_Inter,11,FALSE),IF(COUNTIF(Week_end,CE4),0,IF(COUNTIF(Jours_fériés,CE4),0,CE13-HLOOKUP(CE4+1,Journalier_HLV_Inter,11,FALSE)))))))))))))</f>
        <v>0</v>
      </c>
      <c r="CF22" s="63">
        <f>IF(WEEKDAY(CF4,2)=5,(CF13-HLOOKUP(CF4+3,Journalier_HLV_Inter,11,FALSE)),IF(AND(WEEKDAY(CF4,2)=1,COUNTIF(Jours_fériés,AND(CF4+1,IE+2))),CF13-HLOOKUP(CF4+3,Journalier_HLV_Inter,11,FALSE),IF(AND(WEEKDAY(CF4,2)=1,COUNTIF(Jours_fériés,CF4+1)),CF13-HLOOKUP(CF4+2,Journalier_HLV_Inter,11,FALSE),IF(AND(WEEKDAY(CF4,2)=2,COUNTIF(Jours_fériés,AND(CF4+1,CF4+2))),CF13-HLOOKUP(CF4+3,Journalier_HLV_Inter,11,FALSE),IF(AND(WEEKDAY(CF4,2)=2,COUNTIF(Jours_fériés,CF4+1)),CF13-HLOOKUP(CF4+2,Journalier_HLV_Inter,11,FALSE),IF(AND(WEEKDAY(CF4,2)=3,COUNTIF(Jours_fériés,AND(CF4+1,CF4+2))),CF13-HLOOKUP(CF4+5,Journalier_HLV_Inter,11,FALSE),IF(AND(WEEKDAY(CF4,2)=3,COUNTIF(Jours_fériés,CF4+1)),CF13-HLOOKUP(CF4+2,Journalier_HLV_Inter,11,FALSE),IF(AND(WEEKDAY(CF4,2)=4,COUNTIF(Jours_fériés,CF4+1)),CF13-HLOOKUP(CF4+4,Journalier_HLV_Inter,11,FALSE),IF(AND(WEEKDAY(CF4,2)=4,COUNTIF(Jours_fériés,AND(CF4+1,CF4+4))),CF13-HLOOKUP(CF4+5,Journalier_HLV_Inter,11,FALSE),IF(AND(WEEKDAY(CF4,2)=5,COUNTIF(Jours_fériés,CF4+3)),CF13-HLOOKUP(CF4+4,Journalier_HLV_Inter,11,FALSE),IF(COUNTIF(Week_end,CF4),0,IF(COUNTIF(Jours_fériés,CF4),0,CF13-HLOOKUP(CF4+1,Journalier_HLV_Inter,11,FALSE)))))))))))))</f>
        <v>0</v>
      </c>
      <c r="CG22" s="63">
        <f>IF(WEEKDAY(CG4,2)=5,(CG13-HLOOKUP(CG4+3,Journalier_HLV_Inter,11,FALSE)),IF(AND(WEEKDAY(CG4,2)=1,COUNTIF(Jours_fériés,AND(CG4+1,IE+2))),CG13-HLOOKUP(CG4+3,Journalier_HLV_Inter,11,FALSE),IF(AND(WEEKDAY(CG4,2)=1,COUNTIF(Jours_fériés,CG4+1)),CG13-HLOOKUP(CG4+2,Journalier_HLV_Inter,11,FALSE),IF(AND(WEEKDAY(CG4,2)=2,COUNTIF(Jours_fériés,AND(CG4+1,CG4+2))),CG13-HLOOKUP(CG4+3,Journalier_HLV_Inter,11,FALSE),IF(AND(WEEKDAY(CG4,2)=2,COUNTIF(Jours_fériés,CG4+1)),CG13-HLOOKUP(CG4+2,Journalier_HLV_Inter,11,FALSE),IF(AND(WEEKDAY(CG4,2)=3,COUNTIF(Jours_fériés,AND(CG4+1,CG4+2))),CG13-HLOOKUP(CG4+5,Journalier_HLV_Inter,11,FALSE),IF(AND(WEEKDAY(CG4,2)=3,COUNTIF(Jours_fériés,CG4+1)),CG13-HLOOKUP(CG4+2,Journalier_HLV_Inter,11,FALSE),IF(AND(WEEKDAY(CG4,2)=4,COUNTIF(Jours_fériés,CG4+1)),CG13-HLOOKUP(CG4+4,Journalier_HLV_Inter,11,FALSE),IF(AND(WEEKDAY(CG4,2)=4,COUNTIF(Jours_fériés,AND(CG4+1,CG4+4))),CG13-HLOOKUP(CG4+5,Journalier_HLV_Inter,11,FALSE),IF(AND(WEEKDAY(CG4,2)=5,COUNTIF(Jours_fériés,CG4+3)),CG13-HLOOKUP(CG4+4,Journalier_HLV_Inter,11,FALSE),IF(COUNTIF(Week_end,CG4),0,IF(COUNTIF(Jours_fériés,CG4),0,CG13-HLOOKUP(CG4+1,Journalier_HLV_Inter,11,FALSE)))))))))))))</f>
        <v>0</v>
      </c>
      <c r="CH22" s="63">
        <f>IF(WEEKDAY(CH4,2)=5,(CH13-HLOOKUP(CH4+3,Journalier_HLV_Inter,11,FALSE)),IF(AND(WEEKDAY(CH4,2)=1,COUNTIF(Jours_fériés,AND(CH4+1,IE+2))),CH13-HLOOKUP(CH4+3,Journalier_HLV_Inter,11,FALSE),IF(AND(WEEKDAY(CH4,2)=1,COUNTIF(Jours_fériés,CH4+1)),CH13-HLOOKUP(CH4+2,Journalier_HLV_Inter,11,FALSE),IF(AND(WEEKDAY(CH4,2)=2,COUNTIF(Jours_fériés,AND(CH4+1,CH4+2))),CH13-HLOOKUP(CH4+3,Journalier_HLV_Inter,11,FALSE),IF(AND(WEEKDAY(CH4,2)=2,COUNTIF(Jours_fériés,CH4+1)),CH13-HLOOKUP(CH4+2,Journalier_HLV_Inter,11,FALSE),IF(AND(WEEKDAY(CH4,2)=3,COUNTIF(Jours_fériés,AND(CH4+1,CH4+2))),CH13-HLOOKUP(CH4+5,Journalier_HLV_Inter,11,FALSE),IF(AND(WEEKDAY(CH4,2)=3,COUNTIF(Jours_fériés,CH4+1)),CH13-HLOOKUP(CH4+2,Journalier_HLV_Inter,11,FALSE),IF(AND(WEEKDAY(CH4,2)=4,COUNTIF(Jours_fériés,CH4+1)),CH13-HLOOKUP(CH4+4,Journalier_HLV_Inter,11,FALSE),IF(AND(WEEKDAY(CH4,2)=4,COUNTIF(Jours_fériés,AND(CH4+1,CH4+4))),CH13-HLOOKUP(CH4+5,Journalier_HLV_Inter,11,FALSE),IF(AND(WEEKDAY(CH4,2)=5,COUNTIF(Jours_fériés,CH4+3)),CH13-HLOOKUP(CH4+4,Journalier_HLV_Inter,11,FALSE),IF(COUNTIF(Week_end,CH4),0,IF(COUNTIF(Jours_fériés,CH4),0,CH13-HLOOKUP(CH4+1,Journalier_HLV_Inter,11,FALSE)))))))))))))</f>
        <v>0</v>
      </c>
      <c r="CI22" s="63">
        <f>IF(WEEKDAY(CI4,2)=5,(CI13-HLOOKUP(CI4+3,Journalier_HLV_Inter,11,FALSE)),IF(AND(WEEKDAY(CI4,2)=1,COUNTIF(Jours_fériés,AND(CI4+1,IE+2))),CI13-HLOOKUP(CI4+3,Journalier_HLV_Inter,11,FALSE),IF(AND(WEEKDAY(CI4,2)=1,COUNTIF(Jours_fériés,CI4+1)),CI13-HLOOKUP(CI4+2,Journalier_HLV_Inter,11,FALSE),IF(AND(WEEKDAY(CI4,2)=2,COUNTIF(Jours_fériés,AND(CI4+1,CI4+2))),CI13-HLOOKUP(CI4+3,Journalier_HLV_Inter,11,FALSE),IF(AND(WEEKDAY(CI4,2)=2,COUNTIF(Jours_fériés,CI4+1)),CI13-HLOOKUP(CI4+2,Journalier_HLV_Inter,11,FALSE),IF(AND(WEEKDAY(CI4,2)=3,COUNTIF(Jours_fériés,AND(CI4+1,CI4+2))),CI13-HLOOKUP(CI4+5,Journalier_HLV_Inter,11,FALSE),IF(AND(WEEKDAY(CI4,2)=3,COUNTIF(Jours_fériés,CI4+1)),CI13-HLOOKUP(CI4+2,Journalier_HLV_Inter,11,FALSE),IF(AND(WEEKDAY(CI4,2)=4,COUNTIF(Jours_fériés,CI4+1)),CI13-HLOOKUP(CI4+4,Journalier_HLV_Inter,11,FALSE),IF(AND(WEEKDAY(CI4,2)=4,COUNTIF(Jours_fériés,AND(CI4+1,CI4+4))),CI13-HLOOKUP(CI4+5,Journalier_HLV_Inter,11,FALSE),IF(AND(WEEKDAY(CI4,2)=5,COUNTIF(Jours_fériés,CI4+3)),CI13-HLOOKUP(CI4+4,Journalier_HLV_Inter,11,FALSE),IF(COUNTIF(Week_end,CI4),0,IF(COUNTIF(Jours_fériés,CI4),0,CI13-HLOOKUP(CI4+1,Journalier_HLV_Inter,11,FALSE)))))))))))))</f>
        <v>0</v>
      </c>
      <c r="CJ22" s="63">
        <f>IF(WEEKDAY(CJ4,2)=5,(CJ13-HLOOKUP(CJ4+3,Journalier_HLV_Inter,11,FALSE)),IF(AND(WEEKDAY(CJ4,2)=1,COUNTIF(Jours_fériés,AND(CJ4+1,IE+2))),CJ13-HLOOKUP(CJ4+3,Journalier_HLV_Inter,11,FALSE),IF(AND(WEEKDAY(CJ4,2)=1,COUNTIF(Jours_fériés,CJ4+1)),CJ13-HLOOKUP(CJ4+2,Journalier_HLV_Inter,11,FALSE),IF(AND(WEEKDAY(CJ4,2)=2,COUNTIF(Jours_fériés,AND(CJ4+1,CJ4+2))),CJ13-HLOOKUP(CJ4+3,Journalier_HLV_Inter,11,FALSE),IF(AND(WEEKDAY(CJ4,2)=2,COUNTIF(Jours_fériés,CJ4+1)),CJ13-HLOOKUP(CJ4+2,Journalier_HLV_Inter,11,FALSE),IF(AND(WEEKDAY(CJ4,2)=3,COUNTIF(Jours_fériés,AND(CJ4+1,CJ4+2))),CJ13-HLOOKUP(CJ4+5,Journalier_HLV_Inter,11,FALSE),IF(AND(WEEKDAY(CJ4,2)=3,COUNTIF(Jours_fériés,CJ4+1)),CJ13-HLOOKUP(CJ4+2,Journalier_HLV_Inter,11,FALSE),IF(AND(WEEKDAY(CJ4,2)=4,COUNTIF(Jours_fériés,CJ4+1)),CJ13-HLOOKUP(CJ4+4,Journalier_HLV_Inter,11,FALSE),IF(AND(WEEKDAY(CJ4,2)=4,COUNTIF(Jours_fériés,AND(CJ4+1,CJ4+4))),CJ13-HLOOKUP(CJ4+5,Journalier_HLV_Inter,11,FALSE),IF(AND(WEEKDAY(CJ4,2)=5,COUNTIF(Jours_fériés,CJ4+3)),CJ13-HLOOKUP(CJ4+4,Journalier_HLV_Inter,11,FALSE),IF(COUNTIF(Week_end,CJ4),0,IF(COUNTIF(Jours_fériés,CJ4),0,CJ13-HLOOKUP(CJ4+1,Journalier_HLV_Inter,11,FALSE)))))))))))))</f>
        <v>0</v>
      </c>
      <c r="CK22" s="63">
        <f>IF(WEEKDAY(CK4,2)=5,(CK13-HLOOKUP(CK4+3,Journalier_HLV_Inter,11,FALSE)),IF(AND(WEEKDAY(CK4,2)=1,COUNTIF(Jours_fériés,AND(CK4+1,IE+2))),CK13-HLOOKUP(CK4+3,Journalier_HLV_Inter,11,FALSE),IF(AND(WEEKDAY(CK4,2)=1,COUNTIF(Jours_fériés,CK4+1)),CK13-HLOOKUP(CK4+2,Journalier_HLV_Inter,11,FALSE),IF(AND(WEEKDAY(CK4,2)=2,COUNTIF(Jours_fériés,AND(CK4+1,CK4+2))),CK13-HLOOKUP(CK4+3,Journalier_HLV_Inter,11,FALSE),IF(AND(WEEKDAY(CK4,2)=2,COUNTIF(Jours_fériés,CK4+1)),CK13-HLOOKUP(CK4+2,Journalier_HLV_Inter,11,FALSE),IF(AND(WEEKDAY(CK4,2)=3,COUNTIF(Jours_fériés,AND(CK4+1,CK4+2))),CK13-HLOOKUP(CK4+5,Journalier_HLV_Inter,11,FALSE),IF(AND(WEEKDAY(CK4,2)=3,COUNTIF(Jours_fériés,CK4+1)),CK13-HLOOKUP(CK4+2,Journalier_HLV_Inter,11,FALSE),IF(AND(WEEKDAY(CK4,2)=4,COUNTIF(Jours_fériés,CK4+1)),CK13-HLOOKUP(CK4+4,Journalier_HLV_Inter,11,FALSE),IF(AND(WEEKDAY(CK4,2)=4,COUNTIF(Jours_fériés,AND(CK4+1,CK4+4))),CK13-HLOOKUP(CK4+5,Journalier_HLV_Inter,11,FALSE),IF(AND(WEEKDAY(CK4,2)=5,COUNTIF(Jours_fériés,CK4+3)),CK13-HLOOKUP(CK4+4,Journalier_HLV_Inter,11,FALSE),IF(COUNTIF(Week_end,CK4),0,IF(COUNTIF(Jours_fériés,CK4),0,CK13-HLOOKUP(CK4+1,Journalier_HLV_Inter,11,FALSE)))))))))))))</f>
        <v>0</v>
      </c>
      <c r="CL22" s="63">
        <f>IF(WEEKDAY(CL4,2)=5,(CL13-HLOOKUP(CL4+3,Journalier_HLV_Inter,11,FALSE)),IF(AND(WEEKDAY(CL4,2)=1,COUNTIF(Jours_fériés,AND(CL4+1,IE+2))),CL13-HLOOKUP(CL4+3,Journalier_HLV_Inter,11,FALSE),IF(AND(WEEKDAY(CL4,2)=1,COUNTIF(Jours_fériés,CL4+1)),CL13-HLOOKUP(CL4+2,Journalier_HLV_Inter,11,FALSE),IF(AND(WEEKDAY(CL4,2)=2,COUNTIF(Jours_fériés,AND(CL4+1,CL4+2))),CL13-HLOOKUP(CL4+3,Journalier_HLV_Inter,11,FALSE),IF(AND(WEEKDAY(CL4,2)=2,COUNTIF(Jours_fériés,CL4+1)),CL13-HLOOKUP(CL4+2,Journalier_HLV_Inter,11,FALSE),IF(AND(WEEKDAY(CL4,2)=3,COUNTIF(Jours_fériés,AND(CL4+1,CL4+2))),CL13-HLOOKUP(CL4+5,Journalier_HLV_Inter,11,FALSE),IF(AND(WEEKDAY(CL4,2)=3,COUNTIF(Jours_fériés,CL4+1)),CL13-HLOOKUP(CL4+2,Journalier_HLV_Inter,11,FALSE),IF(AND(WEEKDAY(CL4,2)=4,COUNTIF(Jours_fériés,CL4+1)),CL13-HLOOKUP(CL4+4,Journalier_HLV_Inter,11,FALSE),IF(AND(WEEKDAY(CL4,2)=4,COUNTIF(Jours_fériés,AND(CL4+1,CL4+4))),CL13-HLOOKUP(CL4+5,Journalier_HLV_Inter,11,FALSE),IF(AND(WEEKDAY(CL4,2)=5,COUNTIF(Jours_fériés,CL4+3)),CL13-HLOOKUP(CL4+4,Journalier_HLV_Inter,11,FALSE),IF(COUNTIF(Week_end,CL4),0,IF(COUNTIF(Jours_fériés,CL4),0,CL13-HLOOKUP(CL4+1,Journalier_HLV_Inter,11,FALSE)))))))))))))</f>
        <v>0</v>
      </c>
      <c r="CM22" s="63">
        <f>IF(WEEKDAY(CM4,2)=5,(CM13-HLOOKUP(CM4+3,Journalier_HLV_Inter,11,FALSE)),IF(AND(WEEKDAY(CM4,2)=1,COUNTIF(Jours_fériés,AND(CM4+1,IE+2))),CM13-HLOOKUP(CM4+3,Journalier_HLV_Inter,11,FALSE),IF(AND(WEEKDAY(CM4,2)=1,COUNTIF(Jours_fériés,CM4+1)),CM13-HLOOKUP(CM4+2,Journalier_HLV_Inter,11,FALSE),IF(AND(WEEKDAY(CM4,2)=2,COUNTIF(Jours_fériés,AND(CM4+1,CM4+2))),CM13-HLOOKUP(CM4+3,Journalier_HLV_Inter,11,FALSE),IF(AND(WEEKDAY(CM4,2)=2,COUNTIF(Jours_fériés,CM4+1)),CM13-HLOOKUP(CM4+2,Journalier_HLV_Inter,11,FALSE),IF(AND(WEEKDAY(CM4,2)=3,COUNTIF(Jours_fériés,AND(CM4+1,CM4+2))),CM13-HLOOKUP(CM4+5,Journalier_HLV_Inter,11,FALSE),IF(AND(WEEKDAY(CM4,2)=3,COUNTIF(Jours_fériés,CM4+1)),CM13-HLOOKUP(CM4+2,Journalier_HLV_Inter,11,FALSE),IF(AND(WEEKDAY(CM4,2)=4,COUNTIF(Jours_fériés,CM4+1)),CM13-HLOOKUP(CM4+4,Journalier_HLV_Inter,11,FALSE),IF(AND(WEEKDAY(CM4,2)=4,COUNTIF(Jours_fériés,AND(CM4+1,CM4+4))),CM13-HLOOKUP(CM4+5,Journalier_HLV_Inter,11,FALSE),IF(AND(WEEKDAY(CM4,2)=5,COUNTIF(Jours_fériés,CM4+3)),CM13-HLOOKUP(CM4+4,Journalier_HLV_Inter,11,FALSE),IF(COUNTIF(Week_end,CM4),0,IF(COUNTIF(Jours_fériés,CM4),0,CM13-HLOOKUP(CM4+1,Journalier_HLV_Inter,11,FALSE)))))))))))))</f>
        <v>0</v>
      </c>
      <c r="CN22" s="63">
        <f>IF(WEEKDAY(CN4,2)=5,(CN13-HLOOKUP(CN4+3,Journalier_HLV_Inter,11,FALSE)),IF(AND(WEEKDAY(CN4,2)=1,COUNTIF(Jours_fériés,AND(CN4+1,IE+2))),CN13-HLOOKUP(CN4+3,Journalier_HLV_Inter,11,FALSE),IF(AND(WEEKDAY(CN4,2)=1,COUNTIF(Jours_fériés,CN4+1)),CN13-HLOOKUP(CN4+2,Journalier_HLV_Inter,11,FALSE),IF(AND(WEEKDAY(CN4,2)=2,COUNTIF(Jours_fériés,AND(CN4+1,CN4+2))),CN13-HLOOKUP(CN4+3,Journalier_HLV_Inter,11,FALSE),IF(AND(WEEKDAY(CN4,2)=2,COUNTIF(Jours_fériés,CN4+1)),CN13-HLOOKUP(CN4+2,Journalier_HLV_Inter,11,FALSE),IF(AND(WEEKDAY(CN4,2)=3,COUNTIF(Jours_fériés,AND(CN4+1,CN4+2))),CN13-HLOOKUP(CN4+5,Journalier_HLV_Inter,11,FALSE),IF(AND(WEEKDAY(CN4,2)=3,COUNTIF(Jours_fériés,CN4+1)),CN13-HLOOKUP(CN4+2,Journalier_HLV_Inter,11,FALSE),IF(AND(WEEKDAY(CN4,2)=4,COUNTIF(Jours_fériés,CN4+1)),CN13-HLOOKUP(CN4+4,Journalier_HLV_Inter,11,FALSE),IF(AND(WEEKDAY(CN4,2)=4,COUNTIF(Jours_fériés,AND(CN4+1,CN4+4))),CN13-HLOOKUP(CN4+5,Journalier_HLV_Inter,11,FALSE),IF(AND(WEEKDAY(CN4,2)=5,COUNTIF(Jours_fériés,CN4+3)),CN13-HLOOKUP(CN4+4,Journalier_HLV_Inter,11,FALSE),IF(COUNTIF(Week_end,CN4),0,IF(COUNTIF(Jours_fériés,CN4),0,CN13-HLOOKUP(CN4+1,Journalier_HLV_Inter,11,FALSE)))))))))))))</f>
        <v>0</v>
      </c>
      <c r="CO22" s="63">
        <f>IF(WEEKDAY(CO4,2)=5,(CO13-HLOOKUP(CO4+3,Journalier_HLV_Inter,11,FALSE)),IF(AND(WEEKDAY(CO4,2)=1,COUNTIF(Jours_fériés,AND(CO4+1,IE+2))),CO13-HLOOKUP(CO4+3,Journalier_HLV_Inter,11,FALSE),IF(AND(WEEKDAY(CO4,2)=1,COUNTIF(Jours_fériés,CO4+1)),CO13-HLOOKUP(CO4+2,Journalier_HLV_Inter,11,FALSE),IF(AND(WEEKDAY(CO4,2)=2,COUNTIF(Jours_fériés,AND(CO4+1,CO4+2))),CO13-HLOOKUP(CO4+3,Journalier_HLV_Inter,11,FALSE),IF(AND(WEEKDAY(CO4,2)=2,COUNTIF(Jours_fériés,CO4+1)),CO13-HLOOKUP(CO4+2,Journalier_HLV_Inter,11,FALSE),IF(AND(WEEKDAY(CO4,2)=3,COUNTIF(Jours_fériés,AND(CO4+1,CO4+2))),CO13-HLOOKUP(CO4+5,Journalier_HLV_Inter,11,FALSE),IF(AND(WEEKDAY(CO4,2)=3,COUNTIF(Jours_fériés,CO4+1)),CO13-HLOOKUP(CO4+2,Journalier_HLV_Inter,11,FALSE),IF(AND(WEEKDAY(CO4,2)=4,COUNTIF(Jours_fériés,CO4+1)),CO13-HLOOKUP(CO4+4,Journalier_HLV_Inter,11,FALSE),IF(AND(WEEKDAY(CO4,2)=4,COUNTIF(Jours_fériés,AND(CO4+1,CO4+4))),CO13-HLOOKUP(CO4+5,Journalier_HLV_Inter,11,FALSE),IF(AND(WEEKDAY(CO4,2)=5,COUNTIF(Jours_fériés,CO4+3)),CO13-HLOOKUP(CO4+4,Journalier_HLV_Inter,11,FALSE),IF(COUNTIF(Week_end,CO4),0,IF(COUNTIF(Jours_fériés,CO4),0,CO13-HLOOKUP(CO4+1,Journalier_HLV_Inter,11,FALSE)))))))))))))</f>
        <v>0</v>
      </c>
      <c r="CP22" s="63">
        <f>IF(WEEKDAY(CP4,2)=5,(CP13-HLOOKUP(CP4+3,Journalier_HLV_Inter,11,FALSE)),IF(AND(WEEKDAY(CP4,2)=1,COUNTIF(Jours_fériés,AND(CP4+1,IE+2))),CP13-HLOOKUP(CP4+3,Journalier_HLV_Inter,11,FALSE),IF(AND(WEEKDAY(CP4,2)=1,COUNTIF(Jours_fériés,CP4+1)),CP13-HLOOKUP(CP4+2,Journalier_HLV_Inter,11,FALSE),IF(AND(WEEKDAY(CP4,2)=2,COUNTIF(Jours_fériés,AND(CP4+1,CP4+2))),CP13-HLOOKUP(CP4+3,Journalier_HLV_Inter,11,FALSE),IF(AND(WEEKDAY(CP4,2)=2,COUNTIF(Jours_fériés,CP4+1)),CP13-HLOOKUP(CP4+2,Journalier_HLV_Inter,11,FALSE),IF(AND(WEEKDAY(CP4,2)=3,COUNTIF(Jours_fériés,AND(CP4+1,CP4+2))),CP13-HLOOKUP(CP4+5,Journalier_HLV_Inter,11,FALSE),IF(AND(WEEKDAY(CP4,2)=3,COUNTIF(Jours_fériés,CP4+1)),CP13-HLOOKUP(CP4+2,Journalier_HLV_Inter,11,FALSE),IF(AND(WEEKDAY(CP4,2)=4,COUNTIF(Jours_fériés,CP4+1)),CP13-HLOOKUP(CP4+4,Journalier_HLV_Inter,11,FALSE),IF(AND(WEEKDAY(CP4,2)=4,COUNTIF(Jours_fériés,AND(CP4+1,CP4+4))),CP13-HLOOKUP(CP4+5,Journalier_HLV_Inter,11,FALSE),IF(AND(WEEKDAY(CP4,2)=5,COUNTIF(Jours_fériés,CP4+3)),CP13-HLOOKUP(CP4+4,Journalier_HLV_Inter,11,FALSE),IF(COUNTIF(Week_end,CP4),0,IF(COUNTIF(Jours_fériés,CP4),0,CP13-HLOOKUP(CP4+1,Journalier_HLV_Inter,11,FALSE)))))))))))))</f>
        <v>0</v>
      </c>
      <c r="CQ22" s="63">
        <f>IF(WEEKDAY(CQ4,2)=5,(CQ13-HLOOKUP(CQ4+3,Journalier_HLV_Inter,11,FALSE)),IF(AND(WEEKDAY(CQ4,2)=1,COUNTIF(Jours_fériés,AND(CQ4+1,IE+2))),CQ13-HLOOKUP(CQ4+3,Journalier_HLV_Inter,11,FALSE),IF(AND(WEEKDAY(CQ4,2)=1,COUNTIF(Jours_fériés,CQ4+1)),CQ13-HLOOKUP(CQ4+2,Journalier_HLV_Inter,11,FALSE),IF(AND(WEEKDAY(CQ4,2)=2,COUNTIF(Jours_fériés,AND(CQ4+1,CQ4+2))),CQ13-HLOOKUP(CQ4+3,Journalier_HLV_Inter,11,FALSE),IF(AND(WEEKDAY(CQ4,2)=2,COUNTIF(Jours_fériés,CQ4+1)),CQ13-HLOOKUP(CQ4+2,Journalier_HLV_Inter,11,FALSE),IF(AND(WEEKDAY(CQ4,2)=3,COUNTIF(Jours_fériés,AND(CQ4+1,CQ4+2))),CQ13-HLOOKUP(CQ4+5,Journalier_HLV_Inter,11,FALSE),IF(AND(WEEKDAY(CQ4,2)=3,COUNTIF(Jours_fériés,CQ4+1)),CQ13-HLOOKUP(CQ4+2,Journalier_HLV_Inter,11,FALSE),IF(AND(WEEKDAY(CQ4,2)=4,COUNTIF(Jours_fériés,CQ4+1)),CQ13-HLOOKUP(CQ4+4,Journalier_HLV_Inter,11,FALSE),IF(AND(WEEKDAY(CQ4,2)=4,COUNTIF(Jours_fériés,AND(CQ4+1,CQ4+4))),CQ13-HLOOKUP(CQ4+5,Journalier_HLV_Inter,11,FALSE),IF(AND(WEEKDAY(CQ4,2)=5,COUNTIF(Jours_fériés,CQ4+3)),CQ13-HLOOKUP(CQ4+4,Journalier_HLV_Inter,11,FALSE),IF(COUNTIF(Week_end,CQ4),0,IF(COUNTIF(Jours_fériés,CQ4),0,CQ13-HLOOKUP(CQ4+1,Journalier_HLV_Inter,11,FALSE)))))))))))))</f>
        <v>0</v>
      </c>
      <c r="CR22" s="63">
        <f>IF(WEEKDAY(CR4,2)=5,(CR13-HLOOKUP(CR4+3,Journalier_HLV_Inter,11,FALSE)),IF(AND(WEEKDAY(CR4,2)=1,COUNTIF(Jours_fériés,AND(CR4+1,IE+2))),CR13-HLOOKUP(CR4+3,Journalier_HLV_Inter,11,FALSE),IF(AND(WEEKDAY(CR4,2)=1,COUNTIF(Jours_fériés,CR4+1)),CR13-HLOOKUP(CR4+2,Journalier_HLV_Inter,11,FALSE),IF(AND(WEEKDAY(CR4,2)=2,COUNTIF(Jours_fériés,AND(CR4+1,CR4+2))),CR13-HLOOKUP(CR4+3,Journalier_HLV_Inter,11,FALSE),IF(AND(WEEKDAY(CR4,2)=2,COUNTIF(Jours_fériés,CR4+1)),CR13-HLOOKUP(CR4+2,Journalier_HLV_Inter,11,FALSE),IF(AND(WEEKDAY(CR4,2)=3,COUNTIF(Jours_fériés,AND(CR4+1,CR4+2))),CR13-HLOOKUP(CR4+5,Journalier_HLV_Inter,11,FALSE),IF(AND(WEEKDAY(CR4,2)=3,COUNTIF(Jours_fériés,CR4+1)),CR13-HLOOKUP(CR4+2,Journalier_HLV_Inter,11,FALSE),IF(AND(WEEKDAY(CR4,2)=4,COUNTIF(Jours_fériés,CR4+1)),CR13-HLOOKUP(CR4+4,Journalier_HLV_Inter,11,FALSE),IF(AND(WEEKDAY(CR4,2)=4,COUNTIF(Jours_fériés,AND(CR4+1,CR4+4))),CR13-HLOOKUP(CR4+5,Journalier_HLV_Inter,11,FALSE),IF(AND(WEEKDAY(CR4,2)=5,COUNTIF(Jours_fériés,CR4+3)),CR13-HLOOKUP(CR4+4,Journalier_HLV_Inter,11,FALSE),IF(COUNTIF(Week_end,CR4),0,IF(COUNTIF(Jours_fériés,CR4),0,CR13-HLOOKUP(CR4+1,Journalier_HLV_Inter,11,FALSE)))))))))))))</f>
        <v>0</v>
      </c>
      <c r="CS22" s="63">
        <f>IF(WEEKDAY(CS4,2)=5,(CS13-HLOOKUP(CS4+3,Journalier_HLV_Inter,11,FALSE)),IF(AND(WEEKDAY(CS4,2)=1,COUNTIF(Jours_fériés,AND(CS4+1,IE+2))),CS13-HLOOKUP(CS4+3,Journalier_HLV_Inter,11,FALSE),IF(AND(WEEKDAY(CS4,2)=1,COUNTIF(Jours_fériés,CS4+1)),CS13-HLOOKUP(CS4+2,Journalier_HLV_Inter,11,FALSE),IF(AND(WEEKDAY(CS4,2)=2,COUNTIF(Jours_fériés,AND(CS4+1,CS4+2))),CS13-HLOOKUP(CS4+3,Journalier_HLV_Inter,11,FALSE),IF(AND(WEEKDAY(CS4,2)=2,COUNTIF(Jours_fériés,CS4+1)),CS13-HLOOKUP(CS4+2,Journalier_HLV_Inter,11,FALSE),IF(AND(WEEKDAY(CS4,2)=3,COUNTIF(Jours_fériés,AND(CS4+1,CS4+2))),CS13-HLOOKUP(CS4+5,Journalier_HLV_Inter,11,FALSE),IF(AND(WEEKDAY(CS4,2)=3,COUNTIF(Jours_fériés,CS4+1)),CS13-HLOOKUP(CS4+2,Journalier_HLV_Inter,11,FALSE),IF(AND(WEEKDAY(CS4,2)=4,COUNTIF(Jours_fériés,CS4+1)),CS13-HLOOKUP(CS4+4,Journalier_HLV_Inter,11,FALSE),IF(AND(WEEKDAY(CS4,2)=4,COUNTIF(Jours_fériés,AND(CS4+1,CS4+4))),CS13-HLOOKUP(CS4+5,Journalier_HLV_Inter,11,FALSE),IF(AND(WEEKDAY(CS4,2)=5,COUNTIF(Jours_fériés,CS4+3)),CS13-HLOOKUP(CS4+4,Journalier_HLV_Inter,11,FALSE),IF(COUNTIF(Week_end,CS4),0,IF(COUNTIF(Jours_fériés,CS4),0,CS13-HLOOKUP(CS4+1,Journalier_HLV_Inter,11,FALSE)))))))))))))</f>
        <v>0</v>
      </c>
      <c r="CT22" s="63">
        <f>IF(WEEKDAY(CT4,2)=5,(CT13-HLOOKUP(CT4+3,Journalier_HLV_Inter,11,FALSE)),IF(AND(WEEKDAY(CT4,2)=1,COUNTIF(Jours_fériés,AND(CT4+1,IE+2))),CT13-HLOOKUP(CT4+3,Journalier_HLV_Inter,11,FALSE),IF(AND(WEEKDAY(CT4,2)=1,COUNTIF(Jours_fériés,CT4+1)),CT13-HLOOKUP(CT4+2,Journalier_HLV_Inter,11,FALSE),IF(AND(WEEKDAY(CT4,2)=2,COUNTIF(Jours_fériés,AND(CT4+1,CT4+2))),CT13-HLOOKUP(CT4+3,Journalier_HLV_Inter,11,FALSE),IF(AND(WEEKDAY(CT4,2)=2,COUNTIF(Jours_fériés,CT4+1)),CT13-HLOOKUP(CT4+2,Journalier_HLV_Inter,11,FALSE),IF(AND(WEEKDAY(CT4,2)=3,COUNTIF(Jours_fériés,AND(CT4+1,CT4+2))),CT13-HLOOKUP(CT4+5,Journalier_HLV_Inter,11,FALSE),IF(AND(WEEKDAY(CT4,2)=3,COUNTIF(Jours_fériés,CT4+1)),CT13-HLOOKUP(CT4+2,Journalier_HLV_Inter,11,FALSE),IF(AND(WEEKDAY(CT4,2)=4,COUNTIF(Jours_fériés,CT4+1)),CT13-HLOOKUP(CT4+4,Journalier_HLV_Inter,11,FALSE),IF(AND(WEEKDAY(CT4,2)=4,COUNTIF(Jours_fériés,AND(CT4+1,CT4+4))),CT13-HLOOKUP(CT4+5,Journalier_HLV_Inter,11,FALSE),IF(AND(WEEKDAY(CT4,2)=5,COUNTIF(Jours_fériés,CT4+3)),CT13-HLOOKUP(CT4+4,Journalier_HLV_Inter,11,FALSE),IF(COUNTIF(Week_end,CT4),0,IF(COUNTIF(Jours_fériés,CT4),0,CT13-HLOOKUP(CT4+1,Journalier_HLV_Inter,11,FALSE)))))))))))))</f>
        <v>0</v>
      </c>
      <c r="CU22" s="63">
        <f>IF(WEEKDAY(CU4,2)=5,(CU13-HLOOKUP(CU4+3,Journalier_HLV_Inter,11,FALSE)),IF(AND(WEEKDAY(CU4,2)=1,COUNTIF(Jours_fériés,AND(CU4+1,IE+2))),CU13-HLOOKUP(CU4+3,Journalier_HLV_Inter,11,FALSE),IF(AND(WEEKDAY(CU4,2)=1,COUNTIF(Jours_fériés,CU4+1)),CU13-HLOOKUP(CU4+2,Journalier_HLV_Inter,11,FALSE),IF(AND(WEEKDAY(CU4,2)=2,COUNTIF(Jours_fériés,AND(CU4+1,CU4+2))),CU13-HLOOKUP(CU4+3,Journalier_HLV_Inter,11,FALSE),IF(AND(WEEKDAY(CU4,2)=2,COUNTIF(Jours_fériés,CU4+1)),CU13-HLOOKUP(CU4+2,Journalier_HLV_Inter,11,FALSE),IF(AND(WEEKDAY(CU4,2)=3,COUNTIF(Jours_fériés,AND(CU4+1,CU4+2))),CU13-HLOOKUP(CU4+5,Journalier_HLV_Inter,11,FALSE),IF(AND(WEEKDAY(CU4,2)=3,COUNTIF(Jours_fériés,CU4+1)),CU13-HLOOKUP(CU4+2,Journalier_HLV_Inter,11,FALSE),IF(AND(WEEKDAY(CU4,2)=4,COUNTIF(Jours_fériés,CU4+1)),CU13-HLOOKUP(CU4+4,Journalier_HLV_Inter,11,FALSE),IF(AND(WEEKDAY(CU4,2)=4,COUNTIF(Jours_fériés,AND(CU4+1,CU4+4))),CU13-HLOOKUP(CU4+5,Journalier_HLV_Inter,11,FALSE),IF(AND(WEEKDAY(CU4,2)=5,COUNTIF(Jours_fériés,CU4+3)),CU13-HLOOKUP(CU4+4,Journalier_HLV_Inter,11,FALSE),IF(COUNTIF(Week_end,CU4),0,IF(COUNTIF(Jours_fériés,CU4),0,CU13-HLOOKUP(CU4+1,Journalier_HLV_Inter,11,FALSE)))))))))))))</f>
        <v>0</v>
      </c>
      <c r="CV22" s="63">
        <f>IF(WEEKDAY(CV4,2)=5,(CV13-HLOOKUP(CV4+3,Journalier_HLV_Inter,11,FALSE)),IF(AND(WEEKDAY(CV4,2)=1,COUNTIF(Jours_fériés,AND(CV4+1,IE+2))),CV13-HLOOKUP(CV4+3,Journalier_HLV_Inter,11,FALSE),IF(AND(WEEKDAY(CV4,2)=1,COUNTIF(Jours_fériés,CV4+1)),CV13-HLOOKUP(CV4+2,Journalier_HLV_Inter,11,FALSE),IF(AND(WEEKDAY(CV4,2)=2,COUNTIF(Jours_fériés,AND(CV4+1,CV4+2))),CV13-HLOOKUP(CV4+3,Journalier_HLV_Inter,11,FALSE),IF(AND(WEEKDAY(CV4,2)=2,COUNTIF(Jours_fériés,CV4+1)),CV13-HLOOKUP(CV4+2,Journalier_HLV_Inter,11,FALSE),IF(AND(WEEKDAY(CV4,2)=3,COUNTIF(Jours_fériés,AND(CV4+1,CV4+2))),CV13-HLOOKUP(CV4+5,Journalier_HLV_Inter,11,FALSE),IF(AND(WEEKDAY(CV4,2)=3,COUNTIF(Jours_fériés,CV4+1)),CV13-HLOOKUP(CV4+2,Journalier_HLV_Inter,11,FALSE),IF(AND(WEEKDAY(CV4,2)=4,COUNTIF(Jours_fériés,CV4+1)),CV13-HLOOKUP(CV4+4,Journalier_HLV_Inter,11,FALSE),IF(AND(WEEKDAY(CV4,2)=4,COUNTIF(Jours_fériés,AND(CV4+1,CV4+4))),CV13-HLOOKUP(CV4+5,Journalier_HLV_Inter,11,FALSE),IF(AND(WEEKDAY(CV4,2)=5,COUNTIF(Jours_fériés,CV4+3)),CV13-HLOOKUP(CV4+4,Journalier_HLV_Inter,11,FALSE),IF(COUNTIF(Week_end,CV4),0,IF(COUNTIF(Jours_fériés,CV4),0,CV13-HLOOKUP(CV4+1,Journalier_HLV_Inter,11,FALSE)))))))))))))</f>
        <v>0</v>
      </c>
      <c r="CW22" s="63">
        <f>IF(WEEKDAY(CW4,2)=5,(CW13-HLOOKUP(CW4+3,Journalier_HLV_Inter,11,FALSE)),IF(AND(WEEKDAY(CW4,2)=1,COUNTIF(Jours_fériés,AND(CW4+1,IE+2))),CW13-HLOOKUP(CW4+3,Journalier_HLV_Inter,11,FALSE),IF(AND(WEEKDAY(CW4,2)=1,COUNTIF(Jours_fériés,CW4+1)),CW13-HLOOKUP(CW4+2,Journalier_HLV_Inter,11,FALSE),IF(AND(WEEKDAY(CW4,2)=2,COUNTIF(Jours_fériés,AND(CW4+1,CW4+2))),CW13-HLOOKUP(CW4+3,Journalier_HLV_Inter,11,FALSE),IF(AND(WEEKDAY(CW4,2)=2,COUNTIF(Jours_fériés,CW4+1)),CW13-HLOOKUP(CW4+2,Journalier_HLV_Inter,11,FALSE),IF(AND(WEEKDAY(CW4,2)=3,COUNTIF(Jours_fériés,AND(CW4+1,CW4+2))),CW13-HLOOKUP(CW4+5,Journalier_HLV_Inter,11,FALSE),IF(AND(WEEKDAY(CW4,2)=3,COUNTIF(Jours_fériés,CW4+1)),CW13-HLOOKUP(CW4+2,Journalier_HLV_Inter,11,FALSE),IF(AND(WEEKDAY(CW4,2)=4,COUNTIF(Jours_fériés,CW4+1)),CW13-HLOOKUP(CW4+4,Journalier_HLV_Inter,11,FALSE),IF(AND(WEEKDAY(CW4,2)=4,COUNTIF(Jours_fériés,AND(CW4+1,CW4+4))),CW13-HLOOKUP(CW4+5,Journalier_HLV_Inter,11,FALSE),IF(AND(WEEKDAY(CW4,2)=5,COUNTIF(Jours_fériés,CW4+3)),CW13-HLOOKUP(CW4+4,Journalier_HLV_Inter,11,FALSE),IF(COUNTIF(Week_end,CW4),0,IF(COUNTIF(Jours_fériés,CW4),0,CW13-HLOOKUP(CW4+1,Journalier_HLV_Inter,11,FALSE)))))))))))))</f>
        <v>0</v>
      </c>
      <c r="CX22" s="63">
        <f>IF(WEEKDAY(CX4,2)=5,(CX13-HLOOKUP(CX4+3,Journalier_HLV_Inter,11,FALSE)),IF(AND(WEEKDAY(CX4,2)=1,COUNTIF(Jours_fériés,AND(CX4+1,IE+2))),CX13-HLOOKUP(CX4+3,Journalier_HLV_Inter,11,FALSE),IF(AND(WEEKDAY(CX4,2)=1,COUNTIF(Jours_fériés,CX4+1)),CX13-HLOOKUP(CX4+2,Journalier_HLV_Inter,11,FALSE),IF(AND(WEEKDAY(CX4,2)=2,COUNTIF(Jours_fériés,AND(CX4+1,CX4+2))),CX13-HLOOKUP(CX4+3,Journalier_HLV_Inter,11,FALSE),IF(AND(WEEKDAY(CX4,2)=2,COUNTIF(Jours_fériés,CX4+1)),CX13-HLOOKUP(CX4+2,Journalier_HLV_Inter,11,FALSE),IF(AND(WEEKDAY(CX4,2)=3,COUNTIF(Jours_fériés,AND(CX4+1,CX4+2))),CX13-HLOOKUP(CX4+5,Journalier_HLV_Inter,11,FALSE),IF(AND(WEEKDAY(CX4,2)=3,COUNTIF(Jours_fériés,CX4+1)),CX13-HLOOKUP(CX4+2,Journalier_HLV_Inter,11,FALSE),IF(AND(WEEKDAY(CX4,2)=4,COUNTIF(Jours_fériés,CX4+1)),CX13-HLOOKUP(CX4+4,Journalier_HLV_Inter,11,FALSE),IF(AND(WEEKDAY(CX4,2)=4,COUNTIF(Jours_fériés,AND(CX4+1,CX4+4))),CX13-HLOOKUP(CX4+5,Journalier_HLV_Inter,11,FALSE),IF(AND(WEEKDAY(CX4,2)=5,COUNTIF(Jours_fériés,CX4+3)),CX13-HLOOKUP(CX4+4,Journalier_HLV_Inter,11,FALSE),IF(COUNTIF(Week_end,CX4),0,IF(COUNTIF(Jours_fériés,CX4),0,CX13-HLOOKUP(CX4+1,Journalier_HLV_Inter,11,FALSE)))))))))))))</f>
        <v>0</v>
      </c>
      <c r="CY22" s="63">
        <f>IF(WEEKDAY(CY4,2)=5,(CY13-HLOOKUP(CY4+3,Journalier_HLV_Inter,11,FALSE)),IF(AND(WEEKDAY(CY4,2)=1,COUNTIF(Jours_fériés,AND(CY4+1,IE+2))),CY13-HLOOKUP(CY4+3,Journalier_HLV_Inter,11,FALSE),IF(AND(WEEKDAY(CY4,2)=1,COUNTIF(Jours_fériés,CY4+1)),CY13-HLOOKUP(CY4+2,Journalier_HLV_Inter,11,FALSE),IF(AND(WEEKDAY(CY4,2)=2,COUNTIF(Jours_fériés,AND(CY4+1,CY4+2))),CY13-HLOOKUP(CY4+3,Journalier_HLV_Inter,11,FALSE),IF(AND(WEEKDAY(CY4,2)=2,COUNTIF(Jours_fériés,CY4+1)),CY13-HLOOKUP(CY4+2,Journalier_HLV_Inter,11,FALSE),IF(AND(WEEKDAY(CY4,2)=3,COUNTIF(Jours_fériés,AND(CY4+1,CY4+2))),CY13-HLOOKUP(CY4+5,Journalier_HLV_Inter,11,FALSE),IF(AND(WEEKDAY(CY4,2)=3,COUNTIF(Jours_fériés,CY4+1)),CY13-HLOOKUP(CY4+2,Journalier_HLV_Inter,11,FALSE),IF(AND(WEEKDAY(CY4,2)=4,COUNTIF(Jours_fériés,CY4+1)),CY13-HLOOKUP(CY4+4,Journalier_HLV_Inter,11,FALSE),IF(AND(WEEKDAY(CY4,2)=4,COUNTIF(Jours_fériés,AND(CY4+1,CY4+4))),CY13-HLOOKUP(CY4+5,Journalier_HLV_Inter,11,FALSE),IF(AND(WEEKDAY(CY4,2)=5,COUNTIF(Jours_fériés,CY4+3)),CY13-HLOOKUP(CY4+4,Journalier_HLV_Inter,11,FALSE),IF(COUNTIF(Week_end,CY4),0,IF(COUNTIF(Jours_fériés,CY4),0,CY13-HLOOKUP(CY4+1,Journalier_HLV_Inter,11,FALSE)))))))))))))</f>
        <v>0</v>
      </c>
      <c r="CZ22" s="63">
        <f>IF(WEEKDAY(CZ4,2)=5,(CZ13-HLOOKUP(CZ4+3,Journalier_HLV_Inter,11,FALSE)),IF(AND(WEEKDAY(CZ4,2)=1,COUNTIF(Jours_fériés,AND(CZ4+1,IE+2))),CZ13-HLOOKUP(CZ4+3,Journalier_HLV_Inter,11,FALSE),IF(AND(WEEKDAY(CZ4,2)=1,COUNTIF(Jours_fériés,CZ4+1)),CZ13-HLOOKUP(CZ4+2,Journalier_HLV_Inter,11,FALSE),IF(AND(WEEKDAY(CZ4,2)=2,COUNTIF(Jours_fériés,AND(CZ4+1,CZ4+2))),CZ13-HLOOKUP(CZ4+3,Journalier_HLV_Inter,11,FALSE),IF(AND(WEEKDAY(CZ4,2)=2,COUNTIF(Jours_fériés,CZ4+1)),CZ13-HLOOKUP(CZ4+2,Journalier_HLV_Inter,11,FALSE),IF(AND(WEEKDAY(CZ4,2)=3,COUNTIF(Jours_fériés,AND(CZ4+1,CZ4+2))),CZ13-HLOOKUP(CZ4+5,Journalier_HLV_Inter,11,FALSE),IF(AND(WEEKDAY(CZ4,2)=3,COUNTIF(Jours_fériés,CZ4+1)),CZ13-HLOOKUP(CZ4+2,Journalier_HLV_Inter,11,FALSE),IF(AND(WEEKDAY(CZ4,2)=4,COUNTIF(Jours_fériés,CZ4+1)),CZ13-HLOOKUP(CZ4+4,Journalier_HLV_Inter,11,FALSE),IF(AND(WEEKDAY(CZ4,2)=4,COUNTIF(Jours_fériés,AND(CZ4+1,CZ4+4))),CZ13-HLOOKUP(CZ4+5,Journalier_HLV_Inter,11,FALSE),IF(AND(WEEKDAY(CZ4,2)=5,COUNTIF(Jours_fériés,CZ4+3)),CZ13-HLOOKUP(CZ4+4,Journalier_HLV_Inter,11,FALSE),IF(COUNTIF(Week_end,CZ4),0,IF(COUNTIF(Jours_fériés,CZ4),0,CZ13-HLOOKUP(CZ4+1,Journalier_HLV_Inter,11,FALSE)))))))))))))</f>
        <v>0</v>
      </c>
      <c r="DA22" s="63">
        <f>IF(WEEKDAY(DA4,2)=5,(DA13-HLOOKUP(DA4+3,Journalier_HLV_Inter,11,FALSE)),IF(AND(WEEKDAY(DA4,2)=1,COUNTIF(Jours_fériés,AND(DA4+1,IE+2))),DA13-HLOOKUP(DA4+3,Journalier_HLV_Inter,11,FALSE),IF(AND(WEEKDAY(DA4,2)=1,COUNTIF(Jours_fériés,DA4+1)),DA13-HLOOKUP(DA4+2,Journalier_HLV_Inter,11,FALSE),IF(AND(WEEKDAY(DA4,2)=2,COUNTIF(Jours_fériés,AND(DA4+1,DA4+2))),DA13-HLOOKUP(DA4+3,Journalier_HLV_Inter,11,FALSE),IF(AND(WEEKDAY(DA4,2)=2,COUNTIF(Jours_fériés,DA4+1)),DA13-HLOOKUP(DA4+2,Journalier_HLV_Inter,11,FALSE),IF(AND(WEEKDAY(DA4,2)=3,COUNTIF(Jours_fériés,AND(DA4+1,DA4+2))),DA13-HLOOKUP(DA4+5,Journalier_HLV_Inter,11,FALSE),IF(AND(WEEKDAY(DA4,2)=3,COUNTIF(Jours_fériés,DA4+1)),DA13-HLOOKUP(DA4+2,Journalier_HLV_Inter,11,FALSE),IF(AND(WEEKDAY(DA4,2)=4,COUNTIF(Jours_fériés,DA4+1)),DA13-HLOOKUP(DA4+4,Journalier_HLV_Inter,11,FALSE),IF(AND(WEEKDAY(DA4,2)=4,COUNTIF(Jours_fériés,AND(DA4+1,DA4+4))),DA13-HLOOKUP(DA4+5,Journalier_HLV_Inter,11,FALSE),IF(AND(WEEKDAY(DA4,2)=5,COUNTIF(Jours_fériés,DA4+3)),DA13-HLOOKUP(DA4+4,Journalier_HLV_Inter,11,FALSE),IF(COUNTIF(Week_end,DA4),0,IF(COUNTIF(Jours_fériés,DA4),0,DA13-HLOOKUP(DA4+1,Journalier_HLV_Inter,11,FALSE)))))))))))))</f>
        <v>0</v>
      </c>
      <c r="DB22" s="63">
        <f>IF(WEEKDAY(DB4,2)=5,(DB13-HLOOKUP(DB4+3,Journalier_HLV_Inter,11,FALSE)),IF(AND(WEEKDAY(DB4,2)=1,COUNTIF(Jours_fériés,AND(DB4+1,IE+2))),DB13-HLOOKUP(DB4+3,Journalier_HLV_Inter,11,FALSE),IF(AND(WEEKDAY(DB4,2)=1,COUNTIF(Jours_fériés,DB4+1)),DB13-HLOOKUP(DB4+2,Journalier_HLV_Inter,11,FALSE),IF(AND(WEEKDAY(DB4,2)=2,COUNTIF(Jours_fériés,AND(DB4+1,DB4+2))),DB13-HLOOKUP(DB4+3,Journalier_HLV_Inter,11,FALSE),IF(AND(WEEKDAY(DB4,2)=2,COUNTIF(Jours_fériés,DB4+1)),DB13-HLOOKUP(DB4+2,Journalier_HLV_Inter,11,FALSE),IF(AND(WEEKDAY(DB4,2)=3,COUNTIF(Jours_fériés,AND(DB4+1,DB4+2))),DB13-HLOOKUP(DB4+5,Journalier_HLV_Inter,11,FALSE),IF(AND(WEEKDAY(DB4,2)=3,COUNTIF(Jours_fériés,DB4+1)),DB13-HLOOKUP(DB4+2,Journalier_HLV_Inter,11,FALSE),IF(AND(WEEKDAY(DB4,2)=4,COUNTIF(Jours_fériés,DB4+1)),DB13-HLOOKUP(DB4+4,Journalier_HLV_Inter,11,FALSE),IF(AND(WEEKDAY(DB4,2)=4,COUNTIF(Jours_fériés,AND(DB4+1,DB4+4))),DB13-HLOOKUP(DB4+5,Journalier_HLV_Inter,11,FALSE),IF(AND(WEEKDAY(DB4,2)=5,COUNTIF(Jours_fériés,DB4+3)),DB13-HLOOKUP(DB4+4,Journalier_HLV_Inter,11,FALSE),IF(COUNTIF(Week_end,DB4),0,IF(COUNTIF(Jours_fériés,DB4),0,DB13-HLOOKUP(DB4+1,Journalier_HLV_Inter,11,FALSE)))))))))))))</f>
        <v>0</v>
      </c>
      <c r="DC22" s="63">
        <f>IF(WEEKDAY(DC4,2)=5,(DC13-HLOOKUP(DC4+3,Journalier_HLV_Inter,11,FALSE)),IF(AND(WEEKDAY(DC4,2)=1,COUNTIF(Jours_fériés,AND(DC4+1,IE+2))),DC13-HLOOKUP(DC4+3,Journalier_HLV_Inter,11,FALSE),IF(AND(WEEKDAY(DC4,2)=1,COUNTIF(Jours_fériés,DC4+1)),DC13-HLOOKUP(DC4+2,Journalier_HLV_Inter,11,FALSE),IF(AND(WEEKDAY(DC4,2)=2,COUNTIF(Jours_fériés,AND(DC4+1,DC4+2))),DC13-HLOOKUP(DC4+3,Journalier_HLV_Inter,11,FALSE),IF(AND(WEEKDAY(DC4,2)=2,COUNTIF(Jours_fériés,DC4+1)),DC13-HLOOKUP(DC4+2,Journalier_HLV_Inter,11,FALSE),IF(AND(WEEKDAY(DC4,2)=3,COUNTIF(Jours_fériés,AND(DC4+1,DC4+2))),DC13-HLOOKUP(DC4+5,Journalier_HLV_Inter,11,FALSE),IF(AND(WEEKDAY(DC4,2)=3,COUNTIF(Jours_fériés,DC4+1)),DC13-HLOOKUP(DC4+2,Journalier_HLV_Inter,11,FALSE),IF(AND(WEEKDAY(DC4,2)=4,COUNTIF(Jours_fériés,DC4+1)),DC13-HLOOKUP(DC4+4,Journalier_HLV_Inter,11,FALSE),IF(AND(WEEKDAY(DC4,2)=4,COUNTIF(Jours_fériés,AND(DC4+1,DC4+4))),DC13-HLOOKUP(DC4+5,Journalier_HLV_Inter,11,FALSE),IF(AND(WEEKDAY(DC4,2)=5,COUNTIF(Jours_fériés,DC4+3)),DC13-HLOOKUP(DC4+4,Journalier_HLV_Inter,11,FALSE),IF(COUNTIF(Week_end,DC4),0,IF(COUNTIF(Jours_fériés,DC4),0,DC13-HLOOKUP(DC4+1,Journalier_HLV_Inter,11,FALSE)))))))))))))</f>
        <v>0</v>
      </c>
      <c r="DD22" s="63">
        <f>IF(WEEKDAY(DD4,2)=5,(DD13-HLOOKUP(DD4+3,Journalier_HLV_Inter,11,FALSE)),IF(AND(WEEKDAY(DD4,2)=1,COUNTIF(Jours_fériés,AND(DD4+1,IE+2))),DD13-HLOOKUP(DD4+3,Journalier_HLV_Inter,11,FALSE),IF(AND(WEEKDAY(DD4,2)=1,COUNTIF(Jours_fériés,DD4+1)),DD13-HLOOKUP(DD4+2,Journalier_HLV_Inter,11,FALSE),IF(AND(WEEKDAY(DD4,2)=2,COUNTIF(Jours_fériés,AND(DD4+1,DD4+2))),DD13-HLOOKUP(DD4+3,Journalier_HLV_Inter,11,FALSE),IF(AND(WEEKDAY(DD4,2)=2,COUNTIF(Jours_fériés,DD4+1)),DD13-HLOOKUP(DD4+2,Journalier_HLV_Inter,11,FALSE),IF(AND(WEEKDAY(DD4,2)=3,COUNTIF(Jours_fériés,AND(DD4+1,DD4+2))),DD13-HLOOKUP(DD4+5,Journalier_HLV_Inter,11,FALSE),IF(AND(WEEKDAY(DD4,2)=3,COUNTIF(Jours_fériés,DD4+1)),DD13-HLOOKUP(DD4+2,Journalier_HLV_Inter,11,FALSE),IF(AND(WEEKDAY(DD4,2)=4,COUNTIF(Jours_fériés,DD4+1)),DD13-HLOOKUP(DD4+4,Journalier_HLV_Inter,11,FALSE),IF(AND(WEEKDAY(DD4,2)=4,COUNTIF(Jours_fériés,AND(DD4+1,DD4+4))),DD13-HLOOKUP(DD4+5,Journalier_HLV_Inter,11,FALSE),IF(AND(WEEKDAY(DD4,2)=5,COUNTIF(Jours_fériés,DD4+3)),DD13-HLOOKUP(DD4+4,Journalier_HLV_Inter,11,FALSE),IF(COUNTIF(Week_end,DD4),0,IF(COUNTIF(Jours_fériés,DD4),0,DD13-HLOOKUP(DD4+1,Journalier_HLV_Inter,11,FALSE)))))))))))))</f>
        <v>0</v>
      </c>
      <c r="DE22" s="63">
        <f>IF(WEEKDAY(DE4,2)=5,(DE13-HLOOKUP(DE4+3,Journalier_HLV_Inter,11,FALSE)),IF(AND(WEEKDAY(DE4,2)=1,COUNTIF(Jours_fériés,AND(DE4+1,IE+2))),DE13-HLOOKUP(DE4+3,Journalier_HLV_Inter,11,FALSE),IF(AND(WEEKDAY(DE4,2)=1,COUNTIF(Jours_fériés,DE4+1)),DE13-HLOOKUP(DE4+2,Journalier_HLV_Inter,11,FALSE),IF(AND(WEEKDAY(DE4,2)=2,COUNTIF(Jours_fériés,AND(DE4+1,DE4+2))),DE13-HLOOKUP(DE4+3,Journalier_HLV_Inter,11,FALSE),IF(AND(WEEKDAY(DE4,2)=2,COUNTIF(Jours_fériés,DE4+1)),DE13-HLOOKUP(DE4+2,Journalier_HLV_Inter,11,FALSE),IF(AND(WEEKDAY(DE4,2)=3,COUNTIF(Jours_fériés,AND(DE4+1,DE4+2))),DE13-HLOOKUP(DE4+5,Journalier_HLV_Inter,11,FALSE),IF(AND(WEEKDAY(DE4,2)=3,COUNTIF(Jours_fériés,DE4+1)),DE13-HLOOKUP(DE4+2,Journalier_HLV_Inter,11,FALSE),IF(AND(WEEKDAY(DE4,2)=4,COUNTIF(Jours_fériés,DE4+1)),DE13-HLOOKUP(DE4+4,Journalier_HLV_Inter,11,FALSE),IF(AND(WEEKDAY(DE4,2)=4,COUNTIF(Jours_fériés,AND(DE4+1,DE4+4))),DE13-HLOOKUP(DE4+5,Journalier_HLV_Inter,11,FALSE),IF(AND(WEEKDAY(DE4,2)=5,COUNTIF(Jours_fériés,DE4+3)),DE13-HLOOKUP(DE4+4,Journalier_HLV_Inter,11,FALSE),IF(COUNTIF(Week_end,DE4),0,IF(COUNTIF(Jours_fériés,DE4),0,DE13-HLOOKUP(DE4+1,Journalier_HLV_Inter,11,FALSE)))))))))))))</f>
        <v>0</v>
      </c>
      <c r="DF22" s="63">
        <f>IF(WEEKDAY(DF4,2)=5,(DF13-HLOOKUP(DF4+3,Journalier_HLV_Inter,11,FALSE)),IF(AND(WEEKDAY(DF4,2)=1,COUNTIF(Jours_fériés,AND(DF4+1,IE+2))),DF13-HLOOKUP(DF4+3,Journalier_HLV_Inter,11,FALSE),IF(AND(WEEKDAY(DF4,2)=1,COUNTIF(Jours_fériés,DF4+1)),DF13-HLOOKUP(DF4+2,Journalier_HLV_Inter,11,FALSE),IF(AND(WEEKDAY(DF4,2)=2,COUNTIF(Jours_fériés,AND(DF4+1,DF4+2))),DF13-HLOOKUP(DF4+3,Journalier_HLV_Inter,11,FALSE),IF(AND(WEEKDAY(DF4,2)=2,COUNTIF(Jours_fériés,DF4+1)),DF13-HLOOKUP(DF4+2,Journalier_HLV_Inter,11,FALSE),IF(AND(WEEKDAY(DF4,2)=3,COUNTIF(Jours_fériés,AND(DF4+1,DF4+2))),DF13-HLOOKUP(DF4+5,Journalier_HLV_Inter,11,FALSE),IF(AND(WEEKDAY(DF4,2)=3,COUNTIF(Jours_fériés,DF4+1)),DF13-HLOOKUP(DF4+2,Journalier_HLV_Inter,11,FALSE),IF(AND(WEEKDAY(DF4,2)=4,COUNTIF(Jours_fériés,DF4+1)),DF13-HLOOKUP(DF4+4,Journalier_HLV_Inter,11,FALSE),IF(AND(WEEKDAY(DF4,2)=4,COUNTIF(Jours_fériés,AND(DF4+1,DF4+4))),DF13-HLOOKUP(DF4+5,Journalier_HLV_Inter,11,FALSE),IF(AND(WEEKDAY(DF4,2)=5,COUNTIF(Jours_fériés,DF4+3)),DF13-HLOOKUP(DF4+4,Journalier_HLV_Inter,11,FALSE),IF(COUNTIF(Week_end,DF4),0,IF(COUNTIF(Jours_fériés,DF4),0,DF13-HLOOKUP(DF4+1,Journalier_HLV_Inter,11,FALSE)))))))))))))</f>
        <v>0</v>
      </c>
      <c r="DG22" s="63">
        <f>IF(WEEKDAY(DG4,2)=5,(DG13-HLOOKUP(DG4+3,Journalier_HLV_Inter,11,FALSE)),IF(AND(WEEKDAY(DG4,2)=1,COUNTIF(Jours_fériés,AND(DG4+1,IE+2))),DG13-HLOOKUP(DG4+3,Journalier_HLV_Inter,11,FALSE),IF(AND(WEEKDAY(DG4,2)=1,COUNTIF(Jours_fériés,DG4+1)),DG13-HLOOKUP(DG4+2,Journalier_HLV_Inter,11,FALSE),IF(AND(WEEKDAY(DG4,2)=2,COUNTIF(Jours_fériés,AND(DG4+1,DG4+2))),DG13-HLOOKUP(DG4+3,Journalier_HLV_Inter,11,FALSE),IF(AND(WEEKDAY(DG4,2)=2,COUNTIF(Jours_fériés,DG4+1)),DG13-HLOOKUP(DG4+2,Journalier_HLV_Inter,11,FALSE),IF(AND(WEEKDAY(DG4,2)=3,COUNTIF(Jours_fériés,AND(DG4+1,DG4+2))),DG13-HLOOKUP(DG4+5,Journalier_HLV_Inter,11,FALSE),IF(AND(WEEKDAY(DG4,2)=3,COUNTIF(Jours_fériés,DG4+1)),DG13-HLOOKUP(DG4+2,Journalier_HLV_Inter,11,FALSE),IF(AND(WEEKDAY(DG4,2)=4,COUNTIF(Jours_fériés,DG4+1)),DG13-HLOOKUP(DG4+4,Journalier_HLV_Inter,11,FALSE),IF(AND(WEEKDAY(DG4,2)=4,COUNTIF(Jours_fériés,AND(DG4+1,DG4+4))),DG13-HLOOKUP(DG4+5,Journalier_HLV_Inter,11,FALSE),IF(AND(WEEKDAY(DG4,2)=5,COUNTIF(Jours_fériés,DG4+3)),DG13-HLOOKUP(DG4+4,Journalier_HLV_Inter,11,FALSE),IF(COUNTIF(Week_end,DG4),0,IF(COUNTIF(Jours_fériés,DG4),0,DG13-HLOOKUP(DG4+1,Journalier_HLV_Inter,11,FALSE)))))))))))))</f>
        <v>0</v>
      </c>
      <c r="DH22" s="63">
        <f>IF(WEEKDAY(DH4,2)=5,(DH13-HLOOKUP(DH4+3,Journalier_HLV_Inter,11,FALSE)),IF(AND(WEEKDAY(DH4,2)=1,COUNTIF(Jours_fériés,AND(DH4+1,IE+2))),DH13-HLOOKUP(DH4+3,Journalier_HLV_Inter,11,FALSE),IF(AND(WEEKDAY(DH4,2)=1,COUNTIF(Jours_fériés,DH4+1)),DH13-HLOOKUP(DH4+2,Journalier_HLV_Inter,11,FALSE),IF(AND(WEEKDAY(DH4,2)=2,COUNTIF(Jours_fériés,AND(DH4+1,DH4+2))),DH13-HLOOKUP(DH4+3,Journalier_HLV_Inter,11,FALSE),IF(AND(WEEKDAY(DH4,2)=2,COUNTIF(Jours_fériés,DH4+1)),DH13-HLOOKUP(DH4+2,Journalier_HLV_Inter,11,FALSE),IF(AND(WEEKDAY(DH4,2)=3,COUNTIF(Jours_fériés,AND(DH4+1,DH4+2))),DH13-HLOOKUP(DH4+5,Journalier_HLV_Inter,11,FALSE),IF(AND(WEEKDAY(DH4,2)=3,COUNTIF(Jours_fériés,DH4+1)),DH13-HLOOKUP(DH4+2,Journalier_HLV_Inter,11,FALSE),IF(AND(WEEKDAY(DH4,2)=4,COUNTIF(Jours_fériés,DH4+1)),DH13-HLOOKUP(DH4+4,Journalier_HLV_Inter,11,FALSE),IF(AND(WEEKDAY(DH4,2)=4,COUNTIF(Jours_fériés,AND(DH4+1,DH4+4))),DH13-HLOOKUP(DH4+5,Journalier_HLV_Inter,11,FALSE),IF(AND(WEEKDAY(DH4,2)=5,COUNTIF(Jours_fériés,DH4+3)),DH13-HLOOKUP(DH4+4,Journalier_HLV_Inter,11,FALSE),IF(COUNTIF(Week_end,DH4),0,IF(COUNTIF(Jours_fériés,DH4),0,DH13-HLOOKUP(DH4+1,Journalier_HLV_Inter,11,FALSE)))))))))))))</f>
        <v>0</v>
      </c>
      <c r="DI22" s="63">
        <f>IF(WEEKDAY(DI4,2)=5,(DI13-HLOOKUP(DI4+3,Journalier_HLV_Inter,11,FALSE)),IF(AND(WEEKDAY(DI4,2)=1,COUNTIF(Jours_fériés,AND(DI4+1,IE+2))),DI13-HLOOKUP(DI4+3,Journalier_HLV_Inter,11,FALSE),IF(AND(WEEKDAY(DI4,2)=1,COUNTIF(Jours_fériés,DI4+1)),DI13-HLOOKUP(DI4+2,Journalier_HLV_Inter,11,FALSE),IF(AND(WEEKDAY(DI4,2)=2,COUNTIF(Jours_fériés,AND(DI4+1,DI4+2))),DI13-HLOOKUP(DI4+3,Journalier_HLV_Inter,11,FALSE),IF(AND(WEEKDAY(DI4,2)=2,COUNTIF(Jours_fériés,DI4+1)),DI13-HLOOKUP(DI4+2,Journalier_HLV_Inter,11,FALSE),IF(AND(WEEKDAY(DI4,2)=3,COUNTIF(Jours_fériés,AND(DI4+1,DI4+2))),DI13-HLOOKUP(DI4+5,Journalier_HLV_Inter,11,FALSE),IF(AND(WEEKDAY(DI4,2)=3,COUNTIF(Jours_fériés,DI4+1)),DI13-HLOOKUP(DI4+2,Journalier_HLV_Inter,11,FALSE),IF(AND(WEEKDAY(DI4,2)=4,COUNTIF(Jours_fériés,DI4+1)),DI13-HLOOKUP(DI4+4,Journalier_HLV_Inter,11,FALSE),IF(AND(WEEKDAY(DI4,2)=4,COUNTIF(Jours_fériés,AND(DI4+1,DI4+4))),DI13-HLOOKUP(DI4+5,Journalier_HLV_Inter,11,FALSE),IF(AND(WEEKDAY(DI4,2)=5,COUNTIF(Jours_fériés,DI4+3)),DI13-HLOOKUP(DI4+4,Journalier_HLV_Inter,11,FALSE),IF(COUNTIF(Week_end,DI4),0,IF(COUNTIF(Jours_fériés,DI4),0,DI13-HLOOKUP(DI4+1,Journalier_HLV_Inter,11,FALSE)))))))))))))</f>
        <v>0</v>
      </c>
      <c r="DJ22" s="63">
        <f>IF(WEEKDAY(DJ4,2)=5,(DJ13-HLOOKUP(DJ4+3,Journalier_HLV_Inter,11,FALSE)),IF(AND(WEEKDAY(DJ4,2)=1,COUNTIF(Jours_fériés,AND(DJ4+1,IE+2))),DJ13-HLOOKUP(DJ4+3,Journalier_HLV_Inter,11,FALSE),IF(AND(WEEKDAY(DJ4,2)=1,COUNTIF(Jours_fériés,DJ4+1)),DJ13-HLOOKUP(DJ4+2,Journalier_HLV_Inter,11,FALSE),IF(AND(WEEKDAY(DJ4,2)=2,COUNTIF(Jours_fériés,AND(DJ4+1,DJ4+2))),DJ13-HLOOKUP(DJ4+3,Journalier_HLV_Inter,11,FALSE),IF(AND(WEEKDAY(DJ4,2)=2,COUNTIF(Jours_fériés,DJ4+1)),DJ13-HLOOKUP(DJ4+2,Journalier_HLV_Inter,11,FALSE),IF(AND(WEEKDAY(DJ4,2)=3,COUNTIF(Jours_fériés,AND(DJ4+1,DJ4+2))),DJ13-HLOOKUP(DJ4+5,Journalier_HLV_Inter,11,FALSE),IF(AND(WEEKDAY(DJ4,2)=3,COUNTIF(Jours_fériés,DJ4+1)),DJ13-HLOOKUP(DJ4+2,Journalier_HLV_Inter,11,FALSE),IF(AND(WEEKDAY(DJ4,2)=4,COUNTIF(Jours_fériés,DJ4+1)),DJ13-HLOOKUP(DJ4+4,Journalier_HLV_Inter,11,FALSE),IF(AND(WEEKDAY(DJ4,2)=4,COUNTIF(Jours_fériés,AND(DJ4+1,DJ4+4))),DJ13-HLOOKUP(DJ4+5,Journalier_HLV_Inter,11,FALSE),IF(AND(WEEKDAY(DJ4,2)=5,COUNTIF(Jours_fériés,DJ4+3)),DJ13-HLOOKUP(DJ4+4,Journalier_HLV_Inter,11,FALSE),IF(COUNTIF(Week_end,DJ4),0,IF(COUNTIF(Jours_fériés,DJ4),0,DJ13-HLOOKUP(DJ4+1,Journalier_HLV_Inter,11,FALSE)))))))))))))</f>
        <v>0</v>
      </c>
      <c r="DK22" s="63">
        <f>IF(WEEKDAY(DK4,2)=5,(DK13-HLOOKUP(DK4+3,Journalier_HLV_Inter,11,FALSE)),IF(AND(WEEKDAY(DK4,2)=1,COUNTIF(Jours_fériés,AND(DK4+1,IE+2))),DK13-HLOOKUP(DK4+3,Journalier_HLV_Inter,11,FALSE),IF(AND(WEEKDAY(DK4,2)=1,COUNTIF(Jours_fériés,DK4+1)),DK13-HLOOKUP(DK4+2,Journalier_HLV_Inter,11,FALSE),IF(AND(WEEKDAY(DK4,2)=2,COUNTIF(Jours_fériés,AND(DK4+1,DK4+2))),DK13-HLOOKUP(DK4+3,Journalier_HLV_Inter,11,FALSE),IF(AND(WEEKDAY(DK4,2)=2,COUNTIF(Jours_fériés,DK4+1)),DK13-HLOOKUP(DK4+2,Journalier_HLV_Inter,11,FALSE),IF(AND(WEEKDAY(DK4,2)=3,COUNTIF(Jours_fériés,AND(DK4+1,DK4+2))),DK13-HLOOKUP(DK4+5,Journalier_HLV_Inter,11,FALSE),IF(AND(WEEKDAY(DK4,2)=3,COUNTIF(Jours_fériés,DK4+1)),DK13-HLOOKUP(DK4+2,Journalier_HLV_Inter,11,FALSE),IF(AND(WEEKDAY(DK4,2)=4,COUNTIF(Jours_fériés,DK4+1)),DK13-HLOOKUP(DK4+4,Journalier_HLV_Inter,11,FALSE),IF(AND(WEEKDAY(DK4,2)=4,COUNTIF(Jours_fériés,AND(DK4+1,DK4+4))),DK13-HLOOKUP(DK4+5,Journalier_HLV_Inter,11,FALSE),IF(AND(WEEKDAY(DK4,2)=5,COUNTIF(Jours_fériés,DK4+3)),DK13-HLOOKUP(DK4+4,Journalier_HLV_Inter,11,FALSE),IF(COUNTIF(Week_end,DK4),0,IF(COUNTIF(Jours_fériés,DK4),0,DK13-HLOOKUP(DK4+1,Journalier_HLV_Inter,11,FALSE)))))))))))))</f>
        <v>0</v>
      </c>
      <c r="DL22" s="63">
        <f>IF(WEEKDAY(DL4,2)=5,(DL13-HLOOKUP(DL4+3,Journalier_HLV_Inter,11,FALSE)),IF(AND(WEEKDAY(DL4,2)=1,COUNTIF(Jours_fériés,AND(DL4+1,IE+2))),DL13-HLOOKUP(DL4+3,Journalier_HLV_Inter,11,FALSE),IF(AND(WEEKDAY(DL4,2)=1,COUNTIF(Jours_fériés,DL4+1)),DL13-HLOOKUP(DL4+2,Journalier_HLV_Inter,11,FALSE),IF(AND(WEEKDAY(DL4,2)=2,COUNTIF(Jours_fériés,AND(DL4+1,DL4+2))),DL13-HLOOKUP(DL4+3,Journalier_HLV_Inter,11,FALSE),IF(AND(WEEKDAY(DL4,2)=2,COUNTIF(Jours_fériés,DL4+1)),DL13-HLOOKUP(DL4+2,Journalier_HLV_Inter,11,FALSE),IF(AND(WEEKDAY(DL4,2)=3,COUNTIF(Jours_fériés,AND(DL4+1,DL4+2))),DL13-HLOOKUP(DL4+5,Journalier_HLV_Inter,11,FALSE),IF(AND(WEEKDAY(DL4,2)=3,COUNTIF(Jours_fériés,DL4+1)),DL13-HLOOKUP(DL4+2,Journalier_HLV_Inter,11,FALSE),IF(AND(WEEKDAY(DL4,2)=4,COUNTIF(Jours_fériés,DL4+1)),DL13-HLOOKUP(DL4+4,Journalier_HLV_Inter,11,FALSE),IF(AND(WEEKDAY(DL4,2)=4,COUNTIF(Jours_fériés,AND(DL4+1,DL4+4))),DL13-HLOOKUP(DL4+5,Journalier_HLV_Inter,11,FALSE),IF(AND(WEEKDAY(DL4,2)=5,COUNTIF(Jours_fériés,DL4+3)),DL13-HLOOKUP(DL4+4,Journalier_HLV_Inter,11,FALSE),IF(COUNTIF(Week_end,DL4),0,IF(COUNTIF(Jours_fériés,DL4),0,DL13-HLOOKUP(DL4+1,Journalier_HLV_Inter,11,FALSE)))))))))))))</f>
        <v>0</v>
      </c>
      <c r="DM22" s="63">
        <f>IF(WEEKDAY(DM4,2)=5,(DM13-HLOOKUP(DM4+3,Journalier_HLV_Inter,11,FALSE)),IF(AND(WEEKDAY(DM4,2)=1,COUNTIF(Jours_fériés,AND(DM4+1,IE+2))),DM13-HLOOKUP(DM4+3,Journalier_HLV_Inter,11,FALSE),IF(AND(WEEKDAY(DM4,2)=1,COUNTIF(Jours_fériés,DM4+1)),DM13-HLOOKUP(DM4+2,Journalier_HLV_Inter,11,FALSE),IF(AND(WEEKDAY(DM4,2)=2,COUNTIF(Jours_fériés,AND(DM4+1,DM4+2))),DM13-HLOOKUP(DM4+3,Journalier_HLV_Inter,11,FALSE),IF(AND(WEEKDAY(DM4,2)=2,COUNTIF(Jours_fériés,DM4+1)),DM13-HLOOKUP(DM4+2,Journalier_HLV_Inter,11,FALSE),IF(AND(WEEKDAY(DM4,2)=3,COUNTIF(Jours_fériés,AND(DM4+1,DM4+2))),DM13-HLOOKUP(DM4+5,Journalier_HLV_Inter,11,FALSE),IF(AND(WEEKDAY(DM4,2)=3,COUNTIF(Jours_fériés,DM4+1)),DM13-HLOOKUP(DM4+2,Journalier_HLV_Inter,11,FALSE),IF(AND(WEEKDAY(DM4,2)=4,COUNTIF(Jours_fériés,DM4+1)),DM13-HLOOKUP(DM4+4,Journalier_HLV_Inter,11,FALSE),IF(AND(WEEKDAY(DM4,2)=4,COUNTIF(Jours_fériés,AND(DM4+1,DM4+4))),DM13-HLOOKUP(DM4+5,Journalier_HLV_Inter,11,FALSE),IF(AND(WEEKDAY(DM4,2)=5,COUNTIF(Jours_fériés,DM4+3)),DM13-HLOOKUP(DM4+4,Journalier_HLV_Inter,11,FALSE),IF(COUNTIF(Week_end,DM4),0,IF(COUNTIF(Jours_fériés,DM4),0,DM13-HLOOKUP(DM4+1,Journalier_HLV_Inter,11,FALSE)))))))))))))</f>
        <v>0</v>
      </c>
      <c r="DN22" s="63">
        <f>IF(WEEKDAY(DN4,2)=5,(DN13-HLOOKUP(DN4+3,Journalier_HLV_Inter,11,FALSE)),IF(AND(WEEKDAY(DN4,2)=1,COUNTIF(Jours_fériés,AND(DN4+1,IE+2))),DN13-HLOOKUP(DN4+3,Journalier_HLV_Inter,11,FALSE),IF(AND(WEEKDAY(DN4,2)=1,COUNTIF(Jours_fériés,DN4+1)),DN13-HLOOKUP(DN4+2,Journalier_HLV_Inter,11,FALSE),IF(AND(WEEKDAY(DN4,2)=2,COUNTIF(Jours_fériés,AND(DN4+1,DN4+2))),DN13-HLOOKUP(DN4+3,Journalier_HLV_Inter,11,FALSE),IF(AND(WEEKDAY(DN4,2)=2,COUNTIF(Jours_fériés,DN4+1)),DN13-HLOOKUP(DN4+2,Journalier_HLV_Inter,11,FALSE),IF(AND(WEEKDAY(DN4,2)=3,COUNTIF(Jours_fériés,AND(DN4+1,DN4+2))),DN13-HLOOKUP(DN4+5,Journalier_HLV_Inter,11,FALSE),IF(AND(WEEKDAY(DN4,2)=3,COUNTIF(Jours_fériés,DN4+1)),DN13-HLOOKUP(DN4+2,Journalier_HLV_Inter,11,FALSE),IF(AND(WEEKDAY(DN4,2)=4,COUNTIF(Jours_fériés,DN4+1)),DN13-HLOOKUP(DN4+4,Journalier_HLV_Inter,11,FALSE),IF(AND(WEEKDAY(DN4,2)=4,COUNTIF(Jours_fériés,AND(DN4+1,DN4+4))),DN13-HLOOKUP(DN4+5,Journalier_HLV_Inter,11,FALSE),IF(AND(WEEKDAY(DN4,2)=5,COUNTIF(Jours_fériés,DN4+3)),DN13-HLOOKUP(DN4+4,Journalier_HLV_Inter,11,FALSE),IF(COUNTIF(Week_end,DN4),0,IF(COUNTIF(Jours_fériés,DN4),0,DN13-HLOOKUP(DN4+1,Journalier_HLV_Inter,11,FALSE)))))))))))))</f>
        <v>0</v>
      </c>
      <c r="DO22" s="63">
        <f>IF(WEEKDAY(DO4,2)=5,(DO13-HLOOKUP(DO4+3,Journalier_HLV_Inter,11,FALSE)),IF(AND(WEEKDAY(DO4,2)=1,COUNTIF(Jours_fériés,AND(DO4+1,IE+2))),DO13-HLOOKUP(DO4+3,Journalier_HLV_Inter,11,FALSE),IF(AND(WEEKDAY(DO4,2)=1,COUNTIF(Jours_fériés,DO4+1)),DO13-HLOOKUP(DO4+2,Journalier_HLV_Inter,11,FALSE),IF(AND(WEEKDAY(DO4,2)=2,COUNTIF(Jours_fériés,AND(DO4+1,DO4+2))),DO13-HLOOKUP(DO4+3,Journalier_HLV_Inter,11,FALSE),IF(AND(WEEKDAY(DO4,2)=2,COUNTIF(Jours_fériés,DO4+1)),DO13-HLOOKUP(DO4+2,Journalier_HLV_Inter,11,FALSE),IF(AND(WEEKDAY(DO4,2)=3,COUNTIF(Jours_fériés,AND(DO4+1,DO4+2))),DO13-HLOOKUP(DO4+5,Journalier_HLV_Inter,11,FALSE),IF(AND(WEEKDAY(DO4,2)=3,COUNTIF(Jours_fériés,DO4+1)),DO13-HLOOKUP(DO4+2,Journalier_HLV_Inter,11,FALSE),IF(AND(WEEKDAY(DO4,2)=4,COUNTIF(Jours_fériés,DO4+1)),DO13-HLOOKUP(DO4+4,Journalier_HLV_Inter,11,FALSE),IF(AND(WEEKDAY(DO4,2)=4,COUNTIF(Jours_fériés,AND(DO4+1,DO4+4))),DO13-HLOOKUP(DO4+5,Journalier_HLV_Inter,11,FALSE),IF(AND(WEEKDAY(DO4,2)=5,COUNTIF(Jours_fériés,DO4+3)),DO13-HLOOKUP(DO4+4,Journalier_HLV_Inter,11,FALSE),IF(COUNTIF(Week_end,DO4),0,IF(COUNTIF(Jours_fériés,DO4),0,DO13-HLOOKUP(DO4+1,Journalier_HLV_Inter,11,FALSE)))))))))))))</f>
        <v>0</v>
      </c>
      <c r="DP22" s="63">
        <f>IF(WEEKDAY(DP4,2)=5,(DP13-HLOOKUP(DP4+3,Journalier_HLV_Inter,11,FALSE)),IF(AND(WEEKDAY(DP4,2)=1,COUNTIF(Jours_fériés,AND(DP4+1,IE+2))),DP13-HLOOKUP(DP4+3,Journalier_HLV_Inter,11,FALSE),IF(AND(WEEKDAY(DP4,2)=1,COUNTIF(Jours_fériés,DP4+1)),DP13-HLOOKUP(DP4+2,Journalier_HLV_Inter,11,FALSE),IF(AND(WEEKDAY(DP4,2)=2,COUNTIF(Jours_fériés,AND(DP4+1,DP4+2))),DP13-HLOOKUP(DP4+3,Journalier_HLV_Inter,11,FALSE),IF(AND(WEEKDAY(DP4,2)=2,COUNTIF(Jours_fériés,DP4+1)),DP13-HLOOKUP(DP4+2,Journalier_HLV_Inter,11,FALSE),IF(AND(WEEKDAY(DP4,2)=3,COUNTIF(Jours_fériés,AND(DP4+1,DP4+2))),DP13-HLOOKUP(DP4+5,Journalier_HLV_Inter,11,FALSE),IF(AND(WEEKDAY(DP4,2)=3,COUNTIF(Jours_fériés,DP4+1)),DP13-HLOOKUP(DP4+2,Journalier_HLV_Inter,11,FALSE),IF(AND(WEEKDAY(DP4,2)=4,COUNTIF(Jours_fériés,DP4+1)),DP13-HLOOKUP(DP4+4,Journalier_HLV_Inter,11,FALSE),IF(AND(WEEKDAY(DP4,2)=4,COUNTIF(Jours_fériés,AND(DP4+1,DP4+4))),DP13-HLOOKUP(DP4+5,Journalier_HLV_Inter,11,FALSE),IF(AND(WEEKDAY(DP4,2)=5,COUNTIF(Jours_fériés,DP4+3)),DP13-HLOOKUP(DP4+4,Journalier_HLV_Inter,11,FALSE),IF(COUNTIF(Week_end,DP4),0,IF(COUNTIF(Jours_fériés,DP4),0,DP13-HLOOKUP(DP4+1,Journalier_HLV_Inter,11,FALSE)))))))))))))</f>
        <v>0</v>
      </c>
      <c r="DQ22" s="63">
        <f>IF(WEEKDAY(DQ4,2)=5,(DQ13-HLOOKUP(DQ4+3,Journalier_HLV_Inter,11,FALSE)),IF(AND(WEEKDAY(DQ4,2)=1,COUNTIF(Jours_fériés,AND(DQ4+1,IE+2))),DQ13-HLOOKUP(DQ4+3,Journalier_HLV_Inter,11,FALSE),IF(AND(WEEKDAY(DQ4,2)=1,COUNTIF(Jours_fériés,DQ4+1)),DQ13-HLOOKUP(DQ4+2,Journalier_HLV_Inter,11,FALSE),IF(AND(WEEKDAY(DQ4,2)=2,COUNTIF(Jours_fériés,AND(DQ4+1,DQ4+2))),DQ13-HLOOKUP(DQ4+3,Journalier_HLV_Inter,11,FALSE),IF(AND(WEEKDAY(DQ4,2)=2,COUNTIF(Jours_fériés,DQ4+1)),DQ13-HLOOKUP(DQ4+2,Journalier_HLV_Inter,11,FALSE),IF(AND(WEEKDAY(DQ4,2)=3,COUNTIF(Jours_fériés,AND(DQ4+1,DQ4+2))),DQ13-HLOOKUP(DQ4+5,Journalier_HLV_Inter,11,FALSE),IF(AND(WEEKDAY(DQ4,2)=3,COUNTIF(Jours_fériés,DQ4+1)),DQ13-HLOOKUP(DQ4+2,Journalier_HLV_Inter,11,FALSE),IF(AND(WEEKDAY(DQ4,2)=4,COUNTIF(Jours_fériés,DQ4+1)),DQ13-HLOOKUP(DQ4+4,Journalier_HLV_Inter,11,FALSE),IF(AND(WEEKDAY(DQ4,2)=4,COUNTIF(Jours_fériés,AND(DQ4+1,DQ4+4))),DQ13-HLOOKUP(DQ4+5,Journalier_HLV_Inter,11,FALSE),IF(AND(WEEKDAY(DQ4,2)=5,COUNTIF(Jours_fériés,DQ4+3)),DQ13-HLOOKUP(DQ4+4,Journalier_HLV_Inter,11,FALSE),IF(COUNTIF(Week_end,DQ4),0,IF(COUNTIF(Jours_fériés,DQ4),0,DQ13-HLOOKUP(DQ4+1,Journalier_HLV_Inter,11,FALSE)))))))))))))</f>
        <v>0</v>
      </c>
      <c r="DR22" s="63">
        <f>IF(WEEKDAY(DR4,2)=5,(DR13-HLOOKUP(DR4+3,Journalier_HLV_Inter,11,FALSE)),IF(AND(WEEKDAY(DR4,2)=1,COUNTIF(Jours_fériés,AND(DR4+1,IE+2))),DR13-HLOOKUP(DR4+3,Journalier_HLV_Inter,11,FALSE),IF(AND(WEEKDAY(DR4,2)=1,COUNTIF(Jours_fériés,DR4+1)),DR13-HLOOKUP(DR4+2,Journalier_HLV_Inter,11,FALSE),IF(AND(WEEKDAY(DR4,2)=2,COUNTIF(Jours_fériés,AND(DR4+1,DR4+2))),DR13-HLOOKUP(DR4+3,Journalier_HLV_Inter,11,FALSE),IF(AND(WEEKDAY(DR4,2)=2,COUNTIF(Jours_fériés,DR4+1)),DR13-HLOOKUP(DR4+2,Journalier_HLV_Inter,11,FALSE),IF(AND(WEEKDAY(DR4,2)=3,COUNTIF(Jours_fériés,AND(DR4+1,DR4+2))),DR13-HLOOKUP(DR4+5,Journalier_HLV_Inter,11,FALSE),IF(AND(WEEKDAY(DR4,2)=3,COUNTIF(Jours_fériés,DR4+1)),DR13-HLOOKUP(DR4+2,Journalier_HLV_Inter,11,FALSE),IF(AND(WEEKDAY(DR4,2)=4,COUNTIF(Jours_fériés,DR4+1)),DR13-HLOOKUP(DR4+4,Journalier_HLV_Inter,11,FALSE),IF(AND(WEEKDAY(DR4,2)=4,COUNTIF(Jours_fériés,AND(DR4+1,DR4+4))),DR13-HLOOKUP(DR4+5,Journalier_HLV_Inter,11,FALSE),IF(AND(WEEKDAY(DR4,2)=5,COUNTIF(Jours_fériés,DR4+3)),DR13-HLOOKUP(DR4+4,Journalier_HLV_Inter,11,FALSE),IF(COUNTIF(Week_end,DR4),0,IF(COUNTIF(Jours_fériés,DR4),0,DR13-HLOOKUP(DR4+1,Journalier_HLV_Inter,11,FALSE)))))))))))))</f>
        <v>0</v>
      </c>
      <c r="DS22" s="63">
        <f>IF(WEEKDAY(DS4,2)=5,(DS13-HLOOKUP(DS4+3,Journalier_HLV_Inter,11,FALSE)),IF(AND(WEEKDAY(DS4,2)=1,COUNTIF(Jours_fériés,AND(DS4+1,IE+2))),DS13-HLOOKUP(DS4+3,Journalier_HLV_Inter,11,FALSE),IF(AND(WEEKDAY(DS4,2)=1,COUNTIF(Jours_fériés,DS4+1)),DS13-HLOOKUP(DS4+2,Journalier_HLV_Inter,11,FALSE),IF(AND(WEEKDAY(DS4,2)=2,COUNTIF(Jours_fériés,AND(DS4+1,DS4+2))),DS13-HLOOKUP(DS4+3,Journalier_HLV_Inter,11,FALSE),IF(AND(WEEKDAY(DS4,2)=2,COUNTIF(Jours_fériés,DS4+1)),DS13-HLOOKUP(DS4+2,Journalier_HLV_Inter,11,FALSE),IF(AND(WEEKDAY(DS4,2)=3,COUNTIF(Jours_fériés,AND(DS4+1,DS4+2))),DS13-HLOOKUP(DS4+5,Journalier_HLV_Inter,11,FALSE),IF(AND(WEEKDAY(DS4,2)=3,COUNTIF(Jours_fériés,DS4+1)),DS13-HLOOKUP(DS4+2,Journalier_HLV_Inter,11,FALSE),IF(AND(WEEKDAY(DS4,2)=4,COUNTIF(Jours_fériés,DS4+1)),DS13-HLOOKUP(DS4+4,Journalier_HLV_Inter,11,FALSE),IF(AND(WEEKDAY(DS4,2)=4,COUNTIF(Jours_fériés,AND(DS4+1,DS4+4))),DS13-HLOOKUP(DS4+5,Journalier_HLV_Inter,11,FALSE),IF(AND(WEEKDAY(DS4,2)=5,COUNTIF(Jours_fériés,DS4+3)),DS13-HLOOKUP(DS4+4,Journalier_HLV_Inter,11,FALSE),IF(COUNTIF(Week_end,DS4),0,IF(COUNTIF(Jours_fériés,DS4),0,DS13-HLOOKUP(DS4+1,Journalier_HLV_Inter,11,FALSE)))))))))))))</f>
        <v>0</v>
      </c>
      <c r="DT22" s="63">
        <f>IF(WEEKDAY(DT4,2)=5,(DT13-HLOOKUP(DT4+3,Journalier_HLV_Inter,11,FALSE)),IF(AND(WEEKDAY(DT4,2)=1,COUNTIF(Jours_fériés,AND(DT4+1,IE+2))),DT13-HLOOKUP(DT4+3,Journalier_HLV_Inter,11,FALSE),IF(AND(WEEKDAY(DT4,2)=1,COUNTIF(Jours_fériés,DT4+1)),DT13-HLOOKUP(DT4+2,Journalier_HLV_Inter,11,FALSE),IF(AND(WEEKDAY(DT4,2)=2,COUNTIF(Jours_fériés,AND(DT4+1,DT4+2))),DT13-HLOOKUP(DT4+3,Journalier_HLV_Inter,11,FALSE),IF(AND(WEEKDAY(DT4,2)=2,COUNTIF(Jours_fériés,DT4+1)),DT13-HLOOKUP(DT4+2,Journalier_HLV_Inter,11,FALSE),IF(AND(WEEKDAY(DT4,2)=3,COUNTIF(Jours_fériés,AND(DT4+1,DT4+2))),DT13-HLOOKUP(DT4+5,Journalier_HLV_Inter,11,FALSE),IF(AND(WEEKDAY(DT4,2)=3,COUNTIF(Jours_fériés,DT4+1)),DT13-HLOOKUP(DT4+2,Journalier_HLV_Inter,11,FALSE),IF(AND(WEEKDAY(DT4,2)=4,COUNTIF(Jours_fériés,DT4+1)),DT13-HLOOKUP(DT4+4,Journalier_HLV_Inter,11,FALSE),IF(AND(WEEKDAY(DT4,2)=4,COUNTIF(Jours_fériés,AND(DT4+1,DT4+4))),DT13-HLOOKUP(DT4+5,Journalier_HLV_Inter,11,FALSE),IF(AND(WEEKDAY(DT4,2)=5,COUNTIF(Jours_fériés,DT4+3)),DT13-HLOOKUP(DT4+4,Journalier_HLV_Inter,11,FALSE),IF(COUNTIF(Week_end,DT4),0,IF(COUNTIF(Jours_fériés,DT4),0,DT13-HLOOKUP(DT4+1,Journalier_HLV_Inter,11,FALSE)))))))))))))</f>
        <v>0</v>
      </c>
      <c r="DU22" s="63">
        <f>IF(WEEKDAY(DU4,2)=5,(DU13-HLOOKUP(DU4+3,Journalier_HLV_Inter,11,FALSE)),IF(AND(WEEKDAY(DU4,2)=1,COUNTIF(Jours_fériés,AND(DU4+1,IE+2))),DU13-HLOOKUP(DU4+3,Journalier_HLV_Inter,11,FALSE),IF(AND(WEEKDAY(DU4,2)=1,COUNTIF(Jours_fériés,DU4+1)),DU13-HLOOKUP(DU4+2,Journalier_HLV_Inter,11,FALSE),IF(AND(WEEKDAY(DU4,2)=2,COUNTIF(Jours_fériés,AND(DU4+1,DU4+2))),DU13-HLOOKUP(DU4+3,Journalier_HLV_Inter,11,FALSE),IF(AND(WEEKDAY(DU4,2)=2,COUNTIF(Jours_fériés,DU4+1)),DU13-HLOOKUP(DU4+2,Journalier_HLV_Inter,11,FALSE),IF(AND(WEEKDAY(DU4,2)=3,COUNTIF(Jours_fériés,AND(DU4+1,DU4+2))),DU13-HLOOKUP(DU4+5,Journalier_HLV_Inter,11,FALSE),IF(AND(WEEKDAY(DU4,2)=3,COUNTIF(Jours_fériés,DU4+1)),DU13-HLOOKUP(DU4+2,Journalier_HLV_Inter,11,FALSE),IF(AND(WEEKDAY(DU4,2)=4,COUNTIF(Jours_fériés,DU4+1)),DU13-HLOOKUP(DU4+4,Journalier_HLV_Inter,11,FALSE),IF(AND(WEEKDAY(DU4,2)=4,COUNTIF(Jours_fériés,AND(DU4+1,DU4+4))),DU13-HLOOKUP(DU4+5,Journalier_HLV_Inter,11,FALSE),IF(AND(WEEKDAY(DU4,2)=5,COUNTIF(Jours_fériés,DU4+3)),DU13-HLOOKUP(DU4+4,Journalier_HLV_Inter,11,FALSE),IF(COUNTIF(Week_end,DU4),0,IF(COUNTIF(Jours_fériés,DU4),0,DU13-HLOOKUP(DU4+1,Journalier_HLV_Inter,11,FALSE)))))))))))))</f>
        <v>0</v>
      </c>
      <c r="DV22" s="63">
        <f>IF(WEEKDAY(DV4,2)=5,(DV13-HLOOKUP(DV4+3,Journalier_HLV_Inter,11,FALSE)),IF(AND(WEEKDAY(DV4,2)=1,COUNTIF(Jours_fériés,AND(DV4+1,IE+2))),DV13-HLOOKUP(DV4+3,Journalier_HLV_Inter,11,FALSE),IF(AND(WEEKDAY(DV4,2)=1,COUNTIF(Jours_fériés,DV4+1)),DV13-HLOOKUP(DV4+2,Journalier_HLV_Inter,11,FALSE),IF(AND(WEEKDAY(DV4,2)=2,COUNTIF(Jours_fériés,AND(DV4+1,DV4+2))),DV13-HLOOKUP(DV4+3,Journalier_HLV_Inter,11,FALSE),IF(AND(WEEKDAY(DV4,2)=2,COUNTIF(Jours_fériés,DV4+1)),DV13-HLOOKUP(DV4+2,Journalier_HLV_Inter,11,FALSE),IF(AND(WEEKDAY(DV4,2)=3,COUNTIF(Jours_fériés,AND(DV4+1,DV4+2))),DV13-HLOOKUP(DV4+5,Journalier_HLV_Inter,11,FALSE),IF(AND(WEEKDAY(DV4,2)=3,COUNTIF(Jours_fériés,DV4+1)),DV13-HLOOKUP(DV4+2,Journalier_HLV_Inter,11,FALSE),IF(AND(WEEKDAY(DV4,2)=4,COUNTIF(Jours_fériés,DV4+1)),DV13-HLOOKUP(DV4+4,Journalier_HLV_Inter,11,FALSE),IF(AND(WEEKDAY(DV4,2)=4,COUNTIF(Jours_fériés,AND(DV4+1,DV4+4))),DV13-HLOOKUP(DV4+5,Journalier_HLV_Inter,11,FALSE),IF(AND(WEEKDAY(DV4,2)=5,COUNTIF(Jours_fériés,DV4+3)),DV13-HLOOKUP(DV4+4,Journalier_HLV_Inter,11,FALSE),IF(COUNTIF(Week_end,DV4),0,IF(COUNTIF(Jours_fériés,DV4),0,DV13-HLOOKUP(DV4+1,Journalier_HLV_Inter,11,FALSE)))))))))))))</f>
        <v>0</v>
      </c>
      <c r="DW22" s="63">
        <f>IF(WEEKDAY(DW4,2)=5,(DW13-HLOOKUP(DW4+3,Journalier_HLV_Inter,11,FALSE)),IF(AND(WEEKDAY(DW4,2)=1,COUNTIF(Jours_fériés,AND(DW4+1,IE+2))),DW13-HLOOKUP(DW4+3,Journalier_HLV_Inter,11,FALSE),IF(AND(WEEKDAY(DW4,2)=1,COUNTIF(Jours_fériés,DW4+1)),DW13-HLOOKUP(DW4+2,Journalier_HLV_Inter,11,FALSE),IF(AND(WEEKDAY(DW4,2)=2,COUNTIF(Jours_fériés,AND(DW4+1,DW4+2))),DW13-HLOOKUP(DW4+3,Journalier_HLV_Inter,11,FALSE),IF(AND(WEEKDAY(DW4,2)=2,COUNTIF(Jours_fériés,DW4+1)),DW13-HLOOKUP(DW4+2,Journalier_HLV_Inter,11,FALSE),IF(AND(WEEKDAY(DW4,2)=3,COUNTIF(Jours_fériés,AND(DW4+1,DW4+2))),DW13-HLOOKUP(DW4+5,Journalier_HLV_Inter,11,FALSE),IF(AND(WEEKDAY(DW4,2)=3,COUNTIF(Jours_fériés,DW4+1)),DW13-HLOOKUP(DW4+2,Journalier_HLV_Inter,11,FALSE),IF(AND(WEEKDAY(DW4,2)=4,COUNTIF(Jours_fériés,DW4+1)),DW13-HLOOKUP(DW4+4,Journalier_HLV_Inter,11,FALSE),IF(AND(WEEKDAY(DW4,2)=4,COUNTIF(Jours_fériés,AND(DW4+1,DW4+4))),DW13-HLOOKUP(DW4+5,Journalier_HLV_Inter,11,FALSE),IF(AND(WEEKDAY(DW4,2)=5,COUNTIF(Jours_fériés,DW4+3)),DW13-HLOOKUP(DW4+4,Journalier_HLV_Inter,11,FALSE),IF(COUNTIF(Week_end,DW4),0,IF(COUNTIF(Jours_fériés,DW4),0,DW13-HLOOKUP(DW4+1,Journalier_HLV_Inter,11,FALSE)))))))))))))</f>
        <v>0</v>
      </c>
      <c r="DX22" s="63">
        <f>IF(WEEKDAY(DX4,2)=5,(DX13-HLOOKUP(DX4+3,Journalier_HLV_Inter,11,FALSE)),IF(AND(WEEKDAY(DX4,2)=1,COUNTIF(Jours_fériés,AND(DX4+1,IE+2))),DX13-HLOOKUP(DX4+3,Journalier_HLV_Inter,11,FALSE),IF(AND(WEEKDAY(DX4,2)=1,COUNTIF(Jours_fériés,DX4+1)),DX13-HLOOKUP(DX4+2,Journalier_HLV_Inter,11,FALSE),IF(AND(WEEKDAY(DX4,2)=2,COUNTIF(Jours_fériés,AND(DX4+1,DX4+2))),DX13-HLOOKUP(DX4+3,Journalier_HLV_Inter,11,FALSE),IF(AND(WEEKDAY(DX4,2)=2,COUNTIF(Jours_fériés,DX4+1)),DX13-HLOOKUP(DX4+2,Journalier_HLV_Inter,11,FALSE),IF(AND(WEEKDAY(DX4,2)=3,COUNTIF(Jours_fériés,AND(DX4+1,DX4+2))),DX13-HLOOKUP(DX4+5,Journalier_HLV_Inter,11,FALSE),IF(AND(WEEKDAY(DX4,2)=3,COUNTIF(Jours_fériés,DX4+1)),DX13-HLOOKUP(DX4+2,Journalier_HLV_Inter,11,FALSE),IF(AND(WEEKDAY(DX4,2)=4,COUNTIF(Jours_fériés,DX4+1)),DX13-HLOOKUP(DX4+4,Journalier_HLV_Inter,11,FALSE),IF(AND(WEEKDAY(DX4,2)=4,COUNTIF(Jours_fériés,AND(DX4+1,DX4+4))),DX13-HLOOKUP(DX4+5,Journalier_HLV_Inter,11,FALSE),IF(AND(WEEKDAY(DX4,2)=5,COUNTIF(Jours_fériés,DX4+3)),DX13-HLOOKUP(DX4+4,Journalier_HLV_Inter,11,FALSE),IF(COUNTIF(Week_end,DX4),0,IF(COUNTIF(Jours_fériés,DX4),0,DX13-HLOOKUP(DX4+1,Journalier_HLV_Inter,11,FALSE)))))))))))))</f>
        <v>0</v>
      </c>
      <c r="DY22" s="63">
        <f>IF(WEEKDAY(DY4,2)=5,(DY13-HLOOKUP(DY4+3,Journalier_HLV_Inter,11,FALSE)),IF(AND(WEEKDAY(DY4,2)=1,COUNTIF(Jours_fériés,AND(DY4+1,IE+2))),DY13-HLOOKUP(DY4+3,Journalier_HLV_Inter,11,FALSE),IF(AND(WEEKDAY(DY4,2)=1,COUNTIF(Jours_fériés,DY4+1)),DY13-HLOOKUP(DY4+2,Journalier_HLV_Inter,11,FALSE),IF(AND(WEEKDAY(DY4,2)=2,COUNTIF(Jours_fériés,AND(DY4+1,DY4+2))),DY13-HLOOKUP(DY4+3,Journalier_HLV_Inter,11,FALSE),IF(AND(WEEKDAY(DY4,2)=2,COUNTIF(Jours_fériés,DY4+1)),DY13-HLOOKUP(DY4+2,Journalier_HLV_Inter,11,FALSE),IF(AND(WEEKDAY(DY4,2)=3,COUNTIF(Jours_fériés,AND(DY4+1,DY4+2))),DY13-HLOOKUP(DY4+5,Journalier_HLV_Inter,11,FALSE),IF(AND(WEEKDAY(DY4,2)=3,COUNTIF(Jours_fériés,DY4+1)),DY13-HLOOKUP(DY4+2,Journalier_HLV_Inter,11,FALSE),IF(AND(WEEKDAY(DY4,2)=4,COUNTIF(Jours_fériés,DY4+1)),DY13-HLOOKUP(DY4+4,Journalier_HLV_Inter,11,FALSE),IF(AND(WEEKDAY(DY4,2)=4,COUNTIF(Jours_fériés,AND(DY4+1,DY4+4))),DY13-HLOOKUP(DY4+5,Journalier_HLV_Inter,11,FALSE),IF(AND(WEEKDAY(DY4,2)=5,COUNTIF(Jours_fériés,DY4+3)),DY13-HLOOKUP(DY4+4,Journalier_HLV_Inter,11,FALSE),IF(COUNTIF(Week_end,DY4),0,IF(COUNTIF(Jours_fériés,DY4),0,DY13-HLOOKUP(DY4+1,Journalier_HLV_Inter,11,FALSE)))))))))))))</f>
        <v>0</v>
      </c>
      <c r="DZ22" s="63">
        <f>IF(WEEKDAY(DZ4,2)=5,(DZ13-HLOOKUP(DZ4+3,Journalier_HLV_Inter,11,FALSE)),IF(AND(WEEKDAY(DZ4,2)=1,COUNTIF(Jours_fériés,AND(DZ4+1,IE+2))),DZ13-HLOOKUP(DZ4+3,Journalier_HLV_Inter,11,FALSE),IF(AND(WEEKDAY(DZ4,2)=1,COUNTIF(Jours_fériés,DZ4+1)),DZ13-HLOOKUP(DZ4+2,Journalier_HLV_Inter,11,FALSE),IF(AND(WEEKDAY(DZ4,2)=2,COUNTIF(Jours_fériés,AND(DZ4+1,DZ4+2))),DZ13-HLOOKUP(DZ4+3,Journalier_HLV_Inter,11,FALSE),IF(AND(WEEKDAY(DZ4,2)=2,COUNTIF(Jours_fériés,DZ4+1)),DZ13-HLOOKUP(DZ4+2,Journalier_HLV_Inter,11,FALSE),IF(AND(WEEKDAY(DZ4,2)=3,COUNTIF(Jours_fériés,AND(DZ4+1,DZ4+2))),DZ13-HLOOKUP(DZ4+5,Journalier_HLV_Inter,11,FALSE),IF(AND(WEEKDAY(DZ4,2)=3,COUNTIF(Jours_fériés,DZ4+1)),DZ13-HLOOKUP(DZ4+2,Journalier_HLV_Inter,11,FALSE),IF(AND(WEEKDAY(DZ4,2)=4,COUNTIF(Jours_fériés,DZ4+1)),DZ13-HLOOKUP(DZ4+4,Journalier_HLV_Inter,11,FALSE),IF(AND(WEEKDAY(DZ4,2)=4,COUNTIF(Jours_fériés,AND(DZ4+1,DZ4+4))),DZ13-HLOOKUP(DZ4+5,Journalier_HLV_Inter,11,FALSE),IF(AND(WEEKDAY(DZ4,2)=5,COUNTIF(Jours_fériés,DZ4+3)),DZ13-HLOOKUP(DZ4+4,Journalier_HLV_Inter,11,FALSE),IF(COUNTIF(Week_end,DZ4),0,IF(COUNTIF(Jours_fériés,DZ4),0,DZ13-HLOOKUP(DZ4+1,Journalier_HLV_Inter,11,FALSE)))))))))))))</f>
        <v>0</v>
      </c>
      <c r="EA22" s="63">
        <f>IF(WEEKDAY(EA4,2)=5,(EA13-HLOOKUP(EA4+3,Journalier_HLV_Inter,11,FALSE)),IF(AND(WEEKDAY(EA4,2)=1,COUNTIF(Jours_fériés,AND(EA4+1,IE+2))),EA13-HLOOKUP(EA4+3,Journalier_HLV_Inter,11,FALSE),IF(AND(WEEKDAY(EA4,2)=1,COUNTIF(Jours_fériés,EA4+1)),EA13-HLOOKUP(EA4+2,Journalier_HLV_Inter,11,FALSE),IF(AND(WEEKDAY(EA4,2)=2,COUNTIF(Jours_fériés,AND(EA4+1,EA4+2))),EA13-HLOOKUP(EA4+3,Journalier_HLV_Inter,11,FALSE),IF(AND(WEEKDAY(EA4,2)=2,COUNTIF(Jours_fériés,EA4+1)),EA13-HLOOKUP(EA4+2,Journalier_HLV_Inter,11,FALSE),IF(AND(WEEKDAY(EA4,2)=3,COUNTIF(Jours_fériés,AND(EA4+1,EA4+2))),EA13-HLOOKUP(EA4+5,Journalier_HLV_Inter,11,FALSE),IF(AND(WEEKDAY(EA4,2)=3,COUNTIF(Jours_fériés,EA4+1)),EA13-HLOOKUP(EA4+2,Journalier_HLV_Inter,11,FALSE),IF(AND(WEEKDAY(EA4,2)=4,COUNTIF(Jours_fériés,EA4+1)),EA13-HLOOKUP(EA4+4,Journalier_HLV_Inter,11,FALSE),IF(AND(WEEKDAY(EA4,2)=4,COUNTIF(Jours_fériés,AND(EA4+1,EA4+4))),EA13-HLOOKUP(EA4+5,Journalier_HLV_Inter,11,FALSE),IF(AND(WEEKDAY(EA4,2)=5,COUNTIF(Jours_fériés,EA4+3)),EA13-HLOOKUP(EA4+4,Journalier_HLV_Inter,11,FALSE),IF(COUNTIF(Week_end,EA4),0,IF(COUNTIF(Jours_fériés,EA4),0,EA13-HLOOKUP(EA4+1,Journalier_HLV_Inter,11,FALSE)))))))))))))</f>
        <v>0</v>
      </c>
      <c r="EB22" s="63">
        <f>IF(WEEKDAY(EB4,2)=5,(EB13-HLOOKUP(EB4+3,Journalier_HLV_Inter,11,FALSE)),IF(AND(WEEKDAY(EB4,2)=1,COUNTIF(Jours_fériés,AND(EB4+1,IE+2))),EB13-HLOOKUP(EB4+3,Journalier_HLV_Inter,11,FALSE),IF(AND(WEEKDAY(EB4,2)=1,COUNTIF(Jours_fériés,EB4+1)),EB13-HLOOKUP(EB4+2,Journalier_HLV_Inter,11,FALSE),IF(AND(WEEKDAY(EB4,2)=2,COUNTIF(Jours_fériés,AND(EB4+1,EB4+2))),EB13-HLOOKUP(EB4+3,Journalier_HLV_Inter,11,FALSE),IF(AND(WEEKDAY(EB4,2)=2,COUNTIF(Jours_fériés,EB4+1)),EB13-HLOOKUP(EB4+2,Journalier_HLV_Inter,11,FALSE),IF(AND(WEEKDAY(EB4,2)=3,COUNTIF(Jours_fériés,AND(EB4+1,EB4+2))),EB13-HLOOKUP(EB4+5,Journalier_HLV_Inter,11,FALSE),IF(AND(WEEKDAY(EB4,2)=3,COUNTIF(Jours_fériés,EB4+1)),EB13-HLOOKUP(EB4+2,Journalier_HLV_Inter,11,FALSE),IF(AND(WEEKDAY(EB4,2)=4,COUNTIF(Jours_fériés,EB4+1)),EB13-HLOOKUP(EB4+4,Journalier_HLV_Inter,11,FALSE),IF(AND(WEEKDAY(EB4,2)=4,COUNTIF(Jours_fériés,AND(EB4+1,EB4+4))),EB13-HLOOKUP(EB4+5,Journalier_HLV_Inter,11,FALSE),IF(AND(WEEKDAY(EB4,2)=5,COUNTIF(Jours_fériés,EB4+3)),EB13-HLOOKUP(EB4+4,Journalier_HLV_Inter,11,FALSE),IF(COUNTIF(Week_end,EB4),0,IF(COUNTIF(Jours_fériés,EB4),0,EB13-HLOOKUP(EB4+1,Journalier_HLV_Inter,11,FALSE)))))))))))))</f>
        <v>0</v>
      </c>
      <c r="EC22" s="63">
        <f>IF(WEEKDAY(EC4,2)=5,(EC13-HLOOKUP(EC4+3,Journalier_HLV_Inter,11,FALSE)),IF(AND(WEEKDAY(EC4,2)=1,COUNTIF(Jours_fériés,AND(EC4+1,IE+2))),EC13-HLOOKUP(EC4+3,Journalier_HLV_Inter,11,FALSE),IF(AND(WEEKDAY(EC4,2)=1,COUNTIF(Jours_fériés,EC4+1)),EC13-HLOOKUP(EC4+2,Journalier_HLV_Inter,11,FALSE),IF(AND(WEEKDAY(EC4,2)=2,COUNTIF(Jours_fériés,AND(EC4+1,EC4+2))),EC13-HLOOKUP(EC4+3,Journalier_HLV_Inter,11,FALSE),IF(AND(WEEKDAY(EC4,2)=2,COUNTIF(Jours_fériés,EC4+1)),EC13-HLOOKUP(EC4+2,Journalier_HLV_Inter,11,FALSE),IF(AND(WEEKDAY(EC4,2)=3,COUNTIF(Jours_fériés,AND(EC4+1,EC4+2))),EC13-HLOOKUP(EC4+5,Journalier_HLV_Inter,11,FALSE),IF(AND(WEEKDAY(EC4,2)=3,COUNTIF(Jours_fériés,EC4+1)),EC13-HLOOKUP(EC4+2,Journalier_HLV_Inter,11,FALSE),IF(AND(WEEKDAY(EC4,2)=4,COUNTIF(Jours_fériés,EC4+1)),EC13-HLOOKUP(EC4+4,Journalier_HLV_Inter,11,FALSE),IF(AND(WEEKDAY(EC4,2)=4,COUNTIF(Jours_fériés,AND(EC4+1,EC4+4))),EC13-HLOOKUP(EC4+5,Journalier_HLV_Inter,11,FALSE),IF(AND(WEEKDAY(EC4,2)=5,COUNTIF(Jours_fériés,EC4+3)),EC13-HLOOKUP(EC4+4,Journalier_HLV_Inter,11,FALSE),IF(COUNTIF(Week_end,EC4),0,IF(COUNTIF(Jours_fériés,EC4),0,EC13-HLOOKUP(EC4+1,Journalier_HLV_Inter,11,FALSE)))))))))))))</f>
        <v>0</v>
      </c>
      <c r="ED22" s="63">
        <f>IF(WEEKDAY(ED4,2)=5,(ED13-HLOOKUP(ED4+3,Journalier_HLV_Inter,11,FALSE)),IF(AND(WEEKDAY(ED4,2)=1,COUNTIF(Jours_fériés,AND(ED4+1,IE+2))),ED13-HLOOKUP(ED4+3,Journalier_HLV_Inter,11,FALSE),IF(AND(WEEKDAY(ED4,2)=1,COUNTIF(Jours_fériés,ED4+1)),ED13-HLOOKUP(ED4+2,Journalier_HLV_Inter,11,FALSE),IF(AND(WEEKDAY(ED4,2)=2,COUNTIF(Jours_fériés,AND(ED4+1,ED4+2))),ED13-HLOOKUP(ED4+3,Journalier_HLV_Inter,11,FALSE),IF(AND(WEEKDAY(ED4,2)=2,COUNTIF(Jours_fériés,ED4+1)),ED13-HLOOKUP(ED4+2,Journalier_HLV_Inter,11,FALSE),IF(AND(WEEKDAY(ED4,2)=3,COUNTIF(Jours_fériés,AND(ED4+1,ED4+2))),ED13-HLOOKUP(ED4+5,Journalier_HLV_Inter,11,FALSE),IF(AND(WEEKDAY(ED4,2)=3,COUNTIF(Jours_fériés,ED4+1)),ED13-HLOOKUP(ED4+2,Journalier_HLV_Inter,11,FALSE),IF(AND(WEEKDAY(ED4,2)=4,COUNTIF(Jours_fériés,ED4+1)),ED13-HLOOKUP(ED4+4,Journalier_HLV_Inter,11,FALSE),IF(AND(WEEKDAY(ED4,2)=4,COUNTIF(Jours_fériés,AND(ED4+1,ED4+4))),ED13-HLOOKUP(ED4+5,Journalier_HLV_Inter,11,FALSE),IF(AND(WEEKDAY(ED4,2)=5,COUNTIF(Jours_fériés,ED4+3)),ED13-HLOOKUP(ED4+4,Journalier_HLV_Inter,11,FALSE),IF(COUNTIF(Week_end,ED4),0,IF(COUNTIF(Jours_fériés,ED4),0,ED13-HLOOKUP(ED4+1,Journalier_HLV_Inter,11,FALSE)))))))))))))</f>
        <v>0</v>
      </c>
      <c r="EE22" s="63">
        <f>IF(WEEKDAY(EE4,2)=5,(EE13-HLOOKUP(EE4+3,Journalier_HLV_Inter,11,FALSE)),IF(AND(WEEKDAY(EE4,2)=1,COUNTIF(Jours_fériés,AND(EE4+1,IE+2))),EE13-HLOOKUP(EE4+3,Journalier_HLV_Inter,11,FALSE),IF(AND(WEEKDAY(EE4,2)=1,COUNTIF(Jours_fériés,EE4+1)),EE13-HLOOKUP(EE4+2,Journalier_HLV_Inter,11,FALSE),IF(AND(WEEKDAY(EE4,2)=2,COUNTIF(Jours_fériés,AND(EE4+1,EE4+2))),EE13-HLOOKUP(EE4+3,Journalier_HLV_Inter,11,FALSE),IF(AND(WEEKDAY(EE4,2)=2,COUNTIF(Jours_fériés,EE4+1)),EE13-HLOOKUP(EE4+2,Journalier_HLV_Inter,11,FALSE),IF(AND(WEEKDAY(EE4,2)=3,COUNTIF(Jours_fériés,AND(EE4+1,EE4+2))),EE13-HLOOKUP(EE4+5,Journalier_HLV_Inter,11,FALSE),IF(AND(WEEKDAY(EE4,2)=3,COUNTIF(Jours_fériés,EE4+1)),EE13-HLOOKUP(EE4+2,Journalier_HLV_Inter,11,FALSE),IF(AND(WEEKDAY(EE4,2)=4,COUNTIF(Jours_fériés,EE4+1)),EE13-HLOOKUP(EE4+4,Journalier_HLV_Inter,11,FALSE),IF(AND(WEEKDAY(EE4,2)=4,COUNTIF(Jours_fériés,AND(EE4+1,EE4+4))),EE13-HLOOKUP(EE4+5,Journalier_HLV_Inter,11,FALSE),IF(AND(WEEKDAY(EE4,2)=5,COUNTIF(Jours_fériés,EE4+3)),EE13-HLOOKUP(EE4+4,Journalier_HLV_Inter,11,FALSE),IF(COUNTIF(Week_end,EE4),0,IF(COUNTIF(Jours_fériés,EE4),0,EE13-HLOOKUP(EE4+1,Journalier_HLV_Inter,11,FALSE)))))))))))))</f>
        <v>0</v>
      </c>
      <c r="EF22" s="63">
        <f>IF(WEEKDAY(EF4,2)=5,(EF13-HLOOKUP(EF4+3,Journalier_HLV_Inter,11,FALSE)),IF(AND(WEEKDAY(EF4,2)=1,COUNTIF(Jours_fériés,AND(EF4+1,IE+2))),EF13-HLOOKUP(EF4+3,Journalier_HLV_Inter,11,FALSE),IF(AND(WEEKDAY(EF4,2)=1,COUNTIF(Jours_fériés,EF4+1)),EF13-HLOOKUP(EF4+2,Journalier_HLV_Inter,11,FALSE),IF(AND(WEEKDAY(EF4,2)=2,COUNTIF(Jours_fériés,AND(EF4+1,EF4+2))),EF13-HLOOKUP(EF4+3,Journalier_HLV_Inter,11,FALSE),IF(AND(WEEKDAY(EF4,2)=2,COUNTIF(Jours_fériés,EF4+1)),EF13-HLOOKUP(EF4+2,Journalier_HLV_Inter,11,FALSE),IF(AND(WEEKDAY(EF4,2)=3,COUNTIF(Jours_fériés,AND(EF4+1,EF4+2))),EF13-HLOOKUP(EF4+5,Journalier_HLV_Inter,11,FALSE),IF(AND(WEEKDAY(EF4,2)=3,COUNTIF(Jours_fériés,EF4+1)),EF13-HLOOKUP(EF4+2,Journalier_HLV_Inter,11,FALSE),IF(AND(WEEKDAY(EF4,2)=4,COUNTIF(Jours_fériés,EF4+1)),EF13-HLOOKUP(EF4+4,Journalier_HLV_Inter,11,FALSE),IF(AND(WEEKDAY(EF4,2)=4,COUNTIF(Jours_fériés,AND(EF4+1,EF4+4))),EF13-HLOOKUP(EF4+5,Journalier_HLV_Inter,11,FALSE),IF(AND(WEEKDAY(EF4,2)=5,COUNTIF(Jours_fériés,EF4+3)),EF13-HLOOKUP(EF4+4,Journalier_HLV_Inter,11,FALSE),IF(COUNTIF(Week_end,EF4),0,IF(COUNTIF(Jours_fériés,EF4),0,EF13-HLOOKUP(EF4+1,Journalier_HLV_Inter,11,FALSE)))))))))))))</f>
        <v>0</v>
      </c>
      <c r="EG22" s="63">
        <f>IF(WEEKDAY(EG4,2)=5,(EG13-HLOOKUP(EG4+3,Journalier_HLV_Inter,11,FALSE)),IF(AND(WEEKDAY(EG4,2)=1,COUNTIF(Jours_fériés,AND(EG4+1,IE+2))),EG13-HLOOKUP(EG4+3,Journalier_HLV_Inter,11,FALSE),IF(AND(WEEKDAY(EG4,2)=1,COUNTIF(Jours_fériés,EG4+1)),EG13-HLOOKUP(EG4+2,Journalier_HLV_Inter,11,FALSE),IF(AND(WEEKDAY(EG4,2)=2,COUNTIF(Jours_fériés,AND(EG4+1,EG4+2))),EG13-HLOOKUP(EG4+3,Journalier_HLV_Inter,11,FALSE),IF(AND(WEEKDAY(EG4,2)=2,COUNTIF(Jours_fériés,EG4+1)),EG13-HLOOKUP(EG4+2,Journalier_HLV_Inter,11,FALSE),IF(AND(WEEKDAY(EG4,2)=3,COUNTIF(Jours_fériés,AND(EG4+1,EG4+2))),EG13-HLOOKUP(EG4+5,Journalier_HLV_Inter,11,FALSE),IF(AND(WEEKDAY(EG4,2)=3,COUNTIF(Jours_fériés,EG4+1)),EG13-HLOOKUP(EG4+2,Journalier_HLV_Inter,11,FALSE),IF(AND(WEEKDAY(EG4,2)=4,COUNTIF(Jours_fériés,EG4+1)),EG13-HLOOKUP(EG4+4,Journalier_HLV_Inter,11,FALSE),IF(AND(WEEKDAY(EG4,2)=4,COUNTIF(Jours_fériés,AND(EG4+1,EG4+4))),EG13-HLOOKUP(EG4+5,Journalier_HLV_Inter,11,FALSE),IF(AND(WEEKDAY(EG4,2)=5,COUNTIF(Jours_fériés,EG4+3)),EG13-HLOOKUP(EG4+4,Journalier_HLV_Inter,11,FALSE),IF(COUNTIF(Week_end,EG4),0,IF(COUNTIF(Jours_fériés,EG4),0,EG13-HLOOKUP(EG4+1,Journalier_HLV_Inter,11,FALSE)))))))))))))</f>
        <v>0</v>
      </c>
      <c r="EH22" s="63">
        <f>IF(WEEKDAY(EH4,2)=5,(EH13-HLOOKUP(EH4+3,Journalier_HLV_Inter,11,FALSE)),IF(AND(WEEKDAY(EH4,2)=1,COUNTIF(Jours_fériés,AND(EH4+1,IE+2))),EH13-HLOOKUP(EH4+3,Journalier_HLV_Inter,11,FALSE),IF(AND(WEEKDAY(EH4,2)=1,COUNTIF(Jours_fériés,EH4+1)),EH13-HLOOKUP(EH4+2,Journalier_HLV_Inter,11,FALSE),IF(AND(WEEKDAY(EH4,2)=2,COUNTIF(Jours_fériés,AND(EH4+1,EH4+2))),EH13-HLOOKUP(EH4+3,Journalier_HLV_Inter,11,FALSE),IF(AND(WEEKDAY(EH4,2)=2,COUNTIF(Jours_fériés,EH4+1)),EH13-HLOOKUP(EH4+2,Journalier_HLV_Inter,11,FALSE),IF(AND(WEEKDAY(EH4,2)=3,COUNTIF(Jours_fériés,AND(EH4+1,EH4+2))),EH13-HLOOKUP(EH4+5,Journalier_HLV_Inter,11,FALSE),IF(AND(WEEKDAY(EH4,2)=3,COUNTIF(Jours_fériés,EH4+1)),EH13-HLOOKUP(EH4+2,Journalier_HLV_Inter,11,FALSE),IF(AND(WEEKDAY(EH4,2)=4,COUNTIF(Jours_fériés,EH4+1)),EH13-HLOOKUP(EH4+4,Journalier_HLV_Inter,11,FALSE),IF(AND(WEEKDAY(EH4,2)=4,COUNTIF(Jours_fériés,AND(EH4+1,EH4+4))),EH13-HLOOKUP(EH4+5,Journalier_HLV_Inter,11,FALSE),IF(AND(WEEKDAY(EH4,2)=5,COUNTIF(Jours_fériés,EH4+3)),EH13-HLOOKUP(EH4+4,Journalier_HLV_Inter,11,FALSE),IF(COUNTIF(Week_end,EH4),0,IF(COUNTIF(Jours_fériés,EH4),0,EH13-HLOOKUP(EH4+1,Journalier_HLV_Inter,11,FALSE)))))))))))))</f>
        <v>0</v>
      </c>
      <c r="EI22" s="63">
        <f>IF(WEEKDAY(EI4,2)=5,(EI13-HLOOKUP(EI4+3,Journalier_HLV_Inter,11,FALSE)),IF(AND(WEEKDAY(EI4,2)=1,COUNTIF(Jours_fériés,AND(EI4+1,IE+2))),EI13-HLOOKUP(EI4+3,Journalier_HLV_Inter,11,FALSE),IF(AND(WEEKDAY(EI4,2)=1,COUNTIF(Jours_fériés,EI4+1)),EI13-HLOOKUP(EI4+2,Journalier_HLV_Inter,11,FALSE),IF(AND(WEEKDAY(EI4,2)=2,COUNTIF(Jours_fériés,AND(EI4+1,EI4+2))),EI13-HLOOKUP(EI4+3,Journalier_HLV_Inter,11,FALSE),IF(AND(WEEKDAY(EI4,2)=2,COUNTIF(Jours_fériés,EI4+1)),EI13-HLOOKUP(EI4+2,Journalier_HLV_Inter,11,FALSE),IF(AND(WEEKDAY(EI4,2)=3,COUNTIF(Jours_fériés,AND(EI4+1,EI4+2))),EI13-HLOOKUP(EI4+5,Journalier_HLV_Inter,11,FALSE),IF(AND(WEEKDAY(EI4,2)=3,COUNTIF(Jours_fériés,EI4+1)),EI13-HLOOKUP(EI4+2,Journalier_HLV_Inter,11,FALSE),IF(AND(WEEKDAY(EI4,2)=4,COUNTIF(Jours_fériés,EI4+1)),EI13-HLOOKUP(EI4+4,Journalier_HLV_Inter,11,FALSE),IF(AND(WEEKDAY(EI4,2)=4,COUNTIF(Jours_fériés,AND(EI4+1,EI4+4))),EI13-HLOOKUP(EI4+5,Journalier_HLV_Inter,11,FALSE),IF(AND(WEEKDAY(EI4,2)=5,COUNTIF(Jours_fériés,EI4+3)),EI13-HLOOKUP(EI4+4,Journalier_HLV_Inter,11,FALSE),IF(COUNTIF(Week_end,EI4),0,IF(COUNTIF(Jours_fériés,EI4),0,EI13-HLOOKUP(EI4+1,Journalier_HLV_Inter,11,FALSE)))))))))))))</f>
        <v>0</v>
      </c>
      <c r="EJ22" s="63">
        <f>IF(WEEKDAY(EJ4,2)=5,(EJ13-HLOOKUP(EJ4+3,Journalier_HLV_Inter,11,FALSE)),IF(AND(WEEKDAY(EJ4,2)=1,COUNTIF(Jours_fériés,AND(EJ4+1,IE+2))),EJ13-HLOOKUP(EJ4+3,Journalier_HLV_Inter,11,FALSE),IF(AND(WEEKDAY(EJ4,2)=1,COUNTIF(Jours_fériés,EJ4+1)),EJ13-HLOOKUP(EJ4+2,Journalier_HLV_Inter,11,FALSE),IF(AND(WEEKDAY(EJ4,2)=2,COUNTIF(Jours_fériés,AND(EJ4+1,EJ4+2))),EJ13-HLOOKUP(EJ4+3,Journalier_HLV_Inter,11,FALSE),IF(AND(WEEKDAY(EJ4,2)=2,COUNTIF(Jours_fériés,EJ4+1)),EJ13-HLOOKUP(EJ4+2,Journalier_HLV_Inter,11,FALSE),IF(AND(WEEKDAY(EJ4,2)=3,COUNTIF(Jours_fériés,AND(EJ4+1,EJ4+2))),EJ13-HLOOKUP(EJ4+5,Journalier_HLV_Inter,11,FALSE),IF(AND(WEEKDAY(EJ4,2)=3,COUNTIF(Jours_fériés,EJ4+1)),EJ13-HLOOKUP(EJ4+2,Journalier_HLV_Inter,11,FALSE),IF(AND(WEEKDAY(EJ4,2)=4,COUNTIF(Jours_fériés,EJ4+1)),EJ13-HLOOKUP(EJ4+4,Journalier_HLV_Inter,11,FALSE),IF(AND(WEEKDAY(EJ4,2)=4,COUNTIF(Jours_fériés,AND(EJ4+1,EJ4+4))),EJ13-HLOOKUP(EJ4+5,Journalier_HLV_Inter,11,FALSE),IF(AND(WEEKDAY(EJ4,2)=5,COUNTIF(Jours_fériés,EJ4+3)),EJ13-HLOOKUP(EJ4+4,Journalier_HLV_Inter,11,FALSE),IF(COUNTIF(Week_end,EJ4),0,IF(COUNTIF(Jours_fériés,EJ4),0,EJ13-HLOOKUP(EJ4+1,Journalier_HLV_Inter,11,FALSE)))))))))))))</f>
        <v>0</v>
      </c>
      <c r="EK22" s="63">
        <f>IF(WEEKDAY(EK4,2)=5,(EK13-HLOOKUP(EK4+3,Journalier_HLV_Inter,11,FALSE)),IF(AND(WEEKDAY(EK4,2)=1,COUNTIF(Jours_fériés,AND(EK4+1,IE+2))),EK13-HLOOKUP(EK4+3,Journalier_HLV_Inter,11,FALSE),IF(AND(WEEKDAY(EK4,2)=1,COUNTIF(Jours_fériés,EK4+1)),EK13-HLOOKUP(EK4+2,Journalier_HLV_Inter,11,FALSE),IF(AND(WEEKDAY(EK4,2)=2,COUNTIF(Jours_fériés,AND(EK4+1,EK4+2))),EK13-HLOOKUP(EK4+3,Journalier_HLV_Inter,11,FALSE),IF(AND(WEEKDAY(EK4,2)=2,COUNTIF(Jours_fériés,EK4+1)),EK13-HLOOKUP(EK4+2,Journalier_HLV_Inter,11,FALSE),IF(AND(WEEKDAY(EK4,2)=3,COUNTIF(Jours_fériés,AND(EK4+1,EK4+2))),EK13-HLOOKUP(EK4+5,Journalier_HLV_Inter,11,FALSE),IF(AND(WEEKDAY(EK4,2)=3,COUNTIF(Jours_fériés,EK4+1)),EK13-HLOOKUP(EK4+2,Journalier_HLV_Inter,11,FALSE),IF(AND(WEEKDAY(EK4,2)=4,COUNTIF(Jours_fériés,EK4+1)),EK13-HLOOKUP(EK4+4,Journalier_HLV_Inter,11,FALSE),IF(AND(WEEKDAY(EK4,2)=4,COUNTIF(Jours_fériés,AND(EK4+1,EK4+4))),EK13-HLOOKUP(EK4+5,Journalier_HLV_Inter,11,FALSE),IF(AND(WEEKDAY(EK4,2)=5,COUNTIF(Jours_fériés,EK4+3)),EK13-HLOOKUP(EK4+4,Journalier_HLV_Inter,11,FALSE),IF(COUNTIF(Week_end,EK4),0,IF(COUNTIF(Jours_fériés,EK4),0,EK13-HLOOKUP(EK4+1,Journalier_HLV_Inter,11,FALSE)))))))))))))</f>
        <v>0</v>
      </c>
      <c r="EL22" s="63">
        <f>IF(WEEKDAY(EL4,2)=5,(EL13-HLOOKUP(EL4+3,Journalier_HLV_Inter,11,FALSE)),IF(AND(WEEKDAY(EL4,2)=1,COUNTIF(Jours_fériés,AND(EL4+1,IE+2))),EL13-HLOOKUP(EL4+3,Journalier_HLV_Inter,11,FALSE),IF(AND(WEEKDAY(EL4,2)=1,COUNTIF(Jours_fériés,EL4+1)),EL13-HLOOKUP(EL4+2,Journalier_HLV_Inter,11,FALSE),IF(AND(WEEKDAY(EL4,2)=2,COUNTIF(Jours_fériés,AND(EL4+1,EL4+2))),EL13-HLOOKUP(EL4+3,Journalier_HLV_Inter,11,FALSE),IF(AND(WEEKDAY(EL4,2)=2,COUNTIF(Jours_fériés,EL4+1)),EL13-HLOOKUP(EL4+2,Journalier_HLV_Inter,11,FALSE),IF(AND(WEEKDAY(EL4,2)=3,COUNTIF(Jours_fériés,AND(EL4+1,EL4+2))),EL13-HLOOKUP(EL4+5,Journalier_HLV_Inter,11,FALSE),IF(AND(WEEKDAY(EL4,2)=3,COUNTIF(Jours_fériés,EL4+1)),EL13-HLOOKUP(EL4+2,Journalier_HLV_Inter,11,FALSE),IF(AND(WEEKDAY(EL4,2)=4,COUNTIF(Jours_fériés,EL4+1)),EL13-HLOOKUP(EL4+4,Journalier_HLV_Inter,11,FALSE),IF(AND(WEEKDAY(EL4,2)=4,COUNTIF(Jours_fériés,AND(EL4+1,EL4+4))),EL13-HLOOKUP(EL4+5,Journalier_HLV_Inter,11,FALSE),IF(AND(WEEKDAY(EL4,2)=5,COUNTIF(Jours_fériés,EL4+3)),EL13-HLOOKUP(EL4+4,Journalier_HLV_Inter,11,FALSE),IF(COUNTIF(Week_end,EL4),0,IF(COUNTIF(Jours_fériés,EL4),0,EL13-HLOOKUP(EL4+1,Journalier_HLV_Inter,11,FALSE)))))))))))))</f>
        <v>0</v>
      </c>
      <c r="EM22" s="63">
        <f>IF(WEEKDAY(EM4,2)=5,(EM13-HLOOKUP(EM4+3,Journalier_HLV_Inter,11,FALSE)),IF(AND(WEEKDAY(EM4,2)=1,COUNTIF(Jours_fériés,AND(EM4+1,IE+2))),EM13-HLOOKUP(EM4+3,Journalier_HLV_Inter,11,FALSE),IF(AND(WEEKDAY(EM4,2)=1,COUNTIF(Jours_fériés,EM4+1)),EM13-HLOOKUP(EM4+2,Journalier_HLV_Inter,11,FALSE),IF(AND(WEEKDAY(EM4,2)=2,COUNTIF(Jours_fériés,AND(EM4+1,EM4+2))),EM13-HLOOKUP(EM4+3,Journalier_HLV_Inter,11,FALSE),IF(AND(WEEKDAY(EM4,2)=2,COUNTIF(Jours_fériés,EM4+1)),EM13-HLOOKUP(EM4+2,Journalier_HLV_Inter,11,FALSE),IF(AND(WEEKDAY(EM4,2)=3,COUNTIF(Jours_fériés,AND(EM4+1,EM4+2))),EM13-HLOOKUP(EM4+5,Journalier_HLV_Inter,11,FALSE),IF(AND(WEEKDAY(EM4,2)=3,COUNTIF(Jours_fériés,EM4+1)),EM13-HLOOKUP(EM4+2,Journalier_HLV_Inter,11,FALSE),IF(AND(WEEKDAY(EM4,2)=4,COUNTIF(Jours_fériés,EM4+1)),EM13-HLOOKUP(EM4+4,Journalier_HLV_Inter,11,FALSE),IF(AND(WEEKDAY(EM4,2)=4,COUNTIF(Jours_fériés,AND(EM4+1,EM4+4))),EM13-HLOOKUP(EM4+5,Journalier_HLV_Inter,11,FALSE),IF(AND(WEEKDAY(EM4,2)=5,COUNTIF(Jours_fériés,EM4+3)),EM13-HLOOKUP(EM4+4,Journalier_HLV_Inter,11,FALSE),IF(COUNTIF(Week_end,EM4),0,IF(COUNTIF(Jours_fériés,EM4),0,EM13-HLOOKUP(EM4+1,Journalier_HLV_Inter,11,FALSE)))))))))))))</f>
        <v>0</v>
      </c>
      <c r="EN22" s="63">
        <f>IF(WEEKDAY(EN4,2)=5,(EN13-HLOOKUP(EN4+3,Journalier_HLV_Inter,11,FALSE)),IF(AND(WEEKDAY(EN4,2)=1,COUNTIF(Jours_fériés,AND(EN4+1,IE+2))),EN13-HLOOKUP(EN4+3,Journalier_HLV_Inter,11,FALSE),IF(AND(WEEKDAY(EN4,2)=1,COUNTIF(Jours_fériés,EN4+1)),EN13-HLOOKUP(EN4+2,Journalier_HLV_Inter,11,FALSE),IF(AND(WEEKDAY(EN4,2)=2,COUNTIF(Jours_fériés,AND(EN4+1,EN4+2))),EN13-HLOOKUP(EN4+3,Journalier_HLV_Inter,11,FALSE),IF(AND(WEEKDAY(EN4,2)=2,COUNTIF(Jours_fériés,EN4+1)),EN13-HLOOKUP(EN4+2,Journalier_HLV_Inter,11,FALSE),IF(AND(WEEKDAY(EN4,2)=3,COUNTIF(Jours_fériés,AND(EN4+1,EN4+2))),EN13-HLOOKUP(EN4+5,Journalier_HLV_Inter,11,FALSE),IF(AND(WEEKDAY(EN4,2)=3,COUNTIF(Jours_fériés,EN4+1)),EN13-HLOOKUP(EN4+2,Journalier_HLV_Inter,11,FALSE),IF(AND(WEEKDAY(EN4,2)=4,COUNTIF(Jours_fériés,EN4+1)),EN13-HLOOKUP(EN4+4,Journalier_HLV_Inter,11,FALSE),IF(AND(WEEKDAY(EN4,2)=4,COUNTIF(Jours_fériés,AND(EN4+1,EN4+4))),EN13-HLOOKUP(EN4+5,Journalier_HLV_Inter,11,FALSE),IF(AND(WEEKDAY(EN4,2)=5,COUNTIF(Jours_fériés,EN4+3)),EN13-HLOOKUP(EN4+4,Journalier_HLV_Inter,11,FALSE),IF(COUNTIF(Week_end,EN4),0,IF(COUNTIF(Jours_fériés,EN4),0,EN13-HLOOKUP(EN4+1,Journalier_HLV_Inter,11,FALSE)))))))))))))</f>
        <v>0</v>
      </c>
      <c r="EO22" s="63">
        <f>IF(WEEKDAY(EO4,2)=5,(EO13-HLOOKUP(EO4+3,Journalier_HLV_Inter,11,FALSE)),IF(AND(WEEKDAY(EO4,2)=1,COUNTIF(Jours_fériés,AND(EO4+1,IE+2))),EO13-HLOOKUP(EO4+3,Journalier_HLV_Inter,11,FALSE),IF(AND(WEEKDAY(EO4,2)=1,COUNTIF(Jours_fériés,EO4+1)),EO13-HLOOKUP(EO4+2,Journalier_HLV_Inter,11,FALSE),IF(AND(WEEKDAY(EO4,2)=2,COUNTIF(Jours_fériés,AND(EO4+1,EO4+2))),EO13-HLOOKUP(EO4+3,Journalier_HLV_Inter,11,FALSE),IF(AND(WEEKDAY(EO4,2)=2,COUNTIF(Jours_fériés,EO4+1)),EO13-HLOOKUP(EO4+2,Journalier_HLV_Inter,11,FALSE),IF(AND(WEEKDAY(EO4,2)=3,COUNTIF(Jours_fériés,AND(EO4+1,EO4+2))),EO13-HLOOKUP(EO4+5,Journalier_HLV_Inter,11,FALSE),IF(AND(WEEKDAY(EO4,2)=3,COUNTIF(Jours_fériés,EO4+1)),EO13-HLOOKUP(EO4+2,Journalier_HLV_Inter,11,FALSE),IF(AND(WEEKDAY(EO4,2)=4,COUNTIF(Jours_fériés,EO4+1)),EO13-HLOOKUP(EO4+4,Journalier_HLV_Inter,11,FALSE),IF(AND(WEEKDAY(EO4,2)=4,COUNTIF(Jours_fériés,AND(EO4+1,EO4+4))),EO13-HLOOKUP(EO4+5,Journalier_HLV_Inter,11,FALSE),IF(AND(WEEKDAY(EO4,2)=5,COUNTIF(Jours_fériés,EO4+3)),EO13-HLOOKUP(EO4+4,Journalier_HLV_Inter,11,FALSE),IF(COUNTIF(Week_end,EO4),0,IF(COUNTIF(Jours_fériés,EO4),0,EO13-HLOOKUP(EO4+1,Journalier_HLV_Inter,11,FALSE)))))))))))))</f>
        <v>0</v>
      </c>
      <c r="EP22" s="63">
        <f>IF(WEEKDAY(EP4,2)=5,(EP13-HLOOKUP(EP4+3,Journalier_HLV_Inter,11,FALSE)),IF(AND(WEEKDAY(EP4,2)=1,COUNTIF(Jours_fériés,AND(EP4+1,IE+2))),EP13-HLOOKUP(EP4+3,Journalier_HLV_Inter,11,FALSE),IF(AND(WEEKDAY(EP4,2)=1,COUNTIF(Jours_fériés,EP4+1)),EP13-HLOOKUP(EP4+2,Journalier_HLV_Inter,11,FALSE),IF(AND(WEEKDAY(EP4,2)=2,COUNTIF(Jours_fériés,AND(EP4+1,EP4+2))),EP13-HLOOKUP(EP4+3,Journalier_HLV_Inter,11,FALSE),IF(AND(WEEKDAY(EP4,2)=2,COUNTIF(Jours_fériés,EP4+1)),EP13-HLOOKUP(EP4+2,Journalier_HLV_Inter,11,FALSE),IF(AND(WEEKDAY(EP4,2)=3,COUNTIF(Jours_fériés,AND(EP4+1,EP4+2))),EP13-HLOOKUP(EP4+5,Journalier_HLV_Inter,11,FALSE),IF(AND(WEEKDAY(EP4,2)=3,COUNTIF(Jours_fériés,EP4+1)),EP13-HLOOKUP(EP4+2,Journalier_HLV_Inter,11,FALSE),IF(AND(WEEKDAY(EP4,2)=4,COUNTIF(Jours_fériés,EP4+1)),EP13-HLOOKUP(EP4+4,Journalier_HLV_Inter,11,FALSE),IF(AND(WEEKDAY(EP4,2)=4,COUNTIF(Jours_fériés,AND(EP4+1,EP4+4))),EP13-HLOOKUP(EP4+5,Journalier_HLV_Inter,11,FALSE),IF(AND(WEEKDAY(EP4,2)=5,COUNTIF(Jours_fériés,EP4+3)),EP13-HLOOKUP(EP4+4,Journalier_HLV_Inter,11,FALSE),IF(COUNTIF(Week_end,EP4),0,IF(COUNTIF(Jours_fériés,EP4),0,EP13-HLOOKUP(EP4+1,Journalier_HLV_Inter,11,FALSE)))))))))))))</f>
        <v>0</v>
      </c>
      <c r="EQ22" s="63">
        <f>IF(WEEKDAY(EQ4,2)=5,(EQ13-HLOOKUP(EQ4+3,Journalier_HLV_Inter,11,FALSE)),IF(AND(WEEKDAY(EQ4,2)=1,COUNTIF(Jours_fériés,AND(EQ4+1,IE+2))),EQ13-HLOOKUP(EQ4+3,Journalier_HLV_Inter,11,FALSE),IF(AND(WEEKDAY(EQ4,2)=1,COUNTIF(Jours_fériés,EQ4+1)),EQ13-HLOOKUP(EQ4+2,Journalier_HLV_Inter,11,FALSE),IF(AND(WEEKDAY(EQ4,2)=2,COUNTIF(Jours_fériés,AND(EQ4+1,EQ4+2))),EQ13-HLOOKUP(EQ4+3,Journalier_HLV_Inter,11,FALSE),IF(AND(WEEKDAY(EQ4,2)=2,COUNTIF(Jours_fériés,EQ4+1)),EQ13-HLOOKUP(EQ4+2,Journalier_HLV_Inter,11,FALSE),IF(AND(WEEKDAY(EQ4,2)=3,COUNTIF(Jours_fériés,AND(EQ4+1,EQ4+2))),EQ13-HLOOKUP(EQ4+5,Journalier_HLV_Inter,11,FALSE),IF(AND(WEEKDAY(EQ4,2)=3,COUNTIF(Jours_fériés,EQ4+1)),EQ13-HLOOKUP(EQ4+2,Journalier_HLV_Inter,11,FALSE),IF(AND(WEEKDAY(EQ4,2)=4,COUNTIF(Jours_fériés,EQ4+1)),EQ13-HLOOKUP(EQ4+4,Journalier_HLV_Inter,11,FALSE),IF(AND(WEEKDAY(EQ4,2)=4,COUNTIF(Jours_fériés,AND(EQ4+1,EQ4+4))),EQ13-HLOOKUP(EQ4+5,Journalier_HLV_Inter,11,FALSE),IF(AND(WEEKDAY(EQ4,2)=5,COUNTIF(Jours_fériés,EQ4+3)),EQ13-HLOOKUP(EQ4+4,Journalier_HLV_Inter,11,FALSE),IF(COUNTIF(Week_end,EQ4),0,IF(COUNTIF(Jours_fériés,EQ4),0,EQ13-HLOOKUP(EQ4+1,Journalier_HLV_Inter,11,FALSE)))))))))))))</f>
        <v>0</v>
      </c>
      <c r="ER22" s="63">
        <f>IF(WEEKDAY(ER4,2)=5,(ER13-HLOOKUP(ER4+3,Journalier_HLV_Inter,11,FALSE)),IF(AND(WEEKDAY(ER4,2)=1,COUNTIF(Jours_fériés,AND(ER4+1,IE+2))),ER13-HLOOKUP(ER4+3,Journalier_HLV_Inter,11,FALSE),IF(AND(WEEKDAY(ER4,2)=1,COUNTIF(Jours_fériés,ER4+1)),ER13-HLOOKUP(ER4+2,Journalier_HLV_Inter,11,FALSE),IF(AND(WEEKDAY(ER4,2)=2,COUNTIF(Jours_fériés,AND(ER4+1,ER4+2))),ER13-HLOOKUP(ER4+3,Journalier_HLV_Inter,11,FALSE),IF(AND(WEEKDAY(ER4,2)=2,COUNTIF(Jours_fériés,ER4+1)),ER13-HLOOKUP(ER4+2,Journalier_HLV_Inter,11,FALSE),IF(AND(WEEKDAY(ER4,2)=3,COUNTIF(Jours_fériés,AND(ER4+1,ER4+2))),ER13-HLOOKUP(ER4+5,Journalier_HLV_Inter,11,FALSE),IF(AND(WEEKDAY(ER4,2)=3,COUNTIF(Jours_fériés,ER4+1)),ER13-HLOOKUP(ER4+2,Journalier_HLV_Inter,11,FALSE),IF(AND(WEEKDAY(ER4,2)=4,COUNTIF(Jours_fériés,ER4+1)),ER13-HLOOKUP(ER4+4,Journalier_HLV_Inter,11,FALSE),IF(AND(WEEKDAY(ER4,2)=4,COUNTIF(Jours_fériés,AND(ER4+1,ER4+4))),ER13-HLOOKUP(ER4+5,Journalier_HLV_Inter,11,FALSE),IF(AND(WEEKDAY(ER4,2)=5,COUNTIF(Jours_fériés,ER4+3)),ER13-HLOOKUP(ER4+4,Journalier_HLV_Inter,11,FALSE),IF(COUNTIF(Week_end,ER4),0,IF(COUNTIF(Jours_fériés,ER4),0,ER13-HLOOKUP(ER4+1,Journalier_HLV_Inter,11,FALSE)))))))))))))</f>
        <v>0</v>
      </c>
      <c r="ES22" s="63">
        <f>IF(WEEKDAY(ES4,2)=5,(ES13-HLOOKUP(ES4+3,Journalier_HLV_Inter,11,FALSE)),IF(AND(WEEKDAY(ES4,2)=1,COUNTIF(Jours_fériés,AND(ES4+1,IE+2))),ES13-HLOOKUP(ES4+3,Journalier_HLV_Inter,11,FALSE),IF(AND(WEEKDAY(ES4,2)=1,COUNTIF(Jours_fériés,ES4+1)),ES13-HLOOKUP(ES4+2,Journalier_HLV_Inter,11,FALSE),IF(AND(WEEKDAY(ES4,2)=2,COUNTIF(Jours_fériés,AND(ES4+1,ES4+2))),ES13-HLOOKUP(ES4+3,Journalier_HLV_Inter,11,FALSE),IF(AND(WEEKDAY(ES4,2)=2,COUNTIF(Jours_fériés,ES4+1)),ES13-HLOOKUP(ES4+2,Journalier_HLV_Inter,11,FALSE),IF(AND(WEEKDAY(ES4,2)=3,COUNTIF(Jours_fériés,AND(ES4+1,ES4+2))),ES13-HLOOKUP(ES4+5,Journalier_HLV_Inter,11,FALSE),IF(AND(WEEKDAY(ES4,2)=3,COUNTIF(Jours_fériés,ES4+1)),ES13-HLOOKUP(ES4+2,Journalier_HLV_Inter,11,FALSE),IF(AND(WEEKDAY(ES4,2)=4,COUNTIF(Jours_fériés,ES4+1)),ES13-HLOOKUP(ES4+4,Journalier_HLV_Inter,11,FALSE),IF(AND(WEEKDAY(ES4,2)=4,COUNTIF(Jours_fériés,AND(ES4+1,ES4+4))),ES13-HLOOKUP(ES4+5,Journalier_HLV_Inter,11,FALSE),IF(AND(WEEKDAY(ES4,2)=5,COUNTIF(Jours_fériés,ES4+3)),ES13-HLOOKUP(ES4+4,Journalier_HLV_Inter,11,FALSE),IF(COUNTIF(Week_end,ES4),0,IF(COUNTIF(Jours_fériés,ES4),0,ES13-HLOOKUP(ES4+1,Journalier_HLV_Inter,11,FALSE)))))))))))))</f>
        <v>0</v>
      </c>
      <c r="ET22" s="63">
        <f>IF(WEEKDAY(ET4,2)=5,(ET13-HLOOKUP(ET4+3,Journalier_HLV_Inter,11,FALSE)),IF(AND(WEEKDAY(ET4,2)=1,COUNTIF(Jours_fériés,AND(ET4+1,IE+2))),ET13-HLOOKUP(ET4+3,Journalier_HLV_Inter,11,FALSE),IF(AND(WEEKDAY(ET4,2)=1,COUNTIF(Jours_fériés,ET4+1)),ET13-HLOOKUP(ET4+2,Journalier_HLV_Inter,11,FALSE),IF(AND(WEEKDAY(ET4,2)=2,COUNTIF(Jours_fériés,AND(ET4+1,ET4+2))),ET13-HLOOKUP(ET4+3,Journalier_HLV_Inter,11,FALSE),IF(AND(WEEKDAY(ET4,2)=2,COUNTIF(Jours_fériés,ET4+1)),ET13-HLOOKUP(ET4+2,Journalier_HLV_Inter,11,FALSE),IF(AND(WEEKDAY(ET4,2)=3,COUNTIF(Jours_fériés,AND(ET4+1,ET4+2))),ET13-HLOOKUP(ET4+5,Journalier_HLV_Inter,11,FALSE),IF(AND(WEEKDAY(ET4,2)=3,COUNTIF(Jours_fériés,ET4+1)),ET13-HLOOKUP(ET4+2,Journalier_HLV_Inter,11,FALSE),IF(AND(WEEKDAY(ET4,2)=4,COUNTIF(Jours_fériés,ET4+1)),ET13-HLOOKUP(ET4+4,Journalier_HLV_Inter,11,FALSE),IF(AND(WEEKDAY(ET4,2)=4,COUNTIF(Jours_fériés,AND(ET4+1,ET4+4))),ET13-HLOOKUP(ET4+5,Journalier_HLV_Inter,11,FALSE),IF(AND(WEEKDAY(ET4,2)=5,COUNTIF(Jours_fériés,ET4+3)),ET13-HLOOKUP(ET4+4,Journalier_HLV_Inter,11,FALSE),IF(COUNTIF(Week_end,ET4),0,IF(COUNTIF(Jours_fériés,ET4),0,ET13-HLOOKUP(ET4+1,Journalier_HLV_Inter,11,FALSE)))))))))))))</f>
        <v>0</v>
      </c>
      <c r="EU22" s="63">
        <f>IF(WEEKDAY(EU4,2)=5,(EU13-HLOOKUP(EU4+3,Journalier_HLV_Inter,11,FALSE)),IF(AND(WEEKDAY(EU4,2)=1,COUNTIF(Jours_fériés,AND(EU4+1,IE+2))),EU13-HLOOKUP(EU4+3,Journalier_HLV_Inter,11,FALSE),IF(AND(WEEKDAY(EU4,2)=1,COUNTIF(Jours_fériés,EU4+1)),EU13-HLOOKUP(EU4+2,Journalier_HLV_Inter,11,FALSE),IF(AND(WEEKDAY(EU4,2)=2,COUNTIF(Jours_fériés,AND(EU4+1,EU4+2))),EU13-HLOOKUP(EU4+3,Journalier_HLV_Inter,11,FALSE),IF(AND(WEEKDAY(EU4,2)=2,COUNTIF(Jours_fériés,EU4+1)),EU13-HLOOKUP(EU4+2,Journalier_HLV_Inter,11,FALSE),IF(AND(WEEKDAY(EU4,2)=3,COUNTIF(Jours_fériés,AND(EU4+1,EU4+2))),EU13-HLOOKUP(EU4+5,Journalier_HLV_Inter,11,FALSE),IF(AND(WEEKDAY(EU4,2)=3,COUNTIF(Jours_fériés,EU4+1)),EU13-HLOOKUP(EU4+2,Journalier_HLV_Inter,11,FALSE),IF(AND(WEEKDAY(EU4,2)=4,COUNTIF(Jours_fériés,EU4+1)),EU13-HLOOKUP(EU4+4,Journalier_HLV_Inter,11,FALSE),IF(AND(WEEKDAY(EU4,2)=4,COUNTIF(Jours_fériés,AND(EU4+1,EU4+4))),EU13-HLOOKUP(EU4+5,Journalier_HLV_Inter,11,FALSE),IF(AND(WEEKDAY(EU4,2)=5,COUNTIF(Jours_fériés,EU4+3)),EU13-HLOOKUP(EU4+4,Journalier_HLV_Inter,11,FALSE),IF(COUNTIF(Week_end,EU4),0,IF(COUNTIF(Jours_fériés,EU4),0,EU13-HLOOKUP(EU4+1,Journalier_HLV_Inter,11,FALSE)))))))))))))</f>
        <v>0</v>
      </c>
      <c r="EV22" s="63">
        <f>IF(WEEKDAY(EV4,2)=5,(EV13-HLOOKUP(EV4+3,Journalier_HLV_Inter,11,FALSE)),IF(AND(WEEKDAY(EV4,2)=1,COUNTIF(Jours_fériés,AND(EV4+1,IE+2))),EV13-HLOOKUP(EV4+3,Journalier_HLV_Inter,11,FALSE),IF(AND(WEEKDAY(EV4,2)=1,COUNTIF(Jours_fériés,EV4+1)),EV13-HLOOKUP(EV4+2,Journalier_HLV_Inter,11,FALSE),IF(AND(WEEKDAY(EV4,2)=2,COUNTIF(Jours_fériés,AND(EV4+1,EV4+2))),EV13-HLOOKUP(EV4+3,Journalier_HLV_Inter,11,FALSE),IF(AND(WEEKDAY(EV4,2)=2,COUNTIF(Jours_fériés,EV4+1)),EV13-HLOOKUP(EV4+2,Journalier_HLV_Inter,11,FALSE),IF(AND(WEEKDAY(EV4,2)=3,COUNTIF(Jours_fériés,AND(EV4+1,EV4+2))),EV13-HLOOKUP(EV4+5,Journalier_HLV_Inter,11,FALSE),IF(AND(WEEKDAY(EV4,2)=3,COUNTIF(Jours_fériés,EV4+1)),EV13-HLOOKUP(EV4+2,Journalier_HLV_Inter,11,FALSE),IF(AND(WEEKDAY(EV4,2)=4,COUNTIF(Jours_fériés,EV4+1)),EV13-HLOOKUP(EV4+4,Journalier_HLV_Inter,11,FALSE),IF(AND(WEEKDAY(EV4,2)=4,COUNTIF(Jours_fériés,AND(EV4+1,EV4+4))),EV13-HLOOKUP(EV4+5,Journalier_HLV_Inter,11,FALSE),IF(AND(WEEKDAY(EV4,2)=5,COUNTIF(Jours_fériés,EV4+3)),EV13-HLOOKUP(EV4+4,Journalier_HLV_Inter,11,FALSE),IF(COUNTIF(Week_end,EV4),0,IF(COUNTIF(Jours_fériés,EV4),0,EV13-HLOOKUP(EV4+1,Journalier_HLV_Inter,11,FALSE)))))))))))))</f>
        <v>0</v>
      </c>
      <c r="EW22" s="63">
        <f>IF(WEEKDAY(EW4,2)=5,(EW13-HLOOKUP(EW4+3,Journalier_HLV_Inter,11,FALSE)),IF(AND(WEEKDAY(EW4,2)=1,COUNTIF(Jours_fériés,AND(EW4+1,IE+2))),EW13-HLOOKUP(EW4+3,Journalier_HLV_Inter,11,FALSE),IF(AND(WEEKDAY(EW4,2)=1,COUNTIF(Jours_fériés,EW4+1)),EW13-HLOOKUP(EW4+2,Journalier_HLV_Inter,11,FALSE),IF(AND(WEEKDAY(EW4,2)=2,COUNTIF(Jours_fériés,AND(EW4+1,EW4+2))),EW13-HLOOKUP(EW4+3,Journalier_HLV_Inter,11,FALSE),IF(AND(WEEKDAY(EW4,2)=2,COUNTIF(Jours_fériés,EW4+1)),EW13-HLOOKUP(EW4+2,Journalier_HLV_Inter,11,FALSE),IF(AND(WEEKDAY(EW4,2)=3,COUNTIF(Jours_fériés,AND(EW4+1,EW4+2))),EW13-HLOOKUP(EW4+5,Journalier_HLV_Inter,11,FALSE),IF(AND(WEEKDAY(EW4,2)=3,COUNTIF(Jours_fériés,EW4+1)),EW13-HLOOKUP(EW4+2,Journalier_HLV_Inter,11,FALSE),IF(AND(WEEKDAY(EW4,2)=4,COUNTIF(Jours_fériés,EW4+1)),EW13-HLOOKUP(EW4+4,Journalier_HLV_Inter,11,FALSE),IF(AND(WEEKDAY(EW4,2)=4,COUNTIF(Jours_fériés,AND(EW4+1,EW4+4))),EW13-HLOOKUP(EW4+5,Journalier_HLV_Inter,11,FALSE),IF(AND(WEEKDAY(EW4,2)=5,COUNTIF(Jours_fériés,EW4+3)),EW13-HLOOKUP(EW4+4,Journalier_HLV_Inter,11,FALSE),IF(COUNTIF(Week_end,EW4),0,IF(COUNTIF(Jours_fériés,EW4),0,EW13-HLOOKUP(EW4+1,Journalier_HLV_Inter,11,FALSE)))))))))))))</f>
        <v>0</v>
      </c>
      <c r="EX22" s="63">
        <f>IF(WEEKDAY(EX4,2)=5,(EX13-HLOOKUP(EX4+3,Journalier_HLV_Inter,11,FALSE)),IF(AND(WEEKDAY(EX4,2)=1,COUNTIF(Jours_fériés,AND(EX4+1,IE+2))),EX13-HLOOKUP(EX4+3,Journalier_HLV_Inter,11,FALSE),IF(AND(WEEKDAY(EX4,2)=1,COUNTIF(Jours_fériés,EX4+1)),EX13-HLOOKUP(EX4+2,Journalier_HLV_Inter,11,FALSE),IF(AND(WEEKDAY(EX4,2)=2,COUNTIF(Jours_fériés,AND(EX4+1,EX4+2))),EX13-HLOOKUP(EX4+3,Journalier_HLV_Inter,11,FALSE),IF(AND(WEEKDAY(EX4,2)=2,COUNTIF(Jours_fériés,EX4+1)),EX13-HLOOKUP(EX4+2,Journalier_HLV_Inter,11,FALSE),IF(AND(WEEKDAY(EX4,2)=3,COUNTIF(Jours_fériés,AND(EX4+1,EX4+2))),EX13-HLOOKUP(EX4+5,Journalier_HLV_Inter,11,FALSE),IF(AND(WEEKDAY(EX4,2)=3,COUNTIF(Jours_fériés,EX4+1)),EX13-HLOOKUP(EX4+2,Journalier_HLV_Inter,11,FALSE),IF(AND(WEEKDAY(EX4,2)=4,COUNTIF(Jours_fériés,EX4+1)),EX13-HLOOKUP(EX4+4,Journalier_HLV_Inter,11,FALSE),IF(AND(WEEKDAY(EX4,2)=4,COUNTIF(Jours_fériés,AND(EX4+1,EX4+4))),EX13-HLOOKUP(EX4+5,Journalier_HLV_Inter,11,FALSE),IF(AND(WEEKDAY(EX4,2)=5,COUNTIF(Jours_fériés,EX4+3)),EX13-HLOOKUP(EX4+4,Journalier_HLV_Inter,11,FALSE),IF(COUNTIF(Week_end,EX4),0,IF(COUNTIF(Jours_fériés,EX4),0,EX13-HLOOKUP(EX4+1,Journalier_HLV_Inter,11,FALSE)))))))))))))</f>
        <v>0</v>
      </c>
      <c r="EY22" s="63">
        <f>IF(WEEKDAY(EY4,2)=5,(EY13-HLOOKUP(EY4+3,Journalier_HLV_Inter,11,FALSE)),IF(AND(WEEKDAY(EY4,2)=1,COUNTIF(Jours_fériés,AND(EY4+1,IE+2))),EY13-HLOOKUP(EY4+3,Journalier_HLV_Inter,11,FALSE),IF(AND(WEEKDAY(EY4,2)=1,COUNTIF(Jours_fériés,EY4+1)),EY13-HLOOKUP(EY4+2,Journalier_HLV_Inter,11,FALSE),IF(AND(WEEKDAY(EY4,2)=2,COUNTIF(Jours_fériés,AND(EY4+1,EY4+2))),EY13-HLOOKUP(EY4+3,Journalier_HLV_Inter,11,FALSE),IF(AND(WEEKDAY(EY4,2)=2,COUNTIF(Jours_fériés,EY4+1)),EY13-HLOOKUP(EY4+2,Journalier_HLV_Inter,11,FALSE),IF(AND(WEEKDAY(EY4,2)=3,COUNTIF(Jours_fériés,AND(EY4+1,EY4+2))),EY13-HLOOKUP(EY4+5,Journalier_HLV_Inter,11,FALSE),IF(AND(WEEKDAY(EY4,2)=3,COUNTIF(Jours_fériés,EY4+1)),EY13-HLOOKUP(EY4+2,Journalier_HLV_Inter,11,FALSE),IF(AND(WEEKDAY(EY4,2)=4,COUNTIF(Jours_fériés,EY4+1)),EY13-HLOOKUP(EY4+4,Journalier_HLV_Inter,11,FALSE),IF(AND(WEEKDAY(EY4,2)=4,COUNTIF(Jours_fériés,AND(EY4+1,EY4+4))),EY13-HLOOKUP(EY4+5,Journalier_HLV_Inter,11,FALSE),IF(AND(WEEKDAY(EY4,2)=5,COUNTIF(Jours_fériés,EY4+3)),EY13-HLOOKUP(EY4+4,Journalier_HLV_Inter,11,FALSE),IF(COUNTIF(Week_end,EY4),0,IF(COUNTIF(Jours_fériés,EY4),0,EY13-HLOOKUP(EY4+1,Journalier_HLV_Inter,11,FALSE)))))))))))))</f>
        <v>0</v>
      </c>
      <c r="EZ22" s="63">
        <f>IF(WEEKDAY(EZ4,2)=5,(EZ13-HLOOKUP(EZ4+3,Journalier_HLV_Inter,11,FALSE)),IF(AND(WEEKDAY(EZ4,2)=1,COUNTIF(Jours_fériés,AND(EZ4+1,IE+2))),EZ13-HLOOKUP(EZ4+3,Journalier_HLV_Inter,11,FALSE),IF(AND(WEEKDAY(EZ4,2)=1,COUNTIF(Jours_fériés,EZ4+1)),EZ13-HLOOKUP(EZ4+2,Journalier_HLV_Inter,11,FALSE),IF(AND(WEEKDAY(EZ4,2)=2,COUNTIF(Jours_fériés,AND(EZ4+1,EZ4+2))),EZ13-HLOOKUP(EZ4+3,Journalier_HLV_Inter,11,FALSE),IF(AND(WEEKDAY(EZ4,2)=2,COUNTIF(Jours_fériés,EZ4+1)),EZ13-HLOOKUP(EZ4+2,Journalier_HLV_Inter,11,FALSE),IF(AND(WEEKDAY(EZ4,2)=3,COUNTIF(Jours_fériés,AND(EZ4+1,EZ4+2))),EZ13-HLOOKUP(EZ4+5,Journalier_HLV_Inter,11,FALSE),IF(AND(WEEKDAY(EZ4,2)=3,COUNTIF(Jours_fériés,EZ4+1)),EZ13-HLOOKUP(EZ4+2,Journalier_HLV_Inter,11,FALSE),IF(AND(WEEKDAY(EZ4,2)=4,COUNTIF(Jours_fériés,EZ4+1)),EZ13-HLOOKUP(EZ4+4,Journalier_HLV_Inter,11,FALSE),IF(AND(WEEKDAY(EZ4,2)=4,COUNTIF(Jours_fériés,AND(EZ4+1,EZ4+4))),EZ13-HLOOKUP(EZ4+5,Journalier_HLV_Inter,11,FALSE),IF(AND(WEEKDAY(EZ4,2)=5,COUNTIF(Jours_fériés,EZ4+3)),EZ13-HLOOKUP(EZ4+4,Journalier_HLV_Inter,11,FALSE),IF(COUNTIF(Week_end,EZ4),0,IF(COUNTIF(Jours_fériés,EZ4),0,EZ13-HLOOKUP(EZ4+1,Journalier_HLV_Inter,11,FALSE)))))))))))))</f>
        <v>0</v>
      </c>
      <c r="FA22" s="63">
        <f>IF(WEEKDAY(FA4,2)=5,(FA13-HLOOKUP(FA4+3,Journalier_HLV_Inter,11,FALSE)),IF(AND(WEEKDAY(FA4,2)=1,COUNTIF(Jours_fériés,AND(FA4+1,IE+2))),FA13-HLOOKUP(FA4+3,Journalier_HLV_Inter,11,FALSE),IF(AND(WEEKDAY(FA4,2)=1,COUNTIF(Jours_fériés,FA4+1)),FA13-HLOOKUP(FA4+2,Journalier_HLV_Inter,11,FALSE),IF(AND(WEEKDAY(FA4,2)=2,COUNTIF(Jours_fériés,AND(FA4+1,FA4+2))),FA13-HLOOKUP(FA4+3,Journalier_HLV_Inter,11,FALSE),IF(AND(WEEKDAY(FA4,2)=2,COUNTIF(Jours_fériés,FA4+1)),FA13-HLOOKUP(FA4+2,Journalier_HLV_Inter,11,FALSE),IF(AND(WEEKDAY(FA4,2)=3,COUNTIF(Jours_fériés,AND(FA4+1,FA4+2))),FA13-HLOOKUP(FA4+5,Journalier_HLV_Inter,11,FALSE),IF(AND(WEEKDAY(FA4,2)=3,COUNTIF(Jours_fériés,FA4+1)),FA13-HLOOKUP(FA4+2,Journalier_HLV_Inter,11,FALSE),IF(AND(WEEKDAY(FA4,2)=4,COUNTIF(Jours_fériés,FA4+1)),FA13-HLOOKUP(FA4+4,Journalier_HLV_Inter,11,FALSE),IF(AND(WEEKDAY(FA4,2)=4,COUNTIF(Jours_fériés,AND(FA4+1,FA4+4))),FA13-HLOOKUP(FA4+5,Journalier_HLV_Inter,11,FALSE),IF(AND(WEEKDAY(FA4,2)=5,COUNTIF(Jours_fériés,FA4+3)),FA13-HLOOKUP(FA4+4,Journalier_HLV_Inter,11,FALSE),IF(COUNTIF(Week_end,FA4),0,IF(COUNTIF(Jours_fériés,FA4),0,FA13-HLOOKUP(FA4+1,Journalier_HLV_Inter,11,FALSE)))))))))))))</f>
        <v>0</v>
      </c>
      <c r="FB22" s="63">
        <f>IF(WEEKDAY(FB4,2)=5,(FB13-HLOOKUP(FB4+3,Journalier_HLV_Inter,11,FALSE)),IF(AND(WEEKDAY(FB4,2)=1,COUNTIF(Jours_fériés,AND(FB4+1,IE+2))),FB13-HLOOKUP(FB4+3,Journalier_HLV_Inter,11,FALSE),IF(AND(WEEKDAY(FB4,2)=1,COUNTIF(Jours_fériés,FB4+1)),FB13-HLOOKUP(FB4+2,Journalier_HLV_Inter,11,FALSE),IF(AND(WEEKDAY(FB4,2)=2,COUNTIF(Jours_fériés,AND(FB4+1,FB4+2))),FB13-HLOOKUP(FB4+3,Journalier_HLV_Inter,11,FALSE),IF(AND(WEEKDAY(FB4,2)=2,COUNTIF(Jours_fériés,FB4+1)),FB13-HLOOKUP(FB4+2,Journalier_HLV_Inter,11,FALSE),IF(AND(WEEKDAY(FB4,2)=3,COUNTIF(Jours_fériés,AND(FB4+1,FB4+2))),FB13-HLOOKUP(FB4+5,Journalier_HLV_Inter,11,FALSE),IF(AND(WEEKDAY(FB4,2)=3,COUNTIF(Jours_fériés,FB4+1)),FB13-HLOOKUP(FB4+2,Journalier_HLV_Inter,11,FALSE),IF(AND(WEEKDAY(FB4,2)=4,COUNTIF(Jours_fériés,FB4+1)),FB13-HLOOKUP(FB4+4,Journalier_HLV_Inter,11,FALSE),IF(AND(WEEKDAY(FB4,2)=4,COUNTIF(Jours_fériés,AND(FB4+1,FB4+4))),FB13-HLOOKUP(FB4+5,Journalier_HLV_Inter,11,FALSE),IF(AND(WEEKDAY(FB4,2)=5,COUNTIF(Jours_fériés,FB4+3)),FB13-HLOOKUP(FB4+4,Journalier_HLV_Inter,11,FALSE),IF(COUNTIF(Week_end,FB4),0,IF(COUNTIF(Jours_fériés,FB4),0,FB13-HLOOKUP(FB4+1,Journalier_HLV_Inter,11,FALSE)))))))))))))</f>
        <v>0</v>
      </c>
      <c r="FC22" s="63">
        <f>IF(WEEKDAY(FC4,2)=5,(FC13-HLOOKUP(FC4+3,Journalier_HLV_Inter,11,FALSE)),IF(AND(WEEKDAY(FC4,2)=1,COUNTIF(Jours_fériés,AND(FC4+1,IE+2))),FC13-HLOOKUP(FC4+3,Journalier_HLV_Inter,11,FALSE),IF(AND(WEEKDAY(FC4,2)=1,COUNTIF(Jours_fériés,FC4+1)),FC13-HLOOKUP(FC4+2,Journalier_HLV_Inter,11,FALSE),IF(AND(WEEKDAY(FC4,2)=2,COUNTIF(Jours_fériés,AND(FC4+1,FC4+2))),FC13-HLOOKUP(FC4+3,Journalier_HLV_Inter,11,FALSE),IF(AND(WEEKDAY(FC4,2)=2,COUNTIF(Jours_fériés,FC4+1)),FC13-HLOOKUP(FC4+2,Journalier_HLV_Inter,11,FALSE),IF(AND(WEEKDAY(FC4,2)=3,COUNTIF(Jours_fériés,AND(FC4+1,FC4+2))),FC13-HLOOKUP(FC4+5,Journalier_HLV_Inter,11,FALSE),IF(AND(WEEKDAY(FC4,2)=3,COUNTIF(Jours_fériés,FC4+1)),FC13-HLOOKUP(FC4+2,Journalier_HLV_Inter,11,FALSE),IF(AND(WEEKDAY(FC4,2)=4,COUNTIF(Jours_fériés,FC4+1)),FC13-HLOOKUP(FC4+4,Journalier_HLV_Inter,11,FALSE),IF(AND(WEEKDAY(FC4,2)=4,COUNTIF(Jours_fériés,AND(FC4+1,FC4+4))),FC13-HLOOKUP(FC4+5,Journalier_HLV_Inter,11,FALSE),IF(AND(WEEKDAY(FC4,2)=5,COUNTIF(Jours_fériés,FC4+3)),FC13-HLOOKUP(FC4+4,Journalier_HLV_Inter,11,FALSE),IF(COUNTIF(Week_end,FC4),0,IF(COUNTIF(Jours_fériés,FC4),0,FC13-HLOOKUP(FC4+1,Journalier_HLV_Inter,11,FALSE)))))))))))))</f>
        <v>0</v>
      </c>
      <c r="FD22" s="63">
        <f>IF(WEEKDAY(FD4,2)=5,(FD13-HLOOKUP(FD4+3,Journalier_HLV_Inter,11,FALSE)),IF(AND(WEEKDAY(FD4,2)=1,COUNTIF(Jours_fériés,AND(FD4+1,IE+2))),FD13-HLOOKUP(FD4+3,Journalier_HLV_Inter,11,FALSE),IF(AND(WEEKDAY(FD4,2)=1,COUNTIF(Jours_fériés,FD4+1)),FD13-HLOOKUP(FD4+2,Journalier_HLV_Inter,11,FALSE),IF(AND(WEEKDAY(FD4,2)=2,COUNTIF(Jours_fériés,AND(FD4+1,FD4+2))),FD13-HLOOKUP(FD4+3,Journalier_HLV_Inter,11,FALSE),IF(AND(WEEKDAY(FD4,2)=2,COUNTIF(Jours_fériés,FD4+1)),FD13-HLOOKUP(FD4+2,Journalier_HLV_Inter,11,FALSE),IF(AND(WEEKDAY(FD4,2)=3,COUNTIF(Jours_fériés,AND(FD4+1,FD4+2))),FD13-HLOOKUP(FD4+5,Journalier_HLV_Inter,11,FALSE),IF(AND(WEEKDAY(FD4,2)=3,COUNTIF(Jours_fériés,FD4+1)),FD13-HLOOKUP(FD4+2,Journalier_HLV_Inter,11,FALSE),IF(AND(WEEKDAY(FD4,2)=4,COUNTIF(Jours_fériés,FD4+1)),FD13-HLOOKUP(FD4+4,Journalier_HLV_Inter,11,FALSE),IF(AND(WEEKDAY(FD4,2)=4,COUNTIF(Jours_fériés,AND(FD4+1,FD4+4))),FD13-HLOOKUP(FD4+5,Journalier_HLV_Inter,11,FALSE),IF(AND(WEEKDAY(FD4,2)=5,COUNTIF(Jours_fériés,FD4+3)),FD13-HLOOKUP(FD4+4,Journalier_HLV_Inter,11,FALSE),IF(COUNTIF(Week_end,FD4),0,IF(COUNTIF(Jours_fériés,FD4),0,FD13-HLOOKUP(FD4+1,Journalier_HLV_Inter,11,FALSE)))))))))))))</f>
        <v>0</v>
      </c>
      <c r="FE22" s="63">
        <f>IF(WEEKDAY(FE4,2)=5,(FE13-HLOOKUP(FE4+3,Journalier_HLV_Inter,11,FALSE)),IF(AND(WEEKDAY(FE4,2)=1,COUNTIF(Jours_fériés,AND(FE4+1,IE+2))),FE13-HLOOKUP(FE4+3,Journalier_HLV_Inter,11,FALSE),IF(AND(WEEKDAY(FE4,2)=1,COUNTIF(Jours_fériés,FE4+1)),FE13-HLOOKUP(FE4+2,Journalier_HLV_Inter,11,FALSE),IF(AND(WEEKDAY(FE4,2)=2,COUNTIF(Jours_fériés,AND(FE4+1,FE4+2))),FE13-HLOOKUP(FE4+3,Journalier_HLV_Inter,11,FALSE),IF(AND(WEEKDAY(FE4,2)=2,COUNTIF(Jours_fériés,FE4+1)),FE13-HLOOKUP(FE4+2,Journalier_HLV_Inter,11,FALSE),IF(AND(WEEKDAY(FE4,2)=3,COUNTIF(Jours_fériés,AND(FE4+1,FE4+2))),FE13-HLOOKUP(FE4+5,Journalier_HLV_Inter,11,FALSE),IF(AND(WEEKDAY(FE4,2)=3,COUNTIF(Jours_fériés,FE4+1)),FE13-HLOOKUP(FE4+2,Journalier_HLV_Inter,11,FALSE),IF(AND(WEEKDAY(FE4,2)=4,COUNTIF(Jours_fériés,FE4+1)),FE13-HLOOKUP(FE4+4,Journalier_HLV_Inter,11,FALSE),IF(AND(WEEKDAY(FE4,2)=4,COUNTIF(Jours_fériés,AND(FE4+1,FE4+4))),FE13-HLOOKUP(FE4+5,Journalier_HLV_Inter,11,FALSE),IF(AND(WEEKDAY(FE4,2)=5,COUNTIF(Jours_fériés,FE4+3)),FE13-HLOOKUP(FE4+4,Journalier_HLV_Inter,11,FALSE),IF(COUNTIF(Week_end,FE4),0,IF(COUNTIF(Jours_fériés,FE4),0,FE13-HLOOKUP(FE4+1,Journalier_HLV_Inter,11,FALSE)))))))))))))</f>
        <v>0</v>
      </c>
      <c r="FF22" s="63">
        <f>IF(WEEKDAY(FF4,2)=5,(FF13-HLOOKUP(FF4+3,Journalier_HLV_Inter,11,FALSE)),IF(AND(WEEKDAY(FF4,2)=1,COUNTIF(Jours_fériés,AND(FF4+1,IE+2))),FF13-HLOOKUP(FF4+3,Journalier_HLV_Inter,11,FALSE),IF(AND(WEEKDAY(FF4,2)=1,COUNTIF(Jours_fériés,FF4+1)),FF13-HLOOKUP(FF4+2,Journalier_HLV_Inter,11,FALSE),IF(AND(WEEKDAY(FF4,2)=2,COUNTIF(Jours_fériés,AND(FF4+1,FF4+2))),FF13-HLOOKUP(FF4+3,Journalier_HLV_Inter,11,FALSE),IF(AND(WEEKDAY(FF4,2)=2,COUNTIF(Jours_fériés,FF4+1)),FF13-HLOOKUP(FF4+2,Journalier_HLV_Inter,11,FALSE),IF(AND(WEEKDAY(FF4,2)=3,COUNTIF(Jours_fériés,AND(FF4+1,FF4+2))),FF13-HLOOKUP(FF4+5,Journalier_HLV_Inter,11,FALSE),IF(AND(WEEKDAY(FF4,2)=3,COUNTIF(Jours_fériés,FF4+1)),FF13-HLOOKUP(FF4+2,Journalier_HLV_Inter,11,FALSE),IF(AND(WEEKDAY(FF4,2)=4,COUNTIF(Jours_fériés,FF4+1)),FF13-HLOOKUP(FF4+4,Journalier_HLV_Inter,11,FALSE),IF(AND(WEEKDAY(FF4,2)=4,COUNTIF(Jours_fériés,AND(FF4+1,FF4+4))),FF13-HLOOKUP(FF4+5,Journalier_HLV_Inter,11,FALSE),IF(AND(WEEKDAY(FF4,2)=5,COUNTIF(Jours_fériés,FF4+3)),FF13-HLOOKUP(FF4+4,Journalier_HLV_Inter,11,FALSE),IF(COUNTIF(Week_end,FF4),0,IF(COUNTIF(Jours_fériés,FF4),0,FF13-HLOOKUP(FF4+1,Journalier_HLV_Inter,11,FALSE)))))))))))))</f>
        <v>0</v>
      </c>
      <c r="FG22" s="63">
        <f>IF(WEEKDAY(FG4,2)=5,(FG13-HLOOKUP(FG4+3,Journalier_HLV_Inter,11,FALSE)),IF(AND(WEEKDAY(FG4,2)=1,COUNTIF(Jours_fériés,AND(FG4+1,IE+2))),FG13-HLOOKUP(FG4+3,Journalier_HLV_Inter,11,FALSE),IF(AND(WEEKDAY(FG4,2)=1,COUNTIF(Jours_fériés,FG4+1)),FG13-HLOOKUP(FG4+2,Journalier_HLV_Inter,11,FALSE),IF(AND(WEEKDAY(FG4,2)=2,COUNTIF(Jours_fériés,AND(FG4+1,FG4+2))),FG13-HLOOKUP(FG4+3,Journalier_HLV_Inter,11,FALSE),IF(AND(WEEKDAY(FG4,2)=2,COUNTIF(Jours_fériés,FG4+1)),FG13-HLOOKUP(FG4+2,Journalier_HLV_Inter,11,FALSE),IF(AND(WEEKDAY(FG4,2)=3,COUNTIF(Jours_fériés,AND(FG4+1,FG4+2))),FG13-HLOOKUP(FG4+5,Journalier_HLV_Inter,11,FALSE),IF(AND(WEEKDAY(FG4,2)=3,COUNTIF(Jours_fériés,FG4+1)),FG13-HLOOKUP(FG4+2,Journalier_HLV_Inter,11,FALSE),IF(AND(WEEKDAY(FG4,2)=4,COUNTIF(Jours_fériés,FG4+1)),FG13-HLOOKUP(FG4+4,Journalier_HLV_Inter,11,FALSE),IF(AND(WEEKDAY(FG4,2)=4,COUNTIF(Jours_fériés,AND(FG4+1,FG4+4))),FG13-HLOOKUP(FG4+5,Journalier_HLV_Inter,11,FALSE),IF(AND(WEEKDAY(FG4,2)=5,COUNTIF(Jours_fériés,FG4+3)),FG13-HLOOKUP(FG4+4,Journalier_HLV_Inter,11,FALSE),IF(COUNTIF(Week_end,FG4),0,IF(COUNTIF(Jours_fériés,FG4),0,FG13-HLOOKUP(FG4+1,Journalier_HLV_Inter,11,FALSE)))))))))))))</f>
        <v>0</v>
      </c>
      <c r="FH22" s="63">
        <f>IF(WEEKDAY(FH4,2)=5,(FH13-HLOOKUP(FH4+3,Journalier_HLV_Inter,11,FALSE)),IF(AND(WEEKDAY(FH4,2)=1,COUNTIF(Jours_fériés,AND(FH4+1,IE+2))),FH13-HLOOKUP(FH4+3,Journalier_HLV_Inter,11,FALSE),IF(AND(WEEKDAY(FH4,2)=1,COUNTIF(Jours_fériés,FH4+1)),FH13-HLOOKUP(FH4+2,Journalier_HLV_Inter,11,FALSE),IF(AND(WEEKDAY(FH4,2)=2,COUNTIF(Jours_fériés,AND(FH4+1,FH4+2))),FH13-HLOOKUP(FH4+3,Journalier_HLV_Inter,11,FALSE),IF(AND(WEEKDAY(FH4,2)=2,COUNTIF(Jours_fériés,FH4+1)),FH13-HLOOKUP(FH4+2,Journalier_HLV_Inter,11,FALSE),IF(AND(WEEKDAY(FH4,2)=3,COUNTIF(Jours_fériés,AND(FH4+1,FH4+2))),FH13-HLOOKUP(FH4+5,Journalier_HLV_Inter,11,FALSE),IF(AND(WEEKDAY(FH4,2)=3,COUNTIF(Jours_fériés,FH4+1)),FH13-HLOOKUP(FH4+2,Journalier_HLV_Inter,11,FALSE),IF(AND(WEEKDAY(FH4,2)=4,COUNTIF(Jours_fériés,FH4+1)),FH13-HLOOKUP(FH4+4,Journalier_HLV_Inter,11,FALSE),IF(AND(WEEKDAY(FH4,2)=4,COUNTIF(Jours_fériés,AND(FH4+1,FH4+4))),FH13-HLOOKUP(FH4+5,Journalier_HLV_Inter,11,FALSE),IF(AND(WEEKDAY(FH4,2)=5,COUNTIF(Jours_fériés,FH4+3)),FH13-HLOOKUP(FH4+4,Journalier_HLV_Inter,11,FALSE),IF(COUNTIF(Week_end,FH4),0,IF(COUNTIF(Jours_fériés,FH4),0,FH13-HLOOKUP(FH4+1,Journalier_HLV_Inter,11,FALSE)))))))))))))</f>
        <v>0</v>
      </c>
      <c r="FI22" s="63">
        <f>IF(WEEKDAY(FI4,2)=5,(FI13-HLOOKUP(FI4+3,Journalier_HLV_Inter,11,FALSE)),IF(AND(WEEKDAY(FI4,2)=1,COUNTIF(Jours_fériés,AND(FI4+1,IE+2))),FI13-HLOOKUP(FI4+3,Journalier_HLV_Inter,11,FALSE),IF(AND(WEEKDAY(FI4,2)=1,COUNTIF(Jours_fériés,FI4+1)),FI13-HLOOKUP(FI4+2,Journalier_HLV_Inter,11,FALSE),IF(AND(WEEKDAY(FI4,2)=2,COUNTIF(Jours_fériés,AND(FI4+1,FI4+2))),FI13-HLOOKUP(FI4+3,Journalier_HLV_Inter,11,FALSE),IF(AND(WEEKDAY(FI4,2)=2,COUNTIF(Jours_fériés,FI4+1)),FI13-HLOOKUP(FI4+2,Journalier_HLV_Inter,11,FALSE),IF(AND(WEEKDAY(FI4,2)=3,COUNTIF(Jours_fériés,AND(FI4+1,FI4+2))),FI13-HLOOKUP(FI4+5,Journalier_HLV_Inter,11,FALSE),IF(AND(WEEKDAY(FI4,2)=3,COUNTIF(Jours_fériés,FI4+1)),FI13-HLOOKUP(FI4+2,Journalier_HLV_Inter,11,FALSE),IF(AND(WEEKDAY(FI4,2)=4,COUNTIF(Jours_fériés,FI4+1)),FI13-HLOOKUP(FI4+4,Journalier_HLV_Inter,11,FALSE),IF(AND(WEEKDAY(FI4,2)=4,COUNTIF(Jours_fériés,AND(FI4+1,FI4+4))),FI13-HLOOKUP(FI4+5,Journalier_HLV_Inter,11,FALSE),IF(AND(WEEKDAY(FI4,2)=5,COUNTIF(Jours_fériés,FI4+3)),FI13-HLOOKUP(FI4+4,Journalier_HLV_Inter,11,FALSE),IF(COUNTIF(Week_end,FI4),0,IF(COUNTIF(Jours_fériés,FI4),0,FI13-HLOOKUP(FI4+1,Journalier_HLV_Inter,11,FALSE)))))))))))))</f>
        <v>0</v>
      </c>
      <c r="FJ22" s="63">
        <f>IF(WEEKDAY(FJ4,2)=5,(FJ13-HLOOKUP(FJ4+3,Journalier_HLV_Inter,11,FALSE)),IF(AND(WEEKDAY(FJ4,2)=1,COUNTIF(Jours_fériés,AND(FJ4+1,IE+2))),FJ13-HLOOKUP(FJ4+3,Journalier_HLV_Inter,11,FALSE),IF(AND(WEEKDAY(FJ4,2)=1,COUNTIF(Jours_fériés,FJ4+1)),FJ13-HLOOKUP(FJ4+2,Journalier_HLV_Inter,11,FALSE),IF(AND(WEEKDAY(FJ4,2)=2,COUNTIF(Jours_fériés,AND(FJ4+1,FJ4+2))),FJ13-HLOOKUP(FJ4+3,Journalier_HLV_Inter,11,FALSE),IF(AND(WEEKDAY(FJ4,2)=2,COUNTIF(Jours_fériés,FJ4+1)),FJ13-HLOOKUP(FJ4+2,Journalier_HLV_Inter,11,FALSE),IF(AND(WEEKDAY(FJ4,2)=3,COUNTIF(Jours_fériés,AND(FJ4+1,FJ4+2))),FJ13-HLOOKUP(FJ4+5,Journalier_HLV_Inter,11,FALSE),IF(AND(WEEKDAY(FJ4,2)=3,COUNTIF(Jours_fériés,FJ4+1)),FJ13-HLOOKUP(FJ4+2,Journalier_HLV_Inter,11,FALSE),IF(AND(WEEKDAY(FJ4,2)=4,COUNTIF(Jours_fériés,FJ4+1)),FJ13-HLOOKUP(FJ4+4,Journalier_HLV_Inter,11,FALSE),IF(AND(WEEKDAY(FJ4,2)=4,COUNTIF(Jours_fériés,AND(FJ4+1,FJ4+4))),FJ13-HLOOKUP(FJ4+5,Journalier_HLV_Inter,11,FALSE),IF(AND(WEEKDAY(FJ4,2)=5,COUNTIF(Jours_fériés,FJ4+3)),FJ13-HLOOKUP(FJ4+4,Journalier_HLV_Inter,11,FALSE),IF(COUNTIF(Week_end,FJ4),0,IF(COUNTIF(Jours_fériés,FJ4),0,FJ13-HLOOKUP(FJ4+1,Journalier_HLV_Inter,11,FALSE)))))))))))))</f>
        <v>0</v>
      </c>
      <c r="FK22" s="63">
        <f>IF(WEEKDAY(FK4,2)=5,(FK13-HLOOKUP(FK4+3,Journalier_HLV_Inter,11,FALSE)),IF(AND(WEEKDAY(FK4,2)=1,COUNTIF(Jours_fériés,AND(FK4+1,IE+2))),FK13-HLOOKUP(FK4+3,Journalier_HLV_Inter,11,FALSE),IF(AND(WEEKDAY(FK4,2)=1,COUNTIF(Jours_fériés,FK4+1)),FK13-HLOOKUP(FK4+2,Journalier_HLV_Inter,11,FALSE),IF(AND(WEEKDAY(FK4,2)=2,COUNTIF(Jours_fériés,AND(FK4+1,FK4+2))),FK13-HLOOKUP(FK4+3,Journalier_HLV_Inter,11,FALSE),IF(AND(WEEKDAY(FK4,2)=2,COUNTIF(Jours_fériés,FK4+1)),FK13-HLOOKUP(FK4+2,Journalier_HLV_Inter,11,FALSE),IF(AND(WEEKDAY(FK4,2)=3,COUNTIF(Jours_fériés,AND(FK4+1,FK4+2))),FK13-HLOOKUP(FK4+5,Journalier_HLV_Inter,11,FALSE),IF(AND(WEEKDAY(FK4,2)=3,COUNTIF(Jours_fériés,FK4+1)),FK13-HLOOKUP(FK4+2,Journalier_HLV_Inter,11,FALSE),IF(AND(WEEKDAY(FK4,2)=4,COUNTIF(Jours_fériés,FK4+1)),FK13-HLOOKUP(FK4+4,Journalier_HLV_Inter,11,FALSE),IF(AND(WEEKDAY(FK4,2)=4,COUNTIF(Jours_fériés,AND(FK4+1,FK4+4))),FK13-HLOOKUP(FK4+5,Journalier_HLV_Inter,11,FALSE),IF(AND(WEEKDAY(FK4,2)=5,COUNTIF(Jours_fériés,FK4+3)),FK13-HLOOKUP(FK4+4,Journalier_HLV_Inter,11,FALSE),IF(COUNTIF(Week_end,FK4),0,IF(COUNTIF(Jours_fériés,FK4),0,FK13-HLOOKUP(FK4+1,Journalier_HLV_Inter,11,FALSE)))))))))))))</f>
        <v>0</v>
      </c>
      <c r="FL22" s="63">
        <f>IF(WEEKDAY(FL4,2)=5,(FL13-HLOOKUP(FL4+3,Journalier_HLV_Inter,11,FALSE)),IF(AND(WEEKDAY(FL4,2)=1,COUNTIF(Jours_fériés,AND(FL4+1,IE+2))),FL13-HLOOKUP(FL4+3,Journalier_HLV_Inter,11,FALSE),IF(AND(WEEKDAY(FL4,2)=1,COUNTIF(Jours_fériés,FL4+1)),FL13-HLOOKUP(FL4+2,Journalier_HLV_Inter,11,FALSE),IF(AND(WEEKDAY(FL4,2)=2,COUNTIF(Jours_fériés,AND(FL4+1,FL4+2))),FL13-HLOOKUP(FL4+3,Journalier_HLV_Inter,11,FALSE),IF(AND(WEEKDAY(FL4,2)=2,COUNTIF(Jours_fériés,FL4+1)),FL13-HLOOKUP(FL4+2,Journalier_HLV_Inter,11,FALSE),IF(AND(WEEKDAY(FL4,2)=3,COUNTIF(Jours_fériés,AND(FL4+1,FL4+2))),FL13-HLOOKUP(FL4+5,Journalier_HLV_Inter,11,FALSE),IF(AND(WEEKDAY(FL4,2)=3,COUNTIF(Jours_fériés,FL4+1)),FL13-HLOOKUP(FL4+2,Journalier_HLV_Inter,11,FALSE),IF(AND(WEEKDAY(FL4,2)=4,COUNTIF(Jours_fériés,FL4+1)),FL13-HLOOKUP(FL4+4,Journalier_HLV_Inter,11,FALSE),IF(AND(WEEKDAY(FL4,2)=4,COUNTIF(Jours_fériés,AND(FL4+1,FL4+4))),FL13-HLOOKUP(FL4+5,Journalier_HLV_Inter,11,FALSE),IF(AND(WEEKDAY(FL4,2)=5,COUNTIF(Jours_fériés,FL4+3)),FL13-HLOOKUP(FL4+4,Journalier_HLV_Inter,11,FALSE),IF(COUNTIF(Week_end,FL4),0,IF(COUNTIF(Jours_fériés,FL4),0,FL13-HLOOKUP(FL4+1,Journalier_HLV_Inter,11,FALSE)))))))))))))</f>
        <v>0</v>
      </c>
      <c r="FM22" s="63">
        <f>IF(WEEKDAY(FM4,2)=5,(FM13-HLOOKUP(FM4+3,Journalier_HLV_Inter,11,FALSE)),IF(AND(WEEKDAY(FM4,2)=1,COUNTIF(Jours_fériés,AND(FM4+1,IE+2))),FM13-HLOOKUP(FM4+3,Journalier_HLV_Inter,11,FALSE),IF(AND(WEEKDAY(FM4,2)=1,COUNTIF(Jours_fériés,FM4+1)),FM13-HLOOKUP(FM4+2,Journalier_HLV_Inter,11,FALSE),IF(AND(WEEKDAY(FM4,2)=2,COUNTIF(Jours_fériés,AND(FM4+1,FM4+2))),FM13-HLOOKUP(FM4+3,Journalier_HLV_Inter,11,FALSE),IF(AND(WEEKDAY(FM4,2)=2,COUNTIF(Jours_fériés,FM4+1)),FM13-HLOOKUP(FM4+2,Journalier_HLV_Inter,11,FALSE),IF(AND(WEEKDAY(FM4,2)=3,COUNTIF(Jours_fériés,AND(FM4+1,FM4+2))),FM13-HLOOKUP(FM4+5,Journalier_HLV_Inter,11,FALSE),IF(AND(WEEKDAY(FM4,2)=3,COUNTIF(Jours_fériés,FM4+1)),FM13-HLOOKUP(FM4+2,Journalier_HLV_Inter,11,FALSE),IF(AND(WEEKDAY(FM4,2)=4,COUNTIF(Jours_fériés,FM4+1)),FM13-HLOOKUP(FM4+4,Journalier_HLV_Inter,11,FALSE),IF(AND(WEEKDAY(FM4,2)=4,COUNTIF(Jours_fériés,AND(FM4+1,FM4+4))),FM13-HLOOKUP(FM4+5,Journalier_HLV_Inter,11,FALSE),IF(AND(WEEKDAY(FM4,2)=5,COUNTIF(Jours_fériés,FM4+3)),FM13-HLOOKUP(FM4+4,Journalier_HLV_Inter,11,FALSE),IF(COUNTIF(Week_end,FM4),0,IF(COUNTIF(Jours_fériés,FM4),0,FM13-HLOOKUP(FM4+1,Journalier_HLV_Inter,11,FALSE)))))))))))))</f>
        <v>0</v>
      </c>
      <c r="FN22" s="63">
        <f>IF(WEEKDAY(FN4,2)=5,(FN13-HLOOKUP(FN4+3,Journalier_HLV_Inter,11,FALSE)),IF(AND(WEEKDAY(FN4,2)=1,COUNTIF(Jours_fériés,AND(FN4+1,IE+2))),FN13-HLOOKUP(FN4+3,Journalier_HLV_Inter,11,FALSE),IF(AND(WEEKDAY(FN4,2)=1,COUNTIF(Jours_fériés,FN4+1)),FN13-HLOOKUP(FN4+2,Journalier_HLV_Inter,11,FALSE),IF(AND(WEEKDAY(FN4,2)=2,COUNTIF(Jours_fériés,AND(FN4+1,FN4+2))),FN13-HLOOKUP(FN4+3,Journalier_HLV_Inter,11,FALSE),IF(AND(WEEKDAY(FN4,2)=2,COUNTIF(Jours_fériés,FN4+1)),FN13-HLOOKUP(FN4+2,Journalier_HLV_Inter,11,FALSE),IF(AND(WEEKDAY(FN4,2)=3,COUNTIF(Jours_fériés,AND(FN4+1,FN4+2))),FN13-HLOOKUP(FN4+5,Journalier_HLV_Inter,11,FALSE),IF(AND(WEEKDAY(FN4,2)=3,COUNTIF(Jours_fériés,FN4+1)),FN13-HLOOKUP(FN4+2,Journalier_HLV_Inter,11,FALSE),IF(AND(WEEKDAY(FN4,2)=4,COUNTIF(Jours_fériés,FN4+1)),FN13-HLOOKUP(FN4+4,Journalier_HLV_Inter,11,FALSE),IF(AND(WEEKDAY(FN4,2)=4,COUNTIF(Jours_fériés,AND(FN4+1,FN4+4))),FN13-HLOOKUP(FN4+5,Journalier_HLV_Inter,11,FALSE),IF(AND(WEEKDAY(FN4,2)=5,COUNTIF(Jours_fériés,FN4+3)),FN13-HLOOKUP(FN4+4,Journalier_HLV_Inter,11,FALSE),IF(COUNTIF(Week_end,FN4),0,IF(COUNTIF(Jours_fériés,FN4),0,FN13-HLOOKUP(FN4+1,Journalier_HLV_Inter,11,FALSE)))))))))))))</f>
        <v>0</v>
      </c>
      <c r="FO22" s="63">
        <f>IF(WEEKDAY(FO4,2)=5,(FO13-HLOOKUP(FO4+3,Journalier_HLV_Inter,11,FALSE)),IF(AND(WEEKDAY(FO4,2)=1,COUNTIF(Jours_fériés,AND(FO4+1,IE+2))),FO13-HLOOKUP(FO4+3,Journalier_HLV_Inter,11,FALSE),IF(AND(WEEKDAY(FO4,2)=1,COUNTIF(Jours_fériés,FO4+1)),FO13-HLOOKUP(FO4+2,Journalier_HLV_Inter,11,FALSE),IF(AND(WEEKDAY(FO4,2)=2,COUNTIF(Jours_fériés,AND(FO4+1,FO4+2))),FO13-HLOOKUP(FO4+3,Journalier_HLV_Inter,11,FALSE),IF(AND(WEEKDAY(FO4,2)=2,COUNTIF(Jours_fériés,FO4+1)),FO13-HLOOKUP(FO4+2,Journalier_HLV_Inter,11,FALSE),IF(AND(WEEKDAY(FO4,2)=3,COUNTIF(Jours_fériés,AND(FO4+1,FO4+2))),FO13-HLOOKUP(FO4+5,Journalier_HLV_Inter,11,FALSE),IF(AND(WEEKDAY(FO4,2)=3,COUNTIF(Jours_fériés,FO4+1)),FO13-HLOOKUP(FO4+2,Journalier_HLV_Inter,11,FALSE),IF(AND(WEEKDAY(FO4,2)=4,COUNTIF(Jours_fériés,FO4+1)),FO13-HLOOKUP(FO4+4,Journalier_HLV_Inter,11,FALSE),IF(AND(WEEKDAY(FO4,2)=4,COUNTIF(Jours_fériés,AND(FO4+1,FO4+4))),FO13-HLOOKUP(FO4+5,Journalier_HLV_Inter,11,FALSE),IF(AND(WEEKDAY(FO4,2)=5,COUNTIF(Jours_fériés,FO4+3)),FO13-HLOOKUP(FO4+4,Journalier_HLV_Inter,11,FALSE),IF(COUNTIF(Week_end,FO4),0,IF(COUNTIF(Jours_fériés,FO4),0,FO13-HLOOKUP(FO4+1,Journalier_HLV_Inter,11,FALSE)))))))))))))</f>
        <v>0</v>
      </c>
      <c r="FP22" s="63">
        <f>IF(WEEKDAY(FP4,2)=5,(FP13-HLOOKUP(FP4+3,Journalier_HLV_Inter,11,FALSE)),IF(AND(WEEKDAY(FP4,2)=1,COUNTIF(Jours_fériés,AND(FP4+1,IE+2))),FP13-HLOOKUP(FP4+3,Journalier_HLV_Inter,11,FALSE),IF(AND(WEEKDAY(FP4,2)=1,COUNTIF(Jours_fériés,FP4+1)),FP13-HLOOKUP(FP4+2,Journalier_HLV_Inter,11,FALSE),IF(AND(WEEKDAY(FP4,2)=2,COUNTIF(Jours_fériés,AND(FP4+1,FP4+2))),FP13-HLOOKUP(FP4+3,Journalier_HLV_Inter,11,FALSE),IF(AND(WEEKDAY(FP4,2)=2,COUNTIF(Jours_fériés,FP4+1)),FP13-HLOOKUP(FP4+2,Journalier_HLV_Inter,11,FALSE),IF(AND(WEEKDAY(FP4,2)=3,COUNTIF(Jours_fériés,AND(FP4+1,FP4+2))),FP13-HLOOKUP(FP4+5,Journalier_HLV_Inter,11,FALSE),IF(AND(WEEKDAY(FP4,2)=3,COUNTIF(Jours_fériés,FP4+1)),FP13-HLOOKUP(FP4+2,Journalier_HLV_Inter,11,FALSE),IF(AND(WEEKDAY(FP4,2)=4,COUNTIF(Jours_fériés,FP4+1)),FP13-HLOOKUP(FP4+4,Journalier_HLV_Inter,11,FALSE),IF(AND(WEEKDAY(FP4,2)=4,COUNTIF(Jours_fériés,AND(FP4+1,FP4+4))),FP13-HLOOKUP(FP4+5,Journalier_HLV_Inter,11,FALSE),IF(AND(WEEKDAY(FP4,2)=5,COUNTIF(Jours_fériés,FP4+3)),FP13-HLOOKUP(FP4+4,Journalier_HLV_Inter,11,FALSE),IF(COUNTIF(Week_end,FP4),0,IF(COUNTIF(Jours_fériés,FP4),0,FP13-HLOOKUP(FP4+1,Journalier_HLV_Inter,11,FALSE)))))))))))))</f>
        <v>0</v>
      </c>
      <c r="FQ22" s="63">
        <f>IF(WEEKDAY(FQ4,2)=5,(FQ13-HLOOKUP(FQ4+3,Journalier_HLV_Inter,11,FALSE)),IF(AND(WEEKDAY(FQ4,2)=1,COUNTIF(Jours_fériés,AND(FQ4+1,IE+2))),FQ13-HLOOKUP(FQ4+3,Journalier_HLV_Inter,11,FALSE),IF(AND(WEEKDAY(FQ4,2)=1,COUNTIF(Jours_fériés,FQ4+1)),FQ13-HLOOKUP(FQ4+2,Journalier_HLV_Inter,11,FALSE),IF(AND(WEEKDAY(FQ4,2)=2,COUNTIF(Jours_fériés,AND(FQ4+1,FQ4+2))),FQ13-HLOOKUP(FQ4+3,Journalier_HLV_Inter,11,FALSE),IF(AND(WEEKDAY(FQ4,2)=2,COUNTIF(Jours_fériés,FQ4+1)),FQ13-HLOOKUP(FQ4+2,Journalier_HLV_Inter,11,FALSE),IF(AND(WEEKDAY(FQ4,2)=3,COUNTIF(Jours_fériés,AND(FQ4+1,FQ4+2))),FQ13-HLOOKUP(FQ4+5,Journalier_HLV_Inter,11,FALSE),IF(AND(WEEKDAY(FQ4,2)=3,COUNTIF(Jours_fériés,FQ4+1)),FQ13-HLOOKUP(FQ4+2,Journalier_HLV_Inter,11,FALSE),IF(AND(WEEKDAY(FQ4,2)=4,COUNTIF(Jours_fériés,FQ4+1)),FQ13-HLOOKUP(FQ4+4,Journalier_HLV_Inter,11,FALSE),IF(AND(WEEKDAY(FQ4,2)=4,COUNTIF(Jours_fériés,AND(FQ4+1,FQ4+4))),FQ13-HLOOKUP(FQ4+5,Journalier_HLV_Inter,11,FALSE),IF(AND(WEEKDAY(FQ4,2)=5,COUNTIF(Jours_fériés,FQ4+3)),FQ13-HLOOKUP(FQ4+4,Journalier_HLV_Inter,11,FALSE),IF(COUNTIF(Week_end,FQ4),0,IF(COUNTIF(Jours_fériés,FQ4),0,FQ13-HLOOKUP(FQ4+1,Journalier_HLV_Inter,11,FALSE)))))))))))))</f>
        <v>0</v>
      </c>
      <c r="FR22" s="63">
        <f>IF(WEEKDAY(FR4,2)=5,(FR13-HLOOKUP(FR4+3,Journalier_HLV_Inter,11,FALSE)),IF(AND(WEEKDAY(FR4,2)=1,COUNTIF(Jours_fériés,AND(FR4+1,IE+2))),FR13-HLOOKUP(FR4+3,Journalier_HLV_Inter,11,FALSE),IF(AND(WEEKDAY(FR4,2)=1,COUNTIF(Jours_fériés,FR4+1)),FR13-HLOOKUP(FR4+2,Journalier_HLV_Inter,11,FALSE),IF(AND(WEEKDAY(FR4,2)=2,COUNTIF(Jours_fériés,AND(FR4+1,FR4+2))),FR13-HLOOKUP(FR4+3,Journalier_HLV_Inter,11,FALSE),IF(AND(WEEKDAY(FR4,2)=2,COUNTIF(Jours_fériés,FR4+1)),FR13-HLOOKUP(FR4+2,Journalier_HLV_Inter,11,FALSE),IF(AND(WEEKDAY(FR4,2)=3,COUNTIF(Jours_fériés,AND(FR4+1,FR4+2))),FR13-HLOOKUP(FR4+5,Journalier_HLV_Inter,11,FALSE),IF(AND(WEEKDAY(FR4,2)=3,COUNTIF(Jours_fériés,FR4+1)),FR13-HLOOKUP(FR4+2,Journalier_HLV_Inter,11,FALSE),IF(AND(WEEKDAY(FR4,2)=4,COUNTIF(Jours_fériés,FR4+1)),FR13-HLOOKUP(FR4+4,Journalier_HLV_Inter,11,FALSE),IF(AND(WEEKDAY(FR4,2)=4,COUNTIF(Jours_fériés,AND(FR4+1,FR4+4))),FR13-HLOOKUP(FR4+5,Journalier_HLV_Inter,11,FALSE),IF(AND(WEEKDAY(FR4,2)=5,COUNTIF(Jours_fériés,FR4+3)),FR13-HLOOKUP(FR4+4,Journalier_HLV_Inter,11,FALSE),IF(COUNTIF(Week_end,FR4),0,IF(COUNTIF(Jours_fériés,FR4),0,FR13-HLOOKUP(FR4+1,Journalier_HLV_Inter,11,FALSE)))))))))))))</f>
        <v>0</v>
      </c>
      <c r="FS22" s="63">
        <f>IF(WEEKDAY(FS4,2)=5,(FS13-HLOOKUP(FS4+3,Journalier_HLV_Inter,11,FALSE)),IF(AND(WEEKDAY(FS4,2)=1,COUNTIF(Jours_fériés,AND(FS4+1,IE+2))),FS13-HLOOKUP(FS4+3,Journalier_HLV_Inter,11,FALSE),IF(AND(WEEKDAY(FS4,2)=1,COUNTIF(Jours_fériés,FS4+1)),FS13-HLOOKUP(FS4+2,Journalier_HLV_Inter,11,FALSE),IF(AND(WEEKDAY(FS4,2)=2,COUNTIF(Jours_fériés,AND(FS4+1,FS4+2))),FS13-HLOOKUP(FS4+3,Journalier_HLV_Inter,11,FALSE),IF(AND(WEEKDAY(FS4,2)=2,COUNTIF(Jours_fériés,FS4+1)),FS13-HLOOKUP(FS4+2,Journalier_HLV_Inter,11,FALSE),IF(AND(WEEKDAY(FS4,2)=3,COUNTIF(Jours_fériés,AND(FS4+1,FS4+2))),FS13-HLOOKUP(FS4+5,Journalier_HLV_Inter,11,FALSE),IF(AND(WEEKDAY(FS4,2)=3,COUNTIF(Jours_fériés,FS4+1)),FS13-HLOOKUP(FS4+2,Journalier_HLV_Inter,11,FALSE),IF(AND(WEEKDAY(FS4,2)=4,COUNTIF(Jours_fériés,FS4+1)),FS13-HLOOKUP(FS4+4,Journalier_HLV_Inter,11,FALSE),IF(AND(WEEKDAY(FS4,2)=4,COUNTIF(Jours_fériés,AND(FS4+1,FS4+4))),FS13-HLOOKUP(FS4+5,Journalier_HLV_Inter,11,FALSE),IF(AND(WEEKDAY(FS4,2)=5,COUNTIF(Jours_fériés,FS4+3)),FS13-HLOOKUP(FS4+4,Journalier_HLV_Inter,11,FALSE),IF(COUNTIF(Week_end,FS4),0,IF(COUNTIF(Jours_fériés,FS4),0,FS13-HLOOKUP(FS4+1,Journalier_HLV_Inter,11,FALSE)))))))))))))</f>
        <v>0</v>
      </c>
      <c r="FT22" s="63">
        <f>IF(WEEKDAY(FT4,2)=5,(FT13-HLOOKUP(FT4+3,Journalier_HLV_Inter,11,FALSE)),IF(AND(WEEKDAY(FT4,2)=1,COUNTIF(Jours_fériés,AND(FT4+1,IE+2))),FT13-HLOOKUP(FT4+3,Journalier_HLV_Inter,11,FALSE),IF(AND(WEEKDAY(FT4,2)=1,COUNTIF(Jours_fériés,FT4+1)),FT13-HLOOKUP(FT4+2,Journalier_HLV_Inter,11,FALSE),IF(AND(WEEKDAY(FT4,2)=2,COUNTIF(Jours_fériés,AND(FT4+1,FT4+2))),FT13-HLOOKUP(FT4+3,Journalier_HLV_Inter,11,FALSE),IF(AND(WEEKDAY(FT4,2)=2,COUNTIF(Jours_fériés,FT4+1)),FT13-HLOOKUP(FT4+2,Journalier_HLV_Inter,11,FALSE),IF(AND(WEEKDAY(FT4,2)=3,COUNTIF(Jours_fériés,AND(FT4+1,FT4+2))),FT13-HLOOKUP(FT4+5,Journalier_HLV_Inter,11,FALSE),IF(AND(WEEKDAY(FT4,2)=3,COUNTIF(Jours_fériés,FT4+1)),FT13-HLOOKUP(FT4+2,Journalier_HLV_Inter,11,FALSE),IF(AND(WEEKDAY(FT4,2)=4,COUNTIF(Jours_fériés,FT4+1)),FT13-HLOOKUP(FT4+4,Journalier_HLV_Inter,11,FALSE),IF(AND(WEEKDAY(FT4,2)=4,COUNTIF(Jours_fériés,AND(FT4+1,FT4+4))),FT13-HLOOKUP(FT4+5,Journalier_HLV_Inter,11,FALSE),IF(AND(WEEKDAY(FT4,2)=5,COUNTIF(Jours_fériés,FT4+3)),FT13-HLOOKUP(FT4+4,Journalier_HLV_Inter,11,FALSE),IF(COUNTIF(Week_end,FT4),0,IF(COUNTIF(Jours_fériés,FT4),0,FT13-HLOOKUP(FT4+1,Journalier_HLV_Inter,11,FALSE)))))))))))))</f>
        <v>0</v>
      </c>
      <c r="FU22" s="63">
        <f>IF(WEEKDAY(FU4,2)=5,(FU13-HLOOKUP(FU4+3,Journalier_HLV_Inter,11,FALSE)),IF(AND(WEEKDAY(FU4,2)=1,COUNTIF(Jours_fériés,AND(FU4+1,IE+2))),FU13-HLOOKUP(FU4+3,Journalier_HLV_Inter,11,FALSE),IF(AND(WEEKDAY(FU4,2)=1,COUNTIF(Jours_fériés,FU4+1)),FU13-HLOOKUP(FU4+2,Journalier_HLV_Inter,11,FALSE),IF(AND(WEEKDAY(FU4,2)=2,COUNTIF(Jours_fériés,AND(FU4+1,FU4+2))),FU13-HLOOKUP(FU4+3,Journalier_HLV_Inter,11,FALSE),IF(AND(WEEKDAY(FU4,2)=2,COUNTIF(Jours_fériés,FU4+1)),FU13-HLOOKUP(FU4+2,Journalier_HLV_Inter,11,FALSE),IF(AND(WEEKDAY(FU4,2)=3,COUNTIF(Jours_fériés,AND(FU4+1,FU4+2))),FU13-HLOOKUP(FU4+5,Journalier_HLV_Inter,11,FALSE),IF(AND(WEEKDAY(FU4,2)=3,COUNTIF(Jours_fériés,FU4+1)),FU13-HLOOKUP(FU4+2,Journalier_HLV_Inter,11,FALSE),IF(AND(WEEKDAY(FU4,2)=4,COUNTIF(Jours_fériés,FU4+1)),FU13-HLOOKUP(FU4+4,Journalier_HLV_Inter,11,FALSE),IF(AND(WEEKDAY(FU4,2)=4,COUNTIF(Jours_fériés,AND(FU4+1,FU4+4))),FU13-HLOOKUP(FU4+5,Journalier_HLV_Inter,11,FALSE),IF(AND(WEEKDAY(FU4,2)=5,COUNTIF(Jours_fériés,FU4+3)),FU13-HLOOKUP(FU4+4,Journalier_HLV_Inter,11,FALSE),IF(COUNTIF(Week_end,FU4),0,IF(COUNTIF(Jours_fériés,FU4),0,FU13-HLOOKUP(FU4+1,Journalier_HLV_Inter,11,FALSE)))))))))))))</f>
        <v>0</v>
      </c>
      <c r="FV22" s="63">
        <f>IF(WEEKDAY(FV4,2)=5,(FV13-HLOOKUP(FV4+3,Journalier_HLV_Inter,11,FALSE)),IF(AND(WEEKDAY(FV4,2)=1,COUNTIF(Jours_fériés,AND(FV4+1,IE+2))),FV13-HLOOKUP(FV4+3,Journalier_HLV_Inter,11,FALSE),IF(AND(WEEKDAY(FV4,2)=1,COUNTIF(Jours_fériés,FV4+1)),FV13-HLOOKUP(FV4+2,Journalier_HLV_Inter,11,FALSE),IF(AND(WEEKDAY(FV4,2)=2,COUNTIF(Jours_fériés,AND(FV4+1,FV4+2))),FV13-HLOOKUP(FV4+3,Journalier_HLV_Inter,11,FALSE),IF(AND(WEEKDAY(FV4,2)=2,COUNTIF(Jours_fériés,FV4+1)),FV13-HLOOKUP(FV4+2,Journalier_HLV_Inter,11,FALSE),IF(AND(WEEKDAY(FV4,2)=3,COUNTIF(Jours_fériés,AND(FV4+1,FV4+2))),FV13-HLOOKUP(FV4+5,Journalier_HLV_Inter,11,FALSE),IF(AND(WEEKDAY(FV4,2)=3,COUNTIF(Jours_fériés,FV4+1)),FV13-HLOOKUP(FV4+2,Journalier_HLV_Inter,11,FALSE),IF(AND(WEEKDAY(FV4,2)=4,COUNTIF(Jours_fériés,FV4+1)),FV13-HLOOKUP(FV4+4,Journalier_HLV_Inter,11,FALSE),IF(AND(WEEKDAY(FV4,2)=4,COUNTIF(Jours_fériés,AND(FV4+1,FV4+4))),FV13-HLOOKUP(FV4+5,Journalier_HLV_Inter,11,FALSE),IF(AND(WEEKDAY(FV4,2)=5,COUNTIF(Jours_fériés,FV4+3)),FV13-HLOOKUP(FV4+4,Journalier_HLV_Inter,11,FALSE),IF(COUNTIF(Week_end,FV4),0,IF(COUNTIF(Jours_fériés,FV4),0,FV13-HLOOKUP(FV4+1,Journalier_HLV_Inter,11,FALSE)))))))))))))</f>
        <v>0</v>
      </c>
      <c r="FW22" s="63">
        <f>IF(WEEKDAY(FW4,2)=5,(FW13-HLOOKUP(FW4+3,Journalier_HLV_Inter,11,FALSE)),IF(AND(WEEKDAY(FW4,2)=1,COUNTIF(Jours_fériés,AND(FW4+1,IE+2))),FW13-HLOOKUP(FW4+3,Journalier_HLV_Inter,11,FALSE),IF(AND(WEEKDAY(FW4,2)=1,COUNTIF(Jours_fériés,FW4+1)),FW13-HLOOKUP(FW4+2,Journalier_HLV_Inter,11,FALSE),IF(AND(WEEKDAY(FW4,2)=2,COUNTIF(Jours_fériés,AND(FW4+1,FW4+2))),FW13-HLOOKUP(FW4+3,Journalier_HLV_Inter,11,FALSE),IF(AND(WEEKDAY(FW4,2)=2,COUNTIF(Jours_fériés,FW4+1)),FW13-HLOOKUP(FW4+2,Journalier_HLV_Inter,11,FALSE),IF(AND(WEEKDAY(FW4,2)=3,COUNTIF(Jours_fériés,AND(FW4+1,FW4+2))),FW13-HLOOKUP(FW4+5,Journalier_HLV_Inter,11,FALSE),IF(AND(WEEKDAY(FW4,2)=3,COUNTIF(Jours_fériés,FW4+1)),FW13-HLOOKUP(FW4+2,Journalier_HLV_Inter,11,FALSE),IF(AND(WEEKDAY(FW4,2)=4,COUNTIF(Jours_fériés,FW4+1)),FW13-HLOOKUP(FW4+4,Journalier_HLV_Inter,11,FALSE),IF(AND(WEEKDAY(FW4,2)=4,COUNTIF(Jours_fériés,AND(FW4+1,FW4+4))),FW13-HLOOKUP(FW4+5,Journalier_HLV_Inter,11,FALSE),IF(AND(WEEKDAY(FW4,2)=5,COUNTIF(Jours_fériés,FW4+3)),FW13-HLOOKUP(FW4+4,Journalier_HLV_Inter,11,FALSE),IF(COUNTIF(Week_end,FW4),0,IF(COUNTIF(Jours_fériés,FW4),0,FW13-HLOOKUP(FW4+1,Journalier_HLV_Inter,11,FALSE)))))))))))))</f>
        <v>0</v>
      </c>
      <c r="FX22" s="63">
        <f>IF(WEEKDAY(FX4,2)=5,(FX13-HLOOKUP(FX4+3,Journalier_HLV_Inter,11,FALSE)),IF(AND(WEEKDAY(FX4,2)=1,COUNTIF(Jours_fériés,AND(FX4+1,IE+2))),FX13-HLOOKUP(FX4+3,Journalier_HLV_Inter,11,FALSE),IF(AND(WEEKDAY(FX4,2)=1,COUNTIF(Jours_fériés,FX4+1)),FX13-HLOOKUP(FX4+2,Journalier_HLV_Inter,11,FALSE),IF(AND(WEEKDAY(FX4,2)=2,COUNTIF(Jours_fériés,AND(FX4+1,FX4+2))),FX13-HLOOKUP(FX4+3,Journalier_HLV_Inter,11,FALSE),IF(AND(WEEKDAY(FX4,2)=2,COUNTIF(Jours_fériés,FX4+1)),FX13-HLOOKUP(FX4+2,Journalier_HLV_Inter,11,FALSE),IF(AND(WEEKDAY(FX4,2)=3,COUNTIF(Jours_fériés,AND(FX4+1,FX4+2))),FX13-HLOOKUP(FX4+5,Journalier_HLV_Inter,11,FALSE),IF(AND(WEEKDAY(FX4,2)=3,COUNTIF(Jours_fériés,FX4+1)),FX13-HLOOKUP(FX4+2,Journalier_HLV_Inter,11,FALSE),IF(AND(WEEKDAY(FX4,2)=4,COUNTIF(Jours_fériés,FX4+1)),FX13-HLOOKUP(FX4+4,Journalier_HLV_Inter,11,FALSE),IF(AND(WEEKDAY(FX4,2)=4,COUNTIF(Jours_fériés,AND(FX4+1,FX4+4))),FX13-HLOOKUP(FX4+5,Journalier_HLV_Inter,11,FALSE),IF(AND(WEEKDAY(FX4,2)=5,COUNTIF(Jours_fériés,FX4+3)),FX13-HLOOKUP(FX4+4,Journalier_HLV_Inter,11,FALSE),IF(COUNTIF(Week_end,FX4),0,IF(COUNTIF(Jours_fériés,FX4),0,FX13-HLOOKUP(FX4+1,Journalier_HLV_Inter,11,FALSE)))))))))))))</f>
        <v>0</v>
      </c>
      <c r="FY22" s="63">
        <f>IF(WEEKDAY(FY4,2)=5,(FY13-HLOOKUP(FY4+3,Journalier_HLV_Inter,11,FALSE)),IF(AND(WEEKDAY(FY4,2)=1,COUNTIF(Jours_fériés,AND(FY4+1,IE+2))),FY13-HLOOKUP(FY4+3,Journalier_HLV_Inter,11,FALSE),IF(AND(WEEKDAY(FY4,2)=1,COUNTIF(Jours_fériés,FY4+1)),FY13-HLOOKUP(FY4+2,Journalier_HLV_Inter,11,FALSE),IF(AND(WEEKDAY(FY4,2)=2,COUNTIF(Jours_fériés,AND(FY4+1,FY4+2))),FY13-HLOOKUP(FY4+3,Journalier_HLV_Inter,11,FALSE),IF(AND(WEEKDAY(FY4,2)=2,COUNTIF(Jours_fériés,FY4+1)),FY13-HLOOKUP(FY4+2,Journalier_HLV_Inter,11,FALSE),IF(AND(WEEKDAY(FY4,2)=3,COUNTIF(Jours_fériés,AND(FY4+1,FY4+2))),FY13-HLOOKUP(FY4+5,Journalier_HLV_Inter,11,FALSE),IF(AND(WEEKDAY(FY4,2)=3,COUNTIF(Jours_fériés,FY4+1)),FY13-HLOOKUP(FY4+2,Journalier_HLV_Inter,11,FALSE),IF(AND(WEEKDAY(FY4,2)=4,COUNTIF(Jours_fériés,FY4+1)),FY13-HLOOKUP(FY4+4,Journalier_HLV_Inter,11,FALSE),IF(AND(WEEKDAY(FY4,2)=4,COUNTIF(Jours_fériés,AND(FY4+1,FY4+4))),FY13-HLOOKUP(FY4+5,Journalier_HLV_Inter,11,FALSE),IF(AND(WEEKDAY(FY4,2)=5,COUNTIF(Jours_fériés,FY4+3)),FY13-HLOOKUP(FY4+4,Journalier_HLV_Inter,11,FALSE),IF(COUNTIF(Week_end,FY4),0,IF(COUNTIF(Jours_fériés,FY4),0,FY13-HLOOKUP(FY4+1,Journalier_HLV_Inter,11,FALSE)))))))))))))</f>
        <v>0</v>
      </c>
      <c r="FZ22" s="63">
        <f>IF(WEEKDAY(FZ4,2)=5,(FZ13-HLOOKUP(FZ4+3,Journalier_HLV_Inter,11,FALSE)),IF(AND(WEEKDAY(FZ4,2)=1,COUNTIF(Jours_fériés,AND(FZ4+1,IE+2))),FZ13-HLOOKUP(FZ4+3,Journalier_HLV_Inter,11,FALSE),IF(AND(WEEKDAY(FZ4,2)=1,COUNTIF(Jours_fériés,FZ4+1)),FZ13-HLOOKUP(FZ4+2,Journalier_HLV_Inter,11,FALSE),IF(AND(WEEKDAY(FZ4,2)=2,COUNTIF(Jours_fériés,AND(FZ4+1,FZ4+2))),FZ13-HLOOKUP(FZ4+3,Journalier_HLV_Inter,11,FALSE),IF(AND(WEEKDAY(FZ4,2)=2,COUNTIF(Jours_fériés,FZ4+1)),FZ13-HLOOKUP(FZ4+2,Journalier_HLV_Inter,11,FALSE),IF(AND(WEEKDAY(FZ4,2)=3,COUNTIF(Jours_fériés,AND(FZ4+1,FZ4+2))),FZ13-HLOOKUP(FZ4+5,Journalier_HLV_Inter,11,FALSE),IF(AND(WEEKDAY(FZ4,2)=3,COUNTIF(Jours_fériés,FZ4+1)),FZ13-HLOOKUP(FZ4+2,Journalier_HLV_Inter,11,FALSE),IF(AND(WEEKDAY(FZ4,2)=4,COUNTIF(Jours_fériés,FZ4+1)),FZ13-HLOOKUP(FZ4+4,Journalier_HLV_Inter,11,FALSE),IF(AND(WEEKDAY(FZ4,2)=4,COUNTIF(Jours_fériés,AND(FZ4+1,FZ4+4))),FZ13-HLOOKUP(FZ4+5,Journalier_HLV_Inter,11,FALSE),IF(AND(WEEKDAY(FZ4,2)=5,COUNTIF(Jours_fériés,FZ4+3)),FZ13-HLOOKUP(FZ4+4,Journalier_HLV_Inter,11,FALSE),IF(COUNTIF(Week_end,FZ4),0,IF(COUNTIF(Jours_fériés,FZ4),0,FZ13-HLOOKUP(FZ4+1,Journalier_HLV_Inter,11,FALSE)))))))))))))</f>
        <v>0</v>
      </c>
      <c r="GA22" s="63">
        <f>IF(WEEKDAY(GA4,2)=5,(GA13-HLOOKUP(GA4+3,Journalier_HLV_Inter,11,FALSE)),IF(AND(WEEKDAY(GA4,2)=1,COUNTIF(Jours_fériés,AND(GA4+1,IE+2))),GA13-HLOOKUP(GA4+3,Journalier_HLV_Inter,11,FALSE),IF(AND(WEEKDAY(GA4,2)=1,COUNTIF(Jours_fériés,GA4+1)),GA13-HLOOKUP(GA4+2,Journalier_HLV_Inter,11,FALSE),IF(AND(WEEKDAY(GA4,2)=2,COUNTIF(Jours_fériés,AND(GA4+1,GA4+2))),GA13-HLOOKUP(GA4+3,Journalier_HLV_Inter,11,FALSE),IF(AND(WEEKDAY(GA4,2)=2,COUNTIF(Jours_fériés,GA4+1)),GA13-HLOOKUP(GA4+2,Journalier_HLV_Inter,11,FALSE),IF(AND(WEEKDAY(GA4,2)=3,COUNTIF(Jours_fériés,AND(GA4+1,GA4+2))),GA13-HLOOKUP(GA4+5,Journalier_HLV_Inter,11,FALSE),IF(AND(WEEKDAY(GA4,2)=3,COUNTIF(Jours_fériés,GA4+1)),GA13-HLOOKUP(GA4+2,Journalier_HLV_Inter,11,FALSE),IF(AND(WEEKDAY(GA4,2)=4,COUNTIF(Jours_fériés,GA4+1)),GA13-HLOOKUP(GA4+4,Journalier_HLV_Inter,11,FALSE),IF(AND(WEEKDAY(GA4,2)=4,COUNTIF(Jours_fériés,AND(GA4+1,GA4+4))),GA13-HLOOKUP(GA4+5,Journalier_HLV_Inter,11,FALSE),IF(AND(WEEKDAY(GA4,2)=5,COUNTIF(Jours_fériés,GA4+3)),GA13-HLOOKUP(GA4+4,Journalier_HLV_Inter,11,FALSE),IF(COUNTIF(Week_end,GA4),0,IF(COUNTIF(Jours_fériés,GA4),0,GA13-HLOOKUP(GA4+1,Journalier_HLV_Inter,11,FALSE)))))))))))))</f>
        <v>0</v>
      </c>
      <c r="GB22" s="63">
        <f>IF(WEEKDAY(GB4,2)=5,(GB13-HLOOKUP(GB4+3,Journalier_HLV_Inter,11,FALSE)),IF(AND(WEEKDAY(GB4,2)=1,COUNTIF(Jours_fériés,AND(GB4+1,IE+2))),GB13-HLOOKUP(GB4+3,Journalier_HLV_Inter,11,FALSE),IF(AND(WEEKDAY(GB4,2)=1,COUNTIF(Jours_fériés,GB4+1)),GB13-HLOOKUP(GB4+2,Journalier_HLV_Inter,11,FALSE),IF(AND(WEEKDAY(GB4,2)=2,COUNTIF(Jours_fériés,AND(GB4+1,GB4+2))),GB13-HLOOKUP(GB4+3,Journalier_HLV_Inter,11,FALSE),IF(AND(WEEKDAY(GB4,2)=2,COUNTIF(Jours_fériés,GB4+1)),GB13-HLOOKUP(GB4+2,Journalier_HLV_Inter,11,FALSE),IF(AND(WEEKDAY(GB4,2)=3,COUNTIF(Jours_fériés,AND(GB4+1,GB4+2))),GB13-HLOOKUP(GB4+5,Journalier_HLV_Inter,11,FALSE),IF(AND(WEEKDAY(GB4,2)=3,COUNTIF(Jours_fériés,GB4+1)),GB13-HLOOKUP(GB4+2,Journalier_HLV_Inter,11,FALSE),IF(AND(WEEKDAY(GB4,2)=4,COUNTIF(Jours_fériés,GB4+1)),GB13-HLOOKUP(GB4+4,Journalier_HLV_Inter,11,FALSE),IF(AND(WEEKDAY(GB4,2)=4,COUNTIF(Jours_fériés,AND(GB4+1,GB4+4))),GB13-HLOOKUP(GB4+5,Journalier_HLV_Inter,11,FALSE),IF(AND(WEEKDAY(GB4,2)=5,COUNTIF(Jours_fériés,GB4+3)),GB13-HLOOKUP(GB4+4,Journalier_HLV_Inter,11,FALSE),IF(COUNTIF(Week_end,GB4),0,IF(COUNTIF(Jours_fériés,GB4),0,GB13-HLOOKUP(GB4+1,Journalier_HLV_Inter,11,FALSE)))))))))))))</f>
        <v>0</v>
      </c>
      <c r="GC22" s="63">
        <f>IF(WEEKDAY(GC4,2)=5,(GC13-HLOOKUP(GC4+3,Journalier_HLV_Inter,11,FALSE)),IF(AND(WEEKDAY(GC4,2)=1,COUNTIF(Jours_fériés,AND(GC4+1,IE+2))),GC13-HLOOKUP(GC4+3,Journalier_HLV_Inter,11,FALSE),IF(AND(WEEKDAY(GC4,2)=1,COUNTIF(Jours_fériés,GC4+1)),GC13-HLOOKUP(GC4+2,Journalier_HLV_Inter,11,FALSE),IF(AND(WEEKDAY(GC4,2)=2,COUNTIF(Jours_fériés,AND(GC4+1,GC4+2))),GC13-HLOOKUP(GC4+3,Journalier_HLV_Inter,11,FALSE),IF(AND(WEEKDAY(GC4,2)=2,COUNTIF(Jours_fériés,GC4+1)),GC13-HLOOKUP(GC4+2,Journalier_HLV_Inter,11,FALSE),IF(AND(WEEKDAY(GC4,2)=3,COUNTIF(Jours_fériés,AND(GC4+1,GC4+2))),GC13-HLOOKUP(GC4+5,Journalier_HLV_Inter,11,FALSE),IF(AND(WEEKDAY(GC4,2)=3,COUNTIF(Jours_fériés,GC4+1)),GC13-HLOOKUP(GC4+2,Journalier_HLV_Inter,11,FALSE),IF(AND(WEEKDAY(GC4,2)=4,COUNTIF(Jours_fériés,GC4+1)),GC13-HLOOKUP(GC4+4,Journalier_HLV_Inter,11,FALSE),IF(AND(WEEKDAY(GC4,2)=4,COUNTIF(Jours_fériés,AND(GC4+1,GC4+4))),GC13-HLOOKUP(GC4+5,Journalier_HLV_Inter,11,FALSE),IF(AND(WEEKDAY(GC4,2)=5,COUNTIF(Jours_fériés,GC4+3)),GC13-HLOOKUP(GC4+4,Journalier_HLV_Inter,11,FALSE),IF(COUNTIF(Week_end,GC4),0,IF(COUNTIF(Jours_fériés,GC4),0,GC13-HLOOKUP(GC4+1,Journalier_HLV_Inter,11,FALSE)))))))))))))</f>
        <v>0</v>
      </c>
      <c r="GD22" s="63">
        <f>IF(WEEKDAY(GD4,2)=5,(GD13-HLOOKUP(GD4+3,Journalier_HLV_Inter,11,FALSE)),IF(AND(WEEKDAY(GD4,2)=1,COUNTIF(Jours_fériés,AND(GD4+1,IE+2))),GD13-HLOOKUP(GD4+3,Journalier_HLV_Inter,11,FALSE),IF(AND(WEEKDAY(GD4,2)=1,COUNTIF(Jours_fériés,GD4+1)),GD13-HLOOKUP(GD4+2,Journalier_HLV_Inter,11,FALSE),IF(AND(WEEKDAY(GD4,2)=2,COUNTIF(Jours_fériés,AND(GD4+1,GD4+2))),GD13-HLOOKUP(GD4+3,Journalier_HLV_Inter,11,FALSE),IF(AND(WEEKDAY(GD4,2)=2,COUNTIF(Jours_fériés,GD4+1)),GD13-HLOOKUP(GD4+2,Journalier_HLV_Inter,11,FALSE),IF(AND(WEEKDAY(GD4,2)=3,COUNTIF(Jours_fériés,AND(GD4+1,GD4+2))),GD13-HLOOKUP(GD4+5,Journalier_HLV_Inter,11,FALSE),IF(AND(WEEKDAY(GD4,2)=3,COUNTIF(Jours_fériés,GD4+1)),GD13-HLOOKUP(GD4+2,Journalier_HLV_Inter,11,FALSE),IF(AND(WEEKDAY(GD4,2)=4,COUNTIF(Jours_fériés,GD4+1)),GD13-HLOOKUP(GD4+4,Journalier_HLV_Inter,11,FALSE),IF(AND(WEEKDAY(GD4,2)=4,COUNTIF(Jours_fériés,AND(GD4+1,GD4+4))),GD13-HLOOKUP(GD4+5,Journalier_HLV_Inter,11,FALSE),IF(AND(WEEKDAY(GD4,2)=5,COUNTIF(Jours_fériés,GD4+3)),GD13-HLOOKUP(GD4+4,Journalier_HLV_Inter,11,FALSE),IF(COUNTIF(Week_end,GD4),0,IF(COUNTIF(Jours_fériés,GD4),0,GD13-HLOOKUP(GD4+1,Journalier_HLV_Inter,11,FALSE)))))))))))))</f>
        <v>0</v>
      </c>
      <c r="GE22" s="63">
        <f>IF(WEEKDAY(GE4,2)=5,(GE13-HLOOKUP(GE4+3,Journalier_HLV_Inter,11,FALSE)),IF(AND(WEEKDAY(GE4,2)=1,COUNTIF(Jours_fériés,AND(GE4+1,IE+2))),GE13-HLOOKUP(GE4+3,Journalier_HLV_Inter,11,FALSE),IF(AND(WEEKDAY(GE4,2)=1,COUNTIF(Jours_fériés,GE4+1)),GE13-HLOOKUP(GE4+2,Journalier_HLV_Inter,11,FALSE),IF(AND(WEEKDAY(GE4,2)=2,COUNTIF(Jours_fériés,AND(GE4+1,GE4+2))),GE13-HLOOKUP(GE4+3,Journalier_HLV_Inter,11,FALSE),IF(AND(WEEKDAY(GE4,2)=2,COUNTIF(Jours_fériés,GE4+1)),GE13-HLOOKUP(GE4+2,Journalier_HLV_Inter,11,FALSE),IF(AND(WEEKDAY(GE4,2)=3,COUNTIF(Jours_fériés,AND(GE4+1,GE4+2))),GE13-HLOOKUP(GE4+5,Journalier_HLV_Inter,11,FALSE),IF(AND(WEEKDAY(GE4,2)=3,COUNTIF(Jours_fériés,GE4+1)),GE13-HLOOKUP(GE4+2,Journalier_HLV_Inter,11,FALSE),IF(AND(WEEKDAY(GE4,2)=4,COUNTIF(Jours_fériés,GE4+1)),GE13-HLOOKUP(GE4+4,Journalier_HLV_Inter,11,FALSE),IF(AND(WEEKDAY(GE4,2)=4,COUNTIF(Jours_fériés,AND(GE4+1,GE4+4))),GE13-HLOOKUP(GE4+5,Journalier_HLV_Inter,11,FALSE),IF(AND(WEEKDAY(GE4,2)=5,COUNTIF(Jours_fériés,GE4+3)),GE13-HLOOKUP(GE4+4,Journalier_HLV_Inter,11,FALSE),IF(COUNTIF(Week_end,GE4),0,IF(COUNTIF(Jours_fériés,GE4),0,GE13-HLOOKUP(GE4+1,Journalier_HLV_Inter,11,FALSE)))))))))))))</f>
        <v>0</v>
      </c>
      <c r="GF22" s="63">
        <f>IF(WEEKDAY(GF4,2)=5,(GF13-HLOOKUP(GF4+3,Journalier_HLV_Inter,11,FALSE)),IF(AND(WEEKDAY(GF4,2)=1,COUNTIF(Jours_fériés,AND(GF4+1,IE+2))),GF13-HLOOKUP(GF4+3,Journalier_HLV_Inter,11,FALSE),IF(AND(WEEKDAY(GF4,2)=1,COUNTIF(Jours_fériés,GF4+1)),GF13-HLOOKUP(GF4+2,Journalier_HLV_Inter,11,FALSE),IF(AND(WEEKDAY(GF4,2)=2,COUNTIF(Jours_fériés,AND(GF4+1,GF4+2))),GF13-HLOOKUP(GF4+3,Journalier_HLV_Inter,11,FALSE),IF(AND(WEEKDAY(GF4,2)=2,COUNTIF(Jours_fériés,GF4+1)),GF13-HLOOKUP(GF4+2,Journalier_HLV_Inter,11,FALSE),IF(AND(WEEKDAY(GF4,2)=3,COUNTIF(Jours_fériés,AND(GF4+1,GF4+2))),GF13-HLOOKUP(GF4+5,Journalier_HLV_Inter,11,FALSE),IF(AND(WEEKDAY(GF4,2)=3,COUNTIF(Jours_fériés,GF4+1)),GF13-HLOOKUP(GF4+2,Journalier_HLV_Inter,11,FALSE),IF(AND(WEEKDAY(GF4,2)=4,COUNTIF(Jours_fériés,GF4+1)),GF13-HLOOKUP(GF4+4,Journalier_HLV_Inter,11,FALSE),IF(AND(WEEKDAY(GF4,2)=4,COUNTIF(Jours_fériés,AND(GF4+1,GF4+4))),GF13-HLOOKUP(GF4+5,Journalier_HLV_Inter,11,FALSE),IF(AND(WEEKDAY(GF4,2)=5,COUNTIF(Jours_fériés,GF4+3)),GF13-HLOOKUP(GF4+4,Journalier_HLV_Inter,11,FALSE),IF(COUNTIF(Week_end,GF4),0,IF(COUNTIF(Jours_fériés,GF4),0,GF13-HLOOKUP(GF4+1,Journalier_HLV_Inter,11,FALSE)))))))))))))</f>
        <v>0</v>
      </c>
      <c r="GG22" s="63">
        <f>IF(WEEKDAY(GG4,2)=5,(GG13-HLOOKUP(GG4+3,Journalier_HLV_Inter,11,FALSE)),IF(AND(WEEKDAY(GG4,2)=1,COUNTIF(Jours_fériés,AND(GG4+1,IE+2))),GG13-HLOOKUP(GG4+3,Journalier_HLV_Inter,11,FALSE),IF(AND(WEEKDAY(GG4,2)=1,COUNTIF(Jours_fériés,GG4+1)),GG13-HLOOKUP(GG4+2,Journalier_HLV_Inter,11,FALSE),IF(AND(WEEKDAY(GG4,2)=2,COUNTIF(Jours_fériés,AND(GG4+1,GG4+2))),GG13-HLOOKUP(GG4+3,Journalier_HLV_Inter,11,FALSE),IF(AND(WEEKDAY(GG4,2)=2,COUNTIF(Jours_fériés,GG4+1)),GG13-HLOOKUP(GG4+2,Journalier_HLV_Inter,11,FALSE),IF(AND(WEEKDAY(GG4,2)=3,COUNTIF(Jours_fériés,AND(GG4+1,GG4+2))),GG13-HLOOKUP(GG4+5,Journalier_HLV_Inter,11,FALSE),IF(AND(WEEKDAY(GG4,2)=3,COUNTIF(Jours_fériés,GG4+1)),GG13-HLOOKUP(GG4+2,Journalier_HLV_Inter,11,FALSE),IF(AND(WEEKDAY(GG4,2)=4,COUNTIF(Jours_fériés,GG4+1)),GG13-HLOOKUP(GG4+4,Journalier_HLV_Inter,11,FALSE),IF(AND(WEEKDAY(GG4,2)=4,COUNTIF(Jours_fériés,AND(GG4+1,GG4+4))),GG13-HLOOKUP(GG4+5,Journalier_HLV_Inter,11,FALSE),IF(AND(WEEKDAY(GG4,2)=5,COUNTIF(Jours_fériés,GG4+3)),GG13-HLOOKUP(GG4+4,Journalier_HLV_Inter,11,FALSE),IF(COUNTIF(Week_end,GG4),0,IF(COUNTIF(Jours_fériés,GG4),0,GG13-HLOOKUP(GG4+1,Journalier_HLV_Inter,11,FALSE)))))))))))))</f>
        <v>0</v>
      </c>
      <c r="GH22" s="63">
        <f>IF(WEEKDAY(GH4,2)=5,(GH13-HLOOKUP(GH4+3,Journalier_HLV_Inter,11,FALSE)),IF(AND(WEEKDAY(GH4,2)=1,COUNTIF(Jours_fériés,AND(GH4+1,IE+2))),GH13-HLOOKUP(GH4+3,Journalier_HLV_Inter,11,FALSE),IF(AND(WEEKDAY(GH4,2)=1,COUNTIF(Jours_fériés,GH4+1)),GH13-HLOOKUP(GH4+2,Journalier_HLV_Inter,11,FALSE),IF(AND(WEEKDAY(GH4,2)=2,COUNTIF(Jours_fériés,AND(GH4+1,GH4+2))),GH13-HLOOKUP(GH4+3,Journalier_HLV_Inter,11,FALSE),IF(AND(WEEKDAY(GH4,2)=2,COUNTIF(Jours_fériés,GH4+1)),GH13-HLOOKUP(GH4+2,Journalier_HLV_Inter,11,FALSE),IF(AND(WEEKDAY(GH4,2)=3,COUNTIF(Jours_fériés,AND(GH4+1,GH4+2))),GH13-HLOOKUP(GH4+5,Journalier_HLV_Inter,11,FALSE),IF(AND(WEEKDAY(GH4,2)=3,COUNTIF(Jours_fériés,GH4+1)),GH13-HLOOKUP(GH4+2,Journalier_HLV_Inter,11,FALSE),IF(AND(WEEKDAY(GH4,2)=4,COUNTIF(Jours_fériés,GH4+1)),GH13-HLOOKUP(GH4+4,Journalier_HLV_Inter,11,FALSE),IF(AND(WEEKDAY(GH4,2)=4,COUNTIF(Jours_fériés,AND(GH4+1,GH4+4))),GH13-HLOOKUP(GH4+5,Journalier_HLV_Inter,11,FALSE),IF(AND(WEEKDAY(GH4,2)=5,COUNTIF(Jours_fériés,GH4+3)),GH13-HLOOKUP(GH4+4,Journalier_HLV_Inter,11,FALSE),IF(COUNTIF(Week_end,GH4),0,IF(COUNTIF(Jours_fériés,GH4),0,GH13-HLOOKUP(GH4+1,Journalier_HLV_Inter,11,FALSE)))))))))))))</f>
        <v>0</v>
      </c>
      <c r="GI22" s="63">
        <f>IF(WEEKDAY(GI4,2)=5,(GI13-HLOOKUP(GI4+3,Journalier_HLV_Inter,11,FALSE)),IF(AND(WEEKDAY(GI4,2)=1,COUNTIF(Jours_fériés,AND(GI4+1,IE+2))),GI13-HLOOKUP(GI4+3,Journalier_HLV_Inter,11,FALSE),IF(AND(WEEKDAY(GI4,2)=1,COUNTIF(Jours_fériés,GI4+1)),GI13-HLOOKUP(GI4+2,Journalier_HLV_Inter,11,FALSE),IF(AND(WEEKDAY(GI4,2)=2,COUNTIF(Jours_fériés,AND(GI4+1,GI4+2))),GI13-HLOOKUP(GI4+3,Journalier_HLV_Inter,11,FALSE),IF(AND(WEEKDAY(GI4,2)=2,COUNTIF(Jours_fériés,GI4+1)),GI13-HLOOKUP(GI4+2,Journalier_HLV_Inter,11,FALSE),IF(AND(WEEKDAY(GI4,2)=3,COUNTIF(Jours_fériés,AND(GI4+1,GI4+2))),GI13-HLOOKUP(GI4+5,Journalier_HLV_Inter,11,FALSE),IF(AND(WEEKDAY(GI4,2)=3,COUNTIF(Jours_fériés,GI4+1)),GI13-HLOOKUP(GI4+2,Journalier_HLV_Inter,11,FALSE),IF(AND(WEEKDAY(GI4,2)=4,COUNTIF(Jours_fériés,GI4+1)),GI13-HLOOKUP(GI4+4,Journalier_HLV_Inter,11,FALSE),IF(AND(WEEKDAY(GI4,2)=4,COUNTIF(Jours_fériés,AND(GI4+1,GI4+4))),GI13-HLOOKUP(GI4+5,Journalier_HLV_Inter,11,FALSE),IF(AND(WEEKDAY(GI4,2)=5,COUNTIF(Jours_fériés,GI4+3)),GI13-HLOOKUP(GI4+4,Journalier_HLV_Inter,11,FALSE),IF(COUNTIF(Week_end,GI4),0,IF(COUNTIF(Jours_fériés,GI4),0,GI13-HLOOKUP(GI4+1,Journalier_HLV_Inter,11,FALSE)))))))))))))</f>
        <v>0</v>
      </c>
      <c r="GJ22" s="63">
        <f>IF(WEEKDAY(GJ4,2)=5,(GJ13-HLOOKUP(GJ4+3,Journalier_HLV_Inter,11,FALSE)),IF(AND(WEEKDAY(GJ4,2)=1,COUNTIF(Jours_fériés,AND(GJ4+1,IE+2))),GJ13-HLOOKUP(GJ4+3,Journalier_HLV_Inter,11,FALSE),IF(AND(WEEKDAY(GJ4,2)=1,COUNTIF(Jours_fériés,GJ4+1)),GJ13-HLOOKUP(GJ4+2,Journalier_HLV_Inter,11,FALSE),IF(AND(WEEKDAY(GJ4,2)=2,COUNTIF(Jours_fériés,AND(GJ4+1,GJ4+2))),GJ13-HLOOKUP(GJ4+3,Journalier_HLV_Inter,11,FALSE),IF(AND(WEEKDAY(GJ4,2)=2,COUNTIF(Jours_fériés,GJ4+1)),GJ13-HLOOKUP(GJ4+2,Journalier_HLV_Inter,11,FALSE),IF(AND(WEEKDAY(GJ4,2)=3,COUNTIF(Jours_fériés,AND(GJ4+1,GJ4+2))),GJ13-HLOOKUP(GJ4+5,Journalier_HLV_Inter,11,FALSE),IF(AND(WEEKDAY(GJ4,2)=3,COUNTIF(Jours_fériés,GJ4+1)),GJ13-HLOOKUP(GJ4+2,Journalier_HLV_Inter,11,FALSE),IF(AND(WEEKDAY(GJ4,2)=4,COUNTIF(Jours_fériés,GJ4+1)),GJ13-HLOOKUP(GJ4+4,Journalier_HLV_Inter,11,FALSE),IF(AND(WEEKDAY(GJ4,2)=4,COUNTIF(Jours_fériés,AND(GJ4+1,GJ4+4))),GJ13-HLOOKUP(GJ4+5,Journalier_HLV_Inter,11,FALSE),IF(AND(WEEKDAY(GJ4,2)=5,COUNTIF(Jours_fériés,GJ4+3)),GJ13-HLOOKUP(GJ4+4,Journalier_HLV_Inter,11,FALSE),IF(COUNTIF(Week_end,GJ4),0,IF(COUNTIF(Jours_fériés,GJ4),0,GJ13-HLOOKUP(GJ4+1,Journalier_HLV_Inter,11,FALSE)))))))))))))</f>
        <v>0</v>
      </c>
      <c r="GK22" s="63">
        <f>IF(WEEKDAY(GK4,2)=5,(GK13-HLOOKUP(GK4+3,Journalier_HLV_Inter,11,FALSE)),IF(AND(WEEKDAY(GK4,2)=1,COUNTIF(Jours_fériés,AND(GK4+1,IE+2))),GK13-HLOOKUP(GK4+3,Journalier_HLV_Inter,11,FALSE),IF(AND(WEEKDAY(GK4,2)=1,COUNTIF(Jours_fériés,GK4+1)),GK13-HLOOKUP(GK4+2,Journalier_HLV_Inter,11,FALSE),IF(AND(WEEKDAY(GK4,2)=2,COUNTIF(Jours_fériés,AND(GK4+1,GK4+2))),GK13-HLOOKUP(GK4+3,Journalier_HLV_Inter,11,FALSE),IF(AND(WEEKDAY(GK4,2)=2,COUNTIF(Jours_fériés,GK4+1)),GK13-HLOOKUP(GK4+2,Journalier_HLV_Inter,11,FALSE),IF(AND(WEEKDAY(GK4,2)=3,COUNTIF(Jours_fériés,AND(GK4+1,GK4+2))),GK13-HLOOKUP(GK4+5,Journalier_HLV_Inter,11,FALSE),IF(AND(WEEKDAY(GK4,2)=3,COUNTIF(Jours_fériés,GK4+1)),GK13-HLOOKUP(GK4+2,Journalier_HLV_Inter,11,FALSE),IF(AND(WEEKDAY(GK4,2)=4,COUNTIF(Jours_fériés,GK4+1)),GK13-HLOOKUP(GK4+4,Journalier_HLV_Inter,11,FALSE),IF(AND(WEEKDAY(GK4,2)=4,COUNTIF(Jours_fériés,AND(GK4+1,GK4+4))),GK13-HLOOKUP(GK4+5,Journalier_HLV_Inter,11,FALSE),IF(AND(WEEKDAY(GK4,2)=5,COUNTIF(Jours_fériés,GK4+3)),GK13-HLOOKUP(GK4+4,Journalier_HLV_Inter,11,FALSE),IF(COUNTIF(Week_end,GK4),0,IF(COUNTIF(Jours_fériés,GK4),0,GK13-HLOOKUP(GK4+1,Journalier_HLV_Inter,11,FALSE)))))))))))))</f>
        <v>0</v>
      </c>
      <c r="GL22" s="63">
        <f>IF(WEEKDAY(GL4,2)=5,(GL13-HLOOKUP(GL4+3,Journalier_HLV_Inter,11,FALSE)),IF(AND(WEEKDAY(GL4,2)=1,COUNTIF(Jours_fériés,AND(GL4+1,IE+2))),GL13-HLOOKUP(GL4+3,Journalier_HLV_Inter,11,FALSE),IF(AND(WEEKDAY(GL4,2)=1,COUNTIF(Jours_fériés,GL4+1)),GL13-HLOOKUP(GL4+2,Journalier_HLV_Inter,11,FALSE),IF(AND(WEEKDAY(GL4,2)=2,COUNTIF(Jours_fériés,AND(GL4+1,GL4+2))),GL13-HLOOKUP(GL4+3,Journalier_HLV_Inter,11,FALSE),IF(AND(WEEKDAY(GL4,2)=2,COUNTIF(Jours_fériés,GL4+1)),GL13-HLOOKUP(GL4+2,Journalier_HLV_Inter,11,FALSE),IF(AND(WEEKDAY(GL4,2)=3,COUNTIF(Jours_fériés,AND(GL4+1,GL4+2))),GL13-HLOOKUP(GL4+5,Journalier_HLV_Inter,11,FALSE),IF(AND(WEEKDAY(GL4,2)=3,COUNTIF(Jours_fériés,GL4+1)),GL13-HLOOKUP(GL4+2,Journalier_HLV_Inter,11,FALSE),IF(AND(WEEKDAY(GL4,2)=4,COUNTIF(Jours_fériés,GL4+1)),GL13-HLOOKUP(GL4+4,Journalier_HLV_Inter,11,FALSE),IF(AND(WEEKDAY(GL4,2)=4,COUNTIF(Jours_fériés,AND(GL4+1,GL4+4))),GL13-HLOOKUP(GL4+5,Journalier_HLV_Inter,11,FALSE),IF(AND(WEEKDAY(GL4,2)=5,COUNTIF(Jours_fériés,GL4+3)),GL13-HLOOKUP(GL4+4,Journalier_HLV_Inter,11,FALSE),IF(COUNTIF(Week_end,GL4),0,IF(COUNTIF(Jours_fériés,GL4),0,GL13-HLOOKUP(GL4+1,Journalier_HLV_Inter,11,FALSE)))))))))))))</f>
        <v>0</v>
      </c>
      <c r="GM22" s="63">
        <f>IF(WEEKDAY(GM4,2)=5,(GM13-HLOOKUP(GM4+3,Journalier_HLV_Inter,11,FALSE)),IF(AND(WEEKDAY(GM4,2)=1,COUNTIF(Jours_fériés,AND(GM4+1,IE+2))),GM13-HLOOKUP(GM4+3,Journalier_HLV_Inter,11,FALSE),IF(AND(WEEKDAY(GM4,2)=1,COUNTIF(Jours_fériés,GM4+1)),GM13-HLOOKUP(GM4+2,Journalier_HLV_Inter,11,FALSE),IF(AND(WEEKDAY(GM4,2)=2,COUNTIF(Jours_fériés,AND(GM4+1,GM4+2))),GM13-HLOOKUP(GM4+3,Journalier_HLV_Inter,11,FALSE),IF(AND(WEEKDAY(GM4,2)=2,COUNTIF(Jours_fériés,GM4+1)),GM13-HLOOKUP(GM4+2,Journalier_HLV_Inter,11,FALSE),IF(AND(WEEKDAY(GM4,2)=3,COUNTIF(Jours_fériés,AND(GM4+1,GM4+2))),GM13-HLOOKUP(GM4+5,Journalier_HLV_Inter,11,FALSE),IF(AND(WEEKDAY(GM4,2)=3,COUNTIF(Jours_fériés,GM4+1)),GM13-HLOOKUP(GM4+2,Journalier_HLV_Inter,11,FALSE),IF(AND(WEEKDAY(GM4,2)=4,COUNTIF(Jours_fériés,GM4+1)),GM13-HLOOKUP(GM4+4,Journalier_HLV_Inter,11,FALSE),IF(AND(WEEKDAY(GM4,2)=4,COUNTIF(Jours_fériés,AND(GM4+1,GM4+4))),GM13-HLOOKUP(GM4+5,Journalier_HLV_Inter,11,FALSE),IF(AND(WEEKDAY(GM4,2)=5,COUNTIF(Jours_fériés,GM4+3)),GM13-HLOOKUP(GM4+4,Journalier_HLV_Inter,11,FALSE),IF(COUNTIF(Week_end,GM4),0,IF(COUNTIF(Jours_fériés,GM4),0,GM13-HLOOKUP(GM4+1,Journalier_HLV_Inter,11,FALSE)))))))))))))</f>
        <v>0</v>
      </c>
      <c r="GN22" s="63">
        <f>IF(WEEKDAY(GN4,2)=5,(GN13-HLOOKUP(GN4+3,Journalier_HLV_Inter,11,FALSE)),IF(AND(WEEKDAY(GN4,2)=1,COUNTIF(Jours_fériés,AND(GN4+1,IE+2))),GN13-HLOOKUP(GN4+3,Journalier_HLV_Inter,11,FALSE),IF(AND(WEEKDAY(GN4,2)=1,COUNTIF(Jours_fériés,GN4+1)),GN13-HLOOKUP(GN4+2,Journalier_HLV_Inter,11,FALSE),IF(AND(WEEKDAY(GN4,2)=2,COUNTIF(Jours_fériés,AND(GN4+1,GN4+2))),GN13-HLOOKUP(GN4+3,Journalier_HLV_Inter,11,FALSE),IF(AND(WEEKDAY(GN4,2)=2,COUNTIF(Jours_fériés,GN4+1)),GN13-HLOOKUP(GN4+2,Journalier_HLV_Inter,11,FALSE),IF(AND(WEEKDAY(GN4,2)=3,COUNTIF(Jours_fériés,AND(GN4+1,GN4+2))),GN13-HLOOKUP(GN4+5,Journalier_HLV_Inter,11,FALSE),IF(AND(WEEKDAY(GN4,2)=3,COUNTIF(Jours_fériés,GN4+1)),GN13-HLOOKUP(GN4+2,Journalier_HLV_Inter,11,FALSE),IF(AND(WEEKDAY(GN4,2)=4,COUNTIF(Jours_fériés,GN4+1)),GN13-HLOOKUP(GN4+4,Journalier_HLV_Inter,11,FALSE),IF(AND(WEEKDAY(GN4,2)=4,COUNTIF(Jours_fériés,AND(GN4+1,GN4+4))),GN13-HLOOKUP(GN4+5,Journalier_HLV_Inter,11,FALSE),IF(AND(WEEKDAY(GN4,2)=5,COUNTIF(Jours_fériés,GN4+3)),GN13-HLOOKUP(GN4+4,Journalier_HLV_Inter,11,FALSE),IF(COUNTIF(Week_end,GN4),0,IF(COUNTIF(Jours_fériés,GN4),0,GN13-HLOOKUP(GN4+1,Journalier_HLV_Inter,11,FALSE)))))))))))))</f>
        <v>0</v>
      </c>
      <c r="GO22" s="63">
        <f>IF(WEEKDAY(GO4,2)=5,(GO13-HLOOKUP(GO4+3,Journalier_HLV_Inter,11,FALSE)),IF(AND(WEEKDAY(GO4,2)=1,COUNTIF(Jours_fériés,AND(GO4+1,IE+2))),GO13-HLOOKUP(GO4+3,Journalier_HLV_Inter,11,FALSE),IF(AND(WEEKDAY(GO4,2)=1,COUNTIF(Jours_fériés,GO4+1)),GO13-HLOOKUP(GO4+2,Journalier_HLV_Inter,11,FALSE),IF(AND(WEEKDAY(GO4,2)=2,COUNTIF(Jours_fériés,AND(GO4+1,GO4+2))),GO13-HLOOKUP(GO4+3,Journalier_HLV_Inter,11,FALSE),IF(AND(WEEKDAY(GO4,2)=2,COUNTIF(Jours_fériés,GO4+1)),GO13-HLOOKUP(GO4+2,Journalier_HLV_Inter,11,FALSE),IF(AND(WEEKDAY(GO4,2)=3,COUNTIF(Jours_fériés,AND(GO4+1,GO4+2))),GO13-HLOOKUP(GO4+5,Journalier_HLV_Inter,11,FALSE),IF(AND(WEEKDAY(GO4,2)=3,COUNTIF(Jours_fériés,GO4+1)),GO13-HLOOKUP(GO4+2,Journalier_HLV_Inter,11,FALSE),IF(AND(WEEKDAY(GO4,2)=4,COUNTIF(Jours_fériés,GO4+1)),GO13-HLOOKUP(GO4+4,Journalier_HLV_Inter,11,FALSE),IF(AND(WEEKDAY(GO4,2)=4,COUNTIF(Jours_fériés,AND(GO4+1,GO4+4))),GO13-HLOOKUP(GO4+5,Journalier_HLV_Inter,11,FALSE),IF(AND(WEEKDAY(GO4,2)=5,COUNTIF(Jours_fériés,GO4+3)),GO13-HLOOKUP(GO4+4,Journalier_HLV_Inter,11,FALSE),IF(COUNTIF(Week_end,GO4),0,IF(COUNTIF(Jours_fériés,GO4),0,GO13-HLOOKUP(GO4+1,Journalier_HLV_Inter,11,FALSE)))))))))))))</f>
        <v>0</v>
      </c>
      <c r="GP22" s="63">
        <f>IF(WEEKDAY(GP4,2)=5,(GP13-HLOOKUP(GP4+3,Journalier_HLV_Inter,11,FALSE)),IF(AND(WEEKDAY(GP4,2)=1,COUNTIF(Jours_fériés,AND(GP4+1,IE+2))),GP13-HLOOKUP(GP4+3,Journalier_HLV_Inter,11,FALSE),IF(AND(WEEKDAY(GP4,2)=1,COUNTIF(Jours_fériés,GP4+1)),GP13-HLOOKUP(GP4+2,Journalier_HLV_Inter,11,FALSE),IF(AND(WEEKDAY(GP4,2)=2,COUNTIF(Jours_fériés,AND(GP4+1,GP4+2))),GP13-HLOOKUP(GP4+3,Journalier_HLV_Inter,11,FALSE),IF(AND(WEEKDAY(GP4,2)=2,COUNTIF(Jours_fériés,GP4+1)),GP13-HLOOKUP(GP4+2,Journalier_HLV_Inter,11,FALSE),IF(AND(WEEKDAY(GP4,2)=3,COUNTIF(Jours_fériés,AND(GP4+1,GP4+2))),GP13-HLOOKUP(GP4+5,Journalier_HLV_Inter,11,FALSE),IF(AND(WEEKDAY(GP4,2)=3,COUNTIF(Jours_fériés,GP4+1)),GP13-HLOOKUP(GP4+2,Journalier_HLV_Inter,11,FALSE),IF(AND(WEEKDAY(GP4,2)=4,COUNTIF(Jours_fériés,GP4+1)),GP13-HLOOKUP(GP4+4,Journalier_HLV_Inter,11,FALSE),IF(AND(WEEKDAY(GP4,2)=4,COUNTIF(Jours_fériés,AND(GP4+1,GP4+4))),GP13-HLOOKUP(GP4+5,Journalier_HLV_Inter,11,FALSE),IF(AND(WEEKDAY(GP4,2)=5,COUNTIF(Jours_fériés,GP4+3)),GP13-HLOOKUP(GP4+4,Journalier_HLV_Inter,11,FALSE),IF(COUNTIF(Week_end,GP4),0,IF(COUNTIF(Jours_fériés,GP4),0,GP13-HLOOKUP(GP4+1,Journalier_HLV_Inter,11,FALSE)))))))))))))</f>
        <v>0</v>
      </c>
      <c r="GQ22" s="63">
        <f>IF(WEEKDAY(GQ4,2)=5,(GQ13-HLOOKUP(GQ4+3,Journalier_HLV_Inter,11,FALSE)),IF(AND(WEEKDAY(GQ4,2)=1,COUNTIF(Jours_fériés,AND(GQ4+1,IE+2))),GQ13-HLOOKUP(GQ4+3,Journalier_HLV_Inter,11,FALSE),IF(AND(WEEKDAY(GQ4,2)=1,COUNTIF(Jours_fériés,GQ4+1)),GQ13-HLOOKUP(GQ4+2,Journalier_HLV_Inter,11,FALSE),IF(AND(WEEKDAY(GQ4,2)=2,COUNTIF(Jours_fériés,AND(GQ4+1,GQ4+2))),GQ13-HLOOKUP(GQ4+3,Journalier_HLV_Inter,11,FALSE),IF(AND(WEEKDAY(GQ4,2)=2,COUNTIF(Jours_fériés,GQ4+1)),GQ13-HLOOKUP(GQ4+2,Journalier_HLV_Inter,11,FALSE),IF(AND(WEEKDAY(GQ4,2)=3,COUNTIF(Jours_fériés,AND(GQ4+1,GQ4+2))),GQ13-HLOOKUP(GQ4+5,Journalier_HLV_Inter,11,FALSE),IF(AND(WEEKDAY(GQ4,2)=3,COUNTIF(Jours_fériés,GQ4+1)),GQ13-HLOOKUP(GQ4+2,Journalier_HLV_Inter,11,FALSE),IF(AND(WEEKDAY(GQ4,2)=4,COUNTIF(Jours_fériés,GQ4+1)),GQ13-HLOOKUP(GQ4+4,Journalier_HLV_Inter,11,FALSE),IF(AND(WEEKDAY(GQ4,2)=4,COUNTIF(Jours_fériés,AND(GQ4+1,GQ4+4))),GQ13-HLOOKUP(GQ4+5,Journalier_HLV_Inter,11,FALSE),IF(AND(WEEKDAY(GQ4,2)=5,COUNTIF(Jours_fériés,GQ4+3)),GQ13-HLOOKUP(GQ4+4,Journalier_HLV_Inter,11,FALSE),IF(COUNTIF(Week_end,GQ4),0,IF(COUNTIF(Jours_fériés,GQ4),0,GQ13-HLOOKUP(GQ4+1,Journalier_HLV_Inter,11,FALSE)))))))))))))</f>
        <v>0</v>
      </c>
      <c r="GR22" s="63">
        <f>IF(WEEKDAY(GR4,2)=5,(GR13-HLOOKUP(GR4+3,Journalier_HLV_Inter,11,FALSE)),IF(AND(WEEKDAY(GR4,2)=1,COUNTIF(Jours_fériés,AND(GR4+1,IE+2))),GR13-HLOOKUP(GR4+3,Journalier_HLV_Inter,11,FALSE),IF(AND(WEEKDAY(GR4,2)=1,COUNTIF(Jours_fériés,GR4+1)),GR13-HLOOKUP(GR4+2,Journalier_HLV_Inter,11,FALSE),IF(AND(WEEKDAY(GR4,2)=2,COUNTIF(Jours_fériés,AND(GR4+1,GR4+2))),GR13-HLOOKUP(GR4+3,Journalier_HLV_Inter,11,FALSE),IF(AND(WEEKDAY(GR4,2)=2,COUNTIF(Jours_fériés,GR4+1)),GR13-HLOOKUP(GR4+2,Journalier_HLV_Inter,11,FALSE),IF(AND(WEEKDAY(GR4,2)=3,COUNTIF(Jours_fériés,AND(GR4+1,GR4+2))),GR13-HLOOKUP(GR4+5,Journalier_HLV_Inter,11,FALSE),IF(AND(WEEKDAY(GR4,2)=3,COUNTIF(Jours_fériés,GR4+1)),GR13-HLOOKUP(GR4+2,Journalier_HLV_Inter,11,FALSE),IF(AND(WEEKDAY(GR4,2)=4,COUNTIF(Jours_fériés,GR4+1)),GR13-HLOOKUP(GR4+4,Journalier_HLV_Inter,11,FALSE),IF(AND(WEEKDAY(GR4,2)=4,COUNTIF(Jours_fériés,AND(GR4+1,GR4+4))),GR13-HLOOKUP(GR4+5,Journalier_HLV_Inter,11,FALSE),IF(AND(WEEKDAY(GR4,2)=5,COUNTIF(Jours_fériés,GR4+3)),GR13-HLOOKUP(GR4+4,Journalier_HLV_Inter,11,FALSE),IF(COUNTIF(Week_end,GR4),0,IF(COUNTIF(Jours_fériés,GR4),0,GR13-HLOOKUP(GR4+1,Journalier_HLV_Inter,11,FALSE)))))))))))))</f>
        <v>0</v>
      </c>
      <c r="GS22" s="63">
        <f>IF(WEEKDAY(GS4,2)=5,(GS13-HLOOKUP(GS4+3,Journalier_HLV_Inter,11,FALSE)),IF(AND(WEEKDAY(GS4,2)=1,COUNTIF(Jours_fériés,AND(GS4+1,IE+2))),GS13-HLOOKUP(GS4+3,Journalier_HLV_Inter,11,FALSE),IF(AND(WEEKDAY(GS4,2)=1,COUNTIF(Jours_fériés,GS4+1)),GS13-HLOOKUP(GS4+2,Journalier_HLV_Inter,11,FALSE),IF(AND(WEEKDAY(GS4,2)=2,COUNTIF(Jours_fériés,AND(GS4+1,GS4+2))),GS13-HLOOKUP(GS4+3,Journalier_HLV_Inter,11,FALSE),IF(AND(WEEKDAY(GS4,2)=2,COUNTIF(Jours_fériés,GS4+1)),GS13-HLOOKUP(GS4+2,Journalier_HLV_Inter,11,FALSE),IF(AND(WEEKDAY(GS4,2)=3,COUNTIF(Jours_fériés,AND(GS4+1,GS4+2))),GS13-HLOOKUP(GS4+5,Journalier_HLV_Inter,11,FALSE),IF(AND(WEEKDAY(GS4,2)=3,COUNTIF(Jours_fériés,GS4+1)),GS13-HLOOKUP(GS4+2,Journalier_HLV_Inter,11,FALSE),IF(AND(WEEKDAY(GS4,2)=4,COUNTIF(Jours_fériés,GS4+1)),GS13-HLOOKUP(GS4+4,Journalier_HLV_Inter,11,FALSE),IF(AND(WEEKDAY(GS4,2)=4,COUNTIF(Jours_fériés,AND(GS4+1,GS4+4))),GS13-HLOOKUP(GS4+5,Journalier_HLV_Inter,11,FALSE),IF(AND(WEEKDAY(GS4,2)=5,COUNTIF(Jours_fériés,GS4+3)),GS13-HLOOKUP(GS4+4,Journalier_HLV_Inter,11,FALSE),IF(COUNTIF(Week_end,GS4),0,IF(COUNTIF(Jours_fériés,GS4),0,GS13-HLOOKUP(GS4+1,Journalier_HLV_Inter,11,FALSE)))))))))))))</f>
        <v>0</v>
      </c>
      <c r="GT22" s="63">
        <f>IF(WEEKDAY(GT4,2)=5,(GT13-HLOOKUP(GT4+3,Journalier_HLV_Inter,11,FALSE)),IF(AND(WEEKDAY(GT4,2)=1,COUNTIF(Jours_fériés,AND(GT4+1,IE+2))),GT13-HLOOKUP(GT4+3,Journalier_HLV_Inter,11,FALSE),IF(AND(WEEKDAY(GT4,2)=1,COUNTIF(Jours_fériés,GT4+1)),GT13-HLOOKUP(GT4+2,Journalier_HLV_Inter,11,FALSE),IF(AND(WEEKDAY(GT4,2)=2,COUNTIF(Jours_fériés,AND(GT4+1,GT4+2))),GT13-HLOOKUP(GT4+3,Journalier_HLV_Inter,11,FALSE),IF(AND(WEEKDAY(GT4,2)=2,COUNTIF(Jours_fériés,GT4+1)),GT13-HLOOKUP(GT4+2,Journalier_HLV_Inter,11,FALSE),IF(AND(WEEKDAY(GT4,2)=3,COUNTIF(Jours_fériés,AND(GT4+1,GT4+2))),GT13-HLOOKUP(GT4+5,Journalier_HLV_Inter,11,FALSE),IF(AND(WEEKDAY(GT4,2)=3,COUNTIF(Jours_fériés,GT4+1)),GT13-HLOOKUP(GT4+2,Journalier_HLV_Inter,11,FALSE),IF(AND(WEEKDAY(GT4,2)=4,COUNTIF(Jours_fériés,GT4+1)),GT13-HLOOKUP(GT4+4,Journalier_HLV_Inter,11,FALSE),IF(AND(WEEKDAY(GT4,2)=4,COUNTIF(Jours_fériés,AND(GT4+1,GT4+4))),GT13-HLOOKUP(GT4+5,Journalier_HLV_Inter,11,FALSE),IF(AND(WEEKDAY(GT4,2)=5,COUNTIF(Jours_fériés,GT4+3)),GT13-HLOOKUP(GT4+4,Journalier_HLV_Inter,11,FALSE),IF(COUNTIF(Week_end,GT4),0,IF(COUNTIF(Jours_fériés,GT4),0,GT13-HLOOKUP(GT4+1,Journalier_HLV_Inter,11,FALSE)))))))))))))</f>
        <v>0</v>
      </c>
      <c r="GU22" s="63">
        <f>IF(WEEKDAY(GU4,2)=5,(GU13-HLOOKUP(GU4+3,Journalier_HLV_Inter,11,FALSE)),IF(AND(WEEKDAY(GU4,2)=1,COUNTIF(Jours_fériés,AND(GU4+1,IE+2))),GU13-HLOOKUP(GU4+3,Journalier_HLV_Inter,11,FALSE),IF(AND(WEEKDAY(GU4,2)=1,COUNTIF(Jours_fériés,GU4+1)),GU13-HLOOKUP(GU4+2,Journalier_HLV_Inter,11,FALSE),IF(AND(WEEKDAY(GU4,2)=2,COUNTIF(Jours_fériés,AND(GU4+1,GU4+2))),GU13-HLOOKUP(GU4+3,Journalier_HLV_Inter,11,FALSE),IF(AND(WEEKDAY(GU4,2)=2,COUNTIF(Jours_fériés,GU4+1)),GU13-HLOOKUP(GU4+2,Journalier_HLV_Inter,11,FALSE),IF(AND(WEEKDAY(GU4,2)=3,COUNTIF(Jours_fériés,AND(GU4+1,GU4+2))),GU13-HLOOKUP(GU4+5,Journalier_HLV_Inter,11,FALSE),IF(AND(WEEKDAY(GU4,2)=3,COUNTIF(Jours_fériés,GU4+1)),GU13-HLOOKUP(GU4+2,Journalier_HLV_Inter,11,FALSE),IF(AND(WEEKDAY(GU4,2)=4,COUNTIF(Jours_fériés,GU4+1)),GU13-HLOOKUP(GU4+4,Journalier_HLV_Inter,11,FALSE),IF(AND(WEEKDAY(GU4,2)=4,COUNTIF(Jours_fériés,AND(GU4+1,GU4+4))),GU13-HLOOKUP(GU4+5,Journalier_HLV_Inter,11,FALSE),IF(AND(WEEKDAY(GU4,2)=5,COUNTIF(Jours_fériés,GU4+3)),GU13-HLOOKUP(GU4+4,Journalier_HLV_Inter,11,FALSE),IF(COUNTIF(Week_end,GU4),0,IF(COUNTIF(Jours_fériés,GU4),0,GU13-HLOOKUP(GU4+1,Journalier_HLV_Inter,11,FALSE)))))))))))))</f>
        <v>0</v>
      </c>
      <c r="GV22" s="63">
        <f>IF(WEEKDAY(GV4,2)=5,(GV13-HLOOKUP(GV4+3,Journalier_HLV_Inter,11,FALSE)),IF(AND(WEEKDAY(GV4,2)=1,COUNTIF(Jours_fériés,AND(GV4+1,IE+2))),GV13-HLOOKUP(GV4+3,Journalier_HLV_Inter,11,FALSE),IF(AND(WEEKDAY(GV4,2)=1,COUNTIF(Jours_fériés,GV4+1)),GV13-HLOOKUP(GV4+2,Journalier_HLV_Inter,11,FALSE),IF(AND(WEEKDAY(GV4,2)=2,COUNTIF(Jours_fériés,AND(GV4+1,GV4+2))),GV13-HLOOKUP(GV4+3,Journalier_HLV_Inter,11,FALSE),IF(AND(WEEKDAY(GV4,2)=2,COUNTIF(Jours_fériés,GV4+1)),GV13-HLOOKUP(GV4+2,Journalier_HLV_Inter,11,FALSE),IF(AND(WEEKDAY(GV4,2)=3,COUNTIF(Jours_fériés,AND(GV4+1,GV4+2))),GV13-HLOOKUP(GV4+5,Journalier_HLV_Inter,11,FALSE),IF(AND(WEEKDAY(GV4,2)=3,COUNTIF(Jours_fériés,GV4+1)),GV13-HLOOKUP(GV4+2,Journalier_HLV_Inter,11,FALSE),IF(AND(WEEKDAY(GV4,2)=4,COUNTIF(Jours_fériés,GV4+1)),GV13-HLOOKUP(GV4+4,Journalier_HLV_Inter,11,FALSE),IF(AND(WEEKDAY(GV4,2)=4,COUNTIF(Jours_fériés,AND(GV4+1,GV4+4))),GV13-HLOOKUP(GV4+5,Journalier_HLV_Inter,11,FALSE),IF(AND(WEEKDAY(GV4,2)=5,COUNTIF(Jours_fériés,GV4+3)),GV13-HLOOKUP(GV4+4,Journalier_HLV_Inter,11,FALSE),IF(COUNTIF(Week_end,GV4),0,IF(COUNTIF(Jours_fériés,GV4),0,GV13-HLOOKUP(GV4+1,Journalier_HLV_Inter,11,FALSE)))))))))))))</f>
        <v>0</v>
      </c>
      <c r="GW22" s="63">
        <f>IF(WEEKDAY(GW4,2)=5,(GW13-HLOOKUP(GW4+3,Journalier_HLV_Inter,11,FALSE)),IF(AND(WEEKDAY(GW4,2)=1,COUNTIF(Jours_fériés,AND(GW4+1,IE+2))),GW13-HLOOKUP(GW4+3,Journalier_HLV_Inter,11,FALSE),IF(AND(WEEKDAY(GW4,2)=1,COUNTIF(Jours_fériés,GW4+1)),GW13-HLOOKUP(GW4+2,Journalier_HLV_Inter,11,FALSE),IF(AND(WEEKDAY(GW4,2)=2,COUNTIF(Jours_fériés,AND(GW4+1,GW4+2))),GW13-HLOOKUP(GW4+3,Journalier_HLV_Inter,11,FALSE),IF(AND(WEEKDAY(GW4,2)=2,COUNTIF(Jours_fériés,GW4+1)),GW13-HLOOKUP(GW4+2,Journalier_HLV_Inter,11,FALSE),IF(AND(WEEKDAY(GW4,2)=3,COUNTIF(Jours_fériés,AND(GW4+1,GW4+2))),GW13-HLOOKUP(GW4+5,Journalier_HLV_Inter,11,FALSE),IF(AND(WEEKDAY(GW4,2)=3,COUNTIF(Jours_fériés,GW4+1)),GW13-HLOOKUP(GW4+2,Journalier_HLV_Inter,11,FALSE),IF(AND(WEEKDAY(GW4,2)=4,COUNTIF(Jours_fériés,GW4+1)),GW13-HLOOKUP(GW4+4,Journalier_HLV_Inter,11,FALSE),IF(AND(WEEKDAY(GW4,2)=4,COUNTIF(Jours_fériés,AND(GW4+1,GW4+4))),GW13-HLOOKUP(GW4+5,Journalier_HLV_Inter,11,FALSE),IF(AND(WEEKDAY(GW4,2)=5,COUNTIF(Jours_fériés,GW4+3)),GW13-HLOOKUP(GW4+4,Journalier_HLV_Inter,11,FALSE),IF(COUNTIF(Week_end,GW4),0,IF(COUNTIF(Jours_fériés,GW4),0,GW13-HLOOKUP(GW4+1,Journalier_HLV_Inter,11,FALSE)))))))))))))</f>
        <v>0</v>
      </c>
      <c r="GX22" s="63">
        <f>IF(WEEKDAY(GX4,2)=5,(GX13-HLOOKUP(GX4+3,Journalier_HLV_Inter,11,FALSE)),IF(AND(WEEKDAY(GX4,2)=1,COUNTIF(Jours_fériés,AND(GX4+1,IE+2))),GX13-HLOOKUP(GX4+3,Journalier_HLV_Inter,11,FALSE),IF(AND(WEEKDAY(GX4,2)=1,COUNTIF(Jours_fériés,GX4+1)),GX13-HLOOKUP(GX4+2,Journalier_HLV_Inter,11,FALSE),IF(AND(WEEKDAY(GX4,2)=2,COUNTIF(Jours_fériés,AND(GX4+1,GX4+2))),GX13-HLOOKUP(GX4+3,Journalier_HLV_Inter,11,FALSE),IF(AND(WEEKDAY(GX4,2)=2,COUNTIF(Jours_fériés,GX4+1)),GX13-HLOOKUP(GX4+2,Journalier_HLV_Inter,11,FALSE),IF(AND(WEEKDAY(GX4,2)=3,COUNTIF(Jours_fériés,AND(GX4+1,GX4+2))),GX13-HLOOKUP(GX4+5,Journalier_HLV_Inter,11,FALSE),IF(AND(WEEKDAY(GX4,2)=3,COUNTIF(Jours_fériés,GX4+1)),GX13-HLOOKUP(GX4+2,Journalier_HLV_Inter,11,FALSE),IF(AND(WEEKDAY(GX4,2)=4,COUNTIF(Jours_fériés,GX4+1)),GX13-HLOOKUP(GX4+4,Journalier_HLV_Inter,11,FALSE),IF(AND(WEEKDAY(GX4,2)=4,COUNTIF(Jours_fériés,AND(GX4+1,GX4+4))),GX13-HLOOKUP(GX4+5,Journalier_HLV_Inter,11,FALSE),IF(AND(WEEKDAY(GX4,2)=5,COUNTIF(Jours_fériés,GX4+3)),GX13-HLOOKUP(GX4+4,Journalier_HLV_Inter,11,FALSE),IF(COUNTIF(Week_end,GX4),0,IF(COUNTIF(Jours_fériés,GX4),0,GX13-HLOOKUP(GX4+1,Journalier_HLV_Inter,11,FALSE)))))))))))))</f>
        <v>0</v>
      </c>
      <c r="GY22" s="63">
        <f>IF(WEEKDAY(GY4,2)=5,(GY13-HLOOKUP(GY4+3,Journalier_HLV_Inter,11,FALSE)),IF(AND(WEEKDAY(GY4,2)=1,COUNTIF(Jours_fériés,AND(GY4+1,IE+2))),GY13-HLOOKUP(GY4+3,Journalier_HLV_Inter,11,FALSE),IF(AND(WEEKDAY(GY4,2)=1,COUNTIF(Jours_fériés,GY4+1)),GY13-HLOOKUP(GY4+2,Journalier_HLV_Inter,11,FALSE),IF(AND(WEEKDAY(GY4,2)=2,COUNTIF(Jours_fériés,AND(GY4+1,GY4+2))),GY13-HLOOKUP(GY4+3,Journalier_HLV_Inter,11,FALSE),IF(AND(WEEKDAY(GY4,2)=2,COUNTIF(Jours_fériés,GY4+1)),GY13-HLOOKUP(GY4+2,Journalier_HLV_Inter,11,FALSE),IF(AND(WEEKDAY(GY4,2)=3,COUNTIF(Jours_fériés,AND(GY4+1,GY4+2))),GY13-HLOOKUP(GY4+5,Journalier_HLV_Inter,11,FALSE),IF(AND(WEEKDAY(GY4,2)=3,COUNTIF(Jours_fériés,GY4+1)),GY13-HLOOKUP(GY4+2,Journalier_HLV_Inter,11,FALSE),IF(AND(WEEKDAY(GY4,2)=4,COUNTIF(Jours_fériés,GY4+1)),GY13-HLOOKUP(GY4+4,Journalier_HLV_Inter,11,FALSE),IF(AND(WEEKDAY(GY4,2)=4,COUNTIF(Jours_fériés,AND(GY4+1,GY4+4))),GY13-HLOOKUP(GY4+5,Journalier_HLV_Inter,11,FALSE),IF(AND(WEEKDAY(GY4,2)=5,COUNTIF(Jours_fériés,GY4+3)),GY13-HLOOKUP(GY4+4,Journalier_HLV_Inter,11,FALSE),IF(COUNTIF(Week_end,GY4),0,IF(COUNTIF(Jours_fériés,GY4),0,GY13-HLOOKUP(GY4+1,Journalier_HLV_Inter,11,FALSE)))))))))))))</f>
        <v>0</v>
      </c>
      <c r="GZ22" s="63">
        <f>IF(WEEKDAY(GZ4,2)=5,(GZ13-HLOOKUP(GZ4+3,Journalier_HLV_Inter,11,FALSE)),IF(AND(WEEKDAY(GZ4,2)=1,COUNTIF(Jours_fériés,AND(GZ4+1,IE+2))),GZ13-HLOOKUP(GZ4+3,Journalier_HLV_Inter,11,FALSE),IF(AND(WEEKDAY(GZ4,2)=1,COUNTIF(Jours_fériés,GZ4+1)),GZ13-HLOOKUP(GZ4+2,Journalier_HLV_Inter,11,FALSE),IF(AND(WEEKDAY(GZ4,2)=2,COUNTIF(Jours_fériés,AND(GZ4+1,GZ4+2))),GZ13-HLOOKUP(GZ4+3,Journalier_HLV_Inter,11,FALSE),IF(AND(WEEKDAY(GZ4,2)=2,COUNTIF(Jours_fériés,GZ4+1)),GZ13-HLOOKUP(GZ4+2,Journalier_HLV_Inter,11,FALSE),IF(AND(WEEKDAY(GZ4,2)=3,COUNTIF(Jours_fériés,AND(GZ4+1,GZ4+2))),GZ13-HLOOKUP(GZ4+5,Journalier_HLV_Inter,11,FALSE),IF(AND(WEEKDAY(GZ4,2)=3,COUNTIF(Jours_fériés,GZ4+1)),GZ13-HLOOKUP(GZ4+2,Journalier_HLV_Inter,11,FALSE),IF(AND(WEEKDAY(GZ4,2)=4,COUNTIF(Jours_fériés,GZ4+1)),GZ13-HLOOKUP(GZ4+4,Journalier_HLV_Inter,11,FALSE),IF(AND(WEEKDAY(GZ4,2)=4,COUNTIF(Jours_fériés,AND(GZ4+1,GZ4+4))),GZ13-HLOOKUP(GZ4+5,Journalier_HLV_Inter,11,FALSE),IF(AND(WEEKDAY(GZ4,2)=5,COUNTIF(Jours_fériés,GZ4+3)),GZ13-HLOOKUP(GZ4+4,Journalier_HLV_Inter,11,FALSE),IF(COUNTIF(Week_end,GZ4),0,IF(COUNTIF(Jours_fériés,GZ4),0,GZ13-HLOOKUP(GZ4+1,Journalier_HLV_Inter,11,FALSE)))))))))))))</f>
        <v>0</v>
      </c>
      <c r="HA22" s="63">
        <f>IF(WEEKDAY(HA4,2)=5,(HA13-HLOOKUP(HA4+3,Journalier_HLV_Inter,11,FALSE)),IF(AND(WEEKDAY(HA4,2)=1,COUNTIF(Jours_fériés,AND(HA4+1,IE+2))),HA13-HLOOKUP(HA4+3,Journalier_HLV_Inter,11,FALSE),IF(AND(WEEKDAY(HA4,2)=1,COUNTIF(Jours_fériés,HA4+1)),HA13-HLOOKUP(HA4+2,Journalier_HLV_Inter,11,FALSE),IF(AND(WEEKDAY(HA4,2)=2,COUNTIF(Jours_fériés,AND(HA4+1,HA4+2))),HA13-HLOOKUP(HA4+3,Journalier_HLV_Inter,11,FALSE),IF(AND(WEEKDAY(HA4,2)=2,COUNTIF(Jours_fériés,HA4+1)),HA13-HLOOKUP(HA4+2,Journalier_HLV_Inter,11,FALSE),IF(AND(WEEKDAY(HA4,2)=3,COUNTIF(Jours_fériés,AND(HA4+1,HA4+2))),HA13-HLOOKUP(HA4+5,Journalier_HLV_Inter,11,FALSE),IF(AND(WEEKDAY(HA4,2)=3,COUNTIF(Jours_fériés,HA4+1)),HA13-HLOOKUP(HA4+2,Journalier_HLV_Inter,11,FALSE),IF(AND(WEEKDAY(HA4,2)=4,COUNTIF(Jours_fériés,HA4+1)),HA13-HLOOKUP(HA4+4,Journalier_HLV_Inter,11,FALSE),IF(AND(WEEKDAY(HA4,2)=4,COUNTIF(Jours_fériés,AND(HA4+1,HA4+4))),HA13-HLOOKUP(HA4+5,Journalier_HLV_Inter,11,FALSE),IF(AND(WEEKDAY(HA4,2)=5,COUNTIF(Jours_fériés,HA4+3)),HA13-HLOOKUP(HA4+4,Journalier_HLV_Inter,11,FALSE),IF(COUNTIF(Week_end,HA4),0,IF(COUNTIF(Jours_fériés,HA4),0,HA13-HLOOKUP(HA4+1,Journalier_HLV_Inter,11,FALSE)))))))))))))</f>
        <v>0</v>
      </c>
      <c r="HB22" s="63">
        <f>IF(WEEKDAY(HB4,2)=5,(HB13-HLOOKUP(HB4+3,Journalier_HLV_Inter,11,FALSE)),IF(AND(WEEKDAY(HB4,2)=1,COUNTIF(Jours_fériés,AND(HB4+1,IE+2))),HB13-HLOOKUP(HB4+3,Journalier_HLV_Inter,11,FALSE),IF(AND(WEEKDAY(HB4,2)=1,COUNTIF(Jours_fériés,HB4+1)),HB13-HLOOKUP(HB4+2,Journalier_HLV_Inter,11,FALSE),IF(AND(WEEKDAY(HB4,2)=2,COUNTIF(Jours_fériés,AND(HB4+1,HB4+2))),HB13-HLOOKUP(HB4+3,Journalier_HLV_Inter,11,FALSE),IF(AND(WEEKDAY(HB4,2)=2,COUNTIF(Jours_fériés,HB4+1)),HB13-HLOOKUP(HB4+2,Journalier_HLV_Inter,11,FALSE),IF(AND(WEEKDAY(HB4,2)=3,COUNTIF(Jours_fériés,AND(HB4+1,HB4+2))),HB13-HLOOKUP(HB4+5,Journalier_HLV_Inter,11,FALSE),IF(AND(WEEKDAY(HB4,2)=3,COUNTIF(Jours_fériés,HB4+1)),HB13-HLOOKUP(HB4+2,Journalier_HLV_Inter,11,FALSE),IF(AND(WEEKDAY(HB4,2)=4,COUNTIF(Jours_fériés,HB4+1)),HB13-HLOOKUP(HB4+4,Journalier_HLV_Inter,11,FALSE),IF(AND(WEEKDAY(HB4,2)=4,COUNTIF(Jours_fériés,AND(HB4+1,HB4+4))),HB13-HLOOKUP(HB4+5,Journalier_HLV_Inter,11,FALSE),IF(AND(WEEKDAY(HB4,2)=5,COUNTIF(Jours_fériés,HB4+3)),HB13-HLOOKUP(HB4+4,Journalier_HLV_Inter,11,FALSE),IF(COUNTIF(Week_end,HB4),0,IF(COUNTIF(Jours_fériés,HB4),0,HB13-HLOOKUP(HB4+1,Journalier_HLV_Inter,11,FALSE)))))))))))))</f>
        <v>0</v>
      </c>
      <c r="HC22" s="63">
        <f>IF(WEEKDAY(HC4,2)=5,(HC13-HLOOKUP(HC4+3,Journalier_HLV_Inter,11,FALSE)),IF(AND(WEEKDAY(HC4,2)=1,COUNTIF(Jours_fériés,AND(HC4+1,IE+2))),HC13-HLOOKUP(HC4+3,Journalier_HLV_Inter,11,FALSE),IF(AND(WEEKDAY(HC4,2)=1,COUNTIF(Jours_fériés,HC4+1)),HC13-HLOOKUP(HC4+2,Journalier_HLV_Inter,11,FALSE),IF(AND(WEEKDAY(HC4,2)=2,COUNTIF(Jours_fériés,AND(HC4+1,HC4+2))),HC13-HLOOKUP(HC4+3,Journalier_HLV_Inter,11,FALSE),IF(AND(WEEKDAY(HC4,2)=2,COUNTIF(Jours_fériés,HC4+1)),HC13-HLOOKUP(HC4+2,Journalier_HLV_Inter,11,FALSE),IF(AND(WEEKDAY(HC4,2)=3,COUNTIF(Jours_fériés,AND(HC4+1,HC4+2))),HC13-HLOOKUP(HC4+5,Journalier_HLV_Inter,11,FALSE),IF(AND(WEEKDAY(HC4,2)=3,COUNTIF(Jours_fériés,HC4+1)),HC13-HLOOKUP(HC4+2,Journalier_HLV_Inter,11,FALSE),IF(AND(WEEKDAY(HC4,2)=4,COUNTIF(Jours_fériés,HC4+1)),HC13-HLOOKUP(HC4+4,Journalier_HLV_Inter,11,FALSE),IF(AND(WEEKDAY(HC4,2)=4,COUNTIF(Jours_fériés,AND(HC4+1,HC4+4))),HC13-HLOOKUP(HC4+5,Journalier_HLV_Inter,11,FALSE),IF(AND(WEEKDAY(HC4,2)=5,COUNTIF(Jours_fériés,HC4+3)),HC13-HLOOKUP(HC4+4,Journalier_HLV_Inter,11,FALSE),IF(COUNTIF(Week_end,HC4),0,IF(COUNTIF(Jours_fériés,HC4),0,HC13-HLOOKUP(HC4+1,Journalier_HLV_Inter,11,FALSE)))))))))))))</f>
        <v>0</v>
      </c>
      <c r="HD22" s="63">
        <f>IF(WEEKDAY(HD4,2)=5,(HD13-HLOOKUP(HD4+3,Journalier_HLV_Inter,11,FALSE)),IF(AND(WEEKDAY(HD4,2)=1,COUNTIF(Jours_fériés,AND(HD4+1,IE+2))),HD13-HLOOKUP(HD4+3,Journalier_HLV_Inter,11,FALSE),IF(AND(WEEKDAY(HD4,2)=1,COUNTIF(Jours_fériés,HD4+1)),HD13-HLOOKUP(HD4+2,Journalier_HLV_Inter,11,FALSE),IF(AND(WEEKDAY(HD4,2)=2,COUNTIF(Jours_fériés,AND(HD4+1,HD4+2))),HD13-HLOOKUP(HD4+3,Journalier_HLV_Inter,11,FALSE),IF(AND(WEEKDAY(HD4,2)=2,COUNTIF(Jours_fériés,HD4+1)),HD13-HLOOKUP(HD4+2,Journalier_HLV_Inter,11,FALSE),IF(AND(WEEKDAY(HD4,2)=3,COUNTIF(Jours_fériés,AND(HD4+1,HD4+2))),HD13-HLOOKUP(HD4+5,Journalier_HLV_Inter,11,FALSE),IF(AND(WEEKDAY(HD4,2)=3,COUNTIF(Jours_fériés,HD4+1)),HD13-HLOOKUP(HD4+2,Journalier_HLV_Inter,11,FALSE),IF(AND(WEEKDAY(HD4,2)=4,COUNTIF(Jours_fériés,HD4+1)),HD13-HLOOKUP(HD4+4,Journalier_HLV_Inter,11,FALSE),IF(AND(WEEKDAY(HD4,2)=4,COUNTIF(Jours_fériés,AND(HD4+1,HD4+4))),HD13-HLOOKUP(HD4+5,Journalier_HLV_Inter,11,FALSE),IF(AND(WEEKDAY(HD4,2)=5,COUNTIF(Jours_fériés,HD4+3)),HD13-HLOOKUP(HD4+4,Journalier_HLV_Inter,11,FALSE),IF(COUNTIF(Week_end,HD4),0,IF(COUNTIF(Jours_fériés,HD4),0,HD13-HLOOKUP(HD4+1,Journalier_HLV_Inter,11,FALSE)))))))))))))</f>
        <v>0</v>
      </c>
      <c r="HE22" s="63">
        <f>IF(WEEKDAY(HE4,2)=5,(HE13-HLOOKUP(HE4+3,Journalier_HLV_Inter,11,FALSE)),IF(AND(WEEKDAY(HE4,2)=1,COUNTIF(Jours_fériés,AND(HE4+1,IE+2))),HE13-HLOOKUP(HE4+3,Journalier_HLV_Inter,11,FALSE),IF(AND(WEEKDAY(HE4,2)=1,COUNTIF(Jours_fériés,HE4+1)),HE13-HLOOKUP(HE4+2,Journalier_HLV_Inter,11,FALSE),IF(AND(WEEKDAY(HE4,2)=2,COUNTIF(Jours_fériés,AND(HE4+1,HE4+2))),HE13-HLOOKUP(HE4+3,Journalier_HLV_Inter,11,FALSE),IF(AND(WEEKDAY(HE4,2)=2,COUNTIF(Jours_fériés,HE4+1)),HE13-HLOOKUP(HE4+2,Journalier_HLV_Inter,11,FALSE),IF(AND(WEEKDAY(HE4,2)=3,COUNTIF(Jours_fériés,AND(HE4+1,HE4+2))),HE13-HLOOKUP(HE4+5,Journalier_HLV_Inter,11,FALSE),IF(AND(WEEKDAY(HE4,2)=3,COUNTIF(Jours_fériés,HE4+1)),HE13-HLOOKUP(HE4+2,Journalier_HLV_Inter,11,FALSE),IF(AND(WEEKDAY(HE4,2)=4,COUNTIF(Jours_fériés,HE4+1)),HE13-HLOOKUP(HE4+4,Journalier_HLV_Inter,11,FALSE),IF(AND(WEEKDAY(HE4,2)=4,COUNTIF(Jours_fériés,AND(HE4+1,HE4+4))),HE13-HLOOKUP(HE4+5,Journalier_HLV_Inter,11,FALSE),IF(AND(WEEKDAY(HE4,2)=5,COUNTIF(Jours_fériés,HE4+3)),HE13-HLOOKUP(HE4+4,Journalier_HLV_Inter,11,FALSE),IF(COUNTIF(Week_end,HE4),0,IF(COUNTIF(Jours_fériés,HE4),0,HE13-HLOOKUP(HE4+1,Journalier_HLV_Inter,11,FALSE)))))))))))))</f>
        <v>0</v>
      </c>
      <c r="HF22" s="63">
        <f>IF(WEEKDAY(HF4,2)=5,(HF13-HLOOKUP(HF4+3,Journalier_HLV_Inter,11,FALSE)),IF(AND(WEEKDAY(HF4,2)=1,COUNTIF(Jours_fériés,AND(HF4+1,IE+2))),HF13-HLOOKUP(HF4+3,Journalier_HLV_Inter,11,FALSE),IF(AND(WEEKDAY(HF4,2)=1,COUNTIF(Jours_fériés,HF4+1)),HF13-HLOOKUP(HF4+2,Journalier_HLV_Inter,11,FALSE),IF(AND(WEEKDAY(HF4,2)=2,COUNTIF(Jours_fériés,AND(HF4+1,HF4+2))),HF13-HLOOKUP(HF4+3,Journalier_HLV_Inter,11,FALSE),IF(AND(WEEKDAY(HF4,2)=2,COUNTIF(Jours_fériés,HF4+1)),HF13-HLOOKUP(HF4+2,Journalier_HLV_Inter,11,FALSE),IF(AND(WEEKDAY(HF4,2)=3,COUNTIF(Jours_fériés,AND(HF4+1,HF4+2))),HF13-HLOOKUP(HF4+5,Journalier_HLV_Inter,11,FALSE),IF(AND(WEEKDAY(HF4,2)=3,COUNTIF(Jours_fériés,HF4+1)),HF13-HLOOKUP(HF4+2,Journalier_HLV_Inter,11,FALSE),IF(AND(WEEKDAY(HF4,2)=4,COUNTIF(Jours_fériés,HF4+1)),HF13-HLOOKUP(HF4+4,Journalier_HLV_Inter,11,FALSE),IF(AND(WEEKDAY(HF4,2)=4,COUNTIF(Jours_fériés,AND(HF4+1,HF4+4))),HF13-HLOOKUP(HF4+5,Journalier_HLV_Inter,11,FALSE),IF(AND(WEEKDAY(HF4,2)=5,COUNTIF(Jours_fériés,HF4+3)),HF13-HLOOKUP(HF4+4,Journalier_HLV_Inter,11,FALSE),IF(COUNTIF(Week_end,HF4),0,IF(COUNTIF(Jours_fériés,HF4),0,HF13-HLOOKUP(HF4+1,Journalier_HLV_Inter,11,FALSE)))))))))))))</f>
        <v>0</v>
      </c>
      <c r="HG22" s="63">
        <f>IF(WEEKDAY(HG4,2)=5,(HG13-HLOOKUP(HG4+3,Journalier_HLV_Inter,11,FALSE)),IF(AND(WEEKDAY(HG4,2)=1,COUNTIF(Jours_fériés,AND(HG4+1,IE+2))),HG13-HLOOKUP(HG4+3,Journalier_HLV_Inter,11,FALSE),IF(AND(WEEKDAY(HG4,2)=1,COUNTIF(Jours_fériés,HG4+1)),HG13-HLOOKUP(HG4+2,Journalier_HLV_Inter,11,FALSE),IF(AND(WEEKDAY(HG4,2)=2,COUNTIF(Jours_fériés,AND(HG4+1,HG4+2))),HG13-HLOOKUP(HG4+3,Journalier_HLV_Inter,11,FALSE),IF(AND(WEEKDAY(HG4,2)=2,COUNTIF(Jours_fériés,HG4+1)),HG13-HLOOKUP(HG4+2,Journalier_HLV_Inter,11,FALSE),IF(AND(WEEKDAY(HG4,2)=3,COUNTIF(Jours_fériés,AND(HG4+1,HG4+2))),HG13-HLOOKUP(HG4+5,Journalier_HLV_Inter,11,FALSE),IF(AND(WEEKDAY(HG4,2)=3,COUNTIF(Jours_fériés,HG4+1)),HG13-HLOOKUP(HG4+2,Journalier_HLV_Inter,11,FALSE),IF(AND(WEEKDAY(HG4,2)=4,COUNTIF(Jours_fériés,HG4+1)),HG13-HLOOKUP(HG4+4,Journalier_HLV_Inter,11,FALSE),IF(AND(WEEKDAY(HG4,2)=4,COUNTIF(Jours_fériés,AND(HG4+1,HG4+4))),HG13-HLOOKUP(HG4+5,Journalier_HLV_Inter,11,FALSE),IF(AND(WEEKDAY(HG4,2)=5,COUNTIF(Jours_fériés,HG4+3)),HG13-HLOOKUP(HG4+4,Journalier_HLV_Inter,11,FALSE),IF(COUNTIF(Week_end,HG4),0,IF(COUNTIF(Jours_fériés,HG4),0,HG13-HLOOKUP(HG4+1,Journalier_HLV_Inter,11,FALSE)))))))))))))</f>
        <v>0</v>
      </c>
      <c r="HH22" s="63">
        <f>IF(WEEKDAY(HH4,2)=5,(HH13-HLOOKUP(HH4+3,Journalier_HLV_Inter,11,FALSE)),IF(AND(WEEKDAY(HH4,2)=1,COUNTIF(Jours_fériés,AND(HH4+1,IE+2))),HH13-HLOOKUP(HH4+3,Journalier_HLV_Inter,11,FALSE),IF(AND(WEEKDAY(HH4,2)=1,COUNTIF(Jours_fériés,HH4+1)),HH13-HLOOKUP(HH4+2,Journalier_HLV_Inter,11,FALSE),IF(AND(WEEKDAY(HH4,2)=2,COUNTIF(Jours_fériés,AND(HH4+1,HH4+2))),HH13-HLOOKUP(HH4+3,Journalier_HLV_Inter,11,FALSE),IF(AND(WEEKDAY(HH4,2)=2,COUNTIF(Jours_fériés,HH4+1)),HH13-HLOOKUP(HH4+2,Journalier_HLV_Inter,11,FALSE),IF(AND(WEEKDAY(HH4,2)=3,COUNTIF(Jours_fériés,AND(HH4+1,HH4+2))),HH13-HLOOKUP(HH4+5,Journalier_HLV_Inter,11,FALSE),IF(AND(WEEKDAY(HH4,2)=3,COUNTIF(Jours_fériés,HH4+1)),HH13-HLOOKUP(HH4+2,Journalier_HLV_Inter,11,FALSE),IF(AND(WEEKDAY(HH4,2)=4,COUNTIF(Jours_fériés,HH4+1)),HH13-HLOOKUP(HH4+4,Journalier_HLV_Inter,11,FALSE),IF(AND(WEEKDAY(HH4,2)=4,COUNTIF(Jours_fériés,AND(HH4+1,HH4+4))),HH13-HLOOKUP(HH4+5,Journalier_HLV_Inter,11,FALSE),IF(AND(WEEKDAY(HH4,2)=5,COUNTIF(Jours_fériés,HH4+3)),HH13-HLOOKUP(HH4+4,Journalier_HLV_Inter,11,FALSE),IF(COUNTIF(Week_end,HH4),0,IF(COUNTIF(Jours_fériés,HH4),0,HH13-HLOOKUP(HH4+1,Journalier_HLV_Inter,11,FALSE)))))))))))))</f>
        <v>0</v>
      </c>
      <c r="HI22" s="63">
        <f>IF(WEEKDAY(HI4,2)=5,(HI13-HLOOKUP(HI4+3,Journalier_HLV_Inter,11,FALSE)),IF(AND(WEEKDAY(HI4,2)=1,COUNTIF(Jours_fériés,AND(HI4+1,IE+2))),HI13-HLOOKUP(HI4+3,Journalier_HLV_Inter,11,FALSE),IF(AND(WEEKDAY(HI4,2)=1,COUNTIF(Jours_fériés,HI4+1)),HI13-HLOOKUP(HI4+2,Journalier_HLV_Inter,11,FALSE),IF(AND(WEEKDAY(HI4,2)=2,COUNTIF(Jours_fériés,AND(HI4+1,HI4+2))),HI13-HLOOKUP(HI4+3,Journalier_HLV_Inter,11,FALSE),IF(AND(WEEKDAY(HI4,2)=2,COUNTIF(Jours_fériés,HI4+1)),HI13-HLOOKUP(HI4+2,Journalier_HLV_Inter,11,FALSE),IF(AND(WEEKDAY(HI4,2)=3,COUNTIF(Jours_fériés,AND(HI4+1,HI4+2))),HI13-HLOOKUP(HI4+5,Journalier_HLV_Inter,11,FALSE),IF(AND(WEEKDAY(HI4,2)=3,COUNTIF(Jours_fériés,HI4+1)),HI13-HLOOKUP(HI4+2,Journalier_HLV_Inter,11,FALSE),IF(AND(WEEKDAY(HI4,2)=4,COUNTIF(Jours_fériés,HI4+1)),HI13-HLOOKUP(HI4+4,Journalier_HLV_Inter,11,FALSE),IF(AND(WEEKDAY(HI4,2)=4,COUNTIF(Jours_fériés,AND(HI4+1,HI4+4))),HI13-HLOOKUP(HI4+5,Journalier_HLV_Inter,11,FALSE),IF(AND(WEEKDAY(HI4,2)=5,COUNTIF(Jours_fériés,HI4+3)),HI13-HLOOKUP(HI4+4,Journalier_HLV_Inter,11,FALSE),IF(COUNTIF(Week_end,HI4),0,IF(COUNTIF(Jours_fériés,HI4),0,HI13-HLOOKUP(HI4+1,Journalier_HLV_Inter,11,FALSE)))))))))))))</f>
        <v>0</v>
      </c>
      <c r="HJ22" s="63">
        <f>IF(WEEKDAY(HJ4,2)=5,(HJ13-HLOOKUP(HJ4+3,Journalier_HLV_Inter,11,FALSE)),IF(AND(WEEKDAY(HJ4,2)=1,COUNTIF(Jours_fériés,AND(HJ4+1,IE+2))),HJ13-HLOOKUP(HJ4+3,Journalier_HLV_Inter,11,FALSE),IF(AND(WEEKDAY(HJ4,2)=1,COUNTIF(Jours_fériés,HJ4+1)),HJ13-HLOOKUP(HJ4+2,Journalier_HLV_Inter,11,FALSE),IF(AND(WEEKDAY(HJ4,2)=2,COUNTIF(Jours_fériés,AND(HJ4+1,HJ4+2))),HJ13-HLOOKUP(HJ4+3,Journalier_HLV_Inter,11,FALSE),IF(AND(WEEKDAY(HJ4,2)=2,COUNTIF(Jours_fériés,HJ4+1)),HJ13-HLOOKUP(HJ4+2,Journalier_HLV_Inter,11,FALSE),IF(AND(WEEKDAY(HJ4,2)=3,COUNTIF(Jours_fériés,AND(HJ4+1,HJ4+2))),HJ13-HLOOKUP(HJ4+5,Journalier_HLV_Inter,11,FALSE),IF(AND(WEEKDAY(HJ4,2)=3,COUNTIF(Jours_fériés,HJ4+1)),HJ13-HLOOKUP(HJ4+2,Journalier_HLV_Inter,11,FALSE),IF(AND(WEEKDAY(HJ4,2)=4,COUNTIF(Jours_fériés,HJ4+1)),HJ13-HLOOKUP(HJ4+4,Journalier_HLV_Inter,11,FALSE),IF(AND(WEEKDAY(HJ4,2)=4,COUNTIF(Jours_fériés,AND(HJ4+1,HJ4+4))),HJ13-HLOOKUP(HJ4+5,Journalier_HLV_Inter,11,FALSE),IF(AND(WEEKDAY(HJ4,2)=5,COUNTIF(Jours_fériés,HJ4+3)),HJ13-HLOOKUP(HJ4+4,Journalier_HLV_Inter,11,FALSE),IF(COUNTIF(Week_end,HJ4),0,IF(COUNTIF(Jours_fériés,HJ4),0,HJ13-HLOOKUP(HJ4+1,Journalier_HLV_Inter,11,FALSE)))))))))))))</f>
        <v>0</v>
      </c>
      <c r="HK22" s="63">
        <f>IF(WEEKDAY(HK4,2)=5,(HK13-HLOOKUP(HK4+3,Journalier_HLV_Inter,11,FALSE)),IF(AND(WEEKDAY(HK4,2)=1,COUNTIF(Jours_fériés,AND(HK4+1,IE+2))),HK13-HLOOKUP(HK4+3,Journalier_HLV_Inter,11,FALSE),IF(AND(WEEKDAY(HK4,2)=1,COUNTIF(Jours_fériés,HK4+1)),HK13-HLOOKUP(HK4+2,Journalier_HLV_Inter,11,FALSE),IF(AND(WEEKDAY(HK4,2)=2,COUNTIF(Jours_fériés,AND(HK4+1,HK4+2))),HK13-HLOOKUP(HK4+3,Journalier_HLV_Inter,11,FALSE),IF(AND(WEEKDAY(HK4,2)=2,COUNTIF(Jours_fériés,HK4+1)),HK13-HLOOKUP(HK4+2,Journalier_HLV_Inter,11,FALSE),IF(AND(WEEKDAY(HK4,2)=3,COUNTIF(Jours_fériés,AND(HK4+1,HK4+2))),HK13-HLOOKUP(HK4+5,Journalier_HLV_Inter,11,FALSE),IF(AND(WEEKDAY(HK4,2)=3,COUNTIF(Jours_fériés,HK4+1)),HK13-HLOOKUP(HK4+2,Journalier_HLV_Inter,11,FALSE),IF(AND(WEEKDAY(HK4,2)=4,COUNTIF(Jours_fériés,HK4+1)),HK13-HLOOKUP(HK4+4,Journalier_HLV_Inter,11,FALSE),IF(AND(WEEKDAY(HK4,2)=4,COUNTIF(Jours_fériés,AND(HK4+1,HK4+4))),HK13-HLOOKUP(HK4+5,Journalier_HLV_Inter,11,FALSE),IF(AND(WEEKDAY(HK4,2)=5,COUNTIF(Jours_fériés,HK4+3)),HK13-HLOOKUP(HK4+4,Journalier_HLV_Inter,11,FALSE),IF(COUNTIF(Week_end,HK4),0,IF(COUNTIF(Jours_fériés,HK4),0,HK13-HLOOKUP(HK4+1,Journalier_HLV_Inter,11,FALSE)))))))))))))</f>
        <v>0</v>
      </c>
      <c r="HL22" s="63">
        <f>IF(WEEKDAY(HL4,2)=5,(HL13-HLOOKUP(HL4+3,Journalier_HLV_Inter,11,FALSE)),IF(AND(WEEKDAY(HL4,2)=1,COUNTIF(Jours_fériés,AND(HL4+1,IE+2))),HL13-HLOOKUP(HL4+3,Journalier_HLV_Inter,11,FALSE),IF(AND(WEEKDAY(HL4,2)=1,COUNTIF(Jours_fériés,HL4+1)),HL13-HLOOKUP(HL4+2,Journalier_HLV_Inter,11,FALSE),IF(AND(WEEKDAY(HL4,2)=2,COUNTIF(Jours_fériés,AND(HL4+1,HL4+2))),HL13-HLOOKUP(HL4+3,Journalier_HLV_Inter,11,FALSE),IF(AND(WEEKDAY(HL4,2)=2,COUNTIF(Jours_fériés,HL4+1)),HL13-HLOOKUP(HL4+2,Journalier_HLV_Inter,11,FALSE),IF(AND(WEEKDAY(HL4,2)=3,COUNTIF(Jours_fériés,AND(HL4+1,HL4+2))),HL13-HLOOKUP(HL4+5,Journalier_HLV_Inter,11,FALSE),IF(AND(WEEKDAY(HL4,2)=3,COUNTIF(Jours_fériés,HL4+1)),HL13-HLOOKUP(HL4+2,Journalier_HLV_Inter,11,FALSE),IF(AND(WEEKDAY(HL4,2)=4,COUNTIF(Jours_fériés,HL4+1)),HL13-HLOOKUP(HL4+4,Journalier_HLV_Inter,11,FALSE),IF(AND(WEEKDAY(HL4,2)=4,COUNTIF(Jours_fériés,AND(HL4+1,HL4+4))),HL13-HLOOKUP(HL4+5,Journalier_HLV_Inter,11,FALSE),IF(AND(WEEKDAY(HL4,2)=5,COUNTIF(Jours_fériés,HL4+3)),HL13-HLOOKUP(HL4+4,Journalier_HLV_Inter,11,FALSE),IF(COUNTIF(Week_end,HL4),0,IF(COUNTIF(Jours_fériés,HL4),0,HL13-HLOOKUP(HL4+1,Journalier_HLV_Inter,11,FALSE)))))))))))))</f>
        <v>0</v>
      </c>
      <c r="HM22" s="63">
        <f>IF(WEEKDAY(HM4,2)=5,(HM13-HLOOKUP(HM4+3,Journalier_HLV_Inter,11,FALSE)),IF(AND(WEEKDAY(HM4,2)=1,COUNTIF(Jours_fériés,AND(HM4+1,IE+2))),HM13-HLOOKUP(HM4+3,Journalier_HLV_Inter,11,FALSE),IF(AND(WEEKDAY(HM4,2)=1,COUNTIF(Jours_fériés,HM4+1)),HM13-HLOOKUP(HM4+2,Journalier_HLV_Inter,11,FALSE),IF(AND(WEEKDAY(HM4,2)=2,COUNTIF(Jours_fériés,AND(HM4+1,HM4+2))),HM13-HLOOKUP(HM4+3,Journalier_HLV_Inter,11,FALSE),IF(AND(WEEKDAY(HM4,2)=2,COUNTIF(Jours_fériés,HM4+1)),HM13-HLOOKUP(HM4+2,Journalier_HLV_Inter,11,FALSE),IF(AND(WEEKDAY(HM4,2)=3,COUNTIF(Jours_fériés,AND(HM4+1,HM4+2))),HM13-HLOOKUP(HM4+5,Journalier_HLV_Inter,11,FALSE),IF(AND(WEEKDAY(HM4,2)=3,COUNTIF(Jours_fériés,HM4+1)),HM13-HLOOKUP(HM4+2,Journalier_HLV_Inter,11,FALSE),IF(AND(WEEKDAY(HM4,2)=4,COUNTIF(Jours_fériés,HM4+1)),HM13-HLOOKUP(HM4+4,Journalier_HLV_Inter,11,FALSE),IF(AND(WEEKDAY(HM4,2)=4,COUNTIF(Jours_fériés,AND(HM4+1,HM4+4))),HM13-HLOOKUP(HM4+5,Journalier_HLV_Inter,11,FALSE),IF(AND(WEEKDAY(HM4,2)=5,COUNTIF(Jours_fériés,HM4+3)),HM13-HLOOKUP(HM4+4,Journalier_HLV_Inter,11,FALSE),IF(COUNTIF(Week_end,HM4),0,IF(COUNTIF(Jours_fériés,HM4),0,HM13-HLOOKUP(HM4+1,Journalier_HLV_Inter,11,FALSE)))))))))))))</f>
        <v>0</v>
      </c>
      <c r="HN22" s="63">
        <f>IF(WEEKDAY(HN4,2)=5,(HN13-HLOOKUP(HN4+3,Journalier_HLV_Inter,11,FALSE)),IF(AND(WEEKDAY(HN4,2)=1,COUNTIF(Jours_fériés,AND(HN4+1,IE+2))),HN13-HLOOKUP(HN4+3,Journalier_HLV_Inter,11,FALSE),IF(AND(WEEKDAY(HN4,2)=1,COUNTIF(Jours_fériés,HN4+1)),HN13-HLOOKUP(HN4+2,Journalier_HLV_Inter,11,FALSE),IF(AND(WEEKDAY(HN4,2)=2,COUNTIF(Jours_fériés,AND(HN4+1,HN4+2))),HN13-HLOOKUP(HN4+3,Journalier_HLV_Inter,11,FALSE),IF(AND(WEEKDAY(HN4,2)=2,COUNTIF(Jours_fériés,HN4+1)),HN13-HLOOKUP(HN4+2,Journalier_HLV_Inter,11,FALSE),IF(AND(WEEKDAY(HN4,2)=3,COUNTIF(Jours_fériés,AND(HN4+1,HN4+2))),HN13-HLOOKUP(HN4+5,Journalier_HLV_Inter,11,FALSE),IF(AND(WEEKDAY(HN4,2)=3,COUNTIF(Jours_fériés,HN4+1)),HN13-HLOOKUP(HN4+2,Journalier_HLV_Inter,11,FALSE),IF(AND(WEEKDAY(HN4,2)=4,COUNTIF(Jours_fériés,HN4+1)),HN13-HLOOKUP(HN4+4,Journalier_HLV_Inter,11,FALSE),IF(AND(WEEKDAY(HN4,2)=4,COUNTIF(Jours_fériés,AND(HN4+1,HN4+4))),HN13-HLOOKUP(HN4+5,Journalier_HLV_Inter,11,FALSE),IF(AND(WEEKDAY(HN4,2)=5,COUNTIF(Jours_fériés,HN4+3)),HN13-HLOOKUP(HN4+4,Journalier_HLV_Inter,11,FALSE),IF(COUNTIF(Week_end,HN4),0,IF(COUNTIF(Jours_fériés,HN4),0,HN13-HLOOKUP(HN4+1,Journalier_HLV_Inter,11,FALSE)))))))))))))</f>
        <v>0</v>
      </c>
      <c r="HO22" s="63">
        <f>IF(WEEKDAY(HO4,2)=5,(HO13-HLOOKUP(HO4+3,Journalier_HLV_Inter,11,FALSE)),IF(AND(WEEKDAY(HO4,2)=1,COUNTIF(Jours_fériés,AND(HO4+1,IE+2))),HO13-HLOOKUP(HO4+3,Journalier_HLV_Inter,11,FALSE),IF(AND(WEEKDAY(HO4,2)=1,COUNTIF(Jours_fériés,HO4+1)),HO13-HLOOKUP(HO4+2,Journalier_HLV_Inter,11,FALSE),IF(AND(WEEKDAY(HO4,2)=2,COUNTIF(Jours_fériés,AND(HO4+1,HO4+2))),HO13-HLOOKUP(HO4+3,Journalier_HLV_Inter,11,FALSE),IF(AND(WEEKDAY(HO4,2)=2,COUNTIF(Jours_fériés,HO4+1)),HO13-HLOOKUP(HO4+2,Journalier_HLV_Inter,11,FALSE),IF(AND(WEEKDAY(HO4,2)=3,COUNTIF(Jours_fériés,AND(HO4+1,HO4+2))),HO13-HLOOKUP(HO4+5,Journalier_HLV_Inter,11,FALSE),IF(AND(WEEKDAY(HO4,2)=3,COUNTIF(Jours_fériés,HO4+1)),HO13-HLOOKUP(HO4+2,Journalier_HLV_Inter,11,FALSE),IF(AND(WEEKDAY(HO4,2)=4,COUNTIF(Jours_fériés,HO4+1)),HO13-HLOOKUP(HO4+4,Journalier_HLV_Inter,11,FALSE),IF(AND(WEEKDAY(HO4,2)=4,COUNTIF(Jours_fériés,AND(HO4+1,HO4+4))),HO13-HLOOKUP(HO4+5,Journalier_HLV_Inter,11,FALSE),IF(AND(WEEKDAY(HO4,2)=5,COUNTIF(Jours_fériés,HO4+3)),HO13-HLOOKUP(HO4+4,Journalier_HLV_Inter,11,FALSE),IF(COUNTIF(Week_end,HO4),0,IF(COUNTIF(Jours_fériés,HO4),0,HO13-HLOOKUP(HO4+1,Journalier_HLV_Inter,11,FALSE)))))))))))))</f>
        <v>0</v>
      </c>
      <c r="HP22" s="63">
        <f>IF(WEEKDAY(HP4,2)=5,(HP13-HLOOKUP(HP4+3,Journalier_HLV_Inter,11,FALSE)),IF(AND(WEEKDAY(HP4,2)=1,COUNTIF(Jours_fériés,AND(HP4+1,IE+2))),HP13-HLOOKUP(HP4+3,Journalier_HLV_Inter,11,FALSE),IF(AND(WEEKDAY(HP4,2)=1,COUNTIF(Jours_fériés,HP4+1)),HP13-HLOOKUP(HP4+2,Journalier_HLV_Inter,11,FALSE),IF(AND(WEEKDAY(HP4,2)=2,COUNTIF(Jours_fériés,AND(HP4+1,HP4+2))),HP13-HLOOKUP(HP4+3,Journalier_HLV_Inter,11,FALSE),IF(AND(WEEKDAY(HP4,2)=2,COUNTIF(Jours_fériés,HP4+1)),HP13-HLOOKUP(HP4+2,Journalier_HLV_Inter,11,FALSE),IF(AND(WEEKDAY(HP4,2)=3,COUNTIF(Jours_fériés,AND(HP4+1,HP4+2))),HP13-HLOOKUP(HP4+5,Journalier_HLV_Inter,11,FALSE),IF(AND(WEEKDAY(HP4,2)=3,COUNTIF(Jours_fériés,HP4+1)),HP13-HLOOKUP(HP4+2,Journalier_HLV_Inter,11,FALSE),IF(AND(WEEKDAY(HP4,2)=4,COUNTIF(Jours_fériés,HP4+1)),HP13-HLOOKUP(HP4+4,Journalier_HLV_Inter,11,FALSE),IF(AND(WEEKDAY(HP4,2)=4,COUNTIF(Jours_fériés,AND(HP4+1,HP4+4))),HP13-HLOOKUP(HP4+5,Journalier_HLV_Inter,11,FALSE),IF(AND(WEEKDAY(HP4,2)=5,COUNTIF(Jours_fériés,HP4+3)),HP13-HLOOKUP(HP4+4,Journalier_HLV_Inter,11,FALSE),IF(COUNTIF(Week_end,HP4),0,IF(COUNTIF(Jours_fériés,HP4),0,HP13-HLOOKUP(HP4+1,Journalier_HLV_Inter,11,FALSE)))))))))))))</f>
        <v>0</v>
      </c>
      <c r="HQ22" s="63">
        <f>IF(WEEKDAY(HQ4,2)=5,(HQ13-HLOOKUP(HQ4+3,Journalier_HLV_Inter,11,FALSE)),IF(AND(WEEKDAY(HQ4,2)=1,COUNTIF(Jours_fériés,AND(HQ4+1,IE+2))),HQ13-HLOOKUP(HQ4+3,Journalier_HLV_Inter,11,FALSE),IF(AND(WEEKDAY(HQ4,2)=1,COUNTIF(Jours_fériés,HQ4+1)),HQ13-HLOOKUP(HQ4+2,Journalier_HLV_Inter,11,FALSE),IF(AND(WEEKDAY(HQ4,2)=2,COUNTIF(Jours_fériés,AND(HQ4+1,HQ4+2))),HQ13-HLOOKUP(HQ4+3,Journalier_HLV_Inter,11,FALSE),IF(AND(WEEKDAY(HQ4,2)=2,COUNTIF(Jours_fériés,HQ4+1)),HQ13-HLOOKUP(HQ4+2,Journalier_HLV_Inter,11,FALSE),IF(AND(WEEKDAY(HQ4,2)=3,COUNTIF(Jours_fériés,AND(HQ4+1,HQ4+2))),HQ13-HLOOKUP(HQ4+5,Journalier_HLV_Inter,11,FALSE),IF(AND(WEEKDAY(HQ4,2)=3,COUNTIF(Jours_fériés,HQ4+1)),HQ13-HLOOKUP(HQ4+2,Journalier_HLV_Inter,11,FALSE),IF(AND(WEEKDAY(HQ4,2)=4,COUNTIF(Jours_fériés,HQ4+1)),HQ13-HLOOKUP(HQ4+4,Journalier_HLV_Inter,11,FALSE),IF(AND(WEEKDAY(HQ4,2)=4,COUNTIF(Jours_fériés,AND(HQ4+1,HQ4+4))),HQ13-HLOOKUP(HQ4+5,Journalier_HLV_Inter,11,FALSE),IF(AND(WEEKDAY(HQ4,2)=5,COUNTIF(Jours_fériés,HQ4+3)),HQ13-HLOOKUP(HQ4+4,Journalier_HLV_Inter,11,FALSE),IF(COUNTIF(Week_end,HQ4),0,IF(COUNTIF(Jours_fériés,HQ4),0,HQ13-HLOOKUP(HQ4+1,Journalier_HLV_Inter,11,FALSE)))))))))))))</f>
        <v>0</v>
      </c>
      <c r="HR22" s="63">
        <f>IF(WEEKDAY(HR4,2)=5,(HR13-HLOOKUP(HR4+3,Journalier_HLV_Inter,11,FALSE)),IF(AND(WEEKDAY(HR4,2)=1,COUNTIF(Jours_fériés,AND(HR4+1,IE+2))),HR13-HLOOKUP(HR4+3,Journalier_HLV_Inter,11,FALSE),IF(AND(WEEKDAY(HR4,2)=1,COUNTIF(Jours_fériés,HR4+1)),HR13-HLOOKUP(HR4+2,Journalier_HLV_Inter,11,FALSE),IF(AND(WEEKDAY(HR4,2)=2,COUNTIF(Jours_fériés,AND(HR4+1,HR4+2))),HR13-HLOOKUP(HR4+3,Journalier_HLV_Inter,11,FALSE),IF(AND(WEEKDAY(HR4,2)=2,COUNTIF(Jours_fériés,HR4+1)),HR13-HLOOKUP(HR4+2,Journalier_HLV_Inter,11,FALSE),IF(AND(WEEKDAY(HR4,2)=3,COUNTIF(Jours_fériés,AND(HR4+1,HR4+2))),HR13-HLOOKUP(HR4+5,Journalier_HLV_Inter,11,FALSE),IF(AND(WEEKDAY(HR4,2)=3,COUNTIF(Jours_fériés,HR4+1)),HR13-HLOOKUP(HR4+2,Journalier_HLV_Inter,11,FALSE),IF(AND(WEEKDAY(HR4,2)=4,COUNTIF(Jours_fériés,HR4+1)),HR13-HLOOKUP(HR4+4,Journalier_HLV_Inter,11,FALSE),IF(AND(WEEKDAY(HR4,2)=4,COUNTIF(Jours_fériés,AND(HR4+1,HR4+4))),HR13-HLOOKUP(HR4+5,Journalier_HLV_Inter,11,FALSE),IF(AND(WEEKDAY(HR4,2)=5,COUNTIF(Jours_fériés,HR4+3)),HR13-HLOOKUP(HR4+4,Journalier_HLV_Inter,11,FALSE),IF(COUNTIF(Week_end,HR4),0,IF(COUNTIF(Jours_fériés,HR4),0,HR13-HLOOKUP(HR4+1,Journalier_HLV_Inter,11,FALSE)))))))))))))</f>
        <v>0</v>
      </c>
      <c r="HS22" s="63">
        <f>IF(WEEKDAY(HS4,2)=5,(HS13-HLOOKUP(HS4+3,Journalier_HLV_Inter,11,FALSE)),IF(AND(WEEKDAY(HS4,2)=1,COUNTIF(Jours_fériés,AND(HS4+1,IE+2))),HS13-HLOOKUP(HS4+3,Journalier_HLV_Inter,11,FALSE),IF(AND(WEEKDAY(HS4,2)=1,COUNTIF(Jours_fériés,HS4+1)),HS13-HLOOKUP(HS4+2,Journalier_HLV_Inter,11,FALSE),IF(AND(WEEKDAY(HS4,2)=2,COUNTIF(Jours_fériés,AND(HS4+1,HS4+2))),HS13-HLOOKUP(HS4+3,Journalier_HLV_Inter,11,FALSE),IF(AND(WEEKDAY(HS4,2)=2,COUNTIF(Jours_fériés,HS4+1)),HS13-HLOOKUP(HS4+2,Journalier_HLV_Inter,11,FALSE),IF(AND(WEEKDAY(HS4,2)=3,COUNTIF(Jours_fériés,AND(HS4+1,HS4+2))),HS13-HLOOKUP(HS4+5,Journalier_HLV_Inter,11,FALSE),IF(AND(WEEKDAY(HS4,2)=3,COUNTIF(Jours_fériés,HS4+1)),HS13-HLOOKUP(HS4+2,Journalier_HLV_Inter,11,FALSE),IF(AND(WEEKDAY(HS4,2)=4,COUNTIF(Jours_fériés,HS4+1)),HS13-HLOOKUP(HS4+4,Journalier_HLV_Inter,11,FALSE),IF(AND(WEEKDAY(HS4,2)=4,COUNTIF(Jours_fériés,AND(HS4+1,HS4+4))),HS13-HLOOKUP(HS4+5,Journalier_HLV_Inter,11,FALSE),IF(AND(WEEKDAY(HS4,2)=5,COUNTIF(Jours_fériés,HS4+3)),HS13-HLOOKUP(HS4+4,Journalier_HLV_Inter,11,FALSE),IF(COUNTIF(Week_end,HS4),0,IF(COUNTIF(Jours_fériés,HS4),0,HS13-HLOOKUP(HS4+1,Journalier_HLV_Inter,11,FALSE)))))))))))))</f>
        <v>0</v>
      </c>
      <c r="HT22" s="63">
        <f>IF(WEEKDAY(HT4,2)=5,(HT13-HLOOKUP(HT4+3,Journalier_HLV_Inter,11,FALSE)),IF(AND(WEEKDAY(HT4,2)=1,COUNTIF(Jours_fériés,AND(HT4+1,IE+2))),HT13-HLOOKUP(HT4+3,Journalier_HLV_Inter,11,FALSE),IF(AND(WEEKDAY(HT4,2)=1,COUNTIF(Jours_fériés,HT4+1)),HT13-HLOOKUP(HT4+2,Journalier_HLV_Inter,11,FALSE),IF(AND(WEEKDAY(HT4,2)=2,COUNTIF(Jours_fériés,AND(HT4+1,HT4+2))),HT13-HLOOKUP(HT4+3,Journalier_HLV_Inter,11,FALSE),IF(AND(WEEKDAY(HT4,2)=2,COUNTIF(Jours_fériés,HT4+1)),HT13-HLOOKUP(HT4+2,Journalier_HLV_Inter,11,FALSE),IF(AND(WEEKDAY(HT4,2)=3,COUNTIF(Jours_fériés,AND(HT4+1,HT4+2))),HT13-HLOOKUP(HT4+5,Journalier_HLV_Inter,11,FALSE),IF(AND(WEEKDAY(HT4,2)=3,COUNTIF(Jours_fériés,HT4+1)),HT13-HLOOKUP(HT4+2,Journalier_HLV_Inter,11,FALSE),IF(AND(WEEKDAY(HT4,2)=4,COUNTIF(Jours_fériés,HT4+1)),HT13-HLOOKUP(HT4+4,Journalier_HLV_Inter,11,FALSE),IF(AND(WEEKDAY(HT4,2)=4,COUNTIF(Jours_fériés,AND(HT4+1,HT4+4))),HT13-HLOOKUP(HT4+5,Journalier_HLV_Inter,11,FALSE),IF(AND(WEEKDAY(HT4,2)=5,COUNTIF(Jours_fériés,HT4+3)),HT13-HLOOKUP(HT4+4,Journalier_HLV_Inter,11,FALSE),IF(COUNTIF(Week_end,HT4),0,IF(COUNTIF(Jours_fériés,HT4),0,HT13-HLOOKUP(HT4+1,Journalier_HLV_Inter,11,FALSE)))))))))))))</f>
        <v>0</v>
      </c>
      <c r="HU22" s="63">
        <f>IF(WEEKDAY(HU4,2)=5,(HU13-HLOOKUP(HU4+3,Journalier_HLV_Inter,11,FALSE)),IF(AND(WEEKDAY(HU4,2)=1,COUNTIF(Jours_fériés,AND(HU4+1,IE+2))),HU13-HLOOKUP(HU4+3,Journalier_HLV_Inter,11,FALSE),IF(AND(WEEKDAY(HU4,2)=1,COUNTIF(Jours_fériés,HU4+1)),HU13-HLOOKUP(HU4+2,Journalier_HLV_Inter,11,FALSE),IF(AND(WEEKDAY(HU4,2)=2,COUNTIF(Jours_fériés,AND(HU4+1,HU4+2))),HU13-HLOOKUP(HU4+3,Journalier_HLV_Inter,11,FALSE),IF(AND(WEEKDAY(HU4,2)=2,COUNTIF(Jours_fériés,HU4+1)),HU13-HLOOKUP(HU4+2,Journalier_HLV_Inter,11,FALSE),IF(AND(WEEKDAY(HU4,2)=3,COUNTIF(Jours_fériés,AND(HU4+1,HU4+2))),HU13-HLOOKUP(HU4+5,Journalier_HLV_Inter,11,FALSE),IF(AND(WEEKDAY(HU4,2)=3,COUNTIF(Jours_fériés,HU4+1)),HU13-HLOOKUP(HU4+2,Journalier_HLV_Inter,11,FALSE),IF(AND(WEEKDAY(HU4,2)=4,COUNTIF(Jours_fériés,HU4+1)),HU13-HLOOKUP(HU4+4,Journalier_HLV_Inter,11,FALSE),IF(AND(WEEKDAY(HU4,2)=4,COUNTIF(Jours_fériés,AND(HU4+1,HU4+4))),HU13-HLOOKUP(HU4+5,Journalier_HLV_Inter,11,FALSE),IF(AND(WEEKDAY(HU4,2)=5,COUNTIF(Jours_fériés,HU4+3)),HU13-HLOOKUP(HU4+4,Journalier_HLV_Inter,11,FALSE),IF(COUNTIF(Week_end,HU4),0,IF(COUNTIF(Jours_fériés,HU4),0,HU13-HLOOKUP(HU4+1,Journalier_HLV_Inter,11,FALSE)))))))))))))</f>
        <v>0</v>
      </c>
      <c r="HV22" s="63">
        <f>IF(WEEKDAY(HV4,2)=5,(HV13-HLOOKUP(HV4+3,Journalier_HLV_Inter,11,FALSE)),IF(AND(WEEKDAY(HV4,2)=1,COUNTIF(Jours_fériés,AND(HV4+1,IE+2))),HV13-HLOOKUP(HV4+3,Journalier_HLV_Inter,11,FALSE),IF(AND(WEEKDAY(HV4,2)=1,COUNTIF(Jours_fériés,HV4+1)),HV13-HLOOKUP(HV4+2,Journalier_HLV_Inter,11,FALSE),IF(AND(WEEKDAY(HV4,2)=2,COUNTIF(Jours_fériés,AND(HV4+1,HV4+2))),HV13-HLOOKUP(HV4+3,Journalier_HLV_Inter,11,FALSE),IF(AND(WEEKDAY(HV4,2)=2,COUNTIF(Jours_fériés,HV4+1)),HV13-HLOOKUP(HV4+2,Journalier_HLV_Inter,11,FALSE),IF(AND(WEEKDAY(HV4,2)=3,COUNTIF(Jours_fériés,AND(HV4+1,HV4+2))),HV13-HLOOKUP(HV4+5,Journalier_HLV_Inter,11,FALSE),IF(AND(WEEKDAY(HV4,2)=3,COUNTIF(Jours_fériés,HV4+1)),HV13-HLOOKUP(HV4+2,Journalier_HLV_Inter,11,FALSE),IF(AND(WEEKDAY(HV4,2)=4,COUNTIF(Jours_fériés,HV4+1)),HV13-HLOOKUP(HV4+4,Journalier_HLV_Inter,11,FALSE),IF(AND(WEEKDAY(HV4,2)=4,COUNTIF(Jours_fériés,AND(HV4+1,HV4+4))),HV13-HLOOKUP(HV4+5,Journalier_HLV_Inter,11,FALSE),IF(AND(WEEKDAY(HV4,2)=5,COUNTIF(Jours_fériés,HV4+3)),HV13-HLOOKUP(HV4+4,Journalier_HLV_Inter,11,FALSE),IF(COUNTIF(Week_end,HV4),0,IF(COUNTIF(Jours_fériés,HV4),0,HV13-HLOOKUP(HV4+1,Journalier_HLV_Inter,11,FALSE)))))))))))))</f>
        <v>0</v>
      </c>
      <c r="HW22" s="63">
        <f>IF(WEEKDAY(HW4,2)=5,(HW13-HLOOKUP(HW4+3,Journalier_HLV_Inter,11,FALSE)),IF(AND(WEEKDAY(HW4,2)=1,COUNTIF(Jours_fériés,AND(HW4+1,IE+2))),HW13-HLOOKUP(HW4+3,Journalier_HLV_Inter,11,FALSE),IF(AND(WEEKDAY(HW4,2)=1,COUNTIF(Jours_fériés,HW4+1)),HW13-HLOOKUP(HW4+2,Journalier_HLV_Inter,11,FALSE),IF(AND(WEEKDAY(HW4,2)=2,COUNTIF(Jours_fériés,AND(HW4+1,HW4+2))),HW13-HLOOKUP(HW4+3,Journalier_HLV_Inter,11,FALSE),IF(AND(WEEKDAY(HW4,2)=2,COUNTIF(Jours_fériés,HW4+1)),HW13-HLOOKUP(HW4+2,Journalier_HLV_Inter,11,FALSE),IF(AND(WEEKDAY(HW4,2)=3,COUNTIF(Jours_fériés,AND(HW4+1,HW4+2))),HW13-HLOOKUP(HW4+5,Journalier_HLV_Inter,11,FALSE),IF(AND(WEEKDAY(HW4,2)=3,COUNTIF(Jours_fériés,HW4+1)),HW13-HLOOKUP(HW4+2,Journalier_HLV_Inter,11,FALSE),IF(AND(WEEKDAY(HW4,2)=4,COUNTIF(Jours_fériés,HW4+1)),HW13-HLOOKUP(HW4+4,Journalier_HLV_Inter,11,FALSE),IF(AND(WEEKDAY(HW4,2)=4,COUNTIF(Jours_fériés,AND(HW4+1,HW4+4))),HW13-HLOOKUP(HW4+5,Journalier_HLV_Inter,11,FALSE),IF(AND(WEEKDAY(HW4,2)=5,COUNTIF(Jours_fériés,HW4+3)),HW13-HLOOKUP(HW4+4,Journalier_HLV_Inter,11,FALSE),IF(COUNTIF(Week_end,HW4),0,IF(COUNTIF(Jours_fériés,HW4),0,HW13-HLOOKUP(HW4+1,Journalier_HLV_Inter,11,FALSE)))))))))))))</f>
        <v>0</v>
      </c>
      <c r="HX22" s="63">
        <f>IF(WEEKDAY(HX4,2)=5,(HX13-HLOOKUP(HX4+3,Journalier_HLV_Inter,11,FALSE)),IF(AND(WEEKDAY(HX4,2)=1,COUNTIF(Jours_fériés,AND(HX4+1,IE+2))),HX13-HLOOKUP(HX4+3,Journalier_HLV_Inter,11,FALSE),IF(AND(WEEKDAY(HX4,2)=1,COUNTIF(Jours_fériés,HX4+1)),HX13-HLOOKUP(HX4+2,Journalier_HLV_Inter,11,FALSE),IF(AND(WEEKDAY(HX4,2)=2,COUNTIF(Jours_fériés,AND(HX4+1,HX4+2))),HX13-HLOOKUP(HX4+3,Journalier_HLV_Inter,11,FALSE),IF(AND(WEEKDAY(HX4,2)=2,COUNTIF(Jours_fériés,HX4+1)),HX13-HLOOKUP(HX4+2,Journalier_HLV_Inter,11,FALSE),IF(AND(WEEKDAY(HX4,2)=3,COUNTIF(Jours_fériés,AND(HX4+1,HX4+2))),HX13-HLOOKUP(HX4+5,Journalier_HLV_Inter,11,FALSE),IF(AND(WEEKDAY(HX4,2)=3,COUNTIF(Jours_fériés,HX4+1)),HX13-HLOOKUP(HX4+2,Journalier_HLV_Inter,11,FALSE),IF(AND(WEEKDAY(HX4,2)=4,COUNTIF(Jours_fériés,HX4+1)),HX13-HLOOKUP(HX4+4,Journalier_HLV_Inter,11,FALSE),IF(AND(WEEKDAY(HX4,2)=4,COUNTIF(Jours_fériés,AND(HX4+1,HX4+4))),HX13-HLOOKUP(HX4+5,Journalier_HLV_Inter,11,FALSE),IF(AND(WEEKDAY(HX4,2)=5,COUNTIF(Jours_fériés,HX4+3)),HX13-HLOOKUP(HX4+4,Journalier_HLV_Inter,11,FALSE),IF(COUNTIF(Week_end,HX4),0,IF(COUNTIF(Jours_fériés,HX4),0,HX13-HLOOKUP(HX4+1,Journalier_HLV_Inter,11,FALSE)))))))))))))</f>
        <v>0</v>
      </c>
      <c r="HY22" s="63">
        <f>IF(WEEKDAY(HY4,2)=5,(HY13-HLOOKUP(HY4+3,Journalier_HLV_Inter,11,FALSE)),IF(AND(WEEKDAY(HY4,2)=1,COUNTIF(Jours_fériés,AND(HY4+1,IE+2))),HY13-HLOOKUP(HY4+3,Journalier_HLV_Inter,11,FALSE),IF(AND(WEEKDAY(HY4,2)=1,COUNTIF(Jours_fériés,HY4+1)),HY13-HLOOKUP(HY4+2,Journalier_HLV_Inter,11,FALSE),IF(AND(WEEKDAY(HY4,2)=2,COUNTIF(Jours_fériés,AND(HY4+1,HY4+2))),HY13-HLOOKUP(HY4+3,Journalier_HLV_Inter,11,FALSE),IF(AND(WEEKDAY(HY4,2)=2,COUNTIF(Jours_fériés,HY4+1)),HY13-HLOOKUP(HY4+2,Journalier_HLV_Inter,11,FALSE),IF(AND(WEEKDAY(HY4,2)=3,COUNTIF(Jours_fériés,AND(HY4+1,HY4+2))),HY13-HLOOKUP(HY4+5,Journalier_HLV_Inter,11,FALSE),IF(AND(WEEKDAY(HY4,2)=3,COUNTIF(Jours_fériés,HY4+1)),HY13-HLOOKUP(HY4+2,Journalier_HLV_Inter,11,FALSE),IF(AND(WEEKDAY(HY4,2)=4,COUNTIF(Jours_fériés,HY4+1)),HY13-HLOOKUP(HY4+4,Journalier_HLV_Inter,11,FALSE),IF(AND(WEEKDAY(HY4,2)=4,COUNTIF(Jours_fériés,AND(HY4+1,HY4+4))),HY13-HLOOKUP(HY4+5,Journalier_HLV_Inter,11,FALSE),IF(AND(WEEKDAY(HY4,2)=5,COUNTIF(Jours_fériés,HY4+3)),HY13-HLOOKUP(HY4+4,Journalier_HLV_Inter,11,FALSE),IF(COUNTIF(Week_end,HY4),0,IF(COUNTIF(Jours_fériés,HY4),0,HY13-HLOOKUP(HY4+1,Journalier_HLV_Inter,11,FALSE)))))))))))))</f>
        <v>0</v>
      </c>
      <c r="HZ22" s="63">
        <f>IF(WEEKDAY(HZ4,2)=5,(HZ13-HLOOKUP(HZ4+3,Journalier_HLV_Inter,11,FALSE)),IF(AND(WEEKDAY(HZ4,2)=1,COUNTIF(Jours_fériés,AND(HZ4+1,IE+2))),HZ13-HLOOKUP(HZ4+3,Journalier_HLV_Inter,11,FALSE),IF(AND(WEEKDAY(HZ4,2)=1,COUNTIF(Jours_fériés,HZ4+1)),HZ13-HLOOKUP(HZ4+2,Journalier_HLV_Inter,11,FALSE),IF(AND(WEEKDAY(HZ4,2)=2,COUNTIF(Jours_fériés,AND(HZ4+1,HZ4+2))),HZ13-HLOOKUP(HZ4+3,Journalier_HLV_Inter,11,FALSE),IF(AND(WEEKDAY(HZ4,2)=2,COUNTIF(Jours_fériés,HZ4+1)),HZ13-HLOOKUP(HZ4+2,Journalier_HLV_Inter,11,FALSE),IF(AND(WEEKDAY(HZ4,2)=3,COUNTIF(Jours_fériés,AND(HZ4+1,HZ4+2))),HZ13-HLOOKUP(HZ4+5,Journalier_HLV_Inter,11,FALSE),IF(AND(WEEKDAY(HZ4,2)=3,COUNTIF(Jours_fériés,HZ4+1)),HZ13-HLOOKUP(HZ4+2,Journalier_HLV_Inter,11,FALSE),IF(AND(WEEKDAY(HZ4,2)=4,COUNTIF(Jours_fériés,HZ4+1)),HZ13-HLOOKUP(HZ4+4,Journalier_HLV_Inter,11,FALSE),IF(AND(WEEKDAY(HZ4,2)=4,COUNTIF(Jours_fériés,AND(HZ4+1,HZ4+4))),HZ13-HLOOKUP(HZ4+5,Journalier_HLV_Inter,11,FALSE),IF(AND(WEEKDAY(HZ4,2)=5,COUNTIF(Jours_fériés,HZ4+3)),HZ13-HLOOKUP(HZ4+4,Journalier_HLV_Inter,11,FALSE),IF(COUNTIF(Week_end,HZ4),0,IF(COUNTIF(Jours_fériés,HZ4),0,HZ13-HLOOKUP(HZ4+1,Journalier_HLV_Inter,11,FALSE)))))))))))))</f>
        <v>0</v>
      </c>
      <c r="IA22" s="63">
        <f>IF(WEEKDAY(IA4,2)=5,(IA13-HLOOKUP(IA4+3,Journalier_HLV_Inter,11,FALSE)),IF(AND(WEEKDAY(IA4,2)=1,COUNTIF(Jours_fériés,AND(IA4+1,IE+2))),IA13-HLOOKUP(IA4+3,Journalier_HLV_Inter,11,FALSE),IF(AND(WEEKDAY(IA4,2)=1,COUNTIF(Jours_fériés,IA4+1)),IA13-HLOOKUP(IA4+2,Journalier_HLV_Inter,11,FALSE),IF(AND(WEEKDAY(IA4,2)=2,COUNTIF(Jours_fériés,AND(IA4+1,IA4+2))),IA13-HLOOKUP(IA4+3,Journalier_HLV_Inter,11,FALSE),IF(AND(WEEKDAY(IA4,2)=2,COUNTIF(Jours_fériés,IA4+1)),IA13-HLOOKUP(IA4+2,Journalier_HLV_Inter,11,FALSE),IF(AND(WEEKDAY(IA4,2)=3,COUNTIF(Jours_fériés,AND(IA4+1,IA4+2))),IA13-HLOOKUP(IA4+5,Journalier_HLV_Inter,11,FALSE),IF(AND(WEEKDAY(IA4,2)=3,COUNTIF(Jours_fériés,IA4+1)),IA13-HLOOKUP(IA4+2,Journalier_HLV_Inter,11,FALSE),IF(AND(WEEKDAY(IA4,2)=4,COUNTIF(Jours_fériés,IA4+1)),IA13-HLOOKUP(IA4+4,Journalier_HLV_Inter,11,FALSE),IF(AND(WEEKDAY(IA4,2)=4,COUNTIF(Jours_fériés,AND(IA4+1,IA4+4))),IA13-HLOOKUP(IA4+5,Journalier_HLV_Inter,11,FALSE),IF(AND(WEEKDAY(IA4,2)=5,COUNTIF(Jours_fériés,IA4+3)),IA13-HLOOKUP(IA4+4,Journalier_HLV_Inter,11,FALSE),IF(COUNTIF(Week_end,IA4),0,IF(COUNTIF(Jours_fériés,IA4),0,IA13-HLOOKUP(IA4+1,Journalier_HLV_Inter,11,FALSE)))))))))))))</f>
        <v>0</v>
      </c>
      <c r="IB22" s="63">
        <f>IF(WEEKDAY(IB4,2)=5,(IB13-HLOOKUP(IB4+3,Journalier_HLV_Inter,11,FALSE)),IF(AND(WEEKDAY(IB4,2)=1,COUNTIF(Jours_fériés,AND(IB4+1,IE+2))),IB13-HLOOKUP(IB4+3,Journalier_HLV_Inter,11,FALSE),IF(AND(WEEKDAY(IB4,2)=1,COUNTIF(Jours_fériés,IB4+1)),IB13-HLOOKUP(IB4+2,Journalier_HLV_Inter,11,FALSE),IF(AND(WEEKDAY(IB4,2)=2,COUNTIF(Jours_fériés,AND(IB4+1,IB4+2))),IB13-HLOOKUP(IB4+3,Journalier_HLV_Inter,11,FALSE),IF(AND(WEEKDAY(IB4,2)=2,COUNTIF(Jours_fériés,IB4+1)),IB13-HLOOKUP(IB4+2,Journalier_HLV_Inter,11,FALSE),IF(AND(WEEKDAY(IB4,2)=3,COUNTIF(Jours_fériés,AND(IB4+1,IB4+2))),IB13-HLOOKUP(IB4+5,Journalier_HLV_Inter,11,FALSE),IF(AND(WEEKDAY(IB4,2)=3,COUNTIF(Jours_fériés,IB4+1)),IB13-HLOOKUP(IB4+2,Journalier_HLV_Inter,11,FALSE),IF(AND(WEEKDAY(IB4,2)=4,COUNTIF(Jours_fériés,IB4+1)),IB13-HLOOKUP(IB4+4,Journalier_HLV_Inter,11,FALSE),IF(AND(WEEKDAY(IB4,2)=4,COUNTIF(Jours_fériés,AND(IB4+1,IB4+4))),IB13-HLOOKUP(IB4+5,Journalier_HLV_Inter,11,FALSE),IF(AND(WEEKDAY(IB4,2)=5,COUNTIF(Jours_fériés,IB4+3)),IB13-HLOOKUP(IB4+4,Journalier_HLV_Inter,11,FALSE),IF(COUNTIF(Week_end,IB4),0,IF(COUNTIF(Jours_fériés,IB4),0,IB13-HLOOKUP(IB4+1,Journalier_HLV_Inter,11,FALSE)))))))))))))</f>
        <v>0</v>
      </c>
      <c r="IC22" s="63">
        <f>IF(WEEKDAY(IC4,2)=5,(IC13-HLOOKUP(IC4+3,Journalier_HLV_Inter,11,FALSE)),IF(AND(WEEKDAY(IC4,2)=1,COUNTIF(Jours_fériés,AND(IC4+1,IE+2))),IC13-HLOOKUP(IC4+3,Journalier_HLV_Inter,11,FALSE),IF(AND(WEEKDAY(IC4,2)=1,COUNTIF(Jours_fériés,IC4+1)),IC13-HLOOKUP(IC4+2,Journalier_HLV_Inter,11,FALSE),IF(AND(WEEKDAY(IC4,2)=2,COUNTIF(Jours_fériés,AND(IC4+1,IC4+2))),IC13-HLOOKUP(IC4+3,Journalier_HLV_Inter,11,FALSE),IF(AND(WEEKDAY(IC4,2)=2,COUNTIF(Jours_fériés,IC4+1)),IC13-HLOOKUP(IC4+2,Journalier_HLV_Inter,11,FALSE),IF(AND(WEEKDAY(IC4,2)=3,COUNTIF(Jours_fériés,AND(IC4+1,IC4+2))),IC13-HLOOKUP(IC4+5,Journalier_HLV_Inter,11,FALSE),IF(AND(WEEKDAY(IC4,2)=3,COUNTIF(Jours_fériés,IC4+1)),IC13-HLOOKUP(IC4+2,Journalier_HLV_Inter,11,FALSE),IF(AND(WEEKDAY(IC4,2)=4,COUNTIF(Jours_fériés,IC4+1)),IC13-HLOOKUP(IC4+4,Journalier_HLV_Inter,11,FALSE),IF(AND(WEEKDAY(IC4,2)=4,COUNTIF(Jours_fériés,AND(IC4+1,IC4+4))),IC13-HLOOKUP(IC4+5,Journalier_HLV_Inter,11,FALSE),IF(AND(WEEKDAY(IC4,2)=5,COUNTIF(Jours_fériés,IC4+3)),IC13-HLOOKUP(IC4+4,Journalier_HLV_Inter,11,FALSE),IF(COUNTIF(Week_end,IC4),0,IF(COUNTIF(Jours_fériés,IC4),0,IC13-HLOOKUP(IC4+1,Journalier_HLV_Inter,11,FALSE)))))))))))))</f>
        <v>0</v>
      </c>
      <c r="ID22" s="63">
        <f>IF(WEEKDAY(ID4,2)=5,(ID13-HLOOKUP(ID4+3,Journalier_HLV_Inter,11,FALSE)),IF(AND(WEEKDAY(ID4,2)=1,COUNTIF(Jours_fériés,AND(ID4+1,IE+2))),ID13-HLOOKUP(ID4+3,Journalier_HLV_Inter,11,FALSE),IF(AND(WEEKDAY(ID4,2)=1,COUNTIF(Jours_fériés,ID4+1)),ID13-HLOOKUP(ID4+2,Journalier_HLV_Inter,11,FALSE),IF(AND(WEEKDAY(ID4,2)=2,COUNTIF(Jours_fériés,AND(ID4+1,ID4+2))),ID13-HLOOKUP(ID4+3,Journalier_HLV_Inter,11,FALSE),IF(AND(WEEKDAY(ID4,2)=2,COUNTIF(Jours_fériés,ID4+1)),ID13-HLOOKUP(ID4+2,Journalier_HLV_Inter,11,FALSE),IF(AND(WEEKDAY(ID4,2)=3,COUNTIF(Jours_fériés,AND(ID4+1,ID4+2))),ID13-HLOOKUP(ID4+5,Journalier_HLV_Inter,11,FALSE),IF(AND(WEEKDAY(ID4,2)=3,COUNTIF(Jours_fériés,ID4+1)),ID13-HLOOKUP(ID4+2,Journalier_HLV_Inter,11,FALSE),IF(AND(WEEKDAY(ID4,2)=4,COUNTIF(Jours_fériés,ID4+1)),ID13-HLOOKUP(ID4+4,Journalier_HLV_Inter,11,FALSE),IF(AND(WEEKDAY(ID4,2)=4,COUNTIF(Jours_fériés,AND(ID4+1,ID4+4))),ID13-HLOOKUP(ID4+5,Journalier_HLV_Inter,11,FALSE),IF(AND(WEEKDAY(ID4,2)=5,COUNTIF(Jours_fériés,ID4+3)),ID13-HLOOKUP(ID4+4,Journalier_HLV_Inter,11,FALSE),IF(COUNTIF(Week_end,ID4),0,IF(COUNTIF(Jours_fériés,ID4),0,ID13-HLOOKUP(ID4+1,Journalier_HLV_Inter,11,FALSE)))))))))))))</f>
        <v>0</v>
      </c>
      <c r="IE22" s="63">
        <f>IF(WEEKDAY(IE4,2)=5,(IE13-HLOOKUP(IE4+3,Journalier_HLV_Inter,11,FALSE)),IF(AND(WEEKDAY(IE4,2)=1,COUNTIF(Jours_fériés,AND(IE4+1,IE+2))),IE13-HLOOKUP(IE4+3,Journalier_HLV_Inter,11,FALSE),IF(AND(WEEKDAY(IE4,2)=1,COUNTIF(Jours_fériés,IE4+1)),IE13-HLOOKUP(IE4+2,Journalier_HLV_Inter,11,FALSE),IF(AND(WEEKDAY(IE4,2)=2,COUNTIF(Jours_fériés,AND(IE4+1,IE4+2))),IE13-HLOOKUP(IE4+3,Journalier_HLV_Inter,11,FALSE),IF(AND(WEEKDAY(IE4,2)=2,COUNTIF(Jours_fériés,IE4+1)),IE13-HLOOKUP(IE4+2,Journalier_HLV_Inter,11,FALSE),IF(AND(WEEKDAY(IE4,2)=3,COUNTIF(Jours_fériés,AND(IE4+1,IE4+2))),IE13-HLOOKUP(IE4+5,Journalier_HLV_Inter,11,FALSE),IF(AND(WEEKDAY(IE4,2)=3,COUNTIF(Jours_fériés,IE4+1)),IE13-HLOOKUP(IE4+2,Journalier_HLV_Inter,11,FALSE),IF(AND(WEEKDAY(IE4,2)=4,COUNTIF(Jours_fériés,IE4+1)),IE13-HLOOKUP(IE4+4,Journalier_HLV_Inter,11,FALSE),IF(AND(WEEKDAY(IE4,2)=4,COUNTIF(Jours_fériés,AND(IE4+1,IE4+4))),IE13-HLOOKUP(IE4+5,Journalier_HLV_Inter,11,FALSE),IF(AND(WEEKDAY(IE4,2)=5,COUNTIF(Jours_fériés,IE4+3)),IE13-HLOOKUP(IE4+4,Journalier_HLV_Inter,11,FALSE),IF(COUNTIF(Week_end,IE4),0,IF(COUNTIF(Jours_fériés,IE4),0,IE13-HLOOKUP(IE4+1,Journalier_HLV_Inter,11,FALSE)))))))))))))</f>
        <v>0</v>
      </c>
      <c r="IF22" s="63">
        <f>IF(WEEKDAY(IF4,2)=5,(IF13-HLOOKUP(IF4+3,Journalier_HLV_Inter,11,FALSE)),IF(AND(WEEKDAY(IF4,2)=1,COUNTIF(Jours_fériés,AND(IF4+1,IE+2))),IF13-HLOOKUP(IF4+3,Journalier_HLV_Inter,11,FALSE),IF(AND(WEEKDAY(IF4,2)=1,COUNTIF(Jours_fériés,IF4+1)),IF13-HLOOKUP(IF4+2,Journalier_HLV_Inter,11,FALSE),IF(AND(WEEKDAY(IF4,2)=2,COUNTIF(Jours_fériés,AND(IF4+1,IF4+2))),IF13-HLOOKUP(IF4+3,Journalier_HLV_Inter,11,FALSE),IF(AND(WEEKDAY(IF4,2)=2,COUNTIF(Jours_fériés,IF4+1)),IF13-HLOOKUP(IF4+2,Journalier_HLV_Inter,11,FALSE),IF(AND(WEEKDAY(IF4,2)=3,COUNTIF(Jours_fériés,AND(IF4+1,IF4+2))),IF13-HLOOKUP(IF4+5,Journalier_HLV_Inter,11,FALSE),IF(AND(WEEKDAY(IF4,2)=3,COUNTIF(Jours_fériés,IF4+1)),IF13-HLOOKUP(IF4+2,Journalier_HLV_Inter,11,FALSE),IF(AND(WEEKDAY(IF4,2)=4,COUNTIF(Jours_fériés,IF4+1)),IF13-HLOOKUP(IF4+4,Journalier_HLV_Inter,11,FALSE),IF(AND(WEEKDAY(IF4,2)=4,COUNTIF(Jours_fériés,AND(IF4+1,IF4+4))),IF13-HLOOKUP(IF4+5,Journalier_HLV_Inter,11,FALSE),IF(AND(WEEKDAY(IF4,2)=5,COUNTIF(Jours_fériés,IF4+3)),IF13-HLOOKUP(IF4+4,Journalier_HLV_Inter,11,FALSE),IF(COUNTIF(Week_end,IF4),0,IF(COUNTIF(Jours_fériés,IF4),0,IF13-HLOOKUP(IF4+1,Journalier_HLV_Inter,11,FALSE)))))))))))))</f>
        <v>0</v>
      </c>
      <c r="IG22" s="63">
        <f>IF(WEEKDAY(IG4,2)=5,(IG13-HLOOKUP(IG4+3,Journalier_HLV_Inter,11,FALSE)),IF(AND(WEEKDAY(IG4,2)=1,COUNTIF(Jours_fériés,AND(IG4+1,IE+2))),IG13-HLOOKUP(IG4+3,Journalier_HLV_Inter,11,FALSE),IF(AND(WEEKDAY(IG4,2)=1,COUNTIF(Jours_fériés,IG4+1)),IG13-HLOOKUP(IG4+2,Journalier_HLV_Inter,11,FALSE),IF(AND(WEEKDAY(IG4,2)=2,COUNTIF(Jours_fériés,AND(IG4+1,IG4+2))),IG13-HLOOKUP(IG4+3,Journalier_HLV_Inter,11,FALSE),IF(AND(WEEKDAY(IG4,2)=2,COUNTIF(Jours_fériés,IG4+1)),IG13-HLOOKUP(IG4+2,Journalier_HLV_Inter,11,FALSE),IF(AND(WEEKDAY(IG4,2)=3,COUNTIF(Jours_fériés,AND(IG4+1,IG4+2))),IG13-HLOOKUP(IG4+5,Journalier_HLV_Inter,11,FALSE),IF(AND(WEEKDAY(IG4,2)=3,COUNTIF(Jours_fériés,IG4+1)),IG13-HLOOKUP(IG4+2,Journalier_HLV_Inter,11,FALSE),IF(AND(WEEKDAY(IG4,2)=4,COUNTIF(Jours_fériés,IG4+1)),IG13-HLOOKUP(IG4+4,Journalier_HLV_Inter,11,FALSE),IF(AND(WEEKDAY(IG4,2)=4,COUNTIF(Jours_fériés,AND(IG4+1,IG4+4))),IG13-HLOOKUP(IG4+5,Journalier_HLV_Inter,11,FALSE),IF(AND(WEEKDAY(IG4,2)=5,COUNTIF(Jours_fériés,IG4+3)),IG13-HLOOKUP(IG4+4,Journalier_HLV_Inter,11,FALSE),IF(COUNTIF(Week_end,IG4),0,IF(COUNTIF(Jours_fériés,IG4),0,IG13-HLOOKUP(IG4+1,Journalier_HLV_Inter,11,FALSE)))))))))))))</f>
        <v>0</v>
      </c>
      <c r="IH22" s="63">
        <f>IF(WEEKDAY(IH4,2)=5,(IH13-HLOOKUP(IH4+3,Journalier_HLV_Inter,11,FALSE)),IF(AND(WEEKDAY(IH4,2)=1,COUNTIF(Jours_fériés,AND(IH4+1,IE+2))),IH13-HLOOKUP(IH4+3,Journalier_HLV_Inter,11,FALSE),IF(AND(WEEKDAY(IH4,2)=1,COUNTIF(Jours_fériés,IH4+1)),IH13-HLOOKUP(IH4+2,Journalier_HLV_Inter,11,FALSE),IF(AND(WEEKDAY(IH4,2)=2,COUNTIF(Jours_fériés,AND(IH4+1,IH4+2))),IH13-HLOOKUP(IH4+3,Journalier_HLV_Inter,11,FALSE),IF(AND(WEEKDAY(IH4,2)=2,COUNTIF(Jours_fériés,IH4+1)),IH13-HLOOKUP(IH4+2,Journalier_HLV_Inter,11,FALSE),IF(AND(WEEKDAY(IH4,2)=3,COUNTIF(Jours_fériés,AND(IH4+1,IH4+2))),IH13-HLOOKUP(IH4+5,Journalier_HLV_Inter,11,FALSE),IF(AND(WEEKDAY(IH4,2)=3,COUNTIF(Jours_fériés,IH4+1)),IH13-HLOOKUP(IH4+2,Journalier_HLV_Inter,11,FALSE),IF(AND(WEEKDAY(IH4,2)=4,COUNTIF(Jours_fériés,IH4+1)),IH13-HLOOKUP(IH4+4,Journalier_HLV_Inter,11,FALSE),IF(AND(WEEKDAY(IH4,2)=4,COUNTIF(Jours_fériés,AND(IH4+1,IH4+4))),IH13-HLOOKUP(IH4+5,Journalier_HLV_Inter,11,FALSE),IF(AND(WEEKDAY(IH4,2)=5,COUNTIF(Jours_fériés,IH4+3)),IH13-HLOOKUP(IH4+4,Journalier_HLV_Inter,11,FALSE),IF(COUNTIF(Week_end,IH4),0,IF(COUNTIF(Jours_fériés,IH4),0,IH13-HLOOKUP(IH4+1,Journalier_HLV_Inter,11,FALSE)))))))))))))</f>
        <v>0</v>
      </c>
      <c r="II22" s="63">
        <f>IF(WEEKDAY(II4,2)=5,(II13-HLOOKUP(II4+3,Journalier_HLV_Inter,11,FALSE)),IF(AND(WEEKDAY(II4,2)=1,COUNTIF(Jours_fériés,AND(II4+1,IE+2))),II13-HLOOKUP(II4+3,Journalier_HLV_Inter,11,FALSE),IF(AND(WEEKDAY(II4,2)=1,COUNTIF(Jours_fériés,II4+1)),II13-HLOOKUP(II4+2,Journalier_HLV_Inter,11,FALSE),IF(AND(WEEKDAY(II4,2)=2,COUNTIF(Jours_fériés,AND(II4+1,II4+2))),II13-HLOOKUP(II4+3,Journalier_HLV_Inter,11,FALSE),IF(AND(WEEKDAY(II4,2)=2,COUNTIF(Jours_fériés,II4+1)),II13-HLOOKUP(II4+2,Journalier_HLV_Inter,11,FALSE),IF(AND(WEEKDAY(II4,2)=3,COUNTIF(Jours_fériés,AND(II4+1,II4+2))),II13-HLOOKUP(II4+5,Journalier_HLV_Inter,11,FALSE),IF(AND(WEEKDAY(II4,2)=3,COUNTIF(Jours_fériés,II4+1)),II13-HLOOKUP(II4+2,Journalier_HLV_Inter,11,FALSE),IF(AND(WEEKDAY(II4,2)=4,COUNTIF(Jours_fériés,II4+1)),II13-HLOOKUP(II4+4,Journalier_HLV_Inter,11,FALSE),IF(AND(WEEKDAY(II4,2)=4,COUNTIF(Jours_fériés,AND(II4+1,II4+4))),II13-HLOOKUP(II4+5,Journalier_HLV_Inter,11,FALSE),IF(AND(WEEKDAY(II4,2)=5,COUNTIF(Jours_fériés,II4+3)),II13-HLOOKUP(II4+4,Journalier_HLV_Inter,11,FALSE),IF(COUNTIF(Week_end,II4),0,IF(COUNTIF(Jours_fériés,II4),0,II13-HLOOKUP(II4+1,Journalier_HLV_Inter,11,FALSE)))))))))))))</f>
        <v>0</v>
      </c>
      <c r="IJ22" s="63">
        <f>IF(WEEKDAY(IJ4,2)=5,(IJ13-HLOOKUP(IJ4+3,Journalier_HLV_Inter,11,FALSE)),IF(AND(WEEKDAY(IJ4,2)=1,COUNTIF(Jours_fériés,AND(IJ4+1,IE+2))),IJ13-HLOOKUP(IJ4+3,Journalier_HLV_Inter,11,FALSE),IF(AND(WEEKDAY(IJ4,2)=1,COUNTIF(Jours_fériés,IJ4+1)),IJ13-HLOOKUP(IJ4+2,Journalier_HLV_Inter,11,FALSE),IF(AND(WEEKDAY(IJ4,2)=2,COUNTIF(Jours_fériés,AND(IJ4+1,IJ4+2))),IJ13-HLOOKUP(IJ4+3,Journalier_HLV_Inter,11,FALSE),IF(AND(WEEKDAY(IJ4,2)=2,COUNTIF(Jours_fériés,IJ4+1)),IJ13-HLOOKUP(IJ4+2,Journalier_HLV_Inter,11,FALSE),IF(AND(WEEKDAY(IJ4,2)=3,COUNTIF(Jours_fériés,AND(IJ4+1,IJ4+2))),IJ13-HLOOKUP(IJ4+5,Journalier_HLV_Inter,11,FALSE),IF(AND(WEEKDAY(IJ4,2)=3,COUNTIF(Jours_fériés,IJ4+1)),IJ13-HLOOKUP(IJ4+2,Journalier_HLV_Inter,11,FALSE),IF(AND(WEEKDAY(IJ4,2)=4,COUNTIF(Jours_fériés,IJ4+1)),IJ13-HLOOKUP(IJ4+4,Journalier_HLV_Inter,11,FALSE),IF(AND(WEEKDAY(IJ4,2)=4,COUNTIF(Jours_fériés,AND(IJ4+1,IJ4+4))),IJ13-HLOOKUP(IJ4+5,Journalier_HLV_Inter,11,FALSE),IF(AND(WEEKDAY(IJ4,2)=5,COUNTIF(Jours_fériés,IJ4+3)),IJ13-HLOOKUP(IJ4+4,Journalier_HLV_Inter,11,FALSE),IF(COUNTIF(Week_end,IJ4),0,IF(COUNTIF(Jours_fériés,IJ4),0,IJ13-HLOOKUP(IJ4+1,Journalier_HLV_Inter,11,FALSE)))))))))))))</f>
        <v>0</v>
      </c>
      <c r="IK22" s="63">
        <f>IF(WEEKDAY(IK4,2)=5,(IK13-HLOOKUP(IK4+3,Journalier_HLV_Inter,11,FALSE)),IF(AND(WEEKDAY(IK4,2)=1,COUNTIF(Jours_fériés,AND(IK4+1,IE+2))),IK13-HLOOKUP(IK4+3,Journalier_HLV_Inter,11,FALSE),IF(AND(WEEKDAY(IK4,2)=1,COUNTIF(Jours_fériés,IK4+1)),IK13-HLOOKUP(IK4+2,Journalier_HLV_Inter,11,FALSE),IF(AND(WEEKDAY(IK4,2)=2,COUNTIF(Jours_fériés,AND(IK4+1,IK4+2))),IK13-HLOOKUP(IK4+3,Journalier_HLV_Inter,11,FALSE),IF(AND(WEEKDAY(IK4,2)=2,COUNTIF(Jours_fériés,IK4+1)),IK13-HLOOKUP(IK4+2,Journalier_HLV_Inter,11,FALSE),IF(AND(WEEKDAY(IK4,2)=3,COUNTIF(Jours_fériés,AND(IK4+1,IK4+2))),IK13-HLOOKUP(IK4+5,Journalier_HLV_Inter,11,FALSE),IF(AND(WEEKDAY(IK4,2)=3,COUNTIF(Jours_fériés,IK4+1)),IK13-HLOOKUP(IK4+2,Journalier_HLV_Inter,11,FALSE),IF(AND(WEEKDAY(IK4,2)=4,COUNTIF(Jours_fériés,IK4+1)),IK13-HLOOKUP(IK4+4,Journalier_HLV_Inter,11,FALSE),IF(AND(WEEKDAY(IK4,2)=4,COUNTIF(Jours_fériés,AND(IK4+1,IK4+4))),IK13-HLOOKUP(IK4+5,Journalier_HLV_Inter,11,FALSE),IF(AND(WEEKDAY(IK4,2)=5,COUNTIF(Jours_fériés,IK4+3)),IK13-HLOOKUP(IK4+4,Journalier_HLV_Inter,11,FALSE),IF(COUNTIF(Week_end,IK4),0,IF(COUNTIF(Jours_fériés,IK4),0,IK13-HLOOKUP(IK4+1,Journalier_HLV_Inter,11,FALSE)))))))))))))</f>
        <v>0</v>
      </c>
      <c r="IL22" s="63">
        <f>IF(WEEKDAY(IL4,2)=5,(IL13-HLOOKUP(IL4+3,Journalier_HLV_Inter,11,FALSE)),IF(AND(WEEKDAY(IL4,2)=1,COUNTIF(Jours_fériés,AND(IL4+1,IE+2))),IL13-HLOOKUP(IL4+3,Journalier_HLV_Inter,11,FALSE),IF(AND(WEEKDAY(IL4,2)=1,COUNTIF(Jours_fériés,IL4+1)),IL13-HLOOKUP(IL4+2,Journalier_HLV_Inter,11,FALSE),IF(AND(WEEKDAY(IL4,2)=2,COUNTIF(Jours_fériés,AND(IL4+1,IL4+2))),IL13-HLOOKUP(IL4+3,Journalier_HLV_Inter,11,FALSE),IF(AND(WEEKDAY(IL4,2)=2,COUNTIF(Jours_fériés,IL4+1)),IL13-HLOOKUP(IL4+2,Journalier_HLV_Inter,11,FALSE),IF(AND(WEEKDAY(IL4,2)=3,COUNTIF(Jours_fériés,AND(IL4+1,IL4+2))),IL13-HLOOKUP(IL4+5,Journalier_HLV_Inter,11,FALSE),IF(AND(WEEKDAY(IL4,2)=3,COUNTIF(Jours_fériés,IL4+1)),IL13-HLOOKUP(IL4+2,Journalier_HLV_Inter,11,FALSE),IF(AND(WEEKDAY(IL4,2)=4,COUNTIF(Jours_fériés,IL4+1)),IL13-HLOOKUP(IL4+4,Journalier_HLV_Inter,11,FALSE),IF(AND(WEEKDAY(IL4,2)=4,COUNTIF(Jours_fériés,AND(IL4+1,IL4+4))),IL13-HLOOKUP(IL4+5,Journalier_HLV_Inter,11,FALSE),IF(AND(WEEKDAY(IL4,2)=5,COUNTIF(Jours_fériés,IL4+3)),IL13-HLOOKUP(IL4+4,Journalier_HLV_Inter,11,FALSE),IF(COUNTIF(Week_end,IL4),0,IF(COUNTIF(Jours_fériés,IL4),0,IL13-HLOOKUP(IL4+1,Journalier_HLV_Inter,11,FALSE)))))))))))))</f>
        <v>0</v>
      </c>
      <c r="IM22" s="63">
        <f>IF(WEEKDAY(IM4,2)=5,(IM13-HLOOKUP(IM4+3,Journalier_HLV_Inter,11,FALSE)),IF(AND(WEEKDAY(IM4,2)=1,COUNTIF(Jours_fériés,AND(IM4+1,IE+2))),IM13-HLOOKUP(IM4+3,Journalier_HLV_Inter,11,FALSE),IF(AND(WEEKDAY(IM4,2)=1,COUNTIF(Jours_fériés,IM4+1)),IM13-HLOOKUP(IM4+2,Journalier_HLV_Inter,11,FALSE),IF(AND(WEEKDAY(IM4,2)=2,COUNTIF(Jours_fériés,AND(IM4+1,IM4+2))),IM13-HLOOKUP(IM4+3,Journalier_HLV_Inter,11,FALSE),IF(AND(WEEKDAY(IM4,2)=2,COUNTIF(Jours_fériés,IM4+1)),IM13-HLOOKUP(IM4+2,Journalier_HLV_Inter,11,FALSE),IF(AND(WEEKDAY(IM4,2)=3,COUNTIF(Jours_fériés,AND(IM4+1,IM4+2))),IM13-HLOOKUP(IM4+5,Journalier_HLV_Inter,11,FALSE),IF(AND(WEEKDAY(IM4,2)=3,COUNTIF(Jours_fériés,IM4+1)),IM13-HLOOKUP(IM4+2,Journalier_HLV_Inter,11,FALSE),IF(AND(WEEKDAY(IM4,2)=4,COUNTIF(Jours_fériés,IM4+1)),IM13-HLOOKUP(IM4+4,Journalier_HLV_Inter,11,FALSE),IF(AND(WEEKDAY(IM4,2)=4,COUNTIF(Jours_fériés,AND(IM4+1,IM4+4))),IM13-HLOOKUP(IM4+5,Journalier_HLV_Inter,11,FALSE),IF(AND(WEEKDAY(IM4,2)=5,COUNTIF(Jours_fériés,IM4+3)),IM13-HLOOKUP(IM4+4,Journalier_HLV_Inter,11,FALSE),IF(COUNTIF(Week_end,IM4),0,IF(COUNTIF(Jours_fériés,IM4),0,IM13-HLOOKUP(IM4+1,Journalier_HLV_Inter,11,FALSE)))))))))))))</f>
        <v>0</v>
      </c>
      <c r="IN22" s="63">
        <f>IF(WEEKDAY(IN4,2)=5,(IN13-HLOOKUP(IN4+3,Journalier_HLV_Inter,11,FALSE)),IF(AND(WEEKDAY(IN4,2)=1,COUNTIF(Jours_fériés,AND(IN4+1,IE+2))),IN13-HLOOKUP(IN4+3,Journalier_HLV_Inter,11,FALSE),IF(AND(WEEKDAY(IN4,2)=1,COUNTIF(Jours_fériés,IN4+1)),IN13-HLOOKUP(IN4+2,Journalier_HLV_Inter,11,FALSE),IF(AND(WEEKDAY(IN4,2)=2,COUNTIF(Jours_fériés,AND(IN4+1,IN4+2))),IN13-HLOOKUP(IN4+3,Journalier_HLV_Inter,11,FALSE),IF(AND(WEEKDAY(IN4,2)=2,COUNTIF(Jours_fériés,IN4+1)),IN13-HLOOKUP(IN4+2,Journalier_HLV_Inter,11,FALSE),IF(AND(WEEKDAY(IN4,2)=3,COUNTIF(Jours_fériés,AND(IN4+1,IN4+2))),IN13-HLOOKUP(IN4+5,Journalier_HLV_Inter,11,FALSE),IF(AND(WEEKDAY(IN4,2)=3,COUNTIF(Jours_fériés,IN4+1)),IN13-HLOOKUP(IN4+2,Journalier_HLV_Inter,11,FALSE),IF(AND(WEEKDAY(IN4,2)=4,COUNTIF(Jours_fériés,IN4+1)),IN13-HLOOKUP(IN4+4,Journalier_HLV_Inter,11,FALSE),IF(AND(WEEKDAY(IN4,2)=4,COUNTIF(Jours_fériés,AND(IN4+1,IN4+4))),IN13-HLOOKUP(IN4+5,Journalier_HLV_Inter,11,FALSE),IF(AND(WEEKDAY(IN4,2)=5,COUNTIF(Jours_fériés,IN4+3)),IN13-HLOOKUP(IN4+4,Journalier_HLV_Inter,11,FALSE),IF(COUNTIF(Week_end,IN4),0,IF(COUNTIF(Jours_fériés,IN4),0,IN13-HLOOKUP(IN4+1,Journalier_HLV_Inter,11,FALSE)))))))))))))</f>
        <v>0</v>
      </c>
      <c r="IO22" s="63">
        <f>IF(WEEKDAY(IO4,2)=5,(IO13-HLOOKUP(IO4+3,Journalier_HLV_Inter,11,FALSE)),IF(AND(WEEKDAY(IO4,2)=1,COUNTIF(Jours_fériés,AND(IO4+1,IE+2))),IO13-HLOOKUP(IO4+3,Journalier_HLV_Inter,11,FALSE),IF(AND(WEEKDAY(IO4,2)=1,COUNTIF(Jours_fériés,IO4+1)),IO13-HLOOKUP(IO4+2,Journalier_HLV_Inter,11,FALSE),IF(AND(WEEKDAY(IO4,2)=2,COUNTIF(Jours_fériés,AND(IO4+1,IO4+2))),IO13-HLOOKUP(IO4+3,Journalier_HLV_Inter,11,FALSE),IF(AND(WEEKDAY(IO4,2)=2,COUNTIF(Jours_fériés,IO4+1)),IO13-HLOOKUP(IO4+2,Journalier_HLV_Inter,11,FALSE),IF(AND(WEEKDAY(IO4,2)=3,COUNTIF(Jours_fériés,AND(IO4+1,IO4+2))),IO13-HLOOKUP(IO4+5,Journalier_HLV_Inter,11,FALSE),IF(AND(WEEKDAY(IO4,2)=3,COUNTIF(Jours_fériés,IO4+1)),IO13-HLOOKUP(IO4+2,Journalier_HLV_Inter,11,FALSE),IF(AND(WEEKDAY(IO4,2)=4,COUNTIF(Jours_fériés,IO4+1)),IO13-HLOOKUP(IO4+4,Journalier_HLV_Inter,11,FALSE),IF(AND(WEEKDAY(IO4,2)=4,COUNTIF(Jours_fériés,AND(IO4+1,IO4+4))),IO13-HLOOKUP(IO4+5,Journalier_HLV_Inter,11,FALSE),IF(AND(WEEKDAY(IO4,2)=5,COUNTIF(Jours_fériés,IO4+3)),IO13-HLOOKUP(IO4+4,Journalier_HLV_Inter,11,FALSE),IF(COUNTIF(Week_end,IO4),0,IF(COUNTIF(Jours_fériés,IO4),0,IO13-HLOOKUP(IO4+1,Journalier_HLV_Inter,11,FALSE)))))))))))))</f>
        <v>0</v>
      </c>
      <c r="IP22" s="63">
        <f>IF(WEEKDAY(IP4,2)=5,(IP13-HLOOKUP(IP4+3,Journalier_HLV_Inter,11,FALSE)),IF(AND(WEEKDAY(IP4,2)=1,COUNTIF(Jours_fériés,AND(IP4+1,IE+2))),IP13-HLOOKUP(IP4+3,Journalier_HLV_Inter,11,FALSE),IF(AND(WEEKDAY(IP4,2)=1,COUNTIF(Jours_fériés,IP4+1)),IP13-HLOOKUP(IP4+2,Journalier_HLV_Inter,11,FALSE),IF(AND(WEEKDAY(IP4,2)=2,COUNTIF(Jours_fériés,AND(IP4+1,IP4+2))),IP13-HLOOKUP(IP4+3,Journalier_HLV_Inter,11,FALSE),IF(AND(WEEKDAY(IP4,2)=2,COUNTIF(Jours_fériés,IP4+1)),IP13-HLOOKUP(IP4+2,Journalier_HLV_Inter,11,FALSE),IF(AND(WEEKDAY(IP4,2)=3,COUNTIF(Jours_fériés,AND(IP4+1,IP4+2))),IP13-HLOOKUP(IP4+5,Journalier_HLV_Inter,11,FALSE),IF(AND(WEEKDAY(IP4,2)=3,COUNTIF(Jours_fériés,IP4+1)),IP13-HLOOKUP(IP4+2,Journalier_HLV_Inter,11,FALSE),IF(AND(WEEKDAY(IP4,2)=4,COUNTIF(Jours_fériés,IP4+1)),IP13-HLOOKUP(IP4+4,Journalier_HLV_Inter,11,FALSE),IF(AND(WEEKDAY(IP4,2)=4,COUNTIF(Jours_fériés,AND(IP4+1,IP4+4))),IP13-HLOOKUP(IP4+5,Journalier_HLV_Inter,11,FALSE),IF(AND(WEEKDAY(IP4,2)=5,COUNTIF(Jours_fériés,IP4+3)),IP13-HLOOKUP(IP4+4,Journalier_HLV_Inter,11,FALSE),IF(COUNTIF(Week_end,IP4),0,IF(COUNTIF(Jours_fériés,IP4),0,IP13-HLOOKUP(IP4+1,Journalier_HLV_Inter,11,FALSE)))))))))))))</f>
        <v>0</v>
      </c>
      <c r="IQ22" s="63">
        <f>IF(WEEKDAY(IQ4,2)=5,(IQ13-HLOOKUP(IQ4+3,Journalier_HLV_Inter,11,FALSE)),IF(AND(WEEKDAY(IQ4,2)=1,COUNTIF(Jours_fériés,AND(IQ4+1,IE+2))),IQ13-HLOOKUP(IQ4+3,Journalier_HLV_Inter,11,FALSE),IF(AND(WEEKDAY(IQ4,2)=1,COUNTIF(Jours_fériés,IQ4+1)),IQ13-HLOOKUP(IQ4+2,Journalier_HLV_Inter,11,FALSE),IF(AND(WEEKDAY(IQ4,2)=2,COUNTIF(Jours_fériés,AND(IQ4+1,IQ4+2))),IQ13-HLOOKUP(IQ4+3,Journalier_HLV_Inter,11,FALSE),IF(AND(WEEKDAY(IQ4,2)=2,COUNTIF(Jours_fériés,IQ4+1)),IQ13-HLOOKUP(IQ4+2,Journalier_HLV_Inter,11,FALSE),IF(AND(WEEKDAY(IQ4,2)=3,COUNTIF(Jours_fériés,AND(IQ4+1,IQ4+2))),IQ13-HLOOKUP(IQ4+5,Journalier_HLV_Inter,11,FALSE),IF(AND(WEEKDAY(IQ4,2)=3,COUNTIF(Jours_fériés,IQ4+1)),IQ13-HLOOKUP(IQ4+2,Journalier_HLV_Inter,11,FALSE),IF(AND(WEEKDAY(IQ4,2)=4,COUNTIF(Jours_fériés,IQ4+1)),IQ13-HLOOKUP(IQ4+4,Journalier_HLV_Inter,11,FALSE),IF(AND(WEEKDAY(IQ4,2)=4,COUNTIF(Jours_fériés,AND(IQ4+1,IQ4+4))),IQ13-HLOOKUP(IQ4+5,Journalier_HLV_Inter,11,FALSE),IF(AND(WEEKDAY(IQ4,2)=5,COUNTIF(Jours_fériés,IQ4+3)),IQ13-HLOOKUP(IQ4+4,Journalier_HLV_Inter,11,FALSE),IF(COUNTIF(Week_end,IQ4),0,IF(COUNTIF(Jours_fériés,IQ4),0,IQ13-HLOOKUP(IQ4+1,Journalier_HLV_Inter,11,FALSE)))))))))))))</f>
        <v>0</v>
      </c>
      <c r="IR22" s="63">
        <f>IF(WEEKDAY(IR4,2)=5,(IR13-HLOOKUP(IR4+3,Journalier_HLV_Inter,11,FALSE)),IF(AND(WEEKDAY(IR4,2)=1,COUNTIF(Jours_fériés,AND(IR4+1,IE+2))),IR13-HLOOKUP(IR4+3,Journalier_HLV_Inter,11,FALSE),IF(AND(WEEKDAY(IR4,2)=1,COUNTIF(Jours_fériés,IR4+1)),IR13-HLOOKUP(IR4+2,Journalier_HLV_Inter,11,FALSE),IF(AND(WEEKDAY(IR4,2)=2,COUNTIF(Jours_fériés,AND(IR4+1,IR4+2))),IR13-HLOOKUP(IR4+3,Journalier_HLV_Inter,11,FALSE),IF(AND(WEEKDAY(IR4,2)=2,COUNTIF(Jours_fériés,IR4+1)),IR13-HLOOKUP(IR4+2,Journalier_HLV_Inter,11,FALSE),IF(AND(WEEKDAY(IR4,2)=3,COUNTIF(Jours_fériés,AND(IR4+1,IR4+2))),IR13-HLOOKUP(IR4+5,Journalier_HLV_Inter,11,FALSE),IF(AND(WEEKDAY(IR4,2)=3,COUNTIF(Jours_fériés,IR4+1)),IR13-HLOOKUP(IR4+2,Journalier_HLV_Inter,11,FALSE),IF(AND(WEEKDAY(IR4,2)=4,COUNTIF(Jours_fériés,IR4+1)),IR13-HLOOKUP(IR4+4,Journalier_HLV_Inter,11,FALSE),IF(AND(WEEKDAY(IR4,2)=4,COUNTIF(Jours_fériés,AND(IR4+1,IR4+4))),IR13-HLOOKUP(IR4+5,Journalier_HLV_Inter,11,FALSE),IF(AND(WEEKDAY(IR4,2)=5,COUNTIF(Jours_fériés,IR4+3)),IR13-HLOOKUP(IR4+4,Journalier_HLV_Inter,11,FALSE),IF(COUNTIF(Week_end,IR4),0,IF(COUNTIF(Jours_fériés,IR4),0,IR13-HLOOKUP(IR4+1,Journalier_HLV_Inter,11,FALSE)))))))))))))</f>
        <v>0</v>
      </c>
      <c r="IS22" s="63">
        <f>IF(WEEKDAY(IS4,2)=5,(IS13-HLOOKUP(IS4+3,Journalier_HLV_Inter,11,FALSE)),IF(AND(WEEKDAY(IS4,2)=1,COUNTIF(Jours_fériés,AND(IS4+1,IE+2))),IS13-HLOOKUP(IS4+3,Journalier_HLV_Inter,11,FALSE),IF(AND(WEEKDAY(IS4,2)=1,COUNTIF(Jours_fériés,IS4+1)),IS13-HLOOKUP(IS4+2,Journalier_HLV_Inter,11,FALSE),IF(AND(WEEKDAY(IS4,2)=2,COUNTIF(Jours_fériés,AND(IS4+1,IS4+2))),IS13-HLOOKUP(IS4+3,Journalier_HLV_Inter,11,FALSE),IF(AND(WEEKDAY(IS4,2)=2,COUNTIF(Jours_fériés,IS4+1)),IS13-HLOOKUP(IS4+2,Journalier_HLV_Inter,11,FALSE),IF(AND(WEEKDAY(IS4,2)=3,COUNTIF(Jours_fériés,AND(IS4+1,IS4+2))),IS13-HLOOKUP(IS4+5,Journalier_HLV_Inter,11,FALSE),IF(AND(WEEKDAY(IS4,2)=3,COUNTIF(Jours_fériés,IS4+1)),IS13-HLOOKUP(IS4+2,Journalier_HLV_Inter,11,FALSE),IF(AND(WEEKDAY(IS4,2)=4,COUNTIF(Jours_fériés,IS4+1)),IS13-HLOOKUP(IS4+4,Journalier_HLV_Inter,11,FALSE),IF(AND(WEEKDAY(IS4,2)=4,COUNTIF(Jours_fériés,AND(IS4+1,IS4+4))),IS13-HLOOKUP(IS4+5,Journalier_HLV_Inter,11,FALSE),IF(AND(WEEKDAY(IS4,2)=5,COUNTIF(Jours_fériés,IS4+3)),IS13-HLOOKUP(IS4+4,Journalier_HLV_Inter,11,FALSE),IF(COUNTIF(Week_end,IS4),0,IF(COUNTIF(Jours_fériés,IS4),0,IS13-HLOOKUP(IS4+1,Journalier_HLV_Inter,11,FALSE)))))))))))))</f>
        <v>0</v>
      </c>
      <c r="IT22" s="63">
        <f>IF(WEEKDAY(IT4,2)=5,(IT13-HLOOKUP(IT4+3,Journalier_HLV_Inter,11,FALSE)),IF(AND(WEEKDAY(IT4,2)=1,COUNTIF(Jours_fériés,AND(IT4+1,IE+2))),IT13-HLOOKUP(IT4+3,Journalier_HLV_Inter,11,FALSE),IF(AND(WEEKDAY(IT4,2)=1,COUNTIF(Jours_fériés,IT4+1)),IT13-HLOOKUP(IT4+2,Journalier_HLV_Inter,11,FALSE),IF(AND(WEEKDAY(IT4,2)=2,COUNTIF(Jours_fériés,AND(IT4+1,IT4+2))),IT13-HLOOKUP(IT4+3,Journalier_HLV_Inter,11,FALSE),IF(AND(WEEKDAY(IT4,2)=2,COUNTIF(Jours_fériés,IT4+1)),IT13-HLOOKUP(IT4+2,Journalier_HLV_Inter,11,FALSE),IF(AND(WEEKDAY(IT4,2)=3,COUNTIF(Jours_fériés,AND(IT4+1,IT4+2))),IT13-HLOOKUP(IT4+5,Journalier_HLV_Inter,11,FALSE),IF(AND(WEEKDAY(IT4,2)=3,COUNTIF(Jours_fériés,IT4+1)),IT13-HLOOKUP(IT4+2,Journalier_HLV_Inter,11,FALSE),IF(AND(WEEKDAY(IT4,2)=4,COUNTIF(Jours_fériés,IT4+1)),IT13-HLOOKUP(IT4+4,Journalier_HLV_Inter,11,FALSE),IF(AND(WEEKDAY(IT4,2)=4,COUNTIF(Jours_fériés,AND(IT4+1,IT4+4))),IT13-HLOOKUP(IT4+5,Journalier_HLV_Inter,11,FALSE),IF(AND(WEEKDAY(IT4,2)=5,COUNTIF(Jours_fériés,IT4+3)),IT13-HLOOKUP(IT4+4,Journalier_HLV_Inter,11,FALSE),IF(COUNTIF(Week_end,IT4),0,IF(COUNTIF(Jours_fériés,IT4),0,IT13-HLOOKUP(IT4+1,Journalier_HLV_Inter,11,FALSE)))))))))))))</f>
        <v>0</v>
      </c>
      <c r="IU22" s="63">
        <f>IF(WEEKDAY(IU4,2)=5,(IU13-HLOOKUP(IU4+3,Journalier_HLV_Inter,11,FALSE)),IF(AND(WEEKDAY(IU4,2)=1,COUNTIF(Jours_fériés,AND(IU4+1,IE+2))),IU13-HLOOKUP(IU4+3,Journalier_HLV_Inter,11,FALSE),IF(AND(WEEKDAY(IU4,2)=1,COUNTIF(Jours_fériés,IU4+1)),IU13-HLOOKUP(IU4+2,Journalier_HLV_Inter,11,FALSE),IF(AND(WEEKDAY(IU4,2)=2,COUNTIF(Jours_fériés,AND(IU4+1,IU4+2))),IU13-HLOOKUP(IU4+3,Journalier_HLV_Inter,11,FALSE),IF(AND(WEEKDAY(IU4,2)=2,COUNTIF(Jours_fériés,IU4+1)),IU13-HLOOKUP(IU4+2,Journalier_HLV_Inter,11,FALSE),IF(AND(WEEKDAY(IU4,2)=3,COUNTIF(Jours_fériés,AND(IU4+1,IU4+2))),IU13-HLOOKUP(IU4+5,Journalier_HLV_Inter,11,FALSE),IF(AND(WEEKDAY(IU4,2)=3,COUNTIF(Jours_fériés,IU4+1)),IU13-HLOOKUP(IU4+2,Journalier_HLV_Inter,11,FALSE),IF(AND(WEEKDAY(IU4,2)=4,COUNTIF(Jours_fériés,IU4+1)),IU13-HLOOKUP(IU4+4,Journalier_HLV_Inter,11,FALSE),IF(AND(WEEKDAY(IU4,2)=4,COUNTIF(Jours_fériés,AND(IU4+1,IU4+4))),IU13-HLOOKUP(IU4+5,Journalier_HLV_Inter,11,FALSE),IF(AND(WEEKDAY(IU4,2)=5,COUNTIF(Jours_fériés,IU4+3)),IU13-HLOOKUP(IU4+4,Journalier_HLV_Inter,11,FALSE),IF(COUNTIF(Week_end,IU4),0,IF(COUNTIF(Jours_fériés,IU4),0,IU13-HLOOKUP(IU4+1,Journalier_HLV_Inter,11,FALSE)))))))))))))</f>
        <v>0</v>
      </c>
      <c r="IV22" s="63">
        <f>IF(WEEKDAY(IV4,2)=5,(IV13-HLOOKUP(IV4+3,Journalier_HLV_Inter,11,FALSE)),IF(AND(WEEKDAY(IV4,2)=1,COUNTIF(Jours_fériés,AND(IV4+1,IE+2))),IV13-HLOOKUP(IV4+3,Journalier_HLV_Inter,11,FALSE),IF(AND(WEEKDAY(IV4,2)=1,COUNTIF(Jours_fériés,IV4+1)),IV13-HLOOKUP(IV4+2,Journalier_HLV_Inter,11,FALSE),IF(AND(WEEKDAY(IV4,2)=2,COUNTIF(Jours_fériés,AND(IV4+1,IV4+2))),IV13-HLOOKUP(IV4+3,Journalier_HLV_Inter,11,FALSE),IF(AND(WEEKDAY(IV4,2)=2,COUNTIF(Jours_fériés,IV4+1)),IV13-HLOOKUP(IV4+2,Journalier_HLV_Inter,11,FALSE),IF(AND(WEEKDAY(IV4,2)=3,COUNTIF(Jours_fériés,AND(IV4+1,IV4+2))),IV13-HLOOKUP(IV4+5,Journalier_HLV_Inter,11,FALSE),IF(AND(WEEKDAY(IV4,2)=3,COUNTIF(Jours_fériés,IV4+1)),IV13-HLOOKUP(IV4+2,Journalier_HLV_Inter,11,FALSE),IF(AND(WEEKDAY(IV4,2)=4,COUNTIF(Jours_fériés,IV4+1)),IV13-HLOOKUP(IV4+4,Journalier_HLV_Inter,11,FALSE),IF(AND(WEEKDAY(IV4,2)=4,COUNTIF(Jours_fériés,AND(IV4+1,IV4+4))),IV13-HLOOKUP(IV4+5,Journalier_HLV_Inter,11,FALSE),IF(AND(WEEKDAY(IV4,2)=5,COUNTIF(Jours_fériés,IV4+3)),IV13-HLOOKUP(IV4+4,Journalier_HLV_Inter,11,FALSE),IF(COUNTIF(Week_end,IV4),0,IF(COUNTIF(Jours_fériés,IV4),0,IV13-HLOOKUP(IV4+1,Journalier_HLV_Inter,11,FALSE)))))))))))))</f>
        <v>0</v>
      </c>
      <c r="IW22" s="63">
        <f>IF(WEEKDAY(IW4,2)=5,(IW13-HLOOKUP(IW4+3,Journalier_HLV_Inter,11,FALSE)),IF(AND(WEEKDAY(IW4,2)=1,COUNTIF(Jours_fériés,AND(IW4+1,IE+2))),IW13-HLOOKUP(IW4+3,Journalier_HLV_Inter,11,FALSE),IF(AND(WEEKDAY(IW4,2)=1,COUNTIF(Jours_fériés,IW4+1)),IW13-HLOOKUP(IW4+2,Journalier_HLV_Inter,11,FALSE),IF(AND(WEEKDAY(IW4,2)=2,COUNTIF(Jours_fériés,AND(IW4+1,IW4+2))),IW13-HLOOKUP(IW4+3,Journalier_HLV_Inter,11,FALSE),IF(AND(WEEKDAY(IW4,2)=2,COUNTIF(Jours_fériés,IW4+1)),IW13-HLOOKUP(IW4+2,Journalier_HLV_Inter,11,FALSE),IF(AND(WEEKDAY(IW4,2)=3,COUNTIF(Jours_fériés,AND(IW4+1,IW4+2))),IW13-HLOOKUP(IW4+5,Journalier_HLV_Inter,11,FALSE),IF(AND(WEEKDAY(IW4,2)=3,COUNTIF(Jours_fériés,IW4+1)),IW13-HLOOKUP(IW4+2,Journalier_HLV_Inter,11,FALSE),IF(AND(WEEKDAY(IW4,2)=4,COUNTIF(Jours_fériés,IW4+1)),IW13-HLOOKUP(IW4+4,Journalier_HLV_Inter,11,FALSE),IF(AND(WEEKDAY(IW4,2)=4,COUNTIF(Jours_fériés,AND(IW4+1,IW4+4))),IW13-HLOOKUP(IW4+5,Journalier_HLV_Inter,11,FALSE),IF(AND(WEEKDAY(IW4,2)=5,COUNTIF(Jours_fériés,IW4+3)),IW13-HLOOKUP(IW4+4,Journalier_HLV_Inter,11,FALSE),IF(COUNTIF(Week_end,IW4),0,IF(COUNTIF(Jours_fériés,IW4),0,IW13-HLOOKUP(IW4+1,Journalier_HLV_Inter,11,FALSE)))))))))))))</f>
        <v>0</v>
      </c>
      <c r="IX22" s="63">
        <f>IF(WEEKDAY(IX4,2)=5,(IX13-HLOOKUP(IX4+3,Journalier_HLV_Inter,11,FALSE)),IF(AND(WEEKDAY(IX4,2)=1,COUNTIF(Jours_fériés,AND(IX4+1,IE+2))),IX13-HLOOKUP(IX4+3,Journalier_HLV_Inter,11,FALSE),IF(AND(WEEKDAY(IX4,2)=1,COUNTIF(Jours_fériés,IX4+1)),IX13-HLOOKUP(IX4+2,Journalier_HLV_Inter,11,FALSE),IF(AND(WEEKDAY(IX4,2)=2,COUNTIF(Jours_fériés,AND(IX4+1,IX4+2))),IX13-HLOOKUP(IX4+3,Journalier_HLV_Inter,11,FALSE),IF(AND(WEEKDAY(IX4,2)=2,COUNTIF(Jours_fériés,IX4+1)),IX13-HLOOKUP(IX4+2,Journalier_HLV_Inter,11,FALSE),IF(AND(WEEKDAY(IX4,2)=3,COUNTIF(Jours_fériés,AND(IX4+1,IX4+2))),IX13-HLOOKUP(IX4+5,Journalier_HLV_Inter,11,FALSE),IF(AND(WEEKDAY(IX4,2)=3,COUNTIF(Jours_fériés,IX4+1)),IX13-HLOOKUP(IX4+2,Journalier_HLV_Inter,11,FALSE),IF(AND(WEEKDAY(IX4,2)=4,COUNTIF(Jours_fériés,IX4+1)),IX13-HLOOKUP(IX4+4,Journalier_HLV_Inter,11,FALSE),IF(AND(WEEKDAY(IX4,2)=4,COUNTIF(Jours_fériés,AND(IX4+1,IX4+4))),IX13-HLOOKUP(IX4+5,Journalier_HLV_Inter,11,FALSE),IF(AND(WEEKDAY(IX4,2)=5,COUNTIF(Jours_fériés,IX4+3)),IX13-HLOOKUP(IX4+4,Journalier_HLV_Inter,11,FALSE),IF(COUNTIF(Week_end,IX4),0,IF(COUNTIF(Jours_fériés,IX4),0,IX13-HLOOKUP(IX4+1,Journalier_HLV_Inter,11,FALSE)))))))))))))</f>
        <v>0</v>
      </c>
      <c r="IY22" s="63">
        <f>IF(WEEKDAY(IY4,2)=5,(IY13-HLOOKUP(IY4+3,Journalier_HLV_Inter,11,FALSE)),IF(AND(WEEKDAY(IY4,2)=1,COUNTIF(Jours_fériés,AND(IY4+1,IE+2))),IY13-HLOOKUP(IY4+3,Journalier_HLV_Inter,11,FALSE),IF(AND(WEEKDAY(IY4,2)=1,COUNTIF(Jours_fériés,IY4+1)),IY13-HLOOKUP(IY4+2,Journalier_HLV_Inter,11,FALSE),IF(AND(WEEKDAY(IY4,2)=2,COUNTIF(Jours_fériés,AND(IY4+1,IY4+2))),IY13-HLOOKUP(IY4+3,Journalier_HLV_Inter,11,FALSE),IF(AND(WEEKDAY(IY4,2)=2,COUNTIF(Jours_fériés,IY4+1)),IY13-HLOOKUP(IY4+2,Journalier_HLV_Inter,11,FALSE),IF(AND(WEEKDAY(IY4,2)=3,COUNTIF(Jours_fériés,AND(IY4+1,IY4+2))),IY13-HLOOKUP(IY4+5,Journalier_HLV_Inter,11,FALSE),IF(AND(WEEKDAY(IY4,2)=3,COUNTIF(Jours_fériés,IY4+1)),IY13-HLOOKUP(IY4+2,Journalier_HLV_Inter,11,FALSE),IF(AND(WEEKDAY(IY4,2)=4,COUNTIF(Jours_fériés,IY4+1)),IY13-HLOOKUP(IY4+4,Journalier_HLV_Inter,11,FALSE),IF(AND(WEEKDAY(IY4,2)=4,COUNTIF(Jours_fériés,AND(IY4+1,IY4+4))),IY13-HLOOKUP(IY4+5,Journalier_HLV_Inter,11,FALSE),IF(AND(WEEKDAY(IY4,2)=5,COUNTIF(Jours_fériés,IY4+3)),IY13-HLOOKUP(IY4+4,Journalier_HLV_Inter,11,FALSE),IF(COUNTIF(Week_end,IY4),0,IF(COUNTIF(Jours_fériés,IY4),0,IY13-HLOOKUP(IY4+1,Journalier_HLV_Inter,11,FALSE)))))))))))))</f>
        <v>0</v>
      </c>
      <c r="IZ22" s="63">
        <f>IF(WEEKDAY(IZ4,2)=5,(IZ13-HLOOKUP(IZ4+3,Journalier_HLV_Inter,11,FALSE)),IF(AND(WEEKDAY(IZ4,2)=1,COUNTIF(Jours_fériés,AND(IZ4+1,IE+2))),IZ13-HLOOKUP(IZ4+3,Journalier_HLV_Inter,11,FALSE),IF(AND(WEEKDAY(IZ4,2)=1,COUNTIF(Jours_fériés,IZ4+1)),IZ13-HLOOKUP(IZ4+2,Journalier_HLV_Inter,11,FALSE),IF(AND(WEEKDAY(IZ4,2)=2,COUNTIF(Jours_fériés,AND(IZ4+1,IZ4+2))),IZ13-HLOOKUP(IZ4+3,Journalier_HLV_Inter,11,FALSE),IF(AND(WEEKDAY(IZ4,2)=2,COUNTIF(Jours_fériés,IZ4+1)),IZ13-HLOOKUP(IZ4+2,Journalier_HLV_Inter,11,FALSE),IF(AND(WEEKDAY(IZ4,2)=3,COUNTIF(Jours_fériés,AND(IZ4+1,IZ4+2))),IZ13-HLOOKUP(IZ4+5,Journalier_HLV_Inter,11,FALSE),IF(AND(WEEKDAY(IZ4,2)=3,COUNTIF(Jours_fériés,IZ4+1)),IZ13-HLOOKUP(IZ4+2,Journalier_HLV_Inter,11,FALSE),IF(AND(WEEKDAY(IZ4,2)=4,COUNTIF(Jours_fériés,IZ4+1)),IZ13-HLOOKUP(IZ4+4,Journalier_HLV_Inter,11,FALSE),IF(AND(WEEKDAY(IZ4,2)=4,COUNTIF(Jours_fériés,AND(IZ4+1,IZ4+4))),IZ13-HLOOKUP(IZ4+5,Journalier_HLV_Inter,11,FALSE),IF(AND(WEEKDAY(IZ4,2)=5,COUNTIF(Jours_fériés,IZ4+3)),IZ13-HLOOKUP(IZ4+4,Journalier_HLV_Inter,11,FALSE),IF(COUNTIF(Week_end,IZ4),0,IF(COUNTIF(Jours_fériés,IZ4),0,IZ13-HLOOKUP(IZ4+1,Journalier_HLV_Inter,11,FALSE)))))))))))))</f>
        <v>0</v>
      </c>
      <c r="JA22" s="63">
        <f>IF(WEEKDAY(JA4,2)=5,(JA13-HLOOKUP(JA4+3,Journalier_HLV_Inter,11,FALSE)),IF(AND(WEEKDAY(JA4,2)=1,COUNTIF(Jours_fériés,AND(JA4+1,IE+2))),JA13-HLOOKUP(JA4+3,Journalier_HLV_Inter,11,FALSE),IF(AND(WEEKDAY(JA4,2)=1,COUNTIF(Jours_fériés,JA4+1)),JA13-HLOOKUP(JA4+2,Journalier_HLV_Inter,11,FALSE),IF(AND(WEEKDAY(JA4,2)=2,COUNTIF(Jours_fériés,AND(JA4+1,JA4+2))),JA13-HLOOKUP(JA4+3,Journalier_HLV_Inter,11,FALSE),IF(AND(WEEKDAY(JA4,2)=2,COUNTIF(Jours_fériés,JA4+1)),JA13-HLOOKUP(JA4+2,Journalier_HLV_Inter,11,FALSE),IF(AND(WEEKDAY(JA4,2)=3,COUNTIF(Jours_fériés,AND(JA4+1,JA4+2))),JA13-HLOOKUP(JA4+5,Journalier_HLV_Inter,11,FALSE),IF(AND(WEEKDAY(JA4,2)=3,COUNTIF(Jours_fériés,JA4+1)),JA13-HLOOKUP(JA4+2,Journalier_HLV_Inter,11,FALSE),IF(AND(WEEKDAY(JA4,2)=4,COUNTIF(Jours_fériés,JA4+1)),JA13-HLOOKUP(JA4+4,Journalier_HLV_Inter,11,FALSE),IF(AND(WEEKDAY(JA4,2)=4,COUNTIF(Jours_fériés,AND(JA4+1,JA4+4))),JA13-HLOOKUP(JA4+5,Journalier_HLV_Inter,11,FALSE),IF(AND(WEEKDAY(JA4,2)=5,COUNTIF(Jours_fériés,JA4+3)),JA13-HLOOKUP(JA4+4,Journalier_HLV_Inter,11,FALSE),IF(COUNTIF(Week_end,JA4),0,IF(COUNTIF(Jours_fériés,JA4),0,JA13-HLOOKUP(JA4+1,Journalier_HLV_Inter,11,FALSE)))))))))))))</f>
        <v>0</v>
      </c>
      <c r="JB22" s="63">
        <f>IF(WEEKDAY(JB4,2)=5,(JB13-HLOOKUP(JB4+3,Journalier_HLV_Inter,11,FALSE)),IF(AND(WEEKDAY(JB4,2)=1,COUNTIF(Jours_fériés,AND(JB4+1,IE+2))),JB13-HLOOKUP(JB4+3,Journalier_HLV_Inter,11,FALSE),IF(AND(WEEKDAY(JB4,2)=1,COUNTIF(Jours_fériés,JB4+1)),JB13-HLOOKUP(JB4+2,Journalier_HLV_Inter,11,FALSE),IF(AND(WEEKDAY(JB4,2)=2,COUNTIF(Jours_fériés,AND(JB4+1,JB4+2))),JB13-HLOOKUP(JB4+3,Journalier_HLV_Inter,11,FALSE),IF(AND(WEEKDAY(JB4,2)=2,COUNTIF(Jours_fériés,JB4+1)),JB13-HLOOKUP(JB4+2,Journalier_HLV_Inter,11,FALSE),IF(AND(WEEKDAY(JB4,2)=3,COUNTIF(Jours_fériés,AND(JB4+1,JB4+2))),JB13-HLOOKUP(JB4+5,Journalier_HLV_Inter,11,FALSE),IF(AND(WEEKDAY(JB4,2)=3,COUNTIF(Jours_fériés,JB4+1)),JB13-HLOOKUP(JB4+2,Journalier_HLV_Inter,11,FALSE),IF(AND(WEEKDAY(JB4,2)=4,COUNTIF(Jours_fériés,JB4+1)),JB13-HLOOKUP(JB4+4,Journalier_HLV_Inter,11,FALSE),IF(AND(WEEKDAY(JB4,2)=4,COUNTIF(Jours_fériés,AND(JB4+1,JB4+4))),JB13-HLOOKUP(JB4+5,Journalier_HLV_Inter,11,FALSE),IF(AND(WEEKDAY(JB4,2)=5,COUNTIF(Jours_fériés,JB4+3)),JB13-HLOOKUP(JB4+4,Journalier_HLV_Inter,11,FALSE),IF(COUNTIF(Week_end,JB4),0,IF(COUNTIF(Jours_fériés,JB4),0,JB13-HLOOKUP(JB4+1,Journalier_HLV_Inter,11,FALSE)))))))))))))</f>
        <v>0</v>
      </c>
      <c r="JC22" s="63">
        <f>IF(WEEKDAY(JC4,2)=5,(JC13-HLOOKUP(JC4+3,Journalier_HLV_Inter,11,FALSE)),IF(AND(WEEKDAY(JC4,2)=1,COUNTIF(Jours_fériés,AND(JC4+1,IE+2))),JC13-HLOOKUP(JC4+3,Journalier_HLV_Inter,11,FALSE),IF(AND(WEEKDAY(JC4,2)=1,COUNTIF(Jours_fériés,JC4+1)),JC13-HLOOKUP(JC4+2,Journalier_HLV_Inter,11,FALSE),IF(AND(WEEKDAY(JC4,2)=2,COUNTIF(Jours_fériés,AND(JC4+1,JC4+2))),JC13-HLOOKUP(JC4+3,Journalier_HLV_Inter,11,FALSE),IF(AND(WEEKDAY(JC4,2)=2,COUNTIF(Jours_fériés,JC4+1)),JC13-HLOOKUP(JC4+2,Journalier_HLV_Inter,11,FALSE),IF(AND(WEEKDAY(JC4,2)=3,COUNTIF(Jours_fériés,AND(JC4+1,JC4+2))),JC13-HLOOKUP(JC4+5,Journalier_HLV_Inter,11,FALSE),IF(AND(WEEKDAY(JC4,2)=3,COUNTIF(Jours_fériés,JC4+1)),JC13-HLOOKUP(JC4+2,Journalier_HLV_Inter,11,FALSE),IF(AND(WEEKDAY(JC4,2)=4,COUNTIF(Jours_fériés,JC4+1)),JC13-HLOOKUP(JC4+4,Journalier_HLV_Inter,11,FALSE),IF(AND(WEEKDAY(JC4,2)=4,COUNTIF(Jours_fériés,AND(JC4+1,JC4+4))),JC13-HLOOKUP(JC4+5,Journalier_HLV_Inter,11,FALSE),IF(AND(WEEKDAY(JC4,2)=5,COUNTIF(Jours_fériés,JC4+3)),JC13-HLOOKUP(JC4+4,Journalier_HLV_Inter,11,FALSE),IF(COUNTIF(Week_end,JC4),0,IF(COUNTIF(Jours_fériés,JC4),0,JC13-HLOOKUP(JC4+1,Journalier_HLV_Inter,11,FALSE)))))))))))))</f>
        <v>0</v>
      </c>
      <c r="JD22" s="63">
        <f>IF(WEEKDAY(JD4,2)=5,(JD13-HLOOKUP(JD4+3,Journalier_HLV_Inter,11,FALSE)),IF(AND(WEEKDAY(JD4,2)=1,COUNTIF(Jours_fériés,AND(JD4+1,IE+2))),JD13-HLOOKUP(JD4+3,Journalier_HLV_Inter,11,FALSE),IF(AND(WEEKDAY(JD4,2)=1,COUNTIF(Jours_fériés,JD4+1)),JD13-HLOOKUP(JD4+2,Journalier_HLV_Inter,11,FALSE),IF(AND(WEEKDAY(JD4,2)=2,COUNTIF(Jours_fériés,AND(JD4+1,JD4+2))),JD13-HLOOKUP(JD4+3,Journalier_HLV_Inter,11,FALSE),IF(AND(WEEKDAY(JD4,2)=2,COUNTIF(Jours_fériés,JD4+1)),JD13-HLOOKUP(JD4+2,Journalier_HLV_Inter,11,FALSE),IF(AND(WEEKDAY(JD4,2)=3,COUNTIF(Jours_fériés,AND(JD4+1,JD4+2))),JD13-HLOOKUP(JD4+5,Journalier_HLV_Inter,11,FALSE),IF(AND(WEEKDAY(JD4,2)=3,COUNTIF(Jours_fériés,JD4+1)),JD13-HLOOKUP(JD4+2,Journalier_HLV_Inter,11,FALSE),IF(AND(WEEKDAY(JD4,2)=4,COUNTIF(Jours_fériés,JD4+1)),JD13-HLOOKUP(JD4+4,Journalier_HLV_Inter,11,FALSE),IF(AND(WEEKDAY(JD4,2)=4,COUNTIF(Jours_fériés,AND(JD4+1,JD4+4))),JD13-HLOOKUP(JD4+5,Journalier_HLV_Inter,11,FALSE),IF(AND(WEEKDAY(JD4,2)=5,COUNTIF(Jours_fériés,JD4+3)),JD13-HLOOKUP(JD4+4,Journalier_HLV_Inter,11,FALSE),IF(COUNTIF(Week_end,JD4),0,IF(COUNTIF(Jours_fériés,JD4),0,JD13-HLOOKUP(JD4+1,Journalier_HLV_Inter,11,FALSE)))))))))))))</f>
        <v>0</v>
      </c>
      <c r="JE22" s="63">
        <f>IF(WEEKDAY(JE4,2)=5,(JE13-HLOOKUP(JE4+3,Journalier_HLV_Inter,11,FALSE)),IF(AND(WEEKDAY(JE4,2)=1,COUNTIF(Jours_fériés,AND(JE4+1,IE+2))),JE13-HLOOKUP(JE4+3,Journalier_HLV_Inter,11,FALSE),IF(AND(WEEKDAY(JE4,2)=1,COUNTIF(Jours_fériés,JE4+1)),JE13-HLOOKUP(JE4+2,Journalier_HLV_Inter,11,FALSE),IF(AND(WEEKDAY(JE4,2)=2,COUNTIF(Jours_fériés,AND(JE4+1,JE4+2))),JE13-HLOOKUP(JE4+3,Journalier_HLV_Inter,11,FALSE),IF(AND(WEEKDAY(JE4,2)=2,COUNTIF(Jours_fériés,JE4+1)),JE13-HLOOKUP(JE4+2,Journalier_HLV_Inter,11,FALSE),IF(AND(WEEKDAY(JE4,2)=3,COUNTIF(Jours_fériés,AND(JE4+1,JE4+2))),JE13-HLOOKUP(JE4+5,Journalier_HLV_Inter,11,FALSE),IF(AND(WEEKDAY(JE4,2)=3,COUNTIF(Jours_fériés,JE4+1)),JE13-HLOOKUP(JE4+2,Journalier_HLV_Inter,11,FALSE),IF(AND(WEEKDAY(JE4,2)=4,COUNTIF(Jours_fériés,JE4+1)),JE13-HLOOKUP(JE4+4,Journalier_HLV_Inter,11,FALSE),IF(AND(WEEKDAY(JE4,2)=4,COUNTIF(Jours_fériés,AND(JE4+1,JE4+4))),JE13-HLOOKUP(JE4+5,Journalier_HLV_Inter,11,FALSE),IF(AND(WEEKDAY(JE4,2)=5,COUNTIF(Jours_fériés,JE4+3)),JE13-HLOOKUP(JE4+4,Journalier_HLV_Inter,11,FALSE),IF(COUNTIF(Week_end,JE4),0,IF(COUNTIF(Jours_fériés,JE4),0,JE13-HLOOKUP(JE4+1,Journalier_HLV_Inter,11,FALSE)))))))))))))</f>
        <v>0</v>
      </c>
      <c r="JF22" s="63">
        <f>IF(WEEKDAY(JF4,2)=5,(JF13-HLOOKUP(JF4+3,Journalier_HLV_Inter,11,FALSE)),IF(AND(WEEKDAY(JF4,2)=1,COUNTIF(Jours_fériés,AND(JF4+1,IE+2))),JF13-HLOOKUP(JF4+3,Journalier_HLV_Inter,11,FALSE),IF(AND(WEEKDAY(JF4,2)=1,COUNTIF(Jours_fériés,JF4+1)),JF13-HLOOKUP(JF4+2,Journalier_HLV_Inter,11,FALSE),IF(AND(WEEKDAY(JF4,2)=2,COUNTIF(Jours_fériés,AND(JF4+1,JF4+2))),JF13-HLOOKUP(JF4+3,Journalier_HLV_Inter,11,FALSE),IF(AND(WEEKDAY(JF4,2)=2,COUNTIF(Jours_fériés,JF4+1)),JF13-HLOOKUP(JF4+2,Journalier_HLV_Inter,11,FALSE),IF(AND(WEEKDAY(JF4,2)=3,COUNTIF(Jours_fériés,AND(JF4+1,JF4+2))),JF13-HLOOKUP(JF4+5,Journalier_HLV_Inter,11,FALSE),IF(AND(WEEKDAY(JF4,2)=3,COUNTIF(Jours_fériés,JF4+1)),JF13-HLOOKUP(JF4+2,Journalier_HLV_Inter,11,FALSE),IF(AND(WEEKDAY(JF4,2)=4,COUNTIF(Jours_fériés,JF4+1)),JF13-HLOOKUP(JF4+4,Journalier_HLV_Inter,11,FALSE),IF(AND(WEEKDAY(JF4,2)=4,COUNTIF(Jours_fériés,AND(JF4+1,JF4+4))),JF13-HLOOKUP(JF4+5,Journalier_HLV_Inter,11,FALSE),IF(AND(WEEKDAY(JF4,2)=5,COUNTIF(Jours_fériés,JF4+3)),JF13-HLOOKUP(JF4+4,Journalier_HLV_Inter,11,FALSE),IF(COUNTIF(Week_end,JF4),0,IF(COUNTIF(Jours_fériés,JF4),0,JF13-HLOOKUP(JF4+1,Journalier_HLV_Inter,11,FALSE)))))))))))))</f>
        <v>0</v>
      </c>
      <c r="JG22" s="63">
        <f>IF(WEEKDAY(JG4,2)=5,(JG13-HLOOKUP(JG4+3,Journalier_HLV_Inter,11,FALSE)),IF(AND(WEEKDAY(JG4,2)=1,COUNTIF(Jours_fériés,AND(JG4+1,IE+2))),JG13-HLOOKUP(JG4+3,Journalier_HLV_Inter,11,FALSE),IF(AND(WEEKDAY(JG4,2)=1,COUNTIF(Jours_fériés,JG4+1)),JG13-HLOOKUP(JG4+2,Journalier_HLV_Inter,11,FALSE),IF(AND(WEEKDAY(JG4,2)=2,COUNTIF(Jours_fériés,AND(JG4+1,JG4+2))),JG13-HLOOKUP(JG4+3,Journalier_HLV_Inter,11,FALSE),IF(AND(WEEKDAY(JG4,2)=2,COUNTIF(Jours_fériés,JG4+1)),JG13-HLOOKUP(JG4+2,Journalier_HLV_Inter,11,FALSE),IF(AND(WEEKDAY(JG4,2)=3,COUNTIF(Jours_fériés,AND(JG4+1,JG4+2))),JG13-HLOOKUP(JG4+5,Journalier_HLV_Inter,11,FALSE),IF(AND(WEEKDAY(JG4,2)=3,COUNTIF(Jours_fériés,JG4+1)),JG13-HLOOKUP(JG4+2,Journalier_HLV_Inter,11,FALSE),IF(AND(WEEKDAY(JG4,2)=4,COUNTIF(Jours_fériés,JG4+1)),JG13-HLOOKUP(JG4+4,Journalier_HLV_Inter,11,FALSE),IF(AND(WEEKDAY(JG4,2)=4,COUNTIF(Jours_fériés,AND(JG4+1,JG4+4))),JG13-HLOOKUP(JG4+5,Journalier_HLV_Inter,11,FALSE),IF(AND(WEEKDAY(JG4,2)=5,COUNTIF(Jours_fériés,JG4+3)),JG13-HLOOKUP(JG4+4,Journalier_HLV_Inter,11,FALSE),IF(COUNTIF(Week_end,JG4),0,IF(COUNTIF(Jours_fériés,JG4),0,JG13-HLOOKUP(JG4+1,Journalier_HLV_Inter,11,FALSE)))))))))))))</f>
        <v>0</v>
      </c>
      <c r="JH22" s="63">
        <f>IF(WEEKDAY(JH4,2)=5,(JH13-HLOOKUP(JH4+3,Journalier_HLV_Inter,11,FALSE)),IF(AND(WEEKDAY(JH4,2)=1,COUNTIF(Jours_fériés,AND(JH4+1,IE+2))),JH13-HLOOKUP(JH4+3,Journalier_HLV_Inter,11,FALSE),IF(AND(WEEKDAY(JH4,2)=1,COUNTIF(Jours_fériés,JH4+1)),JH13-HLOOKUP(JH4+2,Journalier_HLV_Inter,11,FALSE),IF(AND(WEEKDAY(JH4,2)=2,COUNTIF(Jours_fériés,AND(JH4+1,JH4+2))),JH13-HLOOKUP(JH4+3,Journalier_HLV_Inter,11,FALSE),IF(AND(WEEKDAY(JH4,2)=2,COUNTIF(Jours_fériés,JH4+1)),JH13-HLOOKUP(JH4+2,Journalier_HLV_Inter,11,FALSE),IF(AND(WEEKDAY(JH4,2)=3,COUNTIF(Jours_fériés,AND(JH4+1,JH4+2))),JH13-HLOOKUP(JH4+5,Journalier_HLV_Inter,11,FALSE),IF(AND(WEEKDAY(JH4,2)=3,COUNTIF(Jours_fériés,JH4+1)),JH13-HLOOKUP(JH4+2,Journalier_HLV_Inter,11,FALSE),IF(AND(WEEKDAY(JH4,2)=4,COUNTIF(Jours_fériés,JH4+1)),JH13-HLOOKUP(JH4+4,Journalier_HLV_Inter,11,FALSE),IF(AND(WEEKDAY(JH4,2)=4,COUNTIF(Jours_fériés,AND(JH4+1,JH4+4))),JH13-HLOOKUP(JH4+5,Journalier_HLV_Inter,11,FALSE),IF(AND(WEEKDAY(JH4,2)=5,COUNTIF(Jours_fériés,JH4+3)),JH13-HLOOKUP(JH4+4,Journalier_HLV_Inter,11,FALSE),IF(COUNTIF(Week_end,JH4),0,IF(COUNTIF(Jours_fériés,JH4),0,JH13-HLOOKUP(JH4+1,Journalier_HLV_Inter,11,FALSE)))))))))))))</f>
        <v>0</v>
      </c>
      <c r="JI22" s="63">
        <f>IF(WEEKDAY(JI4,2)=5,(JI13-HLOOKUP(JI4+3,Journalier_HLV_Inter,11,FALSE)),IF(AND(WEEKDAY(JI4,2)=1,COUNTIF(Jours_fériés,AND(JI4+1,IE+2))),JI13-HLOOKUP(JI4+3,Journalier_HLV_Inter,11,FALSE),IF(AND(WEEKDAY(JI4,2)=1,COUNTIF(Jours_fériés,JI4+1)),JI13-HLOOKUP(JI4+2,Journalier_HLV_Inter,11,FALSE),IF(AND(WEEKDAY(JI4,2)=2,COUNTIF(Jours_fériés,AND(JI4+1,JI4+2))),JI13-HLOOKUP(JI4+3,Journalier_HLV_Inter,11,FALSE),IF(AND(WEEKDAY(JI4,2)=2,COUNTIF(Jours_fériés,JI4+1)),JI13-HLOOKUP(JI4+2,Journalier_HLV_Inter,11,FALSE),IF(AND(WEEKDAY(JI4,2)=3,COUNTIF(Jours_fériés,AND(JI4+1,JI4+2))),JI13-HLOOKUP(JI4+5,Journalier_HLV_Inter,11,FALSE),IF(AND(WEEKDAY(JI4,2)=3,COUNTIF(Jours_fériés,JI4+1)),JI13-HLOOKUP(JI4+2,Journalier_HLV_Inter,11,FALSE),IF(AND(WEEKDAY(JI4,2)=4,COUNTIF(Jours_fériés,JI4+1)),JI13-HLOOKUP(JI4+4,Journalier_HLV_Inter,11,FALSE),IF(AND(WEEKDAY(JI4,2)=4,COUNTIF(Jours_fériés,AND(JI4+1,JI4+4))),JI13-HLOOKUP(JI4+5,Journalier_HLV_Inter,11,FALSE),IF(AND(WEEKDAY(JI4,2)=5,COUNTIF(Jours_fériés,JI4+3)),JI13-HLOOKUP(JI4+4,Journalier_HLV_Inter,11,FALSE),IF(COUNTIF(Week_end,JI4),0,IF(COUNTIF(Jours_fériés,JI4),0,JI13-HLOOKUP(JI4+1,Journalier_HLV_Inter,11,FALSE)))))))))))))</f>
        <v>0</v>
      </c>
      <c r="JJ22" s="63">
        <f>IF(WEEKDAY(JJ4,2)=5,(JJ13-HLOOKUP(JJ4+3,Journalier_HLV_Inter,11,FALSE)),IF(AND(WEEKDAY(JJ4,2)=1,COUNTIF(Jours_fériés,AND(JJ4+1,IE+2))),JJ13-HLOOKUP(JJ4+3,Journalier_HLV_Inter,11,FALSE),IF(AND(WEEKDAY(JJ4,2)=1,COUNTIF(Jours_fériés,JJ4+1)),JJ13-HLOOKUP(JJ4+2,Journalier_HLV_Inter,11,FALSE),IF(AND(WEEKDAY(JJ4,2)=2,COUNTIF(Jours_fériés,AND(JJ4+1,JJ4+2))),JJ13-HLOOKUP(JJ4+3,Journalier_HLV_Inter,11,FALSE),IF(AND(WEEKDAY(JJ4,2)=2,COUNTIF(Jours_fériés,JJ4+1)),JJ13-HLOOKUP(JJ4+2,Journalier_HLV_Inter,11,FALSE),IF(AND(WEEKDAY(JJ4,2)=3,COUNTIF(Jours_fériés,AND(JJ4+1,JJ4+2))),JJ13-HLOOKUP(JJ4+5,Journalier_HLV_Inter,11,FALSE),IF(AND(WEEKDAY(JJ4,2)=3,COUNTIF(Jours_fériés,JJ4+1)),JJ13-HLOOKUP(JJ4+2,Journalier_HLV_Inter,11,FALSE),IF(AND(WEEKDAY(JJ4,2)=4,COUNTIF(Jours_fériés,JJ4+1)),JJ13-HLOOKUP(JJ4+4,Journalier_HLV_Inter,11,FALSE),IF(AND(WEEKDAY(JJ4,2)=4,COUNTIF(Jours_fériés,AND(JJ4+1,JJ4+4))),JJ13-HLOOKUP(JJ4+5,Journalier_HLV_Inter,11,FALSE),IF(AND(WEEKDAY(JJ4,2)=5,COUNTIF(Jours_fériés,JJ4+3)),JJ13-HLOOKUP(JJ4+4,Journalier_HLV_Inter,11,FALSE),IF(COUNTIF(Week_end,JJ4),0,IF(COUNTIF(Jours_fériés,JJ4),0,JJ13-HLOOKUP(JJ4+1,Journalier_HLV_Inter,11,FALSE)))))))))))))</f>
        <v>0</v>
      </c>
      <c r="JK22" s="63">
        <f>IF(WEEKDAY(JK4,2)=5,(JK13-HLOOKUP(JK4+3,Journalier_HLV_Inter,11,FALSE)),IF(AND(WEEKDAY(JK4,2)=1,COUNTIF(Jours_fériés,AND(JK4+1,IE+2))),JK13-HLOOKUP(JK4+3,Journalier_HLV_Inter,11,FALSE),IF(AND(WEEKDAY(JK4,2)=1,COUNTIF(Jours_fériés,JK4+1)),JK13-HLOOKUP(JK4+2,Journalier_HLV_Inter,11,FALSE),IF(AND(WEEKDAY(JK4,2)=2,COUNTIF(Jours_fériés,AND(JK4+1,JK4+2))),JK13-HLOOKUP(JK4+3,Journalier_HLV_Inter,11,FALSE),IF(AND(WEEKDAY(JK4,2)=2,COUNTIF(Jours_fériés,JK4+1)),JK13-HLOOKUP(JK4+2,Journalier_HLV_Inter,11,FALSE),IF(AND(WEEKDAY(JK4,2)=3,COUNTIF(Jours_fériés,AND(JK4+1,JK4+2))),JK13-HLOOKUP(JK4+5,Journalier_HLV_Inter,11,FALSE),IF(AND(WEEKDAY(JK4,2)=3,COUNTIF(Jours_fériés,JK4+1)),JK13-HLOOKUP(JK4+2,Journalier_HLV_Inter,11,FALSE),IF(AND(WEEKDAY(JK4,2)=4,COUNTIF(Jours_fériés,JK4+1)),JK13-HLOOKUP(JK4+4,Journalier_HLV_Inter,11,FALSE),IF(AND(WEEKDAY(JK4,2)=4,COUNTIF(Jours_fériés,AND(JK4+1,JK4+4))),JK13-HLOOKUP(JK4+5,Journalier_HLV_Inter,11,FALSE),IF(AND(WEEKDAY(JK4,2)=5,COUNTIF(Jours_fériés,JK4+3)),JK13-HLOOKUP(JK4+4,Journalier_HLV_Inter,11,FALSE),IF(COUNTIF(Week_end,JK4),0,IF(COUNTIF(Jours_fériés,JK4),0,JK13-HLOOKUP(JK4+1,Journalier_HLV_Inter,11,FALSE)))))))))))))</f>
        <v>0</v>
      </c>
      <c r="JL22" s="63">
        <f>IF(WEEKDAY(JL4,2)=5,(JL13-HLOOKUP(JL4+3,Journalier_HLV_Inter,11,FALSE)),IF(AND(WEEKDAY(JL4,2)=1,COUNTIF(Jours_fériés,AND(JL4+1,IE+2))),JL13-HLOOKUP(JL4+3,Journalier_HLV_Inter,11,FALSE),IF(AND(WEEKDAY(JL4,2)=1,COUNTIF(Jours_fériés,JL4+1)),JL13-HLOOKUP(JL4+2,Journalier_HLV_Inter,11,FALSE),IF(AND(WEEKDAY(JL4,2)=2,COUNTIF(Jours_fériés,AND(JL4+1,JL4+2))),JL13-HLOOKUP(JL4+3,Journalier_HLV_Inter,11,FALSE),IF(AND(WEEKDAY(JL4,2)=2,COUNTIF(Jours_fériés,JL4+1)),JL13-HLOOKUP(JL4+2,Journalier_HLV_Inter,11,FALSE),IF(AND(WEEKDAY(JL4,2)=3,COUNTIF(Jours_fériés,AND(JL4+1,JL4+2))),JL13-HLOOKUP(JL4+5,Journalier_HLV_Inter,11,FALSE),IF(AND(WEEKDAY(JL4,2)=3,COUNTIF(Jours_fériés,JL4+1)),JL13-HLOOKUP(JL4+2,Journalier_HLV_Inter,11,FALSE),IF(AND(WEEKDAY(JL4,2)=4,COUNTIF(Jours_fériés,JL4+1)),JL13-HLOOKUP(JL4+4,Journalier_HLV_Inter,11,FALSE),IF(AND(WEEKDAY(JL4,2)=4,COUNTIF(Jours_fériés,AND(JL4+1,JL4+4))),JL13-HLOOKUP(JL4+5,Journalier_HLV_Inter,11,FALSE),IF(AND(WEEKDAY(JL4,2)=5,COUNTIF(Jours_fériés,JL4+3)),JL13-HLOOKUP(JL4+4,Journalier_HLV_Inter,11,FALSE),IF(COUNTIF(Week_end,JL4),0,IF(COUNTIF(Jours_fériés,JL4),0,JL13-HLOOKUP(JL4+1,Journalier_HLV_Inter,11,FALSE)))))))))))))</f>
        <v>0</v>
      </c>
      <c r="JM22" s="63">
        <f>IF(WEEKDAY(JM4,2)=5,(JM13-HLOOKUP(JM4+3,Journalier_HLV_Inter,11,FALSE)),IF(AND(WEEKDAY(JM4,2)=1,COUNTIF(Jours_fériés,AND(JM4+1,IE+2))),JM13-HLOOKUP(JM4+3,Journalier_HLV_Inter,11,FALSE),IF(AND(WEEKDAY(JM4,2)=1,COUNTIF(Jours_fériés,JM4+1)),JM13-HLOOKUP(JM4+2,Journalier_HLV_Inter,11,FALSE),IF(AND(WEEKDAY(JM4,2)=2,COUNTIF(Jours_fériés,AND(JM4+1,JM4+2))),JM13-HLOOKUP(JM4+3,Journalier_HLV_Inter,11,FALSE),IF(AND(WEEKDAY(JM4,2)=2,COUNTIF(Jours_fériés,JM4+1)),JM13-HLOOKUP(JM4+2,Journalier_HLV_Inter,11,FALSE),IF(AND(WEEKDAY(JM4,2)=3,COUNTIF(Jours_fériés,AND(JM4+1,JM4+2))),JM13-HLOOKUP(JM4+5,Journalier_HLV_Inter,11,FALSE),IF(AND(WEEKDAY(JM4,2)=3,COUNTIF(Jours_fériés,JM4+1)),JM13-HLOOKUP(JM4+2,Journalier_HLV_Inter,11,FALSE),IF(AND(WEEKDAY(JM4,2)=4,COUNTIF(Jours_fériés,JM4+1)),JM13-HLOOKUP(JM4+4,Journalier_HLV_Inter,11,FALSE),IF(AND(WEEKDAY(JM4,2)=4,COUNTIF(Jours_fériés,AND(JM4+1,JM4+4))),JM13-HLOOKUP(JM4+5,Journalier_HLV_Inter,11,FALSE),IF(AND(WEEKDAY(JM4,2)=5,COUNTIF(Jours_fériés,JM4+3)),JM13-HLOOKUP(JM4+4,Journalier_HLV_Inter,11,FALSE),IF(COUNTIF(Week_end,JM4),0,IF(COUNTIF(Jours_fériés,JM4),0,JM13-HLOOKUP(JM4+1,Journalier_HLV_Inter,11,FALSE)))))))))))))</f>
        <v>0</v>
      </c>
      <c r="JN22" s="63">
        <f>IF(WEEKDAY(JN4,2)=5,(JN13-HLOOKUP(JN4+3,Journalier_HLV_Inter,11,FALSE)),IF(AND(WEEKDAY(JN4,2)=1,COUNTIF(Jours_fériés,AND(JN4+1,IE+2))),JN13-HLOOKUP(JN4+3,Journalier_HLV_Inter,11,FALSE),IF(AND(WEEKDAY(JN4,2)=1,COUNTIF(Jours_fériés,JN4+1)),JN13-HLOOKUP(JN4+2,Journalier_HLV_Inter,11,FALSE),IF(AND(WEEKDAY(JN4,2)=2,COUNTIF(Jours_fériés,AND(JN4+1,JN4+2))),JN13-HLOOKUP(JN4+3,Journalier_HLV_Inter,11,FALSE),IF(AND(WEEKDAY(JN4,2)=2,COUNTIF(Jours_fériés,JN4+1)),JN13-HLOOKUP(JN4+2,Journalier_HLV_Inter,11,FALSE),IF(AND(WEEKDAY(JN4,2)=3,COUNTIF(Jours_fériés,AND(JN4+1,JN4+2))),JN13-HLOOKUP(JN4+5,Journalier_HLV_Inter,11,FALSE),IF(AND(WEEKDAY(JN4,2)=3,COUNTIF(Jours_fériés,JN4+1)),JN13-HLOOKUP(JN4+2,Journalier_HLV_Inter,11,FALSE),IF(AND(WEEKDAY(JN4,2)=4,COUNTIF(Jours_fériés,JN4+1)),JN13-HLOOKUP(JN4+4,Journalier_HLV_Inter,11,FALSE),IF(AND(WEEKDAY(JN4,2)=4,COUNTIF(Jours_fériés,AND(JN4+1,JN4+4))),JN13-HLOOKUP(JN4+5,Journalier_HLV_Inter,11,FALSE),IF(AND(WEEKDAY(JN4,2)=5,COUNTIF(Jours_fériés,JN4+3)),JN13-HLOOKUP(JN4+4,Journalier_HLV_Inter,11,FALSE),IF(COUNTIF(Week_end,JN4),0,IF(COUNTIF(Jours_fériés,JN4),0,JN13-HLOOKUP(JN4+1,Journalier_HLV_Inter,11,FALSE)))))))))))))</f>
        <v>0</v>
      </c>
      <c r="JO22" s="63">
        <f>IF(WEEKDAY(JO4,2)=5,(JO13-HLOOKUP(JO4+3,Journalier_HLV_Inter,11,FALSE)),IF(AND(WEEKDAY(JO4,2)=1,COUNTIF(Jours_fériés,AND(JO4+1,IE+2))),JO13-HLOOKUP(JO4+3,Journalier_HLV_Inter,11,FALSE),IF(AND(WEEKDAY(JO4,2)=1,COUNTIF(Jours_fériés,JO4+1)),JO13-HLOOKUP(JO4+2,Journalier_HLV_Inter,11,FALSE),IF(AND(WEEKDAY(JO4,2)=2,COUNTIF(Jours_fériés,AND(JO4+1,JO4+2))),JO13-HLOOKUP(JO4+3,Journalier_HLV_Inter,11,FALSE),IF(AND(WEEKDAY(JO4,2)=2,COUNTIF(Jours_fériés,JO4+1)),JO13-HLOOKUP(JO4+2,Journalier_HLV_Inter,11,FALSE),IF(AND(WEEKDAY(JO4,2)=3,COUNTIF(Jours_fériés,AND(JO4+1,JO4+2))),JO13-HLOOKUP(JO4+5,Journalier_HLV_Inter,11,FALSE),IF(AND(WEEKDAY(JO4,2)=3,COUNTIF(Jours_fériés,JO4+1)),JO13-HLOOKUP(JO4+2,Journalier_HLV_Inter,11,FALSE),IF(AND(WEEKDAY(JO4,2)=4,COUNTIF(Jours_fériés,JO4+1)),JO13-HLOOKUP(JO4+4,Journalier_HLV_Inter,11,FALSE),IF(AND(WEEKDAY(JO4,2)=4,COUNTIF(Jours_fériés,AND(JO4+1,JO4+4))),JO13-HLOOKUP(JO4+5,Journalier_HLV_Inter,11,FALSE),IF(AND(WEEKDAY(JO4,2)=5,COUNTIF(Jours_fériés,JO4+3)),JO13-HLOOKUP(JO4+4,Journalier_HLV_Inter,11,FALSE),IF(COUNTIF(Week_end,JO4),0,IF(COUNTIF(Jours_fériés,JO4),0,JO13-HLOOKUP(JO4+1,Journalier_HLV_Inter,11,FALSE)))))))))))))</f>
        <v>0</v>
      </c>
      <c r="JP22" s="63">
        <f>IF(WEEKDAY(JP4,2)=5,(JP13-HLOOKUP(JP4+3,Journalier_HLV_Inter,11,FALSE)),IF(AND(WEEKDAY(JP4,2)=1,COUNTIF(Jours_fériés,AND(JP4+1,IE+2))),JP13-HLOOKUP(JP4+3,Journalier_HLV_Inter,11,FALSE),IF(AND(WEEKDAY(JP4,2)=1,COUNTIF(Jours_fériés,JP4+1)),JP13-HLOOKUP(JP4+2,Journalier_HLV_Inter,11,FALSE),IF(AND(WEEKDAY(JP4,2)=2,COUNTIF(Jours_fériés,AND(JP4+1,JP4+2))),JP13-HLOOKUP(JP4+3,Journalier_HLV_Inter,11,FALSE),IF(AND(WEEKDAY(JP4,2)=2,COUNTIF(Jours_fériés,JP4+1)),JP13-HLOOKUP(JP4+2,Journalier_HLV_Inter,11,FALSE),IF(AND(WEEKDAY(JP4,2)=3,COUNTIF(Jours_fériés,AND(JP4+1,JP4+2))),JP13-HLOOKUP(JP4+5,Journalier_HLV_Inter,11,FALSE),IF(AND(WEEKDAY(JP4,2)=3,COUNTIF(Jours_fériés,JP4+1)),JP13-HLOOKUP(JP4+2,Journalier_HLV_Inter,11,FALSE),IF(AND(WEEKDAY(JP4,2)=4,COUNTIF(Jours_fériés,JP4+1)),JP13-HLOOKUP(JP4+4,Journalier_HLV_Inter,11,FALSE),IF(AND(WEEKDAY(JP4,2)=4,COUNTIF(Jours_fériés,AND(JP4+1,JP4+4))),JP13-HLOOKUP(JP4+5,Journalier_HLV_Inter,11,FALSE),IF(AND(WEEKDAY(JP4,2)=5,COUNTIF(Jours_fériés,JP4+3)),JP13-HLOOKUP(JP4+4,Journalier_HLV_Inter,11,FALSE),IF(COUNTIF(Week_end,JP4),0,IF(COUNTIF(Jours_fériés,JP4),0,JP13-HLOOKUP(JP4+1,Journalier_HLV_Inter,11,FALSE)))))))))))))</f>
        <v>0</v>
      </c>
      <c r="JQ22" s="63">
        <f>IF(WEEKDAY(JQ4,2)=5,(JQ13-HLOOKUP(JQ4+3,Journalier_HLV_Inter,11,FALSE)),IF(AND(WEEKDAY(JQ4,2)=1,COUNTIF(Jours_fériés,AND(JQ4+1,IE+2))),JQ13-HLOOKUP(JQ4+3,Journalier_HLV_Inter,11,FALSE),IF(AND(WEEKDAY(JQ4,2)=1,COUNTIF(Jours_fériés,JQ4+1)),JQ13-HLOOKUP(JQ4+2,Journalier_HLV_Inter,11,FALSE),IF(AND(WEEKDAY(JQ4,2)=2,COUNTIF(Jours_fériés,AND(JQ4+1,JQ4+2))),JQ13-HLOOKUP(JQ4+3,Journalier_HLV_Inter,11,FALSE),IF(AND(WEEKDAY(JQ4,2)=2,COUNTIF(Jours_fériés,JQ4+1)),JQ13-HLOOKUP(JQ4+2,Journalier_HLV_Inter,11,FALSE),IF(AND(WEEKDAY(JQ4,2)=3,COUNTIF(Jours_fériés,AND(JQ4+1,JQ4+2))),JQ13-HLOOKUP(JQ4+5,Journalier_HLV_Inter,11,FALSE),IF(AND(WEEKDAY(JQ4,2)=3,COUNTIF(Jours_fériés,JQ4+1)),JQ13-HLOOKUP(JQ4+2,Journalier_HLV_Inter,11,FALSE),IF(AND(WEEKDAY(JQ4,2)=4,COUNTIF(Jours_fériés,JQ4+1)),JQ13-HLOOKUP(JQ4+4,Journalier_HLV_Inter,11,FALSE),IF(AND(WEEKDAY(JQ4,2)=4,COUNTIF(Jours_fériés,AND(JQ4+1,JQ4+4))),JQ13-HLOOKUP(JQ4+5,Journalier_HLV_Inter,11,FALSE),IF(AND(WEEKDAY(JQ4,2)=5,COUNTIF(Jours_fériés,JQ4+3)),JQ13-HLOOKUP(JQ4+4,Journalier_HLV_Inter,11,FALSE),IF(COUNTIF(Week_end,JQ4),0,IF(COUNTIF(Jours_fériés,JQ4),0,JQ13-HLOOKUP(JQ4+1,Journalier_HLV_Inter,11,FALSE)))))))))))))</f>
        <v>0</v>
      </c>
      <c r="JR22" s="63">
        <f>IF(WEEKDAY(JR4,2)=5,(JR13-HLOOKUP(JR4+3,Journalier_HLV_Inter,11,FALSE)),IF(AND(WEEKDAY(JR4,2)=1,COUNTIF(Jours_fériés,AND(JR4+1,IE+2))),JR13-HLOOKUP(JR4+3,Journalier_HLV_Inter,11,FALSE),IF(AND(WEEKDAY(JR4,2)=1,COUNTIF(Jours_fériés,JR4+1)),JR13-HLOOKUP(JR4+2,Journalier_HLV_Inter,11,FALSE),IF(AND(WEEKDAY(JR4,2)=2,COUNTIF(Jours_fériés,AND(JR4+1,JR4+2))),JR13-HLOOKUP(JR4+3,Journalier_HLV_Inter,11,FALSE),IF(AND(WEEKDAY(JR4,2)=2,COUNTIF(Jours_fériés,JR4+1)),JR13-HLOOKUP(JR4+2,Journalier_HLV_Inter,11,FALSE),IF(AND(WEEKDAY(JR4,2)=3,COUNTIF(Jours_fériés,AND(JR4+1,JR4+2))),JR13-HLOOKUP(JR4+5,Journalier_HLV_Inter,11,FALSE),IF(AND(WEEKDAY(JR4,2)=3,COUNTIF(Jours_fériés,JR4+1)),JR13-HLOOKUP(JR4+2,Journalier_HLV_Inter,11,FALSE),IF(AND(WEEKDAY(JR4,2)=4,COUNTIF(Jours_fériés,JR4+1)),JR13-HLOOKUP(JR4+4,Journalier_HLV_Inter,11,FALSE),IF(AND(WEEKDAY(JR4,2)=4,COUNTIF(Jours_fériés,AND(JR4+1,JR4+4))),JR13-HLOOKUP(JR4+5,Journalier_HLV_Inter,11,FALSE),IF(AND(WEEKDAY(JR4,2)=5,COUNTIF(Jours_fériés,JR4+3)),JR13-HLOOKUP(JR4+4,Journalier_HLV_Inter,11,FALSE),IF(COUNTIF(Week_end,JR4),0,IF(COUNTIF(Jours_fériés,JR4),0,JR13-HLOOKUP(JR4+1,Journalier_HLV_Inter,11,FALSE)))))))))))))</f>
        <v>0</v>
      </c>
      <c r="JS22" s="63">
        <f>IF(WEEKDAY(JS4,2)=5,(JS13-HLOOKUP(JS4+3,Journalier_HLV_Inter,11,FALSE)),IF(AND(WEEKDAY(JS4,2)=1,COUNTIF(Jours_fériés,AND(JS4+1,IE+2))),JS13-HLOOKUP(JS4+3,Journalier_HLV_Inter,11,FALSE),IF(AND(WEEKDAY(JS4,2)=1,COUNTIF(Jours_fériés,JS4+1)),JS13-HLOOKUP(JS4+2,Journalier_HLV_Inter,11,FALSE),IF(AND(WEEKDAY(JS4,2)=2,COUNTIF(Jours_fériés,AND(JS4+1,JS4+2))),JS13-HLOOKUP(JS4+3,Journalier_HLV_Inter,11,FALSE),IF(AND(WEEKDAY(JS4,2)=2,COUNTIF(Jours_fériés,JS4+1)),JS13-HLOOKUP(JS4+2,Journalier_HLV_Inter,11,FALSE),IF(AND(WEEKDAY(JS4,2)=3,COUNTIF(Jours_fériés,AND(JS4+1,JS4+2))),JS13-HLOOKUP(JS4+5,Journalier_HLV_Inter,11,FALSE),IF(AND(WEEKDAY(JS4,2)=3,COUNTIF(Jours_fériés,JS4+1)),JS13-HLOOKUP(JS4+2,Journalier_HLV_Inter,11,FALSE),IF(AND(WEEKDAY(JS4,2)=4,COUNTIF(Jours_fériés,JS4+1)),JS13-HLOOKUP(JS4+4,Journalier_HLV_Inter,11,FALSE),IF(AND(WEEKDAY(JS4,2)=4,COUNTIF(Jours_fériés,AND(JS4+1,JS4+4))),JS13-HLOOKUP(JS4+5,Journalier_HLV_Inter,11,FALSE),IF(AND(WEEKDAY(JS4,2)=5,COUNTIF(Jours_fériés,JS4+3)),JS13-HLOOKUP(JS4+4,Journalier_HLV_Inter,11,FALSE),IF(COUNTIF(Week_end,JS4),0,IF(COUNTIF(Jours_fériés,JS4),0,JS13-HLOOKUP(JS4+1,Journalier_HLV_Inter,11,FALSE)))))))))))))</f>
        <v>0</v>
      </c>
      <c r="JT22" s="63">
        <f>IF(WEEKDAY(JT4,2)=5,(JT13-HLOOKUP(JT4+3,Journalier_HLV_Inter,11,FALSE)),IF(AND(WEEKDAY(JT4,2)=1,COUNTIF(Jours_fériés,AND(JT4+1,IE+2))),JT13-HLOOKUP(JT4+3,Journalier_HLV_Inter,11,FALSE),IF(AND(WEEKDAY(JT4,2)=1,COUNTIF(Jours_fériés,JT4+1)),JT13-HLOOKUP(JT4+2,Journalier_HLV_Inter,11,FALSE),IF(AND(WEEKDAY(JT4,2)=2,COUNTIF(Jours_fériés,AND(JT4+1,JT4+2))),JT13-HLOOKUP(JT4+3,Journalier_HLV_Inter,11,FALSE),IF(AND(WEEKDAY(JT4,2)=2,COUNTIF(Jours_fériés,JT4+1)),JT13-HLOOKUP(JT4+2,Journalier_HLV_Inter,11,FALSE),IF(AND(WEEKDAY(JT4,2)=3,COUNTIF(Jours_fériés,AND(JT4+1,JT4+2))),JT13-HLOOKUP(JT4+5,Journalier_HLV_Inter,11,FALSE),IF(AND(WEEKDAY(JT4,2)=3,COUNTIF(Jours_fériés,JT4+1)),JT13-HLOOKUP(JT4+2,Journalier_HLV_Inter,11,FALSE),IF(AND(WEEKDAY(JT4,2)=4,COUNTIF(Jours_fériés,JT4+1)),JT13-HLOOKUP(JT4+4,Journalier_HLV_Inter,11,FALSE),IF(AND(WEEKDAY(JT4,2)=4,COUNTIF(Jours_fériés,AND(JT4+1,JT4+4))),JT13-HLOOKUP(JT4+5,Journalier_HLV_Inter,11,FALSE),IF(AND(WEEKDAY(JT4,2)=5,COUNTIF(Jours_fériés,JT4+3)),JT13-HLOOKUP(JT4+4,Journalier_HLV_Inter,11,FALSE),IF(COUNTIF(Week_end,JT4),0,IF(COUNTIF(Jours_fériés,JT4),0,JT13-HLOOKUP(JT4+1,Journalier_HLV_Inter,11,FALSE)))))))))))))</f>
        <v>0</v>
      </c>
      <c r="JU22" s="63">
        <f>IF(WEEKDAY(JU4,2)=5,(JU13-HLOOKUP(JU4+3,Journalier_HLV_Inter,11,FALSE)),IF(AND(WEEKDAY(JU4,2)=1,COUNTIF(Jours_fériés,AND(JU4+1,IE+2))),JU13-HLOOKUP(JU4+3,Journalier_HLV_Inter,11,FALSE),IF(AND(WEEKDAY(JU4,2)=1,COUNTIF(Jours_fériés,JU4+1)),JU13-HLOOKUP(JU4+2,Journalier_HLV_Inter,11,FALSE),IF(AND(WEEKDAY(JU4,2)=2,COUNTIF(Jours_fériés,AND(JU4+1,JU4+2))),JU13-HLOOKUP(JU4+3,Journalier_HLV_Inter,11,FALSE),IF(AND(WEEKDAY(JU4,2)=2,COUNTIF(Jours_fériés,JU4+1)),JU13-HLOOKUP(JU4+2,Journalier_HLV_Inter,11,FALSE),IF(AND(WEEKDAY(JU4,2)=3,COUNTIF(Jours_fériés,AND(JU4+1,JU4+2))),JU13-HLOOKUP(JU4+5,Journalier_HLV_Inter,11,FALSE),IF(AND(WEEKDAY(JU4,2)=3,COUNTIF(Jours_fériés,JU4+1)),JU13-HLOOKUP(JU4+2,Journalier_HLV_Inter,11,FALSE),IF(AND(WEEKDAY(JU4,2)=4,COUNTIF(Jours_fériés,JU4+1)),JU13-HLOOKUP(JU4+4,Journalier_HLV_Inter,11,FALSE),IF(AND(WEEKDAY(JU4,2)=4,COUNTIF(Jours_fériés,AND(JU4+1,JU4+4))),JU13-HLOOKUP(JU4+5,Journalier_HLV_Inter,11,FALSE),IF(AND(WEEKDAY(JU4,2)=5,COUNTIF(Jours_fériés,JU4+3)),JU13-HLOOKUP(JU4+4,Journalier_HLV_Inter,11,FALSE),IF(COUNTIF(Week_end,JU4),0,IF(COUNTIF(Jours_fériés,JU4),0,JU13-HLOOKUP(JU4+1,Journalier_HLV_Inter,11,FALSE)))))))))))))</f>
        <v>0</v>
      </c>
      <c r="JV22" s="63">
        <f>IF(WEEKDAY(JV4,2)=5,(JV13-HLOOKUP(JV4+3,Journalier_HLV_Inter,11,FALSE)),IF(AND(WEEKDAY(JV4,2)=1,COUNTIF(Jours_fériés,AND(JV4+1,IE+2))),JV13-HLOOKUP(JV4+3,Journalier_HLV_Inter,11,FALSE),IF(AND(WEEKDAY(JV4,2)=1,COUNTIF(Jours_fériés,JV4+1)),JV13-HLOOKUP(JV4+2,Journalier_HLV_Inter,11,FALSE),IF(AND(WEEKDAY(JV4,2)=2,COUNTIF(Jours_fériés,AND(JV4+1,JV4+2))),JV13-HLOOKUP(JV4+3,Journalier_HLV_Inter,11,FALSE),IF(AND(WEEKDAY(JV4,2)=2,COUNTIF(Jours_fériés,JV4+1)),JV13-HLOOKUP(JV4+2,Journalier_HLV_Inter,11,FALSE),IF(AND(WEEKDAY(JV4,2)=3,COUNTIF(Jours_fériés,AND(JV4+1,JV4+2))),JV13-HLOOKUP(JV4+5,Journalier_HLV_Inter,11,FALSE),IF(AND(WEEKDAY(JV4,2)=3,COUNTIF(Jours_fériés,JV4+1)),JV13-HLOOKUP(JV4+2,Journalier_HLV_Inter,11,FALSE),IF(AND(WEEKDAY(JV4,2)=4,COUNTIF(Jours_fériés,JV4+1)),JV13-HLOOKUP(JV4+4,Journalier_HLV_Inter,11,FALSE),IF(AND(WEEKDAY(JV4,2)=4,COUNTIF(Jours_fériés,AND(JV4+1,JV4+4))),JV13-HLOOKUP(JV4+5,Journalier_HLV_Inter,11,FALSE),IF(AND(WEEKDAY(JV4,2)=5,COUNTIF(Jours_fériés,JV4+3)),JV13-HLOOKUP(JV4+4,Journalier_HLV_Inter,11,FALSE),IF(COUNTIF(Week_end,JV4),0,IF(COUNTIF(Jours_fériés,JV4),0,JV13-HLOOKUP(JV4+1,Journalier_HLV_Inter,11,FALSE)))))))))))))</f>
        <v>0</v>
      </c>
      <c r="JW22" s="63">
        <f>IF(WEEKDAY(JW4,2)=5,(JW13-HLOOKUP(JW4+3,Journalier_HLV_Inter,11,FALSE)),IF(AND(WEEKDAY(JW4,2)=1,COUNTIF(Jours_fériés,AND(JW4+1,IE+2))),JW13-HLOOKUP(JW4+3,Journalier_HLV_Inter,11,FALSE),IF(AND(WEEKDAY(JW4,2)=1,COUNTIF(Jours_fériés,JW4+1)),JW13-HLOOKUP(JW4+2,Journalier_HLV_Inter,11,FALSE),IF(AND(WEEKDAY(JW4,2)=2,COUNTIF(Jours_fériés,AND(JW4+1,JW4+2))),JW13-HLOOKUP(JW4+3,Journalier_HLV_Inter,11,FALSE),IF(AND(WEEKDAY(JW4,2)=2,COUNTIF(Jours_fériés,JW4+1)),JW13-HLOOKUP(JW4+2,Journalier_HLV_Inter,11,FALSE),IF(AND(WEEKDAY(JW4,2)=3,COUNTIF(Jours_fériés,AND(JW4+1,JW4+2))),JW13-HLOOKUP(JW4+5,Journalier_HLV_Inter,11,FALSE),IF(AND(WEEKDAY(JW4,2)=3,COUNTIF(Jours_fériés,JW4+1)),JW13-HLOOKUP(JW4+2,Journalier_HLV_Inter,11,FALSE),IF(AND(WEEKDAY(JW4,2)=4,COUNTIF(Jours_fériés,JW4+1)),JW13-HLOOKUP(JW4+4,Journalier_HLV_Inter,11,FALSE),IF(AND(WEEKDAY(JW4,2)=4,COUNTIF(Jours_fériés,AND(JW4+1,JW4+4))),JW13-HLOOKUP(JW4+5,Journalier_HLV_Inter,11,FALSE),IF(AND(WEEKDAY(JW4,2)=5,COUNTIF(Jours_fériés,JW4+3)),JW13-HLOOKUP(JW4+4,Journalier_HLV_Inter,11,FALSE),IF(COUNTIF(Week_end,JW4),0,IF(COUNTIF(Jours_fériés,JW4),0,JW13-HLOOKUP(JW4+1,Journalier_HLV_Inter,11,FALSE)))))))))))))</f>
        <v>0</v>
      </c>
      <c r="JX22" s="63">
        <f>IF(WEEKDAY(JX4,2)=5,(JX13-HLOOKUP(JX4+3,Journalier_HLV_Inter,11,FALSE)),IF(AND(WEEKDAY(JX4,2)=1,COUNTIF(Jours_fériés,AND(JX4+1,IE+2))),JX13-HLOOKUP(JX4+3,Journalier_HLV_Inter,11,FALSE),IF(AND(WEEKDAY(JX4,2)=1,COUNTIF(Jours_fériés,JX4+1)),JX13-HLOOKUP(JX4+2,Journalier_HLV_Inter,11,FALSE),IF(AND(WEEKDAY(JX4,2)=2,COUNTIF(Jours_fériés,AND(JX4+1,JX4+2))),JX13-HLOOKUP(JX4+3,Journalier_HLV_Inter,11,FALSE),IF(AND(WEEKDAY(JX4,2)=2,COUNTIF(Jours_fériés,JX4+1)),JX13-HLOOKUP(JX4+2,Journalier_HLV_Inter,11,FALSE),IF(AND(WEEKDAY(JX4,2)=3,COUNTIF(Jours_fériés,AND(JX4+1,JX4+2))),JX13-HLOOKUP(JX4+5,Journalier_HLV_Inter,11,FALSE),IF(AND(WEEKDAY(JX4,2)=3,COUNTIF(Jours_fériés,JX4+1)),JX13-HLOOKUP(JX4+2,Journalier_HLV_Inter,11,FALSE),IF(AND(WEEKDAY(JX4,2)=4,COUNTIF(Jours_fériés,JX4+1)),JX13-HLOOKUP(JX4+4,Journalier_HLV_Inter,11,FALSE),IF(AND(WEEKDAY(JX4,2)=4,COUNTIF(Jours_fériés,AND(JX4+1,JX4+4))),JX13-HLOOKUP(JX4+5,Journalier_HLV_Inter,11,FALSE),IF(AND(WEEKDAY(JX4,2)=5,COUNTIF(Jours_fériés,JX4+3)),JX13-HLOOKUP(JX4+4,Journalier_HLV_Inter,11,FALSE),IF(COUNTIF(Week_end,JX4),0,IF(COUNTIF(Jours_fériés,JX4),0,JX13-HLOOKUP(JX4+1,Journalier_HLV_Inter,11,FALSE)))))))))))))</f>
        <v>0</v>
      </c>
      <c r="JY22" s="63">
        <f>IF(WEEKDAY(JY4,2)=5,(JY13-HLOOKUP(JY4+3,Journalier_HLV_Inter,11,FALSE)),IF(AND(WEEKDAY(JY4,2)=1,COUNTIF(Jours_fériés,AND(JY4+1,IE+2))),JY13-HLOOKUP(JY4+3,Journalier_HLV_Inter,11,FALSE),IF(AND(WEEKDAY(JY4,2)=1,COUNTIF(Jours_fériés,JY4+1)),JY13-HLOOKUP(JY4+2,Journalier_HLV_Inter,11,FALSE),IF(AND(WEEKDAY(JY4,2)=2,COUNTIF(Jours_fériés,AND(JY4+1,JY4+2))),JY13-HLOOKUP(JY4+3,Journalier_HLV_Inter,11,FALSE),IF(AND(WEEKDAY(JY4,2)=2,COUNTIF(Jours_fériés,JY4+1)),JY13-HLOOKUP(JY4+2,Journalier_HLV_Inter,11,FALSE),IF(AND(WEEKDAY(JY4,2)=3,COUNTIF(Jours_fériés,AND(JY4+1,JY4+2))),JY13-HLOOKUP(JY4+5,Journalier_HLV_Inter,11,FALSE),IF(AND(WEEKDAY(JY4,2)=3,COUNTIF(Jours_fériés,JY4+1)),JY13-HLOOKUP(JY4+2,Journalier_HLV_Inter,11,FALSE),IF(AND(WEEKDAY(JY4,2)=4,COUNTIF(Jours_fériés,JY4+1)),JY13-HLOOKUP(JY4+4,Journalier_HLV_Inter,11,FALSE),IF(AND(WEEKDAY(JY4,2)=4,COUNTIF(Jours_fériés,AND(JY4+1,JY4+4))),JY13-HLOOKUP(JY4+5,Journalier_HLV_Inter,11,FALSE),IF(AND(WEEKDAY(JY4,2)=5,COUNTIF(Jours_fériés,JY4+3)),JY13-HLOOKUP(JY4+4,Journalier_HLV_Inter,11,FALSE),IF(COUNTIF(Week_end,JY4),0,IF(COUNTIF(Jours_fériés,JY4),0,JY13-HLOOKUP(JY4+1,Journalier_HLV_Inter,11,FALSE)))))))))))))</f>
        <v>0</v>
      </c>
      <c r="JZ22" s="63">
        <f>IF(WEEKDAY(JZ4,2)=5,(JZ13-HLOOKUP(JZ4+3,Journalier_HLV_Inter,11,FALSE)),IF(AND(WEEKDAY(JZ4,2)=1,COUNTIF(Jours_fériés,AND(JZ4+1,IE+2))),JZ13-HLOOKUP(JZ4+3,Journalier_HLV_Inter,11,FALSE),IF(AND(WEEKDAY(JZ4,2)=1,COUNTIF(Jours_fériés,JZ4+1)),JZ13-HLOOKUP(JZ4+2,Journalier_HLV_Inter,11,FALSE),IF(AND(WEEKDAY(JZ4,2)=2,COUNTIF(Jours_fériés,AND(JZ4+1,JZ4+2))),JZ13-HLOOKUP(JZ4+3,Journalier_HLV_Inter,11,FALSE),IF(AND(WEEKDAY(JZ4,2)=2,COUNTIF(Jours_fériés,JZ4+1)),JZ13-HLOOKUP(JZ4+2,Journalier_HLV_Inter,11,FALSE),IF(AND(WEEKDAY(JZ4,2)=3,COUNTIF(Jours_fériés,AND(JZ4+1,JZ4+2))),JZ13-HLOOKUP(JZ4+5,Journalier_HLV_Inter,11,FALSE),IF(AND(WEEKDAY(JZ4,2)=3,COUNTIF(Jours_fériés,JZ4+1)),JZ13-HLOOKUP(JZ4+2,Journalier_HLV_Inter,11,FALSE),IF(AND(WEEKDAY(JZ4,2)=4,COUNTIF(Jours_fériés,JZ4+1)),JZ13-HLOOKUP(JZ4+4,Journalier_HLV_Inter,11,FALSE),IF(AND(WEEKDAY(JZ4,2)=4,COUNTIF(Jours_fériés,AND(JZ4+1,JZ4+4))),JZ13-HLOOKUP(JZ4+5,Journalier_HLV_Inter,11,FALSE),IF(AND(WEEKDAY(JZ4,2)=5,COUNTIF(Jours_fériés,JZ4+3)),JZ13-HLOOKUP(JZ4+4,Journalier_HLV_Inter,11,FALSE),IF(COUNTIF(Week_end,JZ4),0,IF(COUNTIF(Jours_fériés,JZ4),0,JZ13-HLOOKUP(JZ4+1,Journalier_HLV_Inter,11,FALSE)))))))))))))</f>
        <v>0</v>
      </c>
      <c r="KA22" s="63">
        <f>IF(WEEKDAY(KA4,2)=5,(KA13-HLOOKUP(KA4+3,Journalier_HLV_Inter,11,FALSE)),IF(AND(WEEKDAY(KA4,2)=1,COUNTIF(Jours_fériés,AND(KA4+1,IE+2))),KA13-HLOOKUP(KA4+3,Journalier_HLV_Inter,11,FALSE),IF(AND(WEEKDAY(KA4,2)=1,COUNTIF(Jours_fériés,KA4+1)),KA13-HLOOKUP(KA4+2,Journalier_HLV_Inter,11,FALSE),IF(AND(WEEKDAY(KA4,2)=2,COUNTIF(Jours_fériés,AND(KA4+1,KA4+2))),KA13-HLOOKUP(KA4+3,Journalier_HLV_Inter,11,FALSE),IF(AND(WEEKDAY(KA4,2)=2,COUNTIF(Jours_fériés,KA4+1)),KA13-HLOOKUP(KA4+2,Journalier_HLV_Inter,11,FALSE),IF(AND(WEEKDAY(KA4,2)=3,COUNTIF(Jours_fériés,AND(KA4+1,KA4+2))),KA13-HLOOKUP(KA4+5,Journalier_HLV_Inter,11,FALSE),IF(AND(WEEKDAY(KA4,2)=3,COUNTIF(Jours_fériés,KA4+1)),KA13-HLOOKUP(KA4+2,Journalier_HLV_Inter,11,FALSE),IF(AND(WEEKDAY(KA4,2)=4,COUNTIF(Jours_fériés,KA4+1)),KA13-HLOOKUP(KA4+4,Journalier_HLV_Inter,11,FALSE),IF(AND(WEEKDAY(KA4,2)=4,COUNTIF(Jours_fériés,AND(KA4+1,KA4+4))),KA13-HLOOKUP(KA4+5,Journalier_HLV_Inter,11,FALSE),IF(AND(WEEKDAY(KA4,2)=5,COUNTIF(Jours_fériés,KA4+3)),KA13-HLOOKUP(KA4+4,Journalier_HLV_Inter,11,FALSE),IF(COUNTIF(Week_end,KA4),0,IF(COUNTIF(Jours_fériés,KA4),0,KA13-HLOOKUP(KA4+1,Journalier_HLV_Inter,11,FALSE)))))))))))))</f>
        <v>0</v>
      </c>
      <c r="KB22" s="63">
        <f>IF(WEEKDAY(KB4,2)=5,(KB13-HLOOKUP(KB4+3,Journalier_HLV_Inter,11,FALSE)),IF(AND(WEEKDAY(KB4,2)=1,COUNTIF(Jours_fériés,AND(KB4+1,IE+2))),KB13-HLOOKUP(KB4+3,Journalier_HLV_Inter,11,FALSE),IF(AND(WEEKDAY(KB4,2)=1,COUNTIF(Jours_fériés,KB4+1)),KB13-HLOOKUP(KB4+2,Journalier_HLV_Inter,11,FALSE),IF(AND(WEEKDAY(KB4,2)=2,COUNTIF(Jours_fériés,AND(KB4+1,KB4+2))),KB13-HLOOKUP(KB4+3,Journalier_HLV_Inter,11,FALSE),IF(AND(WEEKDAY(KB4,2)=2,COUNTIF(Jours_fériés,KB4+1)),KB13-HLOOKUP(KB4+2,Journalier_HLV_Inter,11,FALSE),IF(AND(WEEKDAY(KB4,2)=3,COUNTIF(Jours_fériés,AND(KB4+1,KB4+2))),KB13-HLOOKUP(KB4+5,Journalier_HLV_Inter,11,FALSE),IF(AND(WEEKDAY(KB4,2)=3,COUNTIF(Jours_fériés,KB4+1)),KB13-HLOOKUP(KB4+2,Journalier_HLV_Inter,11,FALSE),IF(AND(WEEKDAY(KB4,2)=4,COUNTIF(Jours_fériés,KB4+1)),KB13-HLOOKUP(KB4+4,Journalier_HLV_Inter,11,FALSE),IF(AND(WEEKDAY(KB4,2)=4,COUNTIF(Jours_fériés,AND(KB4+1,KB4+4))),KB13-HLOOKUP(KB4+5,Journalier_HLV_Inter,11,FALSE),IF(AND(WEEKDAY(KB4,2)=5,COUNTIF(Jours_fériés,KB4+3)),KB13-HLOOKUP(KB4+4,Journalier_HLV_Inter,11,FALSE),IF(COUNTIF(Week_end,KB4),0,IF(COUNTIF(Jours_fériés,KB4),0,KB13-HLOOKUP(KB4+1,Journalier_HLV_Inter,11,FALSE)))))))))))))</f>
        <v>0</v>
      </c>
      <c r="KC22" s="63">
        <f>IF(WEEKDAY(KC4,2)=5,(KC13-HLOOKUP(KC4+3,Journalier_HLV_Inter,11,FALSE)),IF(AND(WEEKDAY(KC4,2)=1,COUNTIF(Jours_fériés,AND(KC4+1,IE+2))),KC13-HLOOKUP(KC4+3,Journalier_HLV_Inter,11,FALSE),IF(AND(WEEKDAY(KC4,2)=1,COUNTIF(Jours_fériés,KC4+1)),KC13-HLOOKUP(KC4+2,Journalier_HLV_Inter,11,FALSE),IF(AND(WEEKDAY(KC4,2)=2,COUNTIF(Jours_fériés,AND(KC4+1,KC4+2))),KC13-HLOOKUP(KC4+3,Journalier_HLV_Inter,11,FALSE),IF(AND(WEEKDAY(KC4,2)=2,COUNTIF(Jours_fériés,KC4+1)),KC13-HLOOKUP(KC4+2,Journalier_HLV_Inter,11,FALSE),IF(AND(WEEKDAY(KC4,2)=3,COUNTIF(Jours_fériés,AND(KC4+1,KC4+2))),KC13-HLOOKUP(KC4+5,Journalier_HLV_Inter,11,FALSE),IF(AND(WEEKDAY(KC4,2)=3,COUNTIF(Jours_fériés,KC4+1)),KC13-HLOOKUP(KC4+2,Journalier_HLV_Inter,11,FALSE),IF(AND(WEEKDAY(KC4,2)=4,COUNTIF(Jours_fériés,KC4+1)),KC13-HLOOKUP(KC4+4,Journalier_HLV_Inter,11,FALSE),IF(AND(WEEKDAY(KC4,2)=4,COUNTIF(Jours_fériés,AND(KC4+1,KC4+4))),KC13-HLOOKUP(KC4+5,Journalier_HLV_Inter,11,FALSE),IF(AND(WEEKDAY(KC4,2)=5,COUNTIF(Jours_fériés,KC4+3)),KC13-HLOOKUP(KC4+4,Journalier_HLV_Inter,11,FALSE),IF(COUNTIF(Week_end,KC4),0,IF(COUNTIF(Jours_fériés,KC4),0,KC13-HLOOKUP(KC4+1,Journalier_HLV_Inter,11,FALSE)))))))))))))</f>
        <v>0</v>
      </c>
      <c r="KD22" s="63">
        <f>IF(WEEKDAY(KD4,2)=5,(KD13-HLOOKUP(KD4+3,Journalier_HLV_Inter,11,FALSE)),IF(AND(WEEKDAY(KD4,2)=1,COUNTIF(Jours_fériés,AND(KD4+1,IE+2))),KD13-HLOOKUP(KD4+3,Journalier_HLV_Inter,11,FALSE),IF(AND(WEEKDAY(KD4,2)=1,COUNTIF(Jours_fériés,KD4+1)),KD13-HLOOKUP(KD4+2,Journalier_HLV_Inter,11,FALSE),IF(AND(WEEKDAY(KD4,2)=2,COUNTIF(Jours_fériés,AND(KD4+1,KD4+2))),KD13-HLOOKUP(KD4+3,Journalier_HLV_Inter,11,FALSE),IF(AND(WEEKDAY(KD4,2)=2,COUNTIF(Jours_fériés,KD4+1)),KD13-HLOOKUP(KD4+2,Journalier_HLV_Inter,11,FALSE),IF(AND(WEEKDAY(KD4,2)=3,COUNTIF(Jours_fériés,AND(KD4+1,KD4+2))),KD13-HLOOKUP(KD4+5,Journalier_HLV_Inter,11,FALSE),IF(AND(WEEKDAY(KD4,2)=3,COUNTIF(Jours_fériés,KD4+1)),KD13-HLOOKUP(KD4+2,Journalier_HLV_Inter,11,FALSE),IF(AND(WEEKDAY(KD4,2)=4,COUNTIF(Jours_fériés,KD4+1)),KD13-HLOOKUP(KD4+4,Journalier_HLV_Inter,11,FALSE),IF(AND(WEEKDAY(KD4,2)=4,COUNTIF(Jours_fériés,AND(KD4+1,KD4+4))),KD13-HLOOKUP(KD4+5,Journalier_HLV_Inter,11,FALSE),IF(AND(WEEKDAY(KD4,2)=5,COUNTIF(Jours_fériés,KD4+3)),KD13-HLOOKUP(KD4+4,Journalier_HLV_Inter,11,FALSE),IF(COUNTIF(Week_end,KD4),0,IF(COUNTIF(Jours_fériés,KD4),0,KD13-HLOOKUP(KD4+1,Journalier_HLV_Inter,11,FALSE)))))))))))))</f>
        <v>0</v>
      </c>
      <c r="KE22" s="63">
        <f>IF(WEEKDAY(KE4,2)=5,(KE13-HLOOKUP(KE4+3,Journalier_HLV_Inter,11,FALSE)),IF(AND(WEEKDAY(KE4,2)=1,COUNTIF(Jours_fériés,AND(KE4+1,IE+2))),KE13-HLOOKUP(KE4+3,Journalier_HLV_Inter,11,FALSE),IF(AND(WEEKDAY(KE4,2)=1,COUNTIF(Jours_fériés,KE4+1)),KE13-HLOOKUP(KE4+2,Journalier_HLV_Inter,11,FALSE),IF(AND(WEEKDAY(KE4,2)=2,COUNTIF(Jours_fériés,AND(KE4+1,KE4+2))),KE13-HLOOKUP(KE4+3,Journalier_HLV_Inter,11,FALSE),IF(AND(WEEKDAY(KE4,2)=2,COUNTIF(Jours_fériés,KE4+1)),KE13-HLOOKUP(KE4+2,Journalier_HLV_Inter,11,FALSE),IF(AND(WEEKDAY(KE4,2)=3,COUNTIF(Jours_fériés,AND(KE4+1,KE4+2))),KE13-HLOOKUP(KE4+5,Journalier_HLV_Inter,11,FALSE),IF(AND(WEEKDAY(KE4,2)=3,COUNTIF(Jours_fériés,KE4+1)),KE13-HLOOKUP(KE4+2,Journalier_HLV_Inter,11,FALSE),IF(AND(WEEKDAY(KE4,2)=4,COUNTIF(Jours_fériés,KE4+1)),KE13-HLOOKUP(KE4+4,Journalier_HLV_Inter,11,FALSE),IF(AND(WEEKDAY(KE4,2)=4,COUNTIF(Jours_fériés,AND(KE4+1,KE4+4))),KE13-HLOOKUP(KE4+5,Journalier_HLV_Inter,11,FALSE),IF(AND(WEEKDAY(KE4,2)=5,COUNTIF(Jours_fériés,KE4+3)),KE13-HLOOKUP(KE4+4,Journalier_HLV_Inter,11,FALSE),IF(COUNTIF(Week_end,KE4),0,IF(COUNTIF(Jours_fériés,KE4),0,KE13-HLOOKUP(KE4+1,Journalier_HLV_Inter,11,FALSE)))))))))))))</f>
        <v>0</v>
      </c>
      <c r="KF22" s="63">
        <f>IF(WEEKDAY(KF4,2)=5,(KF13-HLOOKUP(KF4+3,Journalier_HLV_Inter,11,FALSE)),IF(AND(WEEKDAY(KF4,2)=1,COUNTIF(Jours_fériés,AND(KF4+1,IE+2))),KF13-HLOOKUP(KF4+3,Journalier_HLV_Inter,11,FALSE),IF(AND(WEEKDAY(KF4,2)=1,COUNTIF(Jours_fériés,KF4+1)),KF13-HLOOKUP(KF4+2,Journalier_HLV_Inter,11,FALSE),IF(AND(WEEKDAY(KF4,2)=2,COUNTIF(Jours_fériés,AND(KF4+1,KF4+2))),KF13-HLOOKUP(KF4+3,Journalier_HLV_Inter,11,FALSE),IF(AND(WEEKDAY(KF4,2)=2,COUNTIF(Jours_fériés,KF4+1)),KF13-HLOOKUP(KF4+2,Journalier_HLV_Inter,11,FALSE),IF(AND(WEEKDAY(KF4,2)=3,COUNTIF(Jours_fériés,AND(KF4+1,KF4+2))),KF13-HLOOKUP(KF4+5,Journalier_HLV_Inter,11,FALSE),IF(AND(WEEKDAY(KF4,2)=3,COUNTIF(Jours_fériés,KF4+1)),KF13-HLOOKUP(KF4+2,Journalier_HLV_Inter,11,FALSE),IF(AND(WEEKDAY(KF4,2)=4,COUNTIF(Jours_fériés,KF4+1)),KF13-HLOOKUP(KF4+4,Journalier_HLV_Inter,11,FALSE),IF(AND(WEEKDAY(KF4,2)=4,COUNTIF(Jours_fériés,AND(KF4+1,KF4+4))),KF13-HLOOKUP(KF4+5,Journalier_HLV_Inter,11,FALSE),IF(AND(WEEKDAY(KF4,2)=5,COUNTIF(Jours_fériés,KF4+3)),KF13-HLOOKUP(KF4+4,Journalier_HLV_Inter,11,FALSE),IF(COUNTIF(Week_end,KF4),0,IF(COUNTIF(Jours_fériés,KF4),0,KF13-HLOOKUP(KF4+1,Journalier_HLV_Inter,11,FALSE)))))))))))))</f>
        <v>0</v>
      </c>
      <c r="KG22" s="63">
        <f>IF(WEEKDAY(KG4,2)=5,(KG13-HLOOKUP(KG4+3,Journalier_HLV_Inter,11,FALSE)),IF(AND(WEEKDAY(KG4,2)=1,COUNTIF(Jours_fériés,AND(KG4+1,IE+2))),KG13-HLOOKUP(KG4+3,Journalier_HLV_Inter,11,FALSE),IF(AND(WEEKDAY(KG4,2)=1,COUNTIF(Jours_fériés,KG4+1)),KG13-HLOOKUP(KG4+2,Journalier_HLV_Inter,11,FALSE),IF(AND(WEEKDAY(KG4,2)=2,COUNTIF(Jours_fériés,AND(KG4+1,KG4+2))),KG13-HLOOKUP(KG4+3,Journalier_HLV_Inter,11,FALSE),IF(AND(WEEKDAY(KG4,2)=2,COUNTIF(Jours_fériés,KG4+1)),KG13-HLOOKUP(KG4+2,Journalier_HLV_Inter,11,FALSE),IF(AND(WEEKDAY(KG4,2)=3,COUNTIF(Jours_fériés,AND(KG4+1,KG4+2))),KG13-HLOOKUP(KG4+5,Journalier_HLV_Inter,11,FALSE),IF(AND(WEEKDAY(KG4,2)=3,COUNTIF(Jours_fériés,KG4+1)),KG13-HLOOKUP(KG4+2,Journalier_HLV_Inter,11,FALSE),IF(AND(WEEKDAY(KG4,2)=4,COUNTIF(Jours_fériés,KG4+1)),KG13-HLOOKUP(KG4+4,Journalier_HLV_Inter,11,FALSE),IF(AND(WEEKDAY(KG4,2)=4,COUNTIF(Jours_fériés,AND(KG4+1,KG4+4))),KG13-HLOOKUP(KG4+5,Journalier_HLV_Inter,11,FALSE),IF(AND(WEEKDAY(KG4,2)=5,COUNTIF(Jours_fériés,KG4+3)),KG13-HLOOKUP(KG4+4,Journalier_HLV_Inter,11,FALSE),IF(COUNTIF(Week_end,KG4),0,IF(COUNTIF(Jours_fériés,KG4),0,KG13-HLOOKUP(KG4+1,Journalier_HLV_Inter,11,FALSE)))))))))))))</f>
        <v>0</v>
      </c>
      <c r="KH22" s="63">
        <f>IF(WEEKDAY(KH4,2)=5,(KH13-HLOOKUP(KH4+3,Journalier_HLV_Inter,11,FALSE)),IF(AND(WEEKDAY(KH4,2)=1,COUNTIF(Jours_fériés,AND(KH4+1,IE+2))),KH13-HLOOKUP(KH4+3,Journalier_HLV_Inter,11,FALSE),IF(AND(WEEKDAY(KH4,2)=1,COUNTIF(Jours_fériés,KH4+1)),KH13-HLOOKUP(KH4+2,Journalier_HLV_Inter,11,FALSE),IF(AND(WEEKDAY(KH4,2)=2,COUNTIF(Jours_fériés,AND(KH4+1,KH4+2))),KH13-HLOOKUP(KH4+3,Journalier_HLV_Inter,11,FALSE),IF(AND(WEEKDAY(KH4,2)=2,COUNTIF(Jours_fériés,KH4+1)),KH13-HLOOKUP(KH4+2,Journalier_HLV_Inter,11,FALSE),IF(AND(WEEKDAY(KH4,2)=3,COUNTIF(Jours_fériés,AND(KH4+1,KH4+2))),KH13-HLOOKUP(KH4+5,Journalier_HLV_Inter,11,FALSE),IF(AND(WEEKDAY(KH4,2)=3,COUNTIF(Jours_fériés,KH4+1)),KH13-HLOOKUP(KH4+2,Journalier_HLV_Inter,11,FALSE),IF(AND(WEEKDAY(KH4,2)=4,COUNTIF(Jours_fériés,KH4+1)),KH13-HLOOKUP(KH4+4,Journalier_HLV_Inter,11,FALSE),IF(AND(WEEKDAY(KH4,2)=4,COUNTIF(Jours_fériés,AND(KH4+1,KH4+4))),KH13-HLOOKUP(KH4+5,Journalier_HLV_Inter,11,FALSE),IF(AND(WEEKDAY(KH4,2)=5,COUNTIF(Jours_fériés,KH4+3)),KH13-HLOOKUP(KH4+4,Journalier_HLV_Inter,11,FALSE),IF(COUNTIF(Week_end,KH4),0,IF(COUNTIF(Jours_fériés,KH4),0,KH13-HLOOKUP(KH4+1,Journalier_HLV_Inter,11,FALSE)))))))))))))</f>
        <v>0</v>
      </c>
      <c r="KI22" s="63">
        <f>IF(WEEKDAY(KI4,2)=5,(KI13-HLOOKUP(KI4+3,Journalier_HLV_Inter,11,FALSE)),IF(AND(WEEKDAY(KI4,2)=1,COUNTIF(Jours_fériés,AND(KI4+1,IE+2))),KI13-HLOOKUP(KI4+3,Journalier_HLV_Inter,11,FALSE),IF(AND(WEEKDAY(KI4,2)=1,COUNTIF(Jours_fériés,KI4+1)),KI13-HLOOKUP(KI4+2,Journalier_HLV_Inter,11,FALSE),IF(AND(WEEKDAY(KI4,2)=2,COUNTIF(Jours_fériés,AND(KI4+1,KI4+2))),KI13-HLOOKUP(KI4+3,Journalier_HLV_Inter,11,FALSE),IF(AND(WEEKDAY(KI4,2)=2,COUNTIF(Jours_fériés,KI4+1)),KI13-HLOOKUP(KI4+2,Journalier_HLV_Inter,11,FALSE),IF(AND(WEEKDAY(KI4,2)=3,COUNTIF(Jours_fériés,AND(KI4+1,KI4+2))),KI13-HLOOKUP(KI4+5,Journalier_HLV_Inter,11,FALSE),IF(AND(WEEKDAY(KI4,2)=3,COUNTIF(Jours_fériés,KI4+1)),KI13-HLOOKUP(KI4+2,Journalier_HLV_Inter,11,FALSE),IF(AND(WEEKDAY(KI4,2)=4,COUNTIF(Jours_fériés,KI4+1)),KI13-HLOOKUP(KI4+4,Journalier_HLV_Inter,11,FALSE),IF(AND(WEEKDAY(KI4,2)=4,COUNTIF(Jours_fériés,AND(KI4+1,KI4+4))),KI13-HLOOKUP(KI4+5,Journalier_HLV_Inter,11,FALSE),IF(AND(WEEKDAY(KI4,2)=5,COUNTIF(Jours_fériés,KI4+3)),KI13-HLOOKUP(KI4+4,Journalier_HLV_Inter,11,FALSE),IF(COUNTIF(Week_end,KI4),0,IF(COUNTIF(Jours_fériés,KI4),0,KI13-HLOOKUP(KI4+1,Journalier_HLV_Inter,11,FALSE)))))))))))))</f>
        <v>0</v>
      </c>
      <c r="KJ22" s="63">
        <f>IF(WEEKDAY(KJ4,2)=5,(KJ13-HLOOKUP(KJ4+3,Journalier_HLV_Inter,11,FALSE)),IF(AND(WEEKDAY(KJ4,2)=1,COUNTIF(Jours_fériés,AND(KJ4+1,IE+2))),KJ13-HLOOKUP(KJ4+3,Journalier_HLV_Inter,11,FALSE),IF(AND(WEEKDAY(KJ4,2)=1,COUNTIF(Jours_fériés,KJ4+1)),KJ13-HLOOKUP(KJ4+2,Journalier_HLV_Inter,11,FALSE),IF(AND(WEEKDAY(KJ4,2)=2,COUNTIF(Jours_fériés,AND(KJ4+1,KJ4+2))),KJ13-HLOOKUP(KJ4+3,Journalier_HLV_Inter,11,FALSE),IF(AND(WEEKDAY(KJ4,2)=2,COUNTIF(Jours_fériés,KJ4+1)),KJ13-HLOOKUP(KJ4+2,Journalier_HLV_Inter,11,FALSE),IF(AND(WEEKDAY(KJ4,2)=3,COUNTIF(Jours_fériés,AND(KJ4+1,KJ4+2))),KJ13-HLOOKUP(KJ4+5,Journalier_HLV_Inter,11,FALSE),IF(AND(WEEKDAY(KJ4,2)=3,COUNTIF(Jours_fériés,KJ4+1)),KJ13-HLOOKUP(KJ4+2,Journalier_HLV_Inter,11,FALSE),IF(AND(WEEKDAY(KJ4,2)=4,COUNTIF(Jours_fériés,KJ4+1)),KJ13-HLOOKUP(KJ4+4,Journalier_HLV_Inter,11,FALSE),IF(AND(WEEKDAY(KJ4,2)=4,COUNTIF(Jours_fériés,AND(KJ4+1,KJ4+4))),KJ13-HLOOKUP(KJ4+5,Journalier_HLV_Inter,11,FALSE),IF(AND(WEEKDAY(KJ4,2)=5,COUNTIF(Jours_fériés,KJ4+3)),KJ13-HLOOKUP(KJ4+4,Journalier_HLV_Inter,11,FALSE),IF(COUNTIF(Week_end,KJ4),0,IF(COUNTIF(Jours_fériés,KJ4),0,KJ13-HLOOKUP(KJ4+1,Journalier_HLV_Inter,11,FALSE)))))))))))))</f>
        <v>0</v>
      </c>
      <c r="KK22" s="63">
        <f>IF(WEEKDAY(KK4,2)=5,(KK13-HLOOKUP(KK4+3,Journalier_HLV_Inter,11,FALSE)),IF(AND(WEEKDAY(KK4,2)=1,COUNTIF(Jours_fériés,AND(KK4+1,IE+2))),KK13-HLOOKUP(KK4+3,Journalier_HLV_Inter,11,FALSE),IF(AND(WEEKDAY(KK4,2)=1,COUNTIF(Jours_fériés,KK4+1)),KK13-HLOOKUP(KK4+2,Journalier_HLV_Inter,11,FALSE),IF(AND(WEEKDAY(KK4,2)=2,COUNTIF(Jours_fériés,AND(KK4+1,KK4+2))),KK13-HLOOKUP(KK4+3,Journalier_HLV_Inter,11,FALSE),IF(AND(WEEKDAY(KK4,2)=2,COUNTIF(Jours_fériés,KK4+1)),KK13-HLOOKUP(KK4+2,Journalier_HLV_Inter,11,FALSE),IF(AND(WEEKDAY(KK4,2)=3,COUNTIF(Jours_fériés,AND(KK4+1,KK4+2))),KK13-HLOOKUP(KK4+5,Journalier_HLV_Inter,11,FALSE),IF(AND(WEEKDAY(KK4,2)=3,COUNTIF(Jours_fériés,KK4+1)),KK13-HLOOKUP(KK4+2,Journalier_HLV_Inter,11,FALSE),IF(AND(WEEKDAY(KK4,2)=4,COUNTIF(Jours_fériés,KK4+1)),KK13-HLOOKUP(KK4+4,Journalier_HLV_Inter,11,FALSE),IF(AND(WEEKDAY(KK4,2)=4,COUNTIF(Jours_fériés,AND(KK4+1,KK4+4))),KK13-HLOOKUP(KK4+5,Journalier_HLV_Inter,11,FALSE),IF(AND(WEEKDAY(KK4,2)=5,COUNTIF(Jours_fériés,KK4+3)),KK13-HLOOKUP(KK4+4,Journalier_HLV_Inter,11,FALSE),IF(COUNTIF(Week_end,KK4),0,IF(COUNTIF(Jours_fériés,KK4),0,KK13-HLOOKUP(KK4+1,Journalier_HLV_Inter,11,FALSE)))))))))))))</f>
        <v>0</v>
      </c>
      <c r="KL22" s="63">
        <f>IF(WEEKDAY(KL4,2)=5,(KL13-HLOOKUP(KL4+3,Journalier_HLV_Inter,11,FALSE)),IF(AND(WEEKDAY(KL4,2)=1,COUNTIF(Jours_fériés,AND(KL4+1,IE+2))),KL13-HLOOKUP(KL4+3,Journalier_HLV_Inter,11,FALSE),IF(AND(WEEKDAY(KL4,2)=1,COUNTIF(Jours_fériés,KL4+1)),KL13-HLOOKUP(KL4+2,Journalier_HLV_Inter,11,FALSE),IF(AND(WEEKDAY(KL4,2)=2,COUNTIF(Jours_fériés,AND(KL4+1,KL4+2))),KL13-HLOOKUP(KL4+3,Journalier_HLV_Inter,11,FALSE),IF(AND(WEEKDAY(KL4,2)=2,COUNTIF(Jours_fériés,KL4+1)),KL13-HLOOKUP(KL4+2,Journalier_HLV_Inter,11,FALSE),IF(AND(WEEKDAY(KL4,2)=3,COUNTIF(Jours_fériés,AND(KL4+1,KL4+2))),KL13-HLOOKUP(KL4+5,Journalier_HLV_Inter,11,FALSE),IF(AND(WEEKDAY(KL4,2)=3,COUNTIF(Jours_fériés,KL4+1)),KL13-HLOOKUP(KL4+2,Journalier_HLV_Inter,11,FALSE),IF(AND(WEEKDAY(KL4,2)=4,COUNTIF(Jours_fériés,KL4+1)),KL13-HLOOKUP(KL4+4,Journalier_HLV_Inter,11,FALSE),IF(AND(WEEKDAY(KL4,2)=4,COUNTIF(Jours_fériés,AND(KL4+1,KL4+4))),KL13-HLOOKUP(KL4+5,Journalier_HLV_Inter,11,FALSE),IF(AND(WEEKDAY(KL4,2)=5,COUNTIF(Jours_fériés,KL4+3)),KL13-HLOOKUP(KL4+4,Journalier_HLV_Inter,11,FALSE),IF(COUNTIF(Week_end,KL4),0,IF(COUNTIF(Jours_fériés,KL4),0,KL13-HLOOKUP(KL4+1,Journalier_HLV_Inter,11,FALSE)))))))))))))</f>
        <v>0</v>
      </c>
      <c r="KM22" s="63">
        <f>IF(WEEKDAY(KM4,2)=5,(KM13-HLOOKUP(KM4+3,Journalier_HLV_Inter,11,FALSE)),IF(AND(WEEKDAY(KM4,2)=1,COUNTIF(Jours_fériés,AND(KM4+1,IE+2))),KM13-HLOOKUP(KM4+3,Journalier_HLV_Inter,11,FALSE),IF(AND(WEEKDAY(KM4,2)=1,COUNTIF(Jours_fériés,KM4+1)),KM13-HLOOKUP(KM4+2,Journalier_HLV_Inter,11,FALSE),IF(AND(WEEKDAY(KM4,2)=2,COUNTIF(Jours_fériés,AND(KM4+1,KM4+2))),KM13-HLOOKUP(KM4+3,Journalier_HLV_Inter,11,FALSE),IF(AND(WEEKDAY(KM4,2)=2,COUNTIF(Jours_fériés,KM4+1)),KM13-HLOOKUP(KM4+2,Journalier_HLV_Inter,11,FALSE),IF(AND(WEEKDAY(KM4,2)=3,COUNTIF(Jours_fériés,AND(KM4+1,KM4+2))),KM13-HLOOKUP(KM4+5,Journalier_HLV_Inter,11,FALSE),IF(AND(WEEKDAY(KM4,2)=3,COUNTIF(Jours_fériés,KM4+1)),KM13-HLOOKUP(KM4+2,Journalier_HLV_Inter,11,FALSE),IF(AND(WEEKDAY(KM4,2)=4,COUNTIF(Jours_fériés,KM4+1)),KM13-HLOOKUP(KM4+4,Journalier_HLV_Inter,11,FALSE),IF(AND(WEEKDAY(KM4,2)=4,COUNTIF(Jours_fériés,AND(KM4+1,KM4+4))),KM13-HLOOKUP(KM4+5,Journalier_HLV_Inter,11,FALSE),IF(AND(WEEKDAY(KM4,2)=5,COUNTIF(Jours_fériés,KM4+3)),KM13-HLOOKUP(KM4+4,Journalier_HLV_Inter,11,FALSE),IF(COUNTIF(Week_end,KM4),0,IF(COUNTIF(Jours_fériés,KM4),0,KM13-HLOOKUP(KM4+1,Journalier_HLV_Inter,11,FALSE)))))))))))))</f>
        <v>0</v>
      </c>
      <c r="KN22" s="63">
        <f>IF(WEEKDAY(KN4,2)=5,(KN13-HLOOKUP(KN4+3,Journalier_HLV_Inter,11,FALSE)),IF(AND(WEEKDAY(KN4,2)=1,COUNTIF(Jours_fériés,AND(KN4+1,IE+2))),KN13-HLOOKUP(KN4+3,Journalier_HLV_Inter,11,FALSE),IF(AND(WEEKDAY(KN4,2)=1,COUNTIF(Jours_fériés,KN4+1)),KN13-HLOOKUP(KN4+2,Journalier_HLV_Inter,11,FALSE),IF(AND(WEEKDAY(KN4,2)=2,COUNTIF(Jours_fériés,AND(KN4+1,KN4+2))),KN13-HLOOKUP(KN4+3,Journalier_HLV_Inter,11,FALSE),IF(AND(WEEKDAY(KN4,2)=2,COUNTIF(Jours_fériés,KN4+1)),KN13-HLOOKUP(KN4+2,Journalier_HLV_Inter,11,FALSE),IF(AND(WEEKDAY(KN4,2)=3,COUNTIF(Jours_fériés,AND(KN4+1,KN4+2))),KN13-HLOOKUP(KN4+5,Journalier_HLV_Inter,11,FALSE),IF(AND(WEEKDAY(KN4,2)=3,COUNTIF(Jours_fériés,KN4+1)),KN13-HLOOKUP(KN4+2,Journalier_HLV_Inter,11,FALSE),IF(AND(WEEKDAY(KN4,2)=4,COUNTIF(Jours_fériés,KN4+1)),KN13-HLOOKUP(KN4+4,Journalier_HLV_Inter,11,FALSE),IF(AND(WEEKDAY(KN4,2)=4,COUNTIF(Jours_fériés,AND(KN4+1,KN4+4))),KN13-HLOOKUP(KN4+5,Journalier_HLV_Inter,11,FALSE),IF(AND(WEEKDAY(KN4,2)=5,COUNTIF(Jours_fériés,KN4+3)),KN13-HLOOKUP(KN4+4,Journalier_HLV_Inter,11,FALSE),IF(COUNTIF(Week_end,KN4),0,IF(COUNTIF(Jours_fériés,KN4),0,KN13-HLOOKUP(KN4+1,Journalier_HLV_Inter,11,FALSE)))))))))))))</f>
        <v>0</v>
      </c>
      <c r="KO22" s="63">
        <f>IF(WEEKDAY(KO4,2)=5,(KO13-HLOOKUP(KO4+3,Journalier_HLV_Inter,11,FALSE)),IF(AND(WEEKDAY(KO4,2)=1,COUNTIF(Jours_fériés,AND(KO4+1,IE+2))),KO13-HLOOKUP(KO4+3,Journalier_HLV_Inter,11,FALSE),IF(AND(WEEKDAY(KO4,2)=1,COUNTIF(Jours_fériés,KO4+1)),KO13-HLOOKUP(KO4+2,Journalier_HLV_Inter,11,FALSE),IF(AND(WEEKDAY(KO4,2)=2,COUNTIF(Jours_fériés,AND(KO4+1,KO4+2))),KO13-HLOOKUP(KO4+3,Journalier_HLV_Inter,11,FALSE),IF(AND(WEEKDAY(KO4,2)=2,COUNTIF(Jours_fériés,KO4+1)),KO13-HLOOKUP(KO4+2,Journalier_HLV_Inter,11,FALSE),IF(AND(WEEKDAY(KO4,2)=3,COUNTIF(Jours_fériés,AND(KO4+1,KO4+2))),KO13-HLOOKUP(KO4+5,Journalier_HLV_Inter,11,FALSE),IF(AND(WEEKDAY(KO4,2)=3,COUNTIF(Jours_fériés,KO4+1)),KO13-HLOOKUP(KO4+2,Journalier_HLV_Inter,11,FALSE),IF(AND(WEEKDAY(KO4,2)=4,COUNTIF(Jours_fériés,KO4+1)),KO13-HLOOKUP(KO4+4,Journalier_HLV_Inter,11,FALSE),IF(AND(WEEKDAY(KO4,2)=4,COUNTIF(Jours_fériés,AND(KO4+1,KO4+4))),KO13-HLOOKUP(KO4+5,Journalier_HLV_Inter,11,FALSE),IF(AND(WEEKDAY(KO4,2)=5,COUNTIF(Jours_fériés,KO4+3)),KO13-HLOOKUP(KO4+4,Journalier_HLV_Inter,11,FALSE),IF(COUNTIF(Week_end,KO4),0,IF(COUNTIF(Jours_fériés,KO4),0,KO13-HLOOKUP(KO4+1,Journalier_HLV_Inter,11,FALSE)))))))))))))</f>
        <v>0</v>
      </c>
      <c r="KP22" s="63">
        <f>IF(WEEKDAY(KP4,2)=5,(KP13-HLOOKUP(KP4+3,Journalier_HLV_Inter,11,FALSE)),IF(AND(WEEKDAY(KP4,2)=1,COUNTIF(Jours_fériés,AND(KP4+1,IE+2))),KP13-HLOOKUP(KP4+3,Journalier_HLV_Inter,11,FALSE),IF(AND(WEEKDAY(KP4,2)=1,COUNTIF(Jours_fériés,KP4+1)),KP13-HLOOKUP(KP4+2,Journalier_HLV_Inter,11,FALSE),IF(AND(WEEKDAY(KP4,2)=2,COUNTIF(Jours_fériés,AND(KP4+1,KP4+2))),KP13-HLOOKUP(KP4+3,Journalier_HLV_Inter,11,FALSE),IF(AND(WEEKDAY(KP4,2)=2,COUNTIF(Jours_fériés,KP4+1)),KP13-HLOOKUP(KP4+2,Journalier_HLV_Inter,11,FALSE),IF(AND(WEEKDAY(KP4,2)=3,COUNTIF(Jours_fériés,AND(KP4+1,KP4+2))),KP13-HLOOKUP(KP4+5,Journalier_HLV_Inter,11,FALSE),IF(AND(WEEKDAY(KP4,2)=3,COUNTIF(Jours_fériés,KP4+1)),KP13-HLOOKUP(KP4+2,Journalier_HLV_Inter,11,FALSE),IF(AND(WEEKDAY(KP4,2)=4,COUNTIF(Jours_fériés,KP4+1)),KP13-HLOOKUP(KP4+4,Journalier_HLV_Inter,11,FALSE),IF(AND(WEEKDAY(KP4,2)=4,COUNTIF(Jours_fériés,AND(KP4+1,KP4+4))),KP13-HLOOKUP(KP4+5,Journalier_HLV_Inter,11,FALSE),IF(AND(WEEKDAY(KP4,2)=5,COUNTIF(Jours_fériés,KP4+3)),KP13-HLOOKUP(KP4+4,Journalier_HLV_Inter,11,FALSE),IF(COUNTIF(Week_end,KP4),0,IF(COUNTIF(Jours_fériés,KP4),0,KP13-HLOOKUP(KP4+1,Journalier_HLV_Inter,11,FALSE)))))))))))))</f>
        <v>0</v>
      </c>
      <c r="KQ22" s="63">
        <f>IF(WEEKDAY(KQ4,2)=5,(KQ13-HLOOKUP(KQ4+3,Journalier_HLV_Inter,11,FALSE)),IF(AND(WEEKDAY(KQ4,2)=1,COUNTIF(Jours_fériés,AND(KQ4+1,IE+2))),KQ13-HLOOKUP(KQ4+3,Journalier_HLV_Inter,11,FALSE),IF(AND(WEEKDAY(KQ4,2)=1,COUNTIF(Jours_fériés,KQ4+1)),KQ13-HLOOKUP(KQ4+2,Journalier_HLV_Inter,11,FALSE),IF(AND(WEEKDAY(KQ4,2)=2,COUNTIF(Jours_fériés,AND(KQ4+1,KQ4+2))),KQ13-HLOOKUP(KQ4+3,Journalier_HLV_Inter,11,FALSE),IF(AND(WEEKDAY(KQ4,2)=2,COUNTIF(Jours_fériés,KQ4+1)),KQ13-HLOOKUP(KQ4+2,Journalier_HLV_Inter,11,FALSE),IF(AND(WEEKDAY(KQ4,2)=3,COUNTIF(Jours_fériés,AND(KQ4+1,KQ4+2))),KQ13-HLOOKUP(KQ4+5,Journalier_HLV_Inter,11,FALSE),IF(AND(WEEKDAY(KQ4,2)=3,COUNTIF(Jours_fériés,KQ4+1)),KQ13-HLOOKUP(KQ4+2,Journalier_HLV_Inter,11,FALSE),IF(AND(WEEKDAY(KQ4,2)=4,COUNTIF(Jours_fériés,KQ4+1)),KQ13-HLOOKUP(KQ4+4,Journalier_HLV_Inter,11,FALSE),IF(AND(WEEKDAY(KQ4,2)=4,COUNTIF(Jours_fériés,AND(KQ4+1,KQ4+4))),KQ13-HLOOKUP(KQ4+5,Journalier_HLV_Inter,11,FALSE),IF(AND(WEEKDAY(KQ4,2)=5,COUNTIF(Jours_fériés,KQ4+3)),KQ13-HLOOKUP(KQ4+4,Journalier_HLV_Inter,11,FALSE),IF(COUNTIF(Week_end,KQ4),0,IF(COUNTIF(Jours_fériés,KQ4),0,KQ13-HLOOKUP(KQ4+1,Journalier_HLV_Inter,11,FALSE)))))))))))))</f>
        <v>0</v>
      </c>
      <c r="KR22" s="63">
        <f>IF(WEEKDAY(KR4,2)=5,(KR13-HLOOKUP(KR4+3,Journalier_HLV_Inter,11,FALSE)),IF(AND(WEEKDAY(KR4,2)=1,COUNTIF(Jours_fériés,AND(KR4+1,IE+2))),KR13-HLOOKUP(KR4+3,Journalier_HLV_Inter,11,FALSE),IF(AND(WEEKDAY(KR4,2)=1,COUNTIF(Jours_fériés,KR4+1)),KR13-HLOOKUP(KR4+2,Journalier_HLV_Inter,11,FALSE),IF(AND(WEEKDAY(KR4,2)=2,COUNTIF(Jours_fériés,AND(KR4+1,KR4+2))),KR13-HLOOKUP(KR4+3,Journalier_HLV_Inter,11,FALSE),IF(AND(WEEKDAY(KR4,2)=2,COUNTIF(Jours_fériés,KR4+1)),KR13-HLOOKUP(KR4+2,Journalier_HLV_Inter,11,FALSE),IF(AND(WEEKDAY(KR4,2)=3,COUNTIF(Jours_fériés,AND(KR4+1,KR4+2))),KR13-HLOOKUP(KR4+5,Journalier_HLV_Inter,11,FALSE),IF(AND(WEEKDAY(KR4,2)=3,COUNTIF(Jours_fériés,KR4+1)),KR13-HLOOKUP(KR4+2,Journalier_HLV_Inter,11,FALSE),IF(AND(WEEKDAY(KR4,2)=4,COUNTIF(Jours_fériés,KR4+1)),KR13-HLOOKUP(KR4+4,Journalier_HLV_Inter,11,FALSE),IF(AND(WEEKDAY(KR4,2)=4,COUNTIF(Jours_fériés,AND(KR4+1,KR4+4))),KR13-HLOOKUP(KR4+5,Journalier_HLV_Inter,11,FALSE),IF(AND(WEEKDAY(KR4,2)=5,COUNTIF(Jours_fériés,KR4+3)),KR13-HLOOKUP(KR4+4,Journalier_HLV_Inter,11,FALSE),IF(COUNTIF(Week_end,KR4),0,IF(COUNTIF(Jours_fériés,KR4),0,KR13-HLOOKUP(KR4+1,Journalier_HLV_Inter,11,FALSE)))))))))))))</f>
        <v>0</v>
      </c>
      <c r="KS22" s="63">
        <f>IF(WEEKDAY(KS4,2)=5,(KS13-HLOOKUP(KS4+3,Journalier_HLV_Inter,11,FALSE)),IF(AND(WEEKDAY(KS4,2)=1,COUNTIF(Jours_fériés,AND(KS4+1,IE+2))),KS13-HLOOKUP(KS4+3,Journalier_HLV_Inter,11,FALSE),IF(AND(WEEKDAY(KS4,2)=1,COUNTIF(Jours_fériés,KS4+1)),KS13-HLOOKUP(KS4+2,Journalier_HLV_Inter,11,FALSE),IF(AND(WEEKDAY(KS4,2)=2,COUNTIF(Jours_fériés,AND(KS4+1,KS4+2))),KS13-HLOOKUP(KS4+3,Journalier_HLV_Inter,11,FALSE),IF(AND(WEEKDAY(KS4,2)=2,COUNTIF(Jours_fériés,KS4+1)),KS13-HLOOKUP(KS4+2,Journalier_HLV_Inter,11,FALSE),IF(AND(WEEKDAY(KS4,2)=3,COUNTIF(Jours_fériés,AND(KS4+1,KS4+2))),KS13-HLOOKUP(KS4+5,Journalier_HLV_Inter,11,FALSE),IF(AND(WEEKDAY(KS4,2)=3,COUNTIF(Jours_fériés,KS4+1)),KS13-HLOOKUP(KS4+2,Journalier_HLV_Inter,11,FALSE),IF(AND(WEEKDAY(KS4,2)=4,COUNTIF(Jours_fériés,KS4+1)),KS13-HLOOKUP(KS4+4,Journalier_HLV_Inter,11,FALSE),IF(AND(WEEKDAY(KS4,2)=4,COUNTIF(Jours_fériés,AND(KS4+1,KS4+4))),KS13-HLOOKUP(KS4+5,Journalier_HLV_Inter,11,FALSE),IF(AND(WEEKDAY(KS4,2)=5,COUNTIF(Jours_fériés,KS4+3)),KS13-HLOOKUP(KS4+4,Journalier_HLV_Inter,11,FALSE),IF(COUNTIF(Week_end,KS4),0,IF(COUNTIF(Jours_fériés,KS4),0,KS13-HLOOKUP(KS4+1,Journalier_HLV_Inter,11,FALSE)))))))))))))</f>
        <v>0</v>
      </c>
      <c r="KT22" s="63">
        <f>IF(WEEKDAY(KT4,2)=5,(KT13-HLOOKUP(KT4+3,Journalier_HLV_Inter,11,FALSE)),IF(AND(WEEKDAY(KT4,2)=1,COUNTIF(Jours_fériés,AND(KT4+1,IE+2))),KT13-HLOOKUP(KT4+3,Journalier_HLV_Inter,11,FALSE),IF(AND(WEEKDAY(KT4,2)=1,COUNTIF(Jours_fériés,KT4+1)),KT13-HLOOKUP(KT4+2,Journalier_HLV_Inter,11,FALSE),IF(AND(WEEKDAY(KT4,2)=2,COUNTIF(Jours_fériés,AND(KT4+1,KT4+2))),KT13-HLOOKUP(KT4+3,Journalier_HLV_Inter,11,FALSE),IF(AND(WEEKDAY(KT4,2)=2,COUNTIF(Jours_fériés,KT4+1)),KT13-HLOOKUP(KT4+2,Journalier_HLV_Inter,11,FALSE),IF(AND(WEEKDAY(KT4,2)=3,COUNTIF(Jours_fériés,AND(KT4+1,KT4+2))),KT13-HLOOKUP(KT4+5,Journalier_HLV_Inter,11,FALSE),IF(AND(WEEKDAY(KT4,2)=3,COUNTIF(Jours_fériés,KT4+1)),KT13-HLOOKUP(KT4+2,Journalier_HLV_Inter,11,FALSE),IF(AND(WEEKDAY(KT4,2)=4,COUNTIF(Jours_fériés,KT4+1)),KT13-HLOOKUP(KT4+4,Journalier_HLV_Inter,11,FALSE),IF(AND(WEEKDAY(KT4,2)=4,COUNTIF(Jours_fériés,AND(KT4+1,KT4+4))),KT13-HLOOKUP(KT4+5,Journalier_HLV_Inter,11,FALSE),IF(AND(WEEKDAY(KT4,2)=5,COUNTIF(Jours_fériés,KT4+3)),KT13-HLOOKUP(KT4+4,Journalier_HLV_Inter,11,FALSE),IF(COUNTIF(Week_end,KT4),0,IF(COUNTIF(Jours_fériés,KT4),0,KT13-HLOOKUP(KT4+1,Journalier_HLV_Inter,11,FALSE)))))))))))))</f>
        <v>0</v>
      </c>
      <c r="KU22" s="63">
        <f>IF(WEEKDAY(KU4,2)=5,(KU13-HLOOKUP(KU4+3,Journalier_HLV_Inter,11,FALSE)),IF(AND(WEEKDAY(KU4,2)=1,COUNTIF(Jours_fériés,AND(KU4+1,IE+2))),KU13-HLOOKUP(KU4+3,Journalier_HLV_Inter,11,FALSE),IF(AND(WEEKDAY(KU4,2)=1,COUNTIF(Jours_fériés,KU4+1)),KU13-HLOOKUP(KU4+2,Journalier_HLV_Inter,11,FALSE),IF(AND(WEEKDAY(KU4,2)=2,COUNTIF(Jours_fériés,AND(KU4+1,KU4+2))),KU13-HLOOKUP(KU4+3,Journalier_HLV_Inter,11,FALSE),IF(AND(WEEKDAY(KU4,2)=2,COUNTIF(Jours_fériés,KU4+1)),KU13-HLOOKUP(KU4+2,Journalier_HLV_Inter,11,FALSE),IF(AND(WEEKDAY(KU4,2)=3,COUNTIF(Jours_fériés,AND(KU4+1,KU4+2))),KU13-HLOOKUP(KU4+5,Journalier_HLV_Inter,11,FALSE),IF(AND(WEEKDAY(KU4,2)=3,COUNTIF(Jours_fériés,KU4+1)),KU13-HLOOKUP(KU4+2,Journalier_HLV_Inter,11,FALSE),IF(AND(WEEKDAY(KU4,2)=4,COUNTIF(Jours_fériés,KU4+1)),KU13-HLOOKUP(KU4+4,Journalier_HLV_Inter,11,FALSE),IF(AND(WEEKDAY(KU4,2)=4,COUNTIF(Jours_fériés,AND(KU4+1,KU4+4))),KU13-HLOOKUP(KU4+5,Journalier_HLV_Inter,11,FALSE),IF(AND(WEEKDAY(KU4,2)=5,COUNTIF(Jours_fériés,KU4+3)),KU13-HLOOKUP(KU4+4,Journalier_HLV_Inter,11,FALSE),IF(COUNTIF(Week_end,KU4),0,IF(COUNTIF(Jours_fériés,KU4),0,KU13-HLOOKUP(KU4+1,Journalier_HLV_Inter,11,FALSE)))))))))))))</f>
        <v>0</v>
      </c>
      <c r="KV22" s="63">
        <f>IF(WEEKDAY(KV4,2)=5,(KV13-HLOOKUP(KV4+3,Journalier_HLV_Inter,11,FALSE)),IF(AND(WEEKDAY(KV4,2)=1,COUNTIF(Jours_fériés,AND(KV4+1,IE+2))),KV13-HLOOKUP(KV4+3,Journalier_HLV_Inter,11,FALSE),IF(AND(WEEKDAY(KV4,2)=1,COUNTIF(Jours_fériés,KV4+1)),KV13-HLOOKUP(KV4+2,Journalier_HLV_Inter,11,FALSE),IF(AND(WEEKDAY(KV4,2)=2,COUNTIF(Jours_fériés,AND(KV4+1,KV4+2))),KV13-HLOOKUP(KV4+3,Journalier_HLV_Inter,11,FALSE),IF(AND(WEEKDAY(KV4,2)=2,COUNTIF(Jours_fériés,KV4+1)),KV13-HLOOKUP(KV4+2,Journalier_HLV_Inter,11,FALSE),IF(AND(WEEKDAY(KV4,2)=3,COUNTIF(Jours_fériés,AND(KV4+1,KV4+2))),KV13-HLOOKUP(KV4+5,Journalier_HLV_Inter,11,FALSE),IF(AND(WEEKDAY(KV4,2)=3,COUNTIF(Jours_fériés,KV4+1)),KV13-HLOOKUP(KV4+2,Journalier_HLV_Inter,11,FALSE),IF(AND(WEEKDAY(KV4,2)=4,COUNTIF(Jours_fériés,KV4+1)),KV13-HLOOKUP(KV4+4,Journalier_HLV_Inter,11,FALSE),IF(AND(WEEKDAY(KV4,2)=4,COUNTIF(Jours_fériés,AND(KV4+1,KV4+4))),KV13-HLOOKUP(KV4+5,Journalier_HLV_Inter,11,FALSE),IF(AND(WEEKDAY(KV4,2)=5,COUNTIF(Jours_fériés,KV4+3)),KV13-HLOOKUP(KV4+4,Journalier_HLV_Inter,11,FALSE),IF(COUNTIF(Week_end,KV4),0,IF(COUNTIF(Jours_fériés,KV4),0,KV13-HLOOKUP(KV4+1,Journalier_HLV_Inter,11,FALSE)))))))))))))</f>
        <v>0</v>
      </c>
      <c r="KW22" s="63">
        <f>IF(WEEKDAY(KW4,2)=5,(KW13-HLOOKUP(KW4+3,Journalier_HLV_Inter,11,FALSE)),IF(AND(WEEKDAY(KW4,2)=1,COUNTIF(Jours_fériés,AND(KW4+1,IE+2))),KW13-HLOOKUP(KW4+3,Journalier_HLV_Inter,11,FALSE),IF(AND(WEEKDAY(KW4,2)=1,COUNTIF(Jours_fériés,KW4+1)),KW13-HLOOKUP(KW4+2,Journalier_HLV_Inter,11,FALSE),IF(AND(WEEKDAY(KW4,2)=2,COUNTIF(Jours_fériés,AND(KW4+1,KW4+2))),KW13-HLOOKUP(KW4+3,Journalier_HLV_Inter,11,FALSE),IF(AND(WEEKDAY(KW4,2)=2,COUNTIF(Jours_fériés,KW4+1)),KW13-HLOOKUP(KW4+2,Journalier_HLV_Inter,11,FALSE),IF(AND(WEEKDAY(KW4,2)=3,COUNTIF(Jours_fériés,AND(KW4+1,KW4+2))),KW13-HLOOKUP(KW4+5,Journalier_HLV_Inter,11,FALSE),IF(AND(WEEKDAY(KW4,2)=3,COUNTIF(Jours_fériés,KW4+1)),KW13-HLOOKUP(KW4+2,Journalier_HLV_Inter,11,FALSE),IF(AND(WEEKDAY(KW4,2)=4,COUNTIF(Jours_fériés,KW4+1)),KW13-HLOOKUP(KW4+4,Journalier_HLV_Inter,11,FALSE),IF(AND(WEEKDAY(KW4,2)=4,COUNTIF(Jours_fériés,AND(KW4+1,KW4+4))),KW13-HLOOKUP(KW4+5,Journalier_HLV_Inter,11,FALSE),IF(AND(WEEKDAY(KW4,2)=5,COUNTIF(Jours_fériés,KW4+3)),KW13-HLOOKUP(KW4+4,Journalier_HLV_Inter,11,FALSE),IF(COUNTIF(Week_end,KW4),0,IF(COUNTIF(Jours_fériés,KW4),0,KW13-HLOOKUP(KW4+1,Journalier_HLV_Inter,11,FALSE)))))))))))))</f>
        <v>0</v>
      </c>
      <c r="KX22" s="63">
        <f>IF(WEEKDAY(KX4,2)=5,(KX13-HLOOKUP(KX4+3,Journalier_HLV_Inter,11,FALSE)),IF(AND(WEEKDAY(KX4,2)=1,COUNTIF(Jours_fériés,AND(KX4+1,IE+2))),KX13-HLOOKUP(KX4+3,Journalier_HLV_Inter,11,FALSE),IF(AND(WEEKDAY(KX4,2)=1,COUNTIF(Jours_fériés,KX4+1)),KX13-HLOOKUP(KX4+2,Journalier_HLV_Inter,11,FALSE),IF(AND(WEEKDAY(KX4,2)=2,COUNTIF(Jours_fériés,AND(KX4+1,KX4+2))),KX13-HLOOKUP(KX4+3,Journalier_HLV_Inter,11,FALSE),IF(AND(WEEKDAY(KX4,2)=2,COUNTIF(Jours_fériés,KX4+1)),KX13-HLOOKUP(KX4+2,Journalier_HLV_Inter,11,FALSE),IF(AND(WEEKDAY(KX4,2)=3,COUNTIF(Jours_fériés,AND(KX4+1,KX4+2))),KX13-HLOOKUP(KX4+5,Journalier_HLV_Inter,11,FALSE),IF(AND(WEEKDAY(KX4,2)=3,COUNTIF(Jours_fériés,KX4+1)),KX13-HLOOKUP(KX4+2,Journalier_HLV_Inter,11,FALSE),IF(AND(WEEKDAY(KX4,2)=4,COUNTIF(Jours_fériés,KX4+1)),KX13-HLOOKUP(KX4+4,Journalier_HLV_Inter,11,FALSE),IF(AND(WEEKDAY(KX4,2)=4,COUNTIF(Jours_fériés,AND(KX4+1,KX4+4))),KX13-HLOOKUP(KX4+5,Journalier_HLV_Inter,11,FALSE),IF(AND(WEEKDAY(KX4,2)=5,COUNTIF(Jours_fériés,KX4+3)),KX13-HLOOKUP(KX4+4,Journalier_HLV_Inter,11,FALSE),IF(COUNTIF(Week_end,KX4),0,IF(COUNTIF(Jours_fériés,KX4),0,KX13-HLOOKUP(KX4+1,Journalier_HLV_Inter,11,FALSE)))))))))))))</f>
        <v>0</v>
      </c>
      <c r="KY22" s="63">
        <f>IF(WEEKDAY(KY4,2)=5,(KY13-HLOOKUP(KY4+3,Journalier_HLV_Inter,11,FALSE)),IF(AND(WEEKDAY(KY4,2)=1,COUNTIF(Jours_fériés,AND(KY4+1,IE+2))),KY13-HLOOKUP(KY4+3,Journalier_HLV_Inter,11,FALSE),IF(AND(WEEKDAY(KY4,2)=1,COUNTIF(Jours_fériés,KY4+1)),KY13-HLOOKUP(KY4+2,Journalier_HLV_Inter,11,FALSE),IF(AND(WEEKDAY(KY4,2)=2,COUNTIF(Jours_fériés,AND(KY4+1,KY4+2))),KY13-HLOOKUP(KY4+3,Journalier_HLV_Inter,11,FALSE),IF(AND(WEEKDAY(KY4,2)=2,COUNTIF(Jours_fériés,KY4+1)),KY13-HLOOKUP(KY4+2,Journalier_HLV_Inter,11,FALSE),IF(AND(WEEKDAY(KY4,2)=3,COUNTIF(Jours_fériés,AND(KY4+1,KY4+2))),KY13-HLOOKUP(KY4+5,Journalier_HLV_Inter,11,FALSE),IF(AND(WEEKDAY(KY4,2)=3,COUNTIF(Jours_fériés,KY4+1)),KY13-HLOOKUP(KY4+2,Journalier_HLV_Inter,11,FALSE),IF(AND(WEEKDAY(KY4,2)=4,COUNTIF(Jours_fériés,KY4+1)),KY13-HLOOKUP(KY4+4,Journalier_HLV_Inter,11,FALSE),IF(AND(WEEKDAY(KY4,2)=4,COUNTIF(Jours_fériés,AND(KY4+1,KY4+4))),KY13-HLOOKUP(KY4+5,Journalier_HLV_Inter,11,FALSE),IF(AND(WEEKDAY(KY4,2)=5,COUNTIF(Jours_fériés,KY4+3)),KY13-HLOOKUP(KY4+4,Journalier_HLV_Inter,11,FALSE),IF(COUNTIF(Week_end,KY4),0,IF(COUNTIF(Jours_fériés,KY4),0,KY13-HLOOKUP(KY4+1,Journalier_HLV_Inter,11,FALSE)))))))))))))</f>
        <v>0</v>
      </c>
      <c r="KZ22" s="63">
        <f>IF(WEEKDAY(KZ4,2)=5,(KZ13-HLOOKUP(KZ4+3,Journalier_HLV_Inter,11,FALSE)),IF(AND(WEEKDAY(KZ4,2)=1,COUNTIF(Jours_fériés,AND(KZ4+1,IE+2))),KZ13-HLOOKUP(KZ4+3,Journalier_HLV_Inter,11,FALSE),IF(AND(WEEKDAY(KZ4,2)=1,COUNTIF(Jours_fériés,KZ4+1)),KZ13-HLOOKUP(KZ4+2,Journalier_HLV_Inter,11,FALSE),IF(AND(WEEKDAY(KZ4,2)=2,COUNTIF(Jours_fériés,AND(KZ4+1,KZ4+2))),KZ13-HLOOKUP(KZ4+3,Journalier_HLV_Inter,11,FALSE),IF(AND(WEEKDAY(KZ4,2)=2,COUNTIF(Jours_fériés,KZ4+1)),KZ13-HLOOKUP(KZ4+2,Journalier_HLV_Inter,11,FALSE),IF(AND(WEEKDAY(KZ4,2)=3,COUNTIF(Jours_fériés,AND(KZ4+1,KZ4+2))),KZ13-HLOOKUP(KZ4+5,Journalier_HLV_Inter,11,FALSE),IF(AND(WEEKDAY(KZ4,2)=3,COUNTIF(Jours_fériés,KZ4+1)),KZ13-HLOOKUP(KZ4+2,Journalier_HLV_Inter,11,FALSE),IF(AND(WEEKDAY(KZ4,2)=4,COUNTIF(Jours_fériés,KZ4+1)),KZ13-HLOOKUP(KZ4+4,Journalier_HLV_Inter,11,FALSE),IF(AND(WEEKDAY(KZ4,2)=4,COUNTIF(Jours_fériés,AND(KZ4+1,KZ4+4))),KZ13-HLOOKUP(KZ4+5,Journalier_HLV_Inter,11,FALSE),IF(AND(WEEKDAY(KZ4,2)=5,COUNTIF(Jours_fériés,KZ4+3)),KZ13-HLOOKUP(KZ4+4,Journalier_HLV_Inter,11,FALSE),IF(COUNTIF(Week_end,KZ4),0,IF(COUNTIF(Jours_fériés,KZ4),0,KZ13-HLOOKUP(KZ4+1,Journalier_HLV_Inter,11,FALSE)))))))))))))</f>
        <v>0</v>
      </c>
      <c r="LA22" s="63">
        <f>IF(WEEKDAY(LA4,2)=5,(LA13-HLOOKUP(LA4+3,Journalier_HLV_Inter,11,FALSE)),IF(AND(WEEKDAY(LA4,2)=1,COUNTIF(Jours_fériés,AND(LA4+1,IE+2))),LA13-HLOOKUP(LA4+3,Journalier_HLV_Inter,11,FALSE),IF(AND(WEEKDAY(LA4,2)=1,COUNTIF(Jours_fériés,LA4+1)),LA13-HLOOKUP(LA4+2,Journalier_HLV_Inter,11,FALSE),IF(AND(WEEKDAY(LA4,2)=2,COUNTIF(Jours_fériés,AND(LA4+1,LA4+2))),LA13-HLOOKUP(LA4+3,Journalier_HLV_Inter,11,FALSE),IF(AND(WEEKDAY(LA4,2)=2,COUNTIF(Jours_fériés,LA4+1)),LA13-HLOOKUP(LA4+2,Journalier_HLV_Inter,11,FALSE),IF(AND(WEEKDAY(LA4,2)=3,COUNTIF(Jours_fériés,AND(LA4+1,LA4+2))),LA13-HLOOKUP(LA4+5,Journalier_HLV_Inter,11,FALSE),IF(AND(WEEKDAY(LA4,2)=3,COUNTIF(Jours_fériés,LA4+1)),LA13-HLOOKUP(LA4+2,Journalier_HLV_Inter,11,FALSE),IF(AND(WEEKDAY(LA4,2)=4,COUNTIF(Jours_fériés,LA4+1)),LA13-HLOOKUP(LA4+4,Journalier_HLV_Inter,11,FALSE),IF(AND(WEEKDAY(LA4,2)=4,COUNTIF(Jours_fériés,AND(LA4+1,LA4+4))),LA13-HLOOKUP(LA4+5,Journalier_HLV_Inter,11,FALSE),IF(AND(WEEKDAY(LA4,2)=5,COUNTIF(Jours_fériés,LA4+3)),LA13-HLOOKUP(LA4+4,Journalier_HLV_Inter,11,FALSE),IF(COUNTIF(Week_end,LA4),0,IF(COUNTIF(Jours_fériés,LA4),0,LA13-HLOOKUP(LA4+1,Journalier_HLV_Inter,11,FALSE)))))))))))))</f>
        <v>0</v>
      </c>
      <c r="LB22" s="63">
        <f>IF(WEEKDAY(LB4,2)=5,(LB13-HLOOKUP(LB4+3,Journalier_HLV_Inter,11,FALSE)),IF(AND(WEEKDAY(LB4,2)=1,COUNTIF(Jours_fériés,AND(LB4+1,IE+2))),LB13-HLOOKUP(LB4+3,Journalier_HLV_Inter,11,FALSE),IF(AND(WEEKDAY(LB4,2)=1,COUNTIF(Jours_fériés,LB4+1)),LB13-HLOOKUP(LB4+2,Journalier_HLV_Inter,11,FALSE),IF(AND(WEEKDAY(LB4,2)=2,COUNTIF(Jours_fériés,AND(LB4+1,LB4+2))),LB13-HLOOKUP(LB4+3,Journalier_HLV_Inter,11,FALSE),IF(AND(WEEKDAY(LB4,2)=2,COUNTIF(Jours_fériés,LB4+1)),LB13-HLOOKUP(LB4+2,Journalier_HLV_Inter,11,FALSE),IF(AND(WEEKDAY(LB4,2)=3,COUNTIF(Jours_fériés,AND(LB4+1,LB4+2))),LB13-HLOOKUP(LB4+5,Journalier_HLV_Inter,11,FALSE),IF(AND(WEEKDAY(LB4,2)=3,COUNTIF(Jours_fériés,LB4+1)),LB13-HLOOKUP(LB4+2,Journalier_HLV_Inter,11,FALSE),IF(AND(WEEKDAY(LB4,2)=4,COUNTIF(Jours_fériés,LB4+1)),LB13-HLOOKUP(LB4+4,Journalier_HLV_Inter,11,FALSE),IF(AND(WEEKDAY(LB4,2)=4,COUNTIF(Jours_fériés,AND(LB4+1,LB4+4))),LB13-HLOOKUP(LB4+5,Journalier_HLV_Inter,11,FALSE),IF(AND(WEEKDAY(LB4,2)=5,COUNTIF(Jours_fériés,LB4+3)),LB13-HLOOKUP(LB4+4,Journalier_HLV_Inter,11,FALSE),IF(COUNTIF(Week_end,LB4),0,IF(COUNTIF(Jours_fériés,LB4),0,LB13-HLOOKUP(LB4+1,Journalier_HLV_Inter,11,FALSE)))))))))))))</f>
        <v>0</v>
      </c>
      <c r="LC22" s="63">
        <f>IF(WEEKDAY(LC4,2)=5,(LC13-HLOOKUP(LC4+3,Journalier_HLV_Inter,11,FALSE)),IF(AND(WEEKDAY(LC4,2)=1,COUNTIF(Jours_fériés,AND(LC4+1,IE+2))),LC13-HLOOKUP(LC4+3,Journalier_HLV_Inter,11,FALSE),IF(AND(WEEKDAY(LC4,2)=1,COUNTIF(Jours_fériés,LC4+1)),LC13-HLOOKUP(LC4+2,Journalier_HLV_Inter,11,FALSE),IF(AND(WEEKDAY(LC4,2)=2,COUNTIF(Jours_fériés,AND(LC4+1,LC4+2))),LC13-HLOOKUP(LC4+3,Journalier_HLV_Inter,11,FALSE),IF(AND(WEEKDAY(LC4,2)=2,COUNTIF(Jours_fériés,LC4+1)),LC13-HLOOKUP(LC4+2,Journalier_HLV_Inter,11,FALSE),IF(AND(WEEKDAY(LC4,2)=3,COUNTIF(Jours_fériés,AND(LC4+1,LC4+2))),LC13-HLOOKUP(LC4+5,Journalier_HLV_Inter,11,FALSE),IF(AND(WEEKDAY(LC4,2)=3,COUNTIF(Jours_fériés,LC4+1)),LC13-HLOOKUP(LC4+2,Journalier_HLV_Inter,11,FALSE),IF(AND(WEEKDAY(LC4,2)=4,COUNTIF(Jours_fériés,LC4+1)),LC13-HLOOKUP(LC4+4,Journalier_HLV_Inter,11,FALSE),IF(AND(WEEKDAY(LC4,2)=4,COUNTIF(Jours_fériés,AND(LC4+1,LC4+4))),LC13-HLOOKUP(LC4+5,Journalier_HLV_Inter,11,FALSE),IF(AND(WEEKDAY(LC4,2)=5,COUNTIF(Jours_fériés,LC4+3)),LC13-HLOOKUP(LC4+4,Journalier_HLV_Inter,11,FALSE),IF(COUNTIF(Week_end,LC4),0,IF(COUNTIF(Jours_fériés,LC4),0,LC13-HLOOKUP(LC4+1,Journalier_HLV_Inter,11,FALSE)))))))))))))</f>
        <v>0</v>
      </c>
      <c r="LD22" s="63">
        <f>IF(WEEKDAY(LD4,2)=5,(LD13-HLOOKUP(LD4+3,Journalier_HLV_Inter,11,FALSE)),IF(AND(WEEKDAY(LD4,2)=1,COUNTIF(Jours_fériés,AND(LD4+1,IE+2))),LD13-HLOOKUP(LD4+3,Journalier_HLV_Inter,11,FALSE),IF(AND(WEEKDAY(LD4,2)=1,COUNTIF(Jours_fériés,LD4+1)),LD13-HLOOKUP(LD4+2,Journalier_HLV_Inter,11,FALSE),IF(AND(WEEKDAY(LD4,2)=2,COUNTIF(Jours_fériés,AND(LD4+1,LD4+2))),LD13-HLOOKUP(LD4+3,Journalier_HLV_Inter,11,FALSE),IF(AND(WEEKDAY(LD4,2)=2,COUNTIF(Jours_fériés,LD4+1)),LD13-HLOOKUP(LD4+2,Journalier_HLV_Inter,11,FALSE),IF(AND(WEEKDAY(LD4,2)=3,COUNTIF(Jours_fériés,AND(LD4+1,LD4+2))),LD13-HLOOKUP(LD4+5,Journalier_HLV_Inter,11,FALSE),IF(AND(WEEKDAY(LD4,2)=3,COUNTIF(Jours_fériés,LD4+1)),LD13-HLOOKUP(LD4+2,Journalier_HLV_Inter,11,FALSE),IF(AND(WEEKDAY(LD4,2)=4,COUNTIF(Jours_fériés,LD4+1)),LD13-HLOOKUP(LD4+4,Journalier_HLV_Inter,11,FALSE),IF(AND(WEEKDAY(LD4,2)=4,COUNTIF(Jours_fériés,AND(LD4+1,LD4+4))),LD13-HLOOKUP(LD4+5,Journalier_HLV_Inter,11,FALSE),IF(AND(WEEKDAY(LD4,2)=5,COUNTIF(Jours_fériés,LD4+3)),LD13-HLOOKUP(LD4+4,Journalier_HLV_Inter,11,FALSE),IF(COUNTIF(Week_end,LD4),0,IF(COUNTIF(Jours_fériés,LD4),0,LD13-HLOOKUP(LD4+1,Journalier_HLV_Inter,11,FALSE)))))))))))))</f>
        <v>0</v>
      </c>
      <c r="LE22" s="63">
        <f>IF(WEEKDAY(LE4,2)=5,(LE13-HLOOKUP(LE4+3,Journalier_HLV_Inter,11,FALSE)),IF(AND(WEEKDAY(LE4,2)=1,COUNTIF(Jours_fériés,AND(LE4+1,IE+2))),LE13-HLOOKUP(LE4+3,Journalier_HLV_Inter,11,FALSE),IF(AND(WEEKDAY(LE4,2)=1,COUNTIF(Jours_fériés,LE4+1)),LE13-HLOOKUP(LE4+2,Journalier_HLV_Inter,11,FALSE),IF(AND(WEEKDAY(LE4,2)=2,COUNTIF(Jours_fériés,AND(LE4+1,LE4+2))),LE13-HLOOKUP(LE4+3,Journalier_HLV_Inter,11,FALSE),IF(AND(WEEKDAY(LE4,2)=2,COUNTIF(Jours_fériés,LE4+1)),LE13-HLOOKUP(LE4+2,Journalier_HLV_Inter,11,FALSE),IF(AND(WEEKDAY(LE4,2)=3,COUNTIF(Jours_fériés,AND(LE4+1,LE4+2))),LE13-HLOOKUP(LE4+5,Journalier_HLV_Inter,11,FALSE),IF(AND(WEEKDAY(LE4,2)=3,COUNTIF(Jours_fériés,LE4+1)),LE13-HLOOKUP(LE4+2,Journalier_HLV_Inter,11,FALSE),IF(AND(WEEKDAY(LE4,2)=4,COUNTIF(Jours_fériés,LE4+1)),LE13-HLOOKUP(LE4+4,Journalier_HLV_Inter,11,FALSE),IF(AND(WEEKDAY(LE4,2)=4,COUNTIF(Jours_fériés,AND(LE4+1,LE4+4))),LE13-HLOOKUP(LE4+5,Journalier_HLV_Inter,11,FALSE),IF(AND(WEEKDAY(LE4,2)=5,COUNTIF(Jours_fériés,LE4+3)),LE13-HLOOKUP(LE4+4,Journalier_HLV_Inter,11,FALSE),IF(COUNTIF(Week_end,LE4),0,IF(COUNTIF(Jours_fériés,LE4),0,LE13-HLOOKUP(LE4+1,Journalier_HLV_Inter,11,FALSE)))))))))))))</f>
        <v>0</v>
      </c>
      <c r="LF22" s="63">
        <f>IF(WEEKDAY(LF4,2)=5,(LF13-HLOOKUP(LF4+3,Journalier_HLV_Inter,11,FALSE)),IF(AND(WEEKDAY(LF4,2)=1,COUNTIF(Jours_fériés,AND(LF4+1,IE+2))),LF13-HLOOKUP(LF4+3,Journalier_HLV_Inter,11,FALSE),IF(AND(WEEKDAY(LF4,2)=1,COUNTIF(Jours_fériés,LF4+1)),LF13-HLOOKUP(LF4+2,Journalier_HLV_Inter,11,FALSE),IF(AND(WEEKDAY(LF4,2)=2,COUNTIF(Jours_fériés,AND(LF4+1,LF4+2))),LF13-HLOOKUP(LF4+3,Journalier_HLV_Inter,11,FALSE),IF(AND(WEEKDAY(LF4,2)=2,COUNTIF(Jours_fériés,LF4+1)),LF13-HLOOKUP(LF4+2,Journalier_HLV_Inter,11,FALSE),IF(AND(WEEKDAY(LF4,2)=3,COUNTIF(Jours_fériés,AND(LF4+1,LF4+2))),LF13-HLOOKUP(LF4+5,Journalier_HLV_Inter,11,FALSE),IF(AND(WEEKDAY(LF4,2)=3,COUNTIF(Jours_fériés,LF4+1)),LF13-HLOOKUP(LF4+2,Journalier_HLV_Inter,11,FALSE),IF(AND(WEEKDAY(LF4,2)=4,COUNTIF(Jours_fériés,LF4+1)),LF13-HLOOKUP(LF4+4,Journalier_HLV_Inter,11,FALSE),IF(AND(WEEKDAY(LF4,2)=4,COUNTIF(Jours_fériés,AND(LF4+1,LF4+4))),LF13-HLOOKUP(LF4+5,Journalier_HLV_Inter,11,FALSE),IF(AND(WEEKDAY(LF4,2)=5,COUNTIF(Jours_fériés,LF4+3)),LF13-HLOOKUP(LF4+4,Journalier_HLV_Inter,11,FALSE),IF(COUNTIF(Week_end,LF4),0,IF(COUNTIF(Jours_fériés,LF4),0,LF13-HLOOKUP(LF4+1,Journalier_HLV_Inter,11,FALSE)))))))))))))</f>
        <v>0</v>
      </c>
      <c r="LG22" s="63">
        <f>IF(WEEKDAY(LG4,2)=5,(LG13-HLOOKUP(LG4+3,Journalier_HLV_Inter,11,FALSE)),IF(AND(WEEKDAY(LG4,2)=1,COUNTIF(Jours_fériés,AND(LG4+1,IE+2))),LG13-HLOOKUP(LG4+3,Journalier_HLV_Inter,11,FALSE),IF(AND(WEEKDAY(LG4,2)=1,COUNTIF(Jours_fériés,LG4+1)),LG13-HLOOKUP(LG4+2,Journalier_HLV_Inter,11,FALSE),IF(AND(WEEKDAY(LG4,2)=2,COUNTIF(Jours_fériés,AND(LG4+1,LG4+2))),LG13-HLOOKUP(LG4+3,Journalier_HLV_Inter,11,FALSE),IF(AND(WEEKDAY(LG4,2)=2,COUNTIF(Jours_fériés,LG4+1)),LG13-HLOOKUP(LG4+2,Journalier_HLV_Inter,11,FALSE),IF(AND(WEEKDAY(LG4,2)=3,COUNTIF(Jours_fériés,AND(LG4+1,LG4+2))),LG13-HLOOKUP(LG4+5,Journalier_HLV_Inter,11,FALSE),IF(AND(WEEKDAY(LG4,2)=3,COUNTIF(Jours_fériés,LG4+1)),LG13-HLOOKUP(LG4+2,Journalier_HLV_Inter,11,FALSE),IF(AND(WEEKDAY(LG4,2)=4,COUNTIF(Jours_fériés,LG4+1)),LG13-HLOOKUP(LG4+4,Journalier_HLV_Inter,11,FALSE),IF(AND(WEEKDAY(LG4,2)=4,COUNTIF(Jours_fériés,AND(LG4+1,LG4+4))),LG13-HLOOKUP(LG4+5,Journalier_HLV_Inter,11,FALSE),IF(AND(WEEKDAY(LG4,2)=5,COUNTIF(Jours_fériés,LG4+3)),LG13-HLOOKUP(LG4+4,Journalier_HLV_Inter,11,FALSE),IF(COUNTIF(Week_end,LG4),0,IF(COUNTIF(Jours_fériés,LG4),0,LG13-HLOOKUP(LG4+1,Journalier_HLV_Inter,11,FALSE)))))))))))))</f>
        <v>0</v>
      </c>
      <c r="LH22" s="63">
        <f>IF(WEEKDAY(LH4,2)=5,(LH13-HLOOKUP(LH4+3,Journalier_HLV_Inter,11,FALSE)),IF(AND(WEEKDAY(LH4,2)=1,COUNTIF(Jours_fériés,AND(LH4+1,IE+2))),LH13-HLOOKUP(LH4+3,Journalier_HLV_Inter,11,FALSE),IF(AND(WEEKDAY(LH4,2)=1,COUNTIF(Jours_fériés,LH4+1)),LH13-HLOOKUP(LH4+2,Journalier_HLV_Inter,11,FALSE),IF(AND(WEEKDAY(LH4,2)=2,COUNTIF(Jours_fériés,AND(LH4+1,LH4+2))),LH13-HLOOKUP(LH4+3,Journalier_HLV_Inter,11,FALSE),IF(AND(WEEKDAY(LH4,2)=2,COUNTIF(Jours_fériés,LH4+1)),LH13-HLOOKUP(LH4+2,Journalier_HLV_Inter,11,FALSE),IF(AND(WEEKDAY(LH4,2)=3,COUNTIF(Jours_fériés,AND(LH4+1,LH4+2))),LH13-HLOOKUP(LH4+5,Journalier_HLV_Inter,11,FALSE),IF(AND(WEEKDAY(LH4,2)=3,COUNTIF(Jours_fériés,LH4+1)),LH13-HLOOKUP(LH4+2,Journalier_HLV_Inter,11,FALSE),IF(AND(WEEKDAY(LH4,2)=4,COUNTIF(Jours_fériés,LH4+1)),LH13-HLOOKUP(LH4+4,Journalier_HLV_Inter,11,FALSE),IF(AND(WEEKDAY(LH4,2)=4,COUNTIF(Jours_fériés,AND(LH4+1,LH4+4))),LH13-HLOOKUP(LH4+5,Journalier_HLV_Inter,11,FALSE),IF(AND(WEEKDAY(LH4,2)=5,COUNTIF(Jours_fériés,LH4+3)),LH13-HLOOKUP(LH4+4,Journalier_HLV_Inter,11,FALSE),IF(COUNTIF(Week_end,LH4),0,IF(COUNTIF(Jours_fériés,LH4),0,LH13-HLOOKUP(LH4+1,Journalier_HLV_Inter,11,FALSE)))))))))))))</f>
        <v>0</v>
      </c>
      <c r="LI22" s="63">
        <f>IF(WEEKDAY(LI4,2)=5,(LI13-HLOOKUP(LI4+3,Journalier_HLV_Inter,11,FALSE)),IF(AND(WEEKDAY(LI4,2)=1,COUNTIF(Jours_fériés,AND(LI4+1,IE+2))),LI13-HLOOKUP(LI4+3,Journalier_HLV_Inter,11,FALSE),IF(AND(WEEKDAY(LI4,2)=1,COUNTIF(Jours_fériés,LI4+1)),LI13-HLOOKUP(LI4+2,Journalier_HLV_Inter,11,FALSE),IF(AND(WEEKDAY(LI4,2)=2,COUNTIF(Jours_fériés,AND(LI4+1,LI4+2))),LI13-HLOOKUP(LI4+3,Journalier_HLV_Inter,11,FALSE),IF(AND(WEEKDAY(LI4,2)=2,COUNTIF(Jours_fériés,LI4+1)),LI13-HLOOKUP(LI4+2,Journalier_HLV_Inter,11,FALSE),IF(AND(WEEKDAY(LI4,2)=3,COUNTIF(Jours_fériés,AND(LI4+1,LI4+2))),LI13-HLOOKUP(LI4+5,Journalier_HLV_Inter,11,FALSE),IF(AND(WEEKDAY(LI4,2)=3,COUNTIF(Jours_fériés,LI4+1)),LI13-HLOOKUP(LI4+2,Journalier_HLV_Inter,11,FALSE),IF(AND(WEEKDAY(LI4,2)=4,COUNTIF(Jours_fériés,LI4+1)),LI13-HLOOKUP(LI4+4,Journalier_HLV_Inter,11,FALSE),IF(AND(WEEKDAY(LI4,2)=4,COUNTIF(Jours_fériés,AND(LI4+1,LI4+4))),LI13-HLOOKUP(LI4+5,Journalier_HLV_Inter,11,FALSE),IF(AND(WEEKDAY(LI4,2)=5,COUNTIF(Jours_fériés,LI4+3)),LI13-HLOOKUP(LI4+4,Journalier_HLV_Inter,11,FALSE),IF(COUNTIF(Week_end,LI4),0,IF(COUNTIF(Jours_fériés,LI4),0,LI13-HLOOKUP(LI4+1,Journalier_HLV_Inter,11,FALSE)))))))))))))</f>
        <v>0</v>
      </c>
      <c r="LJ22" s="63">
        <f>IF(WEEKDAY(LJ4,2)=5,(LJ13-HLOOKUP(LJ4+3,Journalier_HLV_Inter,11,FALSE)),IF(AND(WEEKDAY(LJ4,2)=1,COUNTIF(Jours_fériés,AND(LJ4+1,IE+2))),LJ13-HLOOKUP(LJ4+3,Journalier_HLV_Inter,11,FALSE),IF(AND(WEEKDAY(LJ4,2)=1,COUNTIF(Jours_fériés,LJ4+1)),LJ13-HLOOKUP(LJ4+2,Journalier_HLV_Inter,11,FALSE),IF(AND(WEEKDAY(LJ4,2)=2,COUNTIF(Jours_fériés,AND(LJ4+1,LJ4+2))),LJ13-HLOOKUP(LJ4+3,Journalier_HLV_Inter,11,FALSE),IF(AND(WEEKDAY(LJ4,2)=2,COUNTIF(Jours_fériés,LJ4+1)),LJ13-HLOOKUP(LJ4+2,Journalier_HLV_Inter,11,FALSE),IF(AND(WEEKDAY(LJ4,2)=3,COUNTIF(Jours_fériés,AND(LJ4+1,LJ4+2))),LJ13-HLOOKUP(LJ4+5,Journalier_HLV_Inter,11,FALSE),IF(AND(WEEKDAY(LJ4,2)=3,COUNTIF(Jours_fériés,LJ4+1)),LJ13-HLOOKUP(LJ4+2,Journalier_HLV_Inter,11,FALSE),IF(AND(WEEKDAY(LJ4,2)=4,COUNTIF(Jours_fériés,LJ4+1)),LJ13-HLOOKUP(LJ4+4,Journalier_HLV_Inter,11,FALSE),IF(AND(WEEKDAY(LJ4,2)=4,COUNTIF(Jours_fériés,AND(LJ4+1,LJ4+4))),LJ13-HLOOKUP(LJ4+5,Journalier_HLV_Inter,11,FALSE),IF(AND(WEEKDAY(LJ4,2)=5,COUNTIF(Jours_fériés,LJ4+3)),LJ13-HLOOKUP(LJ4+4,Journalier_HLV_Inter,11,FALSE),IF(COUNTIF(Week_end,LJ4),0,IF(COUNTIF(Jours_fériés,LJ4),0,LJ13-HLOOKUP(LJ4+1,Journalier_HLV_Inter,11,FALSE)))))))))))))</f>
        <v>0</v>
      </c>
      <c r="LK22" s="63">
        <f>IF(WEEKDAY(LK4,2)=5,(LK13-HLOOKUP(LK4+3,Journalier_HLV_Inter,11,FALSE)),IF(AND(WEEKDAY(LK4,2)=1,COUNTIF(Jours_fériés,AND(LK4+1,IE+2))),LK13-HLOOKUP(LK4+3,Journalier_HLV_Inter,11,FALSE),IF(AND(WEEKDAY(LK4,2)=1,COUNTIF(Jours_fériés,LK4+1)),LK13-HLOOKUP(LK4+2,Journalier_HLV_Inter,11,FALSE),IF(AND(WEEKDAY(LK4,2)=2,COUNTIF(Jours_fériés,AND(LK4+1,LK4+2))),LK13-HLOOKUP(LK4+3,Journalier_HLV_Inter,11,FALSE),IF(AND(WEEKDAY(LK4,2)=2,COUNTIF(Jours_fériés,LK4+1)),LK13-HLOOKUP(LK4+2,Journalier_HLV_Inter,11,FALSE),IF(AND(WEEKDAY(LK4,2)=3,COUNTIF(Jours_fériés,AND(LK4+1,LK4+2))),LK13-HLOOKUP(LK4+5,Journalier_HLV_Inter,11,FALSE),IF(AND(WEEKDAY(LK4,2)=3,COUNTIF(Jours_fériés,LK4+1)),LK13-HLOOKUP(LK4+2,Journalier_HLV_Inter,11,FALSE),IF(AND(WEEKDAY(LK4,2)=4,COUNTIF(Jours_fériés,LK4+1)),LK13-HLOOKUP(LK4+4,Journalier_HLV_Inter,11,FALSE),IF(AND(WEEKDAY(LK4,2)=4,COUNTIF(Jours_fériés,AND(LK4+1,LK4+4))),LK13-HLOOKUP(LK4+5,Journalier_HLV_Inter,11,FALSE),IF(AND(WEEKDAY(LK4,2)=5,COUNTIF(Jours_fériés,LK4+3)),LK13-HLOOKUP(LK4+4,Journalier_HLV_Inter,11,FALSE),IF(COUNTIF(Week_end,LK4),0,IF(COUNTIF(Jours_fériés,LK4),0,LK13-HLOOKUP(LK4+1,Journalier_HLV_Inter,11,FALSE)))))))))))))</f>
        <v>0</v>
      </c>
      <c r="LL22" s="63">
        <f>IF(WEEKDAY(LL4,2)=5,(LL13-HLOOKUP(LL4+3,Journalier_HLV_Inter,11,FALSE)),IF(AND(WEEKDAY(LL4,2)=1,COUNTIF(Jours_fériés,AND(LL4+1,IE+2))),LL13-HLOOKUP(LL4+3,Journalier_HLV_Inter,11,FALSE),IF(AND(WEEKDAY(LL4,2)=1,COUNTIF(Jours_fériés,LL4+1)),LL13-HLOOKUP(LL4+2,Journalier_HLV_Inter,11,FALSE),IF(AND(WEEKDAY(LL4,2)=2,COUNTIF(Jours_fériés,AND(LL4+1,LL4+2))),LL13-HLOOKUP(LL4+3,Journalier_HLV_Inter,11,FALSE),IF(AND(WEEKDAY(LL4,2)=2,COUNTIF(Jours_fériés,LL4+1)),LL13-HLOOKUP(LL4+2,Journalier_HLV_Inter,11,FALSE),IF(AND(WEEKDAY(LL4,2)=3,COUNTIF(Jours_fériés,AND(LL4+1,LL4+2))),LL13-HLOOKUP(LL4+5,Journalier_HLV_Inter,11,FALSE),IF(AND(WEEKDAY(LL4,2)=3,COUNTIF(Jours_fériés,LL4+1)),LL13-HLOOKUP(LL4+2,Journalier_HLV_Inter,11,FALSE),IF(AND(WEEKDAY(LL4,2)=4,COUNTIF(Jours_fériés,LL4+1)),LL13-HLOOKUP(LL4+4,Journalier_HLV_Inter,11,FALSE),IF(AND(WEEKDAY(LL4,2)=4,COUNTIF(Jours_fériés,AND(LL4+1,LL4+4))),LL13-HLOOKUP(LL4+5,Journalier_HLV_Inter,11,FALSE),IF(AND(WEEKDAY(LL4,2)=5,COUNTIF(Jours_fériés,LL4+3)),LL13-HLOOKUP(LL4+4,Journalier_HLV_Inter,11,FALSE),IF(COUNTIF(Week_end,LL4),0,IF(COUNTIF(Jours_fériés,LL4),0,LL13-HLOOKUP(LL4+1,Journalier_HLV_Inter,11,FALSE)))))))))))))</f>
        <v>0</v>
      </c>
      <c r="LM22" s="63">
        <f>IF(WEEKDAY(LM4,2)=5,(LM13-HLOOKUP(LM4+3,Journalier_HLV_Inter,11,FALSE)),IF(AND(WEEKDAY(LM4,2)=1,COUNTIF(Jours_fériés,AND(LM4+1,IE+2))),LM13-HLOOKUP(LM4+3,Journalier_HLV_Inter,11,FALSE),IF(AND(WEEKDAY(LM4,2)=1,COUNTIF(Jours_fériés,LM4+1)),LM13-HLOOKUP(LM4+2,Journalier_HLV_Inter,11,FALSE),IF(AND(WEEKDAY(LM4,2)=2,COUNTIF(Jours_fériés,AND(LM4+1,LM4+2))),LM13-HLOOKUP(LM4+3,Journalier_HLV_Inter,11,FALSE),IF(AND(WEEKDAY(LM4,2)=2,COUNTIF(Jours_fériés,LM4+1)),LM13-HLOOKUP(LM4+2,Journalier_HLV_Inter,11,FALSE),IF(AND(WEEKDAY(LM4,2)=3,COUNTIF(Jours_fériés,AND(LM4+1,LM4+2))),LM13-HLOOKUP(LM4+5,Journalier_HLV_Inter,11,FALSE),IF(AND(WEEKDAY(LM4,2)=3,COUNTIF(Jours_fériés,LM4+1)),LM13-HLOOKUP(LM4+2,Journalier_HLV_Inter,11,FALSE),IF(AND(WEEKDAY(LM4,2)=4,COUNTIF(Jours_fériés,LM4+1)),LM13-HLOOKUP(LM4+4,Journalier_HLV_Inter,11,FALSE),IF(AND(WEEKDAY(LM4,2)=4,COUNTIF(Jours_fériés,AND(LM4+1,LM4+4))),LM13-HLOOKUP(LM4+5,Journalier_HLV_Inter,11,FALSE),IF(AND(WEEKDAY(LM4,2)=5,COUNTIF(Jours_fériés,LM4+3)),LM13-HLOOKUP(LM4+4,Journalier_HLV_Inter,11,FALSE),IF(COUNTIF(Week_end,LM4),0,IF(COUNTIF(Jours_fériés,LM4),0,LM13-HLOOKUP(LM4+1,Journalier_HLV_Inter,11,FALSE)))))))))))))</f>
        <v>0</v>
      </c>
      <c r="LN22" s="63">
        <f>IF(WEEKDAY(LN4,2)=5,(LN13-HLOOKUP(LN4+3,Journalier_HLV_Inter,11,FALSE)),IF(AND(WEEKDAY(LN4,2)=1,COUNTIF(Jours_fériés,AND(LN4+1,IE+2))),LN13-HLOOKUP(LN4+3,Journalier_HLV_Inter,11,FALSE),IF(AND(WEEKDAY(LN4,2)=1,COUNTIF(Jours_fériés,LN4+1)),LN13-HLOOKUP(LN4+2,Journalier_HLV_Inter,11,FALSE),IF(AND(WEEKDAY(LN4,2)=2,COUNTIF(Jours_fériés,AND(LN4+1,LN4+2))),LN13-HLOOKUP(LN4+3,Journalier_HLV_Inter,11,FALSE),IF(AND(WEEKDAY(LN4,2)=2,COUNTIF(Jours_fériés,LN4+1)),LN13-HLOOKUP(LN4+2,Journalier_HLV_Inter,11,FALSE),IF(AND(WEEKDAY(LN4,2)=3,COUNTIF(Jours_fériés,AND(LN4+1,LN4+2))),LN13-HLOOKUP(LN4+5,Journalier_HLV_Inter,11,FALSE),IF(AND(WEEKDAY(LN4,2)=3,COUNTIF(Jours_fériés,LN4+1)),LN13-HLOOKUP(LN4+2,Journalier_HLV_Inter,11,FALSE),IF(AND(WEEKDAY(LN4,2)=4,COUNTIF(Jours_fériés,LN4+1)),LN13-HLOOKUP(LN4+4,Journalier_HLV_Inter,11,FALSE),IF(AND(WEEKDAY(LN4,2)=4,COUNTIF(Jours_fériés,AND(LN4+1,LN4+4))),LN13-HLOOKUP(LN4+5,Journalier_HLV_Inter,11,FALSE),IF(AND(WEEKDAY(LN4,2)=5,COUNTIF(Jours_fériés,LN4+3)),LN13-HLOOKUP(LN4+4,Journalier_HLV_Inter,11,FALSE),IF(COUNTIF(Week_end,LN4),0,IF(COUNTIF(Jours_fériés,LN4),0,LN13-HLOOKUP(LN4+1,Journalier_HLV_Inter,11,FALSE)))))))))))))</f>
        <v>0</v>
      </c>
      <c r="LO22" s="63">
        <f>IF(WEEKDAY(LO4,2)=5,(LO13-HLOOKUP(LO4+3,Journalier_HLV_Inter,11,FALSE)),IF(AND(WEEKDAY(LO4,2)=1,COUNTIF(Jours_fériés,AND(LO4+1,IE+2))),LO13-HLOOKUP(LO4+3,Journalier_HLV_Inter,11,FALSE),IF(AND(WEEKDAY(LO4,2)=1,COUNTIF(Jours_fériés,LO4+1)),LO13-HLOOKUP(LO4+2,Journalier_HLV_Inter,11,FALSE),IF(AND(WEEKDAY(LO4,2)=2,COUNTIF(Jours_fériés,AND(LO4+1,LO4+2))),LO13-HLOOKUP(LO4+3,Journalier_HLV_Inter,11,FALSE),IF(AND(WEEKDAY(LO4,2)=2,COUNTIF(Jours_fériés,LO4+1)),LO13-HLOOKUP(LO4+2,Journalier_HLV_Inter,11,FALSE),IF(AND(WEEKDAY(LO4,2)=3,COUNTIF(Jours_fériés,AND(LO4+1,LO4+2))),LO13-HLOOKUP(LO4+5,Journalier_HLV_Inter,11,FALSE),IF(AND(WEEKDAY(LO4,2)=3,COUNTIF(Jours_fériés,LO4+1)),LO13-HLOOKUP(LO4+2,Journalier_HLV_Inter,11,FALSE),IF(AND(WEEKDAY(LO4,2)=4,COUNTIF(Jours_fériés,LO4+1)),LO13-HLOOKUP(LO4+4,Journalier_HLV_Inter,11,FALSE),IF(AND(WEEKDAY(LO4,2)=4,COUNTIF(Jours_fériés,AND(LO4+1,LO4+4))),LO13-HLOOKUP(LO4+5,Journalier_HLV_Inter,11,FALSE),IF(AND(WEEKDAY(LO4,2)=5,COUNTIF(Jours_fériés,LO4+3)),LO13-HLOOKUP(LO4+4,Journalier_HLV_Inter,11,FALSE),IF(COUNTIF(Week_end,LO4),0,IF(COUNTIF(Jours_fériés,LO4),0,LO13-HLOOKUP(LO4+1,Journalier_HLV_Inter,11,FALSE)))))))))))))</f>
        <v>0</v>
      </c>
      <c r="LP22" s="63">
        <f>IF(WEEKDAY(LP4,2)=5,(LP13-HLOOKUP(LP4+3,Journalier_HLV_Inter,11,FALSE)),IF(AND(WEEKDAY(LP4,2)=1,COUNTIF(Jours_fériés,AND(LP4+1,IE+2))),LP13-HLOOKUP(LP4+3,Journalier_HLV_Inter,11,FALSE),IF(AND(WEEKDAY(LP4,2)=1,COUNTIF(Jours_fériés,LP4+1)),LP13-HLOOKUP(LP4+2,Journalier_HLV_Inter,11,FALSE),IF(AND(WEEKDAY(LP4,2)=2,COUNTIF(Jours_fériés,AND(LP4+1,LP4+2))),LP13-HLOOKUP(LP4+3,Journalier_HLV_Inter,11,FALSE),IF(AND(WEEKDAY(LP4,2)=2,COUNTIF(Jours_fériés,LP4+1)),LP13-HLOOKUP(LP4+2,Journalier_HLV_Inter,11,FALSE),IF(AND(WEEKDAY(LP4,2)=3,COUNTIF(Jours_fériés,AND(LP4+1,LP4+2))),LP13-HLOOKUP(LP4+5,Journalier_HLV_Inter,11,FALSE),IF(AND(WEEKDAY(LP4,2)=3,COUNTIF(Jours_fériés,LP4+1)),LP13-HLOOKUP(LP4+2,Journalier_HLV_Inter,11,FALSE),IF(AND(WEEKDAY(LP4,2)=4,COUNTIF(Jours_fériés,LP4+1)),LP13-HLOOKUP(LP4+4,Journalier_HLV_Inter,11,FALSE),IF(AND(WEEKDAY(LP4,2)=4,COUNTIF(Jours_fériés,AND(LP4+1,LP4+4))),LP13-HLOOKUP(LP4+5,Journalier_HLV_Inter,11,FALSE),IF(AND(WEEKDAY(LP4,2)=5,COUNTIF(Jours_fériés,LP4+3)),LP13-HLOOKUP(LP4+4,Journalier_HLV_Inter,11,FALSE),IF(COUNTIF(Week_end,LP4),0,IF(COUNTIF(Jours_fériés,LP4),0,LP13-HLOOKUP(LP4+1,Journalier_HLV_Inter,11,FALSE)))))))))))))</f>
        <v>0</v>
      </c>
      <c r="LQ22" s="63">
        <f>IF(WEEKDAY(LQ4,2)=5,(LQ13-HLOOKUP(LQ4+3,Journalier_HLV_Inter,11,FALSE)),IF(AND(WEEKDAY(LQ4,2)=1,COUNTIF(Jours_fériés,AND(LQ4+1,IE+2))),LQ13-HLOOKUP(LQ4+3,Journalier_HLV_Inter,11,FALSE),IF(AND(WEEKDAY(LQ4,2)=1,COUNTIF(Jours_fériés,LQ4+1)),LQ13-HLOOKUP(LQ4+2,Journalier_HLV_Inter,11,FALSE),IF(AND(WEEKDAY(LQ4,2)=2,COUNTIF(Jours_fériés,AND(LQ4+1,LQ4+2))),LQ13-HLOOKUP(LQ4+3,Journalier_HLV_Inter,11,FALSE),IF(AND(WEEKDAY(LQ4,2)=2,COUNTIF(Jours_fériés,LQ4+1)),LQ13-HLOOKUP(LQ4+2,Journalier_HLV_Inter,11,FALSE),IF(AND(WEEKDAY(LQ4,2)=3,COUNTIF(Jours_fériés,AND(LQ4+1,LQ4+2))),LQ13-HLOOKUP(LQ4+5,Journalier_HLV_Inter,11,FALSE),IF(AND(WEEKDAY(LQ4,2)=3,COUNTIF(Jours_fériés,LQ4+1)),LQ13-HLOOKUP(LQ4+2,Journalier_HLV_Inter,11,FALSE),IF(AND(WEEKDAY(LQ4,2)=4,COUNTIF(Jours_fériés,LQ4+1)),LQ13-HLOOKUP(LQ4+4,Journalier_HLV_Inter,11,FALSE),IF(AND(WEEKDAY(LQ4,2)=4,COUNTIF(Jours_fériés,AND(LQ4+1,LQ4+4))),LQ13-HLOOKUP(LQ4+5,Journalier_HLV_Inter,11,FALSE),IF(AND(WEEKDAY(LQ4,2)=5,COUNTIF(Jours_fériés,LQ4+3)),LQ13-HLOOKUP(LQ4+4,Journalier_HLV_Inter,11,FALSE),IF(COUNTIF(Week_end,LQ4),0,IF(COUNTIF(Jours_fériés,LQ4),0,LQ13-HLOOKUP(LQ4+1,Journalier_HLV_Inter,11,FALSE)))))))))))))</f>
        <v>0</v>
      </c>
      <c r="LR22" s="63">
        <f>IF(WEEKDAY(LR4,2)=5,(LR13-HLOOKUP(LR4+3,Journalier_HLV_Inter,11,FALSE)),IF(AND(WEEKDAY(LR4,2)=1,COUNTIF(Jours_fériés,AND(LR4+1,IE+2))),LR13-HLOOKUP(LR4+3,Journalier_HLV_Inter,11,FALSE),IF(AND(WEEKDAY(LR4,2)=1,COUNTIF(Jours_fériés,LR4+1)),LR13-HLOOKUP(LR4+2,Journalier_HLV_Inter,11,FALSE),IF(AND(WEEKDAY(LR4,2)=2,COUNTIF(Jours_fériés,AND(LR4+1,LR4+2))),LR13-HLOOKUP(LR4+3,Journalier_HLV_Inter,11,FALSE),IF(AND(WEEKDAY(LR4,2)=2,COUNTIF(Jours_fériés,LR4+1)),LR13-HLOOKUP(LR4+2,Journalier_HLV_Inter,11,FALSE),IF(AND(WEEKDAY(LR4,2)=3,COUNTIF(Jours_fériés,AND(LR4+1,LR4+2))),LR13-HLOOKUP(LR4+5,Journalier_HLV_Inter,11,FALSE),IF(AND(WEEKDAY(LR4,2)=3,COUNTIF(Jours_fériés,LR4+1)),LR13-HLOOKUP(LR4+2,Journalier_HLV_Inter,11,FALSE),IF(AND(WEEKDAY(LR4,2)=4,COUNTIF(Jours_fériés,LR4+1)),LR13-HLOOKUP(LR4+4,Journalier_HLV_Inter,11,FALSE),IF(AND(WEEKDAY(LR4,2)=4,COUNTIF(Jours_fériés,AND(LR4+1,LR4+4))),LR13-HLOOKUP(LR4+5,Journalier_HLV_Inter,11,FALSE),IF(AND(WEEKDAY(LR4,2)=5,COUNTIF(Jours_fériés,LR4+3)),LR13-HLOOKUP(LR4+4,Journalier_HLV_Inter,11,FALSE),IF(COUNTIF(Week_end,LR4),0,IF(COUNTIF(Jours_fériés,LR4),0,LR13-HLOOKUP(LR4+1,Journalier_HLV_Inter,11,FALSE)))))))))))))</f>
        <v>0</v>
      </c>
      <c r="LS22" s="63">
        <f>IF(WEEKDAY(LS4,2)=5,(LS13-HLOOKUP(LS4+3,Journalier_HLV_Inter,11,FALSE)),IF(AND(WEEKDAY(LS4,2)=1,COUNTIF(Jours_fériés,AND(LS4+1,IE+2))),LS13-HLOOKUP(LS4+3,Journalier_HLV_Inter,11,FALSE),IF(AND(WEEKDAY(LS4,2)=1,COUNTIF(Jours_fériés,LS4+1)),LS13-HLOOKUP(LS4+2,Journalier_HLV_Inter,11,FALSE),IF(AND(WEEKDAY(LS4,2)=2,COUNTIF(Jours_fériés,AND(LS4+1,LS4+2))),LS13-HLOOKUP(LS4+3,Journalier_HLV_Inter,11,FALSE),IF(AND(WEEKDAY(LS4,2)=2,COUNTIF(Jours_fériés,LS4+1)),LS13-HLOOKUP(LS4+2,Journalier_HLV_Inter,11,FALSE),IF(AND(WEEKDAY(LS4,2)=3,COUNTIF(Jours_fériés,AND(LS4+1,LS4+2))),LS13-HLOOKUP(LS4+5,Journalier_HLV_Inter,11,FALSE),IF(AND(WEEKDAY(LS4,2)=3,COUNTIF(Jours_fériés,LS4+1)),LS13-HLOOKUP(LS4+2,Journalier_HLV_Inter,11,FALSE),IF(AND(WEEKDAY(LS4,2)=4,COUNTIF(Jours_fériés,LS4+1)),LS13-HLOOKUP(LS4+4,Journalier_HLV_Inter,11,FALSE),IF(AND(WEEKDAY(LS4,2)=4,COUNTIF(Jours_fériés,AND(LS4+1,LS4+4))),LS13-HLOOKUP(LS4+5,Journalier_HLV_Inter,11,FALSE),IF(AND(WEEKDAY(LS4,2)=5,COUNTIF(Jours_fériés,LS4+3)),LS13-HLOOKUP(LS4+4,Journalier_HLV_Inter,11,FALSE),IF(COUNTIF(Week_end,LS4),0,IF(COUNTIF(Jours_fériés,LS4),0,LS13-HLOOKUP(LS4+1,Journalier_HLV_Inter,11,FALSE)))))))))))))</f>
        <v>0</v>
      </c>
      <c r="LT22" s="63">
        <f>IF(WEEKDAY(LT4,2)=5,(LT13-HLOOKUP(LT4+3,Journalier_HLV_Inter,11,FALSE)),IF(AND(WEEKDAY(LT4,2)=1,COUNTIF(Jours_fériés,AND(LT4+1,IE+2))),LT13-HLOOKUP(LT4+3,Journalier_HLV_Inter,11,FALSE),IF(AND(WEEKDAY(LT4,2)=1,COUNTIF(Jours_fériés,LT4+1)),LT13-HLOOKUP(LT4+2,Journalier_HLV_Inter,11,FALSE),IF(AND(WEEKDAY(LT4,2)=2,COUNTIF(Jours_fériés,AND(LT4+1,LT4+2))),LT13-HLOOKUP(LT4+3,Journalier_HLV_Inter,11,FALSE),IF(AND(WEEKDAY(LT4,2)=2,COUNTIF(Jours_fériés,LT4+1)),LT13-HLOOKUP(LT4+2,Journalier_HLV_Inter,11,FALSE),IF(AND(WEEKDAY(LT4,2)=3,COUNTIF(Jours_fériés,AND(LT4+1,LT4+2))),LT13-HLOOKUP(LT4+5,Journalier_HLV_Inter,11,FALSE),IF(AND(WEEKDAY(LT4,2)=3,COUNTIF(Jours_fériés,LT4+1)),LT13-HLOOKUP(LT4+2,Journalier_HLV_Inter,11,FALSE),IF(AND(WEEKDAY(LT4,2)=4,COUNTIF(Jours_fériés,LT4+1)),LT13-HLOOKUP(LT4+4,Journalier_HLV_Inter,11,FALSE),IF(AND(WEEKDAY(LT4,2)=4,COUNTIF(Jours_fériés,AND(LT4+1,LT4+4))),LT13-HLOOKUP(LT4+5,Journalier_HLV_Inter,11,FALSE),IF(AND(WEEKDAY(LT4,2)=5,COUNTIF(Jours_fériés,LT4+3)),LT13-HLOOKUP(LT4+4,Journalier_HLV_Inter,11,FALSE),IF(COUNTIF(Week_end,LT4),0,IF(COUNTIF(Jours_fériés,LT4),0,LT13-HLOOKUP(LT4+1,Journalier_HLV_Inter,11,FALSE)))))))))))))</f>
        <v>0</v>
      </c>
      <c r="LU22" s="63">
        <f>IF(WEEKDAY(LU4,2)=5,(LU13-HLOOKUP(LU4+3,Journalier_HLV_Inter,11,FALSE)),IF(AND(WEEKDAY(LU4,2)=1,COUNTIF(Jours_fériés,AND(LU4+1,IE+2))),LU13-HLOOKUP(LU4+3,Journalier_HLV_Inter,11,FALSE),IF(AND(WEEKDAY(LU4,2)=1,COUNTIF(Jours_fériés,LU4+1)),LU13-HLOOKUP(LU4+2,Journalier_HLV_Inter,11,FALSE),IF(AND(WEEKDAY(LU4,2)=2,COUNTIF(Jours_fériés,AND(LU4+1,LU4+2))),LU13-HLOOKUP(LU4+3,Journalier_HLV_Inter,11,FALSE),IF(AND(WEEKDAY(LU4,2)=2,COUNTIF(Jours_fériés,LU4+1)),LU13-HLOOKUP(LU4+2,Journalier_HLV_Inter,11,FALSE),IF(AND(WEEKDAY(LU4,2)=3,COUNTIF(Jours_fériés,AND(LU4+1,LU4+2))),LU13-HLOOKUP(LU4+5,Journalier_HLV_Inter,11,FALSE),IF(AND(WEEKDAY(LU4,2)=3,COUNTIF(Jours_fériés,LU4+1)),LU13-HLOOKUP(LU4+2,Journalier_HLV_Inter,11,FALSE),IF(AND(WEEKDAY(LU4,2)=4,COUNTIF(Jours_fériés,LU4+1)),LU13-HLOOKUP(LU4+4,Journalier_HLV_Inter,11,FALSE),IF(AND(WEEKDAY(LU4,2)=4,COUNTIF(Jours_fériés,AND(LU4+1,LU4+4))),LU13-HLOOKUP(LU4+5,Journalier_HLV_Inter,11,FALSE),IF(AND(WEEKDAY(LU4,2)=5,COUNTIF(Jours_fériés,LU4+3)),LU13-HLOOKUP(LU4+4,Journalier_HLV_Inter,11,FALSE),IF(COUNTIF(Week_end,LU4),0,IF(COUNTIF(Jours_fériés,LU4),0,LU13-HLOOKUP(LU4+1,Journalier_HLV_Inter,11,FALSE)))))))))))))</f>
        <v>0</v>
      </c>
      <c r="LV22" s="63">
        <f>IF(WEEKDAY(LV4,2)=5,(LV13-HLOOKUP(LV4+3,Journalier_HLV_Inter,11,FALSE)),IF(AND(WEEKDAY(LV4,2)=1,COUNTIF(Jours_fériés,AND(LV4+1,IE+2))),LV13-HLOOKUP(LV4+3,Journalier_HLV_Inter,11,FALSE),IF(AND(WEEKDAY(LV4,2)=1,COUNTIF(Jours_fériés,LV4+1)),LV13-HLOOKUP(LV4+2,Journalier_HLV_Inter,11,FALSE),IF(AND(WEEKDAY(LV4,2)=2,COUNTIF(Jours_fériés,AND(LV4+1,LV4+2))),LV13-HLOOKUP(LV4+3,Journalier_HLV_Inter,11,FALSE),IF(AND(WEEKDAY(LV4,2)=2,COUNTIF(Jours_fériés,LV4+1)),LV13-HLOOKUP(LV4+2,Journalier_HLV_Inter,11,FALSE),IF(AND(WEEKDAY(LV4,2)=3,COUNTIF(Jours_fériés,AND(LV4+1,LV4+2))),LV13-HLOOKUP(LV4+5,Journalier_HLV_Inter,11,FALSE),IF(AND(WEEKDAY(LV4,2)=3,COUNTIF(Jours_fériés,LV4+1)),LV13-HLOOKUP(LV4+2,Journalier_HLV_Inter,11,FALSE),IF(AND(WEEKDAY(LV4,2)=4,COUNTIF(Jours_fériés,LV4+1)),LV13-HLOOKUP(LV4+4,Journalier_HLV_Inter,11,FALSE),IF(AND(WEEKDAY(LV4,2)=4,COUNTIF(Jours_fériés,AND(LV4+1,LV4+4))),LV13-HLOOKUP(LV4+5,Journalier_HLV_Inter,11,FALSE),IF(AND(WEEKDAY(LV4,2)=5,COUNTIF(Jours_fériés,LV4+3)),LV13-HLOOKUP(LV4+4,Journalier_HLV_Inter,11,FALSE),IF(COUNTIF(Week_end,LV4),0,IF(COUNTIF(Jours_fériés,LV4),0,LV13-HLOOKUP(LV4+1,Journalier_HLV_Inter,11,FALSE)))))))))))))</f>
        <v>0</v>
      </c>
      <c r="LW22" s="63">
        <f>IF(WEEKDAY(LW4,2)=5,(LW13-HLOOKUP(LW4+3,Journalier_HLV_Inter,11,FALSE)),IF(AND(WEEKDAY(LW4,2)=1,COUNTIF(Jours_fériés,AND(LW4+1,IE+2))),LW13-HLOOKUP(LW4+3,Journalier_HLV_Inter,11,FALSE),IF(AND(WEEKDAY(LW4,2)=1,COUNTIF(Jours_fériés,LW4+1)),LW13-HLOOKUP(LW4+2,Journalier_HLV_Inter,11,FALSE),IF(AND(WEEKDAY(LW4,2)=2,COUNTIF(Jours_fériés,AND(LW4+1,LW4+2))),LW13-HLOOKUP(LW4+3,Journalier_HLV_Inter,11,FALSE),IF(AND(WEEKDAY(LW4,2)=2,COUNTIF(Jours_fériés,LW4+1)),LW13-HLOOKUP(LW4+2,Journalier_HLV_Inter,11,FALSE),IF(AND(WEEKDAY(LW4,2)=3,COUNTIF(Jours_fériés,AND(LW4+1,LW4+2))),LW13-HLOOKUP(LW4+5,Journalier_HLV_Inter,11,FALSE),IF(AND(WEEKDAY(LW4,2)=3,COUNTIF(Jours_fériés,LW4+1)),LW13-HLOOKUP(LW4+2,Journalier_HLV_Inter,11,FALSE),IF(AND(WEEKDAY(LW4,2)=4,COUNTIF(Jours_fériés,LW4+1)),LW13-HLOOKUP(LW4+4,Journalier_HLV_Inter,11,FALSE),IF(AND(WEEKDAY(LW4,2)=4,COUNTIF(Jours_fériés,AND(LW4+1,LW4+4))),LW13-HLOOKUP(LW4+5,Journalier_HLV_Inter,11,FALSE),IF(AND(WEEKDAY(LW4,2)=5,COUNTIF(Jours_fériés,LW4+3)),LW13-HLOOKUP(LW4+4,Journalier_HLV_Inter,11,FALSE),IF(COUNTIF(Week_end,LW4),0,IF(COUNTIF(Jours_fériés,LW4),0,LW13-HLOOKUP(LW4+1,Journalier_HLV_Inter,11,FALSE)))))))))))))</f>
        <v>0</v>
      </c>
      <c r="LX22" s="63">
        <f>IF(WEEKDAY(LX4,2)=5,(LX13-HLOOKUP(LX4+3,Journalier_HLV_Inter,11,FALSE)),IF(AND(WEEKDAY(LX4,2)=1,COUNTIF(Jours_fériés,AND(LX4+1,IE+2))),LX13-HLOOKUP(LX4+3,Journalier_HLV_Inter,11,FALSE),IF(AND(WEEKDAY(LX4,2)=1,COUNTIF(Jours_fériés,LX4+1)),LX13-HLOOKUP(LX4+2,Journalier_HLV_Inter,11,FALSE),IF(AND(WEEKDAY(LX4,2)=2,COUNTIF(Jours_fériés,AND(LX4+1,LX4+2))),LX13-HLOOKUP(LX4+3,Journalier_HLV_Inter,11,FALSE),IF(AND(WEEKDAY(LX4,2)=2,COUNTIF(Jours_fériés,LX4+1)),LX13-HLOOKUP(LX4+2,Journalier_HLV_Inter,11,FALSE),IF(AND(WEEKDAY(LX4,2)=3,COUNTIF(Jours_fériés,AND(LX4+1,LX4+2))),LX13-HLOOKUP(LX4+5,Journalier_HLV_Inter,11,FALSE),IF(AND(WEEKDAY(LX4,2)=3,COUNTIF(Jours_fériés,LX4+1)),LX13-HLOOKUP(LX4+2,Journalier_HLV_Inter,11,FALSE),IF(AND(WEEKDAY(LX4,2)=4,COUNTIF(Jours_fériés,LX4+1)),LX13-HLOOKUP(LX4+4,Journalier_HLV_Inter,11,FALSE),IF(AND(WEEKDAY(LX4,2)=4,COUNTIF(Jours_fériés,AND(LX4+1,LX4+4))),LX13-HLOOKUP(LX4+5,Journalier_HLV_Inter,11,FALSE),IF(AND(WEEKDAY(LX4,2)=5,COUNTIF(Jours_fériés,LX4+3)),LX13-HLOOKUP(LX4+4,Journalier_HLV_Inter,11,FALSE),IF(COUNTIF(Week_end,LX4),0,IF(COUNTIF(Jours_fériés,LX4),0,LX13-HLOOKUP(LX4+1,Journalier_HLV_Inter,11,FALSE)))))))))))))</f>
        <v>0</v>
      </c>
      <c r="LY22" s="63">
        <f>IF(WEEKDAY(LY4,2)=5,(LY13-HLOOKUP(LY4+3,Journalier_HLV_Inter,11,FALSE)),IF(AND(WEEKDAY(LY4,2)=1,COUNTIF(Jours_fériés,AND(LY4+1,IE+2))),LY13-HLOOKUP(LY4+3,Journalier_HLV_Inter,11,FALSE),IF(AND(WEEKDAY(LY4,2)=1,COUNTIF(Jours_fériés,LY4+1)),LY13-HLOOKUP(LY4+2,Journalier_HLV_Inter,11,FALSE),IF(AND(WEEKDAY(LY4,2)=2,COUNTIF(Jours_fériés,AND(LY4+1,LY4+2))),LY13-HLOOKUP(LY4+3,Journalier_HLV_Inter,11,FALSE),IF(AND(WEEKDAY(LY4,2)=2,COUNTIF(Jours_fériés,LY4+1)),LY13-HLOOKUP(LY4+2,Journalier_HLV_Inter,11,FALSE),IF(AND(WEEKDAY(LY4,2)=3,COUNTIF(Jours_fériés,AND(LY4+1,LY4+2))),LY13-HLOOKUP(LY4+5,Journalier_HLV_Inter,11,FALSE),IF(AND(WEEKDAY(LY4,2)=3,COUNTIF(Jours_fériés,LY4+1)),LY13-HLOOKUP(LY4+2,Journalier_HLV_Inter,11,FALSE),IF(AND(WEEKDAY(LY4,2)=4,COUNTIF(Jours_fériés,LY4+1)),LY13-HLOOKUP(LY4+4,Journalier_HLV_Inter,11,FALSE),IF(AND(WEEKDAY(LY4,2)=4,COUNTIF(Jours_fériés,AND(LY4+1,LY4+4))),LY13-HLOOKUP(LY4+5,Journalier_HLV_Inter,11,FALSE),IF(AND(WEEKDAY(LY4,2)=5,COUNTIF(Jours_fériés,LY4+3)),LY13-HLOOKUP(LY4+4,Journalier_HLV_Inter,11,FALSE),IF(COUNTIF(Week_end,LY4),0,IF(COUNTIF(Jours_fériés,LY4),0,LY13-HLOOKUP(LY4+1,Journalier_HLV_Inter,11,FALSE)))))))))))))</f>
        <v>0</v>
      </c>
      <c r="LZ22" s="63">
        <f>IF(WEEKDAY(LZ4,2)=5,(LZ13-HLOOKUP(LZ4+3,Journalier_HLV_Inter,11,FALSE)),IF(AND(WEEKDAY(LZ4,2)=1,COUNTIF(Jours_fériés,AND(LZ4+1,IE+2))),LZ13-HLOOKUP(LZ4+3,Journalier_HLV_Inter,11,FALSE),IF(AND(WEEKDAY(LZ4,2)=1,COUNTIF(Jours_fériés,LZ4+1)),LZ13-HLOOKUP(LZ4+2,Journalier_HLV_Inter,11,FALSE),IF(AND(WEEKDAY(LZ4,2)=2,COUNTIF(Jours_fériés,AND(LZ4+1,LZ4+2))),LZ13-HLOOKUP(LZ4+3,Journalier_HLV_Inter,11,FALSE),IF(AND(WEEKDAY(LZ4,2)=2,COUNTIF(Jours_fériés,LZ4+1)),LZ13-HLOOKUP(LZ4+2,Journalier_HLV_Inter,11,FALSE),IF(AND(WEEKDAY(LZ4,2)=3,COUNTIF(Jours_fériés,AND(LZ4+1,LZ4+2))),LZ13-HLOOKUP(LZ4+5,Journalier_HLV_Inter,11,FALSE),IF(AND(WEEKDAY(LZ4,2)=3,COUNTIF(Jours_fériés,LZ4+1)),LZ13-HLOOKUP(LZ4+2,Journalier_HLV_Inter,11,FALSE),IF(AND(WEEKDAY(LZ4,2)=4,COUNTIF(Jours_fériés,LZ4+1)),LZ13-HLOOKUP(LZ4+4,Journalier_HLV_Inter,11,FALSE),IF(AND(WEEKDAY(LZ4,2)=4,COUNTIF(Jours_fériés,AND(LZ4+1,LZ4+4))),LZ13-HLOOKUP(LZ4+5,Journalier_HLV_Inter,11,FALSE),IF(AND(WEEKDAY(LZ4,2)=5,COUNTIF(Jours_fériés,LZ4+3)),LZ13-HLOOKUP(LZ4+4,Journalier_HLV_Inter,11,FALSE),IF(COUNTIF(Week_end,LZ4),0,IF(COUNTIF(Jours_fériés,LZ4),0,LZ13-HLOOKUP(LZ4+1,Journalier_HLV_Inter,11,FALSE)))))))))))))</f>
        <v>0</v>
      </c>
      <c r="MA22" s="63">
        <f>IF(WEEKDAY(MA4,2)=5,(MA13-HLOOKUP(MA4+3,Journalier_HLV_Inter,11,FALSE)),IF(AND(WEEKDAY(MA4,2)=1,COUNTIF(Jours_fériés,AND(MA4+1,IE+2))),MA13-HLOOKUP(MA4+3,Journalier_HLV_Inter,11,FALSE),IF(AND(WEEKDAY(MA4,2)=1,COUNTIF(Jours_fériés,MA4+1)),MA13-HLOOKUP(MA4+2,Journalier_HLV_Inter,11,FALSE),IF(AND(WEEKDAY(MA4,2)=2,COUNTIF(Jours_fériés,AND(MA4+1,MA4+2))),MA13-HLOOKUP(MA4+3,Journalier_HLV_Inter,11,FALSE),IF(AND(WEEKDAY(MA4,2)=2,COUNTIF(Jours_fériés,MA4+1)),MA13-HLOOKUP(MA4+2,Journalier_HLV_Inter,11,FALSE),IF(AND(WEEKDAY(MA4,2)=3,COUNTIF(Jours_fériés,AND(MA4+1,MA4+2))),MA13-HLOOKUP(MA4+5,Journalier_HLV_Inter,11,FALSE),IF(AND(WEEKDAY(MA4,2)=3,COUNTIF(Jours_fériés,MA4+1)),MA13-HLOOKUP(MA4+2,Journalier_HLV_Inter,11,FALSE),IF(AND(WEEKDAY(MA4,2)=4,COUNTIF(Jours_fériés,MA4+1)),MA13-HLOOKUP(MA4+4,Journalier_HLV_Inter,11,FALSE),IF(AND(WEEKDAY(MA4,2)=4,COUNTIF(Jours_fériés,AND(MA4+1,MA4+4))),MA13-HLOOKUP(MA4+5,Journalier_HLV_Inter,11,FALSE),IF(AND(WEEKDAY(MA4,2)=5,COUNTIF(Jours_fériés,MA4+3)),MA13-HLOOKUP(MA4+4,Journalier_HLV_Inter,11,FALSE),IF(COUNTIF(Week_end,MA4),0,IF(COUNTIF(Jours_fériés,MA4),0,MA13-HLOOKUP(MA4+1,Journalier_HLV_Inter,11,FALSE)))))))))))))</f>
        <v>0</v>
      </c>
      <c r="MB22" s="63">
        <f>IF(WEEKDAY(MB4,2)=5,(MB13-HLOOKUP(MB4+3,Journalier_HLV_Inter,11,FALSE)),IF(AND(WEEKDAY(MB4,2)=1,COUNTIF(Jours_fériés,AND(MB4+1,IE+2))),MB13-HLOOKUP(MB4+3,Journalier_HLV_Inter,11,FALSE),IF(AND(WEEKDAY(MB4,2)=1,COUNTIF(Jours_fériés,MB4+1)),MB13-HLOOKUP(MB4+2,Journalier_HLV_Inter,11,FALSE),IF(AND(WEEKDAY(MB4,2)=2,COUNTIF(Jours_fériés,AND(MB4+1,MB4+2))),MB13-HLOOKUP(MB4+3,Journalier_HLV_Inter,11,FALSE),IF(AND(WEEKDAY(MB4,2)=2,COUNTIF(Jours_fériés,MB4+1)),MB13-HLOOKUP(MB4+2,Journalier_HLV_Inter,11,FALSE),IF(AND(WEEKDAY(MB4,2)=3,COUNTIF(Jours_fériés,AND(MB4+1,MB4+2))),MB13-HLOOKUP(MB4+5,Journalier_HLV_Inter,11,FALSE),IF(AND(WEEKDAY(MB4,2)=3,COUNTIF(Jours_fériés,MB4+1)),MB13-HLOOKUP(MB4+2,Journalier_HLV_Inter,11,FALSE),IF(AND(WEEKDAY(MB4,2)=4,COUNTIF(Jours_fériés,MB4+1)),MB13-HLOOKUP(MB4+4,Journalier_HLV_Inter,11,FALSE),IF(AND(WEEKDAY(MB4,2)=4,COUNTIF(Jours_fériés,AND(MB4+1,MB4+4))),MB13-HLOOKUP(MB4+5,Journalier_HLV_Inter,11,FALSE),IF(AND(WEEKDAY(MB4,2)=5,COUNTIF(Jours_fériés,MB4+3)),MB13-HLOOKUP(MB4+4,Journalier_HLV_Inter,11,FALSE),IF(COUNTIF(Week_end,MB4),0,IF(COUNTIF(Jours_fériés,MB4),0,MB13-HLOOKUP(MB4+1,Journalier_HLV_Inter,11,FALSE)))))))))))))</f>
        <v>0</v>
      </c>
      <c r="MC22" s="63">
        <f>IF(WEEKDAY(MC4,2)=5,(MC13-HLOOKUP(MC4+3,Journalier_HLV_Inter,11,FALSE)),IF(AND(WEEKDAY(MC4,2)=1,COUNTIF(Jours_fériés,AND(MC4+1,IE+2))),MC13-HLOOKUP(MC4+3,Journalier_HLV_Inter,11,FALSE),IF(AND(WEEKDAY(MC4,2)=1,COUNTIF(Jours_fériés,MC4+1)),MC13-HLOOKUP(MC4+2,Journalier_HLV_Inter,11,FALSE),IF(AND(WEEKDAY(MC4,2)=2,COUNTIF(Jours_fériés,AND(MC4+1,MC4+2))),MC13-HLOOKUP(MC4+3,Journalier_HLV_Inter,11,FALSE),IF(AND(WEEKDAY(MC4,2)=2,COUNTIF(Jours_fériés,MC4+1)),MC13-HLOOKUP(MC4+2,Journalier_HLV_Inter,11,FALSE),IF(AND(WEEKDAY(MC4,2)=3,COUNTIF(Jours_fériés,AND(MC4+1,MC4+2))),MC13-HLOOKUP(MC4+5,Journalier_HLV_Inter,11,FALSE),IF(AND(WEEKDAY(MC4,2)=3,COUNTIF(Jours_fériés,MC4+1)),MC13-HLOOKUP(MC4+2,Journalier_HLV_Inter,11,FALSE),IF(AND(WEEKDAY(MC4,2)=4,COUNTIF(Jours_fériés,MC4+1)),MC13-HLOOKUP(MC4+4,Journalier_HLV_Inter,11,FALSE),IF(AND(WEEKDAY(MC4,2)=4,COUNTIF(Jours_fériés,AND(MC4+1,MC4+4))),MC13-HLOOKUP(MC4+5,Journalier_HLV_Inter,11,FALSE),IF(AND(WEEKDAY(MC4,2)=5,COUNTIF(Jours_fériés,MC4+3)),MC13-HLOOKUP(MC4+4,Journalier_HLV_Inter,11,FALSE),IF(COUNTIF(Week_end,MC4),0,IF(COUNTIF(Jours_fériés,MC4),0,MC13-HLOOKUP(MC4+1,Journalier_HLV_Inter,11,FALSE)))))))))))))</f>
        <v>0</v>
      </c>
      <c r="MD22" s="63">
        <f>IF(WEEKDAY(MD4,2)=5,(MD13-HLOOKUP(MD4+3,Journalier_HLV_Inter,11,FALSE)),IF(AND(WEEKDAY(MD4,2)=1,COUNTIF(Jours_fériés,AND(MD4+1,IE+2))),MD13-HLOOKUP(MD4+3,Journalier_HLV_Inter,11,FALSE),IF(AND(WEEKDAY(MD4,2)=1,COUNTIF(Jours_fériés,MD4+1)),MD13-HLOOKUP(MD4+2,Journalier_HLV_Inter,11,FALSE),IF(AND(WEEKDAY(MD4,2)=2,COUNTIF(Jours_fériés,AND(MD4+1,MD4+2))),MD13-HLOOKUP(MD4+3,Journalier_HLV_Inter,11,FALSE),IF(AND(WEEKDAY(MD4,2)=2,COUNTIF(Jours_fériés,MD4+1)),MD13-HLOOKUP(MD4+2,Journalier_HLV_Inter,11,FALSE),IF(AND(WEEKDAY(MD4,2)=3,COUNTIF(Jours_fériés,AND(MD4+1,MD4+2))),MD13-HLOOKUP(MD4+5,Journalier_HLV_Inter,11,FALSE),IF(AND(WEEKDAY(MD4,2)=3,COUNTIF(Jours_fériés,MD4+1)),MD13-HLOOKUP(MD4+2,Journalier_HLV_Inter,11,FALSE),IF(AND(WEEKDAY(MD4,2)=4,COUNTIF(Jours_fériés,MD4+1)),MD13-HLOOKUP(MD4+4,Journalier_HLV_Inter,11,FALSE),IF(AND(WEEKDAY(MD4,2)=4,COUNTIF(Jours_fériés,AND(MD4+1,MD4+4))),MD13-HLOOKUP(MD4+5,Journalier_HLV_Inter,11,FALSE),IF(AND(WEEKDAY(MD4,2)=5,COUNTIF(Jours_fériés,MD4+3)),MD13-HLOOKUP(MD4+4,Journalier_HLV_Inter,11,FALSE),IF(COUNTIF(Week_end,MD4),0,IF(COUNTIF(Jours_fériés,MD4),0,MD13-HLOOKUP(MD4+1,Journalier_HLV_Inter,11,FALSE)))))))))))))</f>
        <v>0</v>
      </c>
      <c r="ME22" s="63">
        <f>IF(WEEKDAY(ME4,2)=5,(ME13-HLOOKUP(ME4+3,Journalier_HLV_Inter,11,FALSE)),IF(AND(WEEKDAY(ME4,2)=1,COUNTIF(Jours_fériés,AND(ME4+1,IE+2))),ME13-HLOOKUP(ME4+3,Journalier_HLV_Inter,11,FALSE),IF(AND(WEEKDAY(ME4,2)=1,COUNTIF(Jours_fériés,ME4+1)),ME13-HLOOKUP(ME4+2,Journalier_HLV_Inter,11,FALSE),IF(AND(WEEKDAY(ME4,2)=2,COUNTIF(Jours_fériés,AND(ME4+1,ME4+2))),ME13-HLOOKUP(ME4+3,Journalier_HLV_Inter,11,FALSE),IF(AND(WEEKDAY(ME4,2)=2,COUNTIF(Jours_fériés,ME4+1)),ME13-HLOOKUP(ME4+2,Journalier_HLV_Inter,11,FALSE),IF(AND(WEEKDAY(ME4,2)=3,COUNTIF(Jours_fériés,AND(ME4+1,ME4+2))),ME13-HLOOKUP(ME4+5,Journalier_HLV_Inter,11,FALSE),IF(AND(WEEKDAY(ME4,2)=3,COUNTIF(Jours_fériés,ME4+1)),ME13-HLOOKUP(ME4+2,Journalier_HLV_Inter,11,FALSE),IF(AND(WEEKDAY(ME4,2)=4,COUNTIF(Jours_fériés,ME4+1)),ME13-HLOOKUP(ME4+4,Journalier_HLV_Inter,11,FALSE),IF(AND(WEEKDAY(ME4,2)=4,COUNTIF(Jours_fériés,AND(ME4+1,ME4+4))),ME13-HLOOKUP(ME4+5,Journalier_HLV_Inter,11,FALSE),IF(AND(WEEKDAY(ME4,2)=5,COUNTIF(Jours_fériés,ME4+3)),ME13-HLOOKUP(ME4+4,Journalier_HLV_Inter,11,FALSE),IF(COUNTIF(Week_end,ME4),0,IF(COUNTIF(Jours_fériés,ME4),0,ME13-HLOOKUP(ME4+1,Journalier_HLV_Inter,11,FALSE)))))))))))))</f>
        <v>0</v>
      </c>
      <c r="MF22" s="63">
        <f>IF(WEEKDAY(MF4,2)=5,(MF13-HLOOKUP(MF4+3,Journalier_HLV_Inter,11,FALSE)),IF(AND(WEEKDAY(MF4,2)=1,COUNTIF(Jours_fériés,AND(MF4+1,IE+2))),MF13-HLOOKUP(MF4+3,Journalier_HLV_Inter,11,FALSE),IF(AND(WEEKDAY(MF4,2)=1,COUNTIF(Jours_fériés,MF4+1)),MF13-HLOOKUP(MF4+2,Journalier_HLV_Inter,11,FALSE),IF(AND(WEEKDAY(MF4,2)=2,COUNTIF(Jours_fériés,AND(MF4+1,MF4+2))),MF13-HLOOKUP(MF4+3,Journalier_HLV_Inter,11,FALSE),IF(AND(WEEKDAY(MF4,2)=2,COUNTIF(Jours_fériés,MF4+1)),MF13-HLOOKUP(MF4+2,Journalier_HLV_Inter,11,FALSE),IF(AND(WEEKDAY(MF4,2)=3,COUNTIF(Jours_fériés,AND(MF4+1,MF4+2))),MF13-HLOOKUP(MF4+5,Journalier_HLV_Inter,11,FALSE),IF(AND(WEEKDAY(MF4,2)=3,COUNTIF(Jours_fériés,MF4+1)),MF13-HLOOKUP(MF4+2,Journalier_HLV_Inter,11,FALSE),IF(AND(WEEKDAY(MF4,2)=4,COUNTIF(Jours_fériés,MF4+1)),MF13-HLOOKUP(MF4+4,Journalier_HLV_Inter,11,FALSE),IF(AND(WEEKDAY(MF4,2)=4,COUNTIF(Jours_fériés,AND(MF4+1,MF4+4))),MF13-HLOOKUP(MF4+5,Journalier_HLV_Inter,11,FALSE),IF(AND(WEEKDAY(MF4,2)=5,COUNTIF(Jours_fériés,MF4+3)),MF13-HLOOKUP(MF4+4,Journalier_HLV_Inter,11,FALSE),IF(COUNTIF(Week_end,MF4),0,IF(COUNTIF(Jours_fériés,MF4),0,MF13-HLOOKUP(MF4+1,Journalier_HLV_Inter,11,FALSE)))))))))))))</f>
        <v>0</v>
      </c>
      <c r="MG22" s="63">
        <f>IF(WEEKDAY(MG4,2)=5,(MG13-HLOOKUP(MG4+3,Journalier_HLV_Inter,11,FALSE)),IF(AND(WEEKDAY(MG4,2)=1,COUNTIF(Jours_fériés,AND(MG4+1,IE+2))),MG13-HLOOKUP(MG4+3,Journalier_HLV_Inter,11,FALSE),IF(AND(WEEKDAY(MG4,2)=1,COUNTIF(Jours_fériés,MG4+1)),MG13-HLOOKUP(MG4+2,Journalier_HLV_Inter,11,FALSE),IF(AND(WEEKDAY(MG4,2)=2,COUNTIF(Jours_fériés,AND(MG4+1,MG4+2))),MG13-HLOOKUP(MG4+3,Journalier_HLV_Inter,11,FALSE),IF(AND(WEEKDAY(MG4,2)=2,COUNTIF(Jours_fériés,MG4+1)),MG13-HLOOKUP(MG4+2,Journalier_HLV_Inter,11,FALSE),IF(AND(WEEKDAY(MG4,2)=3,COUNTIF(Jours_fériés,AND(MG4+1,MG4+2))),MG13-HLOOKUP(MG4+5,Journalier_HLV_Inter,11,FALSE),IF(AND(WEEKDAY(MG4,2)=3,COUNTIF(Jours_fériés,MG4+1)),MG13-HLOOKUP(MG4+2,Journalier_HLV_Inter,11,FALSE),IF(AND(WEEKDAY(MG4,2)=4,COUNTIF(Jours_fériés,MG4+1)),MG13-HLOOKUP(MG4+4,Journalier_HLV_Inter,11,FALSE),IF(AND(WEEKDAY(MG4,2)=4,COUNTIF(Jours_fériés,AND(MG4+1,MG4+4))),MG13-HLOOKUP(MG4+5,Journalier_HLV_Inter,11,FALSE),IF(AND(WEEKDAY(MG4,2)=5,COUNTIF(Jours_fériés,MG4+3)),MG13-HLOOKUP(MG4+4,Journalier_HLV_Inter,11,FALSE),IF(COUNTIF(Week_end,MG4),0,IF(COUNTIF(Jours_fériés,MG4),0,MG13-HLOOKUP(MG4+1,Journalier_HLV_Inter,11,FALSE)))))))))))))</f>
        <v>0</v>
      </c>
      <c r="MH22" s="63">
        <f>IF(WEEKDAY(MH4,2)=5,(MH13-HLOOKUP(MH4+3,Journalier_HLV_Inter,11,FALSE)),IF(AND(WEEKDAY(MH4,2)=1,COUNTIF(Jours_fériés,AND(MH4+1,IE+2))),MH13-HLOOKUP(MH4+3,Journalier_HLV_Inter,11,FALSE),IF(AND(WEEKDAY(MH4,2)=1,COUNTIF(Jours_fériés,MH4+1)),MH13-HLOOKUP(MH4+2,Journalier_HLV_Inter,11,FALSE),IF(AND(WEEKDAY(MH4,2)=2,COUNTIF(Jours_fériés,AND(MH4+1,MH4+2))),MH13-HLOOKUP(MH4+3,Journalier_HLV_Inter,11,FALSE),IF(AND(WEEKDAY(MH4,2)=2,COUNTIF(Jours_fériés,MH4+1)),MH13-HLOOKUP(MH4+2,Journalier_HLV_Inter,11,FALSE),IF(AND(WEEKDAY(MH4,2)=3,COUNTIF(Jours_fériés,AND(MH4+1,MH4+2))),MH13-HLOOKUP(MH4+5,Journalier_HLV_Inter,11,FALSE),IF(AND(WEEKDAY(MH4,2)=3,COUNTIF(Jours_fériés,MH4+1)),MH13-HLOOKUP(MH4+2,Journalier_HLV_Inter,11,FALSE),IF(AND(WEEKDAY(MH4,2)=4,COUNTIF(Jours_fériés,MH4+1)),MH13-HLOOKUP(MH4+4,Journalier_HLV_Inter,11,FALSE),IF(AND(WEEKDAY(MH4,2)=4,COUNTIF(Jours_fériés,AND(MH4+1,MH4+4))),MH13-HLOOKUP(MH4+5,Journalier_HLV_Inter,11,FALSE),IF(AND(WEEKDAY(MH4,2)=5,COUNTIF(Jours_fériés,MH4+3)),MH13-HLOOKUP(MH4+4,Journalier_HLV_Inter,11,FALSE),IF(COUNTIF(Week_end,MH4),0,IF(COUNTIF(Jours_fériés,MH4),0,MH13-HLOOKUP(MH4+1,Journalier_HLV_Inter,11,FALSE)))))))))))))</f>
        <v>0</v>
      </c>
      <c r="MI22" s="63">
        <f>IF(WEEKDAY(MI4,2)=5,(MI13-HLOOKUP(MI4+3,Journalier_HLV_Inter,11,FALSE)),IF(AND(WEEKDAY(MI4,2)=1,COUNTIF(Jours_fériés,AND(MI4+1,IE+2))),MI13-HLOOKUP(MI4+3,Journalier_HLV_Inter,11,FALSE),IF(AND(WEEKDAY(MI4,2)=1,COUNTIF(Jours_fériés,MI4+1)),MI13-HLOOKUP(MI4+2,Journalier_HLV_Inter,11,FALSE),IF(AND(WEEKDAY(MI4,2)=2,COUNTIF(Jours_fériés,AND(MI4+1,MI4+2))),MI13-HLOOKUP(MI4+3,Journalier_HLV_Inter,11,FALSE),IF(AND(WEEKDAY(MI4,2)=2,COUNTIF(Jours_fériés,MI4+1)),MI13-HLOOKUP(MI4+2,Journalier_HLV_Inter,11,FALSE),IF(AND(WEEKDAY(MI4,2)=3,COUNTIF(Jours_fériés,AND(MI4+1,MI4+2))),MI13-HLOOKUP(MI4+5,Journalier_HLV_Inter,11,FALSE),IF(AND(WEEKDAY(MI4,2)=3,COUNTIF(Jours_fériés,MI4+1)),MI13-HLOOKUP(MI4+2,Journalier_HLV_Inter,11,FALSE),IF(AND(WEEKDAY(MI4,2)=4,COUNTIF(Jours_fériés,MI4+1)),MI13-HLOOKUP(MI4+4,Journalier_HLV_Inter,11,FALSE),IF(AND(WEEKDAY(MI4,2)=4,COUNTIF(Jours_fériés,AND(MI4+1,MI4+4))),MI13-HLOOKUP(MI4+5,Journalier_HLV_Inter,11,FALSE),IF(AND(WEEKDAY(MI4,2)=5,COUNTIF(Jours_fériés,MI4+3)),MI13-HLOOKUP(MI4+4,Journalier_HLV_Inter,11,FALSE),IF(COUNTIF(Week_end,MI4),0,IF(COUNTIF(Jours_fériés,MI4),0,MI13-HLOOKUP(MI4+1,Journalier_HLV_Inter,11,FALSE)))))))))))))</f>
        <v>0</v>
      </c>
      <c r="MJ22" s="63">
        <f>IF(WEEKDAY(MJ4,2)=5,(MJ13-HLOOKUP(MJ4+3,Journalier_HLV_Inter,11,FALSE)),IF(AND(WEEKDAY(MJ4,2)=1,COUNTIF(Jours_fériés,AND(MJ4+1,IE+2))),MJ13-HLOOKUP(MJ4+3,Journalier_HLV_Inter,11,FALSE),IF(AND(WEEKDAY(MJ4,2)=1,COUNTIF(Jours_fériés,MJ4+1)),MJ13-HLOOKUP(MJ4+2,Journalier_HLV_Inter,11,FALSE),IF(AND(WEEKDAY(MJ4,2)=2,COUNTIF(Jours_fériés,AND(MJ4+1,MJ4+2))),MJ13-HLOOKUP(MJ4+3,Journalier_HLV_Inter,11,FALSE),IF(AND(WEEKDAY(MJ4,2)=2,COUNTIF(Jours_fériés,MJ4+1)),MJ13-HLOOKUP(MJ4+2,Journalier_HLV_Inter,11,FALSE),IF(AND(WEEKDAY(MJ4,2)=3,COUNTIF(Jours_fériés,AND(MJ4+1,MJ4+2))),MJ13-HLOOKUP(MJ4+5,Journalier_HLV_Inter,11,FALSE),IF(AND(WEEKDAY(MJ4,2)=3,COUNTIF(Jours_fériés,MJ4+1)),MJ13-HLOOKUP(MJ4+2,Journalier_HLV_Inter,11,FALSE),IF(AND(WEEKDAY(MJ4,2)=4,COUNTIF(Jours_fériés,MJ4+1)),MJ13-HLOOKUP(MJ4+4,Journalier_HLV_Inter,11,FALSE),IF(AND(WEEKDAY(MJ4,2)=4,COUNTIF(Jours_fériés,AND(MJ4+1,MJ4+4))),MJ13-HLOOKUP(MJ4+5,Journalier_HLV_Inter,11,FALSE),IF(AND(WEEKDAY(MJ4,2)=5,COUNTIF(Jours_fériés,MJ4+3)),MJ13-HLOOKUP(MJ4+4,Journalier_HLV_Inter,11,FALSE),IF(COUNTIF(Week_end,MJ4),0,IF(COUNTIF(Jours_fériés,MJ4),0,MJ13-HLOOKUP(MJ4+1,Journalier_HLV_Inter,11,FALSE)))))))))))))</f>
        <v>0</v>
      </c>
      <c r="MK22" s="63">
        <f>IF(WEEKDAY(MK4,2)=5,(MK13-HLOOKUP(MK4+3,Journalier_HLV_Inter,11,FALSE)),IF(AND(WEEKDAY(MK4,2)=1,COUNTIF(Jours_fériés,AND(MK4+1,IE+2))),MK13-HLOOKUP(MK4+3,Journalier_HLV_Inter,11,FALSE),IF(AND(WEEKDAY(MK4,2)=1,COUNTIF(Jours_fériés,MK4+1)),MK13-HLOOKUP(MK4+2,Journalier_HLV_Inter,11,FALSE),IF(AND(WEEKDAY(MK4,2)=2,COUNTIF(Jours_fériés,AND(MK4+1,MK4+2))),MK13-HLOOKUP(MK4+3,Journalier_HLV_Inter,11,FALSE),IF(AND(WEEKDAY(MK4,2)=2,COUNTIF(Jours_fériés,MK4+1)),MK13-HLOOKUP(MK4+2,Journalier_HLV_Inter,11,FALSE),IF(AND(WEEKDAY(MK4,2)=3,COUNTIF(Jours_fériés,AND(MK4+1,MK4+2))),MK13-HLOOKUP(MK4+5,Journalier_HLV_Inter,11,FALSE),IF(AND(WEEKDAY(MK4,2)=3,COUNTIF(Jours_fériés,MK4+1)),MK13-HLOOKUP(MK4+2,Journalier_HLV_Inter,11,FALSE),IF(AND(WEEKDAY(MK4,2)=4,COUNTIF(Jours_fériés,MK4+1)),MK13-HLOOKUP(MK4+4,Journalier_HLV_Inter,11,FALSE),IF(AND(WEEKDAY(MK4,2)=4,COUNTIF(Jours_fériés,AND(MK4+1,MK4+4))),MK13-HLOOKUP(MK4+5,Journalier_HLV_Inter,11,FALSE),IF(AND(WEEKDAY(MK4,2)=5,COUNTIF(Jours_fériés,MK4+3)),MK13-HLOOKUP(MK4+4,Journalier_HLV_Inter,11,FALSE),IF(COUNTIF(Week_end,MK4),0,IF(COUNTIF(Jours_fériés,MK4),0,MK13-HLOOKUP(MK4+1,Journalier_HLV_Inter,11,FALSE)))))))))))))</f>
        <v>0</v>
      </c>
      <c r="ML22" s="63">
        <f>IF(WEEKDAY(ML4,2)=5,(ML13-HLOOKUP(ML4+3,Journalier_HLV_Inter,11,FALSE)),IF(AND(WEEKDAY(ML4,2)=1,COUNTIF(Jours_fériés,AND(ML4+1,IE+2))),ML13-HLOOKUP(ML4+3,Journalier_HLV_Inter,11,FALSE),IF(AND(WEEKDAY(ML4,2)=1,COUNTIF(Jours_fériés,ML4+1)),ML13-HLOOKUP(ML4+2,Journalier_HLV_Inter,11,FALSE),IF(AND(WEEKDAY(ML4,2)=2,COUNTIF(Jours_fériés,AND(ML4+1,ML4+2))),ML13-HLOOKUP(ML4+3,Journalier_HLV_Inter,11,FALSE),IF(AND(WEEKDAY(ML4,2)=2,COUNTIF(Jours_fériés,ML4+1)),ML13-HLOOKUP(ML4+2,Journalier_HLV_Inter,11,FALSE),IF(AND(WEEKDAY(ML4,2)=3,COUNTIF(Jours_fériés,AND(ML4+1,ML4+2))),ML13-HLOOKUP(ML4+5,Journalier_HLV_Inter,11,FALSE),IF(AND(WEEKDAY(ML4,2)=3,COUNTIF(Jours_fériés,ML4+1)),ML13-HLOOKUP(ML4+2,Journalier_HLV_Inter,11,FALSE),IF(AND(WEEKDAY(ML4,2)=4,COUNTIF(Jours_fériés,ML4+1)),ML13-HLOOKUP(ML4+4,Journalier_HLV_Inter,11,FALSE),IF(AND(WEEKDAY(ML4,2)=4,COUNTIF(Jours_fériés,AND(ML4+1,ML4+4))),ML13-HLOOKUP(ML4+5,Journalier_HLV_Inter,11,FALSE),IF(AND(WEEKDAY(ML4,2)=5,COUNTIF(Jours_fériés,ML4+3)),ML13-HLOOKUP(ML4+4,Journalier_HLV_Inter,11,FALSE),IF(COUNTIF(Week_end,ML4),0,IF(COUNTIF(Jours_fériés,ML4),0,ML13-HLOOKUP(ML4+1,Journalier_HLV_Inter,11,FALSE)))))))))))))</f>
        <v>0</v>
      </c>
      <c r="MM22" s="63">
        <f>IF(WEEKDAY(MM4,2)=5,(MM13-HLOOKUP(MM4+3,Journalier_HLV_Inter,11,FALSE)),IF(AND(WEEKDAY(MM4,2)=1,COUNTIF(Jours_fériés,AND(MM4+1,IE+2))),MM13-HLOOKUP(MM4+3,Journalier_HLV_Inter,11,FALSE),IF(AND(WEEKDAY(MM4,2)=1,COUNTIF(Jours_fériés,MM4+1)),MM13-HLOOKUP(MM4+2,Journalier_HLV_Inter,11,FALSE),IF(AND(WEEKDAY(MM4,2)=2,COUNTIF(Jours_fériés,AND(MM4+1,MM4+2))),MM13-HLOOKUP(MM4+3,Journalier_HLV_Inter,11,FALSE),IF(AND(WEEKDAY(MM4,2)=2,COUNTIF(Jours_fériés,MM4+1)),MM13-HLOOKUP(MM4+2,Journalier_HLV_Inter,11,FALSE),IF(AND(WEEKDAY(MM4,2)=3,COUNTIF(Jours_fériés,AND(MM4+1,MM4+2))),MM13-HLOOKUP(MM4+5,Journalier_HLV_Inter,11,FALSE),IF(AND(WEEKDAY(MM4,2)=3,COUNTIF(Jours_fériés,MM4+1)),MM13-HLOOKUP(MM4+2,Journalier_HLV_Inter,11,FALSE),IF(AND(WEEKDAY(MM4,2)=4,COUNTIF(Jours_fériés,MM4+1)),MM13-HLOOKUP(MM4+4,Journalier_HLV_Inter,11,FALSE),IF(AND(WEEKDAY(MM4,2)=4,COUNTIF(Jours_fériés,AND(MM4+1,MM4+4))),MM13-HLOOKUP(MM4+5,Journalier_HLV_Inter,11,FALSE),IF(AND(WEEKDAY(MM4,2)=5,COUNTIF(Jours_fériés,MM4+3)),MM13-HLOOKUP(MM4+4,Journalier_HLV_Inter,11,FALSE),IF(COUNTIF(Week_end,MM4),0,IF(COUNTIF(Jours_fériés,MM4),0,MM13-HLOOKUP(MM4+1,Journalier_HLV_Inter,11,FALSE)))))))))))))</f>
        <v>0</v>
      </c>
      <c r="MN22" s="63">
        <f>IF(WEEKDAY(MN4,2)=5,(MN13-HLOOKUP(MN4+3,Journalier_HLV_Inter,11,FALSE)),IF(AND(WEEKDAY(MN4,2)=1,COUNTIF(Jours_fériés,AND(MN4+1,IE+2))),MN13-HLOOKUP(MN4+3,Journalier_HLV_Inter,11,FALSE),IF(AND(WEEKDAY(MN4,2)=1,COUNTIF(Jours_fériés,MN4+1)),MN13-HLOOKUP(MN4+2,Journalier_HLV_Inter,11,FALSE),IF(AND(WEEKDAY(MN4,2)=2,COUNTIF(Jours_fériés,AND(MN4+1,MN4+2))),MN13-HLOOKUP(MN4+3,Journalier_HLV_Inter,11,FALSE),IF(AND(WEEKDAY(MN4,2)=2,COUNTIF(Jours_fériés,MN4+1)),MN13-HLOOKUP(MN4+2,Journalier_HLV_Inter,11,FALSE),IF(AND(WEEKDAY(MN4,2)=3,COUNTIF(Jours_fériés,AND(MN4+1,MN4+2))),MN13-HLOOKUP(MN4+5,Journalier_HLV_Inter,11,FALSE),IF(AND(WEEKDAY(MN4,2)=3,COUNTIF(Jours_fériés,MN4+1)),MN13-HLOOKUP(MN4+2,Journalier_HLV_Inter,11,FALSE),IF(AND(WEEKDAY(MN4,2)=4,COUNTIF(Jours_fériés,MN4+1)),MN13-HLOOKUP(MN4+4,Journalier_HLV_Inter,11,FALSE),IF(AND(WEEKDAY(MN4,2)=4,COUNTIF(Jours_fériés,AND(MN4+1,MN4+4))),MN13-HLOOKUP(MN4+5,Journalier_HLV_Inter,11,FALSE),IF(AND(WEEKDAY(MN4,2)=5,COUNTIF(Jours_fériés,MN4+3)),MN13-HLOOKUP(MN4+4,Journalier_HLV_Inter,11,FALSE),IF(COUNTIF(Week_end,MN4),0,IF(COUNTIF(Jours_fériés,MN4),0,MN13-HLOOKUP(MN4+1,Journalier_HLV_Inter,11,FALSE)))))))))))))</f>
        <v>0</v>
      </c>
      <c r="MO22" s="63">
        <f>IF(WEEKDAY(MO4,2)=5,(MO13-HLOOKUP(MO4+3,Journalier_HLV_Inter,11,FALSE)),IF(AND(WEEKDAY(MO4,2)=1,COUNTIF(Jours_fériés,AND(MO4+1,IE+2))),MO13-HLOOKUP(MO4+3,Journalier_HLV_Inter,11,FALSE),IF(AND(WEEKDAY(MO4,2)=1,COUNTIF(Jours_fériés,MO4+1)),MO13-HLOOKUP(MO4+2,Journalier_HLV_Inter,11,FALSE),IF(AND(WEEKDAY(MO4,2)=2,COUNTIF(Jours_fériés,AND(MO4+1,MO4+2))),MO13-HLOOKUP(MO4+3,Journalier_HLV_Inter,11,FALSE),IF(AND(WEEKDAY(MO4,2)=2,COUNTIF(Jours_fériés,MO4+1)),MO13-HLOOKUP(MO4+2,Journalier_HLV_Inter,11,FALSE),IF(AND(WEEKDAY(MO4,2)=3,COUNTIF(Jours_fériés,AND(MO4+1,MO4+2))),MO13-HLOOKUP(MO4+5,Journalier_HLV_Inter,11,FALSE),IF(AND(WEEKDAY(MO4,2)=3,COUNTIF(Jours_fériés,MO4+1)),MO13-HLOOKUP(MO4+2,Journalier_HLV_Inter,11,FALSE),IF(AND(WEEKDAY(MO4,2)=4,COUNTIF(Jours_fériés,MO4+1)),MO13-HLOOKUP(MO4+4,Journalier_HLV_Inter,11,FALSE),IF(AND(WEEKDAY(MO4,2)=4,COUNTIF(Jours_fériés,AND(MO4+1,MO4+4))),MO13-HLOOKUP(MO4+5,Journalier_HLV_Inter,11,FALSE),IF(AND(WEEKDAY(MO4,2)=5,COUNTIF(Jours_fériés,MO4+3)),MO13-HLOOKUP(MO4+4,Journalier_HLV_Inter,11,FALSE),IF(COUNTIF(Week_end,MO4),0,IF(COUNTIF(Jours_fériés,MO4),0,MO13-HLOOKUP(MO4+1,Journalier_HLV_Inter,11,FALSE)))))))))))))</f>
        <v>0</v>
      </c>
      <c r="MP22" s="63">
        <f>IF(WEEKDAY(MP4,2)=5,(MP13-HLOOKUP(MP4+3,Journalier_HLV_Inter,11,FALSE)),IF(AND(WEEKDAY(MP4,2)=1,COUNTIF(Jours_fériés,AND(MP4+1,IE+2))),MP13-HLOOKUP(MP4+3,Journalier_HLV_Inter,11,FALSE),IF(AND(WEEKDAY(MP4,2)=1,COUNTIF(Jours_fériés,MP4+1)),MP13-HLOOKUP(MP4+2,Journalier_HLV_Inter,11,FALSE),IF(AND(WEEKDAY(MP4,2)=2,COUNTIF(Jours_fériés,AND(MP4+1,MP4+2))),MP13-HLOOKUP(MP4+3,Journalier_HLV_Inter,11,FALSE),IF(AND(WEEKDAY(MP4,2)=2,COUNTIF(Jours_fériés,MP4+1)),MP13-HLOOKUP(MP4+2,Journalier_HLV_Inter,11,FALSE),IF(AND(WEEKDAY(MP4,2)=3,COUNTIF(Jours_fériés,AND(MP4+1,MP4+2))),MP13-HLOOKUP(MP4+5,Journalier_HLV_Inter,11,FALSE),IF(AND(WEEKDAY(MP4,2)=3,COUNTIF(Jours_fériés,MP4+1)),MP13-HLOOKUP(MP4+2,Journalier_HLV_Inter,11,FALSE),IF(AND(WEEKDAY(MP4,2)=4,COUNTIF(Jours_fériés,MP4+1)),MP13-HLOOKUP(MP4+4,Journalier_HLV_Inter,11,FALSE),IF(AND(WEEKDAY(MP4,2)=4,COUNTIF(Jours_fériés,AND(MP4+1,MP4+4))),MP13-HLOOKUP(MP4+5,Journalier_HLV_Inter,11,FALSE),IF(AND(WEEKDAY(MP4,2)=5,COUNTIF(Jours_fériés,MP4+3)),MP13-HLOOKUP(MP4+4,Journalier_HLV_Inter,11,FALSE),IF(COUNTIF(Week_end,MP4),0,IF(COUNTIF(Jours_fériés,MP4),0,MP13-HLOOKUP(MP4+1,Journalier_HLV_Inter,11,FALSE)))))))))))))</f>
        <v>0</v>
      </c>
      <c r="MQ22" s="63">
        <f>IF(WEEKDAY(MQ4,2)=5,(MQ13-HLOOKUP(MQ4+3,Journalier_HLV_Inter,11,FALSE)),IF(AND(WEEKDAY(MQ4,2)=1,COUNTIF(Jours_fériés,AND(MQ4+1,IE+2))),MQ13-HLOOKUP(MQ4+3,Journalier_HLV_Inter,11,FALSE),IF(AND(WEEKDAY(MQ4,2)=1,COUNTIF(Jours_fériés,MQ4+1)),MQ13-HLOOKUP(MQ4+2,Journalier_HLV_Inter,11,FALSE),IF(AND(WEEKDAY(MQ4,2)=2,COUNTIF(Jours_fériés,AND(MQ4+1,MQ4+2))),MQ13-HLOOKUP(MQ4+3,Journalier_HLV_Inter,11,FALSE),IF(AND(WEEKDAY(MQ4,2)=2,COUNTIF(Jours_fériés,MQ4+1)),MQ13-HLOOKUP(MQ4+2,Journalier_HLV_Inter,11,FALSE),IF(AND(WEEKDAY(MQ4,2)=3,COUNTIF(Jours_fériés,AND(MQ4+1,MQ4+2))),MQ13-HLOOKUP(MQ4+5,Journalier_HLV_Inter,11,FALSE),IF(AND(WEEKDAY(MQ4,2)=3,COUNTIF(Jours_fériés,MQ4+1)),MQ13-HLOOKUP(MQ4+2,Journalier_HLV_Inter,11,FALSE),IF(AND(WEEKDAY(MQ4,2)=4,COUNTIF(Jours_fériés,MQ4+1)),MQ13-HLOOKUP(MQ4+4,Journalier_HLV_Inter,11,FALSE),IF(AND(WEEKDAY(MQ4,2)=4,COUNTIF(Jours_fériés,AND(MQ4+1,MQ4+4))),MQ13-HLOOKUP(MQ4+5,Journalier_HLV_Inter,11,FALSE),IF(AND(WEEKDAY(MQ4,2)=5,COUNTIF(Jours_fériés,MQ4+3)),MQ13-HLOOKUP(MQ4+4,Journalier_HLV_Inter,11,FALSE),IF(COUNTIF(Week_end,MQ4),0,IF(COUNTIF(Jours_fériés,MQ4),0,MQ13-HLOOKUP(MQ4+1,Journalier_HLV_Inter,11,FALSE)))))))))))))</f>
        <v>0</v>
      </c>
      <c r="MR22" s="63">
        <f>IF(WEEKDAY(MR4,2)=5,(MR13-HLOOKUP(MR4+3,Journalier_HLV_Inter,11,FALSE)),IF(AND(WEEKDAY(MR4,2)=1,COUNTIF(Jours_fériés,AND(MR4+1,IE+2))),MR13-HLOOKUP(MR4+3,Journalier_HLV_Inter,11,FALSE),IF(AND(WEEKDAY(MR4,2)=1,COUNTIF(Jours_fériés,MR4+1)),MR13-HLOOKUP(MR4+2,Journalier_HLV_Inter,11,FALSE),IF(AND(WEEKDAY(MR4,2)=2,COUNTIF(Jours_fériés,AND(MR4+1,MR4+2))),MR13-HLOOKUP(MR4+3,Journalier_HLV_Inter,11,FALSE),IF(AND(WEEKDAY(MR4,2)=2,COUNTIF(Jours_fériés,MR4+1)),MR13-HLOOKUP(MR4+2,Journalier_HLV_Inter,11,FALSE),IF(AND(WEEKDAY(MR4,2)=3,COUNTIF(Jours_fériés,AND(MR4+1,MR4+2))),MR13-HLOOKUP(MR4+5,Journalier_HLV_Inter,11,FALSE),IF(AND(WEEKDAY(MR4,2)=3,COUNTIF(Jours_fériés,MR4+1)),MR13-HLOOKUP(MR4+2,Journalier_HLV_Inter,11,FALSE),IF(AND(WEEKDAY(MR4,2)=4,COUNTIF(Jours_fériés,MR4+1)),MR13-HLOOKUP(MR4+4,Journalier_HLV_Inter,11,FALSE),IF(AND(WEEKDAY(MR4,2)=4,COUNTIF(Jours_fériés,AND(MR4+1,MR4+4))),MR13-HLOOKUP(MR4+5,Journalier_HLV_Inter,11,FALSE),IF(AND(WEEKDAY(MR4,2)=5,COUNTIF(Jours_fériés,MR4+3)),MR13-HLOOKUP(MR4+4,Journalier_HLV_Inter,11,FALSE),IF(COUNTIF(Week_end,MR4),0,IF(COUNTIF(Jours_fériés,MR4),0,MR13-HLOOKUP(MR4+1,Journalier_HLV_Inter,11,FALSE)))))))))))))</f>
        <v>0</v>
      </c>
      <c r="MS22" s="63">
        <f>IF(WEEKDAY(MS4,2)=5,(MS13-HLOOKUP(MS4+3,Journalier_HLV_Inter,11,FALSE)),IF(AND(WEEKDAY(MS4,2)=1,COUNTIF(Jours_fériés,AND(MS4+1,IE+2))),MS13-HLOOKUP(MS4+3,Journalier_HLV_Inter,11,FALSE),IF(AND(WEEKDAY(MS4,2)=1,COUNTIF(Jours_fériés,MS4+1)),MS13-HLOOKUP(MS4+2,Journalier_HLV_Inter,11,FALSE),IF(AND(WEEKDAY(MS4,2)=2,COUNTIF(Jours_fériés,AND(MS4+1,MS4+2))),MS13-HLOOKUP(MS4+3,Journalier_HLV_Inter,11,FALSE),IF(AND(WEEKDAY(MS4,2)=2,COUNTIF(Jours_fériés,MS4+1)),MS13-HLOOKUP(MS4+2,Journalier_HLV_Inter,11,FALSE),IF(AND(WEEKDAY(MS4,2)=3,COUNTIF(Jours_fériés,AND(MS4+1,MS4+2))),MS13-HLOOKUP(MS4+5,Journalier_HLV_Inter,11,FALSE),IF(AND(WEEKDAY(MS4,2)=3,COUNTIF(Jours_fériés,MS4+1)),MS13-HLOOKUP(MS4+2,Journalier_HLV_Inter,11,FALSE),IF(AND(WEEKDAY(MS4,2)=4,COUNTIF(Jours_fériés,MS4+1)),MS13-HLOOKUP(MS4+4,Journalier_HLV_Inter,11,FALSE),IF(AND(WEEKDAY(MS4,2)=4,COUNTIF(Jours_fériés,AND(MS4+1,MS4+4))),MS13-HLOOKUP(MS4+5,Journalier_HLV_Inter,11,FALSE),IF(AND(WEEKDAY(MS4,2)=5,COUNTIF(Jours_fériés,MS4+3)),MS13-HLOOKUP(MS4+4,Journalier_HLV_Inter,11,FALSE),IF(COUNTIF(Week_end,MS4),0,IF(COUNTIF(Jours_fériés,MS4),0,MS13-HLOOKUP(MS4+1,Journalier_HLV_Inter,11,FALSE)))))))))))))</f>
        <v>0</v>
      </c>
      <c r="MT22" s="63">
        <f>IF(WEEKDAY(MT4,2)=5,(MT13-HLOOKUP(MT4+3,Journalier_HLV_Inter,11,FALSE)),IF(AND(WEEKDAY(MT4,2)=1,COUNTIF(Jours_fériés,AND(MT4+1,IE+2))),MT13-HLOOKUP(MT4+3,Journalier_HLV_Inter,11,FALSE),IF(AND(WEEKDAY(MT4,2)=1,COUNTIF(Jours_fériés,MT4+1)),MT13-HLOOKUP(MT4+2,Journalier_HLV_Inter,11,FALSE),IF(AND(WEEKDAY(MT4,2)=2,COUNTIF(Jours_fériés,AND(MT4+1,MT4+2))),MT13-HLOOKUP(MT4+3,Journalier_HLV_Inter,11,FALSE),IF(AND(WEEKDAY(MT4,2)=2,COUNTIF(Jours_fériés,MT4+1)),MT13-HLOOKUP(MT4+2,Journalier_HLV_Inter,11,FALSE),IF(AND(WEEKDAY(MT4,2)=3,COUNTIF(Jours_fériés,AND(MT4+1,MT4+2))),MT13-HLOOKUP(MT4+5,Journalier_HLV_Inter,11,FALSE),IF(AND(WEEKDAY(MT4,2)=3,COUNTIF(Jours_fériés,MT4+1)),MT13-HLOOKUP(MT4+2,Journalier_HLV_Inter,11,FALSE),IF(AND(WEEKDAY(MT4,2)=4,COUNTIF(Jours_fériés,MT4+1)),MT13-HLOOKUP(MT4+4,Journalier_HLV_Inter,11,FALSE),IF(AND(WEEKDAY(MT4,2)=4,COUNTIF(Jours_fériés,AND(MT4+1,MT4+4))),MT13-HLOOKUP(MT4+5,Journalier_HLV_Inter,11,FALSE),IF(AND(WEEKDAY(MT4,2)=5,COUNTIF(Jours_fériés,MT4+3)),MT13-HLOOKUP(MT4+4,Journalier_HLV_Inter,11,FALSE),IF(COUNTIF(Week_end,MT4),0,IF(COUNTIF(Jours_fériés,MT4),0,MT13-HLOOKUP(MT4+1,Journalier_HLV_Inter,11,FALSE)))))))))))))</f>
        <v>0</v>
      </c>
      <c r="MU22" s="63">
        <f>IF(WEEKDAY(MU4,2)=5,(MU13-HLOOKUP(MU4+3,Journalier_HLV_Inter,11,FALSE)),IF(AND(WEEKDAY(MU4,2)=1,COUNTIF(Jours_fériés,AND(MU4+1,IE+2))),MU13-HLOOKUP(MU4+3,Journalier_HLV_Inter,11,FALSE),IF(AND(WEEKDAY(MU4,2)=1,COUNTIF(Jours_fériés,MU4+1)),MU13-HLOOKUP(MU4+2,Journalier_HLV_Inter,11,FALSE),IF(AND(WEEKDAY(MU4,2)=2,COUNTIF(Jours_fériés,AND(MU4+1,MU4+2))),MU13-HLOOKUP(MU4+3,Journalier_HLV_Inter,11,FALSE),IF(AND(WEEKDAY(MU4,2)=2,COUNTIF(Jours_fériés,MU4+1)),MU13-HLOOKUP(MU4+2,Journalier_HLV_Inter,11,FALSE),IF(AND(WEEKDAY(MU4,2)=3,COUNTIF(Jours_fériés,AND(MU4+1,MU4+2))),MU13-HLOOKUP(MU4+5,Journalier_HLV_Inter,11,FALSE),IF(AND(WEEKDAY(MU4,2)=3,COUNTIF(Jours_fériés,MU4+1)),MU13-HLOOKUP(MU4+2,Journalier_HLV_Inter,11,FALSE),IF(AND(WEEKDAY(MU4,2)=4,COUNTIF(Jours_fériés,MU4+1)),MU13-HLOOKUP(MU4+4,Journalier_HLV_Inter,11,FALSE),IF(AND(WEEKDAY(MU4,2)=4,COUNTIF(Jours_fériés,AND(MU4+1,MU4+4))),MU13-HLOOKUP(MU4+5,Journalier_HLV_Inter,11,FALSE),IF(AND(WEEKDAY(MU4,2)=5,COUNTIF(Jours_fériés,MU4+3)),MU13-HLOOKUP(MU4+4,Journalier_HLV_Inter,11,FALSE),IF(COUNTIF(Week_end,MU4),0,IF(COUNTIF(Jours_fériés,MU4),0,MU13-HLOOKUP(MU4+1,Journalier_HLV_Inter,11,FALSE)))))))))))))</f>
        <v>0</v>
      </c>
      <c r="MV22" s="63">
        <f>IF(WEEKDAY(MV4,2)=5,(MV13-HLOOKUP(MV4+3,Journalier_HLV_Inter,11,FALSE)),IF(AND(WEEKDAY(MV4,2)=1,COUNTIF(Jours_fériés,AND(MV4+1,IE+2))),MV13-HLOOKUP(MV4+3,Journalier_HLV_Inter,11,FALSE),IF(AND(WEEKDAY(MV4,2)=1,COUNTIF(Jours_fériés,MV4+1)),MV13-HLOOKUP(MV4+2,Journalier_HLV_Inter,11,FALSE),IF(AND(WEEKDAY(MV4,2)=2,COUNTIF(Jours_fériés,AND(MV4+1,MV4+2))),MV13-HLOOKUP(MV4+3,Journalier_HLV_Inter,11,FALSE),IF(AND(WEEKDAY(MV4,2)=2,COUNTIF(Jours_fériés,MV4+1)),MV13-HLOOKUP(MV4+2,Journalier_HLV_Inter,11,FALSE),IF(AND(WEEKDAY(MV4,2)=3,COUNTIF(Jours_fériés,AND(MV4+1,MV4+2))),MV13-HLOOKUP(MV4+5,Journalier_HLV_Inter,11,FALSE),IF(AND(WEEKDAY(MV4,2)=3,COUNTIF(Jours_fériés,MV4+1)),MV13-HLOOKUP(MV4+2,Journalier_HLV_Inter,11,FALSE),IF(AND(WEEKDAY(MV4,2)=4,COUNTIF(Jours_fériés,MV4+1)),MV13-HLOOKUP(MV4+4,Journalier_HLV_Inter,11,FALSE),IF(AND(WEEKDAY(MV4,2)=4,COUNTIF(Jours_fériés,AND(MV4+1,MV4+4))),MV13-HLOOKUP(MV4+5,Journalier_HLV_Inter,11,FALSE),IF(AND(WEEKDAY(MV4,2)=5,COUNTIF(Jours_fériés,MV4+3)),MV13-HLOOKUP(MV4+4,Journalier_HLV_Inter,11,FALSE),IF(COUNTIF(Week_end,MV4),0,IF(COUNTIF(Jours_fériés,MV4),0,MV13-HLOOKUP(MV4+1,Journalier_HLV_Inter,11,FALSE)))))))))))))</f>
        <v>0</v>
      </c>
      <c r="MW22" s="63">
        <f>IF(WEEKDAY(MW4,2)=5,(MW13-HLOOKUP(MW4+3,Journalier_HLV_Inter,11,FALSE)),IF(AND(WEEKDAY(MW4,2)=1,COUNTIF(Jours_fériés,AND(MW4+1,IE+2))),MW13-HLOOKUP(MW4+3,Journalier_HLV_Inter,11,FALSE),IF(AND(WEEKDAY(MW4,2)=1,COUNTIF(Jours_fériés,MW4+1)),MW13-HLOOKUP(MW4+2,Journalier_HLV_Inter,11,FALSE),IF(AND(WEEKDAY(MW4,2)=2,COUNTIF(Jours_fériés,AND(MW4+1,MW4+2))),MW13-HLOOKUP(MW4+3,Journalier_HLV_Inter,11,FALSE),IF(AND(WEEKDAY(MW4,2)=2,COUNTIF(Jours_fériés,MW4+1)),MW13-HLOOKUP(MW4+2,Journalier_HLV_Inter,11,FALSE),IF(AND(WEEKDAY(MW4,2)=3,COUNTIF(Jours_fériés,AND(MW4+1,MW4+2))),MW13-HLOOKUP(MW4+5,Journalier_HLV_Inter,11,FALSE),IF(AND(WEEKDAY(MW4,2)=3,COUNTIF(Jours_fériés,MW4+1)),MW13-HLOOKUP(MW4+2,Journalier_HLV_Inter,11,FALSE),IF(AND(WEEKDAY(MW4,2)=4,COUNTIF(Jours_fériés,MW4+1)),MW13-HLOOKUP(MW4+4,Journalier_HLV_Inter,11,FALSE),IF(AND(WEEKDAY(MW4,2)=4,COUNTIF(Jours_fériés,AND(MW4+1,MW4+4))),MW13-HLOOKUP(MW4+5,Journalier_HLV_Inter,11,FALSE),IF(AND(WEEKDAY(MW4,2)=5,COUNTIF(Jours_fériés,MW4+3)),MW13-HLOOKUP(MW4+4,Journalier_HLV_Inter,11,FALSE),IF(COUNTIF(Week_end,MW4),0,IF(COUNTIF(Jours_fériés,MW4),0,MW13-HLOOKUP(MW4+1,Journalier_HLV_Inter,11,FALSE)))))))))))))</f>
        <v>0</v>
      </c>
      <c r="MX22" s="63">
        <f>IF(WEEKDAY(MX4,2)=5,(MX13-HLOOKUP(MX4+3,Journalier_HLV_Inter,11,FALSE)),IF(AND(WEEKDAY(MX4,2)=1,COUNTIF(Jours_fériés,AND(MX4+1,IE+2))),MX13-HLOOKUP(MX4+3,Journalier_HLV_Inter,11,FALSE),IF(AND(WEEKDAY(MX4,2)=1,COUNTIF(Jours_fériés,MX4+1)),MX13-HLOOKUP(MX4+2,Journalier_HLV_Inter,11,FALSE),IF(AND(WEEKDAY(MX4,2)=2,COUNTIF(Jours_fériés,AND(MX4+1,MX4+2))),MX13-HLOOKUP(MX4+3,Journalier_HLV_Inter,11,FALSE),IF(AND(WEEKDAY(MX4,2)=2,COUNTIF(Jours_fériés,MX4+1)),MX13-HLOOKUP(MX4+2,Journalier_HLV_Inter,11,FALSE),IF(AND(WEEKDAY(MX4,2)=3,COUNTIF(Jours_fériés,AND(MX4+1,MX4+2))),MX13-HLOOKUP(MX4+5,Journalier_HLV_Inter,11,FALSE),IF(AND(WEEKDAY(MX4,2)=3,COUNTIF(Jours_fériés,MX4+1)),MX13-HLOOKUP(MX4+2,Journalier_HLV_Inter,11,FALSE),IF(AND(WEEKDAY(MX4,2)=4,COUNTIF(Jours_fériés,MX4+1)),MX13-HLOOKUP(MX4+4,Journalier_HLV_Inter,11,FALSE),IF(AND(WEEKDAY(MX4,2)=4,COUNTIF(Jours_fériés,AND(MX4+1,MX4+4))),MX13-HLOOKUP(MX4+5,Journalier_HLV_Inter,11,FALSE),IF(AND(WEEKDAY(MX4,2)=5,COUNTIF(Jours_fériés,MX4+3)),MX13-HLOOKUP(MX4+4,Journalier_HLV_Inter,11,FALSE),IF(COUNTIF(Week_end,MX4),0,IF(COUNTIF(Jours_fériés,MX4),0,MX13-HLOOKUP(MX4+1,Journalier_HLV_Inter,11,FALSE)))))))))))))</f>
        <v>0</v>
      </c>
      <c r="MY22" s="63">
        <f>IF(WEEKDAY(MY4,2)=5,(MY13-HLOOKUP(MY4+3,Journalier_HLV_Inter,11,FALSE)),IF(AND(WEEKDAY(MY4,2)=1,COUNTIF(Jours_fériés,AND(MY4+1,IE+2))),MY13-HLOOKUP(MY4+3,Journalier_HLV_Inter,11,FALSE),IF(AND(WEEKDAY(MY4,2)=1,COUNTIF(Jours_fériés,MY4+1)),MY13-HLOOKUP(MY4+2,Journalier_HLV_Inter,11,FALSE),IF(AND(WEEKDAY(MY4,2)=2,COUNTIF(Jours_fériés,AND(MY4+1,MY4+2))),MY13-HLOOKUP(MY4+3,Journalier_HLV_Inter,11,FALSE),IF(AND(WEEKDAY(MY4,2)=2,COUNTIF(Jours_fériés,MY4+1)),MY13-HLOOKUP(MY4+2,Journalier_HLV_Inter,11,FALSE),IF(AND(WEEKDAY(MY4,2)=3,COUNTIF(Jours_fériés,AND(MY4+1,MY4+2))),MY13-HLOOKUP(MY4+5,Journalier_HLV_Inter,11,FALSE),IF(AND(WEEKDAY(MY4,2)=3,COUNTIF(Jours_fériés,MY4+1)),MY13-HLOOKUP(MY4+2,Journalier_HLV_Inter,11,FALSE),IF(AND(WEEKDAY(MY4,2)=4,COUNTIF(Jours_fériés,MY4+1)),MY13-HLOOKUP(MY4+4,Journalier_HLV_Inter,11,FALSE),IF(AND(WEEKDAY(MY4,2)=4,COUNTIF(Jours_fériés,AND(MY4+1,MY4+4))),MY13-HLOOKUP(MY4+5,Journalier_HLV_Inter,11,FALSE),IF(AND(WEEKDAY(MY4,2)=5,COUNTIF(Jours_fériés,MY4+3)),MY13-HLOOKUP(MY4+4,Journalier_HLV_Inter,11,FALSE),IF(COUNTIF(Week_end,MY4),0,IF(COUNTIF(Jours_fériés,MY4),0,MY13-HLOOKUP(MY4+1,Journalier_HLV_Inter,11,FALSE)))))))))))))</f>
        <v>0</v>
      </c>
      <c r="MZ22" s="63">
        <f>IF(WEEKDAY(MZ4,2)=5,(MZ13-HLOOKUP(MZ4+3,Journalier_HLV_Inter,11,FALSE)),IF(AND(WEEKDAY(MZ4,2)=1,COUNTIF(Jours_fériés,AND(MZ4+1,IE+2))),MZ13-HLOOKUP(MZ4+3,Journalier_HLV_Inter,11,FALSE),IF(AND(WEEKDAY(MZ4,2)=1,COUNTIF(Jours_fériés,MZ4+1)),MZ13-HLOOKUP(MZ4+2,Journalier_HLV_Inter,11,FALSE),IF(AND(WEEKDAY(MZ4,2)=2,COUNTIF(Jours_fériés,AND(MZ4+1,MZ4+2))),MZ13-HLOOKUP(MZ4+3,Journalier_HLV_Inter,11,FALSE),IF(AND(WEEKDAY(MZ4,2)=2,COUNTIF(Jours_fériés,MZ4+1)),MZ13-HLOOKUP(MZ4+2,Journalier_HLV_Inter,11,FALSE),IF(AND(WEEKDAY(MZ4,2)=3,COUNTIF(Jours_fériés,AND(MZ4+1,MZ4+2))),MZ13-HLOOKUP(MZ4+5,Journalier_HLV_Inter,11,FALSE),IF(AND(WEEKDAY(MZ4,2)=3,COUNTIF(Jours_fériés,MZ4+1)),MZ13-HLOOKUP(MZ4+2,Journalier_HLV_Inter,11,FALSE),IF(AND(WEEKDAY(MZ4,2)=4,COUNTIF(Jours_fériés,MZ4+1)),MZ13-HLOOKUP(MZ4+4,Journalier_HLV_Inter,11,FALSE),IF(AND(WEEKDAY(MZ4,2)=4,COUNTIF(Jours_fériés,AND(MZ4+1,MZ4+4))),MZ13-HLOOKUP(MZ4+5,Journalier_HLV_Inter,11,FALSE),IF(AND(WEEKDAY(MZ4,2)=5,COUNTIF(Jours_fériés,MZ4+3)),MZ13-HLOOKUP(MZ4+4,Journalier_HLV_Inter,11,FALSE),IF(COUNTIF(Week_end,MZ4),0,IF(COUNTIF(Jours_fériés,MZ4),0,MZ13-HLOOKUP(MZ4+1,Journalier_HLV_Inter,11,FALSE)))))))))))))</f>
        <v>0</v>
      </c>
      <c r="NA22" s="63">
        <f>IF(WEEKDAY(NA4,2)=5,(NA13-HLOOKUP(NA4+3,Journalier_HLV_Inter,11,FALSE)),IF(AND(WEEKDAY(NA4,2)=1,COUNTIF(Jours_fériés,AND(NA4+1,IE+2))),NA13-HLOOKUP(NA4+3,Journalier_HLV_Inter,11,FALSE),IF(AND(WEEKDAY(NA4,2)=1,COUNTIF(Jours_fériés,NA4+1)),NA13-HLOOKUP(NA4+2,Journalier_HLV_Inter,11,FALSE),IF(AND(WEEKDAY(NA4,2)=2,COUNTIF(Jours_fériés,AND(NA4+1,NA4+2))),NA13-HLOOKUP(NA4+3,Journalier_HLV_Inter,11,FALSE),IF(AND(WEEKDAY(NA4,2)=2,COUNTIF(Jours_fériés,NA4+1)),NA13-HLOOKUP(NA4+2,Journalier_HLV_Inter,11,FALSE),IF(AND(WEEKDAY(NA4,2)=3,COUNTIF(Jours_fériés,AND(NA4+1,NA4+2))),NA13-HLOOKUP(NA4+5,Journalier_HLV_Inter,11,FALSE),IF(AND(WEEKDAY(NA4,2)=3,COUNTIF(Jours_fériés,NA4+1)),NA13-HLOOKUP(NA4+2,Journalier_HLV_Inter,11,FALSE),IF(AND(WEEKDAY(NA4,2)=4,COUNTIF(Jours_fériés,NA4+1)),NA13-HLOOKUP(NA4+4,Journalier_HLV_Inter,11,FALSE),IF(AND(WEEKDAY(NA4,2)=4,COUNTIF(Jours_fériés,AND(NA4+1,NA4+4))),NA13-HLOOKUP(NA4+5,Journalier_HLV_Inter,11,FALSE),IF(AND(WEEKDAY(NA4,2)=5,COUNTIF(Jours_fériés,NA4+3)),NA13-HLOOKUP(NA4+4,Journalier_HLV_Inter,11,FALSE),IF(COUNTIF(Week_end,NA4),0,IF(COUNTIF(Jours_fériés,NA4),0,NA13-HLOOKUP(NA4+1,Journalier_HLV_Inter,11,FALSE)))))))))))))</f>
        <v>0</v>
      </c>
      <c r="NB22" s="63" t="e">
        <f>IF(WEEKDAY(NB4,2)=5,(NB13-HLOOKUP(NB4+3,Journalier_HLV_Inter,11,FALSE)),IF(AND(WEEKDAY(NB4,2)=1,COUNTIF(Jours_fériés,AND(NB4+1,IE+2))),NB13-HLOOKUP(NB4+3,Journalier_HLV_Inter,11,FALSE),IF(AND(WEEKDAY(NB4,2)=1,COUNTIF(Jours_fériés,NB4+1)),NB13-HLOOKUP(NB4+2,Journalier_HLV_Inter,11,FALSE),IF(AND(WEEKDAY(NB4,2)=2,COUNTIF(Jours_fériés,AND(NB4+1,NB4+2))),NB13-HLOOKUP(NB4+3,Journalier_HLV_Inter,11,FALSE),IF(AND(WEEKDAY(NB4,2)=2,COUNTIF(Jours_fériés,NB4+1)),NB13-HLOOKUP(NB4+2,Journalier_HLV_Inter,11,FALSE),IF(AND(WEEKDAY(NB4,2)=3,COUNTIF(Jours_fériés,AND(NB4+1,NB4+2))),NB13-HLOOKUP(NB4+5,Journalier_HLV_Inter,11,FALSE),IF(AND(WEEKDAY(NB4,2)=3,COUNTIF(Jours_fériés,NB4+1)),NB13-HLOOKUP(NB4+2,Journalier_HLV_Inter,11,FALSE),IF(AND(WEEKDAY(NB4,2)=4,COUNTIF(Jours_fériés,NB4+1)),NB13-HLOOKUP(NB4+4,Journalier_HLV_Inter,11,FALSE),IF(AND(WEEKDAY(NB4,2)=4,COUNTIF(Jours_fériés,AND(NB4+1,NB4+4))),NB13-HLOOKUP(NB4+5,Journalier_HLV_Inter,11,FALSE),IF(AND(WEEKDAY(NB4,2)=5,COUNTIF(Jours_fériés,NB4+3)),NB13-HLOOKUP(NB4+4,Journalier_HLV_Inter,11,FALSE),IF(COUNTIF(Week_end,NB4),0,IF(COUNTIF(Jours_fériés,NB4),0,NB13-HLOOKUP(NB4+1,Journalier_HLV_Inter,11,FALSE)))))))))))))</f>
        <v>#N/A</v>
      </c>
      <c r="NC22" s="63">
        <f>IF(WEEKDAY(NC4,2)=5,(NC13-HLOOKUP(NC4+3,Journalier_HLV_Inter,11,FALSE)),IF(AND(WEEKDAY(NC4,2)=1,COUNTIF(Jours_fériés,AND(NC4+1,IE+2))),NC13-HLOOKUP(NC4+3,Journalier_HLV_Inter,11,FALSE),IF(AND(WEEKDAY(NC4,2)=1,COUNTIF(Jours_fériés,NC4+1)),NC13-HLOOKUP(NC4+2,Journalier_HLV_Inter,11,FALSE),IF(AND(WEEKDAY(NC4,2)=2,COUNTIF(Jours_fériés,AND(NC4+1,NC4+2))),NC13-HLOOKUP(NC4+3,Journalier_HLV_Inter,11,FALSE),IF(AND(WEEKDAY(NC4,2)=2,COUNTIF(Jours_fériés,NC4+1)),NC13-HLOOKUP(NC4+2,Journalier_HLV_Inter,11,FALSE),IF(AND(WEEKDAY(NC4,2)=3,COUNTIF(Jours_fériés,AND(NC4+1,NC4+2))),NC13-HLOOKUP(NC4+5,Journalier_HLV_Inter,11,FALSE),IF(AND(WEEKDAY(NC4,2)=3,COUNTIF(Jours_fériés,NC4+1)),NC13-HLOOKUP(NC4+2,Journalier_HLV_Inter,11,FALSE),IF(AND(WEEKDAY(NC4,2)=4,COUNTIF(Jours_fériés,NC4+1)),NC13-HLOOKUP(NC4+4,Journalier_HLV_Inter,11,FALSE),IF(AND(WEEKDAY(NC4,2)=4,COUNTIF(Jours_fériés,AND(NC4+1,NC4+4))),NC13-HLOOKUP(NC4+5,Journalier_HLV_Inter,11,FALSE),IF(AND(WEEKDAY(NC4,2)=5,COUNTIF(Jours_fériés,NC4+3)),NC13-HLOOKUP(NC4+4,Journalier_HLV_Inter,11,FALSE),IF(COUNTIF(Week_end,NC4),0,IF(COUNTIF(Jours_fériés,NC4),0,NC13-HLOOKUP(NC4+1,Journalier_HLV_Inter,11,FALSE)))))))))))))</f>
        <v>0</v>
      </c>
      <c r="ND22" s="63" t="e">
        <f>IF(WEEKDAY(ND4,2)=5,(ND13-HLOOKUP(ND4+3,Journalier_HLV_Inter,11,FALSE)),IF(AND(WEEKDAY(ND4,2)=1,COUNTIF(Jours_fériés,AND(ND4+1,IE+2))),ND13-HLOOKUP(ND4+3,Journalier_HLV_Inter,11,FALSE),IF(AND(WEEKDAY(ND4,2)=1,COUNTIF(Jours_fériés,ND4+1)),ND13-HLOOKUP(ND4+2,Journalier_HLV_Inter,11,FALSE),IF(AND(WEEKDAY(ND4,2)=2,COUNTIF(Jours_fériés,AND(ND4+1,ND4+2))),ND13-HLOOKUP(ND4+3,Journalier_HLV_Inter,11,FALSE),IF(AND(WEEKDAY(ND4,2)=2,COUNTIF(Jours_fériés,ND4+1)),ND13-HLOOKUP(ND4+2,Journalier_HLV_Inter,11,FALSE),IF(AND(WEEKDAY(ND4,2)=3,COUNTIF(Jours_fériés,AND(ND4+1,ND4+2))),ND13-HLOOKUP(ND4+5,Journalier_HLV_Inter,11,FALSE),IF(AND(WEEKDAY(ND4,2)=3,COUNTIF(Jours_fériés,ND4+1)),ND13-HLOOKUP(ND4+2,Journalier_HLV_Inter,11,FALSE),IF(AND(WEEKDAY(ND4,2)=4,COUNTIF(Jours_fériés,ND4+1)),ND13-HLOOKUP(ND4+4,Journalier_HLV_Inter,11,FALSE),IF(AND(WEEKDAY(ND4,2)=4,COUNTIF(Jours_fériés,AND(ND4+1,ND4+4))),ND13-HLOOKUP(ND4+5,Journalier_HLV_Inter,11,FALSE),IF(AND(WEEKDAY(ND4,2)=5,COUNTIF(Jours_fériés,ND4+3)),ND13-HLOOKUP(ND4+4,Journalier_HLV_Inter,11,FALSE),IF(COUNTIF(Week_end,ND4),0,IF(COUNTIF(Jours_fériés,ND4),0,ND13-HLOOKUP(ND4+1,Journalier_HLV_Inter,11,FALSE)))))))))))))</f>
        <v>#N/A</v>
      </c>
    </row>
    <row r="23" spans="1:368" s="58" customFormat="1" x14ac:dyDescent="0.35">
      <c r="A23" s="48"/>
      <c r="D23" s="62"/>
      <c r="E23" s="63">
        <f>SUM(E20:E22)</f>
        <v>0</v>
      </c>
      <c r="F23" s="63">
        <f t="shared" ref="F23:BQ23" si="48">SUM(F20:F22)</f>
        <v>10</v>
      </c>
      <c r="G23" s="63">
        <f t="shared" si="48"/>
        <v>55</v>
      </c>
      <c r="H23" s="63">
        <f t="shared" si="48"/>
        <v>40</v>
      </c>
      <c r="I23" s="63">
        <f t="shared" si="48"/>
        <v>15</v>
      </c>
      <c r="J23" s="63">
        <f t="shared" si="48"/>
        <v>0</v>
      </c>
      <c r="K23" s="63">
        <f t="shared" si="48"/>
        <v>0</v>
      </c>
      <c r="L23" s="63">
        <f t="shared" si="48"/>
        <v>0</v>
      </c>
      <c r="M23" s="63">
        <f t="shared" si="48"/>
        <v>0</v>
      </c>
      <c r="N23" s="63">
        <f t="shared" si="48"/>
        <v>0</v>
      </c>
      <c r="O23" s="63">
        <f t="shared" si="48"/>
        <v>0</v>
      </c>
      <c r="P23" s="63">
        <f t="shared" si="48"/>
        <v>0</v>
      </c>
      <c r="Q23" s="63">
        <f t="shared" si="48"/>
        <v>0</v>
      </c>
      <c r="R23" s="63">
        <f t="shared" si="48"/>
        <v>0</v>
      </c>
      <c r="S23" s="63">
        <f t="shared" si="48"/>
        <v>0</v>
      </c>
      <c r="T23" s="63">
        <f t="shared" si="48"/>
        <v>0</v>
      </c>
      <c r="U23" s="63">
        <f t="shared" si="48"/>
        <v>0</v>
      </c>
      <c r="V23" s="63">
        <f t="shared" si="48"/>
        <v>0</v>
      </c>
      <c r="W23" s="63">
        <f t="shared" si="48"/>
        <v>0</v>
      </c>
      <c r="X23" s="63">
        <f t="shared" si="48"/>
        <v>0</v>
      </c>
      <c r="Y23" s="63">
        <f t="shared" si="48"/>
        <v>0</v>
      </c>
      <c r="Z23" s="63">
        <f t="shared" si="48"/>
        <v>0</v>
      </c>
      <c r="AA23" s="63">
        <f t="shared" si="48"/>
        <v>0</v>
      </c>
      <c r="AB23" s="63">
        <f t="shared" si="48"/>
        <v>0</v>
      </c>
      <c r="AC23" s="63">
        <f t="shared" si="48"/>
        <v>0</v>
      </c>
      <c r="AD23" s="63">
        <f t="shared" si="48"/>
        <v>0</v>
      </c>
      <c r="AE23" s="63">
        <f t="shared" si="48"/>
        <v>0</v>
      </c>
      <c r="AF23" s="63">
        <f t="shared" si="48"/>
        <v>0</v>
      </c>
      <c r="AG23" s="63">
        <f t="shared" si="48"/>
        <v>0</v>
      </c>
      <c r="AH23" s="63">
        <f t="shared" si="48"/>
        <v>0</v>
      </c>
      <c r="AI23" s="63">
        <f t="shared" si="48"/>
        <v>0</v>
      </c>
      <c r="AJ23" s="63">
        <f t="shared" si="48"/>
        <v>0</v>
      </c>
      <c r="AK23" s="63">
        <f t="shared" si="48"/>
        <v>0</v>
      </c>
      <c r="AL23" s="63">
        <f t="shared" si="48"/>
        <v>0</v>
      </c>
      <c r="AM23" s="63">
        <f t="shared" si="48"/>
        <v>0</v>
      </c>
      <c r="AN23" s="63">
        <f t="shared" si="48"/>
        <v>0</v>
      </c>
      <c r="AO23" s="63">
        <f t="shared" si="48"/>
        <v>0</v>
      </c>
      <c r="AP23" s="63">
        <f t="shared" si="48"/>
        <v>0</v>
      </c>
      <c r="AQ23" s="63">
        <f t="shared" si="48"/>
        <v>0</v>
      </c>
      <c r="AR23" s="63">
        <f t="shared" si="48"/>
        <v>0</v>
      </c>
      <c r="AS23" s="63">
        <f t="shared" si="48"/>
        <v>0</v>
      </c>
      <c r="AT23" s="63">
        <f t="shared" si="48"/>
        <v>0</v>
      </c>
      <c r="AU23" s="63">
        <f t="shared" si="48"/>
        <v>0</v>
      </c>
      <c r="AV23" s="63">
        <f t="shared" si="48"/>
        <v>0</v>
      </c>
      <c r="AW23" s="63">
        <f t="shared" si="48"/>
        <v>0</v>
      </c>
      <c r="AX23" s="63">
        <f t="shared" si="48"/>
        <v>0</v>
      </c>
      <c r="AY23" s="63">
        <f t="shared" si="48"/>
        <v>0</v>
      </c>
      <c r="AZ23" s="63">
        <f t="shared" si="48"/>
        <v>0</v>
      </c>
      <c r="BA23" s="63">
        <f t="shared" si="48"/>
        <v>0</v>
      </c>
      <c r="BB23" s="63">
        <f t="shared" si="48"/>
        <v>0</v>
      </c>
      <c r="BC23" s="63">
        <f t="shared" si="48"/>
        <v>0</v>
      </c>
      <c r="BD23" s="63">
        <f t="shared" si="48"/>
        <v>0</v>
      </c>
      <c r="BE23" s="63">
        <f t="shared" si="48"/>
        <v>0</v>
      </c>
      <c r="BF23" s="63">
        <f t="shared" si="48"/>
        <v>0</v>
      </c>
      <c r="BG23" s="63">
        <f t="shared" si="48"/>
        <v>0</v>
      </c>
      <c r="BH23" s="63">
        <f t="shared" si="48"/>
        <v>0</v>
      </c>
      <c r="BI23" s="63">
        <f t="shared" si="48"/>
        <v>0</v>
      </c>
      <c r="BJ23" s="63">
        <f t="shared" si="48"/>
        <v>0</v>
      </c>
      <c r="BK23" s="63">
        <f t="shared" si="48"/>
        <v>0</v>
      </c>
      <c r="BL23" s="63">
        <f t="shared" si="48"/>
        <v>0</v>
      </c>
      <c r="BM23" s="63">
        <f t="shared" si="48"/>
        <v>0</v>
      </c>
      <c r="BN23" s="63">
        <f t="shared" si="48"/>
        <v>0</v>
      </c>
      <c r="BO23" s="63">
        <f t="shared" si="48"/>
        <v>0</v>
      </c>
      <c r="BP23" s="63">
        <f t="shared" si="48"/>
        <v>0</v>
      </c>
      <c r="BQ23" s="63">
        <f t="shared" si="48"/>
        <v>0</v>
      </c>
      <c r="BR23" s="63">
        <f t="shared" ref="BR23:EC23" si="49">SUM(BR20:BR22)</f>
        <v>0</v>
      </c>
      <c r="BS23" s="63">
        <f t="shared" si="49"/>
        <v>0</v>
      </c>
      <c r="BT23" s="63">
        <f t="shared" si="49"/>
        <v>0</v>
      </c>
      <c r="BU23" s="63">
        <f t="shared" si="49"/>
        <v>0</v>
      </c>
      <c r="BV23" s="63">
        <f t="shared" si="49"/>
        <v>0</v>
      </c>
      <c r="BW23" s="63">
        <f t="shared" si="49"/>
        <v>0</v>
      </c>
      <c r="BX23" s="63">
        <f t="shared" si="49"/>
        <v>0</v>
      </c>
      <c r="BY23" s="63">
        <f t="shared" si="49"/>
        <v>0</v>
      </c>
      <c r="BZ23" s="63">
        <f t="shared" si="49"/>
        <v>0</v>
      </c>
      <c r="CA23" s="63">
        <f t="shared" si="49"/>
        <v>0</v>
      </c>
      <c r="CB23" s="63">
        <f t="shared" si="49"/>
        <v>0</v>
      </c>
      <c r="CC23" s="63">
        <f t="shared" si="49"/>
        <v>0</v>
      </c>
      <c r="CD23" s="63">
        <f t="shared" si="49"/>
        <v>0</v>
      </c>
      <c r="CE23" s="63">
        <f t="shared" si="49"/>
        <v>0</v>
      </c>
      <c r="CF23" s="63">
        <f t="shared" si="49"/>
        <v>0</v>
      </c>
      <c r="CG23" s="63">
        <f t="shared" si="49"/>
        <v>0</v>
      </c>
      <c r="CH23" s="63">
        <f t="shared" si="49"/>
        <v>0</v>
      </c>
      <c r="CI23" s="63">
        <f t="shared" si="49"/>
        <v>0</v>
      </c>
      <c r="CJ23" s="63">
        <f t="shared" si="49"/>
        <v>0</v>
      </c>
      <c r="CK23" s="63">
        <f t="shared" si="49"/>
        <v>0</v>
      </c>
      <c r="CL23" s="63">
        <f t="shared" si="49"/>
        <v>0</v>
      </c>
      <c r="CM23" s="63">
        <f t="shared" si="49"/>
        <v>0</v>
      </c>
      <c r="CN23" s="63">
        <f t="shared" si="49"/>
        <v>0</v>
      </c>
      <c r="CO23" s="63">
        <f t="shared" si="49"/>
        <v>0</v>
      </c>
      <c r="CP23" s="63">
        <f t="shared" si="49"/>
        <v>0</v>
      </c>
      <c r="CQ23" s="63">
        <f t="shared" si="49"/>
        <v>0</v>
      </c>
      <c r="CR23" s="63">
        <f t="shared" si="49"/>
        <v>0</v>
      </c>
      <c r="CS23" s="63">
        <f t="shared" si="49"/>
        <v>0</v>
      </c>
      <c r="CT23" s="63">
        <f t="shared" si="49"/>
        <v>0</v>
      </c>
      <c r="CU23" s="63">
        <f t="shared" si="49"/>
        <v>0</v>
      </c>
      <c r="CV23" s="63">
        <f t="shared" si="49"/>
        <v>0</v>
      </c>
      <c r="CW23" s="63">
        <f t="shared" si="49"/>
        <v>0</v>
      </c>
      <c r="CX23" s="63">
        <f t="shared" si="49"/>
        <v>0</v>
      </c>
      <c r="CY23" s="63">
        <f t="shared" si="49"/>
        <v>0</v>
      </c>
      <c r="CZ23" s="63">
        <f t="shared" si="49"/>
        <v>0</v>
      </c>
      <c r="DA23" s="63">
        <f t="shared" si="49"/>
        <v>0</v>
      </c>
      <c r="DB23" s="63">
        <f t="shared" si="49"/>
        <v>0</v>
      </c>
      <c r="DC23" s="63">
        <f t="shared" si="49"/>
        <v>0</v>
      </c>
      <c r="DD23" s="63">
        <f t="shared" si="49"/>
        <v>0</v>
      </c>
      <c r="DE23" s="63">
        <f t="shared" si="49"/>
        <v>0</v>
      </c>
      <c r="DF23" s="63">
        <f t="shared" si="49"/>
        <v>0</v>
      </c>
      <c r="DG23" s="63">
        <f t="shared" si="49"/>
        <v>0</v>
      </c>
      <c r="DH23" s="63">
        <f t="shared" si="49"/>
        <v>0</v>
      </c>
      <c r="DI23" s="63">
        <f t="shared" si="49"/>
        <v>0</v>
      </c>
      <c r="DJ23" s="63">
        <f t="shared" si="49"/>
        <v>0</v>
      </c>
      <c r="DK23" s="63">
        <f t="shared" si="49"/>
        <v>0</v>
      </c>
      <c r="DL23" s="63">
        <f t="shared" si="49"/>
        <v>0</v>
      </c>
      <c r="DM23" s="63">
        <f t="shared" si="49"/>
        <v>0</v>
      </c>
      <c r="DN23" s="63">
        <f t="shared" si="49"/>
        <v>0</v>
      </c>
      <c r="DO23" s="63">
        <f t="shared" si="49"/>
        <v>0</v>
      </c>
      <c r="DP23" s="63">
        <f t="shared" si="49"/>
        <v>0</v>
      </c>
      <c r="DQ23" s="63">
        <f t="shared" si="49"/>
        <v>0</v>
      </c>
      <c r="DR23" s="63">
        <f t="shared" si="49"/>
        <v>0</v>
      </c>
      <c r="DS23" s="63">
        <f t="shared" si="49"/>
        <v>0</v>
      </c>
      <c r="DT23" s="63">
        <f t="shared" si="49"/>
        <v>0</v>
      </c>
      <c r="DU23" s="63">
        <f t="shared" si="49"/>
        <v>0</v>
      </c>
      <c r="DV23" s="63">
        <f t="shared" si="49"/>
        <v>0</v>
      </c>
      <c r="DW23" s="63">
        <f t="shared" si="49"/>
        <v>0</v>
      </c>
      <c r="DX23" s="63">
        <f t="shared" si="49"/>
        <v>0</v>
      </c>
      <c r="DY23" s="63">
        <f t="shared" si="49"/>
        <v>0</v>
      </c>
      <c r="DZ23" s="63">
        <f t="shared" si="49"/>
        <v>0</v>
      </c>
      <c r="EA23" s="63">
        <f t="shared" si="49"/>
        <v>0</v>
      </c>
      <c r="EB23" s="63">
        <f t="shared" si="49"/>
        <v>0</v>
      </c>
      <c r="EC23" s="63">
        <f t="shared" si="49"/>
        <v>0</v>
      </c>
      <c r="ED23" s="63">
        <f t="shared" ref="ED23:GO23" si="50">SUM(ED20:ED22)</f>
        <v>0</v>
      </c>
      <c r="EE23" s="63">
        <f t="shared" si="50"/>
        <v>0</v>
      </c>
      <c r="EF23" s="63">
        <f t="shared" si="50"/>
        <v>0</v>
      </c>
      <c r="EG23" s="63">
        <f t="shared" si="50"/>
        <v>0</v>
      </c>
      <c r="EH23" s="63">
        <f t="shared" si="50"/>
        <v>0</v>
      </c>
      <c r="EI23" s="63">
        <f t="shared" si="50"/>
        <v>0</v>
      </c>
      <c r="EJ23" s="63">
        <f t="shared" si="50"/>
        <v>0</v>
      </c>
      <c r="EK23" s="63">
        <f t="shared" si="50"/>
        <v>0</v>
      </c>
      <c r="EL23" s="63">
        <f t="shared" si="50"/>
        <v>0</v>
      </c>
      <c r="EM23" s="63">
        <f t="shared" si="50"/>
        <v>0</v>
      </c>
      <c r="EN23" s="63">
        <f t="shared" si="50"/>
        <v>0</v>
      </c>
      <c r="EO23" s="63">
        <f t="shared" si="50"/>
        <v>0</v>
      </c>
      <c r="EP23" s="63">
        <f t="shared" si="50"/>
        <v>0</v>
      </c>
      <c r="EQ23" s="63">
        <f t="shared" si="50"/>
        <v>0</v>
      </c>
      <c r="ER23" s="63">
        <f t="shared" si="50"/>
        <v>0</v>
      </c>
      <c r="ES23" s="63">
        <f t="shared" si="50"/>
        <v>0</v>
      </c>
      <c r="ET23" s="63">
        <f t="shared" si="50"/>
        <v>0</v>
      </c>
      <c r="EU23" s="63">
        <f t="shared" si="50"/>
        <v>0</v>
      </c>
      <c r="EV23" s="63">
        <f t="shared" si="50"/>
        <v>0</v>
      </c>
      <c r="EW23" s="63">
        <f t="shared" si="50"/>
        <v>0</v>
      </c>
      <c r="EX23" s="63">
        <f t="shared" si="50"/>
        <v>0</v>
      </c>
      <c r="EY23" s="63">
        <f t="shared" si="50"/>
        <v>0</v>
      </c>
      <c r="EZ23" s="63">
        <f t="shared" si="50"/>
        <v>0</v>
      </c>
      <c r="FA23" s="63">
        <f t="shared" si="50"/>
        <v>0</v>
      </c>
      <c r="FB23" s="63">
        <f t="shared" si="50"/>
        <v>0</v>
      </c>
      <c r="FC23" s="63">
        <f t="shared" si="50"/>
        <v>0</v>
      </c>
      <c r="FD23" s="63">
        <f t="shared" si="50"/>
        <v>0</v>
      </c>
      <c r="FE23" s="63">
        <f t="shared" si="50"/>
        <v>0</v>
      </c>
      <c r="FF23" s="63">
        <f t="shared" si="50"/>
        <v>0</v>
      </c>
      <c r="FG23" s="63">
        <f t="shared" si="50"/>
        <v>0</v>
      </c>
      <c r="FH23" s="63">
        <f t="shared" si="50"/>
        <v>0</v>
      </c>
      <c r="FI23" s="63">
        <f t="shared" si="50"/>
        <v>0</v>
      </c>
      <c r="FJ23" s="63">
        <f t="shared" si="50"/>
        <v>0</v>
      </c>
      <c r="FK23" s="63">
        <f t="shared" si="50"/>
        <v>0</v>
      </c>
      <c r="FL23" s="63">
        <f t="shared" si="50"/>
        <v>0</v>
      </c>
      <c r="FM23" s="63">
        <f t="shared" si="50"/>
        <v>0</v>
      </c>
      <c r="FN23" s="63">
        <f t="shared" si="50"/>
        <v>0</v>
      </c>
      <c r="FO23" s="63">
        <f t="shared" si="50"/>
        <v>0</v>
      </c>
      <c r="FP23" s="63">
        <f t="shared" si="50"/>
        <v>0</v>
      </c>
      <c r="FQ23" s="63">
        <f t="shared" si="50"/>
        <v>0</v>
      </c>
      <c r="FR23" s="63">
        <f t="shared" si="50"/>
        <v>0</v>
      </c>
      <c r="FS23" s="63">
        <f t="shared" si="50"/>
        <v>0</v>
      </c>
      <c r="FT23" s="63">
        <f t="shared" si="50"/>
        <v>0</v>
      </c>
      <c r="FU23" s="63">
        <f t="shared" si="50"/>
        <v>0</v>
      </c>
      <c r="FV23" s="63">
        <f t="shared" si="50"/>
        <v>0</v>
      </c>
      <c r="FW23" s="63">
        <f t="shared" si="50"/>
        <v>0</v>
      </c>
      <c r="FX23" s="63">
        <f t="shared" si="50"/>
        <v>0</v>
      </c>
      <c r="FY23" s="63">
        <f t="shared" si="50"/>
        <v>0</v>
      </c>
      <c r="FZ23" s="63">
        <f t="shared" si="50"/>
        <v>0</v>
      </c>
      <c r="GA23" s="63">
        <f t="shared" si="50"/>
        <v>0</v>
      </c>
      <c r="GB23" s="63">
        <f t="shared" si="50"/>
        <v>0</v>
      </c>
      <c r="GC23" s="63">
        <f t="shared" si="50"/>
        <v>0</v>
      </c>
      <c r="GD23" s="63">
        <f t="shared" si="50"/>
        <v>0</v>
      </c>
      <c r="GE23" s="63">
        <f t="shared" si="50"/>
        <v>0</v>
      </c>
      <c r="GF23" s="63">
        <f t="shared" si="50"/>
        <v>0</v>
      </c>
      <c r="GG23" s="63">
        <f t="shared" si="50"/>
        <v>0</v>
      </c>
      <c r="GH23" s="63">
        <f t="shared" si="50"/>
        <v>0</v>
      </c>
      <c r="GI23" s="63">
        <f t="shared" si="50"/>
        <v>0</v>
      </c>
      <c r="GJ23" s="63">
        <f t="shared" si="50"/>
        <v>0</v>
      </c>
      <c r="GK23" s="63">
        <f t="shared" si="50"/>
        <v>0</v>
      </c>
      <c r="GL23" s="63">
        <f t="shared" si="50"/>
        <v>0</v>
      </c>
      <c r="GM23" s="63">
        <f t="shared" si="50"/>
        <v>0</v>
      </c>
      <c r="GN23" s="63">
        <f t="shared" si="50"/>
        <v>0</v>
      </c>
      <c r="GO23" s="63">
        <f t="shared" si="50"/>
        <v>0</v>
      </c>
      <c r="GP23" s="63">
        <f t="shared" ref="GP23:JA23" si="51">SUM(GP20:GP22)</f>
        <v>0</v>
      </c>
      <c r="GQ23" s="63">
        <f t="shared" si="51"/>
        <v>0</v>
      </c>
      <c r="GR23" s="63">
        <f t="shared" si="51"/>
        <v>0</v>
      </c>
      <c r="GS23" s="63">
        <f t="shared" si="51"/>
        <v>0</v>
      </c>
      <c r="GT23" s="63">
        <f t="shared" si="51"/>
        <v>0</v>
      </c>
      <c r="GU23" s="63">
        <f t="shared" si="51"/>
        <v>0</v>
      </c>
      <c r="GV23" s="63">
        <f t="shared" si="51"/>
        <v>0</v>
      </c>
      <c r="GW23" s="63">
        <f t="shared" si="51"/>
        <v>0</v>
      </c>
      <c r="GX23" s="63">
        <f t="shared" si="51"/>
        <v>0</v>
      </c>
      <c r="GY23" s="63">
        <f t="shared" si="51"/>
        <v>0</v>
      </c>
      <c r="GZ23" s="63">
        <f t="shared" si="51"/>
        <v>0</v>
      </c>
      <c r="HA23" s="63">
        <f t="shared" si="51"/>
        <v>0</v>
      </c>
      <c r="HB23" s="63">
        <f t="shared" si="51"/>
        <v>0</v>
      </c>
      <c r="HC23" s="63">
        <f t="shared" si="51"/>
        <v>0</v>
      </c>
      <c r="HD23" s="63">
        <f t="shared" si="51"/>
        <v>0</v>
      </c>
      <c r="HE23" s="63">
        <f t="shared" si="51"/>
        <v>0</v>
      </c>
      <c r="HF23" s="63">
        <f t="shared" si="51"/>
        <v>0</v>
      </c>
      <c r="HG23" s="63">
        <f t="shared" si="51"/>
        <v>0</v>
      </c>
      <c r="HH23" s="63">
        <f t="shared" si="51"/>
        <v>0</v>
      </c>
      <c r="HI23" s="63">
        <f t="shared" si="51"/>
        <v>0</v>
      </c>
      <c r="HJ23" s="63">
        <f t="shared" si="51"/>
        <v>0</v>
      </c>
      <c r="HK23" s="63">
        <f t="shared" si="51"/>
        <v>0</v>
      </c>
      <c r="HL23" s="63">
        <f t="shared" si="51"/>
        <v>0</v>
      </c>
      <c r="HM23" s="63">
        <f t="shared" si="51"/>
        <v>0</v>
      </c>
      <c r="HN23" s="63">
        <f t="shared" si="51"/>
        <v>0</v>
      </c>
      <c r="HO23" s="63">
        <f t="shared" si="51"/>
        <v>0</v>
      </c>
      <c r="HP23" s="63">
        <f t="shared" si="51"/>
        <v>0</v>
      </c>
      <c r="HQ23" s="63">
        <f t="shared" si="51"/>
        <v>0</v>
      </c>
      <c r="HR23" s="63">
        <f t="shared" si="51"/>
        <v>0</v>
      </c>
      <c r="HS23" s="63">
        <f t="shared" si="51"/>
        <v>0</v>
      </c>
      <c r="HT23" s="63">
        <f t="shared" si="51"/>
        <v>0</v>
      </c>
      <c r="HU23" s="63">
        <f t="shared" si="51"/>
        <v>0</v>
      </c>
      <c r="HV23" s="63">
        <f t="shared" si="51"/>
        <v>0</v>
      </c>
      <c r="HW23" s="63">
        <f t="shared" si="51"/>
        <v>0</v>
      </c>
      <c r="HX23" s="63">
        <f t="shared" si="51"/>
        <v>0</v>
      </c>
      <c r="HY23" s="63">
        <f t="shared" si="51"/>
        <v>0</v>
      </c>
      <c r="HZ23" s="63">
        <f t="shared" si="51"/>
        <v>0</v>
      </c>
      <c r="IA23" s="63">
        <f t="shared" si="51"/>
        <v>0</v>
      </c>
      <c r="IB23" s="63">
        <f t="shared" si="51"/>
        <v>0</v>
      </c>
      <c r="IC23" s="63">
        <f t="shared" si="51"/>
        <v>0</v>
      </c>
      <c r="ID23" s="63">
        <f t="shared" si="51"/>
        <v>0</v>
      </c>
      <c r="IE23" s="63">
        <f t="shared" si="51"/>
        <v>0</v>
      </c>
      <c r="IF23" s="63">
        <f t="shared" si="51"/>
        <v>0</v>
      </c>
      <c r="IG23" s="63">
        <f t="shared" si="51"/>
        <v>0</v>
      </c>
      <c r="IH23" s="63">
        <f t="shared" si="51"/>
        <v>0</v>
      </c>
      <c r="II23" s="63">
        <f t="shared" si="51"/>
        <v>0</v>
      </c>
      <c r="IJ23" s="63">
        <f t="shared" si="51"/>
        <v>0</v>
      </c>
      <c r="IK23" s="63">
        <f t="shared" si="51"/>
        <v>0</v>
      </c>
      <c r="IL23" s="63">
        <f t="shared" si="51"/>
        <v>0</v>
      </c>
      <c r="IM23" s="63">
        <f t="shared" si="51"/>
        <v>0</v>
      </c>
      <c r="IN23" s="63">
        <f t="shared" si="51"/>
        <v>0</v>
      </c>
      <c r="IO23" s="63">
        <f t="shared" si="51"/>
        <v>0</v>
      </c>
      <c r="IP23" s="63">
        <f t="shared" si="51"/>
        <v>0</v>
      </c>
      <c r="IQ23" s="63">
        <f t="shared" si="51"/>
        <v>0</v>
      </c>
      <c r="IR23" s="63">
        <f t="shared" si="51"/>
        <v>0</v>
      </c>
      <c r="IS23" s="63">
        <f t="shared" si="51"/>
        <v>0</v>
      </c>
      <c r="IT23" s="63">
        <f t="shared" si="51"/>
        <v>0</v>
      </c>
      <c r="IU23" s="63">
        <f t="shared" si="51"/>
        <v>0</v>
      </c>
      <c r="IV23" s="63">
        <f t="shared" si="51"/>
        <v>0</v>
      </c>
      <c r="IW23" s="63">
        <f t="shared" si="51"/>
        <v>0</v>
      </c>
      <c r="IX23" s="63">
        <f t="shared" si="51"/>
        <v>0</v>
      </c>
      <c r="IY23" s="63">
        <f t="shared" si="51"/>
        <v>0</v>
      </c>
      <c r="IZ23" s="63">
        <f t="shared" si="51"/>
        <v>0</v>
      </c>
      <c r="JA23" s="63">
        <f t="shared" si="51"/>
        <v>0</v>
      </c>
      <c r="JB23" s="63">
        <f t="shared" ref="JB23:LM23" si="52">SUM(JB20:JB22)</f>
        <v>0</v>
      </c>
      <c r="JC23" s="63">
        <f t="shared" si="52"/>
        <v>0</v>
      </c>
      <c r="JD23" s="63">
        <f t="shared" si="52"/>
        <v>0</v>
      </c>
      <c r="JE23" s="63">
        <f t="shared" si="52"/>
        <v>0</v>
      </c>
      <c r="JF23" s="63">
        <f t="shared" si="52"/>
        <v>0</v>
      </c>
      <c r="JG23" s="63">
        <f t="shared" si="52"/>
        <v>0</v>
      </c>
      <c r="JH23" s="63">
        <f t="shared" si="52"/>
        <v>0</v>
      </c>
      <c r="JI23" s="63">
        <f t="shared" si="52"/>
        <v>0</v>
      </c>
      <c r="JJ23" s="63">
        <f t="shared" si="52"/>
        <v>0</v>
      </c>
      <c r="JK23" s="63">
        <f t="shared" si="52"/>
        <v>0</v>
      </c>
      <c r="JL23" s="63">
        <f t="shared" si="52"/>
        <v>0</v>
      </c>
      <c r="JM23" s="63">
        <f t="shared" si="52"/>
        <v>0</v>
      </c>
      <c r="JN23" s="63">
        <f t="shared" si="52"/>
        <v>0</v>
      </c>
      <c r="JO23" s="63">
        <f t="shared" si="52"/>
        <v>0</v>
      </c>
      <c r="JP23" s="63">
        <f t="shared" si="52"/>
        <v>0</v>
      </c>
      <c r="JQ23" s="63">
        <f t="shared" si="52"/>
        <v>0</v>
      </c>
      <c r="JR23" s="63">
        <f t="shared" si="52"/>
        <v>0</v>
      </c>
      <c r="JS23" s="63">
        <f t="shared" si="52"/>
        <v>0</v>
      </c>
      <c r="JT23" s="63">
        <f t="shared" si="52"/>
        <v>0</v>
      </c>
      <c r="JU23" s="63">
        <f t="shared" si="52"/>
        <v>0</v>
      </c>
      <c r="JV23" s="63">
        <f t="shared" si="52"/>
        <v>0</v>
      </c>
      <c r="JW23" s="63">
        <f t="shared" si="52"/>
        <v>0</v>
      </c>
      <c r="JX23" s="63">
        <f t="shared" si="52"/>
        <v>0</v>
      </c>
      <c r="JY23" s="63">
        <f t="shared" si="52"/>
        <v>0</v>
      </c>
      <c r="JZ23" s="63">
        <f t="shared" si="52"/>
        <v>0</v>
      </c>
      <c r="KA23" s="63">
        <f t="shared" si="52"/>
        <v>0</v>
      </c>
      <c r="KB23" s="63">
        <f t="shared" si="52"/>
        <v>0</v>
      </c>
      <c r="KC23" s="63">
        <f t="shared" si="52"/>
        <v>0</v>
      </c>
      <c r="KD23" s="63">
        <f t="shared" si="52"/>
        <v>0</v>
      </c>
      <c r="KE23" s="63">
        <f t="shared" si="52"/>
        <v>0</v>
      </c>
      <c r="KF23" s="63">
        <f t="shared" si="52"/>
        <v>0</v>
      </c>
      <c r="KG23" s="63">
        <f t="shared" si="52"/>
        <v>0</v>
      </c>
      <c r="KH23" s="63">
        <f t="shared" si="52"/>
        <v>0</v>
      </c>
      <c r="KI23" s="63">
        <f t="shared" si="52"/>
        <v>0</v>
      </c>
      <c r="KJ23" s="63">
        <f t="shared" si="52"/>
        <v>0</v>
      </c>
      <c r="KK23" s="63">
        <f t="shared" si="52"/>
        <v>0</v>
      </c>
      <c r="KL23" s="63">
        <f t="shared" si="52"/>
        <v>0</v>
      </c>
      <c r="KM23" s="63">
        <f t="shared" si="52"/>
        <v>0</v>
      </c>
      <c r="KN23" s="63">
        <f t="shared" si="52"/>
        <v>0</v>
      </c>
      <c r="KO23" s="63">
        <f t="shared" si="52"/>
        <v>0</v>
      </c>
      <c r="KP23" s="63">
        <f t="shared" si="52"/>
        <v>0</v>
      </c>
      <c r="KQ23" s="63">
        <f t="shared" si="52"/>
        <v>0</v>
      </c>
      <c r="KR23" s="63">
        <f t="shared" si="52"/>
        <v>0</v>
      </c>
      <c r="KS23" s="63">
        <f t="shared" si="52"/>
        <v>0</v>
      </c>
      <c r="KT23" s="63">
        <f t="shared" si="52"/>
        <v>0</v>
      </c>
      <c r="KU23" s="63">
        <f t="shared" si="52"/>
        <v>0</v>
      </c>
      <c r="KV23" s="63">
        <f t="shared" si="52"/>
        <v>0</v>
      </c>
      <c r="KW23" s="63">
        <f t="shared" si="52"/>
        <v>0</v>
      </c>
      <c r="KX23" s="63">
        <f t="shared" si="52"/>
        <v>0</v>
      </c>
      <c r="KY23" s="63">
        <f t="shared" si="52"/>
        <v>0</v>
      </c>
      <c r="KZ23" s="63">
        <f t="shared" si="52"/>
        <v>0</v>
      </c>
      <c r="LA23" s="63">
        <f t="shared" si="52"/>
        <v>0</v>
      </c>
      <c r="LB23" s="63">
        <f t="shared" si="52"/>
        <v>0</v>
      </c>
      <c r="LC23" s="63">
        <f t="shared" si="52"/>
        <v>0</v>
      </c>
      <c r="LD23" s="63">
        <f t="shared" si="52"/>
        <v>0</v>
      </c>
      <c r="LE23" s="63">
        <f t="shared" si="52"/>
        <v>0</v>
      </c>
      <c r="LF23" s="63">
        <f t="shared" si="52"/>
        <v>0</v>
      </c>
      <c r="LG23" s="63">
        <f t="shared" si="52"/>
        <v>0</v>
      </c>
      <c r="LH23" s="63">
        <f t="shared" si="52"/>
        <v>0</v>
      </c>
      <c r="LI23" s="63">
        <f t="shared" si="52"/>
        <v>0</v>
      </c>
      <c r="LJ23" s="63">
        <f t="shared" si="52"/>
        <v>0</v>
      </c>
      <c r="LK23" s="63">
        <f t="shared" si="52"/>
        <v>0</v>
      </c>
      <c r="LL23" s="63">
        <f t="shared" si="52"/>
        <v>0</v>
      </c>
      <c r="LM23" s="63">
        <f t="shared" si="52"/>
        <v>0</v>
      </c>
      <c r="LN23" s="63">
        <f t="shared" ref="LN23:ND23" si="53">SUM(LN20:LN22)</f>
        <v>0</v>
      </c>
      <c r="LO23" s="63">
        <f t="shared" si="53"/>
        <v>0</v>
      </c>
      <c r="LP23" s="63">
        <f t="shared" si="53"/>
        <v>0</v>
      </c>
      <c r="LQ23" s="63">
        <f t="shared" si="53"/>
        <v>0</v>
      </c>
      <c r="LR23" s="63">
        <f t="shared" si="53"/>
        <v>0</v>
      </c>
      <c r="LS23" s="63">
        <f t="shared" si="53"/>
        <v>0</v>
      </c>
      <c r="LT23" s="63">
        <f t="shared" si="53"/>
        <v>0</v>
      </c>
      <c r="LU23" s="63">
        <f t="shared" si="53"/>
        <v>0</v>
      </c>
      <c r="LV23" s="63">
        <f t="shared" si="53"/>
        <v>0</v>
      </c>
      <c r="LW23" s="63">
        <f t="shared" si="53"/>
        <v>0</v>
      </c>
      <c r="LX23" s="63">
        <f t="shared" si="53"/>
        <v>0</v>
      </c>
      <c r="LY23" s="63">
        <f t="shared" si="53"/>
        <v>0</v>
      </c>
      <c r="LZ23" s="63">
        <f t="shared" si="53"/>
        <v>0</v>
      </c>
      <c r="MA23" s="63">
        <f t="shared" si="53"/>
        <v>0</v>
      </c>
      <c r="MB23" s="63">
        <f t="shared" si="53"/>
        <v>0</v>
      </c>
      <c r="MC23" s="63">
        <f t="shared" si="53"/>
        <v>0</v>
      </c>
      <c r="MD23" s="63">
        <f t="shared" si="53"/>
        <v>0</v>
      </c>
      <c r="ME23" s="63">
        <f t="shared" si="53"/>
        <v>0</v>
      </c>
      <c r="MF23" s="63">
        <f t="shared" si="53"/>
        <v>0</v>
      </c>
      <c r="MG23" s="63">
        <f t="shared" si="53"/>
        <v>0</v>
      </c>
      <c r="MH23" s="63">
        <f t="shared" si="53"/>
        <v>0</v>
      </c>
      <c r="MI23" s="63">
        <f t="shared" si="53"/>
        <v>0</v>
      </c>
      <c r="MJ23" s="63">
        <f t="shared" si="53"/>
        <v>0</v>
      </c>
      <c r="MK23" s="63">
        <f t="shared" si="53"/>
        <v>0</v>
      </c>
      <c r="ML23" s="63">
        <f t="shared" si="53"/>
        <v>0</v>
      </c>
      <c r="MM23" s="63">
        <f t="shared" si="53"/>
        <v>0</v>
      </c>
      <c r="MN23" s="63">
        <f t="shared" si="53"/>
        <v>0</v>
      </c>
      <c r="MO23" s="63">
        <f t="shared" si="53"/>
        <v>0</v>
      </c>
      <c r="MP23" s="63">
        <f t="shared" si="53"/>
        <v>0</v>
      </c>
      <c r="MQ23" s="63">
        <f t="shared" si="53"/>
        <v>0</v>
      </c>
      <c r="MR23" s="63">
        <f t="shared" si="53"/>
        <v>0</v>
      </c>
      <c r="MS23" s="63">
        <f t="shared" si="53"/>
        <v>0</v>
      </c>
      <c r="MT23" s="63">
        <f t="shared" si="53"/>
        <v>0</v>
      </c>
      <c r="MU23" s="63">
        <f t="shared" si="53"/>
        <v>0</v>
      </c>
      <c r="MV23" s="63">
        <f t="shared" si="53"/>
        <v>0</v>
      </c>
      <c r="MW23" s="63">
        <f t="shared" si="53"/>
        <v>0</v>
      </c>
      <c r="MX23" s="63">
        <f t="shared" si="53"/>
        <v>0</v>
      </c>
      <c r="MY23" s="63">
        <f t="shared" si="53"/>
        <v>0</v>
      </c>
      <c r="MZ23" s="63">
        <f t="shared" si="53"/>
        <v>0</v>
      </c>
      <c r="NA23" s="63">
        <f t="shared" si="53"/>
        <v>0</v>
      </c>
      <c r="NB23" s="63" t="e">
        <f t="shared" si="53"/>
        <v>#N/A</v>
      </c>
      <c r="NC23" s="63">
        <f t="shared" si="53"/>
        <v>0</v>
      </c>
      <c r="ND23" s="63" t="e">
        <f t="shared" si="53"/>
        <v>#N/A</v>
      </c>
    </row>
    <row r="24" spans="1:368" s="58" customFormat="1" x14ac:dyDescent="0.35">
      <c r="A24" s="67" t="s">
        <v>4</v>
      </c>
    </row>
    <row r="25" spans="1:368" s="58" customFormat="1" x14ac:dyDescent="0.35">
      <c r="A25" s="67" t="s">
        <v>0</v>
      </c>
      <c r="E25" s="58">
        <v>100</v>
      </c>
      <c r="F25" s="58">
        <v>80</v>
      </c>
      <c r="G25" s="58">
        <v>70</v>
      </c>
      <c r="H25" s="58">
        <v>70</v>
      </c>
    </row>
    <row r="26" spans="1:368" s="58" customFormat="1" x14ac:dyDescent="0.35">
      <c r="A26" s="67" t="s">
        <v>15</v>
      </c>
      <c r="F26" s="58">
        <v>50</v>
      </c>
      <c r="G26" s="58">
        <v>40</v>
      </c>
      <c r="H26" s="58">
        <v>30</v>
      </c>
    </row>
    <row r="27" spans="1:368" s="58" customFormat="1" x14ac:dyDescent="0.35">
      <c r="A27" s="67" t="s">
        <v>16</v>
      </c>
      <c r="G27" s="58">
        <v>40</v>
      </c>
      <c r="H27" s="58">
        <v>25</v>
      </c>
      <c r="I27" s="58">
        <v>15</v>
      </c>
    </row>
    <row r="28" spans="1:368" s="58" customFormat="1" x14ac:dyDescent="0.35">
      <c r="A28" s="67" t="s">
        <v>17</v>
      </c>
    </row>
    <row r="29" spans="1:368" s="58" customFormat="1" x14ac:dyDescent="0.35">
      <c r="A29" s="67" t="s">
        <v>57</v>
      </c>
    </row>
    <row r="30" spans="1:368" s="58" customFormat="1" x14ac:dyDescent="0.35">
      <c r="A30" s="68" t="s">
        <v>58</v>
      </c>
      <c r="D30" s="62">
        <f>SUM(D25:D28)</f>
        <v>0</v>
      </c>
      <c r="E30" s="62">
        <f t="shared" ref="E30:BP30" si="54">SUM(E25:E28)</f>
        <v>100</v>
      </c>
      <c r="F30" s="62">
        <f t="shared" si="54"/>
        <v>130</v>
      </c>
      <c r="G30" s="62">
        <f t="shared" si="54"/>
        <v>150</v>
      </c>
      <c r="H30" s="62">
        <f t="shared" si="54"/>
        <v>125</v>
      </c>
      <c r="I30" s="62">
        <f t="shared" si="54"/>
        <v>15</v>
      </c>
      <c r="J30" s="62">
        <f t="shared" si="54"/>
        <v>0</v>
      </c>
      <c r="K30" s="62">
        <f t="shared" si="54"/>
        <v>0</v>
      </c>
      <c r="L30" s="62">
        <f t="shared" si="54"/>
        <v>0</v>
      </c>
      <c r="M30" s="62">
        <f t="shared" si="54"/>
        <v>0</v>
      </c>
      <c r="N30" s="62">
        <f t="shared" si="54"/>
        <v>0</v>
      </c>
      <c r="O30" s="62">
        <f t="shared" si="54"/>
        <v>0</v>
      </c>
      <c r="P30" s="62">
        <f t="shared" si="54"/>
        <v>0</v>
      </c>
      <c r="Q30" s="62">
        <f t="shared" si="54"/>
        <v>0</v>
      </c>
      <c r="R30" s="62">
        <f t="shared" si="54"/>
        <v>0</v>
      </c>
      <c r="S30" s="62">
        <f t="shared" si="54"/>
        <v>0</v>
      </c>
      <c r="T30" s="62">
        <f t="shared" si="54"/>
        <v>0</v>
      </c>
      <c r="U30" s="62">
        <f t="shared" si="54"/>
        <v>0</v>
      </c>
      <c r="V30" s="62">
        <f t="shared" si="54"/>
        <v>0</v>
      </c>
      <c r="W30" s="62">
        <f t="shared" si="54"/>
        <v>0</v>
      </c>
      <c r="X30" s="62">
        <f t="shared" si="54"/>
        <v>0</v>
      </c>
      <c r="Y30" s="62">
        <f t="shared" si="54"/>
        <v>0</v>
      </c>
      <c r="Z30" s="62">
        <f t="shared" si="54"/>
        <v>0</v>
      </c>
      <c r="AA30" s="62">
        <f t="shared" si="54"/>
        <v>0</v>
      </c>
      <c r="AB30" s="62">
        <f t="shared" si="54"/>
        <v>0</v>
      </c>
      <c r="AC30" s="62">
        <f t="shared" si="54"/>
        <v>0</v>
      </c>
      <c r="AD30" s="62">
        <f t="shared" si="54"/>
        <v>0</v>
      </c>
      <c r="AE30" s="62">
        <f t="shared" si="54"/>
        <v>0</v>
      </c>
      <c r="AF30" s="62">
        <f t="shared" si="54"/>
        <v>0</v>
      </c>
      <c r="AG30" s="62">
        <f t="shared" si="54"/>
        <v>0</v>
      </c>
      <c r="AH30" s="62">
        <f t="shared" si="54"/>
        <v>0</v>
      </c>
      <c r="AI30" s="62">
        <f t="shared" si="54"/>
        <v>0</v>
      </c>
      <c r="AJ30" s="62">
        <f t="shared" si="54"/>
        <v>0</v>
      </c>
      <c r="AK30" s="62">
        <f t="shared" si="54"/>
        <v>0</v>
      </c>
      <c r="AL30" s="62">
        <f t="shared" si="54"/>
        <v>0</v>
      </c>
      <c r="AM30" s="62">
        <f t="shared" si="54"/>
        <v>0</v>
      </c>
      <c r="AN30" s="62">
        <f t="shared" si="54"/>
        <v>0</v>
      </c>
      <c r="AO30" s="62">
        <f t="shared" si="54"/>
        <v>0</v>
      </c>
      <c r="AP30" s="62">
        <f t="shared" si="54"/>
        <v>0</v>
      </c>
      <c r="AQ30" s="62">
        <f t="shared" si="54"/>
        <v>0</v>
      </c>
      <c r="AR30" s="62">
        <f t="shared" si="54"/>
        <v>0</v>
      </c>
      <c r="AS30" s="62">
        <f t="shared" si="54"/>
        <v>0</v>
      </c>
      <c r="AT30" s="62">
        <f t="shared" si="54"/>
        <v>0</v>
      </c>
      <c r="AU30" s="62">
        <f t="shared" si="54"/>
        <v>0</v>
      </c>
      <c r="AV30" s="62">
        <f t="shared" si="54"/>
        <v>0</v>
      </c>
      <c r="AW30" s="62">
        <f t="shared" si="54"/>
        <v>0</v>
      </c>
      <c r="AX30" s="62">
        <f t="shared" si="54"/>
        <v>0</v>
      </c>
      <c r="AY30" s="62">
        <f t="shared" si="54"/>
        <v>0</v>
      </c>
      <c r="AZ30" s="62">
        <f t="shared" si="54"/>
        <v>0</v>
      </c>
      <c r="BA30" s="62">
        <f t="shared" si="54"/>
        <v>0</v>
      </c>
      <c r="BB30" s="62">
        <f t="shared" si="54"/>
        <v>0</v>
      </c>
      <c r="BC30" s="62">
        <f t="shared" si="54"/>
        <v>0</v>
      </c>
      <c r="BD30" s="62">
        <f t="shared" si="54"/>
        <v>0</v>
      </c>
      <c r="BE30" s="62">
        <f t="shared" si="54"/>
        <v>0</v>
      </c>
      <c r="BF30" s="62">
        <f t="shared" si="54"/>
        <v>0</v>
      </c>
      <c r="BG30" s="62">
        <f t="shared" si="54"/>
        <v>0</v>
      </c>
      <c r="BH30" s="62">
        <f t="shared" si="54"/>
        <v>0</v>
      </c>
      <c r="BI30" s="62">
        <f t="shared" si="54"/>
        <v>0</v>
      </c>
      <c r="BJ30" s="62">
        <f t="shared" si="54"/>
        <v>0</v>
      </c>
      <c r="BK30" s="62">
        <f t="shared" si="54"/>
        <v>0</v>
      </c>
      <c r="BL30" s="62">
        <f t="shared" si="54"/>
        <v>0</v>
      </c>
      <c r="BM30" s="62">
        <f t="shared" si="54"/>
        <v>0</v>
      </c>
      <c r="BN30" s="62">
        <f t="shared" si="54"/>
        <v>0</v>
      </c>
      <c r="BO30" s="62">
        <f t="shared" si="54"/>
        <v>0</v>
      </c>
      <c r="BP30" s="62">
        <f t="shared" si="54"/>
        <v>0</v>
      </c>
      <c r="BQ30" s="62">
        <f t="shared" ref="BQ30:EB30" si="55">SUM(BQ25:BQ28)</f>
        <v>0</v>
      </c>
      <c r="BR30" s="62">
        <f t="shared" si="55"/>
        <v>0</v>
      </c>
      <c r="BS30" s="62">
        <f t="shared" si="55"/>
        <v>0</v>
      </c>
      <c r="BT30" s="62">
        <f t="shared" si="55"/>
        <v>0</v>
      </c>
      <c r="BU30" s="62">
        <f t="shared" si="55"/>
        <v>0</v>
      </c>
      <c r="BV30" s="62">
        <f t="shared" si="55"/>
        <v>0</v>
      </c>
      <c r="BW30" s="62">
        <f t="shared" si="55"/>
        <v>0</v>
      </c>
      <c r="BX30" s="62">
        <f t="shared" si="55"/>
        <v>0</v>
      </c>
      <c r="BY30" s="62">
        <f t="shared" si="55"/>
        <v>0</v>
      </c>
      <c r="BZ30" s="62">
        <f t="shared" si="55"/>
        <v>0</v>
      </c>
      <c r="CA30" s="62">
        <f t="shared" si="55"/>
        <v>0</v>
      </c>
      <c r="CB30" s="62">
        <f t="shared" si="55"/>
        <v>0</v>
      </c>
      <c r="CC30" s="62">
        <f t="shared" si="55"/>
        <v>0</v>
      </c>
      <c r="CD30" s="62">
        <f t="shared" si="55"/>
        <v>0</v>
      </c>
      <c r="CE30" s="62">
        <f t="shared" si="55"/>
        <v>0</v>
      </c>
      <c r="CF30" s="62">
        <f t="shared" si="55"/>
        <v>0</v>
      </c>
      <c r="CG30" s="62">
        <f t="shared" si="55"/>
        <v>0</v>
      </c>
      <c r="CH30" s="62">
        <f t="shared" si="55"/>
        <v>0</v>
      </c>
      <c r="CI30" s="62">
        <f t="shared" si="55"/>
        <v>0</v>
      </c>
      <c r="CJ30" s="62">
        <f t="shared" si="55"/>
        <v>0</v>
      </c>
      <c r="CK30" s="62">
        <f t="shared" si="55"/>
        <v>0</v>
      </c>
      <c r="CL30" s="62">
        <f t="shared" si="55"/>
        <v>0</v>
      </c>
      <c r="CM30" s="62">
        <f t="shared" si="55"/>
        <v>0</v>
      </c>
      <c r="CN30" s="62">
        <f t="shared" si="55"/>
        <v>0</v>
      </c>
      <c r="CO30" s="62">
        <f t="shared" si="55"/>
        <v>0</v>
      </c>
      <c r="CP30" s="62">
        <f t="shared" si="55"/>
        <v>0</v>
      </c>
      <c r="CQ30" s="62">
        <f t="shared" si="55"/>
        <v>0</v>
      </c>
      <c r="CR30" s="62">
        <f t="shared" si="55"/>
        <v>0</v>
      </c>
      <c r="CS30" s="62">
        <f t="shared" si="55"/>
        <v>0</v>
      </c>
      <c r="CT30" s="62">
        <f t="shared" si="55"/>
        <v>0</v>
      </c>
      <c r="CU30" s="62">
        <f t="shared" si="55"/>
        <v>0</v>
      </c>
      <c r="CV30" s="62">
        <f t="shared" si="55"/>
        <v>0</v>
      </c>
      <c r="CW30" s="62">
        <f t="shared" si="55"/>
        <v>0</v>
      </c>
      <c r="CX30" s="62">
        <f t="shared" si="55"/>
        <v>0</v>
      </c>
      <c r="CY30" s="62">
        <f t="shared" si="55"/>
        <v>0</v>
      </c>
      <c r="CZ30" s="62">
        <f t="shared" si="55"/>
        <v>0</v>
      </c>
      <c r="DA30" s="62">
        <f t="shared" si="55"/>
        <v>0</v>
      </c>
      <c r="DB30" s="62">
        <f t="shared" si="55"/>
        <v>0</v>
      </c>
      <c r="DC30" s="62">
        <f t="shared" si="55"/>
        <v>0</v>
      </c>
      <c r="DD30" s="62">
        <f t="shared" si="55"/>
        <v>0</v>
      </c>
      <c r="DE30" s="62">
        <f t="shared" si="55"/>
        <v>0</v>
      </c>
      <c r="DF30" s="62">
        <f t="shared" si="55"/>
        <v>0</v>
      </c>
      <c r="DG30" s="62">
        <f t="shared" si="55"/>
        <v>0</v>
      </c>
      <c r="DH30" s="62">
        <f t="shared" si="55"/>
        <v>0</v>
      </c>
      <c r="DI30" s="62">
        <f t="shared" si="55"/>
        <v>0</v>
      </c>
      <c r="DJ30" s="62">
        <f t="shared" si="55"/>
        <v>0</v>
      </c>
      <c r="DK30" s="62">
        <f t="shared" si="55"/>
        <v>0</v>
      </c>
      <c r="DL30" s="62">
        <f t="shared" si="55"/>
        <v>0</v>
      </c>
      <c r="DM30" s="62">
        <f t="shared" si="55"/>
        <v>0</v>
      </c>
      <c r="DN30" s="62">
        <f t="shared" si="55"/>
        <v>0</v>
      </c>
      <c r="DO30" s="62">
        <f t="shared" si="55"/>
        <v>0</v>
      </c>
      <c r="DP30" s="62">
        <f t="shared" si="55"/>
        <v>0</v>
      </c>
      <c r="DQ30" s="62">
        <f t="shared" si="55"/>
        <v>0</v>
      </c>
      <c r="DR30" s="62">
        <f t="shared" si="55"/>
        <v>0</v>
      </c>
      <c r="DS30" s="62">
        <f t="shared" si="55"/>
        <v>0</v>
      </c>
      <c r="DT30" s="62">
        <f t="shared" si="55"/>
        <v>0</v>
      </c>
      <c r="DU30" s="62">
        <f t="shared" si="55"/>
        <v>0</v>
      </c>
      <c r="DV30" s="62">
        <f t="shared" si="55"/>
        <v>0</v>
      </c>
      <c r="DW30" s="62">
        <f t="shared" si="55"/>
        <v>0</v>
      </c>
      <c r="DX30" s="62">
        <f t="shared" si="55"/>
        <v>0</v>
      </c>
      <c r="DY30" s="62">
        <f t="shared" si="55"/>
        <v>0</v>
      </c>
      <c r="DZ30" s="62">
        <f t="shared" si="55"/>
        <v>0</v>
      </c>
      <c r="EA30" s="62">
        <f t="shared" si="55"/>
        <v>0</v>
      </c>
      <c r="EB30" s="62">
        <f t="shared" si="55"/>
        <v>0</v>
      </c>
      <c r="EC30" s="62">
        <f t="shared" ref="EC30:GN30" si="56">SUM(EC25:EC28)</f>
        <v>0</v>
      </c>
      <c r="ED30" s="62">
        <f t="shared" si="56"/>
        <v>0</v>
      </c>
      <c r="EE30" s="62">
        <f t="shared" si="56"/>
        <v>0</v>
      </c>
      <c r="EF30" s="62">
        <f t="shared" si="56"/>
        <v>0</v>
      </c>
      <c r="EG30" s="62">
        <f t="shared" si="56"/>
        <v>0</v>
      </c>
      <c r="EH30" s="62">
        <f t="shared" si="56"/>
        <v>0</v>
      </c>
      <c r="EI30" s="62">
        <f t="shared" si="56"/>
        <v>0</v>
      </c>
      <c r="EJ30" s="62">
        <f t="shared" si="56"/>
        <v>0</v>
      </c>
      <c r="EK30" s="62">
        <f t="shared" si="56"/>
        <v>0</v>
      </c>
      <c r="EL30" s="62">
        <f t="shared" si="56"/>
        <v>0</v>
      </c>
      <c r="EM30" s="62">
        <f t="shared" si="56"/>
        <v>0</v>
      </c>
      <c r="EN30" s="62">
        <f t="shared" si="56"/>
        <v>0</v>
      </c>
      <c r="EO30" s="62">
        <f t="shared" si="56"/>
        <v>0</v>
      </c>
      <c r="EP30" s="62">
        <f t="shared" si="56"/>
        <v>0</v>
      </c>
      <c r="EQ30" s="62">
        <f t="shared" si="56"/>
        <v>0</v>
      </c>
      <c r="ER30" s="62">
        <f t="shared" si="56"/>
        <v>0</v>
      </c>
      <c r="ES30" s="62">
        <f t="shared" si="56"/>
        <v>0</v>
      </c>
      <c r="ET30" s="62">
        <f t="shared" si="56"/>
        <v>0</v>
      </c>
      <c r="EU30" s="62">
        <f t="shared" si="56"/>
        <v>0</v>
      </c>
      <c r="EV30" s="62">
        <f t="shared" si="56"/>
        <v>0</v>
      </c>
      <c r="EW30" s="62">
        <f t="shared" si="56"/>
        <v>0</v>
      </c>
      <c r="EX30" s="62">
        <f t="shared" si="56"/>
        <v>0</v>
      </c>
      <c r="EY30" s="62">
        <f t="shared" si="56"/>
        <v>0</v>
      </c>
      <c r="EZ30" s="62">
        <f t="shared" si="56"/>
        <v>0</v>
      </c>
      <c r="FA30" s="62">
        <f t="shared" si="56"/>
        <v>0</v>
      </c>
      <c r="FB30" s="62">
        <f t="shared" si="56"/>
        <v>0</v>
      </c>
      <c r="FC30" s="62">
        <f t="shared" si="56"/>
        <v>0</v>
      </c>
      <c r="FD30" s="62">
        <f t="shared" si="56"/>
        <v>0</v>
      </c>
      <c r="FE30" s="62">
        <f t="shared" si="56"/>
        <v>0</v>
      </c>
      <c r="FF30" s="62">
        <f t="shared" si="56"/>
        <v>0</v>
      </c>
      <c r="FG30" s="62">
        <f t="shared" si="56"/>
        <v>0</v>
      </c>
      <c r="FH30" s="62">
        <f t="shared" si="56"/>
        <v>0</v>
      </c>
      <c r="FI30" s="62">
        <f t="shared" si="56"/>
        <v>0</v>
      </c>
      <c r="FJ30" s="62">
        <f t="shared" si="56"/>
        <v>0</v>
      </c>
      <c r="FK30" s="62">
        <f t="shared" si="56"/>
        <v>0</v>
      </c>
      <c r="FL30" s="62">
        <f t="shared" si="56"/>
        <v>0</v>
      </c>
      <c r="FM30" s="62">
        <f t="shared" si="56"/>
        <v>0</v>
      </c>
      <c r="FN30" s="62">
        <f t="shared" si="56"/>
        <v>0</v>
      </c>
      <c r="FO30" s="62">
        <f t="shared" si="56"/>
        <v>0</v>
      </c>
      <c r="FP30" s="62">
        <f t="shared" si="56"/>
        <v>0</v>
      </c>
      <c r="FQ30" s="62">
        <f t="shared" si="56"/>
        <v>0</v>
      </c>
      <c r="FR30" s="62">
        <f t="shared" si="56"/>
        <v>0</v>
      </c>
      <c r="FS30" s="62">
        <f t="shared" si="56"/>
        <v>0</v>
      </c>
      <c r="FT30" s="62">
        <f t="shared" si="56"/>
        <v>0</v>
      </c>
      <c r="FU30" s="62">
        <f t="shared" si="56"/>
        <v>0</v>
      </c>
      <c r="FV30" s="62">
        <f t="shared" si="56"/>
        <v>0</v>
      </c>
      <c r="FW30" s="62">
        <f t="shared" si="56"/>
        <v>0</v>
      </c>
      <c r="FX30" s="62">
        <f t="shared" si="56"/>
        <v>0</v>
      </c>
      <c r="FY30" s="62">
        <f t="shared" si="56"/>
        <v>0</v>
      </c>
      <c r="FZ30" s="62">
        <f t="shared" si="56"/>
        <v>0</v>
      </c>
      <c r="GA30" s="62">
        <f t="shared" si="56"/>
        <v>0</v>
      </c>
      <c r="GB30" s="62">
        <f t="shared" si="56"/>
        <v>0</v>
      </c>
      <c r="GC30" s="62">
        <f t="shared" si="56"/>
        <v>0</v>
      </c>
      <c r="GD30" s="62">
        <f t="shared" si="56"/>
        <v>0</v>
      </c>
      <c r="GE30" s="62">
        <f t="shared" si="56"/>
        <v>0</v>
      </c>
      <c r="GF30" s="62">
        <f t="shared" si="56"/>
        <v>0</v>
      </c>
      <c r="GG30" s="62">
        <f t="shared" si="56"/>
        <v>0</v>
      </c>
      <c r="GH30" s="62">
        <f t="shared" si="56"/>
        <v>0</v>
      </c>
      <c r="GI30" s="62">
        <f t="shared" si="56"/>
        <v>0</v>
      </c>
      <c r="GJ30" s="62">
        <f t="shared" si="56"/>
        <v>0</v>
      </c>
      <c r="GK30" s="62">
        <f t="shared" si="56"/>
        <v>0</v>
      </c>
      <c r="GL30" s="62">
        <f t="shared" si="56"/>
        <v>0</v>
      </c>
      <c r="GM30" s="62">
        <f t="shared" si="56"/>
        <v>0</v>
      </c>
      <c r="GN30" s="62">
        <f t="shared" si="56"/>
        <v>0</v>
      </c>
      <c r="GO30" s="62">
        <f t="shared" ref="GO30:IZ30" si="57">SUM(GO25:GO28)</f>
        <v>0</v>
      </c>
      <c r="GP30" s="62">
        <f t="shared" si="57"/>
        <v>0</v>
      </c>
      <c r="GQ30" s="62">
        <f t="shared" si="57"/>
        <v>0</v>
      </c>
      <c r="GR30" s="62">
        <f t="shared" si="57"/>
        <v>0</v>
      </c>
      <c r="GS30" s="62">
        <f t="shared" si="57"/>
        <v>0</v>
      </c>
      <c r="GT30" s="62">
        <f t="shared" si="57"/>
        <v>0</v>
      </c>
      <c r="GU30" s="62">
        <f t="shared" si="57"/>
        <v>0</v>
      </c>
      <c r="GV30" s="62">
        <f t="shared" si="57"/>
        <v>0</v>
      </c>
      <c r="GW30" s="62">
        <f t="shared" si="57"/>
        <v>0</v>
      </c>
      <c r="GX30" s="62">
        <f t="shared" si="57"/>
        <v>0</v>
      </c>
      <c r="GY30" s="62">
        <f t="shared" si="57"/>
        <v>0</v>
      </c>
      <c r="GZ30" s="62">
        <f t="shared" si="57"/>
        <v>0</v>
      </c>
      <c r="HA30" s="62">
        <f t="shared" si="57"/>
        <v>0</v>
      </c>
      <c r="HB30" s="62">
        <f t="shared" si="57"/>
        <v>0</v>
      </c>
      <c r="HC30" s="62">
        <f t="shared" si="57"/>
        <v>0</v>
      </c>
      <c r="HD30" s="62">
        <f t="shared" si="57"/>
        <v>0</v>
      </c>
      <c r="HE30" s="62">
        <f t="shared" si="57"/>
        <v>0</v>
      </c>
      <c r="HF30" s="62">
        <f t="shared" si="57"/>
        <v>0</v>
      </c>
      <c r="HG30" s="62">
        <f t="shared" si="57"/>
        <v>0</v>
      </c>
      <c r="HH30" s="62">
        <f t="shared" si="57"/>
        <v>0</v>
      </c>
      <c r="HI30" s="62">
        <f t="shared" si="57"/>
        <v>0</v>
      </c>
      <c r="HJ30" s="62">
        <f t="shared" si="57"/>
        <v>0</v>
      </c>
      <c r="HK30" s="62">
        <f t="shared" si="57"/>
        <v>0</v>
      </c>
      <c r="HL30" s="62">
        <f t="shared" si="57"/>
        <v>0</v>
      </c>
      <c r="HM30" s="62">
        <f t="shared" si="57"/>
        <v>0</v>
      </c>
      <c r="HN30" s="62">
        <f t="shared" si="57"/>
        <v>0</v>
      </c>
      <c r="HO30" s="62">
        <f t="shared" si="57"/>
        <v>0</v>
      </c>
      <c r="HP30" s="62">
        <f t="shared" si="57"/>
        <v>0</v>
      </c>
      <c r="HQ30" s="62">
        <f t="shared" si="57"/>
        <v>0</v>
      </c>
      <c r="HR30" s="62">
        <f t="shared" si="57"/>
        <v>0</v>
      </c>
      <c r="HS30" s="62">
        <f t="shared" si="57"/>
        <v>0</v>
      </c>
      <c r="HT30" s="62">
        <f t="shared" si="57"/>
        <v>0</v>
      </c>
      <c r="HU30" s="62">
        <f t="shared" si="57"/>
        <v>0</v>
      </c>
      <c r="HV30" s="62">
        <f t="shared" si="57"/>
        <v>0</v>
      </c>
      <c r="HW30" s="62">
        <f t="shared" si="57"/>
        <v>0</v>
      </c>
      <c r="HX30" s="62">
        <f t="shared" si="57"/>
        <v>0</v>
      </c>
      <c r="HY30" s="62">
        <f t="shared" si="57"/>
        <v>0</v>
      </c>
      <c r="HZ30" s="62">
        <f t="shared" si="57"/>
        <v>0</v>
      </c>
      <c r="IA30" s="62">
        <f t="shared" si="57"/>
        <v>0</v>
      </c>
      <c r="IB30" s="62">
        <f t="shared" si="57"/>
        <v>0</v>
      </c>
      <c r="IC30" s="62">
        <f t="shared" si="57"/>
        <v>0</v>
      </c>
      <c r="ID30" s="62">
        <f t="shared" si="57"/>
        <v>0</v>
      </c>
      <c r="IE30" s="62">
        <f t="shared" si="57"/>
        <v>0</v>
      </c>
      <c r="IF30" s="62">
        <f t="shared" si="57"/>
        <v>0</v>
      </c>
      <c r="IG30" s="62">
        <f t="shared" si="57"/>
        <v>0</v>
      </c>
      <c r="IH30" s="62">
        <f t="shared" si="57"/>
        <v>0</v>
      </c>
      <c r="II30" s="62">
        <f t="shared" si="57"/>
        <v>0</v>
      </c>
      <c r="IJ30" s="62">
        <f t="shared" si="57"/>
        <v>0</v>
      </c>
      <c r="IK30" s="62">
        <f t="shared" si="57"/>
        <v>0</v>
      </c>
      <c r="IL30" s="62">
        <f t="shared" si="57"/>
        <v>0</v>
      </c>
      <c r="IM30" s="62">
        <f t="shared" si="57"/>
        <v>0</v>
      </c>
      <c r="IN30" s="62">
        <f t="shared" si="57"/>
        <v>0</v>
      </c>
      <c r="IO30" s="62">
        <f t="shared" si="57"/>
        <v>0</v>
      </c>
      <c r="IP30" s="62">
        <f t="shared" si="57"/>
        <v>0</v>
      </c>
      <c r="IQ30" s="62">
        <f t="shared" si="57"/>
        <v>0</v>
      </c>
      <c r="IR30" s="62">
        <f t="shared" si="57"/>
        <v>0</v>
      </c>
      <c r="IS30" s="62">
        <f t="shared" si="57"/>
        <v>0</v>
      </c>
      <c r="IT30" s="62">
        <f t="shared" si="57"/>
        <v>0</v>
      </c>
      <c r="IU30" s="62">
        <f t="shared" si="57"/>
        <v>0</v>
      </c>
      <c r="IV30" s="62">
        <f t="shared" si="57"/>
        <v>0</v>
      </c>
      <c r="IW30" s="62">
        <f t="shared" si="57"/>
        <v>0</v>
      </c>
      <c r="IX30" s="62">
        <f t="shared" si="57"/>
        <v>0</v>
      </c>
      <c r="IY30" s="62">
        <f t="shared" si="57"/>
        <v>0</v>
      </c>
      <c r="IZ30" s="62">
        <f t="shared" si="57"/>
        <v>0</v>
      </c>
      <c r="JA30" s="62">
        <f t="shared" ref="JA30:LL30" si="58">SUM(JA25:JA28)</f>
        <v>0</v>
      </c>
      <c r="JB30" s="62">
        <f t="shared" si="58"/>
        <v>0</v>
      </c>
      <c r="JC30" s="62">
        <f t="shared" si="58"/>
        <v>0</v>
      </c>
      <c r="JD30" s="62">
        <f t="shared" si="58"/>
        <v>0</v>
      </c>
      <c r="JE30" s="62">
        <f t="shared" si="58"/>
        <v>0</v>
      </c>
      <c r="JF30" s="62">
        <f t="shared" si="58"/>
        <v>0</v>
      </c>
      <c r="JG30" s="62">
        <f t="shared" si="58"/>
        <v>0</v>
      </c>
      <c r="JH30" s="62">
        <f t="shared" si="58"/>
        <v>0</v>
      </c>
      <c r="JI30" s="62">
        <f t="shared" si="58"/>
        <v>0</v>
      </c>
      <c r="JJ30" s="62">
        <f t="shared" si="58"/>
        <v>0</v>
      </c>
      <c r="JK30" s="62">
        <f t="shared" si="58"/>
        <v>0</v>
      </c>
      <c r="JL30" s="62">
        <f t="shared" si="58"/>
        <v>0</v>
      </c>
      <c r="JM30" s="62">
        <f t="shared" si="58"/>
        <v>0</v>
      </c>
      <c r="JN30" s="62">
        <f t="shared" si="58"/>
        <v>0</v>
      </c>
      <c r="JO30" s="62">
        <f t="shared" si="58"/>
        <v>0</v>
      </c>
      <c r="JP30" s="62">
        <f t="shared" si="58"/>
        <v>0</v>
      </c>
      <c r="JQ30" s="62">
        <f t="shared" si="58"/>
        <v>0</v>
      </c>
      <c r="JR30" s="62">
        <f t="shared" si="58"/>
        <v>0</v>
      </c>
      <c r="JS30" s="62">
        <f t="shared" si="58"/>
        <v>0</v>
      </c>
      <c r="JT30" s="62">
        <f t="shared" si="58"/>
        <v>0</v>
      </c>
      <c r="JU30" s="62">
        <f t="shared" si="58"/>
        <v>0</v>
      </c>
      <c r="JV30" s="62">
        <f t="shared" si="58"/>
        <v>0</v>
      </c>
      <c r="JW30" s="62">
        <f t="shared" si="58"/>
        <v>0</v>
      </c>
      <c r="JX30" s="62">
        <f t="shared" si="58"/>
        <v>0</v>
      </c>
      <c r="JY30" s="62">
        <f t="shared" si="58"/>
        <v>0</v>
      </c>
      <c r="JZ30" s="62">
        <f t="shared" si="58"/>
        <v>0</v>
      </c>
      <c r="KA30" s="62">
        <f t="shared" si="58"/>
        <v>0</v>
      </c>
      <c r="KB30" s="62">
        <f t="shared" si="58"/>
        <v>0</v>
      </c>
      <c r="KC30" s="62">
        <f t="shared" si="58"/>
        <v>0</v>
      </c>
      <c r="KD30" s="62">
        <f t="shared" si="58"/>
        <v>0</v>
      </c>
      <c r="KE30" s="62">
        <f t="shared" si="58"/>
        <v>0</v>
      </c>
      <c r="KF30" s="62">
        <f t="shared" si="58"/>
        <v>0</v>
      </c>
      <c r="KG30" s="62">
        <f t="shared" si="58"/>
        <v>0</v>
      </c>
      <c r="KH30" s="62">
        <f t="shared" si="58"/>
        <v>0</v>
      </c>
      <c r="KI30" s="62">
        <f t="shared" si="58"/>
        <v>0</v>
      </c>
      <c r="KJ30" s="62">
        <f t="shared" si="58"/>
        <v>0</v>
      </c>
      <c r="KK30" s="62">
        <f t="shared" si="58"/>
        <v>0</v>
      </c>
      <c r="KL30" s="62">
        <f t="shared" si="58"/>
        <v>0</v>
      </c>
      <c r="KM30" s="62">
        <f t="shared" si="58"/>
        <v>0</v>
      </c>
      <c r="KN30" s="62">
        <f t="shared" si="58"/>
        <v>0</v>
      </c>
      <c r="KO30" s="62">
        <f t="shared" si="58"/>
        <v>0</v>
      </c>
      <c r="KP30" s="62">
        <f t="shared" si="58"/>
        <v>0</v>
      </c>
      <c r="KQ30" s="62">
        <f t="shared" si="58"/>
        <v>0</v>
      </c>
      <c r="KR30" s="62">
        <f t="shared" si="58"/>
        <v>0</v>
      </c>
      <c r="KS30" s="62">
        <f t="shared" si="58"/>
        <v>0</v>
      </c>
      <c r="KT30" s="62">
        <f t="shared" si="58"/>
        <v>0</v>
      </c>
      <c r="KU30" s="62">
        <f t="shared" si="58"/>
        <v>0</v>
      </c>
      <c r="KV30" s="62">
        <f t="shared" si="58"/>
        <v>0</v>
      </c>
      <c r="KW30" s="62">
        <f t="shared" si="58"/>
        <v>0</v>
      </c>
      <c r="KX30" s="62">
        <f t="shared" si="58"/>
        <v>0</v>
      </c>
      <c r="KY30" s="62">
        <f t="shared" si="58"/>
        <v>0</v>
      </c>
      <c r="KZ30" s="62">
        <f t="shared" si="58"/>
        <v>0</v>
      </c>
      <c r="LA30" s="62">
        <f t="shared" si="58"/>
        <v>0</v>
      </c>
      <c r="LB30" s="62">
        <f t="shared" si="58"/>
        <v>0</v>
      </c>
      <c r="LC30" s="62">
        <f t="shared" si="58"/>
        <v>0</v>
      </c>
      <c r="LD30" s="62">
        <f t="shared" si="58"/>
        <v>0</v>
      </c>
      <c r="LE30" s="62">
        <f t="shared" si="58"/>
        <v>0</v>
      </c>
      <c r="LF30" s="62">
        <f t="shared" si="58"/>
        <v>0</v>
      </c>
      <c r="LG30" s="62">
        <f t="shared" si="58"/>
        <v>0</v>
      </c>
      <c r="LH30" s="62">
        <f t="shared" si="58"/>
        <v>0</v>
      </c>
      <c r="LI30" s="62">
        <f t="shared" si="58"/>
        <v>0</v>
      </c>
      <c r="LJ30" s="62">
        <f t="shared" si="58"/>
        <v>0</v>
      </c>
      <c r="LK30" s="62">
        <f t="shared" si="58"/>
        <v>0</v>
      </c>
      <c r="LL30" s="62">
        <f t="shared" si="58"/>
        <v>0</v>
      </c>
      <c r="LM30" s="62">
        <f t="shared" ref="LM30:ND30" si="59">SUM(LM25:LM28)</f>
        <v>0</v>
      </c>
      <c r="LN30" s="62">
        <f t="shared" si="59"/>
        <v>0</v>
      </c>
      <c r="LO30" s="62">
        <f t="shared" si="59"/>
        <v>0</v>
      </c>
      <c r="LP30" s="62">
        <f t="shared" si="59"/>
        <v>0</v>
      </c>
      <c r="LQ30" s="62">
        <f t="shared" si="59"/>
        <v>0</v>
      </c>
      <c r="LR30" s="62">
        <f t="shared" si="59"/>
        <v>0</v>
      </c>
      <c r="LS30" s="62">
        <f t="shared" si="59"/>
        <v>0</v>
      </c>
      <c r="LT30" s="62">
        <f t="shared" si="59"/>
        <v>0</v>
      </c>
      <c r="LU30" s="62">
        <f t="shared" si="59"/>
        <v>0</v>
      </c>
      <c r="LV30" s="62">
        <f t="shared" si="59"/>
        <v>0</v>
      </c>
      <c r="LW30" s="62">
        <f t="shared" si="59"/>
        <v>0</v>
      </c>
      <c r="LX30" s="62">
        <f t="shared" si="59"/>
        <v>0</v>
      </c>
      <c r="LY30" s="62">
        <f t="shared" si="59"/>
        <v>0</v>
      </c>
      <c r="LZ30" s="62">
        <f t="shared" si="59"/>
        <v>0</v>
      </c>
      <c r="MA30" s="62">
        <f t="shared" si="59"/>
        <v>0</v>
      </c>
      <c r="MB30" s="62">
        <f t="shared" si="59"/>
        <v>0</v>
      </c>
      <c r="MC30" s="62">
        <f t="shared" si="59"/>
        <v>0</v>
      </c>
      <c r="MD30" s="62">
        <f t="shared" si="59"/>
        <v>0</v>
      </c>
      <c r="ME30" s="62">
        <f t="shared" si="59"/>
        <v>0</v>
      </c>
      <c r="MF30" s="62">
        <f t="shared" si="59"/>
        <v>0</v>
      </c>
      <c r="MG30" s="62">
        <f t="shared" si="59"/>
        <v>0</v>
      </c>
      <c r="MH30" s="62">
        <f t="shared" si="59"/>
        <v>0</v>
      </c>
      <c r="MI30" s="62">
        <f t="shared" si="59"/>
        <v>0</v>
      </c>
      <c r="MJ30" s="62">
        <f t="shared" si="59"/>
        <v>0</v>
      </c>
      <c r="MK30" s="62">
        <f t="shared" si="59"/>
        <v>0</v>
      </c>
      <c r="ML30" s="62">
        <f t="shared" si="59"/>
        <v>0</v>
      </c>
      <c r="MM30" s="62">
        <f t="shared" si="59"/>
        <v>0</v>
      </c>
      <c r="MN30" s="62">
        <f t="shared" si="59"/>
        <v>0</v>
      </c>
      <c r="MO30" s="62">
        <f t="shared" si="59"/>
        <v>0</v>
      </c>
      <c r="MP30" s="62">
        <f t="shared" si="59"/>
        <v>0</v>
      </c>
      <c r="MQ30" s="62">
        <f t="shared" si="59"/>
        <v>0</v>
      </c>
      <c r="MR30" s="62">
        <f t="shared" si="59"/>
        <v>0</v>
      </c>
      <c r="MS30" s="62">
        <f t="shared" si="59"/>
        <v>0</v>
      </c>
      <c r="MT30" s="62">
        <f t="shared" si="59"/>
        <v>0</v>
      </c>
      <c r="MU30" s="62">
        <f t="shared" si="59"/>
        <v>0</v>
      </c>
      <c r="MV30" s="62">
        <f t="shared" si="59"/>
        <v>0</v>
      </c>
      <c r="MW30" s="62">
        <f t="shared" si="59"/>
        <v>0</v>
      </c>
      <c r="MX30" s="62">
        <f t="shared" si="59"/>
        <v>0</v>
      </c>
      <c r="MY30" s="62">
        <f t="shared" si="59"/>
        <v>0</v>
      </c>
      <c r="MZ30" s="62">
        <f t="shared" si="59"/>
        <v>0</v>
      </c>
      <c r="NA30" s="62">
        <f t="shared" si="59"/>
        <v>0</v>
      </c>
      <c r="NB30" s="62">
        <f t="shared" si="59"/>
        <v>0</v>
      </c>
      <c r="NC30" s="62">
        <f t="shared" si="59"/>
        <v>0</v>
      </c>
      <c r="ND30" s="62">
        <f t="shared" si="59"/>
        <v>0</v>
      </c>
    </row>
    <row r="31" spans="1:368" s="58" customFormat="1" x14ac:dyDescent="0.35">
      <c r="A31" s="68" t="s">
        <v>59</v>
      </c>
      <c r="D31" s="62">
        <f>SUM(D32:D34)</f>
        <v>0</v>
      </c>
      <c r="E31" s="62">
        <f>E32+E38</f>
        <v>50</v>
      </c>
      <c r="F31" s="62">
        <f t="shared" ref="F31:BQ31" si="60">F32+F38</f>
        <v>50</v>
      </c>
      <c r="G31" s="62">
        <f t="shared" si="60"/>
        <v>95</v>
      </c>
      <c r="H31" s="62">
        <f t="shared" si="60"/>
        <v>110</v>
      </c>
      <c r="I31" s="62">
        <f t="shared" si="60"/>
        <v>15</v>
      </c>
      <c r="J31" s="62">
        <f t="shared" si="60"/>
        <v>0</v>
      </c>
      <c r="K31" s="62">
        <f t="shared" si="60"/>
        <v>0</v>
      </c>
      <c r="L31" s="62">
        <f t="shared" si="60"/>
        <v>0</v>
      </c>
      <c r="M31" s="62">
        <f t="shared" si="60"/>
        <v>0</v>
      </c>
      <c r="N31" s="62">
        <f t="shared" si="60"/>
        <v>0</v>
      </c>
      <c r="O31" s="62">
        <f t="shared" si="60"/>
        <v>0</v>
      </c>
      <c r="P31" s="62">
        <f t="shared" si="60"/>
        <v>0</v>
      </c>
      <c r="Q31" s="62">
        <f t="shared" si="60"/>
        <v>0</v>
      </c>
      <c r="R31" s="62">
        <f t="shared" si="60"/>
        <v>0</v>
      </c>
      <c r="S31" s="62">
        <f t="shared" si="60"/>
        <v>0</v>
      </c>
      <c r="T31" s="62">
        <f t="shared" si="60"/>
        <v>0</v>
      </c>
      <c r="U31" s="62">
        <f t="shared" si="60"/>
        <v>0</v>
      </c>
      <c r="V31" s="62">
        <f t="shared" si="60"/>
        <v>0</v>
      </c>
      <c r="W31" s="62">
        <f t="shared" si="60"/>
        <v>0</v>
      </c>
      <c r="X31" s="62">
        <f t="shared" si="60"/>
        <v>0</v>
      </c>
      <c r="Y31" s="62">
        <f t="shared" si="60"/>
        <v>0</v>
      </c>
      <c r="Z31" s="62">
        <f t="shared" si="60"/>
        <v>0</v>
      </c>
      <c r="AA31" s="62">
        <f t="shared" si="60"/>
        <v>0</v>
      </c>
      <c r="AB31" s="62">
        <f t="shared" si="60"/>
        <v>0</v>
      </c>
      <c r="AC31" s="62">
        <f t="shared" si="60"/>
        <v>0</v>
      </c>
      <c r="AD31" s="62">
        <f t="shared" si="60"/>
        <v>0</v>
      </c>
      <c r="AE31" s="62">
        <f t="shared" si="60"/>
        <v>0</v>
      </c>
      <c r="AF31" s="62">
        <f t="shared" si="60"/>
        <v>0</v>
      </c>
      <c r="AG31" s="62">
        <f t="shared" si="60"/>
        <v>0</v>
      </c>
      <c r="AH31" s="62">
        <f t="shared" si="60"/>
        <v>0</v>
      </c>
      <c r="AI31" s="62">
        <f t="shared" si="60"/>
        <v>0</v>
      </c>
      <c r="AJ31" s="62">
        <f t="shared" si="60"/>
        <v>0</v>
      </c>
      <c r="AK31" s="62">
        <f t="shared" si="60"/>
        <v>0</v>
      </c>
      <c r="AL31" s="62">
        <f t="shared" si="60"/>
        <v>0</v>
      </c>
      <c r="AM31" s="62">
        <f t="shared" si="60"/>
        <v>0</v>
      </c>
      <c r="AN31" s="62">
        <f t="shared" si="60"/>
        <v>0</v>
      </c>
      <c r="AO31" s="62">
        <f t="shared" si="60"/>
        <v>0</v>
      </c>
      <c r="AP31" s="62">
        <f t="shared" si="60"/>
        <v>0</v>
      </c>
      <c r="AQ31" s="62">
        <f t="shared" si="60"/>
        <v>0</v>
      </c>
      <c r="AR31" s="62">
        <f t="shared" si="60"/>
        <v>0</v>
      </c>
      <c r="AS31" s="62">
        <f t="shared" si="60"/>
        <v>0</v>
      </c>
      <c r="AT31" s="62">
        <f t="shared" si="60"/>
        <v>0</v>
      </c>
      <c r="AU31" s="62">
        <f t="shared" si="60"/>
        <v>0</v>
      </c>
      <c r="AV31" s="62">
        <f t="shared" si="60"/>
        <v>0</v>
      </c>
      <c r="AW31" s="62">
        <f t="shared" si="60"/>
        <v>0</v>
      </c>
      <c r="AX31" s="62">
        <f t="shared" si="60"/>
        <v>0</v>
      </c>
      <c r="AY31" s="62">
        <f t="shared" si="60"/>
        <v>0</v>
      </c>
      <c r="AZ31" s="62">
        <f t="shared" si="60"/>
        <v>0</v>
      </c>
      <c r="BA31" s="62">
        <f t="shared" si="60"/>
        <v>0</v>
      </c>
      <c r="BB31" s="62">
        <f t="shared" si="60"/>
        <v>0</v>
      </c>
      <c r="BC31" s="62">
        <f t="shared" si="60"/>
        <v>0</v>
      </c>
      <c r="BD31" s="62">
        <f t="shared" si="60"/>
        <v>0</v>
      </c>
      <c r="BE31" s="62">
        <f t="shared" si="60"/>
        <v>0</v>
      </c>
      <c r="BF31" s="62">
        <f t="shared" si="60"/>
        <v>0</v>
      </c>
      <c r="BG31" s="62">
        <f t="shared" si="60"/>
        <v>0</v>
      </c>
      <c r="BH31" s="62">
        <f t="shared" si="60"/>
        <v>0</v>
      </c>
      <c r="BI31" s="62">
        <f t="shared" si="60"/>
        <v>0</v>
      </c>
      <c r="BJ31" s="62">
        <f t="shared" si="60"/>
        <v>0</v>
      </c>
      <c r="BK31" s="62">
        <f t="shared" si="60"/>
        <v>0</v>
      </c>
      <c r="BL31" s="62">
        <f t="shared" si="60"/>
        <v>0</v>
      </c>
      <c r="BM31" s="62">
        <f t="shared" si="60"/>
        <v>0</v>
      </c>
      <c r="BN31" s="62">
        <f t="shared" si="60"/>
        <v>0</v>
      </c>
      <c r="BO31" s="62">
        <f t="shared" si="60"/>
        <v>0</v>
      </c>
      <c r="BP31" s="62">
        <f t="shared" si="60"/>
        <v>0</v>
      </c>
      <c r="BQ31" s="62">
        <f t="shared" si="60"/>
        <v>0</v>
      </c>
      <c r="BR31" s="62">
        <f t="shared" ref="BR31:EC31" si="61">BR32+BR38</f>
        <v>0</v>
      </c>
      <c r="BS31" s="62">
        <f t="shared" si="61"/>
        <v>0</v>
      </c>
      <c r="BT31" s="62">
        <f t="shared" si="61"/>
        <v>0</v>
      </c>
      <c r="BU31" s="62">
        <f t="shared" si="61"/>
        <v>0</v>
      </c>
      <c r="BV31" s="62">
        <f t="shared" si="61"/>
        <v>0</v>
      </c>
      <c r="BW31" s="62">
        <f t="shared" si="61"/>
        <v>0</v>
      </c>
      <c r="BX31" s="62">
        <f t="shared" si="61"/>
        <v>0</v>
      </c>
      <c r="BY31" s="62">
        <f t="shared" si="61"/>
        <v>0</v>
      </c>
      <c r="BZ31" s="62">
        <f t="shared" si="61"/>
        <v>0</v>
      </c>
      <c r="CA31" s="62">
        <f t="shared" si="61"/>
        <v>0</v>
      </c>
      <c r="CB31" s="62">
        <f t="shared" si="61"/>
        <v>0</v>
      </c>
      <c r="CC31" s="62">
        <f t="shared" si="61"/>
        <v>0</v>
      </c>
      <c r="CD31" s="62">
        <f t="shared" si="61"/>
        <v>0</v>
      </c>
      <c r="CE31" s="62">
        <f t="shared" si="61"/>
        <v>0</v>
      </c>
      <c r="CF31" s="62">
        <f t="shared" si="61"/>
        <v>0</v>
      </c>
      <c r="CG31" s="62">
        <f t="shared" si="61"/>
        <v>0</v>
      </c>
      <c r="CH31" s="62">
        <f t="shared" si="61"/>
        <v>0</v>
      </c>
      <c r="CI31" s="62">
        <f t="shared" si="61"/>
        <v>0</v>
      </c>
      <c r="CJ31" s="62">
        <f t="shared" si="61"/>
        <v>0</v>
      </c>
      <c r="CK31" s="62">
        <f t="shared" si="61"/>
        <v>0</v>
      </c>
      <c r="CL31" s="62">
        <f t="shared" si="61"/>
        <v>0</v>
      </c>
      <c r="CM31" s="62">
        <f t="shared" si="61"/>
        <v>0</v>
      </c>
      <c r="CN31" s="62">
        <f t="shared" si="61"/>
        <v>0</v>
      </c>
      <c r="CO31" s="62">
        <f t="shared" si="61"/>
        <v>0</v>
      </c>
      <c r="CP31" s="62">
        <f t="shared" si="61"/>
        <v>0</v>
      </c>
      <c r="CQ31" s="62">
        <f t="shared" si="61"/>
        <v>0</v>
      </c>
      <c r="CR31" s="62">
        <f t="shared" si="61"/>
        <v>0</v>
      </c>
      <c r="CS31" s="62">
        <f t="shared" si="61"/>
        <v>0</v>
      </c>
      <c r="CT31" s="62">
        <f t="shared" si="61"/>
        <v>0</v>
      </c>
      <c r="CU31" s="62">
        <f t="shared" si="61"/>
        <v>0</v>
      </c>
      <c r="CV31" s="62">
        <f t="shared" si="61"/>
        <v>0</v>
      </c>
      <c r="CW31" s="62">
        <f t="shared" si="61"/>
        <v>0</v>
      </c>
      <c r="CX31" s="62">
        <f t="shared" si="61"/>
        <v>0</v>
      </c>
      <c r="CY31" s="62">
        <f t="shared" si="61"/>
        <v>0</v>
      </c>
      <c r="CZ31" s="62">
        <f t="shared" si="61"/>
        <v>0</v>
      </c>
      <c r="DA31" s="62">
        <f t="shared" si="61"/>
        <v>0</v>
      </c>
      <c r="DB31" s="62">
        <f t="shared" si="61"/>
        <v>0</v>
      </c>
      <c r="DC31" s="62">
        <f t="shared" si="61"/>
        <v>0</v>
      </c>
      <c r="DD31" s="62">
        <f t="shared" si="61"/>
        <v>0</v>
      </c>
      <c r="DE31" s="62">
        <f t="shared" si="61"/>
        <v>0</v>
      </c>
      <c r="DF31" s="62">
        <f t="shared" si="61"/>
        <v>0</v>
      </c>
      <c r="DG31" s="62">
        <f t="shared" si="61"/>
        <v>0</v>
      </c>
      <c r="DH31" s="62">
        <f t="shared" si="61"/>
        <v>0</v>
      </c>
      <c r="DI31" s="62">
        <f t="shared" si="61"/>
        <v>0</v>
      </c>
      <c r="DJ31" s="62">
        <f t="shared" si="61"/>
        <v>0</v>
      </c>
      <c r="DK31" s="62">
        <f t="shared" si="61"/>
        <v>0</v>
      </c>
      <c r="DL31" s="62">
        <f t="shared" si="61"/>
        <v>0</v>
      </c>
      <c r="DM31" s="62">
        <f t="shared" si="61"/>
        <v>0</v>
      </c>
      <c r="DN31" s="62">
        <f t="shared" si="61"/>
        <v>0</v>
      </c>
      <c r="DO31" s="62">
        <f t="shared" si="61"/>
        <v>0</v>
      </c>
      <c r="DP31" s="62">
        <f t="shared" si="61"/>
        <v>0</v>
      </c>
      <c r="DQ31" s="62">
        <f t="shared" si="61"/>
        <v>0</v>
      </c>
      <c r="DR31" s="62">
        <f t="shared" si="61"/>
        <v>0</v>
      </c>
      <c r="DS31" s="62">
        <f t="shared" si="61"/>
        <v>0</v>
      </c>
      <c r="DT31" s="62">
        <f t="shared" si="61"/>
        <v>0</v>
      </c>
      <c r="DU31" s="62">
        <f t="shared" si="61"/>
        <v>0</v>
      </c>
      <c r="DV31" s="62">
        <f t="shared" si="61"/>
        <v>0</v>
      </c>
      <c r="DW31" s="62">
        <f t="shared" si="61"/>
        <v>0</v>
      </c>
      <c r="DX31" s="62">
        <f t="shared" si="61"/>
        <v>0</v>
      </c>
      <c r="DY31" s="62">
        <f t="shared" si="61"/>
        <v>0</v>
      </c>
      <c r="DZ31" s="62">
        <f t="shared" si="61"/>
        <v>0</v>
      </c>
      <c r="EA31" s="62">
        <f t="shared" si="61"/>
        <v>0</v>
      </c>
      <c r="EB31" s="62">
        <f t="shared" si="61"/>
        <v>0</v>
      </c>
      <c r="EC31" s="62">
        <f t="shared" si="61"/>
        <v>0</v>
      </c>
      <c r="ED31" s="62">
        <f t="shared" ref="ED31:GO31" si="62">ED32+ED38</f>
        <v>0</v>
      </c>
      <c r="EE31" s="62">
        <f t="shared" si="62"/>
        <v>0</v>
      </c>
      <c r="EF31" s="62">
        <f t="shared" si="62"/>
        <v>0</v>
      </c>
      <c r="EG31" s="62">
        <f t="shared" si="62"/>
        <v>0</v>
      </c>
      <c r="EH31" s="62">
        <f t="shared" si="62"/>
        <v>0</v>
      </c>
      <c r="EI31" s="62">
        <f t="shared" si="62"/>
        <v>0</v>
      </c>
      <c r="EJ31" s="62">
        <f t="shared" si="62"/>
        <v>0</v>
      </c>
      <c r="EK31" s="62">
        <f t="shared" si="62"/>
        <v>0</v>
      </c>
      <c r="EL31" s="62">
        <f t="shared" si="62"/>
        <v>0</v>
      </c>
      <c r="EM31" s="62">
        <f t="shared" si="62"/>
        <v>0</v>
      </c>
      <c r="EN31" s="62">
        <f t="shared" si="62"/>
        <v>0</v>
      </c>
      <c r="EO31" s="62">
        <f t="shared" si="62"/>
        <v>0</v>
      </c>
      <c r="EP31" s="62">
        <f t="shared" si="62"/>
        <v>0</v>
      </c>
      <c r="EQ31" s="62">
        <f t="shared" si="62"/>
        <v>0</v>
      </c>
      <c r="ER31" s="62">
        <f t="shared" si="62"/>
        <v>0</v>
      </c>
      <c r="ES31" s="62">
        <f t="shared" si="62"/>
        <v>0</v>
      </c>
      <c r="ET31" s="62">
        <f t="shared" si="62"/>
        <v>0</v>
      </c>
      <c r="EU31" s="62">
        <f t="shared" si="62"/>
        <v>0</v>
      </c>
      <c r="EV31" s="62">
        <f t="shared" si="62"/>
        <v>0</v>
      </c>
      <c r="EW31" s="62">
        <f t="shared" si="62"/>
        <v>0</v>
      </c>
      <c r="EX31" s="62">
        <f t="shared" si="62"/>
        <v>0</v>
      </c>
      <c r="EY31" s="62">
        <f t="shared" si="62"/>
        <v>0</v>
      </c>
      <c r="EZ31" s="62">
        <f t="shared" si="62"/>
        <v>0</v>
      </c>
      <c r="FA31" s="62">
        <f t="shared" si="62"/>
        <v>0</v>
      </c>
      <c r="FB31" s="62">
        <f t="shared" si="62"/>
        <v>0</v>
      </c>
      <c r="FC31" s="62">
        <f t="shared" si="62"/>
        <v>0</v>
      </c>
      <c r="FD31" s="62">
        <f t="shared" si="62"/>
        <v>0</v>
      </c>
      <c r="FE31" s="62">
        <f t="shared" si="62"/>
        <v>0</v>
      </c>
      <c r="FF31" s="62">
        <f t="shared" si="62"/>
        <v>0</v>
      </c>
      <c r="FG31" s="62">
        <f t="shared" si="62"/>
        <v>0</v>
      </c>
      <c r="FH31" s="62">
        <f t="shared" si="62"/>
        <v>0</v>
      </c>
      <c r="FI31" s="62">
        <f t="shared" si="62"/>
        <v>0</v>
      </c>
      <c r="FJ31" s="62">
        <f t="shared" si="62"/>
        <v>0</v>
      </c>
      <c r="FK31" s="62">
        <f t="shared" si="62"/>
        <v>0</v>
      </c>
      <c r="FL31" s="62">
        <f t="shared" si="62"/>
        <v>0</v>
      </c>
      <c r="FM31" s="62">
        <f t="shared" si="62"/>
        <v>0</v>
      </c>
      <c r="FN31" s="62">
        <f t="shared" si="62"/>
        <v>0</v>
      </c>
      <c r="FO31" s="62">
        <f t="shared" si="62"/>
        <v>0</v>
      </c>
      <c r="FP31" s="62">
        <f t="shared" si="62"/>
        <v>0</v>
      </c>
      <c r="FQ31" s="62">
        <f t="shared" si="62"/>
        <v>0</v>
      </c>
      <c r="FR31" s="62">
        <f t="shared" si="62"/>
        <v>0</v>
      </c>
      <c r="FS31" s="62">
        <f t="shared" si="62"/>
        <v>0</v>
      </c>
      <c r="FT31" s="62">
        <f t="shared" si="62"/>
        <v>0</v>
      </c>
      <c r="FU31" s="62">
        <f t="shared" si="62"/>
        <v>0</v>
      </c>
      <c r="FV31" s="62">
        <f t="shared" si="62"/>
        <v>0</v>
      </c>
      <c r="FW31" s="62">
        <f t="shared" si="62"/>
        <v>0</v>
      </c>
      <c r="FX31" s="62">
        <f t="shared" si="62"/>
        <v>0</v>
      </c>
      <c r="FY31" s="62">
        <f t="shared" si="62"/>
        <v>0</v>
      </c>
      <c r="FZ31" s="62">
        <f t="shared" si="62"/>
        <v>0</v>
      </c>
      <c r="GA31" s="62">
        <f t="shared" si="62"/>
        <v>0</v>
      </c>
      <c r="GB31" s="62">
        <f t="shared" si="62"/>
        <v>0</v>
      </c>
      <c r="GC31" s="62">
        <f t="shared" si="62"/>
        <v>0</v>
      </c>
      <c r="GD31" s="62">
        <f t="shared" si="62"/>
        <v>0</v>
      </c>
      <c r="GE31" s="62">
        <f t="shared" si="62"/>
        <v>0</v>
      </c>
      <c r="GF31" s="62">
        <f t="shared" si="62"/>
        <v>0</v>
      </c>
      <c r="GG31" s="62">
        <f t="shared" si="62"/>
        <v>0</v>
      </c>
      <c r="GH31" s="62">
        <f t="shared" si="62"/>
        <v>0</v>
      </c>
      <c r="GI31" s="62">
        <f t="shared" si="62"/>
        <v>0</v>
      </c>
      <c r="GJ31" s="62">
        <f t="shared" si="62"/>
        <v>0</v>
      </c>
      <c r="GK31" s="62">
        <f t="shared" si="62"/>
        <v>0</v>
      </c>
      <c r="GL31" s="62">
        <f t="shared" si="62"/>
        <v>0</v>
      </c>
      <c r="GM31" s="62">
        <f t="shared" si="62"/>
        <v>0</v>
      </c>
      <c r="GN31" s="62">
        <f t="shared" si="62"/>
        <v>0</v>
      </c>
      <c r="GO31" s="62">
        <f t="shared" si="62"/>
        <v>0</v>
      </c>
      <c r="GP31" s="62">
        <f t="shared" ref="GP31:JA31" si="63">GP32+GP38</f>
        <v>0</v>
      </c>
      <c r="GQ31" s="62">
        <f t="shared" si="63"/>
        <v>0</v>
      </c>
      <c r="GR31" s="62">
        <f t="shared" si="63"/>
        <v>0</v>
      </c>
      <c r="GS31" s="62">
        <f t="shared" si="63"/>
        <v>0</v>
      </c>
      <c r="GT31" s="62">
        <f t="shared" si="63"/>
        <v>0</v>
      </c>
      <c r="GU31" s="62">
        <f t="shared" si="63"/>
        <v>0</v>
      </c>
      <c r="GV31" s="62">
        <f t="shared" si="63"/>
        <v>0</v>
      </c>
      <c r="GW31" s="62">
        <f t="shared" si="63"/>
        <v>0</v>
      </c>
      <c r="GX31" s="62">
        <f t="shared" si="63"/>
        <v>0</v>
      </c>
      <c r="GY31" s="62">
        <f t="shared" si="63"/>
        <v>0</v>
      </c>
      <c r="GZ31" s="62">
        <f t="shared" si="63"/>
        <v>0</v>
      </c>
      <c r="HA31" s="62">
        <f t="shared" si="63"/>
        <v>0</v>
      </c>
      <c r="HB31" s="62">
        <f t="shared" si="63"/>
        <v>0</v>
      </c>
      <c r="HC31" s="62">
        <f t="shared" si="63"/>
        <v>0</v>
      </c>
      <c r="HD31" s="62">
        <f t="shared" si="63"/>
        <v>0</v>
      </c>
      <c r="HE31" s="62">
        <f t="shared" si="63"/>
        <v>0</v>
      </c>
      <c r="HF31" s="62">
        <f t="shared" si="63"/>
        <v>0</v>
      </c>
      <c r="HG31" s="62">
        <f t="shared" si="63"/>
        <v>0</v>
      </c>
      <c r="HH31" s="62">
        <f t="shared" si="63"/>
        <v>0</v>
      </c>
      <c r="HI31" s="62">
        <f t="shared" si="63"/>
        <v>0</v>
      </c>
      <c r="HJ31" s="62">
        <f t="shared" si="63"/>
        <v>0</v>
      </c>
      <c r="HK31" s="62">
        <f t="shared" si="63"/>
        <v>0</v>
      </c>
      <c r="HL31" s="62">
        <f t="shared" si="63"/>
        <v>0</v>
      </c>
      <c r="HM31" s="62">
        <f t="shared" si="63"/>
        <v>0</v>
      </c>
      <c r="HN31" s="62">
        <f t="shared" si="63"/>
        <v>0</v>
      </c>
      <c r="HO31" s="62">
        <f t="shared" si="63"/>
        <v>0</v>
      </c>
      <c r="HP31" s="62">
        <f t="shared" si="63"/>
        <v>0</v>
      </c>
      <c r="HQ31" s="62">
        <f t="shared" si="63"/>
        <v>0</v>
      </c>
      <c r="HR31" s="62">
        <f t="shared" si="63"/>
        <v>0</v>
      </c>
      <c r="HS31" s="62">
        <f t="shared" si="63"/>
        <v>0</v>
      </c>
      <c r="HT31" s="62">
        <f t="shared" si="63"/>
        <v>0</v>
      </c>
      <c r="HU31" s="62">
        <f t="shared" si="63"/>
        <v>0</v>
      </c>
      <c r="HV31" s="62">
        <f t="shared" si="63"/>
        <v>0</v>
      </c>
      <c r="HW31" s="62">
        <f t="shared" si="63"/>
        <v>0</v>
      </c>
      <c r="HX31" s="62">
        <f t="shared" si="63"/>
        <v>0</v>
      </c>
      <c r="HY31" s="62">
        <f t="shared" si="63"/>
        <v>0</v>
      </c>
      <c r="HZ31" s="62">
        <f t="shared" si="63"/>
        <v>0</v>
      </c>
      <c r="IA31" s="62">
        <f t="shared" si="63"/>
        <v>0</v>
      </c>
      <c r="IB31" s="62">
        <f t="shared" si="63"/>
        <v>0</v>
      </c>
      <c r="IC31" s="62">
        <f t="shared" si="63"/>
        <v>0</v>
      </c>
      <c r="ID31" s="62">
        <f t="shared" si="63"/>
        <v>0</v>
      </c>
      <c r="IE31" s="62">
        <f t="shared" si="63"/>
        <v>0</v>
      </c>
      <c r="IF31" s="62">
        <f t="shared" si="63"/>
        <v>0</v>
      </c>
      <c r="IG31" s="62">
        <f t="shared" si="63"/>
        <v>0</v>
      </c>
      <c r="IH31" s="62">
        <f t="shared" si="63"/>
        <v>0</v>
      </c>
      <c r="II31" s="62">
        <f t="shared" si="63"/>
        <v>0</v>
      </c>
      <c r="IJ31" s="62">
        <f t="shared" si="63"/>
        <v>0</v>
      </c>
      <c r="IK31" s="62">
        <f t="shared" si="63"/>
        <v>0</v>
      </c>
      <c r="IL31" s="62">
        <f t="shared" si="63"/>
        <v>0</v>
      </c>
      <c r="IM31" s="62">
        <f t="shared" si="63"/>
        <v>0</v>
      </c>
      <c r="IN31" s="62">
        <f t="shared" si="63"/>
        <v>0</v>
      </c>
      <c r="IO31" s="62">
        <f t="shared" si="63"/>
        <v>0</v>
      </c>
      <c r="IP31" s="62">
        <f t="shared" si="63"/>
        <v>0</v>
      </c>
      <c r="IQ31" s="62">
        <f t="shared" si="63"/>
        <v>0</v>
      </c>
      <c r="IR31" s="62">
        <f t="shared" si="63"/>
        <v>0</v>
      </c>
      <c r="IS31" s="62">
        <f t="shared" si="63"/>
        <v>0</v>
      </c>
      <c r="IT31" s="62">
        <f t="shared" si="63"/>
        <v>0</v>
      </c>
      <c r="IU31" s="62">
        <f t="shared" si="63"/>
        <v>0</v>
      </c>
      <c r="IV31" s="62">
        <f t="shared" si="63"/>
        <v>0</v>
      </c>
      <c r="IW31" s="62">
        <f t="shared" si="63"/>
        <v>0</v>
      </c>
      <c r="IX31" s="62">
        <f t="shared" si="63"/>
        <v>0</v>
      </c>
      <c r="IY31" s="62">
        <f t="shared" si="63"/>
        <v>0</v>
      </c>
      <c r="IZ31" s="62">
        <f t="shared" si="63"/>
        <v>0</v>
      </c>
      <c r="JA31" s="62">
        <f t="shared" si="63"/>
        <v>0</v>
      </c>
      <c r="JB31" s="62">
        <f t="shared" ref="JB31:LM31" si="64">JB32+JB38</f>
        <v>0</v>
      </c>
      <c r="JC31" s="62">
        <f t="shared" si="64"/>
        <v>0</v>
      </c>
      <c r="JD31" s="62">
        <f t="shared" si="64"/>
        <v>0</v>
      </c>
      <c r="JE31" s="62">
        <f t="shared" si="64"/>
        <v>0</v>
      </c>
      <c r="JF31" s="62">
        <f t="shared" si="64"/>
        <v>0</v>
      </c>
      <c r="JG31" s="62">
        <f t="shared" si="64"/>
        <v>0</v>
      </c>
      <c r="JH31" s="62">
        <f t="shared" si="64"/>
        <v>0</v>
      </c>
      <c r="JI31" s="62">
        <f t="shared" si="64"/>
        <v>0</v>
      </c>
      <c r="JJ31" s="62">
        <f t="shared" si="64"/>
        <v>0</v>
      </c>
      <c r="JK31" s="62">
        <f t="shared" si="64"/>
        <v>0</v>
      </c>
      <c r="JL31" s="62">
        <f t="shared" si="64"/>
        <v>0</v>
      </c>
      <c r="JM31" s="62">
        <f t="shared" si="64"/>
        <v>0</v>
      </c>
      <c r="JN31" s="62">
        <f t="shared" si="64"/>
        <v>0</v>
      </c>
      <c r="JO31" s="62">
        <f t="shared" si="64"/>
        <v>0</v>
      </c>
      <c r="JP31" s="62">
        <f t="shared" si="64"/>
        <v>0</v>
      </c>
      <c r="JQ31" s="62">
        <f t="shared" si="64"/>
        <v>0</v>
      </c>
      <c r="JR31" s="62">
        <f t="shared" si="64"/>
        <v>0</v>
      </c>
      <c r="JS31" s="62">
        <f t="shared" si="64"/>
        <v>0</v>
      </c>
      <c r="JT31" s="62">
        <f t="shared" si="64"/>
        <v>0</v>
      </c>
      <c r="JU31" s="62">
        <f t="shared" si="64"/>
        <v>0</v>
      </c>
      <c r="JV31" s="62">
        <f t="shared" si="64"/>
        <v>0</v>
      </c>
      <c r="JW31" s="62">
        <f t="shared" si="64"/>
        <v>0</v>
      </c>
      <c r="JX31" s="62">
        <f t="shared" si="64"/>
        <v>0</v>
      </c>
      <c r="JY31" s="62">
        <f t="shared" si="64"/>
        <v>0</v>
      </c>
      <c r="JZ31" s="62">
        <f t="shared" si="64"/>
        <v>0</v>
      </c>
      <c r="KA31" s="62">
        <f t="shared" si="64"/>
        <v>0</v>
      </c>
      <c r="KB31" s="62">
        <f t="shared" si="64"/>
        <v>0</v>
      </c>
      <c r="KC31" s="62">
        <f t="shared" si="64"/>
        <v>0</v>
      </c>
      <c r="KD31" s="62">
        <f t="shared" si="64"/>
        <v>0</v>
      </c>
      <c r="KE31" s="62">
        <f t="shared" si="64"/>
        <v>0</v>
      </c>
      <c r="KF31" s="62">
        <f t="shared" si="64"/>
        <v>0</v>
      </c>
      <c r="KG31" s="62">
        <f t="shared" si="64"/>
        <v>0</v>
      </c>
      <c r="KH31" s="62">
        <f t="shared" si="64"/>
        <v>0</v>
      </c>
      <c r="KI31" s="62">
        <f t="shared" si="64"/>
        <v>0</v>
      </c>
      <c r="KJ31" s="62">
        <f t="shared" si="64"/>
        <v>0</v>
      </c>
      <c r="KK31" s="62">
        <f t="shared" si="64"/>
        <v>0</v>
      </c>
      <c r="KL31" s="62">
        <f t="shared" si="64"/>
        <v>0</v>
      </c>
      <c r="KM31" s="62">
        <f t="shared" si="64"/>
        <v>0</v>
      </c>
      <c r="KN31" s="62">
        <f t="shared" si="64"/>
        <v>0</v>
      </c>
      <c r="KO31" s="62">
        <f t="shared" si="64"/>
        <v>0</v>
      </c>
      <c r="KP31" s="62">
        <f t="shared" si="64"/>
        <v>0</v>
      </c>
      <c r="KQ31" s="62">
        <f t="shared" si="64"/>
        <v>0</v>
      </c>
      <c r="KR31" s="62">
        <f t="shared" si="64"/>
        <v>0</v>
      </c>
      <c r="KS31" s="62">
        <f t="shared" si="64"/>
        <v>0</v>
      </c>
      <c r="KT31" s="62">
        <f t="shared" si="64"/>
        <v>0</v>
      </c>
      <c r="KU31" s="62">
        <f t="shared" si="64"/>
        <v>0</v>
      </c>
      <c r="KV31" s="62">
        <f t="shared" si="64"/>
        <v>0</v>
      </c>
      <c r="KW31" s="62">
        <f t="shared" si="64"/>
        <v>0</v>
      </c>
      <c r="KX31" s="62">
        <f t="shared" si="64"/>
        <v>0</v>
      </c>
      <c r="KY31" s="62">
        <f t="shared" si="64"/>
        <v>0</v>
      </c>
      <c r="KZ31" s="62">
        <f t="shared" si="64"/>
        <v>0</v>
      </c>
      <c r="LA31" s="62">
        <f t="shared" si="64"/>
        <v>0</v>
      </c>
      <c r="LB31" s="62">
        <f t="shared" si="64"/>
        <v>0</v>
      </c>
      <c r="LC31" s="62">
        <f t="shared" si="64"/>
        <v>0</v>
      </c>
      <c r="LD31" s="62">
        <f t="shared" si="64"/>
        <v>0</v>
      </c>
      <c r="LE31" s="62">
        <f t="shared" si="64"/>
        <v>0</v>
      </c>
      <c r="LF31" s="62">
        <f t="shared" si="64"/>
        <v>0</v>
      </c>
      <c r="LG31" s="62">
        <f t="shared" si="64"/>
        <v>0</v>
      </c>
      <c r="LH31" s="62">
        <f t="shared" si="64"/>
        <v>0</v>
      </c>
      <c r="LI31" s="62">
        <f t="shared" si="64"/>
        <v>0</v>
      </c>
      <c r="LJ31" s="62">
        <f t="shared" si="64"/>
        <v>0</v>
      </c>
      <c r="LK31" s="62">
        <f t="shared" si="64"/>
        <v>0</v>
      </c>
      <c r="LL31" s="62">
        <f t="shared" si="64"/>
        <v>0</v>
      </c>
      <c r="LM31" s="62">
        <f t="shared" si="64"/>
        <v>0</v>
      </c>
      <c r="LN31" s="62">
        <f t="shared" ref="LN31:ND31" si="65">LN32+LN38</f>
        <v>0</v>
      </c>
      <c r="LO31" s="62">
        <f t="shared" si="65"/>
        <v>0</v>
      </c>
      <c r="LP31" s="62">
        <f t="shared" si="65"/>
        <v>0</v>
      </c>
      <c r="LQ31" s="62">
        <f t="shared" si="65"/>
        <v>0</v>
      </c>
      <c r="LR31" s="62">
        <f t="shared" si="65"/>
        <v>0</v>
      </c>
      <c r="LS31" s="62">
        <f t="shared" si="65"/>
        <v>0</v>
      </c>
      <c r="LT31" s="62">
        <f t="shared" si="65"/>
        <v>0</v>
      </c>
      <c r="LU31" s="62">
        <f t="shared" si="65"/>
        <v>0</v>
      </c>
      <c r="LV31" s="62">
        <f t="shared" si="65"/>
        <v>0</v>
      </c>
      <c r="LW31" s="62">
        <f t="shared" si="65"/>
        <v>0</v>
      </c>
      <c r="LX31" s="62">
        <f t="shared" si="65"/>
        <v>0</v>
      </c>
      <c r="LY31" s="62">
        <f t="shared" si="65"/>
        <v>0</v>
      </c>
      <c r="LZ31" s="62">
        <f t="shared" si="65"/>
        <v>0</v>
      </c>
      <c r="MA31" s="62">
        <f t="shared" si="65"/>
        <v>0</v>
      </c>
      <c r="MB31" s="62">
        <f t="shared" si="65"/>
        <v>0</v>
      </c>
      <c r="MC31" s="62">
        <f t="shared" si="65"/>
        <v>0</v>
      </c>
      <c r="MD31" s="62">
        <f t="shared" si="65"/>
        <v>0</v>
      </c>
      <c r="ME31" s="62">
        <f t="shared" si="65"/>
        <v>0</v>
      </c>
      <c r="MF31" s="62">
        <f t="shared" si="65"/>
        <v>0</v>
      </c>
      <c r="MG31" s="62">
        <f t="shared" si="65"/>
        <v>0</v>
      </c>
      <c r="MH31" s="62">
        <f t="shared" si="65"/>
        <v>0</v>
      </c>
      <c r="MI31" s="62">
        <f t="shared" si="65"/>
        <v>0</v>
      </c>
      <c r="MJ31" s="62">
        <f t="shared" si="65"/>
        <v>0</v>
      </c>
      <c r="MK31" s="62">
        <f t="shared" si="65"/>
        <v>0</v>
      </c>
      <c r="ML31" s="62">
        <f t="shared" si="65"/>
        <v>0</v>
      </c>
      <c r="MM31" s="62">
        <f t="shared" si="65"/>
        <v>0</v>
      </c>
      <c r="MN31" s="62">
        <f t="shared" si="65"/>
        <v>0</v>
      </c>
      <c r="MO31" s="62">
        <f t="shared" si="65"/>
        <v>0</v>
      </c>
      <c r="MP31" s="62">
        <f t="shared" si="65"/>
        <v>0</v>
      </c>
      <c r="MQ31" s="62">
        <f t="shared" si="65"/>
        <v>0</v>
      </c>
      <c r="MR31" s="62">
        <f t="shared" si="65"/>
        <v>0</v>
      </c>
      <c r="MS31" s="62">
        <f t="shared" si="65"/>
        <v>0</v>
      </c>
      <c r="MT31" s="62">
        <f t="shared" si="65"/>
        <v>0</v>
      </c>
      <c r="MU31" s="62">
        <f t="shared" si="65"/>
        <v>0</v>
      </c>
      <c r="MV31" s="62">
        <f t="shared" si="65"/>
        <v>0</v>
      </c>
      <c r="MW31" s="62">
        <f t="shared" si="65"/>
        <v>0</v>
      </c>
      <c r="MX31" s="62">
        <f t="shared" si="65"/>
        <v>0</v>
      </c>
      <c r="MY31" s="62">
        <f t="shared" si="65"/>
        <v>0</v>
      </c>
      <c r="MZ31" s="62">
        <f t="shared" si="65"/>
        <v>0</v>
      </c>
      <c r="NA31" s="62">
        <f t="shared" si="65"/>
        <v>0</v>
      </c>
      <c r="NB31" s="62" t="e">
        <f t="shared" si="65"/>
        <v>#N/A</v>
      </c>
      <c r="NC31" s="62">
        <f t="shared" si="65"/>
        <v>0</v>
      </c>
      <c r="ND31" s="62" t="e">
        <f t="shared" si="65"/>
        <v>#N/A</v>
      </c>
    </row>
    <row r="32" spans="1:368" s="58" customFormat="1" x14ac:dyDescent="0.35">
      <c r="A32" s="69" t="s">
        <v>0</v>
      </c>
      <c r="E32" s="70">
        <f>IF(WEEKDAY(E4,2)=5,(E25-HLOOKUP(E4+3,Journalier_HLV_Inter,23,FALSE)),IF(AND(WEEKDAY(E4,2)=1,COUNTIF(Jours_fériés,AND(E4+1,IE+2))),E25-HLOOKUP(E4+3,Journalier_HLV_Inter,23,FALSE),IF(AND(WEEKDAY(E4,2)=1,COUNTIF(Jours_fériés,E4+1)),E25-HLOOKUP(E4+2,Journalier_HLV_Inter,23,FALSE),IF(AND(WEEKDAY(E4,2)=2,COUNTIF(Jours_fériés,AND(E4+1,E4+2))),E25-HLOOKUP(E4+3,Journalier_HLV_Inter,23,FALSE),IF(AND(WEEKDAY(E4,2)=2,COUNTIF(Jours_fériés,E4+1)),E25-HLOOKUP(E4+2,Journalier_HLV_Inter,23,FALSE),IF(AND(WEEKDAY(E4,2)=3,COUNTIF(Jours_fériés,AND(E4+1,E4+2))),E25-HLOOKUP(E4+5,Journalier_HLV_Inter,23,FALSE),IF(AND(WEEKDAY(E4,2)=3,COUNTIF(Jours_fériés,E4+1)),E25-HLOOKUP(E4+2,Journalier_HLV_Inter,23,FALSE),IF(AND(WEEKDAY(E4,2)=4,COUNTIF(Jours_fériés,E4+1)),E25-HLOOKUP(E4+4,Journalier_HLV_Inter,23,FALSE),IF(AND(WEEKDAY(E4,2)=4,COUNTIF(Jours_fériés,AND(E4+1,E4+4))),E25-HLOOKUP(E4+5,Journalier_HLV_Inter,23,FALSE),IF(AND(WEEKDAY(E4,2)=5,COUNTIF(Jours_fériés,E4+3)),E25-HLOOKUP(E4+4,Journalier_HLV_Inter,23,FALSE),IF(COUNTIF(Week_end,E4),0,IF(COUNTIF(Jours_fériés,E4),0,E25-HLOOKUP(E4+1,Journalier_HLV_Inter,23,FALSE)))))))))))))</f>
        <v>50</v>
      </c>
      <c r="F32" s="70">
        <f>IF(WEEKDAY(F4,2)=5,(F25-HLOOKUP(F4+3,Journalier_HLV_Inter,23,FALSE)),IF(AND(WEEKDAY(F4,2)=1,COUNTIF(Jours_fériés,AND(F4+1,IE+2))),F25-HLOOKUP(F4+3,Journalier_HLV_Inter,23,FALSE),IF(AND(WEEKDAY(F4,2)=1,COUNTIF(Jours_fériés,F4+1)),F25-HLOOKUP(F4+2,Journalier_HLV_Inter,23,FALSE),IF(AND(WEEKDAY(F4,2)=2,COUNTIF(Jours_fériés,AND(F4+1,F4+2))),F25-HLOOKUP(F4+3,Journalier_HLV_Inter,23,FALSE),IF(AND(WEEKDAY(F4,2)=2,COUNTIF(Jours_fériés,F4+1)),F25-HLOOKUP(F4+2,Journalier_HLV_Inter,23,FALSE),IF(AND(WEEKDAY(F4,2)=3,COUNTIF(Jours_fériés,AND(F4+1,F4+2))),F25-HLOOKUP(F4+5,Journalier_HLV_Inter,23,FALSE),IF(AND(WEEKDAY(F4,2)=3,COUNTIF(Jours_fériés,F4+1)),F25-HLOOKUP(F4+2,Journalier_HLV_Inter,23,FALSE),IF(AND(WEEKDAY(F4,2)=4,COUNTIF(Jours_fériés,F4+1)),F25-HLOOKUP(F4+4,Journalier_HLV_Inter,23,FALSE),IF(AND(WEEKDAY(F4,2)=4,COUNTIF(Jours_fériés,AND(F4+1,F4+4))),F25-HLOOKUP(F4+5,Journalier_HLV_Inter,23,FALSE),IF(AND(WEEKDAY(F4,2)=5,COUNTIF(Jours_fériés,F4+3)),F25-HLOOKUP(F4+4,Journalier_HLV_Inter,23,FALSE),IF(COUNTIF(Week_end,F4),0,IF(COUNTIF(Jours_fériés,F4),0,F25-HLOOKUP(F4+1,Journalier_HLV_Inter,23,FALSE)))))))))))))</f>
        <v>40</v>
      </c>
      <c r="G32" s="70">
        <f>IF(WEEKDAY(G4,2)=5,(G25-HLOOKUP(G4+3,Journalier_HLV_Inter,23,FALSE)),IF(AND(WEEKDAY(G4,2)=1,COUNTIF(Jours_fériés,AND(G4+1,IE+2))),G25-HLOOKUP(G4+3,Journalier_HLV_Inter,23,FALSE),IF(AND(WEEKDAY(G4,2)=1,COUNTIF(Jours_fériés,G4+1)),G25-HLOOKUP(G4+2,Journalier_HLV_Inter,23,FALSE),IF(AND(WEEKDAY(G4,2)=2,COUNTIF(Jours_fériés,AND(G4+1,G4+2))),G25-HLOOKUP(G4+3,Journalier_HLV_Inter,23,FALSE),IF(AND(WEEKDAY(G4,2)=2,COUNTIF(Jours_fériés,G4+1)),G25-HLOOKUP(G4+2,Journalier_HLV_Inter,23,FALSE),IF(AND(WEEKDAY(G4,2)=3,COUNTIF(Jours_fériés,AND(G4+1,G4+2))),G25-HLOOKUP(G4+5,Journalier_HLV_Inter,23,FALSE),IF(AND(WEEKDAY(G4,2)=3,COUNTIF(Jours_fériés,G4+1)),G25-HLOOKUP(G4+2,Journalier_HLV_Inter,23,FALSE),IF(AND(WEEKDAY(G4,2)=4,COUNTIF(Jours_fériés,G4+1)),G25-HLOOKUP(G4+4,Journalier_HLV_Inter,23,FALSE),IF(AND(WEEKDAY(G4,2)=4,COUNTIF(Jours_fériés,AND(G4+1,G4+4))),G25-HLOOKUP(G4+5,Journalier_HLV_Inter,23,FALSE),IF(AND(WEEKDAY(G4,2)=5,COUNTIF(Jours_fériés,G4+3)),G25-HLOOKUP(G4+4,Journalier_HLV_Inter,23,FALSE),IF(COUNTIF(Week_end,G4),0,IF(COUNTIF(Jours_fériés,G4),0,G25-HLOOKUP(G4+1,Journalier_HLV_Inter,23,FALSE)))))))))))))</f>
        <v>40</v>
      </c>
      <c r="H32" s="70">
        <f>IF(WEEKDAY(H4,2)=5,(H25-HLOOKUP(H4+3,Journalier_HLV_Inter,23,FALSE)),IF(AND(WEEKDAY(H4,2)=1,COUNTIF(Jours_fériés,AND(H4+1,IE+2))),H25-HLOOKUP(H4+3,Journalier_HLV_Inter,23,FALSE),IF(AND(WEEKDAY(H4,2)=1,COUNTIF(Jours_fériés,H4+1)),H25-HLOOKUP(H4+2,Journalier_HLV_Inter,23,FALSE),IF(AND(WEEKDAY(H4,2)=2,COUNTIF(Jours_fériés,AND(H4+1,H4+2))),H25-HLOOKUP(H4+3,Journalier_HLV_Inter,23,FALSE),IF(AND(WEEKDAY(H4,2)=2,COUNTIF(Jours_fériés,H4+1)),H25-HLOOKUP(H4+2,Journalier_HLV_Inter,23,FALSE),IF(AND(WEEKDAY(H4,2)=3,COUNTIF(Jours_fériés,AND(H4+1,H4+2))),H25-HLOOKUP(H4+5,Journalier_HLV_Inter,23,FALSE),IF(AND(WEEKDAY(H4,2)=3,COUNTIF(Jours_fériés,H4+1)),H25-HLOOKUP(H4+2,Journalier_HLV_Inter,23,FALSE),IF(AND(WEEKDAY(H4,2)=4,COUNTIF(Jours_fériés,H4+1)),H25-HLOOKUP(H4+4,Journalier_HLV_Inter,23,FALSE),IF(AND(WEEKDAY(H4,2)=4,COUNTIF(Jours_fériés,AND(H4+1,H4+4))),H25-HLOOKUP(H4+5,Journalier_HLV_Inter,23,FALSE),IF(AND(WEEKDAY(H4,2)=5,COUNTIF(Jours_fériés,H4+3)),H25-HLOOKUP(H4+4,Journalier_HLV_Inter,23,FALSE),IF(COUNTIF(Week_end,H4),0,IF(COUNTIF(Jours_fériés,H4),0,H25-HLOOKUP(H4+1,Journalier_HLV_Inter,23,FALSE)))))))))))))</f>
        <v>70</v>
      </c>
      <c r="I32" s="70">
        <f>IF(WEEKDAY(I4,2)=5,(I25-HLOOKUP(I4+3,Journalier_HLV_Inter,23,FALSE)),IF(AND(WEEKDAY(I4,2)=1,COUNTIF(Jours_fériés,AND(I4+1,IE+2))),I25-HLOOKUP(I4+3,Journalier_HLV_Inter,23,FALSE),IF(AND(WEEKDAY(I4,2)=1,COUNTIF(Jours_fériés,I4+1)),I25-HLOOKUP(I4+2,Journalier_HLV_Inter,23,FALSE),IF(AND(WEEKDAY(I4,2)=2,COUNTIF(Jours_fériés,AND(I4+1,I4+2))),I25-HLOOKUP(I4+3,Journalier_HLV_Inter,23,FALSE),IF(AND(WEEKDAY(I4,2)=2,COUNTIF(Jours_fériés,I4+1)),I25-HLOOKUP(I4+2,Journalier_HLV_Inter,23,FALSE),IF(AND(WEEKDAY(I4,2)=3,COUNTIF(Jours_fériés,AND(I4+1,I4+2))),I25-HLOOKUP(I4+5,Journalier_HLV_Inter,23,FALSE),IF(AND(WEEKDAY(I4,2)=3,COUNTIF(Jours_fériés,I4+1)),I25-HLOOKUP(I4+2,Journalier_HLV_Inter,23,FALSE),IF(AND(WEEKDAY(I4,2)=4,COUNTIF(Jours_fériés,I4+1)),I25-HLOOKUP(I4+4,Journalier_HLV_Inter,23,FALSE),IF(AND(WEEKDAY(I4,2)=4,COUNTIF(Jours_fériés,AND(I4+1,I4+4))),I25-HLOOKUP(I4+5,Journalier_HLV_Inter,23,FALSE),IF(AND(WEEKDAY(I4,2)=5,COUNTIF(Jours_fériés,I4+3)),I25-HLOOKUP(I4+4,Journalier_HLV_Inter,23,FALSE),IF(COUNTIF(Week_end,I4),0,IF(COUNTIF(Jours_fériés,I4),0,I25-HLOOKUP(I4+1,Journalier_HLV_Inter,23,FALSE)))))))))))))</f>
        <v>0</v>
      </c>
      <c r="J32" s="70">
        <f>IF(WEEKDAY(J4,2)=5,(J25-HLOOKUP(J4+3,Journalier_HLV_Inter,23,FALSE)),IF(AND(WEEKDAY(J4,2)=1,COUNTIF(Jours_fériés,AND(J4+1,IE+2))),J25-HLOOKUP(J4+3,Journalier_HLV_Inter,23,FALSE),IF(AND(WEEKDAY(J4,2)=1,COUNTIF(Jours_fériés,J4+1)),J25-HLOOKUP(J4+2,Journalier_HLV_Inter,23,FALSE),IF(AND(WEEKDAY(J4,2)=2,COUNTIF(Jours_fériés,AND(J4+1,J4+2))),J25-HLOOKUP(J4+3,Journalier_HLV_Inter,23,FALSE),IF(AND(WEEKDAY(J4,2)=2,COUNTIF(Jours_fériés,J4+1)),J25-HLOOKUP(J4+2,Journalier_HLV_Inter,23,FALSE),IF(AND(WEEKDAY(J4,2)=3,COUNTIF(Jours_fériés,AND(J4+1,J4+2))),J25-HLOOKUP(J4+5,Journalier_HLV_Inter,23,FALSE),IF(AND(WEEKDAY(J4,2)=3,COUNTIF(Jours_fériés,J4+1)),J25-HLOOKUP(J4+2,Journalier_HLV_Inter,23,FALSE),IF(AND(WEEKDAY(J4,2)=4,COUNTIF(Jours_fériés,J4+1)),J25-HLOOKUP(J4+4,Journalier_HLV_Inter,23,FALSE),IF(AND(WEEKDAY(J4,2)=4,COUNTIF(Jours_fériés,AND(J4+1,J4+4))),J25-HLOOKUP(J4+5,Journalier_HLV_Inter,23,FALSE),IF(AND(WEEKDAY(J4,2)=5,COUNTIF(Jours_fériés,J4+3)),J25-HLOOKUP(J4+4,Journalier_HLV_Inter,23,FALSE),IF(COUNTIF(Week_end,J4),0,IF(COUNTIF(Jours_fériés,J4),0,J25-HLOOKUP(J4+1,Journalier_HLV_Inter,23,FALSE)))))))))))))</f>
        <v>0</v>
      </c>
      <c r="K32" s="70">
        <f>IF(WEEKDAY(K4,2)=5,(K25-HLOOKUP(K4+3,Journalier_HLV_Inter,23,FALSE)),IF(AND(WEEKDAY(K4,2)=1,COUNTIF(Jours_fériés,AND(K4+1,IE+2))),K25-HLOOKUP(K4+3,Journalier_HLV_Inter,23,FALSE),IF(AND(WEEKDAY(K4,2)=1,COUNTIF(Jours_fériés,K4+1)),K25-HLOOKUP(K4+2,Journalier_HLV_Inter,23,FALSE),IF(AND(WEEKDAY(K4,2)=2,COUNTIF(Jours_fériés,AND(K4+1,K4+2))),K25-HLOOKUP(K4+3,Journalier_HLV_Inter,23,FALSE),IF(AND(WEEKDAY(K4,2)=2,COUNTIF(Jours_fériés,K4+1)),K25-HLOOKUP(K4+2,Journalier_HLV_Inter,23,FALSE),IF(AND(WEEKDAY(K4,2)=3,COUNTIF(Jours_fériés,AND(K4+1,K4+2))),K25-HLOOKUP(K4+5,Journalier_HLV_Inter,23,FALSE),IF(AND(WEEKDAY(K4,2)=3,COUNTIF(Jours_fériés,K4+1)),K25-HLOOKUP(K4+2,Journalier_HLV_Inter,23,FALSE),IF(AND(WEEKDAY(K4,2)=4,COUNTIF(Jours_fériés,K4+1)),K25-HLOOKUP(K4+4,Journalier_HLV_Inter,23,FALSE),IF(AND(WEEKDAY(K4,2)=4,COUNTIF(Jours_fériés,AND(K4+1,K4+4))),K25-HLOOKUP(K4+5,Journalier_HLV_Inter,23,FALSE),IF(AND(WEEKDAY(K4,2)=5,COUNTIF(Jours_fériés,K4+3)),K25-HLOOKUP(K4+4,Journalier_HLV_Inter,23,FALSE),IF(COUNTIF(Week_end,K4),0,IF(COUNTIF(Jours_fériés,K4),0,K25-HLOOKUP(K4+1,Journalier_HLV_Inter,23,FALSE)))))))))))))</f>
        <v>0</v>
      </c>
      <c r="L32" s="70">
        <f>IF(WEEKDAY(L4,2)=5,(L25-HLOOKUP(L4+3,Journalier_HLV_Inter,23,FALSE)),IF(AND(WEEKDAY(L4,2)=1,COUNTIF(Jours_fériés,AND(L4+1,IE+2))),L25-HLOOKUP(L4+3,Journalier_HLV_Inter,23,FALSE),IF(AND(WEEKDAY(L4,2)=1,COUNTIF(Jours_fériés,L4+1)),L25-HLOOKUP(L4+2,Journalier_HLV_Inter,23,FALSE),IF(AND(WEEKDAY(L4,2)=2,COUNTIF(Jours_fériés,AND(L4+1,L4+2))),L25-HLOOKUP(L4+3,Journalier_HLV_Inter,23,FALSE),IF(AND(WEEKDAY(L4,2)=2,COUNTIF(Jours_fériés,L4+1)),L25-HLOOKUP(L4+2,Journalier_HLV_Inter,23,FALSE),IF(AND(WEEKDAY(L4,2)=3,COUNTIF(Jours_fériés,AND(L4+1,L4+2))),L25-HLOOKUP(L4+5,Journalier_HLV_Inter,23,FALSE),IF(AND(WEEKDAY(L4,2)=3,COUNTIF(Jours_fériés,L4+1)),L25-HLOOKUP(L4+2,Journalier_HLV_Inter,23,FALSE),IF(AND(WEEKDAY(L4,2)=4,COUNTIF(Jours_fériés,L4+1)),L25-HLOOKUP(L4+4,Journalier_HLV_Inter,23,FALSE),IF(AND(WEEKDAY(L4,2)=4,COUNTIF(Jours_fériés,AND(L4+1,L4+4))),L25-HLOOKUP(L4+5,Journalier_HLV_Inter,23,FALSE),IF(AND(WEEKDAY(L4,2)=5,COUNTIF(Jours_fériés,L4+3)),L25-HLOOKUP(L4+4,Journalier_HLV_Inter,23,FALSE),IF(COUNTIF(Week_end,L4),0,IF(COUNTIF(Jours_fériés,L4),0,L25-HLOOKUP(L4+1,Journalier_HLV_Inter,23,FALSE)))))))))))))</f>
        <v>0</v>
      </c>
      <c r="M32" s="70">
        <f>IF(WEEKDAY(M4,2)=5,(M25-HLOOKUP(M4+3,Journalier_HLV_Inter,23,FALSE)),IF(AND(WEEKDAY(M4,2)=1,COUNTIF(Jours_fériés,AND(M4+1,IE+2))),M25-HLOOKUP(M4+3,Journalier_HLV_Inter,23,FALSE),IF(AND(WEEKDAY(M4,2)=1,COUNTIF(Jours_fériés,M4+1)),M25-HLOOKUP(M4+2,Journalier_HLV_Inter,23,FALSE),IF(AND(WEEKDAY(M4,2)=2,COUNTIF(Jours_fériés,AND(M4+1,M4+2))),M25-HLOOKUP(M4+3,Journalier_HLV_Inter,23,FALSE),IF(AND(WEEKDAY(M4,2)=2,COUNTIF(Jours_fériés,M4+1)),M25-HLOOKUP(M4+2,Journalier_HLV_Inter,23,FALSE),IF(AND(WEEKDAY(M4,2)=3,COUNTIF(Jours_fériés,AND(M4+1,M4+2))),M25-HLOOKUP(M4+5,Journalier_HLV_Inter,23,FALSE),IF(AND(WEEKDAY(M4,2)=3,COUNTIF(Jours_fériés,M4+1)),M25-HLOOKUP(M4+2,Journalier_HLV_Inter,23,FALSE),IF(AND(WEEKDAY(M4,2)=4,COUNTIF(Jours_fériés,M4+1)),M25-HLOOKUP(M4+4,Journalier_HLV_Inter,23,FALSE),IF(AND(WEEKDAY(M4,2)=4,COUNTIF(Jours_fériés,AND(M4+1,M4+4))),M25-HLOOKUP(M4+5,Journalier_HLV_Inter,23,FALSE),IF(AND(WEEKDAY(M4,2)=5,COUNTIF(Jours_fériés,M4+3)),M25-HLOOKUP(M4+4,Journalier_HLV_Inter,23,FALSE),IF(COUNTIF(Week_end,M4),0,IF(COUNTIF(Jours_fériés,M4),0,M25-HLOOKUP(M4+1,Journalier_HLV_Inter,23,FALSE)))))))))))))</f>
        <v>0</v>
      </c>
      <c r="N32" s="70">
        <f>IF(WEEKDAY(N4,2)=5,(N25-HLOOKUP(N4+3,Journalier_HLV_Inter,23,FALSE)),IF(AND(WEEKDAY(N4,2)=1,COUNTIF(Jours_fériés,AND(N4+1,IE+2))),N25-HLOOKUP(N4+3,Journalier_HLV_Inter,23,FALSE),IF(AND(WEEKDAY(N4,2)=1,COUNTIF(Jours_fériés,N4+1)),N25-HLOOKUP(N4+2,Journalier_HLV_Inter,23,FALSE),IF(AND(WEEKDAY(N4,2)=2,COUNTIF(Jours_fériés,AND(N4+1,N4+2))),N25-HLOOKUP(N4+3,Journalier_HLV_Inter,23,FALSE),IF(AND(WEEKDAY(N4,2)=2,COUNTIF(Jours_fériés,N4+1)),N25-HLOOKUP(N4+2,Journalier_HLV_Inter,23,FALSE),IF(AND(WEEKDAY(N4,2)=3,COUNTIF(Jours_fériés,AND(N4+1,N4+2))),N25-HLOOKUP(N4+5,Journalier_HLV_Inter,23,FALSE),IF(AND(WEEKDAY(N4,2)=3,COUNTIF(Jours_fériés,N4+1)),N25-HLOOKUP(N4+2,Journalier_HLV_Inter,23,FALSE),IF(AND(WEEKDAY(N4,2)=4,COUNTIF(Jours_fériés,N4+1)),N25-HLOOKUP(N4+4,Journalier_HLV_Inter,23,FALSE),IF(AND(WEEKDAY(N4,2)=4,COUNTIF(Jours_fériés,AND(N4+1,N4+4))),N25-HLOOKUP(N4+5,Journalier_HLV_Inter,23,FALSE),IF(AND(WEEKDAY(N4,2)=5,COUNTIF(Jours_fériés,N4+3)),N25-HLOOKUP(N4+4,Journalier_HLV_Inter,23,FALSE),IF(COUNTIF(Week_end,N4),0,IF(COUNTIF(Jours_fériés,N4),0,N25-HLOOKUP(N4+1,Journalier_HLV_Inter,23,FALSE)))))))))))))</f>
        <v>0</v>
      </c>
      <c r="O32" s="70">
        <f>IF(WEEKDAY(O4,2)=5,(O25-HLOOKUP(O4+3,Journalier_HLV_Inter,23,FALSE)),IF(AND(WEEKDAY(O4,2)=1,COUNTIF(Jours_fériés,AND(O4+1,IE+2))),O25-HLOOKUP(O4+3,Journalier_HLV_Inter,23,FALSE),IF(AND(WEEKDAY(O4,2)=1,COUNTIF(Jours_fériés,O4+1)),O25-HLOOKUP(O4+2,Journalier_HLV_Inter,23,FALSE),IF(AND(WEEKDAY(O4,2)=2,COUNTIF(Jours_fériés,AND(O4+1,O4+2))),O25-HLOOKUP(O4+3,Journalier_HLV_Inter,23,FALSE),IF(AND(WEEKDAY(O4,2)=2,COUNTIF(Jours_fériés,O4+1)),O25-HLOOKUP(O4+2,Journalier_HLV_Inter,23,FALSE),IF(AND(WEEKDAY(O4,2)=3,COUNTIF(Jours_fériés,AND(O4+1,O4+2))),O25-HLOOKUP(O4+5,Journalier_HLV_Inter,23,FALSE),IF(AND(WEEKDAY(O4,2)=3,COUNTIF(Jours_fériés,O4+1)),O25-HLOOKUP(O4+2,Journalier_HLV_Inter,23,FALSE),IF(AND(WEEKDAY(O4,2)=4,COUNTIF(Jours_fériés,O4+1)),O25-HLOOKUP(O4+4,Journalier_HLV_Inter,23,FALSE),IF(AND(WEEKDAY(O4,2)=4,COUNTIF(Jours_fériés,AND(O4+1,O4+4))),O25-HLOOKUP(O4+5,Journalier_HLV_Inter,23,FALSE),IF(AND(WEEKDAY(O4,2)=5,COUNTIF(Jours_fériés,O4+3)),O25-HLOOKUP(O4+4,Journalier_HLV_Inter,23,FALSE),IF(COUNTIF(Week_end,O4),0,IF(COUNTIF(Jours_fériés,O4),0,O25-HLOOKUP(O4+1,Journalier_HLV_Inter,23,FALSE)))))))))))))</f>
        <v>0</v>
      </c>
      <c r="P32" s="70">
        <f>IF(WEEKDAY(P4,2)=5,(P25-HLOOKUP(P4+3,Journalier_HLV_Inter,23,FALSE)),IF(AND(WEEKDAY(P4,2)=1,COUNTIF(Jours_fériés,AND(P4+1,IE+2))),P25-HLOOKUP(P4+3,Journalier_HLV_Inter,23,FALSE),IF(AND(WEEKDAY(P4,2)=1,COUNTIF(Jours_fériés,P4+1)),P25-HLOOKUP(P4+2,Journalier_HLV_Inter,23,FALSE),IF(AND(WEEKDAY(P4,2)=2,COUNTIF(Jours_fériés,AND(P4+1,P4+2))),P25-HLOOKUP(P4+3,Journalier_HLV_Inter,23,FALSE),IF(AND(WEEKDAY(P4,2)=2,COUNTIF(Jours_fériés,P4+1)),P25-HLOOKUP(P4+2,Journalier_HLV_Inter,23,FALSE),IF(AND(WEEKDAY(P4,2)=3,COUNTIF(Jours_fériés,AND(P4+1,P4+2))),P25-HLOOKUP(P4+5,Journalier_HLV_Inter,23,FALSE),IF(AND(WEEKDAY(P4,2)=3,COUNTIF(Jours_fériés,P4+1)),P25-HLOOKUP(P4+2,Journalier_HLV_Inter,23,FALSE),IF(AND(WEEKDAY(P4,2)=4,COUNTIF(Jours_fériés,P4+1)),P25-HLOOKUP(P4+4,Journalier_HLV_Inter,23,FALSE),IF(AND(WEEKDAY(P4,2)=4,COUNTIF(Jours_fériés,AND(P4+1,P4+4))),P25-HLOOKUP(P4+5,Journalier_HLV_Inter,23,FALSE),IF(AND(WEEKDAY(P4,2)=5,COUNTIF(Jours_fériés,P4+3)),P25-HLOOKUP(P4+4,Journalier_HLV_Inter,23,FALSE),IF(COUNTIF(Week_end,P4),0,IF(COUNTIF(Jours_fériés,P4),0,P25-HLOOKUP(P4+1,Journalier_HLV_Inter,23,FALSE)))))))))))))</f>
        <v>0</v>
      </c>
      <c r="Q32" s="70">
        <f>IF(WEEKDAY(Q4,2)=5,(Q25-HLOOKUP(Q4+3,Journalier_HLV_Inter,23,FALSE)),IF(AND(WEEKDAY(Q4,2)=1,COUNTIF(Jours_fériés,AND(Q4+1,IE+2))),Q25-HLOOKUP(Q4+3,Journalier_HLV_Inter,23,FALSE),IF(AND(WEEKDAY(Q4,2)=1,COUNTIF(Jours_fériés,Q4+1)),Q25-HLOOKUP(Q4+2,Journalier_HLV_Inter,23,FALSE),IF(AND(WEEKDAY(Q4,2)=2,COUNTIF(Jours_fériés,AND(Q4+1,Q4+2))),Q25-HLOOKUP(Q4+3,Journalier_HLV_Inter,23,FALSE),IF(AND(WEEKDAY(Q4,2)=2,COUNTIF(Jours_fériés,Q4+1)),Q25-HLOOKUP(Q4+2,Journalier_HLV_Inter,23,FALSE),IF(AND(WEEKDAY(Q4,2)=3,COUNTIF(Jours_fériés,AND(Q4+1,Q4+2))),Q25-HLOOKUP(Q4+5,Journalier_HLV_Inter,23,FALSE),IF(AND(WEEKDAY(Q4,2)=3,COUNTIF(Jours_fériés,Q4+1)),Q25-HLOOKUP(Q4+2,Journalier_HLV_Inter,23,FALSE),IF(AND(WEEKDAY(Q4,2)=4,COUNTIF(Jours_fériés,Q4+1)),Q25-HLOOKUP(Q4+4,Journalier_HLV_Inter,23,FALSE),IF(AND(WEEKDAY(Q4,2)=4,COUNTIF(Jours_fériés,AND(Q4+1,Q4+4))),Q25-HLOOKUP(Q4+5,Journalier_HLV_Inter,23,FALSE),IF(AND(WEEKDAY(Q4,2)=5,COUNTIF(Jours_fériés,Q4+3)),Q25-HLOOKUP(Q4+4,Journalier_HLV_Inter,23,FALSE),IF(COUNTIF(Week_end,Q4),0,IF(COUNTIF(Jours_fériés,Q4),0,Q25-HLOOKUP(Q4+1,Journalier_HLV_Inter,23,FALSE)))))))))))))</f>
        <v>0</v>
      </c>
      <c r="R32" s="70">
        <f>IF(WEEKDAY(R4,2)=5,(R25-HLOOKUP(R4+3,Journalier_HLV_Inter,23,FALSE)),IF(AND(WEEKDAY(R4,2)=1,COUNTIF(Jours_fériés,AND(R4+1,IE+2))),R25-HLOOKUP(R4+3,Journalier_HLV_Inter,23,FALSE),IF(AND(WEEKDAY(R4,2)=1,COUNTIF(Jours_fériés,R4+1)),R25-HLOOKUP(R4+2,Journalier_HLV_Inter,23,FALSE),IF(AND(WEEKDAY(R4,2)=2,COUNTIF(Jours_fériés,AND(R4+1,R4+2))),R25-HLOOKUP(R4+3,Journalier_HLV_Inter,23,FALSE),IF(AND(WEEKDAY(R4,2)=2,COUNTIF(Jours_fériés,R4+1)),R25-HLOOKUP(R4+2,Journalier_HLV_Inter,23,FALSE),IF(AND(WEEKDAY(R4,2)=3,COUNTIF(Jours_fériés,AND(R4+1,R4+2))),R25-HLOOKUP(R4+5,Journalier_HLV_Inter,23,FALSE),IF(AND(WEEKDAY(R4,2)=3,COUNTIF(Jours_fériés,R4+1)),R25-HLOOKUP(R4+2,Journalier_HLV_Inter,23,FALSE),IF(AND(WEEKDAY(R4,2)=4,COUNTIF(Jours_fériés,R4+1)),R25-HLOOKUP(R4+4,Journalier_HLV_Inter,23,FALSE),IF(AND(WEEKDAY(R4,2)=4,COUNTIF(Jours_fériés,AND(R4+1,R4+4))),R25-HLOOKUP(R4+5,Journalier_HLV_Inter,23,FALSE),IF(AND(WEEKDAY(R4,2)=5,COUNTIF(Jours_fériés,R4+3)),R25-HLOOKUP(R4+4,Journalier_HLV_Inter,23,FALSE),IF(COUNTIF(Week_end,R4),0,IF(COUNTIF(Jours_fériés,R4),0,R25-HLOOKUP(R4+1,Journalier_HLV_Inter,23,FALSE)))))))))))))</f>
        <v>0</v>
      </c>
      <c r="S32" s="70">
        <f>IF(WEEKDAY(S4,2)=5,(S25-HLOOKUP(S4+3,Journalier_HLV_Inter,23,FALSE)),IF(AND(WEEKDAY(S4,2)=1,COUNTIF(Jours_fériés,AND(S4+1,IE+2))),S25-HLOOKUP(S4+3,Journalier_HLV_Inter,23,FALSE),IF(AND(WEEKDAY(S4,2)=1,COUNTIF(Jours_fériés,S4+1)),S25-HLOOKUP(S4+2,Journalier_HLV_Inter,23,FALSE),IF(AND(WEEKDAY(S4,2)=2,COUNTIF(Jours_fériés,AND(S4+1,S4+2))),S25-HLOOKUP(S4+3,Journalier_HLV_Inter,23,FALSE),IF(AND(WEEKDAY(S4,2)=2,COUNTIF(Jours_fériés,S4+1)),S25-HLOOKUP(S4+2,Journalier_HLV_Inter,23,FALSE),IF(AND(WEEKDAY(S4,2)=3,COUNTIF(Jours_fériés,AND(S4+1,S4+2))),S25-HLOOKUP(S4+5,Journalier_HLV_Inter,23,FALSE),IF(AND(WEEKDAY(S4,2)=3,COUNTIF(Jours_fériés,S4+1)),S25-HLOOKUP(S4+2,Journalier_HLV_Inter,23,FALSE),IF(AND(WEEKDAY(S4,2)=4,COUNTIF(Jours_fériés,S4+1)),S25-HLOOKUP(S4+4,Journalier_HLV_Inter,23,FALSE),IF(AND(WEEKDAY(S4,2)=4,COUNTIF(Jours_fériés,AND(S4+1,S4+4))),S25-HLOOKUP(S4+5,Journalier_HLV_Inter,23,FALSE),IF(AND(WEEKDAY(S4,2)=5,COUNTIF(Jours_fériés,S4+3)),S25-HLOOKUP(S4+4,Journalier_HLV_Inter,23,FALSE),IF(COUNTIF(Week_end,S4),0,IF(COUNTIF(Jours_fériés,S4),0,S25-HLOOKUP(S4+1,Journalier_HLV_Inter,23,FALSE)))))))))))))</f>
        <v>0</v>
      </c>
      <c r="T32" s="70">
        <f>IF(WEEKDAY(T4,2)=5,(T25-HLOOKUP(T4+3,Journalier_HLV_Inter,23,FALSE)),IF(AND(WEEKDAY(T4,2)=1,COUNTIF(Jours_fériés,AND(T4+1,IE+2))),T25-HLOOKUP(T4+3,Journalier_HLV_Inter,23,FALSE),IF(AND(WEEKDAY(T4,2)=1,COUNTIF(Jours_fériés,T4+1)),T25-HLOOKUP(T4+2,Journalier_HLV_Inter,23,FALSE),IF(AND(WEEKDAY(T4,2)=2,COUNTIF(Jours_fériés,AND(T4+1,T4+2))),T25-HLOOKUP(T4+3,Journalier_HLV_Inter,23,FALSE),IF(AND(WEEKDAY(T4,2)=2,COUNTIF(Jours_fériés,T4+1)),T25-HLOOKUP(T4+2,Journalier_HLV_Inter,23,FALSE),IF(AND(WEEKDAY(T4,2)=3,COUNTIF(Jours_fériés,AND(T4+1,T4+2))),T25-HLOOKUP(T4+5,Journalier_HLV_Inter,23,FALSE),IF(AND(WEEKDAY(T4,2)=3,COUNTIF(Jours_fériés,T4+1)),T25-HLOOKUP(T4+2,Journalier_HLV_Inter,23,FALSE),IF(AND(WEEKDAY(T4,2)=4,COUNTIF(Jours_fériés,T4+1)),T25-HLOOKUP(T4+4,Journalier_HLV_Inter,23,FALSE),IF(AND(WEEKDAY(T4,2)=4,COUNTIF(Jours_fériés,AND(T4+1,T4+4))),T25-HLOOKUP(T4+5,Journalier_HLV_Inter,23,FALSE),IF(AND(WEEKDAY(T4,2)=5,COUNTIF(Jours_fériés,T4+3)),T25-HLOOKUP(T4+4,Journalier_HLV_Inter,23,FALSE),IF(COUNTIF(Week_end,T4),0,IF(COUNTIF(Jours_fériés,T4),0,T25-HLOOKUP(T4+1,Journalier_HLV_Inter,23,FALSE)))))))))))))</f>
        <v>0</v>
      </c>
      <c r="U32" s="70">
        <f>IF(WEEKDAY(U4,2)=5,(U25-HLOOKUP(U4+3,Journalier_HLV_Inter,23,FALSE)),IF(AND(WEEKDAY(U4,2)=1,COUNTIF(Jours_fériés,AND(U4+1,IE+2))),U25-HLOOKUP(U4+3,Journalier_HLV_Inter,23,FALSE),IF(AND(WEEKDAY(U4,2)=1,COUNTIF(Jours_fériés,U4+1)),U25-HLOOKUP(U4+2,Journalier_HLV_Inter,23,FALSE),IF(AND(WEEKDAY(U4,2)=2,COUNTIF(Jours_fériés,AND(U4+1,U4+2))),U25-HLOOKUP(U4+3,Journalier_HLV_Inter,23,FALSE),IF(AND(WEEKDAY(U4,2)=2,COUNTIF(Jours_fériés,U4+1)),U25-HLOOKUP(U4+2,Journalier_HLV_Inter,23,FALSE),IF(AND(WEEKDAY(U4,2)=3,COUNTIF(Jours_fériés,AND(U4+1,U4+2))),U25-HLOOKUP(U4+5,Journalier_HLV_Inter,23,FALSE),IF(AND(WEEKDAY(U4,2)=3,COUNTIF(Jours_fériés,U4+1)),U25-HLOOKUP(U4+2,Journalier_HLV_Inter,23,FALSE),IF(AND(WEEKDAY(U4,2)=4,COUNTIF(Jours_fériés,U4+1)),U25-HLOOKUP(U4+4,Journalier_HLV_Inter,23,FALSE),IF(AND(WEEKDAY(U4,2)=4,COUNTIF(Jours_fériés,AND(U4+1,U4+4))),U25-HLOOKUP(U4+5,Journalier_HLV_Inter,23,FALSE),IF(AND(WEEKDAY(U4,2)=5,COUNTIF(Jours_fériés,U4+3)),U25-HLOOKUP(U4+4,Journalier_HLV_Inter,23,FALSE),IF(COUNTIF(Week_end,U4),0,IF(COUNTIF(Jours_fériés,U4),0,U25-HLOOKUP(U4+1,Journalier_HLV_Inter,23,FALSE)))))))))))))</f>
        <v>0</v>
      </c>
      <c r="V32" s="70">
        <f>IF(WEEKDAY(V4,2)=5,(V25-HLOOKUP(V4+3,Journalier_HLV_Inter,23,FALSE)),IF(AND(WEEKDAY(V4,2)=1,COUNTIF(Jours_fériés,AND(V4+1,IE+2))),V25-HLOOKUP(V4+3,Journalier_HLV_Inter,23,FALSE),IF(AND(WEEKDAY(V4,2)=1,COUNTIF(Jours_fériés,V4+1)),V25-HLOOKUP(V4+2,Journalier_HLV_Inter,23,FALSE),IF(AND(WEEKDAY(V4,2)=2,COUNTIF(Jours_fériés,AND(V4+1,V4+2))),V25-HLOOKUP(V4+3,Journalier_HLV_Inter,23,FALSE),IF(AND(WEEKDAY(V4,2)=2,COUNTIF(Jours_fériés,V4+1)),V25-HLOOKUP(V4+2,Journalier_HLV_Inter,23,FALSE),IF(AND(WEEKDAY(V4,2)=3,COUNTIF(Jours_fériés,AND(V4+1,V4+2))),V25-HLOOKUP(V4+5,Journalier_HLV_Inter,23,FALSE),IF(AND(WEEKDAY(V4,2)=3,COUNTIF(Jours_fériés,V4+1)),V25-HLOOKUP(V4+2,Journalier_HLV_Inter,23,FALSE),IF(AND(WEEKDAY(V4,2)=4,COUNTIF(Jours_fériés,V4+1)),V25-HLOOKUP(V4+4,Journalier_HLV_Inter,23,FALSE),IF(AND(WEEKDAY(V4,2)=4,COUNTIF(Jours_fériés,AND(V4+1,V4+4))),V25-HLOOKUP(V4+5,Journalier_HLV_Inter,23,FALSE),IF(AND(WEEKDAY(V4,2)=5,COUNTIF(Jours_fériés,V4+3)),V25-HLOOKUP(V4+4,Journalier_HLV_Inter,23,FALSE),IF(COUNTIF(Week_end,V4),0,IF(COUNTIF(Jours_fériés,V4),0,V25-HLOOKUP(V4+1,Journalier_HLV_Inter,23,FALSE)))))))))))))</f>
        <v>0</v>
      </c>
      <c r="W32" s="70">
        <f>IF(WEEKDAY(W4,2)=5,(W25-HLOOKUP(W4+3,Journalier_HLV_Inter,23,FALSE)),IF(AND(WEEKDAY(W4,2)=1,COUNTIF(Jours_fériés,AND(W4+1,IE+2))),W25-HLOOKUP(W4+3,Journalier_HLV_Inter,23,FALSE),IF(AND(WEEKDAY(W4,2)=1,COUNTIF(Jours_fériés,W4+1)),W25-HLOOKUP(W4+2,Journalier_HLV_Inter,23,FALSE),IF(AND(WEEKDAY(W4,2)=2,COUNTIF(Jours_fériés,AND(W4+1,W4+2))),W25-HLOOKUP(W4+3,Journalier_HLV_Inter,23,FALSE),IF(AND(WEEKDAY(W4,2)=2,COUNTIF(Jours_fériés,W4+1)),W25-HLOOKUP(W4+2,Journalier_HLV_Inter,23,FALSE),IF(AND(WEEKDAY(W4,2)=3,COUNTIF(Jours_fériés,AND(W4+1,W4+2))),W25-HLOOKUP(W4+5,Journalier_HLV_Inter,23,FALSE),IF(AND(WEEKDAY(W4,2)=3,COUNTIF(Jours_fériés,W4+1)),W25-HLOOKUP(W4+2,Journalier_HLV_Inter,23,FALSE),IF(AND(WEEKDAY(W4,2)=4,COUNTIF(Jours_fériés,W4+1)),W25-HLOOKUP(W4+4,Journalier_HLV_Inter,23,FALSE),IF(AND(WEEKDAY(W4,2)=4,COUNTIF(Jours_fériés,AND(W4+1,W4+4))),W25-HLOOKUP(W4+5,Journalier_HLV_Inter,23,FALSE),IF(AND(WEEKDAY(W4,2)=5,COUNTIF(Jours_fériés,W4+3)),W25-HLOOKUP(W4+4,Journalier_HLV_Inter,23,FALSE),IF(COUNTIF(Week_end,W4),0,IF(COUNTIF(Jours_fériés,W4),0,W25-HLOOKUP(W4+1,Journalier_HLV_Inter,23,FALSE)))))))))))))</f>
        <v>0</v>
      </c>
      <c r="X32" s="70">
        <f>IF(WEEKDAY(X4,2)=5,(X25-HLOOKUP(X4+3,Journalier_HLV_Inter,23,FALSE)),IF(AND(WEEKDAY(X4,2)=1,COUNTIF(Jours_fériés,AND(X4+1,IE+2))),X25-HLOOKUP(X4+3,Journalier_HLV_Inter,23,FALSE),IF(AND(WEEKDAY(X4,2)=1,COUNTIF(Jours_fériés,X4+1)),X25-HLOOKUP(X4+2,Journalier_HLV_Inter,23,FALSE),IF(AND(WEEKDAY(X4,2)=2,COUNTIF(Jours_fériés,AND(X4+1,X4+2))),X25-HLOOKUP(X4+3,Journalier_HLV_Inter,23,FALSE),IF(AND(WEEKDAY(X4,2)=2,COUNTIF(Jours_fériés,X4+1)),X25-HLOOKUP(X4+2,Journalier_HLV_Inter,23,FALSE),IF(AND(WEEKDAY(X4,2)=3,COUNTIF(Jours_fériés,AND(X4+1,X4+2))),X25-HLOOKUP(X4+5,Journalier_HLV_Inter,23,FALSE),IF(AND(WEEKDAY(X4,2)=3,COUNTIF(Jours_fériés,X4+1)),X25-HLOOKUP(X4+2,Journalier_HLV_Inter,23,FALSE),IF(AND(WEEKDAY(X4,2)=4,COUNTIF(Jours_fériés,X4+1)),X25-HLOOKUP(X4+4,Journalier_HLV_Inter,23,FALSE),IF(AND(WEEKDAY(X4,2)=4,COUNTIF(Jours_fériés,AND(X4+1,X4+4))),X25-HLOOKUP(X4+5,Journalier_HLV_Inter,23,FALSE),IF(AND(WEEKDAY(X4,2)=5,COUNTIF(Jours_fériés,X4+3)),X25-HLOOKUP(X4+4,Journalier_HLV_Inter,23,FALSE),IF(COUNTIF(Week_end,X4),0,IF(COUNTIF(Jours_fériés,X4),0,X25-HLOOKUP(X4+1,Journalier_HLV_Inter,23,FALSE)))))))))))))</f>
        <v>0</v>
      </c>
      <c r="Y32" s="70">
        <f>IF(WEEKDAY(Y4,2)=5,(Y25-HLOOKUP(Y4+3,Journalier_HLV_Inter,23,FALSE)),IF(AND(WEEKDAY(Y4,2)=1,COUNTIF(Jours_fériés,AND(Y4+1,IE+2))),Y25-HLOOKUP(Y4+3,Journalier_HLV_Inter,23,FALSE),IF(AND(WEEKDAY(Y4,2)=1,COUNTIF(Jours_fériés,Y4+1)),Y25-HLOOKUP(Y4+2,Journalier_HLV_Inter,23,FALSE),IF(AND(WEEKDAY(Y4,2)=2,COUNTIF(Jours_fériés,AND(Y4+1,Y4+2))),Y25-HLOOKUP(Y4+3,Journalier_HLV_Inter,23,FALSE),IF(AND(WEEKDAY(Y4,2)=2,COUNTIF(Jours_fériés,Y4+1)),Y25-HLOOKUP(Y4+2,Journalier_HLV_Inter,23,FALSE),IF(AND(WEEKDAY(Y4,2)=3,COUNTIF(Jours_fériés,AND(Y4+1,Y4+2))),Y25-HLOOKUP(Y4+5,Journalier_HLV_Inter,23,FALSE),IF(AND(WEEKDAY(Y4,2)=3,COUNTIF(Jours_fériés,Y4+1)),Y25-HLOOKUP(Y4+2,Journalier_HLV_Inter,23,FALSE),IF(AND(WEEKDAY(Y4,2)=4,COUNTIF(Jours_fériés,Y4+1)),Y25-HLOOKUP(Y4+4,Journalier_HLV_Inter,23,FALSE),IF(AND(WEEKDAY(Y4,2)=4,COUNTIF(Jours_fériés,AND(Y4+1,Y4+4))),Y25-HLOOKUP(Y4+5,Journalier_HLV_Inter,23,FALSE),IF(AND(WEEKDAY(Y4,2)=5,COUNTIF(Jours_fériés,Y4+3)),Y25-HLOOKUP(Y4+4,Journalier_HLV_Inter,23,FALSE),IF(COUNTIF(Week_end,Y4),0,IF(COUNTIF(Jours_fériés,Y4),0,Y25-HLOOKUP(Y4+1,Journalier_HLV_Inter,23,FALSE)))))))))))))</f>
        <v>0</v>
      </c>
      <c r="Z32" s="70">
        <f>IF(WEEKDAY(Z4,2)=5,(Z25-HLOOKUP(Z4+3,Journalier_HLV_Inter,23,FALSE)),IF(AND(WEEKDAY(Z4,2)=1,COUNTIF(Jours_fériés,AND(Z4+1,IE+2))),Z25-HLOOKUP(Z4+3,Journalier_HLV_Inter,23,FALSE),IF(AND(WEEKDAY(Z4,2)=1,COUNTIF(Jours_fériés,Z4+1)),Z25-HLOOKUP(Z4+2,Journalier_HLV_Inter,23,FALSE),IF(AND(WEEKDAY(Z4,2)=2,COUNTIF(Jours_fériés,AND(Z4+1,Z4+2))),Z25-HLOOKUP(Z4+3,Journalier_HLV_Inter,23,FALSE),IF(AND(WEEKDAY(Z4,2)=2,COUNTIF(Jours_fériés,Z4+1)),Z25-HLOOKUP(Z4+2,Journalier_HLV_Inter,23,FALSE),IF(AND(WEEKDAY(Z4,2)=3,COUNTIF(Jours_fériés,AND(Z4+1,Z4+2))),Z25-HLOOKUP(Z4+5,Journalier_HLV_Inter,23,FALSE),IF(AND(WEEKDAY(Z4,2)=3,COUNTIF(Jours_fériés,Z4+1)),Z25-HLOOKUP(Z4+2,Journalier_HLV_Inter,23,FALSE),IF(AND(WEEKDAY(Z4,2)=4,COUNTIF(Jours_fériés,Z4+1)),Z25-HLOOKUP(Z4+4,Journalier_HLV_Inter,23,FALSE),IF(AND(WEEKDAY(Z4,2)=4,COUNTIF(Jours_fériés,AND(Z4+1,Z4+4))),Z25-HLOOKUP(Z4+5,Journalier_HLV_Inter,23,FALSE),IF(AND(WEEKDAY(Z4,2)=5,COUNTIF(Jours_fériés,Z4+3)),Z25-HLOOKUP(Z4+4,Journalier_HLV_Inter,23,FALSE),IF(COUNTIF(Week_end,Z4),0,IF(COUNTIF(Jours_fériés,Z4),0,Z25-HLOOKUP(Z4+1,Journalier_HLV_Inter,23,FALSE)))))))))))))</f>
        <v>0</v>
      </c>
      <c r="AA32" s="70">
        <f>IF(WEEKDAY(AA4,2)=5,(AA25-HLOOKUP(AA4+3,Journalier_HLV_Inter,23,FALSE)),IF(AND(WEEKDAY(AA4,2)=1,COUNTIF(Jours_fériés,AND(AA4+1,IE+2))),AA25-HLOOKUP(AA4+3,Journalier_HLV_Inter,23,FALSE),IF(AND(WEEKDAY(AA4,2)=1,COUNTIF(Jours_fériés,AA4+1)),AA25-HLOOKUP(AA4+2,Journalier_HLV_Inter,23,FALSE),IF(AND(WEEKDAY(AA4,2)=2,COUNTIF(Jours_fériés,AND(AA4+1,AA4+2))),AA25-HLOOKUP(AA4+3,Journalier_HLV_Inter,23,FALSE),IF(AND(WEEKDAY(AA4,2)=2,COUNTIF(Jours_fériés,AA4+1)),AA25-HLOOKUP(AA4+2,Journalier_HLV_Inter,23,FALSE),IF(AND(WEEKDAY(AA4,2)=3,COUNTIF(Jours_fériés,AND(AA4+1,AA4+2))),AA25-HLOOKUP(AA4+5,Journalier_HLV_Inter,23,FALSE),IF(AND(WEEKDAY(AA4,2)=3,COUNTIF(Jours_fériés,AA4+1)),AA25-HLOOKUP(AA4+2,Journalier_HLV_Inter,23,FALSE),IF(AND(WEEKDAY(AA4,2)=4,COUNTIF(Jours_fériés,AA4+1)),AA25-HLOOKUP(AA4+4,Journalier_HLV_Inter,23,FALSE),IF(AND(WEEKDAY(AA4,2)=4,COUNTIF(Jours_fériés,AND(AA4+1,AA4+4))),AA25-HLOOKUP(AA4+5,Journalier_HLV_Inter,23,FALSE),IF(AND(WEEKDAY(AA4,2)=5,COUNTIF(Jours_fériés,AA4+3)),AA25-HLOOKUP(AA4+4,Journalier_HLV_Inter,23,FALSE),IF(COUNTIF(Week_end,AA4),0,IF(COUNTIF(Jours_fériés,AA4),0,AA25-HLOOKUP(AA4+1,Journalier_HLV_Inter,23,FALSE)))))))))))))</f>
        <v>0</v>
      </c>
      <c r="AB32" s="70">
        <f>IF(WEEKDAY(AB4,2)=5,(AB25-HLOOKUP(AB4+3,Journalier_HLV_Inter,23,FALSE)),IF(AND(WEEKDAY(AB4,2)=1,COUNTIF(Jours_fériés,AND(AB4+1,IE+2))),AB25-HLOOKUP(AB4+3,Journalier_HLV_Inter,23,FALSE),IF(AND(WEEKDAY(AB4,2)=1,COUNTIF(Jours_fériés,AB4+1)),AB25-HLOOKUP(AB4+2,Journalier_HLV_Inter,23,FALSE),IF(AND(WEEKDAY(AB4,2)=2,COUNTIF(Jours_fériés,AND(AB4+1,AB4+2))),AB25-HLOOKUP(AB4+3,Journalier_HLV_Inter,23,FALSE),IF(AND(WEEKDAY(AB4,2)=2,COUNTIF(Jours_fériés,AB4+1)),AB25-HLOOKUP(AB4+2,Journalier_HLV_Inter,23,FALSE),IF(AND(WEEKDAY(AB4,2)=3,COUNTIF(Jours_fériés,AND(AB4+1,AB4+2))),AB25-HLOOKUP(AB4+5,Journalier_HLV_Inter,23,FALSE),IF(AND(WEEKDAY(AB4,2)=3,COUNTIF(Jours_fériés,AB4+1)),AB25-HLOOKUP(AB4+2,Journalier_HLV_Inter,23,FALSE),IF(AND(WEEKDAY(AB4,2)=4,COUNTIF(Jours_fériés,AB4+1)),AB25-HLOOKUP(AB4+4,Journalier_HLV_Inter,23,FALSE),IF(AND(WEEKDAY(AB4,2)=4,COUNTIF(Jours_fériés,AND(AB4+1,AB4+4))),AB25-HLOOKUP(AB4+5,Journalier_HLV_Inter,23,FALSE),IF(AND(WEEKDAY(AB4,2)=5,COUNTIF(Jours_fériés,AB4+3)),AB25-HLOOKUP(AB4+4,Journalier_HLV_Inter,23,FALSE),IF(COUNTIF(Week_end,AB4),0,IF(COUNTIF(Jours_fériés,AB4),0,AB25-HLOOKUP(AB4+1,Journalier_HLV_Inter,23,FALSE)))))))))))))</f>
        <v>0</v>
      </c>
      <c r="AC32" s="70">
        <f>IF(WEEKDAY(AC4,2)=5,(AC25-HLOOKUP(AC4+3,Journalier_HLV_Inter,23,FALSE)),IF(AND(WEEKDAY(AC4,2)=1,COUNTIF(Jours_fériés,AND(AC4+1,IE+2))),AC25-HLOOKUP(AC4+3,Journalier_HLV_Inter,23,FALSE),IF(AND(WEEKDAY(AC4,2)=1,COUNTIF(Jours_fériés,AC4+1)),AC25-HLOOKUP(AC4+2,Journalier_HLV_Inter,23,FALSE),IF(AND(WEEKDAY(AC4,2)=2,COUNTIF(Jours_fériés,AND(AC4+1,AC4+2))),AC25-HLOOKUP(AC4+3,Journalier_HLV_Inter,23,FALSE),IF(AND(WEEKDAY(AC4,2)=2,COUNTIF(Jours_fériés,AC4+1)),AC25-HLOOKUP(AC4+2,Journalier_HLV_Inter,23,FALSE),IF(AND(WEEKDAY(AC4,2)=3,COUNTIF(Jours_fériés,AND(AC4+1,AC4+2))),AC25-HLOOKUP(AC4+5,Journalier_HLV_Inter,23,FALSE),IF(AND(WEEKDAY(AC4,2)=3,COUNTIF(Jours_fériés,AC4+1)),AC25-HLOOKUP(AC4+2,Journalier_HLV_Inter,23,FALSE),IF(AND(WEEKDAY(AC4,2)=4,COUNTIF(Jours_fériés,AC4+1)),AC25-HLOOKUP(AC4+4,Journalier_HLV_Inter,23,FALSE),IF(AND(WEEKDAY(AC4,2)=4,COUNTIF(Jours_fériés,AND(AC4+1,AC4+4))),AC25-HLOOKUP(AC4+5,Journalier_HLV_Inter,23,FALSE),IF(AND(WEEKDAY(AC4,2)=5,COUNTIF(Jours_fériés,AC4+3)),AC25-HLOOKUP(AC4+4,Journalier_HLV_Inter,23,FALSE),IF(COUNTIF(Week_end,AC4),0,IF(COUNTIF(Jours_fériés,AC4),0,AC25-HLOOKUP(AC4+1,Journalier_HLV_Inter,23,FALSE)))))))))))))</f>
        <v>0</v>
      </c>
      <c r="AD32" s="70">
        <f>IF(WEEKDAY(AD4,2)=5,(AD25-HLOOKUP(AD4+3,Journalier_HLV_Inter,23,FALSE)),IF(AND(WEEKDAY(AD4,2)=1,COUNTIF(Jours_fériés,AND(AD4+1,IE+2))),AD25-HLOOKUP(AD4+3,Journalier_HLV_Inter,23,FALSE),IF(AND(WEEKDAY(AD4,2)=1,COUNTIF(Jours_fériés,AD4+1)),AD25-HLOOKUP(AD4+2,Journalier_HLV_Inter,23,FALSE),IF(AND(WEEKDAY(AD4,2)=2,COUNTIF(Jours_fériés,AND(AD4+1,AD4+2))),AD25-HLOOKUP(AD4+3,Journalier_HLV_Inter,23,FALSE),IF(AND(WEEKDAY(AD4,2)=2,COUNTIF(Jours_fériés,AD4+1)),AD25-HLOOKUP(AD4+2,Journalier_HLV_Inter,23,FALSE),IF(AND(WEEKDAY(AD4,2)=3,COUNTIF(Jours_fériés,AND(AD4+1,AD4+2))),AD25-HLOOKUP(AD4+5,Journalier_HLV_Inter,23,FALSE),IF(AND(WEEKDAY(AD4,2)=3,COUNTIF(Jours_fériés,AD4+1)),AD25-HLOOKUP(AD4+2,Journalier_HLV_Inter,23,FALSE),IF(AND(WEEKDAY(AD4,2)=4,COUNTIF(Jours_fériés,AD4+1)),AD25-HLOOKUP(AD4+4,Journalier_HLV_Inter,23,FALSE),IF(AND(WEEKDAY(AD4,2)=4,COUNTIF(Jours_fériés,AND(AD4+1,AD4+4))),AD25-HLOOKUP(AD4+5,Journalier_HLV_Inter,23,FALSE),IF(AND(WEEKDAY(AD4,2)=5,COUNTIF(Jours_fériés,AD4+3)),AD25-HLOOKUP(AD4+4,Journalier_HLV_Inter,23,FALSE),IF(COUNTIF(Week_end,AD4),0,IF(COUNTIF(Jours_fériés,AD4),0,AD25-HLOOKUP(AD4+1,Journalier_HLV_Inter,23,FALSE)))))))))))))</f>
        <v>0</v>
      </c>
      <c r="AE32" s="70">
        <f>IF(WEEKDAY(AE4,2)=5,(AE25-HLOOKUP(AE4+3,Journalier_HLV_Inter,23,FALSE)),IF(AND(WEEKDAY(AE4,2)=1,COUNTIF(Jours_fériés,AND(AE4+1,IE+2))),AE25-HLOOKUP(AE4+3,Journalier_HLV_Inter,23,FALSE),IF(AND(WEEKDAY(AE4,2)=1,COUNTIF(Jours_fériés,AE4+1)),AE25-HLOOKUP(AE4+2,Journalier_HLV_Inter,23,FALSE),IF(AND(WEEKDAY(AE4,2)=2,COUNTIF(Jours_fériés,AND(AE4+1,AE4+2))),AE25-HLOOKUP(AE4+3,Journalier_HLV_Inter,23,FALSE),IF(AND(WEEKDAY(AE4,2)=2,COUNTIF(Jours_fériés,AE4+1)),AE25-HLOOKUP(AE4+2,Journalier_HLV_Inter,23,FALSE),IF(AND(WEEKDAY(AE4,2)=3,COUNTIF(Jours_fériés,AND(AE4+1,AE4+2))),AE25-HLOOKUP(AE4+5,Journalier_HLV_Inter,23,FALSE),IF(AND(WEEKDAY(AE4,2)=3,COUNTIF(Jours_fériés,AE4+1)),AE25-HLOOKUP(AE4+2,Journalier_HLV_Inter,23,FALSE),IF(AND(WEEKDAY(AE4,2)=4,COUNTIF(Jours_fériés,AE4+1)),AE25-HLOOKUP(AE4+4,Journalier_HLV_Inter,23,FALSE),IF(AND(WEEKDAY(AE4,2)=4,COUNTIF(Jours_fériés,AND(AE4+1,AE4+4))),AE25-HLOOKUP(AE4+5,Journalier_HLV_Inter,23,FALSE),IF(AND(WEEKDAY(AE4,2)=5,COUNTIF(Jours_fériés,AE4+3)),AE25-HLOOKUP(AE4+4,Journalier_HLV_Inter,23,FALSE),IF(COUNTIF(Week_end,AE4),0,IF(COUNTIF(Jours_fériés,AE4),0,AE25-HLOOKUP(AE4+1,Journalier_HLV_Inter,23,FALSE)))))))))))))</f>
        <v>0</v>
      </c>
      <c r="AF32" s="70">
        <f>IF(WEEKDAY(AF4,2)=5,(AF25-HLOOKUP(AF4+3,Journalier_HLV_Inter,23,FALSE)),IF(AND(WEEKDAY(AF4,2)=1,COUNTIF(Jours_fériés,AND(AF4+1,IE+2))),AF25-HLOOKUP(AF4+3,Journalier_HLV_Inter,23,FALSE),IF(AND(WEEKDAY(AF4,2)=1,COUNTIF(Jours_fériés,AF4+1)),AF25-HLOOKUP(AF4+2,Journalier_HLV_Inter,23,FALSE),IF(AND(WEEKDAY(AF4,2)=2,COUNTIF(Jours_fériés,AND(AF4+1,AF4+2))),AF25-HLOOKUP(AF4+3,Journalier_HLV_Inter,23,FALSE),IF(AND(WEEKDAY(AF4,2)=2,COUNTIF(Jours_fériés,AF4+1)),AF25-HLOOKUP(AF4+2,Journalier_HLV_Inter,23,FALSE),IF(AND(WEEKDAY(AF4,2)=3,COUNTIF(Jours_fériés,AND(AF4+1,AF4+2))),AF25-HLOOKUP(AF4+5,Journalier_HLV_Inter,23,FALSE),IF(AND(WEEKDAY(AF4,2)=3,COUNTIF(Jours_fériés,AF4+1)),AF25-HLOOKUP(AF4+2,Journalier_HLV_Inter,23,FALSE),IF(AND(WEEKDAY(AF4,2)=4,COUNTIF(Jours_fériés,AF4+1)),AF25-HLOOKUP(AF4+4,Journalier_HLV_Inter,23,FALSE),IF(AND(WEEKDAY(AF4,2)=4,COUNTIF(Jours_fériés,AND(AF4+1,AF4+4))),AF25-HLOOKUP(AF4+5,Journalier_HLV_Inter,23,FALSE),IF(AND(WEEKDAY(AF4,2)=5,COUNTIF(Jours_fériés,AF4+3)),AF25-HLOOKUP(AF4+4,Journalier_HLV_Inter,23,FALSE),IF(COUNTIF(Week_end,AF4),0,IF(COUNTIF(Jours_fériés,AF4),0,AF25-HLOOKUP(AF4+1,Journalier_HLV_Inter,23,FALSE)))))))))))))</f>
        <v>0</v>
      </c>
      <c r="AG32" s="70">
        <f>IF(WEEKDAY(AG4,2)=5,(AG25-HLOOKUP(AG4+3,Journalier_HLV_Inter,23,FALSE)),IF(AND(WEEKDAY(AG4,2)=1,COUNTIF(Jours_fériés,AND(AG4+1,IE+2))),AG25-HLOOKUP(AG4+3,Journalier_HLV_Inter,23,FALSE),IF(AND(WEEKDAY(AG4,2)=1,COUNTIF(Jours_fériés,AG4+1)),AG25-HLOOKUP(AG4+2,Journalier_HLV_Inter,23,FALSE),IF(AND(WEEKDAY(AG4,2)=2,COUNTIF(Jours_fériés,AND(AG4+1,AG4+2))),AG25-HLOOKUP(AG4+3,Journalier_HLV_Inter,23,FALSE),IF(AND(WEEKDAY(AG4,2)=2,COUNTIF(Jours_fériés,AG4+1)),AG25-HLOOKUP(AG4+2,Journalier_HLV_Inter,23,FALSE),IF(AND(WEEKDAY(AG4,2)=3,COUNTIF(Jours_fériés,AND(AG4+1,AG4+2))),AG25-HLOOKUP(AG4+5,Journalier_HLV_Inter,23,FALSE),IF(AND(WEEKDAY(AG4,2)=3,COUNTIF(Jours_fériés,AG4+1)),AG25-HLOOKUP(AG4+2,Journalier_HLV_Inter,23,FALSE),IF(AND(WEEKDAY(AG4,2)=4,COUNTIF(Jours_fériés,AG4+1)),AG25-HLOOKUP(AG4+4,Journalier_HLV_Inter,23,FALSE),IF(AND(WEEKDAY(AG4,2)=4,COUNTIF(Jours_fériés,AND(AG4+1,AG4+4))),AG25-HLOOKUP(AG4+5,Journalier_HLV_Inter,23,FALSE),IF(AND(WEEKDAY(AG4,2)=5,COUNTIF(Jours_fériés,AG4+3)),AG25-HLOOKUP(AG4+4,Journalier_HLV_Inter,23,FALSE),IF(COUNTIF(Week_end,AG4),0,IF(COUNTIF(Jours_fériés,AG4),0,AG25-HLOOKUP(AG4+1,Journalier_HLV_Inter,23,FALSE)))))))))))))</f>
        <v>0</v>
      </c>
      <c r="AH32" s="70">
        <f>IF(WEEKDAY(AH4,2)=5,(AH25-HLOOKUP(AH4+3,Journalier_HLV_Inter,23,FALSE)),IF(AND(WEEKDAY(AH4,2)=1,COUNTIF(Jours_fériés,AND(AH4+1,IE+2))),AH25-HLOOKUP(AH4+3,Journalier_HLV_Inter,23,FALSE),IF(AND(WEEKDAY(AH4,2)=1,COUNTIF(Jours_fériés,AH4+1)),AH25-HLOOKUP(AH4+2,Journalier_HLV_Inter,23,FALSE),IF(AND(WEEKDAY(AH4,2)=2,COUNTIF(Jours_fériés,AND(AH4+1,AH4+2))),AH25-HLOOKUP(AH4+3,Journalier_HLV_Inter,23,FALSE),IF(AND(WEEKDAY(AH4,2)=2,COUNTIF(Jours_fériés,AH4+1)),AH25-HLOOKUP(AH4+2,Journalier_HLV_Inter,23,FALSE),IF(AND(WEEKDAY(AH4,2)=3,COUNTIF(Jours_fériés,AND(AH4+1,AH4+2))),AH25-HLOOKUP(AH4+5,Journalier_HLV_Inter,23,FALSE),IF(AND(WEEKDAY(AH4,2)=3,COUNTIF(Jours_fériés,AH4+1)),AH25-HLOOKUP(AH4+2,Journalier_HLV_Inter,23,FALSE),IF(AND(WEEKDAY(AH4,2)=4,COUNTIF(Jours_fériés,AH4+1)),AH25-HLOOKUP(AH4+4,Journalier_HLV_Inter,23,FALSE),IF(AND(WEEKDAY(AH4,2)=4,COUNTIF(Jours_fériés,AND(AH4+1,AH4+4))),AH25-HLOOKUP(AH4+5,Journalier_HLV_Inter,23,FALSE),IF(AND(WEEKDAY(AH4,2)=5,COUNTIF(Jours_fériés,AH4+3)),AH25-HLOOKUP(AH4+4,Journalier_HLV_Inter,23,FALSE),IF(COUNTIF(Week_end,AH4),0,IF(COUNTIF(Jours_fériés,AH4),0,AH25-HLOOKUP(AH4+1,Journalier_HLV_Inter,23,FALSE)))))))))))))</f>
        <v>0</v>
      </c>
      <c r="AI32" s="70">
        <f>IF(WEEKDAY(AI4,2)=5,(AI25-HLOOKUP(AI4+3,Journalier_HLV_Inter,23,FALSE)),IF(AND(WEEKDAY(AI4,2)=1,COUNTIF(Jours_fériés,AND(AI4+1,IE+2))),AI25-HLOOKUP(AI4+3,Journalier_HLV_Inter,23,FALSE),IF(AND(WEEKDAY(AI4,2)=1,COUNTIF(Jours_fériés,AI4+1)),AI25-HLOOKUP(AI4+2,Journalier_HLV_Inter,23,FALSE),IF(AND(WEEKDAY(AI4,2)=2,COUNTIF(Jours_fériés,AND(AI4+1,AI4+2))),AI25-HLOOKUP(AI4+3,Journalier_HLV_Inter,23,FALSE),IF(AND(WEEKDAY(AI4,2)=2,COUNTIF(Jours_fériés,AI4+1)),AI25-HLOOKUP(AI4+2,Journalier_HLV_Inter,23,FALSE),IF(AND(WEEKDAY(AI4,2)=3,COUNTIF(Jours_fériés,AND(AI4+1,AI4+2))),AI25-HLOOKUP(AI4+5,Journalier_HLV_Inter,23,FALSE),IF(AND(WEEKDAY(AI4,2)=3,COUNTIF(Jours_fériés,AI4+1)),AI25-HLOOKUP(AI4+2,Journalier_HLV_Inter,23,FALSE),IF(AND(WEEKDAY(AI4,2)=4,COUNTIF(Jours_fériés,AI4+1)),AI25-HLOOKUP(AI4+4,Journalier_HLV_Inter,23,FALSE),IF(AND(WEEKDAY(AI4,2)=4,COUNTIF(Jours_fériés,AND(AI4+1,AI4+4))),AI25-HLOOKUP(AI4+5,Journalier_HLV_Inter,23,FALSE),IF(AND(WEEKDAY(AI4,2)=5,COUNTIF(Jours_fériés,AI4+3)),AI25-HLOOKUP(AI4+4,Journalier_HLV_Inter,23,FALSE),IF(COUNTIF(Week_end,AI4),0,IF(COUNTIF(Jours_fériés,AI4),0,AI25-HLOOKUP(AI4+1,Journalier_HLV_Inter,23,FALSE)))))))))))))</f>
        <v>0</v>
      </c>
      <c r="AJ32" s="70">
        <f>IF(WEEKDAY(AJ4,2)=5,(AJ25-HLOOKUP(AJ4+3,Journalier_HLV_Inter,23,FALSE)),IF(AND(WEEKDAY(AJ4,2)=1,COUNTIF(Jours_fériés,AND(AJ4+1,IE+2))),AJ25-HLOOKUP(AJ4+3,Journalier_HLV_Inter,23,FALSE),IF(AND(WEEKDAY(AJ4,2)=1,COUNTIF(Jours_fériés,AJ4+1)),AJ25-HLOOKUP(AJ4+2,Journalier_HLV_Inter,23,FALSE),IF(AND(WEEKDAY(AJ4,2)=2,COUNTIF(Jours_fériés,AND(AJ4+1,AJ4+2))),AJ25-HLOOKUP(AJ4+3,Journalier_HLV_Inter,23,FALSE),IF(AND(WEEKDAY(AJ4,2)=2,COUNTIF(Jours_fériés,AJ4+1)),AJ25-HLOOKUP(AJ4+2,Journalier_HLV_Inter,23,FALSE),IF(AND(WEEKDAY(AJ4,2)=3,COUNTIF(Jours_fériés,AND(AJ4+1,AJ4+2))),AJ25-HLOOKUP(AJ4+5,Journalier_HLV_Inter,23,FALSE),IF(AND(WEEKDAY(AJ4,2)=3,COUNTIF(Jours_fériés,AJ4+1)),AJ25-HLOOKUP(AJ4+2,Journalier_HLV_Inter,23,FALSE),IF(AND(WEEKDAY(AJ4,2)=4,COUNTIF(Jours_fériés,AJ4+1)),AJ25-HLOOKUP(AJ4+4,Journalier_HLV_Inter,23,FALSE),IF(AND(WEEKDAY(AJ4,2)=4,COUNTIF(Jours_fériés,AND(AJ4+1,AJ4+4))),AJ25-HLOOKUP(AJ4+5,Journalier_HLV_Inter,23,FALSE),IF(AND(WEEKDAY(AJ4,2)=5,COUNTIF(Jours_fériés,AJ4+3)),AJ25-HLOOKUP(AJ4+4,Journalier_HLV_Inter,23,FALSE),IF(COUNTIF(Week_end,AJ4),0,IF(COUNTIF(Jours_fériés,AJ4),0,AJ25-HLOOKUP(AJ4+1,Journalier_HLV_Inter,23,FALSE)))))))))))))</f>
        <v>0</v>
      </c>
      <c r="AK32" s="70">
        <f>IF(WEEKDAY(AK4,2)=5,(AK25-HLOOKUP(AK4+3,Journalier_HLV_Inter,23,FALSE)),IF(AND(WEEKDAY(AK4,2)=1,COUNTIF(Jours_fériés,AND(AK4+1,IE+2))),AK25-HLOOKUP(AK4+3,Journalier_HLV_Inter,23,FALSE),IF(AND(WEEKDAY(AK4,2)=1,COUNTIF(Jours_fériés,AK4+1)),AK25-HLOOKUP(AK4+2,Journalier_HLV_Inter,23,FALSE),IF(AND(WEEKDAY(AK4,2)=2,COUNTIF(Jours_fériés,AND(AK4+1,AK4+2))),AK25-HLOOKUP(AK4+3,Journalier_HLV_Inter,23,FALSE),IF(AND(WEEKDAY(AK4,2)=2,COUNTIF(Jours_fériés,AK4+1)),AK25-HLOOKUP(AK4+2,Journalier_HLV_Inter,23,FALSE),IF(AND(WEEKDAY(AK4,2)=3,COUNTIF(Jours_fériés,AND(AK4+1,AK4+2))),AK25-HLOOKUP(AK4+5,Journalier_HLV_Inter,23,FALSE),IF(AND(WEEKDAY(AK4,2)=3,COUNTIF(Jours_fériés,AK4+1)),AK25-HLOOKUP(AK4+2,Journalier_HLV_Inter,23,FALSE),IF(AND(WEEKDAY(AK4,2)=4,COUNTIF(Jours_fériés,AK4+1)),AK25-HLOOKUP(AK4+4,Journalier_HLV_Inter,23,FALSE),IF(AND(WEEKDAY(AK4,2)=4,COUNTIF(Jours_fériés,AND(AK4+1,AK4+4))),AK25-HLOOKUP(AK4+5,Journalier_HLV_Inter,23,FALSE),IF(AND(WEEKDAY(AK4,2)=5,COUNTIF(Jours_fériés,AK4+3)),AK25-HLOOKUP(AK4+4,Journalier_HLV_Inter,23,FALSE),IF(COUNTIF(Week_end,AK4),0,IF(COUNTIF(Jours_fériés,AK4),0,AK25-HLOOKUP(AK4+1,Journalier_HLV_Inter,23,FALSE)))))))))))))</f>
        <v>0</v>
      </c>
      <c r="AL32" s="70">
        <f>IF(WEEKDAY(AL4,2)=5,(AL25-HLOOKUP(AL4+3,Journalier_HLV_Inter,23,FALSE)),IF(AND(WEEKDAY(AL4,2)=1,COUNTIF(Jours_fériés,AND(AL4+1,IE+2))),AL25-HLOOKUP(AL4+3,Journalier_HLV_Inter,23,FALSE),IF(AND(WEEKDAY(AL4,2)=1,COUNTIF(Jours_fériés,AL4+1)),AL25-HLOOKUP(AL4+2,Journalier_HLV_Inter,23,FALSE),IF(AND(WEEKDAY(AL4,2)=2,COUNTIF(Jours_fériés,AND(AL4+1,AL4+2))),AL25-HLOOKUP(AL4+3,Journalier_HLV_Inter,23,FALSE),IF(AND(WEEKDAY(AL4,2)=2,COUNTIF(Jours_fériés,AL4+1)),AL25-HLOOKUP(AL4+2,Journalier_HLV_Inter,23,FALSE),IF(AND(WEEKDAY(AL4,2)=3,COUNTIF(Jours_fériés,AND(AL4+1,AL4+2))),AL25-HLOOKUP(AL4+5,Journalier_HLV_Inter,23,FALSE),IF(AND(WEEKDAY(AL4,2)=3,COUNTIF(Jours_fériés,AL4+1)),AL25-HLOOKUP(AL4+2,Journalier_HLV_Inter,23,FALSE),IF(AND(WEEKDAY(AL4,2)=4,COUNTIF(Jours_fériés,AL4+1)),AL25-HLOOKUP(AL4+4,Journalier_HLV_Inter,23,FALSE),IF(AND(WEEKDAY(AL4,2)=4,COUNTIF(Jours_fériés,AND(AL4+1,AL4+4))),AL25-HLOOKUP(AL4+5,Journalier_HLV_Inter,23,FALSE),IF(AND(WEEKDAY(AL4,2)=5,COUNTIF(Jours_fériés,AL4+3)),AL25-HLOOKUP(AL4+4,Journalier_HLV_Inter,23,FALSE),IF(COUNTIF(Week_end,AL4),0,IF(COUNTIF(Jours_fériés,AL4),0,AL25-HLOOKUP(AL4+1,Journalier_HLV_Inter,23,FALSE)))))))))))))</f>
        <v>0</v>
      </c>
      <c r="AM32" s="70">
        <f>IF(WEEKDAY(AM4,2)=5,(AM25-HLOOKUP(AM4+3,Journalier_HLV_Inter,23,FALSE)),IF(AND(WEEKDAY(AM4,2)=1,COUNTIF(Jours_fériés,AND(AM4+1,IE+2))),AM25-HLOOKUP(AM4+3,Journalier_HLV_Inter,23,FALSE),IF(AND(WEEKDAY(AM4,2)=1,COUNTIF(Jours_fériés,AM4+1)),AM25-HLOOKUP(AM4+2,Journalier_HLV_Inter,23,FALSE),IF(AND(WEEKDAY(AM4,2)=2,COUNTIF(Jours_fériés,AND(AM4+1,AM4+2))),AM25-HLOOKUP(AM4+3,Journalier_HLV_Inter,23,FALSE),IF(AND(WEEKDAY(AM4,2)=2,COUNTIF(Jours_fériés,AM4+1)),AM25-HLOOKUP(AM4+2,Journalier_HLV_Inter,23,FALSE),IF(AND(WEEKDAY(AM4,2)=3,COUNTIF(Jours_fériés,AND(AM4+1,AM4+2))),AM25-HLOOKUP(AM4+5,Journalier_HLV_Inter,23,FALSE),IF(AND(WEEKDAY(AM4,2)=3,COUNTIF(Jours_fériés,AM4+1)),AM25-HLOOKUP(AM4+2,Journalier_HLV_Inter,23,FALSE),IF(AND(WEEKDAY(AM4,2)=4,COUNTIF(Jours_fériés,AM4+1)),AM25-HLOOKUP(AM4+4,Journalier_HLV_Inter,23,FALSE),IF(AND(WEEKDAY(AM4,2)=4,COUNTIF(Jours_fériés,AND(AM4+1,AM4+4))),AM25-HLOOKUP(AM4+5,Journalier_HLV_Inter,23,FALSE),IF(AND(WEEKDAY(AM4,2)=5,COUNTIF(Jours_fériés,AM4+3)),AM25-HLOOKUP(AM4+4,Journalier_HLV_Inter,23,FALSE),IF(COUNTIF(Week_end,AM4),0,IF(COUNTIF(Jours_fériés,AM4),0,AM25-HLOOKUP(AM4+1,Journalier_HLV_Inter,23,FALSE)))))))))))))</f>
        <v>0</v>
      </c>
      <c r="AN32" s="70">
        <f>IF(WEEKDAY(AN4,2)=5,(AN25-HLOOKUP(AN4+3,Journalier_HLV_Inter,23,FALSE)),IF(AND(WEEKDAY(AN4,2)=1,COUNTIF(Jours_fériés,AND(AN4+1,IE+2))),AN25-HLOOKUP(AN4+3,Journalier_HLV_Inter,23,FALSE),IF(AND(WEEKDAY(AN4,2)=1,COUNTIF(Jours_fériés,AN4+1)),AN25-HLOOKUP(AN4+2,Journalier_HLV_Inter,23,FALSE),IF(AND(WEEKDAY(AN4,2)=2,COUNTIF(Jours_fériés,AND(AN4+1,AN4+2))),AN25-HLOOKUP(AN4+3,Journalier_HLV_Inter,23,FALSE),IF(AND(WEEKDAY(AN4,2)=2,COUNTIF(Jours_fériés,AN4+1)),AN25-HLOOKUP(AN4+2,Journalier_HLV_Inter,23,FALSE),IF(AND(WEEKDAY(AN4,2)=3,COUNTIF(Jours_fériés,AND(AN4+1,AN4+2))),AN25-HLOOKUP(AN4+5,Journalier_HLV_Inter,23,FALSE),IF(AND(WEEKDAY(AN4,2)=3,COUNTIF(Jours_fériés,AN4+1)),AN25-HLOOKUP(AN4+2,Journalier_HLV_Inter,23,FALSE),IF(AND(WEEKDAY(AN4,2)=4,COUNTIF(Jours_fériés,AN4+1)),AN25-HLOOKUP(AN4+4,Journalier_HLV_Inter,23,FALSE),IF(AND(WEEKDAY(AN4,2)=4,COUNTIF(Jours_fériés,AND(AN4+1,AN4+4))),AN25-HLOOKUP(AN4+5,Journalier_HLV_Inter,23,FALSE),IF(AND(WEEKDAY(AN4,2)=5,COUNTIF(Jours_fériés,AN4+3)),AN25-HLOOKUP(AN4+4,Journalier_HLV_Inter,23,FALSE),IF(COUNTIF(Week_end,AN4),0,IF(COUNTIF(Jours_fériés,AN4),0,AN25-HLOOKUP(AN4+1,Journalier_HLV_Inter,23,FALSE)))))))))))))</f>
        <v>0</v>
      </c>
      <c r="AO32" s="70">
        <f>IF(WEEKDAY(AO4,2)=5,(AO25-HLOOKUP(AO4+3,Journalier_HLV_Inter,23,FALSE)),IF(AND(WEEKDAY(AO4,2)=1,COUNTIF(Jours_fériés,AND(AO4+1,IE+2))),AO25-HLOOKUP(AO4+3,Journalier_HLV_Inter,23,FALSE),IF(AND(WEEKDAY(AO4,2)=1,COUNTIF(Jours_fériés,AO4+1)),AO25-HLOOKUP(AO4+2,Journalier_HLV_Inter,23,FALSE),IF(AND(WEEKDAY(AO4,2)=2,COUNTIF(Jours_fériés,AND(AO4+1,AO4+2))),AO25-HLOOKUP(AO4+3,Journalier_HLV_Inter,23,FALSE),IF(AND(WEEKDAY(AO4,2)=2,COUNTIF(Jours_fériés,AO4+1)),AO25-HLOOKUP(AO4+2,Journalier_HLV_Inter,23,FALSE),IF(AND(WEEKDAY(AO4,2)=3,COUNTIF(Jours_fériés,AND(AO4+1,AO4+2))),AO25-HLOOKUP(AO4+5,Journalier_HLV_Inter,23,FALSE),IF(AND(WEEKDAY(AO4,2)=3,COUNTIF(Jours_fériés,AO4+1)),AO25-HLOOKUP(AO4+2,Journalier_HLV_Inter,23,FALSE),IF(AND(WEEKDAY(AO4,2)=4,COUNTIF(Jours_fériés,AO4+1)),AO25-HLOOKUP(AO4+4,Journalier_HLV_Inter,23,FALSE),IF(AND(WEEKDAY(AO4,2)=4,COUNTIF(Jours_fériés,AND(AO4+1,AO4+4))),AO25-HLOOKUP(AO4+5,Journalier_HLV_Inter,23,FALSE),IF(AND(WEEKDAY(AO4,2)=5,COUNTIF(Jours_fériés,AO4+3)),AO25-HLOOKUP(AO4+4,Journalier_HLV_Inter,23,FALSE),IF(COUNTIF(Week_end,AO4),0,IF(COUNTIF(Jours_fériés,AO4),0,AO25-HLOOKUP(AO4+1,Journalier_HLV_Inter,23,FALSE)))))))))))))</f>
        <v>0</v>
      </c>
      <c r="AP32" s="70">
        <f>IF(WEEKDAY(AP4,2)=5,(AP25-HLOOKUP(AP4+3,Journalier_HLV_Inter,23,FALSE)),IF(AND(WEEKDAY(AP4,2)=1,COUNTIF(Jours_fériés,AND(AP4+1,IE+2))),AP25-HLOOKUP(AP4+3,Journalier_HLV_Inter,23,FALSE),IF(AND(WEEKDAY(AP4,2)=1,COUNTIF(Jours_fériés,AP4+1)),AP25-HLOOKUP(AP4+2,Journalier_HLV_Inter,23,FALSE),IF(AND(WEEKDAY(AP4,2)=2,COUNTIF(Jours_fériés,AND(AP4+1,AP4+2))),AP25-HLOOKUP(AP4+3,Journalier_HLV_Inter,23,FALSE),IF(AND(WEEKDAY(AP4,2)=2,COUNTIF(Jours_fériés,AP4+1)),AP25-HLOOKUP(AP4+2,Journalier_HLV_Inter,23,FALSE),IF(AND(WEEKDAY(AP4,2)=3,COUNTIF(Jours_fériés,AND(AP4+1,AP4+2))),AP25-HLOOKUP(AP4+5,Journalier_HLV_Inter,23,FALSE),IF(AND(WEEKDAY(AP4,2)=3,COUNTIF(Jours_fériés,AP4+1)),AP25-HLOOKUP(AP4+2,Journalier_HLV_Inter,23,FALSE),IF(AND(WEEKDAY(AP4,2)=4,COUNTIF(Jours_fériés,AP4+1)),AP25-HLOOKUP(AP4+4,Journalier_HLV_Inter,23,FALSE),IF(AND(WEEKDAY(AP4,2)=4,COUNTIF(Jours_fériés,AND(AP4+1,AP4+4))),AP25-HLOOKUP(AP4+5,Journalier_HLV_Inter,23,FALSE),IF(AND(WEEKDAY(AP4,2)=5,COUNTIF(Jours_fériés,AP4+3)),AP25-HLOOKUP(AP4+4,Journalier_HLV_Inter,23,FALSE),IF(COUNTIF(Week_end,AP4),0,IF(COUNTIF(Jours_fériés,AP4),0,AP25-HLOOKUP(AP4+1,Journalier_HLV_Inter,23,FALSE)))))))))))))</f>
        <v>0</v>
      </c>
      <c r="AQ32" s="70">
        <f>IF(WEEKDAY(AQ4,2)=5,(AQ25-HLOOKUP(AQ4+3,Journalier_HLV_Inter,23,FALSE)),IF(AND(WEEKDAY(AQ4,2)=1,COUNTIF(Jours_fériés,AND(AQ4+1,IE+2))),AQ25-HLOOKUP(AQ4+3,Journalier_HLV_Inter,23,FALSE),IF(AND(WEEKDAY(AQ4,2)=1,COUNTIF(Jours_fériés,AQ4+1)),AQ25-HLOOKUP(AQ4+2,Journalier_HLV_Inter,23,FALSE),IF(AND(WEEKDAY(AQ4,2)=2,COUNTIF(Jours_fériés,AND(AQ4+1,AQ4+2))),AQ25-HLOOKUP(AQ4+3,Journalier_HLV_Inter,23,FALSE),IF(AND(WEEKDAY(AQ4,2)=2,COUNTIF(Jours_fériés,AQ4+1)),AQ25-HLOOKUP(AQ4+2,Journalier_HLV_Inter,23,FALSE),IF(AND(WEEKDAY(AQ4,2)=3,COUNTIF(Jours_fériés,AND(AQ4+1,AQ4+2))),AQ25-HLOOKUP(AQ4+5,Journalier_HLV_Inter,23,FALSE),IF(AND(WEEKDAY(AQ4,2)=3,COUNTIF(Jours_fériés,AQ4+1)),AQ25-HLOOKUP(AQ4+2,Journalier_HLV_Inter,23,FALSE),IF(AND(WEEKDAY(AQ4,2)=4,COUNTIF(Jours_fériés,AQ4+1)),AQ25-HLOOKUP(AQ4+4,Journalier_HLV_Inter,23,FALSE),IF(AND(WEEKDAY(AQ4,2)=4,COUNTIF(Jours_fériés,AND(AQ4+1,AQ4+4))),AQ25-HLOOKUP(AQ4+5,Journalier_HLV_Inter,23,FALSE),IF(AND(WEEKDAY(AQ4,2)=5,COUNTIF(Jours_fériés,AQ4+3)),AQ25-HLOOKUP(AQ4+4,Journalier_HLV_Inter,23,FALSE),IF(COUNTIF(Week_end,AQ4),0,IF(COUNTIF(Jours_fériés,AQ4),0,AQ25-HLOOKUP(AQ4+1,Journalier_HLV_Inter,23,FALSE)))))))))))))</f>
        <v>0</v>
      </c>
      <c r="AR32" s="70">
        <f>IF(WEEKDAY(AR4,2)=5,(AR25-HLOOKUP(AR4+3,Journalier_HLV_Inter,23,FALSE)),IF(AND(WEEKDAY(AR4,2)=1,COUNTIF(Jours_fériés,AND(AR4+1,IE+2))),AR25-HLOOKUP(AR4+3,Journalier_HLV_Inter,23,FALSE),IF(AND(WEEKDAY(AR4,2)=1,COUNTIF(Jours_fériés,AR4+1)),AR25-HLOOKUP(AR4+2,Journalier_HLV_Inter,23,FALSE),IF(AND(WEEKDAY(AR4,2)=2,COUNTIF(Jours_fériés,AND(AR4+1,AR4+2))),AR25-HLOOKUP(AR4+3,Journalier_HLV_Inter,23,FALSE),IF(AND(WEEKDAY(AR4,2)=2,COUNTIF(Jours_fériés,AR4+1)),AR25-HLOOKUP(AR4+2,Journalier_HLV_Inter,23,FALSE),IF(AND(WEEKDAY(AR4,2)=3,COUNTIF(Jours_fériés,AND(AR4+1,AR4+2))),AR25-HLOOKUP(AR4+5,Journalier_HLV_Inter,23,FALSE),IF(AND(WEEKDAY(AR4,2)=3,COUNTIF(Jours_fériés,AR4+1)),AR25-HLOOKUP(AR4+2,Journalier_HLV_Inter,23,FALSE),IF(AND(WEEKDAY(AR4,2)=4,COUNTIF(Jours_fériés,AR4+1)),AR25-HLOOKUP(AR4+4,Journalier_HLV_Inter,23,FALSE),IF(AND(WEEKDAY(AR4,2)=4,COUNTIF(Jours_fériés,AND(AR4+1,AR4+4))),AR25-HLOOKUP(AR4+5,Journalier_HLV_Inter,23,FALSE),IF(AND(WEEKDAY(AR4,2)=5,COUNTIF(Jours_fériés,AR4+3)),AR25-HLOOKUP(AR4+4,Journalier_HLV_Inter,23,FALSE),IF(COUNTIF(Week_end,AR4),0,IF(COUNTIF(Jours_fériés,AR4),0,AR25-HLOOKUP(AR4+1,Journalier_HLV_Inter,23,FALSE)))))))))))))</f>
        <v>0</v>
      </c>
      <c r="AS32" s="70">
        <f>IF(WEEKDAY(AS4,2)=5,(AS25-HLOOKUP(AS4+3,Journalier_HLV_Inter,23,FALSE)),IF(AND(WEEKDAY(AS4,2)=1,COUNTIF(Jours_fériés,AND(AS4+1,IE+2))),AS25-HLOOKUP(AS4+3,Journalier_HLV_Inter,23,FALSE),IF(AND(WEEKDAY(AS4,2)=1,COUNTIF(Jours_fériés,AS4+1)),AS25-HLOOKUP(AS4+2,Journalier_HLV_Inter,23,FALSE),IF(AND(WEEKDAY(AS4,2)=2,COUNTIF(Jours_fériés,AND(AS4+1,AS4+2))),AS25-HLOOKUP(AS4+3,Journalier_HLV_Inter,23,FALSE),IF(AND(WEEKDAY(AS4,2)=2,COUNTIF(Jours_fériés,AS4+1)),AS25-HLOOKUP(AS4+2,Journalier_HLV_Inter,23,FALSE),IF(AND(WEEKDAY(AS4,2)=3,COUNTIF(Jours_fériés,AND(AS4+1,AS4+2))),AS25-HLOOKUP(AS4+5,Journalier_HLV_Inter,23,FALSE),IF(AND(WEEKDAY(AS4,2)=3,COUNTIF(Jours_fériés,AS4+1)),AS25-HLOOKUP(AS4+2,Journalier_HLV_Inter,23,FALSE),IF(AND(WEEKDAY(AS4,2)=4,COUNTIF(Jours_fériés,AS4+1)),AS25-HLOOKUP(AS4+4,Journalier_HLV_Inter,23,FALSE),IF(AND(WEEKDAY(AS4,2)=4,COUNTIF(Jours_fériés,AND(AS4+1,AS4+4))),AS25-HLOOKUP(AS4+5,Journalier_HLV_Inter,23,FALSE),IF(AND(WEEKDAY(AS4,2)=5,COUNTIF(Jours_fériés,AS4+3)),AS25-HLOOKUP(AS4+4,Journalier_HLV_Inter,23,FALSE),IF(COUNTIF(Week_end,AS4),0,IF(COUNTIF(Jours_fériés,AS4),0,AS25-HLOOKUP(AS4+1,Journalier_HLV_Inter,23,FALSE)))))))))))))</f>
        <v>0</v>
      </c>
      <c r="AT32" s="70">
        <f>IF(WEEKDAY(AT4,2)=5,(AT25-HLOOKUP(AT4+3,Journalier_HLV_Inter,23,FALSE)),IF(AND(WEEKDAY(AT4,2)=1,COUNTIF(Jours_fériés,AND(AT4+1,IE+2))),AT25-HLOOKUP(AT4+3,Journalier_HLV_Inter,23,FALSE),IF(AND(WEEKDAY(AT4,2)=1,COUNTIF(Jours_fériés,AT4+1)),AT25-HLOOKUP(AT4+2,Journalier_HLV_Inter,23,FALSE),IF(AND(WEEKDAY(AT4,2)=2,COUNTIF(Jours_fériés,AND(AT4+1,AT4+2))),AT25-HLOOKUP(AT4+3,Journalier_HLV_Inter,23,FALSE),IF(AND(WEEKDAY(AT4,2)=2,COUNTIF(Jours_fériés,AT4+1)),AT25-HLOOKUP(AT4+2,Journalier_HLV_Inter,23,FALSE),IF(AND(WEEKDAY(AT4,2)=3,COUNTIF(Jours_fériés,AND(AT4+1,AT4+2))),AT25-HLOOKUP(AT4+5,Journalier_HLV_Inter,23,FALSE),IF(AND(WEEKDAY(AT4,2)=3,COUNTIF(Jours_fériés,AT4+1)),AT25-HLOOKUP(AT4+2,Journalier_HLV_Inter,23,FALSE),IF(AND(WEEKDAY(AT4,2)=4,COUNTIF(Jours_fériés,AT4+1)),AT25-HLOOKUP(AT4+4,Journalier_HLV_Inter,23,FALSE),IF(AND(WEEKDAY(AT4,2)=4,COUNTIF(Jours_fériés,AND(AT4+1,AT4+4))),AT25-HLOOKUP(AT4+5,Journalier_HLV_Inter,23,FALSE),IF(AND(WEEKDAY(AT4,2)=5,COUNTIF(Jours_fériés,AT4+3)),AT25-HLOOKUP(AT4+4,Journalier_HLV_Inter,23,FALSE),IF(COUNTIF(Week_end,AT4),0,IF(COUNTIF(Jours_fériés,AT4),0,AT25-HLOOKUP(AT4+1,Journalier_HLV_Inter,23,FALSE)))))))))))))</f>
        <v>0</v>
      </c>
      <c r="AU32" s="70">
        <f>IF(WEEKDAY(AU4,2)=5,(AU25-HLOOKUP(AU4+3,Journalier_HLV_Inter,23,FALSE)),IF(AND(WEEKDAY(AU4,2)=1,COUNTIF(Jours_fériés,AND(AU4+1,IE+2))),AU25-HLOOKUP(AU4+3,Journalier_HLV_Inter,23,FALSE),IF(AND(WEEKDAY(AU4,2)=1,COUNTIF(Jours_fériés,AU4+1)),AU25-HLOOKUP(AU4+2,Journalier_HLV_Inter,23,FALSE),IF(AND(WEEKDAY(AU4,2)=2,COUNTIF(Jours_fériés,AND(AU4+1,AU4+2))),AU25-HLOOKUP(AU4+3,Journalier_HLV_Inter,23,FALSE),IF(AND(WEEKDAY(AU4,2)=2,COUNTIF(Jours_fériés,AU4+1)),AU25-HLOOKUP(AU4+2,Journalier_HLV_Inter,23,FALSE),IF(AND(WEEKDAY(AU4,2)=3,COUNTIF(Jours_fériés,AND(AU4+1,AU4+2))),AU25-HLOOKUP(AU4+5,Journalier_HLV_Inter,23,FALSE),IF(AND(WEEKDAY(AU4,2)=3,COUNTIF(Jours_fériés,AU4+1)),AU25-HLOOKUP(AU4+2,Journalier_HLV_Inter,23,FALSE),IF(AND(WEEKDAY(AU4,2)=4,COUNTIF(Jours_fériés,AU4+1)),AU25-HLOOKUP(AU4+4,Journalier_HLV_Inter,23,FALSE),IF(AND(WEEKDAY(AU4,2)=4,COUNTIF(Jours_fériés,AND(AU4+1,AU4+4))),AU25-HLOOKUP(AU4+5,Journalier_HLV_Inter,23,FALSE),IF(AND(WEEKDAY(AU4,2)=5,COUNTIF(Jours_fériés,AU4+3)),AU25-HLOOKUP(AU4+4,Journalier_HLV_Inter,23,FALSE),IF(COUNTIF(Week_end,AU4),0,IF(COUNTIF(Jours_fériés,AU4),0,AU25-HLOOKUP(AU4+1,Journalier_HLV_Inter,23,FALSE)))))))))))))</f>
        <v>0</v>
      </c>
      <c r="AV32" s="70">
        <f>IF(WEEKDAY(AV4,2)=5,(AV25-HLOOKUP(AV4+3,Journalier_HLV_Inter,23,FALSE)),IF(AND(WEEKDAY(AV4,2)=1,COUNTIF(Jours_fériés,AND(AV4+1,IE+2))),AV25-HLOOKUP(AV4+3,Journalier_HLV_Inter,23,FALSE),IF(AND(WEEKDAY(AV4,2)=1,COUNTIF(Jours_fériés,AV4+1)),AV25-HLOOKUP(AV4+2,Journalier_HLV_Inter,23,FALSE),IF(AND(WEEKDAY(AV4,2)=2,COUNTIF(Jours_fériés,AND(AV4+1,AV4+2))),AV25-HLOOKUP(AV4+3,Journalier_HLV_Inter,23,FALSE),IF(AND(WEEKDAY(AV4,2)=2,COUNTIF(Jours_fériés,AV4+1)),AV25-HLOOKUP(AV4+2,Journalier_HLV_Inter,23,FALSE),IF(AND(WEEKDAY(AV4,2)=3,COUNTIF(Jours_fériés,AND(AV4+1,AV4+2))),AV25-HLOOKUP(AV4+5,Journalier_HLV_Inter,23,FALSE),IF(AND(WEEKDAY(AV4,2)=3,COUNTIF(Jours_fériés,AV4+1)),AV25-HLOOKUP(AV4+2,Journalier_HLV_Inter,23,FALSE),IF(AND(WEEKDAY(AV4,2)=4,COUNTIF(Jours_fériés,AV4+1)),AV25-HLOOKUP(AV4+4,Journalier_HLV_Inter,23,FALSE),IF(AND(WEEKDAY(AV4,2)=4,COUNTIF(Jours_fériés,AND(AV4+1,AV4+4))),AV25-HLOOKUP(AV4+5,Journalier_HLV_Inter,23,FALSE),IF(AND(WEEKDAY(AV4,2)=5,COUNTIF(Jours_fériés,AV4+3)),AV25-HLOOKUP(AV4+4,Journalier_HLV_Inter,23,FALSE),IF(COUNTIF(Week_end,AV4),0,IF(COUNTIF(Jours_fériés,AV4),0,AV25-HLOOKUP(AV4+1,Journalier_HLV_Inter,23,FALSE)))))))))))))</f>
        <v>0</v>
      </c>
      <c r="AW32" s="70">
        <f>IF(WEEKDAY(AW4,2)=5,(AW25-HLOOKUP(AW4+3,Journalier_HLV_Inter,23,FALSE)),IF(AND(WEEKDAY(AW4,2)=1,COUNTIF(Jours_fériés,AND(AW4+1,IE+2))),AW25-HLOOKUP(AW4+3,Journalier_HLV_Inter,23,FALSE),IF(AND(WEEKDAY(AW4,2)=1,COUNTIF(Jours_fériés,AW4+1)),AW25-HLOOKUP(AW4+2,Journalier_HLV_Inter,23,FALSE),IF(AND(WEEKDAY(AW4,2)=2,COUNTIF(Jours_fériés,AND(AW4+1,AW4+2))),AW25-HLOOKUP(AW4+3,Journalier_HLV_Inter,23,FALSE),IF(AND(WEEKDAY(AW4,2)=2,COUNTIF(Jours_fériés,AW4+1)),AW25-HLOOKUP(AW4+2,Journalier_HLV_Inter,23,FALSE),IF(AND(WEEKDAY(AW4,2)=3,COUNTIF(Jours_fériés,AND(AW4+1,AW4+2))),AW25-HLOOKUP(AW4+5,Journalier_HLV_Inter,23,FALSE),IF(AND(WEEKDAY(AW4,2)=3,COUNTIF(Jours_fériés,AW4+1)),AW25-HLOOKUP(AW4+2,Journalier_HLV_Inter,23,FALSE),IF(AND(WEEKDAY(AW4,2)=4,COUNTIF(Jours_fériés,AW4+1)),AW25-HLOOKUP(AW4+4,Journalier_HLV_Inter,23,FALSE),IF(AND(WEEKDAY(AW4,2)=4,COUNTIF(Jours_fériés,AND(AW4+1,AW4+4))),AW25-HLOOKUP(AW4+5,Journalier_HLV_Inter,23,FALSE),IF(AND(WEEKDAY(AW4,2)=5,COUNTIF(Jours_fériés,AW4+3)),AW25-HLOOKUP(AW4+4,Journalier_HLV_Inter,23,FALSE),IF(COUNTIF(Week_end,AW4),0,IF(COUNTIF(Jours_fériés,AW4),0,AW25-HLOOKUP(AW4+1,Journalier_HLV_Inter,23,FALSE)))))))))))))</f>
        <v>0</v>
      </c>
      <c r="AX32" s="70">
        <f>IF(WEEKDAY(AX4,2)=5,(AX25-HLOOKUP(AX4+3,Journalier_HLV_Inter,23,FALSE)),IF(AND(WEEKDAY(AX4,2)=1,COUNTIF(Jours_fériés,AND(AX4+1,IE+2))),AX25-HLOOKUP(AX4+3,Journalier_HLV_Inter,23,FALSE),IF(AND(WEEKDAY(AX4,2)=1,COUNTIF(Jours_fériés,AX4+1)),AX25-HLOOKUP(AX4+2,Journalier_HLV_Inter,23,FALSE),IF(AND(WEEKDAY(AX4,2)=2,COUNTIF(Jours_fériés,AND(AX4+1,AX4+2))),AX25-HLOOKUP(AX4+3,Journalier_HLV_Inter,23,FALSE),IF(AND(WEEKDAY(AX4,2)=2,COUNTIF(Jours_fériés,AX4+1)),AX25-HLOOKUP(AX4+2,Journalier_HLV_Inter,23,FALSE),IF(AND(WEEKDAY(AX4,2)=3,COUNTIF(Jours_fériés,AND(AX4+1,AX4+2))),AX25-HLOOKUP(AX4+5,Journalier_HLV_Inter,23,FALSE),IF(AND(WEEKDAY(AX4,2)=3,COUNTIF(Jours_fériés,AX4+1)),AX25-HLOOKUP(AX4+2,Journalier_HLV_Inter,23,FALSE),IF(AND(WEEKDAY(AX4,2)=4,COUNTIF(Jours_fériés,AX4+1)),AX25-HLOOKUP(AX4+4,Journalier_HLV_Inter,23,FALSE),IF(AND(WEEKDAY(AX4,2)=4,COUNTIF(Jours_fériés,AND(AX4+1,AX4+4))),AX25-HLOOKUP(AX4+5,Journalier_HLV_Inter,23,FALSE),IF(AND(WEEKDAY(AX4,2)=5,COUNTIF(Jours_fériés,AX4+3)),AX25-HLOOKUP(AX4+4,Journalier_HLV_Inter,23,FALSE),IF(COUNTIF(Week_end,AX4),0,IF(COUNTIF(Jours_fériés,AX4),0,AX25-HLOOKUP(AX4+1,Journalier_HLV_Inter,23,FALSE)))))))))))))</f>
        <v>0</v>
      </c>
      <c r="AY32" s="70">
        <f>IF(WEEKDAY(AY4,2)=5,(AY25-HLOOKUP(AY4+3,Journalier_HLV_Inter,23,FALSE)),IF(AND(WEEKDAY(AY4,2)=1,COUNTIF(Jours_fériés,AND(AY4+1,IE+2))),AY25-HLOOKUP(AY4+3,Journalier_HLV_Inter,23,FALSE),IF(AND(WEEKDAY(AY4,2)=1,COUNTIF(Jours_fériés,AY4+1)),AY25-HLOOKUP(AY4+2,Journalier_HLV_Inter,23,FALSE),IF(AND(WEEKDAY(AY4,2)=2,COUNTIF(Jours_fériés,AND(AY4+1,AY4+2))),AY25-HLOOKUP(AY4+3,Journalier_HLV_Inter,23,FALSE),IF(AND(WEEKDAY(AY4,2)=2,COUNTIF(Jours_fériés,AY4+1)),AY25-HLOOKUP(AY4+2,Journalier_HLV_Inter,23,FALSE),IF(AND(WEEKDAY(AY4,2)=3,COUNTIF(Jours_fériés,AND(AY4+1,AY4+2))),AY25-HLOOKUP(AY4+5,Journalier_HLV_Inter,23,FALSE),IF(AND(WEEKDAY(AY4,2)=3,COUNTIF(Jours_fériés,AY4+1)),AY25-HLOOKUP(AY4+2,Journalier_HLV_Inter,23,FALSE),IF(AND(WEEKDAY(AY4,2)=4,COUNTIF(Jours_fériés,AY4+1)),AY25-HLOOKUP(AY4+4,Journalier_HLV_Inter,23,FALSE),IF(AND(WEEKDAY(AY4,2)=4,COUNTIF(Jours_fériés,AND(AY4+1,AY4+4))),AY25-HLOOKUP(AY4+5,Journalier_HLV_Inter,23,FALSE),IF(AND(WEEKDAY(AY4,2)=5,COUNTIF(Jours_fériés,AY4+3)),AY25-HLOOKUP(AY4+4,Journalier_HLV_Inter,23,FALSE),IF(COUNTIF(Week_end,AY4),0,IF(COUNTIF(Jours_fériés,AY4),0,AY25-HLOOKUP(AY4+1,Journalier_HLV_Inter,23,FALSE)))))))))))))</f>
        <v>0</v>
      </c>
      <c r="AZ32" s="70">
        <f>IF(WEEKDAY(AZ4,2)=5,(AZ25-HLOOKUP(AZ4+3,Journalier_HLV_Inter,23,FALSE)),IF(AND(WEEKDAY(AZ4,2)=1,COUNTIF(Jours_fériés,AND(AZ4+1,IE+2))),AZ25-HLOOKUP(AZ4+3,Journalier_HLV_Inter,23,FALSE),IF(AND(WEEKDAY(AZ4,2)=1,COUNTIF(Jours_fériés,AZ4+1)),AZ25-HLOOKUP(AZ4+2,Journalier_HLV_Inter,23,FALSE),IF(AND(WEEKDAY(AZ4,2)=2,COUNTIF(Jours_fériés,AND(AZ4+1,AZ4+2))),AZ25-HLOOKUP(AZ4+3,Journalier_HLV_Inter,23,FALSE),IF(AND(WEEKDAY(AZ4,2)=2,COUNTIF(Jours_fériés,AZ4+1)),AZ25-HLOOKUP(AZ4+2,Journalier_HLV_Inter,23,FALSE),IF(AND(WEEKDAY(AZ4,2)=3,COUNTIF(Jours_fériés,AND(AZ4+1,AZ4+2))),AZ25-HLOOKUP(AZ4+5,Journalier_HLV_Inter,23,FALSE),IF(AND(WEEKDAY(AZ4,2)=3,COUNTIF(Jours_fériés,AZ4+1)),AZ25-HLOOKUP(AZ4+2,Journalier_HLV_Inter,23,FALSE),IF(AND(WEEKDAY(AZ4,2)=4,COUNTIF(Jours_fériés,AZ4+1)),AZ25-HLOOKUP(AZ4+4,Journalier_HLV_Inter,23,FALSE),IF(AND(WEEKDAY(AZ4,2)=4,COUNTIF(Jours_fériés,AND(AZ4+1,AZ4+4))),AZ25-HLOOKUP(AZ4+5,Journalier_HLV_Inter,23,FALSE),IF(AND(WEEKDAY(AZ4,2)=5,COUNTIF(Jours_fériés,AZ4+3)),AZ25-HLOOKUP(AZ4+4,Journalier_HLV_Inter,23,FALSE),IF(COUNTIF(Week_end,AZ4),0,IF(COUNTIF(Jours_fériés,AZ4),0,AZ25-HLOOKUP(AZ4+1,Journalier_HLV_Inter,23,FALSE)))))))))))))</f>
        <v>0</v>
      </c>
      <c r="BA32" s="70">
        <f>IF(WEEKDAY(BA4,2)=5,(BA25-HLOOKUP(BA4+3,Journalier_HLV_Inter,23,FALSE)),IF(AND(WEEKDAY(BA4,2)=1,COUNTIF(Jours_fériés,AND(BA4+1,IE+2))),BA25-HLOOKUP(BA4+3,Journalier_HLV_Inter,23,FALSE),IF(AND(WEEKDAY(BA4,2)=1,COUNTIF(Jours_fériés,BA4+1)),BA25-HLOOKUP(BA4+2,Journalier_HLV_Inter,23,FALSE),IF(AND(WEEKDAY(BA4,2)=2,COUNTIF(Jours_fériés,AND(BA4+1,BA4+2))),BA25-HLOOKUP(BA4+3,Journalier_HLV_Inter,23,FALSE),IF(AND(WEEKDAY(BA4,2)=2,COUNTIF(Jours_fériés,BA4+1)),BA25-HLOOKUP(BA4+2,Journalier_HLV_Inter,23,FALSE),IF(AND(WEEKDAY(BA4,2)=3,COUNTIF(Jours_fériés,AND(BA4+1,BA4+2))),BA25-HLOOKUP(BA4+5,Journalier_HLV_Inter,23,FALSE),IF(AND(WEEKDAY(BA4,2)=3,COUNTIF(Jours_fériés,BA4+1)),BA25-HLOOKUP(BA4+2,Journalier_HLV_Inter,23,FALSE),IF(AND(WEEKDAY(BA4,2)=4,COUNTIF(Jours_fériés,BA4+1)),BA25-HLOOKUP(BA4+4,Journalier_HLV_Inter,23,FALSE),IF(AND(WEEKDAY(BA4,2)=4,COUNTIF(Jours_fériés,AND(BA4+1,BA4+4))),BA25-HLOOKUP(BA4+5,Journalier_HLV_Inter,23,FALSE),IF(AND(WEEKDAY(BA4,2)=5,COUNTIF(Jours_fériés,BA4+3)),BA25-HLOOKUP(BA4+4,Journalier_HLV_Inter,23,FALSE),IF(COUNTIF(Week_end,BA4),0,IF(COUNTIF(Jours_fériés,BA4),0,BA25-HLOOKUP(BA4+1,Journalier_HLV_Inter,23,FALSE)))))))))))))</f>
        <v>0</v>
      </c>
      <c r="BB32" s="70">
        <f>IF(WEEKDAY(BB4,2)=5,(BB25-HLOOKUP(BB4+3,Journalier_HLV_Inter,23,FALSE)),IF(AND(WEEKDAY(BB4,2)=1,COUNTIF(Jours_fériés,AND(BB4+1,IE+2))),BB25-HLOOKUP(BB4+3,Journalier_HLV_Inter,23,FALSE),IF(AND(WEEKDAY(BB4,2)=1,COUNTIF(Jours_fériés,BB4+1)),BB25-HLOOKUP(BB4+2,Journalier_HLV_Inter,23,FALSE),IF(AND(WEEKDAY(BB4,2)=2,COUNTIF(Jours_fériés,AND(BB4+1,BB4+2))),BB25-HLOOKUP(BB4+3,Journalier_HLV_Inter,23,FALSE),IF(AND(WEEKDAY(BB4,2)=2,COUNTIF(Jours_fériés,BB4+1)),BB25-HLOOKUP(BB4+2,Journalier_HLV_Inter,23,FALSE),IF(AND(WEEKDAY(BB4,2)=3,COUNTIF(Jours_fériés,AND(BB4+1,BB4+2))),BB25-HLOOKUP(BB4+5,Journalier_HLV_Inter,23,FALSE),IF(AND(WEEKDAY(BB4,2)=3,COUNTIF(Jours_fériés,BB4+1)),BB25-HLOOKUP(BB4+2,Journalier_HLV_Inter,23,FALSE),IF(AND(WEEKDAY(BB4,2)=4,COUNTIF(Jours_fériés,BB4+1)),BB25-HLOOKUP(BB4+4,Journalier_HLV_Inter,23,FALSE),IF(AND(WEEKDAY(BB4,2)=4,COUNTIF(Jours_fériés,AND(BB4+1,BB4+4))),BB25-HLOOKUP(BB4+5,Journalier_HLV_Inter,23,FALSE),IF(AND(WEEKDAY(BB4,2)=5,COUNTIF(Jours_fériés,BB4+3)),BB25-HLOOKUP(BB4+4,Journalier_HLV_Inter,23,FALSE),IF(COUNTIF(Week_end,BB4),0,IF(COUNTIF(Jours_fériés,BB4),0,BB25-HLOOKUP(BB4+1,Journalier_HLV_Inter,23,FALSE)))))))))))))</f>
        <v>0</v>
      </c>
      <c r="BC32" s="70">
        <f>IF(WEEKDAY(BC4,2)=5,(BC25-HLOOKUP(BC4+3,Journalier_HLV_Inter,23,FALSE)),IF(AND(WEEKDAY(BC4,2)=1,COUNTIF(Jours_fériés,AND(BC4+1,IE+2))),BC25-HLOOKUP(BC4+3,Journalier_HLV_Inter,23,FALSE),IF(AND(WEEKDAY(BC4,2)=1,COUNTIF(Jours_fériés,BC4+1)),BC25-HLOOKUP(BC4+2,Journalier_HLV_Inter,23,FALSE),IF(AND(WEEKDAY(BC4,2)=2,COUNTIF(Jours_fériés,AND(BC4+1,BC4+2))),BC25-HLOOKUP(BC4+3,Journalier_HLV_Inter,23,FALSE),IF(AND(WEEKDAY(BC4,2)=2,COUNTIF(Jours_fériés,BC4+1)),BC25-HLOOKUP(BC4+2,Journalier_HLV_Inter,23,FALSE),IF(AND(WEEKDAY(BC4,2)=3,COUNTIF(Jours_fériés,AND(BC4+1,BC4+2))),BC25-HLOOKUP(BC4+5,Journalier_HLV_Inter,23,FALSE),IF(AND(WEEKDAY(BC4,2)=3,COUNTIF(Jours_fériés,BC4+1)),BC25-HLOOKUP(BC4+2,Journalier_HLV_Inter,23,FALSE),IF(AND(WEEKDAY(BC4,2)=4,COUNTIF(Jours_fériés,BC4+1)),BC25-HLOOKUP(BC4+4,Journalier_HLV_Inter,23,FALSE),IF(AND(WEEKDAY(BC4,2)=4,COUNTIF(Jours_fériés,AND(BC4+1,BC4+4))),BC25-HLOOKUP(BC4+5,Journalier_HLV_Inter,23,FALSE),IF(AND(WEEKDAY(BC4,2)=5,COUNTIF(Jours_fériés,BC4+3)),BC25-HLOOKUP(BC4+4,Journalier_HLV_Inter,23,FALSE),IF(COUNTIF(Week_end,BC4),0,IF(COUNTIF(Jours_fériés,BC4),0,BC25-HLOOKUP(BC4+1,Journalier_HLV_Inter,23,FALSE)))))))))))))</f>
        <v>0</v>
      </c>
      <c r="BD32" s="70">
        <f>IF(WEEKDAY(BD4,2)=5,(BD25-HLOOKUP(BD4+3,Journalier_HLV_Inter,23,FALSE)),IF(AND(WEEKDAY(BD4,2)=1,COUNTIF(Jours_fériés,AND(BD4+1,IE+2))),BD25-HLOOKUP(BD4+3,Journalier_HLV_Inter,23,FALSE),IF(AND(WEEKDAY(BD4,2)=1,COUNTIF(Jours_fériés,BD4+1)),BD25-HLOOKUP(BD4+2,Journalier_HLV_Inter,23,FALSE),IF(AND(WEEKDAY(BD4,2)=2,COUNTIF(Jours_fériés,AND(BD4+1,BD4+2))),BD25-HLOOKUP(BD4+3,Journalier_HLV_Inter,23,FALSE),IF(AND(WEEKDAY(BD4,2)=2,COUNTIF(Jours_fériés,BD4+1)),BD25-HLOOKUP(BD4+2,Journalier_HLV_Inter,23,FALSE),IF(AND(WEEKDAY(BD4,2)=3,COUNTIF(Jours_fériés,AND(BD4+1,BD4+2))),BD25-HLOOKUP(BD4+5,Journalier_HLV_Inter,23,FALSE),IF(AND(WEEKDAY(BD4,2)=3,COUNTIF(Jours_fériés,BD4+1)),BD25-HLOOKUP(BD4+2,Journalier_HLV_Inter,23,FALSE),IF(AND(WEEKDAY(BD4,2)=4,COUNTIF(Jours_fériés,BD4+1)),BD25-HLOOKUP(BD4+4,Journalier_HLV_Inter,23,FALSE),IF(AND(WEEKDAY(BD4,2)=4,COUNTIF(Jours_fériés,AND(BD4+1,BD4+4))),BD25-HLOOKUP(BD4+5,Journalier_HLV_Inter,23,FALSE),IF(AND(WEEKDAY(BD4,2)=5,COUNTIF(Jours_fériés,BD4+3)),BD25-HLOOKUP(BD4+4,Journalier_HLV_Inter,23,FALSE),IF(COUNTIF(Week_end,BD4),0,IF(COUNTIF(Jours_fériés,BD4),0,BD25-HLOOKUP(BD4+1,Journalier_HLV_Inter,23,FALSE)))))))))))))</f>
        <v>0</v>
      </c>
      <c r="BE32" s="70">
        <f>IF(WEEKDAY(BE4,2)=5,(BE25-HLOOKUP(BE4+3,Journalier_HLV_Inter,23,FALSE)),IF(AND(WEEKDAY(BE4,2)=1,COUNTIF(Jours_fériés,AND(BE4+1,IE+2))),BE25-HLOOKUP(BE4+3,Journalier_HLV_Inter,23,FALSE),IF(AND(WEEKDAY(BE4,2)=1,COUNTIF(Jours_fériés,BE4+1)),BE25-HLOOKUP(BE4+2,Journalier_HLV_Inter,23,FALSE),IF(AND(WEEKDAY(BE4,2)=2,COUNTIF(Jours_fériés,AND(BE4+1,BE4+2))),BE25-HLOOKUP(BE4+3,Journalier_HLV_Inter,23,FALSE),IF(AND(WEEKDAY(BE4,2)=2,COUNTIF(Jours_fériés,BE4+1)),BE25-HLOOKUP(BE4+2,Journalier_HLV_Inter,23,FALSE),IF(AND(WEEKDAY(BE4,2)=3,COUNTIF(Jours_fériés,AND(BE4+1,BE4+2))),BE25-HLOOKUP(BE4+5,Journalier_HLV_Inter,23,FALSE),IF(AND(WEEKDAY(BE4,2)=3,COUNTIF(Jours_fériés,BE4+1)),BE25-HLOOKUP(BE4+2,Journalier_HLV_Inter,23,FALSE),IF(AND(WEEKDAY(BE4,2)=4,COUNTIF(Jours_fériés,BE4+1)),BE25-HLOOKUP(BE4+4,Journalier_HLV_Inter,23,FALSE),IF(AND(WEEKDAY(BE4,2)=4,COUNTIF(Jours_fériés,AND(BE4+1,BE4+4))),BE25-HLOOKUP(BE4+5,Journalier_HLV_Inter,23,FALSE),IF(AND(WEEKDAY(BE4,2)=5,COUNTIF(Jours_fériés,BE4+3)),BE25-HLOOKUP(BE4+4,Journalier_HLV_Inter,23,FALSE),IF(COUNTIF(Week_end,BE4),0,IF(COUNTIF(Jours_fériés,BE4),0,BE25-HLOOKUP(BE4+1,Journalier_HLV_Inter,23,FALSE)))))))))))))</f>
        <v>0</v>
      </c>
      <c r="BF32" s="70">
        <f>IF(WEEKDAY(BF4,2)=5,(BF25-HLOOKUP(BF4+3,Journalier_HLV_Inter,23,FALSE)),IF(AND(WEEKDAY(BF4,2)=1,COUNTIF(Jours_fériés,AND(BF4+1,IE+2))),BF25-HLOOKUP(BF4+3,Journalier_HLV_Inter,23,FALSE),IF(AND(WEEKDAY(BF4,2)=1,COUNTIF(Jours_fériés,BF4+1)),BF25-HLOOKUP(BF4+2,Journalier_HLV_Inter,23,FALSE),IF(AND(WEEKDAY(BF4,2)=2,COUNTIF(Jours_fériés,AND(BF4+1,BF4+2))),BF25-HLOOKUP(BF4+3,Journalier_HLV_Inter,23,FALSE),IF(AND(WEEKDAY(BF4,2)=2,COUNTIF(Jours_fériés,BF4+1)),BF25-HLOOKUP(BF4+2,Journalier_HLV_Inter,23,FALSE),IF(AND(WEEKDAY(BF4,2)=3,COUNTIF(Jours_fériés,AND(BF4+1,BF4+2))),BF25-HLOOKUP(BF4+5,Journalier_HLV_Inter,23,FALSE),IF(AND(WEEKDAY(BF4,2)=3,COUNTIF(Jours_fériés,BF4+1)),BF25-HLOOKUP(BF4+2,Journalier_HLV_Inter,23,FALSE),IF(AND(WEEKDAY(BF4,2)=4,COUNTIF(Jours_fériés,BF4+1)),BF25-HLOOKUP(BF4+4,Journalier_HLV_Inter,23,FALSE),IF(AND(WEEKDAY(BF4,2)=4,COUNTIF(Jours_fériés,AND(BF4+1,BF4+4))),BF25-HLOOKUP(BF4+5,Journalier_HLV_Inter,23,FALSE),IF(AND(WEEKDAY(BF4,2)=5,COUNTIF(Jours_fériés,BF4+3)),BF25-HLOOKUP(BF4+4,Journalier_HLV_Inter,23,FALSE),IF(COUNTIF(Week_end,BF4),0,IF(COUNTIF(Jours_fériés,BF4),0,BF25-HLOOKUP(BF4+1,Journalier_HLV_Inter,23,FALSE)))))))))))))</f>
        <v>0</v>
      </c>
      <c r="BG32" s="70">
        <f>IF(WEEKDAY(BG4,2)=5,(BG25-HLOOKUP(BG4+3,Journalier_HLV_Inter,23,FALSE)),IF(AND(WEEKDAY(BG4,2)=1,COUNTIF(Jours_fériés,AND(BG4+1,IE+2))),BG25-HLOOKUP(BG4+3,Journalier_HLV_Inter,23,FALSE),IF(AND(WEEKDAY(BG4,2)=1,COUNTIF(Jours_fériés,BG4+1)),BG25-HLOOKUP(BG4+2,Journalier_HLV_Inter,23,FALSE),IF(AND(WEEKDAY(BG4,2)=2,COUNTIF(Jours_fériés,AND(BG4+1,BG4+2))),BG25-HLOOKUP(BG4+3,Journalier_HLV_Inter,23,FALSE),IF(AND(WEEKDAY(BG4,2)=2,COUNTIF(Jours_fériés,BG4+1)),BG25-HLOOKUP(BG4+2,Journalier_HLV_Inter,23,FALSE),IF(AND(WEEKDAY(BG4,2)=3,COUNTIF(Jours_fériés,AND(BG4+1,BG4+2))),BG25-HLOOKUP(BG4+5,Journalier_HLV_Inter,23,FALSE),IF(AND(WEEKDAY(BG4,2)=3,COUNTIF(Jours_fériés,BG4+1)),BG25-HLOOKUP(BG4+2,Journalier_HLV_Inter,23,FALSE),IF(AND(WEEKDAY(BG4,2)=4,COUNTIF(Jours_fériés,BG4+1)),BG25-HLOOKUP(BG4+4,Journalier_HLV_Inter,23,FALSE),IF(AND(WEEKDAY(BG4,2)=4,COUNTIF(Jours_fériés,AND(BG4+1,BG4+4))),BG25-HLOOKUP(BG4+5,Journalier_HLV_Inter,23,FALSE),IF(AND(WEEKDAY(BG4,2)=5,COUNTIF(Jours_fériés,BG4+3)),BG25-HLOOKUP(BG4+4,Journalier_HLV_Inter,23,FALSE),IF(COUNTIF(Week_end,BG4),0,IF(COUNTIF(Jours_fériés,BG4),0,BG25-HLOOKUP(BG4+1,Journalier_HLV_Inter,23,FALSE)))))))))))))</f>
        <v>0</v>
      </c>
      <c r="BH32" s="70">
        <f>IF(WEEKDAY(BH4,2)=5,(BH25-HLOOKUP(BH4+3,Journalier_HLV_Inter,23,FALSE)),IF(AND(WEEKDAY(BH4,2)=1,COUNTIF(Jours_fériés,AND(BH4+1,IE+2))),BH25-HLOOKUP(BH4+3,Journalier_HLV_Inter,23,FALSE),IF(AND(WEEKDAY(BH4,2)=1,COUNTIF(Jours_fériés,BH4+1)),BH25-HLOOKUP(BH4+2,Journalier_HLV_Inter,23,FALSE),IF(AND(WEEKDAY(BH4,2)=2,COUNTIF(Jours_fériés,AND(BH4+1,BH4+2))),BH25-HLOOKUP(BH4+3,Journalier_HLV_Inter,23,FALSE),IF(AND(WEEKDAY(BH4,2)=2,COUNTIF(Jours_fériés,BH4+1)),BH25-HLOOKUP(BH4+2,Journalier_HLV_Inter,23,FALSE),IF(AND(WEEKDAY(BH4,2)=3,COUNTIF(Jours_fériés,AND(BH4+1,BH4+2))),BH25-HLOOKUP(BH4+5,Journalier_HLV_Inter,23,FALSE),IF(AND(WEEKDAY(BH4,2)=3,COUNTIF(Jours_fériés,BH4+1)),BH25-HLOOKUP(BH4+2,Journalier_HLV_Inter,23,FALSE),IF(AND(WEEKDAY(BH4,2)=4,COUNTIF(Jours_fériés,BH4+1)),BH25-HLOOKUP(BH4+4,Journalier_HLV_Inter,23,FALSE),IF(AND(WEEKDAY(BH4,2)=4,COUNTIF(Jours_fériés,AND(BH4+1,BH4+4))),BH25-HLOOKUP(BH4+5,Journalier_HLV_Inter,23,FALSE),IF(AND(WEEKDAY(BH4,2)=5,COUNTIF(Jours_fériés,BH4+3)),BH25-HLOOKUP(BH4+4,Journalier_HLV_Inter,23,FALSE),IF(COUNTIF(Week_end,BH4),0,IF(COUNTIF(Jours_fériés,BH4),0,BH25-HLOOKUP(BH4+1,Journalier_HLV_Inter,23,FALSE)))))))))))))</f>
        <v>0</v>
      </c>
      <c r="BI32" s="70">
        <f>IF(WEEKDAY(BI4,2)=5,(BI25-HLOOKUP(BI4+3,Journalier_HLV_Inter,23,FALSE)),IF(AND(WEEKDAY(BI4,2)=1,COUNTIF(Jours_fériés,AND(BI4+1,IE+2))),BI25-HLOOKUP(BI4+3,Journalier_HLV_Inter,23,FALSE),IF(AND(WEEKDAY(BI4,2)=1,COUNTIF(Jours_fériés,BI4+1)),BI25-HLOOKUP(BI4+2,Journalier_HLV_Inter,23,FALSE),IF(AND(WEEKDAY(BI4,2)=2,COUNTIF(Jours_fériés,AND(BI4+1,BI4+2))),BI25-HLOOKUP(BI4+3,Journalier_HLV_Inter,23,FALSE),IF(AND(WEEKDAY(BI4,2)=2,COUNTIF(Jours_fériés,BI4+1)),BI25-HLOOKUP(BI4+2,Journalier_HLV_Inter,23,FALSE),IF(AND(WEEKDAY(BI4,2)=3,COUNTIF(Jours_fériés,AND(BI4+1,BI4+2))),BI25-HLOOKUP(BI4+5,Journalier_HLV_Inter,23,FALSE),IF(AND(WEEKDAY(BI4,2)=3,COUNTIF(Jours_fériés,BI4+1)),BI25-HLOOKUP(BI4+2,Journalier_HLV_Inter,23,FALSE),IF(AND(WEEKDAY(BI4,2)=4,COUNTIF(Jours_fériés,BI4+1)),BI25-HLOOKUP(BI4+4,Journalier_HLV_Inter,23,FALSE),IF(AND(WEEKDAY(BI4,2)=4,COUNTIF(Jours_fériés,AND(BI4+1,BI4+4))),BI25-HLOOKUP(BI4+5,Journalier_HLV_Inter,23,FALSE),IF(AND(WEEKDAY(BI4,2)=5,COUNTIF(Jours_fériés,BI4+3)),BI25-HLOOKUP(BI4+4,Journalier_HLV_Inter,23,FALSE),IF(COUNTIF(Week_end,BI4),0,IF(COUNTIF(Jours_fériés,BI4),0,BI25-HLOOKUP(BI4+1,Journalier_HLV_Inter,23,FALSE)))))))))))))</f>
        <v>0</v>
      </c>
      <c r="BJ32" s="70">
        <f>IF(WEEKDAY(BJ4,2)=5,(BJ25-HLOOKUP(BJ4+3,Journalier_HLV_Inter,23,FALSE)),IF(AND(WEEKDAY(BJ4,2)=1,COUNTIF(Jours_fériés,AND(BJ4+1,IE+2))),BJ25-HLOOKUP(BJ4+3,Journalier_HLV_Inter,23,FALSE),IF(AND(WEEKDAY(BJ4,2)=1,COUNTIF(Jours_fériés,BJ4+1)),BJ25-HLOOKUP(BJ4+2,Journalier_HLV_Inter,23,FALSE),IF(AND(WEEKDAY(BJ4,2)=2,COUNTIF(Jours_fériés,AND(BJ4+1,BJ4+2))),BJ25-HLOOKUP(BJ4+3,Journalier_HLV_Inter,23,FALSE),IF(AND(WEEKDAY(BJ4,2)=2,COUNTIF(Jours_fériés,BJ4+1)),BJ25-HLOOKUP(BJ4+2,Journalier_HLV_Inter,23,FALSE),IF(AND(WEEKDAY(BJ4,2)=3,COUNTIF(Jours_fériés,AND(BJ4+1,BJ4+2))),BJ25-HLOOKUP(BJ4+5,Journalier_HLV_Inter,23,FALSE),IF(AND(WEEKDAY(BJ4,2)=3,COUNTIF(Jours_fériés,BJ4+1)),BJ25-HLOOKUP(BJ4+2,Journalier_HLV_Inter,23,FALSE),IF(AND(WEEKDAY(BJ4,2)=4,COUNTIF(Jours_fériés,BJ4+1)),BJ25-HLOOKUP(BJ4+4,Journalier_HLV_Inter,23,FALSE),IF(AND(WEEKDAY(BJ4,2)=4,COUNTIF(Jours_fériés,AND(BJ4+1,BJ4+4))),BJ25-HLOOKUP(BJ4+5,Journalier_HLV_Inter,23,FALSE),IF(AND(WEEKDAY(BJ4,2)=5,COUNTIF(Jours_fériés,BJ4+3)),BJ25-HLOOKUP(BJ4+4,Journalier_HLV_Inter,23,FALSE),IF(COUNTIF(Week_end,BJ4),0,IF(COUNTIF(Jours_fériés,BJ4),0,BJ25-HLOOKUP(BJ4+1,Journalier_HLV_Inter,23,FALSE)))))))))))))</f>
        <v>0</v>
      </c>
      <c r="BK32" s="70">
        <f>IF(WEEKDAY(BK4,2)=5,(BK25-HLOOKUP(BK4+3,Journalier_HLV_Inter,23,FALSE)),IF(AND(WEEKDAY(BK4,2)=1,COUNTIF(Jours_fériés,AND(BK4+1,IE+2))),BK25-HLOOKUP(BK4+3,Journalier_HLV_Inter,23,FALSE),IF(AND(WEEKDAY(BK4,2)=1,COUNTIF(Jours_fériés,BK4+1)),BK25-HLOOKUP(BK4+2,Journalier_HLV_Inter,23,FALSE),IF(AND(WEEKDAY(BK4,2)=2,COUNTIF(Jours_fériés,AND(BK4+1,BK4+2))),BK25-HLOOKUP(BK4+3,Journalier_HLV_Inter,23,FALSE),IF(AND(WEEKDAY(BK4,2)=2,COUNTIF(Jours_fériés,BK4+1)),BK25-HLOOKUP(BK4+2,Journalier_HLV_Inter,23,FALSE),IF(AND(WEEKDAY(BK4,2)=3,COUNTIF(Jours_fériés,AND(BK4+1,BK4+2))),BK25-HLOOKUP(BK4+5,Journalier_HLV_Inter,23,FALSE),IF(AND(WEEKDAY(BK4,2)=3,COUNTIF(Jours_fériés,BK4+1)),BK25-HLOOKUP(BK4+2,Journalier_HLV_Inter,23,FALSE),IF(AND(WEEKDAY(BK4,2)=4,COUNTIF(Jours_fériés,BK4+1)),BK25-HLOOKUP(BK4+4,Journalier_HLV_Inter,23,FALSE),IF(AND(WEEKDAY(BK4,2)=4,COUNTIF(Jours_fériés,AND(BK4+1,BK4+4))),BK25-HLOOKUP(BK4+5,Journalier_HLV_Inter,23,FALSE),IF(AND(WEEKDAY(BK4,2)=5,COUNTIF(Jours_fériés,BK4+3)),BK25-HLOOKUP(BK4+4,Journalier_HLV_Inter,23,FALSE),IF(COUNTIF(Week_end,BK4),0,IF(COUNTIF(Jours_fériés,BK4),0,BK25-HLOOKUP(BK4+1,Journalier_HLV_Inter,23,FALSE)))))))))))))</f>
        <v>0</v>
      </c>
      <c r="BL32" s="70">
        <f>IF(WEEKDAY(BL4,2)=5,(BL25-HLOOKUP(BL4+3,Journalier_HLV_Inter,23,FALSE)),IF(AND(WEEKDAY(BL4,2)=1,COUNTIF(Jours_fériés,AND(BL4+1,IE+2))),BL25-HLOOKUP(BL4+3,Journalier_HLV_Inter,23,FALSE),IF(AND(WEEKDAY(BL4,2)=1,COUNTIF(Jours_fériés,BL4+1)),BL25-HLOOKUP(BL4+2,Journalier_HLV_Inter,23,FALSE),IF(AND(WEEKDAY(BL4,2)=2,COUNTIF(Jours_fériés,AND(BL4+1,BL4+2))),BL25-HLOOKUP(BL4+3,Journalier_HLV_Inter,23,FALSE),IF(AND(WEEKDAY(BL4,2)=2,COUNTIF(Jours_fériés,BL4+1)),BL25-HLOOKUP(BL4+2,Journalier_HLV_Inter,23,FALSE),IF(AND(WEEKDAY(BL4,2)=3,COUNTIF(Jours_fériés,AND(BL4+1,BL4+2))),BL25-HLOOKUP(BL4+5,Journalier_HLV_Inter,23,FALSE),IF(AND(WEEKDAY(BL4,2)=3,COUNTIF(Jours_fériés,BL4+1)),BL25-HLOOKUP(BL4+2,Journalier_HLV_Inter,23,FALSE),IF(AND(WEEKDAY(BL4,2)=4,COUNTIF(Jours_fériés,BL4+1)),BL25-HLOOKUP(BL4+4,Journalier_HLV_Inter,23,FALSE),IF(AND(WEEKDAY(BL4,2)=4,COUNTIF(Jours_fériés,AND(BL4+1,BL4+4))),BL25-HLOOKUP(BL4+5,Journalier_HLV_Inter,23,FALSE),IF(AND(WEEKDAY(BL4,2)=5,COUNTIF(Jours_fériés,BL4+3)),BL25-HLOOKUP(BL4+4,Journalier_HLV_Inter,23,FALSE),IF(COUNTIF(Week_end,BL4),0,IF(COUNTIF(Jours_fériés,BL4),0,BL25-HLOOKUP(BL4+1,Journalier_HLV_Inter,23,FALSE)))))))))))))</f>
        <v>0</v>
      </c>
      <c r="BM32" s="70">
        <f>IF(WEEKDAY(BM4,2)=5,(BM25-HLOOKUP(BM4+3,Journalier_HLV_Inter,23,FALSE)),IF(AND(WEEKDAY(BM4,2)=1,COUNTIF(Jours_fériés,AND(BM4+1,IE+2))),BM25-HLOOKUP(BM4+3,Journalier_HLV_Inter,23,FALSE),IF(AND(WEEKDAY(BM4,2)=1,COUNTIF(Jours_fériés,BM4+1)),BM25-HLOOKUP(BM4+2,Journalier_HLV_Inter,23,FALSE),IF(AND(WEEKDAY(BM4,2)=2,COUNTIF(Jours_fériés,AND(BM4+1,BM4+2))),BM25-HLOOKUP(BM4+3,Journalier_HLV_Inter,23,FALSE),IF(AND(WEEKDAY(BM4,2)=2,COUNTIF(Jours_fériés,BM4+1)),BM25-HLOOKUP(BM4+2,Journalier_HLV_Inter,23,FALSE),IF(AND(WEEKDAY(BM4,2)=3,COUNTIF(Jours_fériés,AND(BM4+1,BM4+2))),BM25-HLOOKUP(BM4+5,Journalier_HLV_Inter,23,FALSE),IF(AND(WEEKDAY(BM4,2)=3,COUNTIF(Jours_fériés,BM4+1)),BM25-HLOOKUP(BM4+2,Journalier_HLV_Inter,23,FALSE),IF(AND(WEEKDAY(BM4,2)=4,COUNTIF(Jours_fériés,BM4+1)),BM25-HLOOKUP(BM4+4,Journalier_HLV_Inter,23,FALSE),IF(AND(WEEKDAY(BM4,2)=4,COUNTIF(Jours_fériés,AND(BM4+1,BM4+4))),BM25-HLOOKUP(BM4+5,Journalier_HLV_Inter,23,FALSE),IF(AND(WEEKDAY(BM4,2)=5,COUNTIF(Jours_fériés,BM4+3)),BM25-HLOOKUP(BM4+4,Journalier_HLV_Inter,23,FALSE),IF(COUNTIF(Week_end,BM4),0,IF(COUNTIF(Jours_fériés,BM4),0,BM25-HLOOKUP(BM4+1,Journalier_HLV_Inter,23,FALSE)))))))))))))</f>
        <v>0</v>
      </c>
      <c r="BN32" s="70">
        <f>IF(WEEKDAY(BN4,2)=5,(BN25-HLOOKUP(BN4+3,Journalier_HLV_Inter,23,FALSE)),IF(AND(WEEKDAY(BN4,2)=1,COUNTIF(Jours_fériés,AND(BN4+1,IE+2))),BN25-HLOOKUP(BN4+3,Journalier_HLV_Inter,23,FALSE),IF(AND(WEEKDAY(BN4,2)=1,COUNTIF(Jours_fériés,BN4+1)),BN25-HLOOKUP(BN4+2,Journalier_HLV_Inter,23,FALSE),IF(AND(WEEKDAY(BN4,2)=2,COUNTIF(Jours_fériés,AND(BN4+1,BN4+2))),BN25-HLOOKUP(BN4+3,Journalier_HLV_Inter,23,FALSE),IF(AND(WEEKDAY(BN4,2)=2,COUNTIF(Jours_fériés,BN4+1)),BN25-HLOOKUP(BN4+2,Journalier_HLV_Inter,23,FALSE),IF(AND(WEEKDAY(BN4,2)=3,COUNTIF(Jours_fériés,AND(BN4+1,BN4+2))),BN25-HLOOKUP(BN4+5,Journalier_HLV_Inter,23,FALSE),IF(AND(WEEKDAY(BN4,2)=3,COUNTIF(Jours_fériés,BN4+1)),BN25-HLOOKUP(BN4+2,Journalier_HLV_Inter,23,FALSE),IF(AND(WEEKDAY(BN4,2)=4,COUNTIF(Jours_fériés,BN4+1)),BN25-HLOOKUP(BN4+4,Journalier_HLV_Inter,23,FALSE),IF(AND(WEEKDAY(BN4,2)=4,COUNTIF(Jours_fériés,AND(BN4+1,BN4+4))),BN25-HLOOKUP(BN4+5,Journalier_HLV_Inter,23,FALSE),IF(AND(WEEKDAY(BN4,2)=5,COUNTIF(Jours_fériés,BN4+3)),BN25-HLOOKUP(BN4+4,Journalier_HLV_Inter,23,FALSE),IF(COUNTIF(Week_end,BN4),0,IF(COUNTIF(Jours_fériés,BN4),0,BN25-HLOOKUP(BN4+1,Journalier_HLV_Inter,23,FALSE)))))))))))))</f>
        <v>0</v>
      </c>
      <c r="BO32" s="70">
        <f>IF(WEEKDAY(BO4,2)=5,(BO25-HLOOKUP(BO4+3,Journalier_HLV_Inter,23,FALSE)),IF(AND(WEEKDAY(BO4,2)=1,COUNTIF(Jours_fériés,AND(BO4+1,IE+2))),BO25-HLOOKUP(BO4+3,Journalier_HLV_Inter,23,FALSE),IF(AND(WEEKDAY(BO4,2)=1,COUNTIF(Jours_fériés,BO4+1)),BO25-HLOOKUP(BO4+2,Journalier_HLV_Inter,23,FALSE),IF(AND(WEEKDAY(BO4,2)=2,COUNTIF(Jours_fériés,AND(BO4+1,BO4+2))),BO25-HLOOKUP(BO4+3,Journalier_HLV_Inter,23,FALSE),IF(AND(WEEKDAY(BO4,2)=2,COUNTIF(Jours_fériés,BO4+1)),BO25-HLOOKUP(BO4+2,Journalier_HLV_Inter,23,FALSE),IF(AND(WEEKDAY(BO4,2)=3,COUNTIF(Jours_fériés,AND(BO4+1,BO4+2))),BO25-HLOOKUP(BO4+5,Journalier_HLV_Inter,23,FALSE),IF(AND(WEEKDAY(BO4,2)=3,COUNTIF(Jours_fériés,BO4+1)),BO25-HLOOKUP(BO4+2,Journalier_HLV_Inter,23,FALSE),IF(AND(WEEKDAY(BO4,2)=4,COUNTIF(Jours_fériés,BO4+1)),BO25-HLOOKUP(BO4+4,Journalier_HLV_Inter,23,FALSE),IF(AND(WEEKDAY(BO4,2)=4,COUNTIF(Jours_fériés,AND(BO4+1,BO4+4))),BO25-HLOOKUP(BO4+5,Journalier_HLV_Inter,23,FALSE),IF(AND(WEEKDAY(BO4,2)=5,COUNTIF(Jours_fériés,BO4+3)),BO25-HLOOKUP(BO4+4,Journalier_HLV_Inter,23,FALSE),IF(COUNTIF(Week_end,BO4),0,IF(COUNTIF(Jours_fériés,BO4),0,BO25-HLOOKUP(BO4+1,Journalier_HLV_Inter,23,FALSE)))))))))))))</f>
        <v>0</v>
      </c>
      <c r="BP32" s="70">
        <f>IF(WEEKDAY(BP4,2)=5,(BP25-HLOOKUP(BP4+3,Journalier_HLV_Inter,23,FALSE)),IF(AND(WEEKDAY(BP4,2)=1,COUNTIF(Jours_fériés,AND(BP4+1,IE+2))),BP25-HLOOKUP(BP4+3,Journalier_HLV_Inter,23,FALSE),IF(AND(WEEKDAY(BP4,2)=1,COUNTIF(Jours_fériés,BP4+1)),BP25-HLOOKUP(BP4+2,Journalier_HLV_Inter,23,FALSE),IF(AND(WEEKDAY(BP4,2)=2,COUNTIF(Jours_fériés,AND(BP4+1,BP4+2))),BP25-HLOOKUP(BP4+3,Journalier_HLV_Inter,23,FALSE),IF(AND(WEEKDAY(BP4,2)=2,COUNTIF(Jours_fériés,BP4+1)),BP25-HLOOKUP(BP4+2,Journalier_HLV_Inter,23,FALSE),IF(AND(WEEKDAY(BP4,2)=3,COUNTIF(Jours_fériés,AND(BP4+1,BP4+2))),BP25-HLOOKUP(BP4+5,Journalier_HLV_Inter,23,FALSE),IF(AND(WEEKDAY(BP4,2)=3,COUNTIF(Jours_fériés,BP4+1)),BP25-HLOOKUP(BP4+2,Journalier_HLV_Inter,23,FALSE),IF(AND(WEEKDAY(BP4,2)=4,COUNTIF(Jours_fériés,BP4+1)),BP25-HLOOKUP(BP4+4,Journalier_HLV_Inter,23,FALSE),IF(AND(WEEKDAY(BP4,2)=4,COUNTIF(Jours_fériés,AND(BP4+1,BP4+4))),BP25-HLOOKUP(BP4+5,Journalier_HLV_Inter,23,FALSE),IF(AND(WEEKDAY(BP4,2)=5,COUNTIF(Jours_fériés,BP4+3)),BP25-HLOOKUP(BP4+4,Journalier_HLV_Inter,23,FALSE),IF(COUNTIF(Week_end,BP4),0,IF(COUNTIF(Jours_fériés,BP4),0,BP25-HLOOKUP(BP4+1,Journalier_HLV_Inter,23,FALSE)))))))))))))</f>
        <v>0</v>
      </c>
      <c r="BQ32" s="70">
        <f>IF(WEEKDAY(BQ4,2)=5,(BQ25-HLOOKUP(BQ4+3,Journalier_HLV_Inter,23,FALSE)),IF(AND(WEEKDAY(BQ4,2)=1,COUNTIF(Jours_fériés,AND(BQ4+1,IE+2))),BQ25-HLOOKUP(BQ4+3,Journalier_HLV_Inter,23,FALSE),IF(AND(WEEKDAY(BQ4,2)=1,COUNTIF(Jours_fériés,BQ4+1)),BQ25-HLOOKUP(BQ4+2,Journalier_HLV_Inter,23,FALSE),IF(AND(WEEKDAY(BQ4,2)=2,COUNTIF(Jours_fériés,AND(BQ4+1,BQ4+2))),BQ25-HLOOKUP(BQ4+3,Journalier_HLV_Inter,23,FALSE),IF(AND(WEEKDAY(BQ4,2)=2,COUNTIF(Jours_fériés,BQ4+1)),BQ25-HLOOKUP(BQ4+2,Journalier_HLV_Inter,23,FALSE),IF(AND(WEEKDAY(BQ4,2)=3,COUNTIF(Jours_fériés,AND(BQ4+1,BQ4+2))),BQ25-HLOOKUP(BQ4+5,Journalier_HLV_Inter,23,FALSE),IF(AND(WEEKDAY(BQ4,2)=3,COUNTIF(Jours_fériés,BQ4+1)),BQ25-HLOOKUP(BQ4+2,Journalier_HLV_Inter,23,FALSE),IF(AND(WEEKDAY(BQ4,2)=4,COUNTIF(Jours_fériés,BQ4+1)),BQ25-HLOOKUP(BQ4+4,Journalier_HLV_Inter,23,FALSE),IF(AND(WEEKDAY(BQ4,2)=4,COUNTIF(Jours_fériés,AND(BQ4+1,BQ4+4))),BQ25-HLOOKUP(BQ4+5,Journalier_HLV_Inter,23,FALSE),IF(AND(WEEKDAY(BQ4,2)=5,COUNTIF(Jours_fériés,BQ4+3)),BQ25-HLOOKUP(BQ4+4,Journalier_HLV_Inter,23,FALSE),IF(COUNTIF(Week_end,BQ4),0,IF(COUNTIF(Jours_fériés,BQ4),0,BQ25-HLOOKUP(BQ4+1,Journalier_HLV_Inter,23,FALSE)))))))))))))</f>
        <v>0</v>
      </c>
      <c r="BR32" s="70">
        <f>IF(WEEKDAY(BR4,2)=5,(BR25-HLOOKUP(BR4+3,Journalier_HLV_Inter,23,FALSE)),IF(AND(WEEKDAY(BR4,2)=1,COUNTIF(Jours_fériés,AND(BR4+1,IE+2))),BR25-HLOOKUP(BR4+3,Journalier_HLV_Inter,23,FALSE),IF(AND(WEEKDAY(BR4,2)=1,COUNTIF(Jours_fériés,BR4+1)),BR25-HLOOKUP(BR4+2,Journalier_HLV_Inter,23,FALSE),IF(AND(WEEKDAY(BR4,2)=2,COUNTIF(Jours_fériés,AND(BR4+1,BR4+2))),BR25-HLOOKUP(BR4+3,Journalier_HLV_Inter,23,FALSE),IF(AND(WEEKDAY(BR4,2)=2,COUNTIF(Jours_fériés,BR4+1)),BR25-HLOOKUP(BR4+2,Journalier_HLV_Inter,23,FALSE),IF(AND(WEEKDAY(BR4,2)=3,COUNTIF(Jours_fériés,AND(BR4+1,BR4+2))),BR25-HLOOKUP(BR4+5,Journalier_HLV_Inter,23,FALSE),IF(AND(WEEKDAY(BR4,2)=3,COUNTIF(Jours_fériés,BR4+1)),BR25-HLOOKUP(BR4+2,Journalier_HLV_Inter,23,FALSE),IF(AND(WEEKDAY(BR4,2)=4,COUNTIF(Jours_fériés,BR4+1)),BR25-HLOOKUP(BR4+4,Journalier_HLV_Inter,23,FALSE),IF(AND(WEEKDAY(BR4,2)=4,COUNTIF(Jours_fériés,AND(BR4+1,BR4+4))),BR25-HLOOKUP(BR4+5,Journalier_HLV_Inter,23,FALSE),IF(AND(WEEKDAY(BR4,2)=5,COUNTIF(Jours_fériés,BR4+3)),BR25-HLOOKUP(BR4+4,Journalier_HLV_Inter,23,FALSE),IF(COUNTIF(Week_end,BR4),0,IF(COUNTIF(Jours_fériés,BR4),0,BR25-HLOOKUP(BR4+1,Journalier_HLV_Inter,23,FALSE)))))))))))))</f>
        <v>0</v>
      </c>
      <c r="BS32" s="70">
        <f>IF(WEEKDAY(BS4,2)=5,(BS25-HLOOKUP(BS4+3,Journalier_HLV_Inter,23,FALSE)),IF(AND(WEEKDAY(BS4,2)=1,COUNTIF(Jours_fériés,AND(BS4+1,IE+2))),BS25-HLOOKUP(BS4+3,Journalier_HLV_Inter,23,FALSE),IF(AND(WEEKDAY(BS4,2)=1,COUNTIF(Jours_fériés,BS4+1)),BS25-HLOOKUP(BS4+2,Journalier_HLV_Inter,23,FALSE),IF(AND(WEEKDAY(BS4,2)=2,COUNTIF(Jours_fériés,AND(BS4+1,BS4+2))),BS25-HLOOKUP(BS4+3,Journalier_HLV_Inter,23,FALSE),IF(AND(WEEKDAY(BS4,2)=2,COUNTIF(Jours_fériés,BS4+1)),BS25-HLOOKUP(BS4+2,Journalier_HLV_Inter,23,FALSE),IF(AND(WEEKDAY(BS4,2)=3,COUNTIF(Jours_fériés,AND(BS4+1,BS4+2))),BS25-HLOOKUP(BS4+5,Journalier_HLV_Inter,23,FALSE),IF(AND(WEEKDAY(BS4,2)=3,COUNTIF(Jours_fériés,BS4+1)),BS25-HLOOKUP(BS4+2,Journalier_HLV_Inter,23,FALSE),IF(AND(WEEKDAY(BS4,2)=4,COUNTIF(Jours_fériés,BS4+1)),BS25-HLOOKUP(BS4+4,Journalier_HLV_Inter,23,FALSE),IF(AND(WEEKDAY(BS4,2)=4,COUNTIF(Jours_fériés,AND(BS4+1,BS4+4))),BS25-HLOOKUP(BS4+5,Journalier_HLV_Inter,23,FALSE),IF(AND(WEEKDAY(BS4,2)=5,COUNTIF(Jours_fériés,BS4+3)),BS25-HLOOKUP(BS4+4,Journalier_HLV_Inter,23,FALSE),IF(COUNTIF(Week_end,BS4),0,IF(COUNTIF(Jours_fériés,BS4),0,BS25-HLOOKUP(BS4+1,Journalier_HLV_Inter,23,FALSE)))))))))))))</f>
        <v>0</v>
      </c>
      <c r="BT32" s="70">
        <f>IF(WEEKDAY(BT4,2)=5,(BT25-HLOOKUP(BT4+3,Journalier_HLV_Inter,23,FALSE)),IF(AND(WEEKDAY(BT4,2)=1,COUNTIF(Jours_fériés,AND(BT4+1,IE+2))),BT25-HLOOKUP(BT4+3,Journalier_HLV_Inter,23,FALSE),IF(AND(WEEKDAY(BT4,2)=1,COUNTIF(Jours_fériés,BT4+1)),BT25-HLOOKUP(BT4+2,Journalier_HLV_Inter,23,FALSE),IF(AND(WEEKDAY(BT4,2)=2,COUNTIF(Jours_fériés,AND(BT4+1,BT4+2))),BT25-HLOOKUP(BT4+3,Journalier_HLV_Inter,23,FALSE),IF(AND(WEEKDAY(BT4,2)=2,COUNTIF(Jours_fériés,BT4+1)),BT25-HLOOKUP(BT4+2,Journalier_HLV_Inter,23,FALSE),IF(AND(WEEKDAY(BT4,2)=3,COUNTIF(Jours_fériés,AND(BT4+1,BT4+2))),BT25-HLOOKUP(BT4+5,Journalier_HLV_Inter,23,FALSE),IF(AND(WEEKDAY(BT4,2)=3,COUNTIF(Jours_fériés,BT4+1)),BT25-HLOOKUP(BT4+2,Journalier_HLV_Inter,23,FALSE),IF(AND(WEEKDAY(BT4,2)=4,COUNTIF(Jours_fériés,BT4+1)),BT25-HLOOKUP(BT4+4,Journalier_HLV_Inter,23,FALSE),IF(AND(WEEKDAY(BT4,2)=4,COUNTIF(Jours_fériés,AND(BT4+1,BT4+4))),BT25-HLOOKUP(BT4+5,Journalier_HLV_Inter,23,FALSE),IF(AND(WEEKDAY(BT4,2)=5,COUNTIF(Jours_fériés,BT4+3)),BT25-HLOOKUP(BT4+4,Journalier_HLV_Inter,23,FALSE),IF(COUNTIF(Week_end,BT4),0,IF(COUNTIF(Jours_fériés,BT4),0,BT25-HLOOKUP(BT4+1,Journalier_HLV_Inter,23,FALSE)))))))))))))</f>
        <v>0</v>
      </c>
      <c r="BU32" s="70">
        <f>IF(WEEKDAY(BU4,2)=5,(BU25-HLOOKUP(BU4+3,Journalier_HLV_Inter,23,FALSE)),IF(AND(WEEKDAY(BU4,2)=1,COUNTIF(Jours_fériés,AND(BU4+1,IE+2))),BU25-HLOOKUP(BU4+3,Journalier_HLV_Inter,23,FALSE),IF(AND(WEEKDAY(BU4,2)=1,COUNTIF(Jours_fériés,BU4+1)),BU25-HLOOKUP(BU4+2,Journalier_HLV_Inter,23,FALSE),IF(AND(WEEKDAY(BU4,2)=2,COUNTIF(Jours_fériés,AND(BU4+1,BU4+2))),BU25-HLOOKUP(BU4+3,Journalier_HLV_Inter,23,FALSE),IF(AND(WEEKDAY(BU4,2)=2,COUNTIF(Jours_fériés,BU4+1)),BU25-HLOOKUP(BU4+2,Journalier_HLV_Inter,23,FALSE),IF(AND(WEEKDAY(BU4,2)=3,COUNTIF(Jours_fériés,AND(BU4+1,BU4+2))),BU25-HLOOKUP(BU4+5,Journalier_HLV_Inter,23,FALSE),IF(AND(WEEKDAY(BU4,2)=3,COUNTIF(Jours_fériés,BU4+1)),BU25-HLOOKUP(BU4+2,Journalier_HLV_Inter,23,FALSE),IF(AND(WEEKDAY(BU4,2)=4,COUNTIF(Jours_fériés,BU4+1)),BU25-HLOOKUP(BU4+4,Journalier_HLV_Inter,23,FALSE),IF(AND(WEEKDAY(BU4,2)=4,COUNTIF(Jours_fériés,AND(BU4+1,BU4+4))),BU25-HLOOKUP(BU4+5,Journalier_HLV_Inter,23,FALSE),IF(AND(WEEKDAY(BU4,2)=5,COUNTIF(Jours_fériés,BU4+3)),BU25-HLOOKUP(BU4+4,Journalier_HLV_Inter,23,FALSE),IF(COUNTIF(Week_end,BU4),0,IF(COUNTIF(Jours_fériés,BU4),0,BU25-HLOOKUP(BU4+1,Journalier_HLV_Inter,23,FALSE)))))))))))))</f>
        <v>0</v>
      </c>
      <c r="BV32" s="70">
        <f>IF(WEEKDAY(BV4,2)=5,(BV25-HLOOKUP(BV4+3,Journalier_HLV_Inter,23,FALSE)),IF(AND(WEEKDAY(BV4,2)=1,COUNTIF(Jours_fériés,AND(BV4+1,IE+2))),BV25-HLOOKUP(BV4+3,Journalier_HLV_Inter,23,FALSE),IF(AND(WEEKDAY(BV4,2)=1,COUNTIF(Jours_fériés,BV4+1)),BV25-HLOOKUP(BV4+2,Journalier_HLV_Inter,23,FALSE),IF(AND(WEEKDAY(BV4,2)=2,COUNTIF(Jours_fériés,AND(BV4+1,BV4+2))),BV25-HLOOKUP(BV4+3,Journalier_HLV_Inter,23,FALSE),IF(AND(WEEKDAY(BV4,2)=2,COUNTIF(Jours_fériés,BV4+1)),BV25-HLOOKUP(BV4+2,Journalier_HLV_Inter,23,FALSE),IF(AND(WEEKDAY(BV4,2)=3,COUNTIF(Jours_fériés,AND(BV4+1,BV4+2))),BV25-HLOOKUP(BV4+5,Journalier_HLV_Inter,23,FALSE),IF(AND(WEEKDAY(BV4,2)=3,COUNTIF(Jours_fériés,BV4+1)),BV25-HLOOKUP(BV4+2,Journalier_HLV_Inter,23,FALSE),IF(AND(WEEKDAY(BV4,2)=4,COUNTIF(Jours_fériés,BV4+1)),BV25-HLOOKUP(BV4+4,Journalier_HLV_Inter,23,FALSE),IF(AND(WEEKDAY(BV4,2)=4,COUNTIF(Jours_fériés,AND(BV4+1,BV4+4))),BV25-HLOOKUP(BV4+5,Journalier_HLV_Inter,23,FALSE),IF(AND(WEEKDAY(BV4,2)=5,COUNTIF(Jours_fériés,BV4+3)),BV25-HLOOKUP(BV4+4,Journalier_HLV_Inter,23,FALSE),IF(COUNTIF(Week_end,BV4),0,IF(COUNTIF(Jours_fériés,BV4),0,BV25-HLOOKUP(BV4+1,Journalier_HLV_Inter,23,FALSE)))))))))))))</f>
        <v>0</v>
      </c>
      <c r="BW32" s="70">
        <f>IF(WEEKDAY(BW4,2)=5,(BW25-HLOOKUP(BW4+3,Journalier_HLV_Inter,23,FALSE)),IF(AND(WEEKDAY(BW4,2)=1,COUNTIF(Jours_fériés,AND(BW4+1,IE+2))),BW25-HLOOKUP(BW4+3,Journalier_HLV_Inter,23,FALSE),IF(AND(WEEKDAY(BW4,2)=1,COUNTIF(Jours_fériés,BW4+1)),BW25-HLOOKUP(BW4+2,Journalier_HLV_Inter,23,FALSE),IF(AND(WEEKDAY(BW4,2)=2,COUNTIF(Jours_fériés,AND(BW4+1,BW4+2))),BW25-HLOOKUP(BW4+3,Journalier_HLV_Inter,23,FALSE),IF(AND(WEEKDAY(BW4,2)=2,COUNTIF(Jours_fériés,BW4+1)),BW25-HLOOKUP(BW4+2,Journalier_HLV_Inter,23,FALSE),IF(AND(WEEKDAY(BW4,2)=3,COUNTIF(Jours_fériés,AND(BW4+1,BW4+2))),BW25-HLOOKUP(BW4+5,Journalier_HLV_Inter,23,FALSE),IF(AND(WEEKDAY(BW4,2)=3,COUNTIF(Jours_fériés,BW4+1)),BW25-HLOOKUP(BW4+2,Journalier_HLV_Inter,23,FALSE),IF(AND(WEEKDAY(BW4,2)=4,COUNTIF(Jours_fériés,BW4+1)),BW25-HLOOKUP(BW4+4,Journalier_HLV_Inter,23,FALSE),IF(AND(WEEKDAY(BW4,2)=4,COUNTIF(Jours_fériés,AND(BW4+1,BW4+4))),BW25-HLOOKUP(BW4+5,Journalier_HLV_Inter,23,FALSE),IF(AND(WEEKDAY(BW4,2)=5,COUNTIF(Jours_fériés,BW4+3)),BW25-HLOOKUP(BW4+4,Journalier_HLV_Inter,23,FALSE),IF(COUNTIF(Week_end,BW4),0,IF(COUNTIF(Jours_fériés,BW4),0,BW25-HLOOKUP(BW4+1,Journalier_HLV_Inter,23,FALSE)))))))))))))</f>
        <v>0</v>
      </c>
      <c r="BX32" s="70">
        <f>IF(WEEKDAY(BX4,2)=5,(BX25-HLOOKUP(BX4+3,Journalier_HLV_Inter,23,FALSE)),IF(AND(WEEKDAY(BX4,2)=1,COUNTIF(Jours_fériés,AND(BX4+1,IE+2))),BX25-HLOOKUP(BX4+3,Journalier_HLV_Inter,23,FALSE),IF(AND(WEEKDAY(BX4,2)=1,COUNTIF(Jours_fériés,BX4+1)),BX25-HLOOKUP(BX4+2,Journalier_HLV_Inter,23,FALSE),IF(AND(WEEKDAY(BX4,2)=2,COUNTIF(Jours_fériés,AND(BX4+1,BX4+2))),BX25-HLOOKUP(BX4+3,Journalier_HLV_Inter,23,FALSE),IF(AND(WEEKDAY(BX4,2)=2,COUNTIF(Jours_fériés,BX4+1)),BX25-HLOOKUP(BX4+2,Journalier_HLV_Inter,23,FALSE),IF(AND(WEEKDAY(BX4,2)=3,COUNTIF(Jours_fériés,AND(BX4+1,BX4+2))),BX25-HLOOKUP(BX4+5,Journalier_HLV_Inter,23,FALSE),IF(AND(WEEKDAY(BX4,2)=3,COUNTIF(Jours_fériés,BX4+1)),BX25-HLOOKUP(BX4+2,Journalier_HLV_Inter,23,FALSE),IF(AND(WEEKDAY(BX4,2)=4,COUNTIF(Jours_fériés,BX4+1)),BX25-HLOOKUP(BX4+4,Journalier_HLV_Inter,23,FALSE),IF(AND(WEEKDAY(BX4,2)=4,COUNTIF(Jours_fériés,AND(BX4+1,BX4+4))),BX25-HLOOKUP(BX4+5,Journalier_HLV_Inter,23,FALSE),IF(AND(WEEKDAY(BX4,2)=5,COUNTIF(Jours_fériés,BX4+3)),BX25-HLOOKUP(BX4+4,Journalier_HLV_Inter,23,FALSE),IF(COUNTIF(Week_end,BX4),0,IF(COUNTIF(Jours_fériés,BX4),0,BX25-HLOOKUP(BX4+1,Journalier_HLV_Inter,23,FALSE)))))))))))))</f>
        <v>0</v>
      </c>
      <c r="BY32" s="70">
        <f>IF(WEEKDAY(BY4,2)=5,(BY25-HLOOKUP(BY4+3,Journalier_HLV_Inter,23,FALSE)),IF(AND(WEEKDAY(BY4,2)=1,COUNTIF(Jours_fériés,AND(BY4+1,IE+2))),BY25-HLOOKUP(BY4+3,Journalier_HLV_Inter,23,FALSE),IF(AND(WEEKDAY(BY4,2)=1,COUNTIF(Jours_fériés,BY4+1)),BY25-HLOOKUP(BY4+2,Journalier_HLV_Inter,23,FALSE),IF(AND(WEEKDAY(BY4,2)=2,COUNTIF(Jours_fériés,AND(BY4+1,BY4+2))),BY25-HLOOKUP(BY4+3,Journalier_HLV_Inter,23,FALSE),IF(AND(WEEKDAY(BY4,2)=2,COUNTIF(Jours_fériés,BY4+1)),BY25-HLOOKUP(BY4+2,Journalier_HLV_Inter,23,FALSE),IF(AND(WEEKDAY(BY4,2)=3,COUNTIF(Jours_fériés,AND(BY4+1,BY4+2))),BY25-HLOOKUP(BY4+5,Journalier_HLV_Inter,23,FALSE),IF(AND(WEEKDAY(BY4,2)=3,COUNTIF(Jours_fériés,BY4+1)),BY25-HLOOKUP(BY4+2,Journalier_HLV_Inter,23,FALSE),IF(AND(WEEKDAY(BY4,2)=4,COUNTIF(Jours_fériés,BY4+1)),BY25-HLOOKUP(BY4+4,Journalier_HLV_Inter,23,FALSE),IF(AND(WEEKDAY(BY4,2)=4,COUNTIF(Jours_fériés,AND(BY4+1,BY4+4))),BY25-HLOOKUP(BY4+5,Journalier_HLV_Inter,23,FALSE),IF(AND(WEEKDAY(BY4,2)=5,COUNTIF(Jours_fériés,BY4+3)),BY25-HLOOKUP(BY4+4,Journalier_HLV_Inter,23,FALSE),IF(COUNTIF(Week_end,BY4),0,IF(COUNTIF(Jours_fériés,BY4),0,BY25-HLOOKUP(BY4+1,Journalier_HLV_Inter,23,FALSE)))))))))))))</f>
        <v>0</v>
      </c>
      <c r="BZ32" s="70">
        <f>IF(WEEKDAY(BZ4,2)=5,(BZ25-HLOOKUP(BZ4+3,Journalier_HLV_Inter,23,FALSE)),IF(AND(WEEKDAY(BZ4,2)=1,COUNTIF(Jours_fériés,AND(BZ4+1,IE+2))),BZ25-HLOOKUP(BZ4+3,Journalier_HLV_Inter,23,FALSE),IF(AND(WEEKDAY(BZ4,2)=1,COUNTIF(Jours_fériés,BZ4+1)),BZ25-HLOOKUP(BZ4+2,Journalier_HLV_Inter,23,FALSE),IF(AND(WEEKDAY(BZ4,2)=2,COUNTIF(Jours_fériés,AND(BZ4+1,BZ4+2))),BZ25-HLOOKUP(BZ4+3,Journalier_HLV_Inter,23,FALSE),IF(AND(WEEKDAY(BZ4,2)=2,COUNTIF(Jours_fériés,BZ4+1)),BZ25-HLOOKUP(BZ4+2,Journalier_HLV_Inter,23,FALSE),IF(AND(WEEKDAY(BZ4,2)=3,COUNTIF(Jours_fériés,AND(BZ4+1,BZ4+2))),BZ25-HLOOKUP(BZ4+5,Journalier_HLV_Inter,23,FALSE),IF(AND(WEEKDAY(BZ4,2)=3,COUNTIF(Jours_fériés,BZ4+1)),BZ25-HLOOKUP(BZ4+2,Journalier_HLV_Inter,23,FALSE),IF(AND(WEEKDAY(BZ4,2)=4,COUNTIF(Jours_fériés,BZ4+1)),BZ25-HLOOKUP(BZ4+4,Journalier_HLV_Inter,23,FALSE),IF(AND(WEEKDAY(BZ4,2)=4,COUNTIF(Jours_fériés,AND(BZ4+1,BZ4+4))),BZ25-HLOOKUP(BZ4+5,Journalier_HLV_Inter,23,FALSE),IF(AND(WEEKDAY(BZ4,2)=5,COUNTIF(Jours_fériés,BZ4+3)),BZ25-HLOOKUP(BZ4+4,Journalier_HLV_Inter,23,FALSE),IF(COUNTIF(Week_end,BZ4),0,IF(COUNTIF(Jours_fériés,BZ4),0,BZ25-HLOOKUP(BZ4+1,Journalier_HLV_Inter,23,FALSE)))))))))))))</f>
        <v>0</v>
      </c>
      <c r="CA32" s="70">
        <f>IF(WEEKDAY(CA4,2)=5,(CA25-HLOOKUP(CA4+3,Journalier_HLV_Inter,23,FALSE)),IF(AND(WEEKDAY(CA4,2)=1,COUNTIF(Jours_fériés,AND(CA4+1,IE+2))),CA25-HLOOKUP(CA4+3,Journalier_HLV_Inter,23,FALSE),IF(AND(WEEKDAY(CA4,2)=1,COUNTIF(Jours_fériés,CA4+1)),CA25-HLOOKUP(CA4+2,Journalier_HLV_Inter,23,FALSE),IF(AND(WEEKDAY(CA4,2)=2,COUNTIF(Jours_fériés,AND(CA4+1,CA4+2))),CA25-HLOOKUP(CA4+3,Journalier_HLV_Inter,23,FALSE),IF(AND(WEEKDAY(CA4,2)=2,COUNTIF(Jours_fériés,CA4+1)),CA25-HLOOKUP(CA4+2,Journalier_HLV_Inter,23,FALSE),IF(AND(WEEKDAY(CA4,2)=3,COUNTIF(Jours_fériés,AND(CA4+1,CA4+2))),CA25-HLOOKUP(CA4+5,Journalier_HLV_Inter,23,FALSE),IF(AND(WEEKDAY(CA4,2)=3,COUNTIF(Jours_fériés,CA4+1)),CA25-HLOOKUP(CA4+2,Journalier_HLV_Inter,23,FALSE),IF(AND(WEEKDAY(CA4,2)=4,COUNTIF(Jours_fériés,CA4+1)),CA25-HLOOKUP(CA4+4,Journalier_HLV_Inter,23,FALSE),IF(AND(WEEKDAY(CA4,2)=4,COUNTIF(Jours_fériés,AND(CA4+1,CA4+4))),CA25-HLOOKUP(CA4+5,Journalier_HLV_Inter,23,FALSE),IF(AND(WEEKDAY(CA4,2)=5,COUNTIF(Jours_fériés,CA4+3)),CA25-HLOOKUP(CA4+4,Journalier_HLV_Inter,23,FALSE),IF(COUNTIF(Week_end,CA4),0,IF(COUNTIF(Jours_fériés,CA4),0,CA25-HLOOKUP(CA4+1,Journalier_HLV_Inter,23,FALSE)))))))))))))</f>
        <v>0</v>
      </c>
      <c r="CB32" s="70">
        <f>IF(WEEKDAY(CB4,2)=5,(CB25-HLOOKUP(CB4+3,Journalier_HLV_Inter,23,FALSE)),IF(AND(WEEKDAY(CB4,2)=1,COUNTIF(Jours_fériés,AND(CB4+1,IE+2))),CB25-HLOOKUP(CB4+3,Journalier_HLV_Inter,23,FALSE),IF(AND(WEEKDAY(CB4,2)=1,COUNTIF(Jours_fériés,CB4+1)),CB25-HLOOKUP(CB4+2,Journalier_HLV_Inter,23,FALSE),IF(AND(WEEKDAY(CB4,2)=2,COUNTIF(Jours_fériés,AND(CB4+1,CB4+2))),CB25-HLOOKUP(CB4+3,Journalier_HLV_Inter,23,FALSE),IF(AND(WEEKDAY(CB4,2)=2,COUNTIF(Jours_fériés,CB4+1)),CB25-HLOOKUP(CB4+2,Journalier_HLV_Inter,23,FALSE),IF(AND(WEEKDAY(CB4,2)=3,COUNTIF(Jours_fériés,AND(CB4+1,CB4+2))),CB25-HLOOKUP(CB4+5,Journalier_HLV_Inter,23,FALSE),IF(AND(WEEKDAY(CB4,2)=3,COUNTIF(Jours_fériés,CB4+1)),CB25-HLOOKUP(CB4+2,Journalier_HLV_Inter,23,FALSE),IF(AND(WEEKDAY(CB4,2)=4,COUNTIF(Jours_fériés,CB4+1)),CB25-HLOOKUP(CB4+4,Journalier_HLV_Inter,23,FALSE),IF(AND(WEEKDAY(CB4,2)=4,COUNTIF(Jours_fériés,AND(CB4+1,CB4+4))),CB25-HLOOKUP(CB4+5,Journalier_HLV_Inter,23,FALSE),IF(AND(WEEKDAY(CB4,2)=5,COUNTIF(Jours_fériés,CB4+3)),CB25-HLOOKUP(CB4+4,Journalier_HLV_Inter,23,FALSE),IF(COUNTIF(Week_end,CB4),0,IF(COUNTIF(Jours_fériés,CB4),0,CB25-HLOOKUP(CB4+1,Journalier_HLV_Inter,23,FALSE)))))))))))))</f>
        <v>0</v>
      </c>
      <c r="CC32" s="70">
        <f>IF(WEEKDAY(CC4,2)=5,(CC25-HLOOKUP(CC4+3,Journalier_HLV_Inter,23,FALSE)),IF(AND(WEEKDAY(CC4,2)=1,COUNTIF(Jours_fériés,AND(CC4+1,IE+2))),CC25-HLOOKUP(CC4+3,Journalier_HLV_Inter,23,FALSE),IF(AND(WEEKDAY(CC4,2)=1,COUNTIF(Jours_fériés,CC4+1)),CC25-HLOOKUP(CC4+2,Journalier_HLV_Inter,23,FALSE),IF(AND(WEEKDAY(CC4,2)=2,COUNTIF(Jours_fériés,AND(CC4+1,CC4+2))),CC25-HLOOKUP(CC4+3,Journalier_HLV_Inter,23,FALSE),IF(AND(WEEKDAY(CC4,2)=2,COUNTIF(Jours_fériés,CC4+1)),CC25-HLOOKUP(CC4+2,Journalier_HLV_Inter,23,FALSE),IF(AND(WEEKDAY(CC4,2)=3,COUNTIF(Jours_fériés,AND(CC4+1,CC4+2))),CC25-HLOOKUP(CC4+5,Journalier_HLV_Inter,23,FALSE),IF(AND(WEEKDAY(CC4,2)=3,COUNTIF(Jours_fériés,CC4+1)),CC25-HLOOKUP(CC4+2,Journalier_HLV_Inter,23,FALSE),IF(AND(WEEKDAY(CC4,2)=4,COUNTIF(Jours_fériés,CC4+1)),CC25-HLOOKUP(CC4+4,Journalier_HLV_Inter,23,FALSE),IF(AND(WEEKDAY(CC4,2)=4,COUNTIF(Jours_fériés,AND(CC4+1,CC4+4))),CC25-HLOOKUP(CC4+5,Journalier_HLV_Inter,23,FALSE),IF(AND(WEEKDAY(CC4,2)=5,COUNTIF(Jours_fériés,CC4+3)),CC25-HLOOKUP(CC4+4,Journalier_HLV_Inter,23,FALSE),IF(COUNTIF(Week_end,CC4),0,IF(COUNTIF(Jours_fériés,CC4),0,CC25-HLOOKUP(CC4+1,Journalier_HLV_Inter,23,FALSE)))))))))))))</f>
        <v>0</v>
      </c>
      <c r="CD32" s="70">
        <f>IF(WEEKDAY(CD4,2)=5,(CD25-HLOOKUP(CD4+3,Journalier_HLV_Inter,23,FALSE)),IF(AND(WEEKDAY(CD4,2)=1,COUNTIF(Jours_fériés,AND(CD4+1,IE+2))),CD25-HLOOKUP(CD4+3,Journalier_HLV_Inter,23,FALSE),IF(AND(WEEKDAY(CD4,2)=1,COUNTIF(Jours_fériés,CD4+1)),CD25-HLOOKUP(CD4+2,Journalier_HLV_Inter,23,FALSE),IF(AND(WEEKDAY(CD4,2)=2,COUNTIF(Jours_fériés,AND(CD4+1,CD4+2))),CD25-HLOOKUP(CD4+3,Journalier_HLV_Inter,23,FALSE),IF(AND(WEEKDAY(CD4,2)=2,COUNTIF(Jours_fériés,CD4+1)),CD25-HLOOKUP(CD4+2,Journalier_HLV_Inter,23,FALSE),IF(AND(WEEKDAY(CD4,2)=3,COUNTIF(Jours_fériés,AND(CD4+1,CD4+2))),CD25-HLOOKUP(CD4+5,Journalier_HLV_Inter,23,FALSE),IF(AND(WEEKDAY(CD4,2)=3,COUNTIF(Jours_fériés,CD4+1)),CD25-HLOOKUP(CD4+2,Journalier_HLV_Inter,23,FALSE),IF(AND(WEEKDAY(CD4,2)=4,COUNTIF(Jours_fériés,CD4+1)),CD25-HLOOKUP(CD4+4,Journalier_HLV_Inter,23,FALSE),IF(AND(WEEKDAY(CD4,2)=4,COUNTIF(Jours_fériés,AND(CD4+1,CD4+4))),CD25-HLOOKUP(CD4+5,Journalier_HLV_Inter,23,FALSE),IF(AND(WEEKDAY(CD4,2)=5,COUNTIF(Jours_fériés,CD4+3)),CD25-HLOOKUP(CD4+4,Journalier_HLV_Inter,23,FALSE),IF(COUNTIF(Week_end,CD4),0,IF(COUNTIF(Jours_fériés,CD4),0,CD25-HLOOKUP(CD4+1,Journalier_HLV_Inter,23,FALSE)))))))))))))</f>
        <v>0</v>
      </c>
      <c r="CE32" s="70">
        <f>IF(WEEKDAY(CE4,2)=5,(CE25-HLOOKUP(CE4+3,Journalier_HLV_Inter,23,FALSE)),IF(AND(WEEKDAY(CE4,2)=1,COUNTIF(Jours_fériés,AND(CE4+1,IE+2))),CE25-HLOOKUP(CE4+3,Journalier_HLV_Inter,23,FALSE),IF(AND(WEEKDAY(CE4,2)=1,COUNTIF(Jours_fériés,CE4+1)),CE25-HLOOKUP(CE4+2,Journalier_HLV_Inter,23,FALSE),IF(AND(WEEKDAY(CE4,2)=2,COUNTIF(Jours_fériés,AND(CE4+1,CE4+2))),CE25-HLOOKUP(CE4+3,Journalier_HLV_Inter,23,FALSE),IF(AND(WEEKDAY(CE4,2)=2,COUNTIF(Jours_fériés,CE4+1)),CE25-HLOOKUP(CE4+2,Journalier_HLV_Inter,23,FALSE),IF(AND(WEEKDAY(CE4,2)=3,COUNTIF(Jours_fériés,AND(CE4+1,CE4+2))),CE25-HLOOKUP(CE4+5,Journalier_HLV_Inter,23,FALSE),IF(AND(WEEKDAY(CE4,2)=3,COUNTIF(Jours_fériés,CE4+1)),CE25-HLOOKUP(CE4+2,Journalier_HLV_Inter,23,FALSE),IF(AND(WEEKDAY(CE4,2)=4,COUNTIF(Jours_fériés,CE4+1)),CE25-HLOOKUP(CE4+4,Journalier_HLV_Inter,23,FALSE),IF(AND(WEEKDAY(CE4,2)=4,COUNTIF(Jours_fériés,AND(CE4+1,CE4+4))),CE25-HLOOKUP(CE4+5,Journalier_HLV_Inter,23,FALSE),IF(AND(WEEKDAY(CE4,2)=5,COUNTIF(Jours_fériés,CE4+3)),CE25-HLOOKUP(CE4+4,Journalier_HLV_Inter,23,FALSE),IF(COUNTIF(Week_end,CE4),0,IF(COUNTIF(Jours_fériés,CE4),0,CE25-HLOOKUP(CE4+1,Journalier_HLV_Inter,23,FALSE)))))))))))))</f>
        <v>0</v>
      </c>
      <c r="CF32" s="70">
        <f>IF(WEEKDAY(CF4,2)=5,(CF25-HLOOKUP(CF4+3,Journalier_HLV_Inter,23,FALSE)),IF(AND(WEEKDAY(CF4,2)=1,COUNTIF(Jours_fériés,AND(CF4+1,IE+2))),CF25-HLOOKUP(CF4+3,Journalier_HLV_Inter,23,FALSE),IF(AND(WEEKDAY(CF4,2)=1,COUNTIF(Jours_fériés,CF4+1)),CF25-HLOOKUP(CF4+2,Journalier_HLV_Inter,23,FALSE),IF(AND(WEEKDAY(CF4,2)=2,COUNTIF(Jours_fériés,AND(CF4+1,CF4+2))),CF25-HLOOKUP(CF4+3,Journalier_HLV_Inter,23,FALSE),IF(AND(WEEKDAY(CF4,2)=2,COUNTIF(Jours_fériés,CF4+1)),CF25-HLOOKUP(CF4+2,Journalier_HLV_Inter,23,FALSE),IF(AND(WEEKDAY(CF4,2)=3,COUNTIF(Jours_fériés,AND(CF4+1,CF4+2))),CF25-HLOOKUP(CF4+5,Journalier_HLV_Inter,23,FALSE),IF(AND(WEEKDAY(CF4,2)=3,COUNTIF(Jours_fériés,CF4+1)),CF25-HLOOKUP(CF4+2,Journalier_HLV_Inter,23,FALSE),IF(AND(WEEKDAY(CF4,2)=4,COUNTIF(Jours_fériés,CF4+1)),CF25-HLOOKUP(CF4+4,Journalier_HLV_Inter,23,FALSE),IF(AND(WEEKDAY(CF4,2)=4,COUNTIF(Jours_fériés,AND(CF4+1,CF4+4))),CF25-HLOOKUP(CF4+5,Journalier_HLV_Inter,23,FALSE),IF(AND(WEEKDAY(CF4,2)=5,COUNTIF(Jours_fériés,CF4+3)),CF25-HLOOKUP(CF4+4,Journalier_HLV_Inter,23,FALSE),IF(COUNTIF(Week_end,CF4),0,IF(COUNTIF(Jours_fériés,CF4),0,CF25-HLOOKUP(CF4+1,Journalier_HLV_Inter,23,FALSE)))))))))))))</f>
        <v>0</v>
      </c>
      <c r="CG32" s="70">
        <f>IF(WEEKDAY(CG4,2)=5,(CG25-HLOOKUP(CG4+3,Journalier_HLV_Inter,23,FALSE)),IF(AND(WEEKDAY(CG4,2)=1,COUNTIF(Jours_fériés,AND(CG4+1,IE+2))),CG25-HLOOKUP(CG4+3,Journalier_HLV_Inter,23,FALSE),IF(AND(WEEKDAY(CG4,2)=1,COUNTIF(Jours_fériés,CG4+1)),CG25-HLOOKUP(CG4+2,Journalier_HLV_Inter,23,FALSE),IF(AND(WEEKDAY(CG4,2)=2,COUNTIF(Jours_fériés,AND(CG4+1,CG4+2))),CG25-HLOOKUP(CG4+3,Journalier_HLV_Inter,23,FALSE),IF(AND(WEEKDAY(CG4,2)=2,COUNTIF(Jours_fériés,CG4+1)),CG25-HLOOKUP(CG4+2,Journalier_HLV_Inter,23,FALSE),IF(AND(WEEKDAY(CG4,2)=3,COUNTIF(Jours_fériés,AND(CG4+1,CG4+2))),CG25-HLOOKUP(CG4+5,Journalier_HLV_Inter,23,FALSE),IF(AND(WEEKDAY(CG4,2)=3,COUNTIF(Jours_fériés,CG4+1)),CG25-HLOOKUP(CG4+2,Journalier_HLV_Inter,23,FALSE),IF(AND(WEEKDAY(CG4,2)=4,COUNTIF(Jours_fériés,CG4+1)),CG25-HLOOKUP(CG4+4,Journalier_HLV_Inter,23,FALSE),IF(AND(WEEKDAY(CG4,2)=4,COUNTIF(Jours_fériés,AND(CG4+1,CG4+4))),CG25-HLOOKUP(CG4+5,Journalier_HLV_Inter,23,FALSE),IF(AND(WEEKDAY(CG4,2)=5,COUNTIF(Jours_fériés,CG4+3)),CG25-HLOOKUP(CG4+4,Journalier_HLV_Inter,23,FALSE),IF(COUNTIF(Week_end,CG4),0,IF(COUNTIF(Jours_fériés,CG4),0,CG25-HLOOKUP(CG4+1,Journalier_HLV_Inter,23,FALSE)))))))))))))</f>
        <v>0</v>
      </c>
      <c r="CH32" s="70">
        <f>IF(WEEKDAY(CH4,2)=5,(CH25-HLOOKUP(CH4+3,Journalier_HLV_Inter,23,FALSE)),IF(AND(WEEKDAY(CH4,2)=1,COUNTIF(Jours_fériés,AND(CH4+1,IE+2))),CH25-HLOOKUP(CH4+3,Journalier_HLV_Inter,23,FALSE),IF(AND(WEEKDAY(CH4,2)=1,COUNTIF(Jours_fériés,CH4+1)),CH25-HLOOKUP(CH4+2,Journalier_HLV_Inter,23,FALSE),IF(AND(WEEKDAY(CH4,2)=2,COUNTIF(Jours_fériés,AND(CH4+1,CH4+2))),CH25-HLOOKUP(CH4+3,Journalier_HLV_Inter,23,FALSE),IF(AND(WEEKDAY(CH4,2)=2,COUNTIF(Jours_fériés,CH4+1)),CH25-HLOOKUP(CH4+2,Journalier_HLV_Inter,23,FALSE),IF(AND(WEEKDAY(CH4,2)=3,COUNTIF(Jours_fériés,AND(CH4+1,CH4+2))),CH25-HLOOKUP(CH4+5,Journalier_HLV_Inter,23,FALSE),IF(AND(WEEKDAY(CH4,2)=3,COUNTIF(Jours_fériés,CH4+1)),CH25-HLOOKUP(CH4+2,Journalier_HLV_Inter,23,FALSE),IF(AND(WEEKDAY(CH4,2)=4,COUNTIF(Jours_fériés,CH4+1)),CH25-HLOOKUP(CH4+4,Journalier_HLV_Inter,23,FALSE),IF(AND(WEEKDAY(CH4,2)=4,COUNTIF(Jours_fériés,AND(CH4+1,CH4+4))),CH25-HLOOKUP(CH4+5,Journalier_HLV_Inter,23,FALSE),IF(AND(WEEKDAY(CH4,2)=5,COUNTIF(Jours_fériés,CH4+3)),CH25-HLOOKUP(CH4+4,Journalier_HLV_Inter,23,FALSE),IF(COUNTIF(Week_end,CH4),0,IF(COUNTIF(Jours_fériés,CH4),0,CH25-HLOOKUP(CH4+1,Journalier_HLV_Inter,23,FALSE)))))))))))))</f>
        <v>0</v>
      </c>
      <c r="CI32" s="70">
        <f>IF(WEEKDAY(CI4,2)=5,(CI25-HLOOKUP(CI4+3,Journalier_HLV_Inter,23,FALSE)),IF(AND(WEEKDAY(CI4,2)=1,COUNTIF(Jours_fériés,AND(CI4+1,IE+2))),CI25-HLOOKUP(CI4+3,Journalier_HLV_Inter,23,FALSE),IF(AND(WEEKDAY(CI4,2)=1,COUNTIF(Jours_fériés,CI4+1)),CI25-HLOOKUP(CI4+2,Journalier_HLV_Inter,23,FALSE),IF(AND(WEEKDAY(CI4,2)=2,COUNTIF(Jours_fériés,AND(CI4+1,CI4+2))),CI25-HLOOKUP(CI4+3,Journalier_HLV_Inter,23,FALSE),IF(AND(WEEKDAY(CI4,2)=2,COUNTIF(Jours_fériés,CI4+1)),CI25-HLOOKUP(CI4+2,Journalier_HLV_Inter,23,FALSE),IF(AND(WEEKDAY(CI4,2)=3,COUNTIF(Jours_fériés,AND(CI4+1,CI4+2))),CI25-HLOOKUP(CI4+5,Journalier_HLV_Inter,23,FALSE),IF(AND(WEEKDAY(CI4,2)=3,COUNTIF(Jours_fériés,CI4+1)),CI25-HLOOKUP(CI4+2,Journalier_HLV_Inter,23,FALSE),IF(AND(WEEKDAY(CI4,2)=4,COUNTIF(Jours_fériés,CI4+1)),CI25-HLOOKUP(CI4+4,Journalier_HLV_Inter,23,FALSE),IF(AND(WEEKDAY(CI4,2)=4,COUNTIF(Jours_fériés,AND(CI4+1,CI4+4))),CI25-HLOOKUP(CI4+5,Journalier_HLV_Inter,23,FALSE),IF(AND(WEEKDAY(CI4,2)=5,COUNTIF(Jours_fériés,CI4+3)),CI25-HLOOKUP(CI4+4,Journalier_HLV_Inter,23,FALSE),IF(COUNTIF(Week_end,CI4),0,IF(COUNTIF(Jours_fériés,CI4),0,CI25-HLOOKUP(CI4+1,Journalier_HLV_Inter,23,FALSE)))))))))))))</f>
        <v>0</v>
      </c>
      <c r="CJ32" s="70">
        <f>IF(WEEKDAY(CJ4,2)=5,(CJ25-HLOOKUP(CJ4+3,Journalier_HLV_Inter,23,FALSE)),IF(AND(WEEKDAY(CJ4,2)=1,COUNTIF(Jours_fériés,AND(CJ4+1,IE+2))),CJ25-HLOOKUP(CJ4+3,Journalier_HLV_Inter,23,FALSE),IF(AND(WEEKDAY(CJ4,2)=1,COUNTIF(Jours_fériés,CJ4+1)),CJ25-HLOOKUP(CJ4+2,Journalier_HLV_Inter,23,FALSE),IF(AND(WEEKDAY(CJ4,2)=2,COUNTIF(Jours_fériés,AND(CJ4+1,CJ4+2))),CJ25-HLOOKUP(CJ4+3,Journalier_HLV_Inter,23,FALSE),IF(AND(WEEKDAY(CJ4,2)=2,COUNTIF(Jours_fériés,CJ4+1)),CJ25-HLOOKUP(CJ4+2,Journalier_HLV_Inter,23,FALSE),IF(AND(WEEKDAY(CJ4,2)=3,COUNTIF(Jours_fériés,AND(CJ4+1,CJ4+2))),CJ25-HLOOKUP(CJ4+5,Journalier_HLV_Inter,23,FALSE),IF(AND(WEEKDAY(CJ4,2)=3,COUNTIF(Jours_fériés,CJ4+1)),CJ25-HLOOKUP(CJ4+2,Journalier_HLV_Inter,23,FALSE),IF(AND(WEEKDAY(CJ4,2)=4,COUNTIF(Jours_fériés,CJ4+1)),CJ25-HLOOKUP(CJ4+4,Journalier_HLV_Inter,23,FALSE),IF(AND(WEEKDAY(CJ4,2)=4,COUNTIF(Jours_fériés,AND(CJ4+1,CJ4+4))),CJ25-HLOOKUP(CJ4+5,Journalier_HLV_Inter,23,FALSE),IF(AND(WEEKDAY(CJ4,2)=5,COUNTIF(Jours_fériés,CJ4+3)),CJ25-HLOOKUP(CJ4+4,Journalier_HLV_Inter,23,FALSE),IF(COUNTIF(Week_end,CJ4),0,IF(COUNTIF(Jours_fériés,CJ4),0,CJ25-HLOOKUP(CJ4+1,Journalier_HLV_Inter,23,FALSE)))))))))))))</f>
        <v>0</v>
      </c>
      <c r="CK32" s="70">
        <f>IF(WEEKDAY(CK4,2)=5,(CK25-HLOOKUP(CK4+3,Journalier_HLV_Inter,23,FALSE)),IF(AND(WEEKDAY(CK4,2)=1,COUNTIF(Jours_fériés,AND(CK4+1,IE+2))),CK25-HLOOKUP(CK4+3,Journalier_HLV_Inter,23,FALSE),IF(AND(WEEKDAY(CK4,2)=1,COUNTIF(Jours_fériés,CK4+1)),CK25-HLOOKUP(CK4+2,Journalier_HLV_Inter,23,FALSE),IF(AND(WEEKDAY(CK4,2)=2,COUNTIF(Jours_fériés,AND(CK4+1,CK4+2))),CK25-HLOOKUP(CK4+3,Journalier_HLV_Inter,23,FALSE),IF(AND(WEEKDAY(CK4,2)=2,COUNTIF(Jours_fériés,CK4+1)),CK25-HLOOKUP(CK4+2,Journalier_HLV_Inter,23,FALSE),IF(AND(WEEKDAY(CK4,2)=3,COUNTIF(Jours_fériés,AND(CK4+1,CK4+2))),CK25-HLOOKUP(CK4+5,Journalier_HLV_Inter,23,FALSE),IF(AND(WEEKDAY(CK4,2)=3,COUNTIF(Jours_fériés,CK4+1)),CK25-HLOOKUP(CK4+2,Journalier_HLV_Inter,23,FALSE),IF(AND(WEEKDAY(CK4,2)=4,COUNTIF(Jours_fériés,CK4+1)),CK25-HLOOKUP(CK4+4,Journalier_HLV_Inter,23,FALSE),IF(AND(WEEKDAY(CK4,2)=4,COUNTIF(Jours_fériés,AND(CK4+1,CK4+4))),CK25-HLOOKUP(CK4+5,Journalier_HLV_Inter,23,FALSE),IF(AND(WEEKDAY(CK4,2)=5,COUNTIF(Jours_fériés,CK4+3)),CK25-HLOOKUP(CK4+4,Journalier_HLV_Inter,23,FALSE),IF(COUNTIF(Week_end,CK4),0,IF(COUNTIF(Jours_fériés,CK4),0,CK25-HLOOKUP(CK4+1,Journalier_HLV_Inter,23,FALSE)))))))))))))</f>
        <v>0</v>
      </c>
      <c r="CL32" s="70">
        <f>IF(WEEKDAY(CL4,2)=5,(CL25-HLOOKUP(CL4+3,Journalier_HLV_Inter,23,FALSE)),IF(AND(WEEKDAY(CL4,2)=1,COUNTIF(Jours_fériés,AND(CL4+1,IE+2))),CL25-HLOOKUP(CL4+3,Journalier_HLV_Inter,23,FALSE),IF(AND(WEEKDAY(CL4,2)=1,COUNTIF(Jours_fériés,CL4+1)),CL25-HLOOKUP(CL4+2,Journalier_HLV_Inter,23,FALSE),IF(AND(WEEKDAY(CL4,2)=2,COUNTIF(Jours_fériés,AND(CL4+1,CL4+2))),CL25-HLOOKUP(CL4+3,Journalier_HLV_Inter,23,FALSE),IF(AND(WEEKDAY(CL4,2)=2,COUNTIF(Jours_fériés,CL4+1)),CL25-HLOOKUP(CL4+2,Journalier_HLV_Inter,23,FALSE),IF(AND(WEEKDAY(CL4,2)=3,COUNTIF(Jours_fériés,AND(CL4+1,CL4+2))),CL25-HLOOKUP(CL4+5,Journalier_HLV_Inter,23,FALSE),IF(AND(WEEKDAY(CL4,2)=3,COUNTIF(Jours_fériés,CL4+1)),CL25-HLOOKUP(CL4+2,Journalier_HLV_Inter,23,FALSE),IF(AND(WEEKDAY(CL4,2)=4,COUNTIF(Jours_fériés,CL4+1)),CL25-HLOOKUP(CL4+4,Journalier_HLV_Inter,23,FALSE),IF(AND(WEEKDAY(CL4,2)=4,COUNTIF(Jours_fériés,AND(CL4+1,CL4+4))),CL25-HLOOKUP(CL4+5,Journalier_HLV_Inter,23,FALSE),IF(AND(WEEKDAY(CL4,2)=5,COUNTIF(Jours_fériés,CL4+3)),CL25-HLOOKUP(CL4+4,Journalier_HLV_Inter,23,FALSE),IF(COUNTIF(Week_end,CL4),0,IF(COUNTIF(Jours_fériés,CL4),0,CL25-HLOOKUP(CL4+1,Journalier_HLV_Inter,23,FALSE)))))))))))))</f>
        <v>0</v>
      </c>
      <c r="CM32" s="70">
        <f>IF(WEEKDAY(CM4,2)=5,(CM25-HLOOKUP(CM4+3,Journalier_HLV_Inter,23,FALSE)),IF(AND(WEEKDAY(CM4,2)=1,COUNTIF(Jours_fériés,AND(CM4+1,IE+2))),CM25-HLOOKUP(CM4+3,Journalier_HLV_Inter,23,FALSE),IF(AND(WEEKDAY(CM4,2)=1,COUNTIF(Jours_fériés,CM4+1)),CM25-HLOOKUP(CM4+2,Journalier_HLV_Inter,23,FALSE),IF(AND(WEEKDAY(CM4,2)=2,COUNTIF(Jours_fériés,AND(CM4+1,CM4+2))),CM25-HLOOKUP(CM4+3,Journalier_HLV_Inter,23,FALSE),IF(AND(WEEKDAY(CM4,2)=2,COUNTIF(Jours_fériés,CM4+1)),CM25-HLOOKUP(CM4+2,Journalier_HLV_Inter,23,FALSE),IF(AND(WEEKDAY(CM4,2)=3,COUNTIF(Jours_fériés,AND(CM4+1,CM4+2))),CM25-HLOOKUP(CM4+5,Journalier_HLV_Inter,23,FALSE),IF(AND(WEEKDAY(CM4,2)=3,COUNTIF(Jours_fériés,CM4+1)),CM25-HLOOKUP(CM4+2,Journalier_HLV_Inter,23,FALSE),IF(AND(WEEKDAY(CM4,2)=4,COUNTIF(Jours_fériés,CM4+1)),CM25-HLOOKUP(CM4+4,Journalier_HLV_Inter,23,FALSE),IF(AND(WEEKDAY(CM4,2)=4,COUNTIF(Jours_fériés,AND(CM4+1,CM4+4))),CM25-HLOOKUP(CM4+5,Journalier_HLV_Inter,23,FALSE),IF(AND(WEEKDAY(CM4,2)=5,COUNTIF(Jours_fériés,CM4+3)),CM25-HLOOKUP(CM4+4,Journalier_HLV_Inter,23,FALSE),IF(COUNTIF(Week_end,CM4),0,IF(COUNTIF(Jours_fériés,CM4),0,CM25-HLOOKUP(CM4+1,Journalier_HLV_Inter,23,FALSE)))))))))))))</f>
        <v>0</v>
      </c>
      <c r="CN32" s="70">
        <f>IF(WEEKDAY(CN4,2)=5,(CN25-HLOOKUP(CN4+3,Journalier_HLV_Inter,23,FALSE)),IF(AND(WEEKDAY(CN4,2)=1,COUNTIF(Jours_fériés,AND(CN4+1,IE+2))),CN25-HLOOKUP(CN4+3,Journalier_HLV_Inter,23,FALSE),IF(AND(WEEKDAY(CN4,2)=1,COUNTIF(Jours_fériés,CN4+1)),CN25-HLOOKUP(CN4+2,Journalier_HLV_Inter,23,FALSE),IF(AND(WEEKDAY(CN4,2)=2,COUNTIF(Jours_fériés,AND(CN4+1,CN4+2))),CN25-HLOOKUP(CN4+3,Journalier_HLV_Inter,23,FALSE),IF(AND(WEEKDAY(CN4,2)=2,COUNTIF(Jours_fériés,CN4+1)),CN25-HLOOKUP(CN4+2,Journalier_HLV_Inter,23,FALSE),IF(AND(WEEKDAY(CN4,2)=3,COUNTIF(Jours_fériés,AND(CN4+1,CN4+2))),CN25-HLOOKUP(CN4+5,Journalier_HLV_Inter,23,FALSE),IF(AND(WEEKDAY(CN4,2)=3,COUNTIF(Jours_fériés,CN4+1)),CN25-HLOOKUP(CN4+2,Journalier_HLV_Inter,23,FALSE),IF(AND(WEEKDAY(CN4,2)=4,COUNTIF(Jours_fériés,CN4+1)),CN25-HLOOKUP(CN4+4,Journalier_HLV_Inter,23,FALSE),IF(AND(WEEKDAY(CN4,2)=4,COUNTIF(Jours_fériés,AND(CN4+1,CN4+4))),CN25-HLOOKUP(CN4+5,Journalier_HLV_Inter,23,FALSE),IF(AND(WEEKDAY(CN4,2)=5,COUNTIF(Jours_fériés,CN4+3)),CN25-HLOOKUP(CN4+4,Journalier_HLV_Inter,23,FALSE),IF(COUNTIF(Week_end,CN4),0,IF(COUNTIF(Jours_fériés,CN4),0,CN25-HLOOKUP(CN4+1,Journalier_HLV_Inter,23,FALSE)))))))))))))</f>
        <v>0</v>
      </c>
      <c r="CO32" s="70">
        <f>IF(WEEKDAY(CO4,2)=5,(CO25-HLOOKUP(CO4+3,Journalier_HLV_Inter,23,FALSE)),IF(AND(WEEKDAY(CO4,2)=1,COUNTIF(Jours_fériés,AND(CO4+1,IE+2))),CO25-HLOOKUP(CO4+3,Journalier_HLV_Inter,23,FALSE),IF(AND(WEEKDAY(CO4,2)=1,COUNTIF(Jours_fériés,CO4+1)),CO25-HLOOKUP(CO4+2,Journalier_HLV_Inter,23,FALSE),IF(AND(WEEKDAY(CO4,2)=2,COUNTIF(Jours_fériés,AND(CO4+1,CO4+2))),CO25-HLOOKUP(CO4+3,Journalier_HLV_Inter,23,FALSE),IF(AND(WEEKDAY(CO4,2)=2,COUNTIF(Jours_fériés,CO4+1)),CO25-HLOOKUP(CO4+2,Journalier_HLV_Inter,23,FALSE),IF(AND(WEEKDAY(CO4,2)=3,COUNTIF(Jours_fériés,AND(CO4+1,CO4+2))),CO25-HLOOKUP(CO4+5,Journalier_HLV_Inter,23,FALSE),IF(AND(WEEKDAY(CO4,2)=3,COUNTIF(Jours_fériés,CO4+1)),CO25-HLOOKUP(CO4+2,Journalier_HLV_Inter,23,FALSE),IF(AND(WEEKDAY(CO4,2)=4,COUNTIF(Jours_fériés,CO4+1)),CO25-HLOOKUP(CO4+4,Journalier_HLV_Inter,23,FALSE),IF(AND(WEEKDAY(CO4,2)=4,COUNTIF(Jours_fériés,AND(CO4+1,CO4+4))),CO25-HLOOKUP(CO4+5,Journalier_HLV_Inter,23,FALSE),IF(AND(WEEKDAY(CO4,2)=5,COUNTIF(Jours_fériés,CO4+3)),CO25-HLOOKUP(CO4+4,Journalier_HLV_Inter,23,FALSE),IF(COUNTIF(Week_end,CO4),0,IF(COUNTIF(Jours_fériés,CO4),0,CO25-HLOOKUP(CO4+1,Journalier_HLV_Inter,23,FALSE)))))))))))))</f>
        <v>0</v>
      </c>
      <c r="CP32" s="70">
        <f>IF(WEEKDAY(CP4,2)=5,(CP25-HLOOKUP(CP4+3,Journalier_HLV_Inter,23,FALSE)),IF(AND(WEEKDAY(CP4,2)=1,COUNTIF(Jours_fériés,AND(CP4+1,IE+2))),CP25-HLOOKUP(CP4+3,Journalier_HLV_Inter,23,FALSE),IF(AND(WEEKDAY(CP4,2)=1,COUNTIF(Jours_fériés,CP4+1)),CP25-HLOOKUP(CP4+2,Journalier_HLV_Inter,23,FALSE),IF(AND(WEEKDAY(CP4,2)=2,COUNTIF(Jours_fériés,AND(CP4+1,CP4+2))),CP25-HLOOKUP(CP4+3,Journalier_HLV_Inter,23,FALSE),IF(AND(WEEKDAY(CP4,2)=2,COUNTIF(Jours_fériés,CP4+1)),CP25-HLOOKUP(CP4+2,Journalier_HLV_Inter,23,FALSE),IF(AND(WEEKDAY(CP4,2)=3,COUNTIF(Jours_fériés,AND(CP4+1,CP4+2))),CP25-HLOOKUP(CP4+5,Journalier_HLV_Inter,23,FALSE),IF(AND(WEEKDAY(CP4,2)=3,COUNTIF(Jours_fériés,CP4+1)),CP25-HLOOKUP(CP4+2,Journalier_HLV_Inter,23,FALSE),IF(AND(WEEKDAY(CP4,2)=4,COUNTIF(Jours_fériés,CP4+1)),CP25-HLOOKUP(CP4+4,Journalier_HLV_Inter,23,FALSE),IF(AND(WEEKDAY(CP4,2)=4,COUNTIF(Jours_fériés,AND(CP4+1,CP4+4))),CP25-HLOOKUP(CP4+5,Journalier_HLV_Inter,23,FALSE),IF(AND(WEEKDAY(CP4,2)=5,COUNTIF(Jours_fériés,CP4+3)),CP25-HLOOKUP(CP4+4,Journalier_HLV_Inter,23,FALSE),IF(COUNTIF(Week_end,CP4),0,IF(COUNTIF(Jours_fériés,CP4),0,CP25-HLOOKUP(CP4+1,Journalier_HLV_Inter,23,FALSE)))))))))))))</f>
        <v>0</v>
      </c>
      <c r="CQ32" s="70">
        <f>IF(WEEKDAY(CQ4,2)=5,(CQ25-HLOOKUP(CQ4+3,Journalier_HLV_Inter,23,FALSE)),IF(AND(WEEKDAY(CQ4,2)=1,COUNTIF(Jours_fériés,AND(CQ4+1,IE+2))),CQ25-HLOOKUP(CQ4+3,Journalier_HLV_Inter,23,FALSE),IF(AND(WEEKDAY(CQ4,2)=1,COUNTIF(Jours_fériés,CQ4+1)),CQ25-HLOOKUP(CQ4+2,Journalier_HLV_Inter,23,FALSE),IF(AND(WEEKDAY(CQ4,2)=2,COUNTIF(Jours_fériés,AND(CQ4+1,CQ4+2))),CQ25-HLOOKUP(CQ4+3,Journalier_HLV_Inter,23,FALSE),IF(AND(WEEKDAY(CQ4,2)=2,COUNTIF(Jours_fériés,CQ4+1)),CQ25-HLOOKUP(CQ4+2,Journalier_HLV_Inter,23,FALSE),IF(AND(WEEKDAY(CQ4,2)=3,COUNTIF(Jours_fériés,AND(CQ4+1,CQ4+2))),CQ25-HLOOKUP(CQ4+5,Journalier_HLV_Inter,23,FALSE),IF(AND(WEEKDAY(CQ4,2)=3,COUNTIF(Jours_fériés,CQ4+1)),CQ25-HLOOKUP(CQ4+2,Journalier_HLV_Inter,23,FALSE),IF(AND(WEEKDAY(CQ4,2)=4,COUNTIF(Jours_fériés,CQ4+1)),CQ25-HLOOKUP(CQ4+4,Journalier_HLV_Inter,23,FALSE),IF(AND(WEEKDAY(CQ4,2)=4,COUNTIF(Jours_fériés,AND(CQ4+1,CQ4+4))),CQ25-HLOOKUP(CQ4+5,Journalier_HLV_Inter,23,FALSE),IF(AND(WEEKDAY(CQ4,2)=5,COUNTIF(Jours_fériés,CQ4+3)),CQ25-HLOOKUP(CQ4+4,Journalier_HLV_Inter,23,FALSE),IF(COUNTIF(Week_end,CQ4),0,IF(COUNTIF(Jours_fériés,CQ4),0,CQ25-HLOOKUP(CQ4+1,Journalier_HLV_Inter,23,FALSE)))))))))))))</f>
        <v>0</v>
      </c>
      <c r="CR32" s="70">
        <f>IF(WEEKDAY(CR4,2)=5,(CR25-HLOOKUP(CR4+3,Journalier_HLV_Inter,23,FALSE)),IF(AND(WEEKDAY(CR4,2)=1,COUNTIF(Jours_fériés,AND(CR4+1,IE+2))),CR25-HLOOKUP(CR4+3,Journalier_HLV_Inter,23,FALSE),IF(AND(WEEKDAY(CR4,2)=1,COUNTIF(Jours_fériés,CR4+1)),CR25-HLOOKUP(CR4+2,Journalier_HLV_Inter,23,FALSE),IF(AND(WEEKDAY(CR4,2)=2,COUNTIF(Jours_fériés,AND(CR4+1,CR4+2))),CR25-HLOOKUP(CR4+3,Journalier_HLV_Inter,23,FALSE),IF(AND(WEEKDAY(CR4,2)=2,COUNTIF(Jours_fériés,CR4+1)),CR25-HLOOKUP(CR4+2,Journalier_HLV_Inter,23,FALSE),IF(AND(WEEKDAY(CR4,2)=3,COUNTIF(Jours_fériés,AND(CR4+1,CR4+2))),CR25-HLOOKUP(CR4+5,Journalier_HLV_Inter,23,FALSE),IF(AND(WEEKDAY(CR4,2)=3,COUNTIF(Jours_fériés,CR4+1)),CR25-HLOOKUP(CR4+2,Journalier_HLV_Inter,23,FALSE),IF(AND(WEEKDAY(CR4,2)=4,COUNTIF(Jours_fériés,CR4+1)),CR25-HLOOKUP(CR4+4,Journalier_HLV_Inter,23,FALSE),IF(AND(WEEKDAY(CR4,2)=4,COUNTIF(Jours_fériés,AND(CR4+1,CR4+4))),CR25-HLOOKUP(CR4+5,Journalier_HLV_Inter,23,FALSE),IF(AND(WEEKDAY(CR4,2)=5,COUNTIF(Jours_fériés,CR4+3)),CR25-HLOOKUP(CR4+4,Journalier_HLV_Inter,23,FALSE),IF(COUNTIF(Week_end,CR4),0,IF(COUNTIF(Jours_fériés,CR4),0,CR25-HLOOKUP(CR4+1,Journalier_HLV_Inter,23,FALSE)))))))))))))</f>
        <v>0</v>
      </c>
      <c r="CS32" s="70">
        <f>IF(WEEKDAY(CS4,2)=5,(CS25-HLOOKUP(CS4+3,Journalier_HLV_Inter,23,FALSE)),IF(AND(WEEKDAY(CS4,2)=1,COUNTIF(Jours_fériés,AND(CS4+1,IE+2))),CS25-HLOOKUP(CS4+3,Journalier_HLV_Inter,23,FALSE),IF(AND(WEEKDAY(CS4,2)=1,COUNTIF(Jours_fériés,CS4+1)),CS25-HLOOKUP(CS4+2,Journalier_HLV_Inter,23,FALSE),IF(AND(WEEKDAY(CS4,2)=2,COUNTIF(Jours_fériés,AND(CS4+1,CS4+2))),CS25-HLOOKUP(CS4+3,Journalier_HLV_Inter,23,FALSE),IF(AND(WEEKDAY(CS4,2)=2,COUNTIF(Jours_fériés,CS4+1)),CS25-HLOOKUP(CS4+2,Journalier_HLV_Inter,23,FALSE),IF(AND(WEEKDAY(CS4,2)=3,COUNTIF(Jours_fériés,AND(CS4+1,CS4+2))),CS25-HLOOKUP(CS4+5,Journalier_HLV_Inter,23,FALSE),IF(AND(WEEKDAY(CS4,2)=3,COUNTIF(Jours_fériés,CS4+1)),CS25-HLOOKUP(CS4+2,Journalier_HLV_Inter,23,FALSE),IF(AND(WEEKDAY(CS4,2)=4,COUNTIF(Jours_fériés,CS4+1)),CS25-HLOOKUP(CS4+4,Journalier_HLV_Inter,23,FALSE),IF(AND(WEEKDAY(CS4,2)=4,COUNTIF(Jours_fériés,AND(CS4+1,CS4+4))),CS25-HLOOKUP(CS4+5,Journalier_HLV_Inter,23,FALSE),IF(AND(WEEKDAY(CS4,2)=5,COUNTIF(Jours_fériés,CS4+3)),CS25-HLOOKUP(CS4+4,Journalier_HLV_Inter,23,FALSE),IF(COUNTIF(Week_end,CS4),0,IF(COUNTIF(Jours_fériés,CS4),0,CS25-HLOOKUP(CS4+1,Journalier_HLV_Inter,23,FALSE)))))))))))))</f>
        <v>0</v>
      </c>
      <c r="CT32" s="70">
        <f>IF(WEEKDAY(CT4,2)=5,(CT25-HLOOKUP(CT4+3,Journalier_HLV_Inter,23,FALSE)),IF(AND(WEEKDAY(CT4,2)=1,COUNTIF(Jours_fériés,AND(CT4+1,IE+2))),CT25-HLOOKUP(CT4+3,Journalier_HLV_Inter,23,FALSE),IF(AND(WEEKDAY(CT4,2)=1,COUNTIF(Jours_fériés,CT4+1)),CT25-HLOOKUP(CT4+2,Journalier_HLV_Inter,23,FALSE),IF(AND(WEEKDAY(CT4,2)=2,COUNTIF(Jours_fériés,AND(CT4+1,CT4+2))),CT25-HLOOKUP(CT4+3,Journalier_HLV_Inter,23,FALSE),IF(AND(WEEKDAY(CT4,2)=2,COUNTIF(Jours_fériés,CT4+1)),CT25-HLOOKUP(CT4+2,Journalier_HLV_Inter,23,FALSE),IF(AND(WEEKDAY(CT4,2)=3,COUNTIF(Jours_fériés,AND(CT4+1,CT4+2))),CT25-HLOOKUP(CT4+5,Journalier_HLV_Inter,23,FALSE),IF(AND(WEEKDAY(CT4,2)=3,COUNTIF(Jours_fériés,CT4+1)),CT25-HLOOKUP(CT4+2,Journalier_HLV_Inter,23,FALSE),IF(AND(WEEKDAY(CT4,2)=4,COUNTIF(Jours_fériés,CT4+1)),CT25-HLOOKUP(CT4+4,Journalier_HLV_Inter,23,FALSE),IF(AND(WEEKDAY(CT4,2)=4,COUNTIF(Jours_fériés,AND(CT4+1,CT4+4))),CT25-HLOOKUP(CT4+5,Journalier_HLV_Inter,23,FALSE),IF(AND(WEEKDAY(CT4,2)=5,COUNTIF(Jours_fériés,CT4+3)),CT25-HLOOKUP(CT4+4,Journalier_HLV_Inter,23,FALSE),IF(COUNTIF(Week_end,CT4),0,IF(COUNTIF(Jours_fériés,CT4),0,CT25-HLOOKUP(CT4+1,Journalier_HLV_Inter,23,FALSE)))))))))))))</f>
        <v>0</v>
      </c>
      <c r="CU32" s="70">
        <f>IF(WEEKDAY(CU4,2)=5,(CU25-HLOOKUP(CU4+3,Journalier_HLV_Inter,23,FALSE)),IF(AND(WEEKDAY(CU4,2)=1,COUNTIF(Jours_fériés,AND(CU4+1,IE+2))),CU25-HLOOKUP(CU4+3,Journalier_HLV_Inter,23,FALSE),IF(AND(WEEKDAY(CU4,2)=1,COUNTIF(Jours_fériés,CU4+1)),CU25-HLOOKUP(CU4+2,Journalier_HLV_Inter,23,FALSE),IF(AND(WEEKDAY(CU4,2)=2,COUNTIF(Jours_fériés,AND(CU4+1,CU4+2))),CU25-HLOOKUP(CU4+3,Journalier_HLV_Inter,23,FALSE),IF(AND(WEEKDAY(CU4,2)=2,COUNTIF(Jours_fériés,CU4+1)),CU25-HLOOKUP(CU4+2,Journalier_HLV_Inter,23,FALSE),IF(AND(WEEKDAY(CU4,2)=3,COUNTIF(Jours_fériés,AND(CU4+1,CU4+2))),CU25-HLOOKUP(CU4+5,Journalier_HLV_Inter,23,FALSE),IF(AND(WEEKDAY(CU4,2)=3,COUNTIF(Jours_fériés,CU4+1)),CU25-HLOOKUP(CU4+2,Journalier_HLV_Inter,23,FALSE),IF(AND(WEEKDAY(CU4,2)=4,COUNTIF(Jours_fériés,CU4+1)),CU25-HLOOKUP(CU4+4,Journalier_HLV_Inter,23,FALSE),IF(AND(WEEKDAY(CU4,2)=4,COUNTIF(Jours_fériés,AND(CU4+1,CU4+4))),CU25-HLOOKUP(CU4+5,Journalier_HLV_Inter,23,FALSE),IF(AND(WEEKDAY(CU4,2)=5,COUNTIF(Jours_fériés,CU4+3)),CU25-HLOOKUP(CU4+4,Journalier_HLV_Inter,23,FALSE),IF(COUNTIF(Week_end,CU4),0,IF(COUNTIF(Jours_fériés,CU4),0,CU25-HLOOKUP(CU4+1,Journalier_HLV_Inter,23,FALSE)))))))))))))</f>
        <v>0</v>
      </c>
      <c r="CV32" s="70">
        <f>IF(WEEKDAY(CV4,2)=5,(CV25-HLOOKUP(CV4+3,Journalier_HLV_Inter,23,FALSE)),IF(AND(WEEKDAY(CV4,2)=1,COUNTIF(Jours_fériés,AND(CV4+1,IE+2))),CV25-HLOOKUP(CV4+3,Journalier_HLV_Inter,23,FALSE),IF(AND(WEEKDAY(CV4,2)=1,COUNTIF(Jours_fériés,CV4+1)),CV25-HLOOKUP(CV4+2,Journalier_HLV_Inter,23,FALSE),IF(AND(WEEKDAY(CV4,2)=2,COUNTIF(Jours_fériés,AND(CV4+1,CV4+2))),CV25-HLOOKUP(CV4+3,Journalier_HLV_Inter,23,FALSE),IF(AND(WEEKDAY(CV4,2)=2,COUNTIF(Jours_fériés,CV4+1)),CV25-HLOOKUP(CV4+2,Journalier_HLV_Inter,23,FALSE),IF(AND(WEEKDAY(CV4,2)=3,COUNTIF(Jours_fériés,AND(CV4+1,CV4+2))),CV25-HLOOKUP(CV4+5,Journalier_HLV_Inter,23,FALSE),IF(AND(WEEKDAY(CV4,2)=3,COUNTIF(Jours_fériés,CV4+1)),CV25-HLOOKUP(CV4+2,Journalier_HLV_Inter,23,FALSE),IF(AND(WEEKDAY(CV4,2)=4,COUNTIF(Jours_fériés,CV4+1)),CV25-HLOOKUP(CV4+4,Journalier_HLV_Inter,23,FALSE),IF(AND(WEEKDAY(CV4,2)=4,COUNTIF(Jours_fériés,AND(CV4+1,CV4+4))),CV25-HLOOKUP(CV4+5,Journalier_HLV_Inter,23,FALSE),IF(AND(WEEKDAY(CV4,2)=5,COUNTIF(Jours_fériés,CV4+3)),CV25-HLOOKUP(CV4+4,Journalier_HLV_Inter,23,FALSE),IF(COUNTIF(Week_end,CV4),0,IF(COUNTIF(Jours_fériés,CV4),0,CV25-HLOOKUP(CV4+1,Journalier_HLV_Inter,23,FALSE)))))))))))))</f>
        <v>0</v>
      </c>
      <c r="CW32" s="70">
        <f>IF(WEEKDAY(CW4,2)=5,(CW25-HLOOKUP(CW4+3,Journalier_HLV_Inter,23,FALSE)),IF(AND(WEEKDAY(CW4,2)=1,COUNTIF(Jours_fériés,AND(CW4+1,IE+2))),CW25-HLOOKUP(CW4+3,Journalier_HLV_Inter,23,FALSE),IF(AND(WEEKDAY(CW4,2)=1,COUNTIF(Jours_fériés,CW4+1)),CW25-HLOOKUP(CW4+2,Journalier_HLV_Inter,23,FALSE),IF(AND(WEEKDAY(CW4,2)=2,COUNTIF(Jours_fériés,AND(CW4+1,CW4+2))),CW25-HLOOKUP(CW4+3,Journalier_HLV_Inter,23,FALSE),IF(AND(WEEKDAY(CW4,2)=2,COUNTIF(Jours_fériés,CW4+1)),CW25-HLOOKUP(CW4+2,Journalier_HLV_Inter,23,FALSE),IF(AND(WEEKDAY(CW4,2)=3,COUNTIF(Jours_fériés,AND(CW4+1,CW4+2))),CW25-HLOOKUP(CW4+5,Journalier_HLV_Inter,23,FALSE),IF(AND(WEEKDAY(CW4,2)=3,COUNTIF(Jours_fériés,CW4+1)),CW25-HLOOKUP(CW4+2,Journalier_HLV_Inter,23,FALSE),IF(AND(WEEKDAY(CW4,2)=4,COUNTIF(Jours_fériés,CW4+1)),CW25-HLOOKUP(CW4+4,Journalier_HLV_Inter,23,FALSE),IF(AND(WEEKDAY(CW4,2)=4,COUNTIF(Jours_fériés,AND(CW4+1,CW4+4))),CW25-HLOOKUP(CW4+5,Journalier_HLV_Inter,23,FALSE),IF(AND(WEEKDAY(CW4,2)=5,COUNTIF(Jours_fériés,CW4+3)),CW25-HLOOKUP(CW4+4,Journalier_HLV_Inter,23,FALSE),IF(COUNTIF(Week_end,CW4),0,IF(COUNTIF(Jours_fériés,CW4),0,CW25-HLOOKUP(CW4+1,Journalier_HLV_Inter,23,FALSE)))))))))))))</f>
        <v>0</v>
      </c>
      <c r="CX32" s="70">
        <f>IF(WEEKDAY(CX4,2)=5,(CX25-HLOOKUP(CX4+3,Journalier_HLV_Inter,23,FALSE)),IF(AND(WEEKDAY(CX4,2)=1,COUNTIF(Jours_fériés,AND(CX4+1,IE+2))),CX25-HLOOKUP(CX4+3,Journalier_HLV_Inter,23,FALSE),IF(AND(WEEKDAY(CX4,2)=1,COUNTIF(Jours_fériés,CX4+1)),CX25-HLOOKUP(CX4+2,Journalier_HLV_Inter,23,FALSE),IF(AND(WEEKDAY(CX4,2)=2,COUNTIF(Jours_fériés,AND(CX4+1,CX4+2))),CX25-HLOOKUP(CX4+3,Journalier_HLV_Inter,23,FALSE),IF(AND(WEEKDAY(CX4,2)=2,COUNTIF(Jours_fériés,CX4+1)),CX25-HLOOKUP(CX4+2,Journalier_HLV_Inter,23,FALSE),IF(AND(WEEKDAY(CX4,2)=3,COUNTIF(Jours_fériés,AND(CX4+1,CX4+2))),CX25-HLOOKUP(CX4+5,Journalier_HLV_Inter,23,FALSE),IF(AND(WEEKDAY(CX4,2)=3,COUNTIF(Jours_fériés,CX4+1)),CX25-HLOOKUP(CX4+2,Journalier_HLV_Inter,23,FALSE),IF(AND(WEEKDAY(CX4,2)=4,COUNTIF(Jours_fériés,CX4+1)),CX25-HLOOKUP(CX4+4,Journalier_HLV_Inter,23,FALSE),IF(AND(WEEKDAY(CX4,2)=4,COUNTIF(Jours_fériés,AND(CX4+1,CX4+4))),CX25-HLOOKUP(CX4+5,Journalier_HLV_Inter,23,FALSE),IF(AND(WEEKDAY(CX4,2)=5,COUNTIF(Jours_fériés,CX4+3)),CX25-HLOOKUP(CX4+4,Journalier_HLV_Inter,23,FALSE),IF(COUNTIF(Week_end,CX4),0,IF(COUNTIF(Jours_fériés,CX4),0,CX25-HLOOKUP(CX4+1,Journalier_HLV_Inter,23,FALSE)))))))))))))</f>
        <v>0</v>
      </c>
      <c r="CY32" s="70">
        <f>IF(WEEKDAY(CY4,2)=5,(CY25-HLOOKUP(CY4+3,Journalier_HLV_Inter,23,FALSE)),IF(AND(WEEKDAY(CY4,2)=1,COUNTIF(Jours_fériés,AND(CY4+1,IE+2))),CY25-HLOOKUP(CY4+3,Journalier_HLV_Inter,23,FALSE),IF(AND(WEEKDAY(CY4,2)=1,COUNTIF(Jours_fériés,CY4+1)),CY25-HLOOKUP(CY4+2,Journalier_HLV_Inter,23,FALSE),IF(AND(WEEKDAY(CY4,2)=2,COUNTIF(Jours_fériés,AND(CY4+1,CY4+2))),CY25-HLOOKUP(CY4+3,Journalier_HLV_Inter,23,FALSE),IF(AND(WEEKDAY(CY4,2)=2,COUNTIF(Jours_fériés,CY4+1)),CY25-HLOOKUP(CY4+2,Journalier_HLV_Inter,23,FALSE),IF(AND(WEEKDAY(CY4,2)=3,COUNTIF(Jours_fériés,AND(CY4+1,CY4+2))),CY25-HLOOKUP(CY4+5,Journalier_HLV_Inter,23,FALSE),IF(AND(WEEKDAY(CY4,2)=3,COUNTIF(Jours_fériés,CY4+1)),CY25-HLOOKUP(CY4+2,Journalier_HLV_Inter,23,FALSE),IF(AND(WEEKDAY(CY4,2)=4,COUNTIF(Jours_fériés,CY4+1)),CY25-HLOOKUP(CY4+4,Journalier_HLV_Inter,23,FALSE),IF(AND(WEEKDAY(CY4,2)=4,COUNTIF(Jours_fériés,AND(CY4+1,CY4+4))),CY25-HLOOKUP(CY4+5,Journalier_HLV_Inter,23,FALSE),IF(AND(WEEKDAY(CY4,2)=5,COUNTIF(Jours_fériés,CY4+3)),CY25-HLOOKUP(CY4+4,Journalier_HLV_Inter,23,FALSE),IF(COUNTIF(Week_end,CY4),0,IF(COUNTIF(Jours_fériés,CY4),0,CY25-HLOOKUP(CY4+1,Journalier_HLV_Inter,23,FALSE)))))))))))))</f>
        <v>0</v>
      </c>
      <c r="CZ32" s="70">
        <f>IF(WEEKDAY(CZ4,2)=5,(CZ25-HLOOKUP(CZ4+3,Journalier_HLV_Inter,23,FALSE)),IF(AND(WEEKDAY(CZ4,2)=1,COUNTIF(Jours_fériés,AND(CZ4+1,IE+2))),CZ25-HLOOKUP(CZ4+3,Journalier_HLV_Inter,23,FALSE),IF(AND(WEEKDAY(CZ4,2)=1,COUNTIF(Jours_fériés,CZ4+1)),CZ25-HLOOKUP(CZ4+2,Journalier_HLV_Inter,23,FALSE),IF(AND(WEEKDAY(CZ4,2)=2,COUNTIF(Jours_fériés,AND(CZ4+1,CZ4+2))),CZ25-HLOOKUP(CZ4+3,Journalier_HLV_Inter,23,FALSE),IF(AND(WEEKDAY(CZ4,2)=2,COUNTIF(Jours_fériés,CZ4+1)),CZ25-HLOOKUP(CZ4+2,Journalier_HLV_Inter,23,FALSE),IF(AND(WEEKDAY(CZ4,2)=3,COUNTIF(Jours_fériés,AND(CZ4+1,CZ4+2))),CZ25-HLOOKUP(CZ4+5,Journalier_HLV_Inter,23,FALSE),IF(AND(WEEKDAY(CZ4,2)=3,COUNTIF(Jours_fériés,CZ4+1)),CZ25-HLOOKUP(CZ4+2,Journalier_HLV_Inter,23,FALSE),IF(AND(WEEKDAY(CZ4,2)=4,COUNTIF(Jours_fériés,CZ4+1)),CZ25-HLOOKUP(CZ4+4,Journalier_HLV_Inter,23,FALSE),IF(AND(WEEKDAY(CZ4,2)=4,COUNTIF(Jours_fériés,AND(CZ4+1,CZ4+4))),CZ25-HLOOKUP(CZ4+5,Journalier_HLV_Inter,23,FALSE),IF(AND(WEEKDAY(CZ4,2)=5,COUNTIF(Jours_fériés,CZ4+3)),CZ25-HLOOKUP(CZ4+4,Journalier_HLV_Inter,23,FALSE),IF(COUNTIF(Week_end,CZ4),0,IF(COUNTIF(Jours_fériés,CZ4),0,CZ25-HLOOKUP(CZ4+1,Journalier_HLV_Inter,23,FALSE)))))))))))))</f>
        <v>0</v>
      </c>
      <c r="DA32" s="70">
        <f>IF(WEEKDAY(DA4,2)=5,(DA25-HLOOKUP(DA4+3,Journalier_HLV_Inter,23,FALSE)),IF(AND(WEEKDAY(DA4,2)=1,COUNTIF(Jours_fériés,AND(DA4+1,IE+2))),DA25-HLOOKUP(DA4+3,Journalier_HLV_Inter,23,FALSE),IF(AND(WEEKDAY(DA4,2)=1,COUNTIF(Jours_fériés,DA4+1)),DA25-HLOOKUP(DA4+2,Journalier_HLV_Inter,23,FALSE),IF(AND(WEEKDAY(DA4,2)=2,COUNTIF(Jours_fériés,AND(DA4+1,DA4+2))),DA25-HLOOKUP(DA4+3,Journalier_HLV_Inter,23,FALSE),IF(AND(WEEKDAY(DA4,2)=2,COUNTIF(Jours_fériés,DA4+1)),DA25-HLOOKUP(DA4+2,Journalier_HLV_Inter,23,FALSE),IF(AND(WEEKDAY(DA4,2)=3,COUNTIF(Jours_fériés,AND(DA4+1,DA4+2))),DA25-HLOOKUP(DA4+5,Journalier_HLV_Inter,23,FALSE),IF(AND(WEEKDAY(DA4,2)=3,COUNTIF(Jours_fériés,DA4+1)),DA25-HLOOKUP(DA4+2,Journalier_HLV_Inter,23,FALSE),IF(AND(WEEKDAY(DA4,2)=4,COUNTIF(Jours_fériés,DA4+1)),DA25-HLOOKUP(DA4+4,Journalier_HLV_Inter,23,FALSE),IF(AND(WEEKDAY(DA4,2)=4,COUNTIF(Jours_fériés,AND(DA4+1,DA4+4))),DA25-HLOOKUP(DA4+5,Journalier_HLV_Inter,23,FALSE),IF(AND(WEEKDAY(DA4,2)=5,COUNTIF(Jours_fériés,DA4+3)),DA25-HLOOKUP(DA4+4,Journalier_HLV_Inter,23,FALSE),IF(COUNTIF(Week_end,DA4),0,IF(COUNTIF(Jours_fériés,DA4),0,DA25-HLOOKUP(DA4+1,Journalier_HLV_Inter,23,FALSE)))))))))))))</f>
        <v>0</v>
      </c>
      <c r="DB32" s="70">
        <f>IF(WEEKDAY(DB4,2)=5,(DB25-HLOOKUP(DB4+3,Journalier_HLV_Inter,23,FALSE)),IF(AND(WEEKDAY(DB4,2)=1,COUNTIF(Jours_fériés,AND(DB4+1,IE+2))),DB25-HLOOKUP(DB4+3,Journalier_HLV_Inter,23,FALSE),IF(AND(WEEKDAY(DB4,2)=1,COUNTIF(Jours_fériés,DB4+1)),DB25-HLOOKUP(DB4+2,Journalier_HLV_Inter,23,FALSE),IF(AND(WEEKDAY(DB4,2)=2,COUNTIF(Jours_fériés,AND(DB4+1,DB4+2))),DB25-HLOOKUP(DB4+3,Journalier_HLV_Inter,23,FALSE),IF(AND(WEEKDAY(DB4,2)=2,COUNTIF(Jours_fériés,DB4+1)),DB25-HLOOKUP(DB4+2,Journalier_HLV_Inter,23,FALSE),IF(AND(WEEKDAY(DB4,2)=3,COUNTIF(Jours_fériés,AND(DB4+1,DB4+2))),DB25-HLOOKUP(DB4+5,Journalier_HLV_Inter,23,FALSE),IF(AND(WEEKDAY(DB4,2)=3,COUNTIF(Jours_fériés,DB4+1)),DB25-HLOOKUP(DB4+2,Journalier_HLV_Inter,23,FALSE),IF(AND(WEEKDAY(DB4,2)=4,COUNTIF(Jours_fériés,DB4+1)),DB25-HLOOKUP(DB4+4,Journalier_HLV_Inter,23,FALSE),IF(AND(WEEKDAY(DB4,2)=4,COUNTIF(Jours_fériés,AND(DB4+1,DB4+4))),DB25-HLOOKUP(DB4+5,Journalier_HLV_Inter,23,FALSE),IF(AND(WEEKDAY(DB4,2)=5,COUNTIF(Jours_fériés,DB4+3)),DB25-HLOOKUP(DB4+4,Journalier_HLV_Inter,23,FALSE),IF(COUNTIF(Week_end,DB4),0,IF(COUNTIF(Jours_fériés,DB4),0,DB25-HLOOKUP(DB4+1,Journalier_HLV_Inter,23,FALSE)))))))))))))</f>
        <v>0</v>
      </c>
      <c r="DC32" s="70">
        <f>IF(WEEKDAY(DC4,2)=5,(DC25-HLOOKUP(DC4+3,Journalier_HLV_Inter,23,FALSE)),IF(AND(WEEKDAY(DC4,2)=1,COUNTIF(Jours_fériés,AND(DC4+1,IE+2))),DC25-HLOOKUP(DC4+3,Journalier_HLV_Inter,23,FALSE),IF(AND(WEEKDAY(DC4,2)=1,COUNTIF(Jours_fériés,DC4+1)),DC25-HLOOKUP(DC4+2,Journalier_HLV_Inter,23,FALSE),IF(AND(WEEKDAY(DC4,2)=2,COUNTIF(Jours_fériés,AND(DC4+1,DC4+2))),DC25-HLOOKUP(DC4+3,Journalier_HLV_Inter,23,FALSE),IF(AND(WEEKDAY(DC4,2)=2,COUNTIF(Jours_fériés,DC4+1)),DC25-HLOOKUP(DC4+2,Journalier_HLV_Inter,23,FALSE),IF(AND(WEEKDAY(DC4,2)=3,COUNTIF(Jours_fériés,AND(DC4+1,DC4+2))),DC25-HLOOKUP(DC4+5,Journalier_HLV_Inter,23,FALSE),IF(AND(WEEKDAY(DC4,2)=3,COUNTIF(Jours_fériés,DC4+1)),DC25-HLOOKUP(DC4+2,Journalier_HLV_Inter,23,FALSE),IF(AND(WEEKDAY(DC4,2)=4,COUNTIF(Jours_fériés,DC4+1)),DC25-HLOOKUP(DC4+4,Journalier_HLV_Inter,23,FALSE),IF(AND(WEEKDAY(DC4,2)=4,COUNTIF(Jours_fériés,AND(DC4+1,DC4+4))),DC25-HLOOKUP(DC4+5,Journalier_HLV_Inter,23,FALSE),IF(AND(WEEKDAY(DC4,2)=5,COUNTIF(Jours_fériés,DC4+3)),DC25-HLOOKUP(DC4+4,Journalier_HLV_Inter,23,FALSE),IF(COUNTIF(Week_end,DC4),0,IF(COUNTIF(Jours_fériés,DC4),0,DC25-HLOOKUP(DC4+1,Journalier_HLV_Inter,23,FALSE)))))))))))))</f>
        <v>0</v>
      </c>
      <c r="DD32" s="70">
        <f>IF(WEEKDAY(DD4,2)=5,(DD25-HLOOKUP(DD4+3,Journalier_HLV_Inter,23,FALSE)),IF(AND(WEEKDAY(DD4,2)=1,COUNTIF(Jours_fériés,AND(DD4+1,IE+2))),DD25-HLOOKUP(DD4+3,Journalier_HLV_Inter,23,FALSE),IF(AND(WEEKDAY(DD4,2)=1,COUNTIF(Jours_fériés,DD4+1)),DD25-HLOOKUP(DD4+2,Journalier_HLV_Inter,23,FALSE),IF(AND(WEEKDAY(DD4,2)=2,COUNTIF(Jours_fériés,AND(DD4+1,DD4+2))),DD25-HLOOKUP(DD4+3,Journalier_HLV_Inter,23,FALSE),IF(AND(WEEKDAY(DD4,2)=2,COUNTIF(Jours_fériés,DD4+1)),DD25-HLOOKUP(DD4+2,Journalier_HLV_Inter,23,FALSE),IF(AND(WEEKDAY(DD4,2)=3,COUNTIF(Jours_fériés,AND(DD4+1,DD4+2))),DD25-HLOOKUP(DD4+5,Journalier_HLV_Inter,23,FALSE),IF(AND(WEEKDAY(DD4,2)=3,COUNTIF(Jours_fériés,DD4+1)),DD25-HLOOKUP(DD4+2,Journalier_HLV_Inter,23,FALSE),IF(AND(WEEKDAY(DD4,2)=4,COUNTIF(Jours_fériés,DD4+1)),DD25-HLOOKUP(DD4+4,Journalier_HLV_Inter,23,FALSE),IF(AND(WEEKDAY(DD4,2)=4,COUNTIF(Jours_fériés,AND(DD4+1,DD4+4))),DD25-HLOOKUP(DD4+5,Journalier_HLV_Inter,23,FALSE),IF(AND(WEEKDAY(DD4,2)=5,COUNTIF(Jours_fériés,DD4+3)),DD25-HLOOKUP(DD4+4,Journalier_HLV_Inter,23,FALSE),IF(COUNTIF(Week_end,DD4),0,IF(COUNTIF(Jours_fériés,DD4),0,DD25-HLOOKUP(DD4+1,Journalier_HLV_Inter,23,FALSE)))))))))))))</f>
        <v>0</v>
      </c>
      <c r="DE32" s="70">
        <f>IF(WEEKDAY(DE4,2)=5,(DE25-HLOOKUP(DE4+3,Journalier_HLV_Inter,23,FALSE)),IF(AND(WEEKDAY(DE4,2)=1,COUNTIF(Jours_fériés,AND(DE4+1,IE+2))),DE25-HLOOKUP(DE4+3,Journalier_HLV_Inter,23,FALSE),IF(AND(WEEKDAY(DE4,2)=1,COUNTIF(Jours_fériés,DE4+1)),DE25-HLOOKUP(DE4+2,Journalier_HLV_Inter,23,FALSE),IF(AND(WEEKDAY(DE4,2)=2,COUNTIF(Jours_fériés,AND(DE4+1,DE4+2))),DE25-HLOOKUP(DE4+3,Journalier_HLV_Inter,23,FALSE),IF(AND(WEEKDAY(DE4,2)=2,COUNTIF(Jours_fériés,DE4+1)),DE25-HLOOKUP(DE4+2,Journalier_HLV_Inter,23,FALSE),IF(AND(WEEKDAY(DE4,2)=3,COUNTIF(Jours_fériés,AND(DE4+1,DE4+2))),DE25-HLOOKUP(DE4+5,Journalier_HLV_Inter,23,FALSE),IF(AND(WEEKDAY(DE4,2)=3,COUNTIF(Jours_fériés,DE4+1)),DE25-HLOOKUP(DE4+2,Journalier_HLV_Inter,23,FALSE),IF(AND(WEEKDAY(DE4,2)=4,COUNTIF(Jours_fériés,DE4+1)),DE25-HLOOKUP(DE4+4,Journalier_HLV_Inter,23,FALSE),IF(AND(WEEKDAY(DE4,2)=4,COUNTIF(Jours_fériés,AND(DE4+1,DE4+4))),DE25-HLOOKUP(DE4+5,Journalier_HLV_Inter,23,FALSE),IF(AND(WEEKDAY(DE4,2)=5,COUNTIF(Jours_fériés,DE4+3)),DE25-HLOOKUP(DE4+4,Journalier_HLV_Inter,23,FALSE),IF(COUNTIF(Week_end,DE4),0,IF(COUNTIF(Jours_fériés,DE4),0,DE25-HLOOKUP(DE4+1,Journalier_HLV_Inter,23,FALSE)))))))))))))</f>
        <v>0</v>
      </c>
      <c r="DF32" s="70">
        <f>IF(WEEKDAY(DF4,2)=5,(DF25-HLOOKUP(DF4+3,Journalier_HLV_Inter,23,FALSE)),IF(AND(WEEKDAY(DF4,2)=1,COUNTIF(Jours_fériés,AND(DF4+1,IE+2))),DF25-HLOOKUP(DF4+3,Journalier_HLV_Inter,23,FALSE),IF(AND(WEEKDAY(DF4,2)=1,COUNTIF(Jours_fériés,DF4+1)),DF25-HLOOKUP(DF4+2,Journalier_HLV_Inter,23,FALSE),IF(AND(WEEKDAY(DF4,2)=2,COUNTIF(Jours_fériés,AND(DF4+1,DF4+2))),DF25-HLOOKUP(DF4+3,Journalier_HLV_Inter,23,FALSE),IF(AND(WEEKDAY(DF4,2)=2,COUNTIF(Jours_fériés,DF4+1)),DF25-HLOOKUP(DF4+2,Journalier_HLV_Inter,23,FALSE),IF(AND(WEEKDAY(DF4,2)=3,COUNTIF(Jours_fériés,AND(DF4+1,DF4+2))),DF25-HLOOKUP(DF4+5,Journalier_HLV_Inter,23,FALSE),IF(AND(WEEKDAY(DF4,2)=3,COUNTIF(Jours_fériés,DF4+1)),DF25-HLOOKUP(DF4+2,Journalier_HLV_Inter,23,FALSE),IF(AND(WEEKDAY(DF4,2)=4,COUNTIF(Jours_fériés,DF4+1)),DF25-HLOOKUP(DF4+4,Journalier_HLV_Inter,23,FALSE),IF(AND(WEEKDAY(DF4,2)=4,COUNTIF(Jours_fériés,AND(DF4+1,DF4+4))),DF25-HLOOKUP(DF4+5,Journalier_HLV_Inter,23,FALSE),IF(AND(WEEKDAY(DF4,2)=5,COUNTIF(Jours_fériés,DF4+3)),DF25-HLOOKUP(DF4+4,Journalier_HLV_Inter,23,FALSE),IF(COUNTIF(Week_end,DF4),0,IF(COUNTIF(Jours_fériés,DF4),0,DF25-HLOOKUP(DF4+1,Journalier_HLV_Inter,23,FALSE)))))))))))))</f>
        <v>0</v>
      </c>
      <c r="DG32" s="70">
        <f>IF(WEEKDAY(DG4,2)=5,(DG25-HLOOKUP(DG4+3,Journalier_HLV_Inter,23,FALSE)),IF(AND(WEEKDAY(DG4,2)=1,COUNTIF(Jours_fériés,AND(DG4+1,IE+2))),DG25-HLOOKUP(DG4+3,Journalier_HLV_Inter,23,FALSE),IF(AND(WEEKDAY(DG4,2)=1,COUNTIF(Jours_fériés,DG4+1)),DG25-HLOOKUP(DG4+2,Journalier_HLV_Inter,23,FALSE),IF(AND(WEEKDAY(DG4,2)=2,COUNTIF(Jours_fériés,AND(DG4+1,DG4+2))),DG25-HLOOKUP(DG4+3,Journalier_HLV_Inter,23,FALSE),IF(AND(WEEKDAY(DG4,2)=2,COUNTIF(Jours_fériés,DG4+1)),DG25-HLOOKUP(DG4+2,Journalier_HLV_Inter,23,FALSE),IF(AND(WEEKDAY(DG4,2)=3,COUNTIF(Jours_fériés,AND(DG4+1,DG4+2))),DG25-HLOOKUP(DG4+5,Journalier_HLV_Inter,23,FALSE),IF(AND(WEEKDAY(DG4,2)=3,COUNTIF(Jours_fériés,DG4+1)),DG25-HLOOKUP(DG4+2,Journalier_HLV_Inter,23,FALSE),IF(AND(WEEKDAY(DG4,2)=4,COUNTIF(Jours_fériés,DG4+1)),DG25-HLOOKUP(DG4+4,Journalier_HLV_Inter,23,FALSE),IF(AND(WEEKDAY(DG4,2)=4,COUNTIF(Jours_fériés,AND(DG4+1,DG4+4))),DG25-HLOOKUP(DG4+5,Journalier_HLV_Inter,23,FALSE),IF(AND(WEEKDAY(DG4,2)=5,COUNTIF(Jours_fériés,DG4+3)),DG25-HLOOKUP(DG4+4,Journalier_HLV_Inter,23,FALSE),IF(COUNTIF(Week_end,DG4),0,IF(COUNTIF(Jours_fériés,DG4),0,DG25-HLOOKUP(DG4+1,Journalier_HLV_Inter,23,FALSE)))))))))))))</f>
        <v>0</v>
      </c>
      <c r="DH32" s="70">
        <f>IF(WEEKDAY(DH4,2)=5,(DH25-HLOOKUP(DH4+3,Journalier_HLV_Inter,23,FALSE)),IF(AND(WEEKDAY(DH4,2)=1,COUNTIF(Jours_fériés,AND(DH4+1,IE+2))),DH25-HLOOKUP(DH4+3,Journalier_HLV_Inter,23,FALSE),IF(AND(WEEKDAY(DH4,2)=1,COUNTIF(Jours_fériés,DH4+1)),DH25-HLOOKUP(DH4+2,Journalier_HLV_Inter,23,FALSE),IF(AND(WEEKDAY(DH4,2)=2,COUNTIF(Jours_fériés,AND(DH4+1,DH4+2))),DH25-HLOOKUP(DH4+3,Journalier_HLV_Inter,23,FALSE),IF(AND(WEEKDAY(DH4,2)=2,COUNTIF(Jours_fériés,DH4+1)),DH25-HLOOKUP(DH4+2,Journalier_HLV_Inter,23,FALSE),IF(AND(WEEKDAY(DH4,2)=3,COUNTIF(Jours_fériés,AND(DH4+1,DH4+2))),DH25-HLOOKUP(DH4+5,Journalier_HLV_Inter,23,FALSE),IF(AND(WEEKDAY(DH4,2)=3,COUNTIF(Jours_fériés,DH4+1)),DH25-HLOOKUP(DH4+2,Journalier_HLV_Inter,23,FALSE),IF(AND(WEEKDAY(DH4,2)=4,COUNTIF(Jours_fériés,DH4+1)),DH25-HLOOKUP(DH4+4,Journalier_HLV_Inter,23,FALSE),IF(AND(WEEKDAY(DH4,2)=4,COUNTIF(Jours_fériés,AND(DH4+1,DH4+4))),DH25-HLOOKUP(DH4+5,Journalier_HLV_Inter,23,FALSE),IF(AND(WEEKDAY(DH4,2)=5,COUNTIF(Jours_fériés,DH4+3)),DH25-HLOOKUP(DH4+4,Journalier_HLV_Inter,23,FALSE),IF(COUNTIF(Week_end,DH4),0,IF(COUNTIF(Jours_fériés,DH4),0,DH25-HLOOKUP(DH4+1,Journalier_HLV_Inter,23,FALSE)))))))))))))</f>
        <v>0</v>
      </c>
      <c r="DI32" s="70">
        <f>IF(WEEKDAY(DI4,2)=5,(DI25-HLOOKUP(DI4+3,Journalier_HLV_Inter,23,FALSE)),IF(AND(WEEKDAY(DI4,2)=1,COUNTIF(Jours_fériés,AND(DI4+1,IE+2))),DI25-HLOOKUP(DI4+3,Journalier_HLV_Inter,23,FALSE),IF(AND(WEEKDAY(DI4,2)=1,COUNTIF(Jours_fériés,DI4+1)),DI25-HLOOKUP(DI4+2,Journalier_HLV_Inter,23,FALSE),IF(AND(WEEKDAY(DI4,2)=2,COUNTIF(Jours_fériés,AND(DI4+1,DI4+2))),DI25-HLOOKUP(DI4+3,Journalier_HLV_Inter,23,FALSE),IF(AND(WEEKDAY(DI4,2)=2,COUNTIF(Jours_fériés,DI4+1)),DI25-HLOOKUP(DI4+2,Journalier_HLV_Inter,23,FALSE),IF(AND(WEEKDAY(DI4,2)=3,COUNTIF(Jours_fériés,AND(DI4+1,DI4+2))),DI25-HLOOKUP(DI4+5,Journalier_HLV_Inter,23,FALSE),IF(AND(WEEKDAY(DI4,2)=3,COUNTIF(Jours_fériés,DI4+1)),DI25-HLOOKUP(DI4+2,Journalier_HLV_Inter,23,FALSE),IF(AND(WEEKDAY(DI4,2)=4,COUNTIF(Jours_fériés,DI4+1)),DI25-HLOOKUP(DI4+4,Journalier_HLV_Inter,23,FALSE),IF(AND(WEEKDAY(DI4,2)=4,COUNTIF(Jours_fériés,AND(DI4+1,DI4+4))),DI25-HLOOKUP(DI4+5,Journalier_HLV_Inter,23,FALSE),IF(AND(WEEKDAY(DI4,2)=5,COUNTIF(Jours_fériés,DI4+3)),DI25-HLOOKUP(DI4+4,Journalier_HLV_Inter,23,FALSE),IF(COUNTIF(Week_end,DI4),0,IF(COUNTIF(Jours_fériés,DI4),0,DI25-HLOOKUP(DI4+1,Journalier_HLV_Inter,23,FALSE)))))))))))))</f>
        <v>0</v>
      </c>
      <c r="DJ32" s="70">
        <f>IF(WEEKDAY(DJ4,2)=5,(DJ25-HLOOKUP(DJ4+3,Journalier_HLV_Inter,23,FALSE)),IF(AND(WEEKDAY(DJ4,2)=1,COUNTIF(Jours_fériés,AND(DJ4+1,IE+2))),DJ25-HLOOKUP(DJ4+3,Journalier_HLV_Inter,23,FALSE),IF(AND(WEEKDAY(DJ4,2)=1,COUNTIF(Jours_fériés,DJ4+1)),DJ25-HLOOKUP(DJ4+2,Journalier_HLV_Inter,23,FALSE),IF(AND(WEEKDAY(DJ4,2)=2,COUNTIF(Jours_fériés,AND(DJ4+1,DJ4+2))),DJ25-HLOOKUP(DJ4+3,Journalier_HLV_Inter,23,FALSE),IF(AND(WEEKDAY(DJ4,2)=2,COUNTIF(Jours_fériés,DJ4+1)),DJ25-HLOOKUP(DJ4+2,Journalier_HLV_Inter,23,FALSE),IF(AND(WEEKDAY(DJ4,2)=3,COUNTIF(Jours_fériés,AND(DJ4+1,DJ4+2))),DJ25-HLOOKUP(DJ4+5,Journalier_HLV_Inter,23,FALSE),IF(AND(WEEKDAY(DJ4,2)=3,COUNTIF(Jours_fériés,DJ4+1)),DJ25-HLOOKUP(DJ4+2,Journalier_HLV_Inter,23,FALSE),IF(AND(WEEKDAY(DJ4,2)=4,COUNTIF(Jours_fériés,DJ4+1)),DJ25-HLOOKUP(DJ4+4,Journalier_HLV_Inter,23,FALSE),IF(AND(WEEKDAY(DJ4,2)=4,COUNTIF(Jours_fériés,AND(DJ4+1,DJ4+4))),DJ25-HLOOKUP(DJ4+5,Journalier_HLV_Inter,23,FALSE),IF(AND(WEEKDAY(DJ4,2)=5,COUNTIF(Jours_fériés,DJ4+3)),DJ25-HLOOKUP(DJ4+4,Journalier_HLV_Inter,23,FALSE),IF(COUNTIF(Week_end,DJ4),0,IF(COUNTIF(Jours_fériés,DJ4),0,DJ25-HLOOKUP(DJ4+1,Journalier_HLV_Inter,23,FALSE)))))))))))))</f>
        <v>0</v>
      </c>
      <c r="DK32" s="70">
        <f>IF(WEEKDAY(DK4,2)=5,(DK25-HLOOKUP(DK4+3,Journalier_HLV_Inter,23,FALSE)),IF(AND(WEEKDAY(DK4,2)=1,COUNTIF(Jours_fériés,AND(DK4+1,IE+2))),DK25-HLOOKUP(DK4+3,Journalier_HLV_Inter,23,FALSE),IF(AND(WEEKDAY(DK4,2)=1,COUNTIF(Jours_fériés,DK4+1)),DK25-HLOOKUP(DK4+2,Journalier_HLV_Inter,23,FALSE),IF(AND(WEEKDAY(DK4,2)=2,COUNTIF(Jours_fériés,AND(DK4+1,DK4+2))),DK25-HLOOKUP(DK4+3,Journalier_HLV_Inter,23,FALSE),IF(AND(WEEKDAY(DK4,2)=2,COUNTIF(Jours_fériés,DK4+1)),DK25-HLOOKUP(DK4+2,Journalier_HLV_Inter,23,FALSE),IF(AND(WEEKDAY(DK4,2)=3,COUNTIF(Jours_fériés,AND(DK4+1,DK4+2))),DK25-HLOOKUP(DK4+5,Journalier_HLV_Inter,23,FALSE),IF(AND(WEEKDAY(DK4,2)=3,COUNTIF(Jours_fériés,DK4+1)),DK25-HLOOKUP(DK4+2,Journalier_HLV_Inter,23,FALSE),IF(AND(WEEKDAY(DK4,2)=4,COUNTIF(Jours_fériés,DK4+1)),DK25-HLOOKUP(DK4+4,Journalier_HLV_Inter,23,FALSE),IF(AND(WEEKDAY(DK4,2)=4,COUNTIF(Jours_fériés,AND(DK4+1,DK4+4))),DK25-HLOOKUP(DK4+5,Journalier_HLV_Inter,23,FALSE),IF(AND(WEEKDAY(DK4,2)=5,COUNTIF(Jours_fériés,DK4+3)),DK25-HLOOKUP(DK4+4,Journalier_HLV_Inter,23,FALSE),IF(COUNTIF(Week_end,DK4),0,IF(COUNTIF(Jours_fériés,DK4),0,DK25-HLOOKUP(DK4+1,Journalier_HLV_Inter,23,FALSE)))))))))))))</f>
        <v>0</v>
      </c>
      <c r="DL32" s="70">
        <f>IF(WEEKDAY(DL4,2)=5,(DL25-HLOOKUP(DL4+3,Journalier_HLV_Inter,23,FALSE)),IF(AND(WEEKDAY(DL4,2)=1,COUNTIF(Jours_fériés,AND(DL4+1,IE+2))),DL25-HLOOKUP(DL4+3,Journalier_HLV_Inter,23,FALSE),IF(AND(WEEKDAY(DL4,2)=1,COUNTIF(Jours_fériés,DL4+1)),DL25-HLOOKUP(DL4+2,Journalier_HLV_Inter,23,FALSE),IF(AND(WEEKDAY(DL4,2)=2,COUNTIF(Jours_fériés,AND(DL4+1,DL4+2))),DL25-HLOOKUP(DL4+3,Journalier_HLV_Inter,23,FALSE),IF(AND(WEEKDAY(DL4,2)=2,COUNTIF(Jours_fériés,DL4+1)),DL25-HLOOKUP(DL4+2,Journalier_HLV_Inter,23,FALSE),IF(AND(WEEKDAY(DL4,2)=3,COUNTIF(Jours_fériés,AND(DL4+1,DL4+2))),DL25-HLOOKUP(DL4+5,Journalier_HLV_Inter,23,FALSE),IF(AND(WEEKDAY(DL4,2)=3,COUNTIF(Jours_fériés,DL4+1)),DL25-HLOOKUP(DL4+2,Journalier_HLV_Inter,23,FALSE),IF(AND(WEEKDAY(DL4,2)=4,COUNTIF(Jours_fériés,DL4+1)),DL25-HLOOKUP(DL4+4,Journalier_HLV_Inter,23,FALSE),IF(AND(WEEKDAY(DL4,2)=4,COUNTIF(Jours_fériés,AND(DL4+1,DL4+4))),DL25-HLOOKUP(DL4+5,Journalier_HLV_Inter,23,FALSE),IF(AND(WEEKDAY(DL4,2)=5,COUNTIF(Jours_fériés,DL4+3)),DL25-HLOOKUP(DL4+4,Journalier_HLV_Inter,23,FALSE),IF(COUNTIF(Week_end,DL4),0,IF(COUNTIF(Jours_fériés,DL4),0,DL25-HLOOKUP(DL4+1,Journalier_HLV_Inter,23,FALSE)))))))))))))</f>
        <v>0</v>
      </c>
      <c r="DM32" s="70">
        <f>IF(WEEKDAY(DM4,2)=5,(DM25-HLOOKUP(DM4+3,Journalier_HLV_Inter,23,FALSE)),IF(AND(WEEKDAY(DM4,2)=1,COUNTIF(Jours_fériés,AND(DM4+1,IE+2))),DM25-HLOOKUP(DM4+3,Journalier_HLV_Inter,23,FALSE),IF(AND(WEEKDAY(DM4,2)=1,COUNTIF(Jours_fériés,DM4+1)),DM25-HLOOKUP(DM4+2,Journalier_HLV_Inter,23,FALSE),IF(AND(WEEKDAY(DM4,2)=2,COUNTIF(Jours_fériés,AND(DM4+1,DM4+2))),DM25-HLOOKUP(DM4+3,Journalier_HLV_Inter,23,FALSE),IF(AND(WEEKDAY(DM4,2)=2,COUNTIF(Jours_fériés,DM4+1)),DM25-HLOOKUP(DM4+2,Journalier_HLV_Inter,23,FALSE),IF(AND(WEEKDAY(DM4,2)=3,COUNTIF(Jours_fériés,AND(DM4+1,DM4+2))),DM25-HLOOKUP(DM4+5,Journalier_HLV_Inter,23,FALSE),IF(AND(WEEKDAY(DM4,2)=3,COUNTIF(Jours_fériés,DM4+1)),DM25-HLOOKUP(DM4+2,Journalier_HLV_Inter,23,FALSE),IF(AND(WEEKDAY(DM4,2)=4,COUNTIF(Jours_fériés,DM4+1)),DM25-HLOOKUP(DM4+4,Journalier_HLV_Inter,23,FALSE),IF(AND(WEEKDAY(DM4,2)=4,COUNTIF(Jours_fériés,AND(DM4+1,DM4+4))),DM25-HLOOKUP(DM4+5,Journalier_HLV_Inter,23,FALSE),IF(AND(WEEKDAY(DM4,2)=5,COUNTIF(Jours_fériés,DM4+3)),DM25-HLOOKUP(DM4+4,Journalier_HLV_Inter,23,FALSE),IF(COUNTIF(Week_end,DM4),0,IF(COUNTIF(Jours_fériés,DM4),0,DM25-HLOOKUP(DM4+1,Journalier_HLV_Inter,23,FALSE)))))))))))))</f>
        <v>0</v>
      </c>
      <c r="DN32" s="70">
        <f>IF(WEEKDAY(DN4,2)=5,(DN25-HLOOKUP(DN4+3,Journalier_HLV_Inter,23,FALSE)),IF(AND(WEEKDAY(DN4,2)=1,COUNTIF(Jours_fériés,AND(DN4+1,IE+2))),DN25-HLOOKUP(DN4+3,Journalier_HLV_Inter,23,FALSE),IF(AND(WEEKDAY(DN4,2)=1,COUNTIF(Jours_fériés,DN4+1)),DN25-HLOOKUP(DN4+2,Journalier_HLV_Inter,23,FALSE),IF(AND(WEEKDAY(DN4,2)=2,COUNTIF(Jours_fériés,AND(DN4+1,DN4+2))),DN25-HLOOKUP(DN4+3,Journalier_HLV_Inter,23,FALSE),IF(AND(WEEKDAY(DN4,2)=2,COUNTIF(Jours_fériés,DN4+1)),DN25-HLOOKUP(DN4+2,Journalier_HLV_Inter,23,FALSE),IF(AND(WEEKDAY(DN4,2)=3,COUNTIF(Jours_fériés,AND(DN4+1,DN4+2))),DN25-HLOOKUP(DN4+5,Journalier_HLV_Inter,23,FALSE),IF(AND(WEEKDAY(DN4,2)=3,COUNTIF(Jours_fériés,DN4+1)),DN25-HLOOKUP(DN4+2,Journalier_HLV_Inter,23,FALSE),IF(AND(WEEKDAY(DN4,2)=4,COUNTIF(Jours_fériés,DN4+1)),DN25-HLOOKUP(DN4+4,Journalier_HLV_Inter,23,FALSE),IF(AND(WEEKDAY(DN4,2)=4,COUNTIF(Jours_fériés,AND(DN4+1,DN4+4))),DN25-HLOOKUP(DN4+5,Journalier_HLV_Inter,23,FALSE),IF(AND(WEEKDAY(DN4,2)=5,COUNTIF(Jours_fériés,DN4+3)),DN25-HLOOKUP(DN4+4,Journalier_HLV_Inter,23,FALSE),IF(COUNTIF(Week_end,DN4),0,IF(COUNTIF(Jours_fériés,DN4),0,DN25-HLOOKUP(DN4+1,Journalier_HLV_Inter,23,FALSE)))))))))))))</f>
        <v>0</v>
      </c>
      <c r="DO32" s="70">
        <f>IF(WEEKDAY(DO4,2)=5,(DO25-HLOOKUP(DO4+3,Journalier_HLV_Inter,23,FALSE)),IF(AND(WEEKDAY(DO4,2)=1,COUNTIF(Jours_fériés,AND(DO4+1,IE+2))),DO25-HLOOKUP(DO4+3,Journalier_HLV_Inter,23,FALSE),IF(AND(WEEKDAY(DO4,2)=1,COUNTIF(Jours_fériés,DO4+1)),DO25-HLOOKUP(DO4+2,Journalier_HLV_Inter,23,FALSE),IF(AND(WEEKDAY(DO4,2)=2,COUNTIF(Jours_fériés,AND(DO4+1,DO4+2))),DO25-HLOOKUP(DO4+3,Journalier_HLV_Inter,23,FALSE),IF(AND(WEEKDAY(DO4,2)=2,COUNTIF(Jours_fériés,DO4+1)),DO25-HLOOKUP(DO4+2,Journalier_HLV_Inter,23,FALSE),IF(AND(WEEKDAY(DO4,2)=3,COUNTIF(Jours_fériés,AND(DO4+1,DO4+2))),DO25-HLOOKUP(DO4+5,Journalier_HLV_Inter,23,FALSE),IF(AND(WEEKDAY(DO4,2)=3,COUNTIF(Jours_fériés,DO4+1)),DO25-HLOOKUP(DO4+2,Journalier_HLV_Inter,23,FALSE),IF(AND(WEEKDAY(DO4,2)=4,COUNTIF(Jours_fériés,DO4+1)),DO25-HLOOKUP(DO4+4,Journalier_HLV_Inter,23,FALSE),IF(AND(WEEKDAY(DO4,2)=4,COUNTIF(Jours_fériés,AND(DO4+1,DO4+4))),DO25-HLOOKUP(DO4+5,Journalier_HLV_Inter,23,FALSE),IF(AND(WEEKDAY(DO4,2)=5,COUNTIF(Jours_fériés,DO4+3)),DO25-HLOOKUP(DO4+4,Journalier_HLV_Inter,23,FALSE),IF(COUNTIF(Week_end,DO4),0,IF(COUNTIF(Jours_fériés,DO4),0,DO25-HLOOKUP(DO4+1,Journalier_HLV_Inter,23,FALSE)))))))))))))</f>
        <v>0</v>
      </c>
      <c r="DP32" s="70">
        <f>IF(WEEKDAY(DP4,2)=5,(DP25-HLOOKUP(DP4+3,Journalier_HLV_Inter,23,FALSE)),IF(AND(WEEKDAY(DP4,2)=1,COUNTIF(Jours_fériés,AND(DP4+1,IE+2))),DP25-HLOOKUP(DP4+3,Journalier_HLV_Inter,23,FALSE),IF(AND(WEEKDAY(DP4,2)=1,COUNTIF(Jours_fériés,DP4+1)),DP25-HLOOKUP(DP4+2,Journalier_HLV_Inter,23,FALSE),IF(AND(WEEKDAY(DP4,2)=2,COUNTIF(Jours_fériés,AND(DP4+1,DP4+2))),DP25-HLOOKUP(DP4+3,Journalier_HLV_Inter,23,FALSE),IF(AND(WEEKDAY(DP4,2)=2,COUNTIF(Jours_fériés,DP4+1)),DP25-HLOOKUP(DP4+2,Journalier_HLV_Inter,23,FALSE),IF(AND(WEEKDAY(DP4,2)=3,COUNTIF(Jours_fériés,AND(DP4+1,DP4+2))),DP25-HLOOKUP(DP4+5,Journalier_HLV_Inter,23,FALSE),IF(AND(WEEKDAY(DP4,2)=3,COUNTIF(Jours_fériés,DP4+1)),DP25-HLOOKUP(DP4+2,Journalier_HLV_Inter,23,FALSE),IF(AND(WEEKDAY(DP4,2)=4,COUNTIF(Jours_fériés,DP4+1)),DP25-HLOOKUP(DP4+4,Journalier_HLV_Inter,23,FALSE),IF(AND(WEEKDAY(DP4,2)=4,COUNTIF(Jours_fériés,AND(DP4+1,DP4+4))),DP25-HLOOKUP(DP4+5,Journalier_HLV_Inter,23,FALSE),IF(AND(WEEKDAY(DP4,2)=5,COUNTIF(Jours_fériés,DP4+3)),DP25-HLOOKUP(DP4+4,Journalier_HLV_Inter,23,FALSE),IF(COUNTIF(Week_end,DP4),0,IF(COUNTIF(Jours_fériés,DP4),0,DP25-HLOOKUP(DP4+1,Journalier_HLV_Inter,23,FALSE)))))))))))))</f>
        <v>0</v>
      </c>
      <c r="DQ32" s="70">
        <f>IF(WEEKDAY(DQ4,2)=5,(DQ25-HLOOKUP(DQ4+3,Journalier_HLV_Inter,23,FALSE)),IF(AND(WEEKDAY(DQ4,2)=1,COUNTIF(Jours_fériés,AND(DQ4+1,IE+2))),DQ25-HLOOKUP(DQ4+3,Journalier_HLV_Inter,23,FALSE),IF(AND(WEEKDAY(DQ4,2)=1,COUNTIF(Jours_fériés,DQ4+1)),DQ25-HLOOKUP(DQ4+2,Journalier_HLV_Inter,23,FALSE),IF(AND(WEEKDAY(DQ4,2)=2,COUNTIF(Jours_fériés,AND(DQ4+1,DQ4+2))),DQ25-HLOOKUP(DQ4+3,Journalier_HLV_Inter,23,FALSE),IF(AND(WEEKDAY(DQ4,2)=2,COUNTIF(Jours_fériés,DQ4+1)),DQ25-HLOOKUP(DQ4+2,Journalier_HLV_Inter,23,FALSE),IF(AND(WEEKDAY(DQ4,2)=3,COUNTIF(Jours_fériés,AND(DQ4+1,DQ4+2))),DQ25-HLOOKUP(DQ4+5,Journalier_HLV_Inter,23,FALSE),IF(AND(WEEKDAY(DQ4,2)=3,COUNTIF(Jours_fériés,DQ4+1)),DQ25-HLOOKUP(DQ4+2,Journalier_HLV_Inter,23,FALSE),IF(AND(WEEKDAY(DQ4,2)=4,COUNTIF(Jours_fériés,DQ4+1)),DQ25-HLOOKUP(DQ4+4,Journalier_HLV_Inter,23,FALSE),IF(AND(WEEKDAY(DQ4,2)=4,COUNTIF(Jours_fériés,AND(DQ4+1,DQ4+4))),DQ25-HLOOKUP(DQ4+5,Journalier_HLV_Inter,23,FALSE),IF(AND(WEEKDAY(DQ4,2)=5,COUNTIF(Jours_fériés,DQ4+3)),DQ25-HLOOKUP(DQ4+4,Journalier_HLV_Inter,23,FALSE),IF(COUNTIF(Week_end,DQ4),0,IF(COUNTIF(Jours_fériés,DQ4),0,DQ25-HLOOKUP(DQ4+1,Journalier_HLV_Inter,23,FALSE)))))))))))))</f>
        <v>0</v>
      </c>
      <c r="DR32" s="70">
        <f>IF(WEEKDAY(DR4,2)=5,(DR25-HLOOKUP(DR4+3,Journalier_HLV_Inter,23,FALSE)),IF(AND(WEEKDAY(DR4,2)=1,COUNTIF(Jours_fériés,AND(DR4+1,IE+2))),DR25-HLOOKUP(DR4+3,Journalier_HLV_Inter,23,FALSE),IF(AND(WEEKDAY(DR4,2)=1,COUNTIF(Jours_fériés,DR4+1)),DR25-HLOOKUP(DR4+2,Journalier_HLV_Inter,23,FALSE),IF(AND(WEEKDAY(DR4,2)=2,COUNTIF(Jours_fériés,AND(DR4+1,DR4+2))),DR25-HLOOKUP(DR4+3,Journalier_HLV_Inter,23,FALSE),IF(AND(WEEKDAY(DR4,2)=2,COUNTIF(Jours_fériés,DR4+1)),DR25-HLOOKUP(DR4+2,Journalier_HLV_Inter,23,FALSE),IF(AND(WEEKDAY(DR4,2)=3,COUNTIF(Jours_fériés,AND(DR4+1,DR4+2))),DR25-HLOOKUP(DR4+5,Journalier_HLV_Inter,23,FALSE),IF(AND(WEEKDAY(DR4,2)=3,COUNTIF(Jours_fériés,DR4+1)),DR25-HLOOKUP(DR4+2,Journalier_HLV_Inter,23,FALSE),IF(AND(WEEKDAY(DR4,2)=4,COUNTIF(Jours_fériés,DR4+1)),DR25-HLOOKUP(DR4+4,Journalier_HLV_Inter,23,FALSE),IF(AND(WEEKDAY(DR4,2)=4,COUNTIF(Jours_fériés,AND(DR4+1,DR4+4))),DR25-HLOOKUP(DR4+5,Journalier_HLV_Inter,23,FALSE),IF(AND(WEEKDAY(DR4,2)=5,COUNTIF(Jours_fériés,DR4+3)),DR25-HLOOKUP(DR4+4,Journalier_HLV_Inter,23,FALSE),IF(COUNTIF(Week_end,DR4),0,IF(COUNTIF(Jours_fériés,DR4),0,DR25-HLOOKUP(DR4+1,Journalier_HLV_Inter,23,FALSE)))))))))))))</f>
        <v>0</v>
      </c>
      <c r="DS32" s="70">
        <f>IF(WEEKDAY(DS4,2)=5,(DS25-HLOOKUP(DS4+3,Journalier_HLV_Inter,23,FALSE)),IF(AND(WEEKDAY(DS4,2)=1,COUNTIF(Jours_fériés,AND(DS4+1,IE+2))),DS25-HLOOKUP(DS4+3,Journalier_HLV_Inter,23,FALSE),IF(AND(WEEKDAY(DS4,2)=1,COUNTIF(Jours_fériés,DS4+1)),DS25-HLOOKUP(DS4+2,Journalier_HLV_Inter,23,FALSE),IF(AND(WEEKDAY(DS4,2)=2,COUNTIF(Jours_fériés,AND(DS4+1,DS4+2))),DS25-HLOOKUP(DS4+3,Journalier_HLV_Inter,23,FALSE),IF(AND(WEEKDAY(DS4,2)=2,COUNTIF(Jours_fériés,DS4+1)),DS25-HLOOKUP(DS4+2,Journalier_HLV_Inter,23,FALSE),IF(AND(WEEKDAY(DS4,2)=3,COUNTIF(Jours_fériés,AND(DS4+1,DS4+2))),DS25-HLOOKUP(DS4+5,Journalier_HLV_Inter,23,FALSE),IF(AND(WEEKDAY(DS4,2)=3,COUNTIF(Jours_fériés,DS4+1)),DS25-HLOOKUP(DS4+2,Journalier_HLV_Inter,23,FALSE),IF(AND(WEEKDAY(DS4,2)=4,COUNTIF(Jours_fériés,DS4+1)),DS25-HLOOKUP(DS4+4,Journalier_HLV_Inter,23,FALSE),IF(AND(WEEKDAY(DS4,2)=4,COUNTIF(Jours_fériés,AND(DS4+1,DS4+4))),DS25-HLOOKUP(DS4+5,Journalier_HLV_Inter,23,FALSE),IF(AND(WEEKDAY(DS4,2)=5,COUNTIF(Jours_fériés,DS4+3)),DS25-HLOOKUP(DS4+4,Journalier_HLV_Inter,23,FALSE),IF(COUNTIF(Week_end,DS4),0,IF(COUNTIF(Jours_fériés,DS4),0,DS25-HLOOKUP(DS4+1,Journalier_HLV_Inter,23,FALSE)))))))))))))</f>
        <v>0</v>
      </c>
      <c r="DT32" s="70">
        <f>IF(WEEKDAY(DT4,2)=5,(DT25-HLOOKUP(DT4+3,Journalier_HLV_Inter,23,FALSE)),IF(AND(WEEKDAY(DT4,2)=1,COUNTIF(Jours_fériés,AND(DT4+1,IE+2))),DT25-HLOOKUP(DT4+3,Journalier_HLV_Inter,23,FALSE),IF(AND(WEEKDAY(DT4,2)=1,COUNTIF(Jours_fériés,DT4+1)),DT25-HLOOKUP(DT4+2,Journalier_HLV_Inter,23,FALSE),IF(AND(WEEKDAY(DT4,2)=2,COUNTIF(Jours_fériés,AND(DT4+1,DT4+2))),DT25-HLOOKUP(DT4+3,Journalier_HLV_Inter,23,FALSE),IF(AND(WEEKDAY(DT4,2)=2,COUNTIF(Jours_fériés,DT4+1)),DT25-HLOOKUP(DT4+2,Journalier_HLV_Inter,23,FALSE),IF(AND(WEEKDAY(DT4,2)=3,COUNTIF(Jours_fériés,AND(DT4+1,DT4+2))),DT25-HLOOKUP(DT4+5,Journalier_HLV_Inter,23,FALSE),IF(AND(WEEKDAY(DT4,2)=3,COUNTIF(Jours_fériés,DT4+1)),DT25-HLOOKUP(DT4+2,Journalier_HLV_Inter,23,FALSE),IF(AND(WEEKDAY(DT4,2)=4,COUNTIF(Jours_fériés,DT4+1)),DT25-HLOOKUP(DT4+4,Journalier_HLV_Inter,23,FALSE),IF(AND(WEEKDAY(DT4,2)=4,COUNTIF(Jours_fériés,AND(DT4+1,DT4+4))),DT25-HLOOKUP(DT4+5,Journalier_HLV_Inter,23,FALSE),IF(AND(WEEKDAY(DT4,2)=5,COUNTIF(Jours_fériés,DT4+3)),DT25-HLOOKUP(DT4+4,Journalier_HLV_Inter,23,FALSE),IF(COUNTIF(Week_end,DT4),0,IF(COUNTIF(Jours_fériés,DT4),0,DT25-HLOOKUP(DT4+1,Journalier_HLV_Inter,23,FALSE)))))))))))))</f>
        <v>0</v>
      </c>
      <c r="DU32" s="70">
        <f>IF(WEEKDAY(DU4,2)=5,(DU25-HLOOKUP(DU4+3,Journalier_HLV_Inter,23,FALSE)),IF(AND(WEEKDAY(DU4,2)=1,COUNTIF(Jours_fériés,AND(DU4+1,IE+2))),DU25-HLOOKUP(DU4+3,Journalier_HLV_Inter,23,FALSE),IF(AND(WEEKDAY(DU4,2)=1,COUNTIF(Jours_fériés,DU4+1)),DU25-HLOOKUP(DU4+2,Journalier_HLV_Inter,23,FALSE),IF(AND(WEEKDAY(DU4,2)=2,COUNTIF(Jours_fériés,AND(DU4+1,DU4+2))),DU25-HLOOKUP(DU4+3,Journalier_HLV_Inter,23,FALSE),IF(AND(WEEKDAY(DU4,2)=2,COUNTIF(Jours_fériés,DU4+1)),DU25-HLOOKUP(DU4+2,Journalier_HLV_Inter,23,FALSE),IF(AND(WEEKDAY(DU4,2)=3,COUNTIF(Jours_fériés,AND(DU4+1,DU4+2))),DU25-HLOOKUP(DU4+5,Journalier_HLV_Inter,23,FALSE),IF(AND(WEEKDAY(DU4,2)=3,COUNTIF(Jours_fériés,DU4+1)),DU25-HLOOKUP(DU4+2,Journalier_HLV_Inter,23,FALSE),IF(AND(WEEKDAY(DU4,2)=4,COUNTIF(Jours_fériés,DU4+1)),DU25-HLOOKUP(DU4+4,Journalier_HLV_Inter,23,FALSE),IF(AND(WEEKDAY(DU4,2)=4,COUNTIF(Jours_fériés,AND(DU4+1,DU4+4))),DU25-HLOOKUP(DU4+5,Journalier_HLV_Inter,23,FALSE),IF(AND(WEEKDAY(DU4,2)=5,COUNTIF(Jours_fériés,DU4+3)),DU25-HLOOKUP(DU4+4,Journalier_HLV_Inter,23,FALSE),IF(COUNTIF(Week_end,DU4),0,IF(COUNTIF(Jours_fériés,DU4),0,DU25-HLOOKUP(DU4+1,Journalier_HLV_Inter,23,FALSE)))))))))))))</f>
        <v>0</v>
      </c>
      <c r="DV32" s="70">
        <f>IF(WEEKDAY(DV4,2)=5,(DV25-HLOOKUP(DV4+3,Journalier_HLV_Inter,23,FALSE)),IF(AND(WEEKDAY(DV4,2)=1,COUNTIF(Jours_fériés,AND(DV4+1,IE+2))),DV25-HLOOKUP(DV4+3,Journalier_HLV_Inter,23,FALSE),IF(AND(WEEKDAY(DV4,2)=1,COUNTIF(Jours_fériés,DV4+1)),DV25-HLOOKUP(DV4+2,Journalier_HLV_Inter,23,FALSE),IF(AND(WEEKDAY(DV4,2)=2,COUNTIF(Jours_fériés,AND(DV4+1,DV4+2))),DV25-HLOOKUP(DV4+3,Journalier_HLV_Inter,23,FALSE),IF(AND(WEEKDAY(DV4,2)=2,COUNTIF(Jours_fériés,DV4+1)),DV25-HLOOKUP(DV4+2,Journalier_HLV_Inter,23,FALSE),IF(AND(WEEKDAY(DV4,2)=3,COUNTIF(Jours_fériés,AND(DV4+1,DV4+2))),DV25-HLOOKUP(DV4+5,Journalier_HLV_Inter,23,FALSE),IF(AND(WEEKDAY(DV4,2)=3,COUNTIF(Jours_fériés,DV4+1)),DV25-HLOOKUP(DV4+2,Journalier_HLV_Inter,23,FALSE),IF(AND(WEEKDAY(DV4,2)=4,COUNTIF(Jours_fériés,DV4+1)),DV25-HLOOKUP(DV4+4,Journalier_HLV_Inter,23,FALSE),IF(AND(WEEKDAY(DV4,2)=4,COUNTIF(Jours_fériés,AND(DV4+1,DV4+4))),DV25-HLOOKUP(DV4+5,Journalier_HLV_Inter,23,FALSE),IF(AND(WEEKDAY(DV4,2)=5,COUNTIF(Jours_fériés,DV4+3)),DV25-HLOOKUP(DV4+4,Journalier_HLV_Inter,23,FALSE),IF(COUNTIF(Week_end,DV4),0,IF(COUNTIF(Jours_fériés,DV4),0,DV25-HLOOKUP(DV4+1,Journalier_HLV_Inter,23,FALSE)))))))))))))</f>
        <v>0</v>
      </c>
      <c r="DW32" s="70">
        <f>IF(WEEKDAY(DW4,2)=5,(DW25-HLOOKUP(DW4+3,Journalier_HLV_Inter,23,FALSE)),IF(AND(WEEKDAY(DW4,2)=1,COUNTIF(Jours_fériés,AND(DW4+1,IE+2))),DW25-HLOOKUP(DW4+3,Journalier_HLV_Inter,23,FALSE),IF(AND(WEEKDAY(DW4,2)=1,COUNTIF(Jours_fériés,DW4+1)),DW25-HLOOKUP(DW4+2,Journalier_HLV_Inter,23,FALSE),IF(AND(WEEKDAY(DW4,2)=2,COUNTIF(Jours_fériés,AND(DW4+1,DW4+2))),DW25-HLOOKUP(DW4+3,Journalier_HLV_Inter,23,FALSE),IF(AND(WEEKDAY(DW4,2)=2,COUNTIF(Jours_fériés,DW4+1)),DW25-HLOOKUP(DW4+2,Journalier_HLV_Inter,23,FALSE),IF(AND(WEEKDAY(DW4,2)=3,COUNTIF(Jours_fériés,AND(DW4+1,DW4+2))),DW25-HLOOKUP(DW4+5,Journalier_HLV_Inter,23,FALSE),IF(AND(WEEKDAY(DW4,2)=3,COUNTIF(Jours_fériés,DW4+1)),DW25-HLOOKUP(DW4+2,Journalier_HLV_Inter,23,FALSE),IF(AND(WEEKDAY(DW4,2)=4,COUNTIF(Jours_fériés,DW4+1)),DW25-HLOOKUP(DW4+4,Journalier_HLV_Inter,23,FALSE),IF(AND(WEEKDAY(DW4,2)=4,COUNTIF(Jours_fériés,AND(DW4+1,DW4+4))),DW25-HLOOKUP(DW4+5,Journalier_HLV_Inter,23,FALSE),IF(AND(WEEKDAY(DW4,2)=5,COUNTIF(Jours_fériés,DW4+3)),DW25-HLOOKUP(DW4+4,Journalier_HLV_Inter,23,FALSE),IF(COUNTIF(Week_end,DW4),0,IF(COUNTIF(Jours_fériés,DW4),0,DW25-HLOOKUP(DW4+1,Journalier_HLV_Inter,23,FALSE)))))))))))))</f>
        <v>0</v>
      </c>
      <c r="DX32" s="70">
        <f>IF(WEEKDAY(DX4,2)=5,(DX25-HLOOKUP(DX4+3,Journalier_HLV_Inter,23,FALSE)),IF(AND(WEEKDAY(DX4,2)=1,COUNTIF(Jours_fériés,AND(DX4+1,IE+2))),DX25-HLOOKUP(DX4+3,Journalier_HLV_Inter,23,FALSE),IF(AND(WEEKDAY(DX4,2)=1,COUNTIF(Jours_fériés,DX4+1)),DX25-HLOOKUP(DX4+2,Journalier_HLV_Inter,23,FALSE),IF(AND(WEEKDAY(DX4,2)=2,COUNTIF(Jours_fériés,AND(DX4+1,DX4+2))),DX25-HLOOKUP(DX4+3,Journalier_HLV_Inter,23,FALSE),IF(AND(WEEKDAY(DX4,2)=2,COUNTIF(Jours_fériés,DX4+1)),DX25-HLOOKUP(DX4+2,Journalier_HLV_Inter,23,FALSE),IF(AND(WEEKDAY(DX4,2)=3,COUNTIF(Jours_fériés,AND(DX4+1,DX4+2))),DX25-HLOOKUP(DX4+5,Journalier_HLV_Inter,23,FALSE),IF(AND(WEEKDAY(DX4,2)=3,COUNTIF(Jours_fériés,DX4+1)),DX25-HLOOKUP(DX4+2,Journalier_HLV_Inter,23,FALSE),IF(AND(WEEKDAY(DX4,2)=4,COUNTIF(Jours_fériés,DX4+1)),DX25-HLOOKUP(DX4+4,Journalier_HLV_Inter,23,FALSE),IF(AND(WEEKDAY(DX4,2)=4,COUNTIF(Jours_fériés,AND(DX4+1,DX4+4))),DX25-HLOOKUP(DX4+5,Journalier_HLV_Inter,23,FALSE),IF(AND(WEEKDAY(DX4,2)=5,COUNTIF(Jours_fériés,DX4+3)),DX25-HLOOKUP(DX4+4,Journalier_HLV_Inter,23,FALSE),IF(COUNTIF(Week_end,DX4),0,IF(COUNTIF(Jours_fériés,DX4),0,DX25-HLOOKUP(DX4+1,Journalier_HLV_Inter,23,FALSE)))))))))))))</f>
        <v>0</v>
      </c>
      <c r="DY32" s="70">
        <f>IF(WEEKDAY(DY4,2)=5,(DY25-HLOOKUP(DY4+3,Journalier_HLV_Inter,23,FALSE)),IF(AND(WEEKDAY(DY4,2)=1,COUNTIF(Jours_fériés,AND(DY4+1,IE+2))),DY25-HLOOKUP(DY4+3,Journalier_HLV_Inter,23,FALSE),IF(AND(WEEKDAY(DY4,2)=1,COUNTIF(Jours_fériés,DY4+1)),DY25-HLOOKUP(DY4+2,Journalier_HLV_Inter,23,FALSE),IF(AND(WEEKDAY(DY4,2)=2,COUNTIF(Jours_fériés,AND(DY4+1,DY4+2))),DY25-HLOOKUP(DY4+3,Journalier_HLV_Inter,23,FALSE),IF(AND(WEEKDAY(DY4,2)=2,COUNTIF(Jours_fériés,DY4+1)),DY25-HLOOKUP(DY4+2,Journalier_HLV_Inter,23,FALSE),IF(AND(WEEKDAY(DY4,2)=3,COUNTIF(Jours_fériés,AND(DY4+1,DY4+2))),DY25-HLOOKUP(DY4+5,Journalier_HLV_Inter,23,FALSE),IF(AND(WEEKDAY(DY4,2)=3,COUNTIF(Jours_fériés,DY4+1)),DY25-HLOOKUP(DY4+2,Journalier_HLV_Inter,23,FALSE),IF(AND(WEEKDAY(DY4,2)=4,COUNTIF(Jours_fériés,DY4+1)),DY25-HLOOKUP(DY4+4,Journalier_HLV_Inter,23,FALSE),IF(AND(WEEKDAY(DY4,2)=4,COUNTIF(Jours_fériés,AND(DY4+1,DY4+4))),DY25-HLOOKUP(DY4+5,Journalier_HLV_Inter,23,FALSE),IF(AND(WEEKDAY(DY4,2)=5,COUNTIF(Jours_fériés,DY4+3)),DY25-HLOOKUP(DY4+4,Journalier_HLV_Inter,23,FALSE),IF(COUNTIF(Week_end,DY4),0,IF(COUNTIF(Jours_fériés,DY4),0,DY25-HLOOKUP(DY4+1,Journalier_HLV_Inter,23,FALSE)))))))))))))</f>
        <v>0</v>
      </c>
      <c r="DZ32" s="70">
        <f>IF(WEEKDAY(DZ4,2)=5,(DZ25-HLOOKUP(DZ4+3,Journalier_HLV_Inter,23,FALSE)),IF(AND(WEEKDAY(DZ4,2)=1,COUNTIF(Jours_fériés,AND(DZ4+1,IE+2))),DZ25-HLOOKUP(DZ4+3,Journalier_HLV_Inter,23,FALSE),IF(AND(WEEKDAY(DZ4,2)=1,COUNTIF(Jours_fériés,DZ4+1)),DZ25-HLOOKUP(DZ4+2,Journalier_HLV_Inter,23,FALSE),IF(AND(WEEKDAY(DZ4,2)=2,COUNTIF(Jours_fériés,AND(DZ4+1,DZ4+2))),DZ25-HLOOKUP(DZ4+3,Journalier_HLV_Inter,23,FALSE),IF(AND(WEEKDAY(DZ4,2)=2,COUNTIF(Jours_fériés,DZ4+1)),DZ25-HLOOKUP(DZ4+2,Journalier_HLV_Inter,23,FALSE),IF(AND(WEEKDAY(DZ4,2)=3,COUNTIF(Jours_fériés,AND(DZ4+1,DZ4+2))),DZ25-HLOOKUP(DZ4+5,Journalier_HLV_Inter,23,FALSE),IF(AND(WEEKDAY(DZ4,2)=3,COUNTIF(Jours_fériés,DZ4+1)),DZ25-HLOOKUP(DZ4+2,Journalier_HLV_Inter,23,FALSE),IF(AND(WEEKDAY(DZ4,2)=4,COUNTIF(Jours_fériés,DZ4+1)),DZ25-HLOOKUP(DZ4+4,Journalier_HLV_Inter,23,FALSE),IF(AND(WEEKDAY(DZ4,2)=4,COUNTIF(Jours_fériés,AND(DZ4+1,DZ4+4))),DZ25-HLOOKUP(DZ4+5,Journalier_HLV_Inter,23,FALSE),IF(AND(WEEKDAY(DZ4,2)=5,COUNTIF(Jours_fériés,DZ4+3)),DZ25-HLOOKUP(DZ4+4,Journalier_HLV_Inter,23,FALSE),IF(COUNTIF(Week_end,DZ4),0,IF(COUNTIF(Jours_fériés,DZ4),0,DZ25-HLOOKUP(DZ4+1,Journalier_HLV_Inter,23,FALSE)))))))))))))</f>
        <v>0</v>
      </c>
      <c r="EA32" s="70">
        <f>IF(WEEKDAY(EA4,2)=5,(EA25-HLOOKUP(EA4+3,Journalier_HLV_Inter,23,FALSE)),IF(AND(WEEKDAY(EA4,2)=1,COUNTIF(Jours_fériés,AND(EA4+1,IE+2))),EA25-HLOOKUP(EA4+3,Journalier_HLV_Inter,23,FALSE),IF(AND(WEEKDAY(EA4,2)=1,COUNTIF(Jours_fériés,EA4+1)),EA25-HLOOKUP(EA4+2,Journalier_HLV_Inter,23,FALSE),IF(AND(WEEKDAY(EA4,2)=2,COUNTIF(Jours_fériés,AND(EA4+1,EA4+2))),EA25-HLOOKUP(EA4+3,Journalier_HLV_Inter,23,FALSE),IF(AND(WEEKDAY(EA4,2)=2,COUNTIF(Jours_fériés,EA4+1)),EA25-HLOOKUP(EA4+2,Journalier_HLV_Inter,23,FALSE),IF(AND(WEEKDAY(EA4,2)=3,COUNTIF(Jours_fériés,AND(EA4+1,EA4+2))),EA25-HLOOKUP(EA4+5,Journalier_HLV_Inter,23,FALSE),IF(AND(WEEKDAY(EA4,2)=3,COUNTIF(Jours_fériés,EA4+1)),EA25-HLOOKUP(EA4+2,Journalier_HLV_Inter,23,FALSE),IF(AND(WEEKDAY(EA4,2)=4,COUNTIF(Jours_fériés,EA4+1)),EA25-HLOOKUP(EA4+4,Journalier_HLV_Inter,23,FALSE),IF(AND(WEEKDAY(EA4,2)=4,COUNTIF(Jours_fériés,AND(EA4+1,EA4+4))),EA25-HLOOKUP(EA4+5,Journalier_HLV_Inter,23,FALSE),IF(AND(WEEKDAY(EA4,2)=5,COUNTIF(Jours_fériés,EA4+3)),EA25-HLOOKUP(EA4+4,Journalier_HLV_Inter,23,FALSE),IF(COUNTIF(Week_end,EA4),0,IF(COUNTIF(Jours_fériés,EA4),0,EA25-HLOOKUP(EA4+1,Journalier_HLV_Inter,23,FALSE)))))))))))))</f>
        <v>0</v>
      </c>
      <c r="EB32" s="70">
        <f>IF(WEEKDAY(EB4,2)=5,(EB25-HLOOKUP(EB4+3,Journalier_HLV_Inter,23,FALSE)),IF(AND(WEEKDAY(EB4,2)=1,COUNTIF(Jours_fériés,AND(EB4+1,IE+2))),EB25-HLOOKUP(EB4+3,Journalier_HLV_Inter,23,FALSE),IF(AND(WEEKDAY(EB4,2)=1,COUNTIF(Jours_fériés,EB4+1)),EB25-HLOOKUP(EB4+2,Journalier_HLV_Inter,23,FALSE),IF(AND(WEEKDAY(EB4,2)=2,COUNTIF(Jours_fériés,AND(EB4+1,EB4+2))),EB25-HLOOKUP(EB4+3,Journalier_HLV_Inter,23,FALSE),IF(AND(WEEKDAY(EB4,2)=2,COUNTIF(Jours_fériés,EB4+1)),EB25-HLOOKUP(EB4+2,Journalier_HLV_Inter,23,FALSE),IF(AND(WEEKDAY(EB4,2)=3,COUNTIF(Jours_fériés,AND(EB4+1,EB4+2))),EB25-HLOOKUP(EB4+5,Journalier_HLV_Inter,23,FALSE),IF(AND(WEEKDAY(EB4,2)=3,COUNTIF(Jours_fériés,EB4+1)),EB25-HLOOKUP(EB4+2,Journalier_HLV_Inter,23,FALSE),IF(AND(WEEKDAY(EB4,2)=4,COUNTIF(Jours_fériés,EB4+1)),EB25-HLOOKUP(EB4+4,Journalier_HLV_Inter,23,FALSE),IF(AND(WEEKDAY(EB4,2)=4,COUNTIF(Jours_fériés,AND(EB4+1,EB4+4))),EB25-HLOOKUP(EB4+5,Journalier_HLV_Inter,23,FALSE),IF(AND(WEEKDAY(EB4,2)=5,COUNTIF(Jours_fériés,EB4+3)),EB25-HLOOKUP(EB4+4,Journalier_HLV_Inter,23,FALSE),IF(COUNTIF(Week_end,EB4),0,IF(COUNTIF(Jours_fériés,EB4),0,EB25-HLOOKUP(EB4+1,Journalier_HLV_Inter,23,FALSE)))))))))))))</f>
        <v>0</v>
      </c>
      <c r="EC32" s="70">
        <f>IF(WEEKDAY(EC4,2)=5,(EC25-HLOOKUP(EC4+3,Journalier_HLV_Inter,23,FALSE)),IF(AND(WEEKDAY(EC4,2)=1,COUNTIF(Jours_fériés,AND(EC4+1,IE+2))),EC25-HLOOKUP(EC4+3,Journalier_HLV_Inter,23,FALSE),IF(AND(WEEKDAY(EC4,2)=1,COUNTIF(Jours_fériés,EC4+1)),EC25-HLOOKUP(EC4+2,Journalier_HLV_Inter,23,FALSE),IF(AND(WEEKDAY(EC4,2)=2,COUNTIF(Jours_fériés,AND(EC4+1,EC4+2))),EC25-HLOOKUP(EC4+3,Journalier_HLV_Inter,23,FALSE),IF(AND(WEEKDAY(EC4,2)=2,COUNTIF(Jours_fériés,EC4+1)),EC25-HLOOKUP(EC4+2,Journalier_HLV_Inter,23,FALSE),IF(AND(WEEKDAY(EC4,2)=3,COUNTIF(Jours_fériés,AND(EC4+1,EC4+2))),EC25-HLOOKUP(EC4+5,Journalier_HLV_Inter,23,FALSE),IF(AND(WEEKDAY(EC4,2)=3,COUNTIF(Jours_fériés,EC4+1)),EC25-HLOOKUP(EC4+2,Journalier_HLV_Inter,23,FALSE),IF(AND(WEEKDAY(EC4,2)=4,COUNTIF(Jours_fériés,EC4+1)),EC25-HLOOKUP(EC4+4,Journalier_HLV_Inter,23,FALSE),IF(AND(WEEKDAY(EC4,2)=4,COUNTIF(Jours_fériés,AND(EC4+1,EC4+4))),EC25-HLOOKUP(EC4+5,Journalier_HLV_Inter,23,FALSE),IF(AND(WEEKDAY(EC4,2)=5,COUNTIF(Jours_fériés,EC4+3)),EC25-HLOOKUP(EC4+4,Journalier_HLV_Inter,23,FALSE),IF(COUNTIF(Week_end,EC4),0,IF(COUNTIF(Jours_fériés,EC4),0,EC25-HLOOKUP(EC4+1,Journalier_HLV_Inter,23,FALSE)))))))))))))</f>
        <v>0</v>
      </c>
      <c r="ED32" s="70">
        <f>IF(WEEKDAY(ED4,2)=5,(ED25-HLOOKUP(ED4+3,Journalier_HLV_Inter,23,FALSE)),IF(AND(WEEKDAY(ED4,2)=1,COUNTIF(Jours_fériés,AND(ED4+1,IE+2))),ED25-HLOOKUP(ED4+3,Journalier_HLV_Inter,23,FALSE),IF(AND(WEEKDAY(ED4,2)=1,COUNTIF(Jours_fériés,ED4+1)),ED25-HLOOKUP(ED4+2,Journalier_HLV_Inter,23,FALSE),IF(AND(WEEKDAY(ED4,2)=2,COUNTIF(Jours_fériés,AND(ED4+1,ED4+2))),ED25-HLOOKUP(ED4+3,Journalier_HLV_Inter,23,FALSE),IF(AND(WEEKDAY(ED4,2)=2,COUNTIF(Jours_fériés,ED4+1)),ED25-HLOOKUP(ED4+2,Journalier_HLV_Inter,23,FALSE),IF(AND(WEEKDAY(ED4,2)=3,COUNTIF(Jours_fériés,AND(ED4+1,ED4+2))),ED25-HLOOKUP(ED4+5,Journalier_HLV_Inter,23,FALSE),IF(AND(WEEKDAY(ED4,2)=3,COUNTIF(Jours_fériés,ED4+1)),ED25-HLOOKUP(ED4+2,Journalier_HLV_Inter,23,FALSE),IF(AND(WEEKDAY(ED4,2)=4,COUNTIF(Jours_fériés,ED4+1)),ED25-HLOOKUP(ED4+4,Journalier_HLV_Inter,23,FALSE),IF(AND(WEEKDAY(ED4,2)=4,COUNTIF(Jours_fériés,AND(ED4+1,ED4+4))),ED25-HLOOKUP(ED4+5,Journalier_HLV_Inter,23,FALSE),IF(AND(WEEKDAY(ED4,2)=5,COUNTIF(Jours_fériés,ED4+3)),ED25-HLOOKUP(ED4+4,Journalier_HLV_Inter,23,FALSE),IF(COUNTIF(Week_end,ED4),0,IF(COUNTIF(Jours_fériés,ED4),0,ED25-HLOOKUP(ED4+1,Journalier_HLV_Inter,23,FALSE)))))))))))))</f>
        <v>0</v>
      </c>
      <c r="EE32" s="70">
        <f>IF(WEEKDAY(EE4,2)=5,(EE25-HLOOKUP(EE4+3,Journalier_HLV_Inter,23,FALSE)),IF(AND(WEEKDAY(EE4,2)=1,COUNTIF(Jours_fériés,AND(EE4+1,IE+2))),EE25-HLOOKUP(EE4+3,Journalier_HLV_Inter,23,FALSE),IF(AND(WEEKDAY(EE4,2)=1,COUNTIF(Jours_fériés,EE4+1)),EE25-HLOOKUP(EE4+2,Journalier_HLV_Inter,23,FALSE),IF(AND(WEEKDAY(EE4,2)=2,COUNTIF(Jours_fériés,AND(EE4+1,EE4+2))),EE25-HLOOKUP(EE4+3,Journalier_HLV_Inter,23,FALSE),IF(AND(WEEKDAY(EE4,2)=2,COUNTIF(Jours_fériés,EE4+1)),EE25-HLOOKUP(EE4+2,Journalier_HLV_Inter,23,FALSE),IF(AND(WEEKDAY(EE4,2)=3,COUNTIF(Jours_fériés,AND(EE4+1,EE4+2))),EE25-HLOOKUP(EE4+5,Journalier_HLV_Inter,23,FALSE),IF(AND(WEEKDAY(EE4,2)=3,COUNTIF(Jours_fériés,EE4+1)),EE25-HLOOKUP(EE4+2,Journalier_HLV_Inter,23,FALSE),IF(AND(WEEKDAY(EE4,2)=4,COUNTIF(Jours_fériés,EE4+1)),EE25-HLOOKUP(EE4+4,Journalier_HLV_Inter,23,FALSE),IF(AND(WEEKDAY(EE4,2)=4,COUNTIF(Jours_fériés,AND(EE4+1,EE4+4))),EE25-HLOOKUP(EE4+5,Journalier_HLV_Inter,23,FALSE),IF(AND(WEEKDAY(EE4,2)=5,COUNTIF(Jours_fériés,EE4+3)),EE25-HLOOKUP(EE4+4,Journalier_HLV_Inter,23,FALSE),IF(COUNTIF(Week_end,EE4),0,IF(COUNTIF(Jours_fériés,EE4),0,EE25-HLOOKUP(EE4+1,Journalier_HLV_Inter,23,FALSE)))))))))))))</f>
        <v>0</v>
      </c>
      <c r="EF32" s="70">
        <f>IF(WEEKDAY(EF4,2)=5,(EF25-HLOOKUP(EF4+3,Journalier_HLV_Inter,23,FALSE)),IF(AND(WEEKDAY(EF4,2)=1,COUNTIF(Jours_fériés,AND(EF4+1,IE+2))),EF25-HLOOKUP(EF4+3,Journalier_HLV_Inter,23,FALSE),IF(AND(WEEKDAY(EF4,2)=1,COUNTIF(Jours_fériés,EF4+1)),EF25-HLOOKUP(EF4+2,Journalier_HLV_Inter,23,FALSE),IF(AND(WEEKDAY(EF4,2)=2,COUNTIF(Jours_fériés,AND(EF4+1,EF4+2))),EF25-HLOOKUP(EF4+3,Journalier_HLV_Inter,23,FALSE),IF(AND(WEEKDAY(EF4,2)=2,COUNTIF(Jours_fériés,EF4+1)),EF25-HLOOKUP(EF4+2,Journalier_HLV_Inter,23,FALSE),IF(AND(WEEKDAY(EF4,2)=3,COUNTIF(Jours_fériés,AND(EF4+1,EF4+2))),EF25-HLOOKUP(EF4+5,Journalier_HLV_Inter,23,FALSE),IF(AND(WEEKDAY(EF4,2)=3,COUNTIF(Jours_fériés,EF4+1)),EF25-HLOOKUP(EF4+2,Journalier_HLV_Inter,23,FALSE),IF(AND(WEEKDAY(EF4,2)=4,COUNTIF(Jours_fériés,EF4+1)),EF25-HLOOKUP(EF4+4,Journalier_HLV_Inter,23,FALSE),IF(AND(WEEKDAY(EF4,2)=4,COUNTIF(Jours_fériés,AND(EF4+1,EF4+4))),EF25-HLOOKUP(EF4+5,Journalier_HLV_Inter,23,FALSE),IF(AND(WEEKDAY(EF4,2)=5,COUNTIF(Jours_fériés,EF4+3)),EF25-HLOOKUP(EF4+4,Journalier_HLV_Inter,23,FALSE),IF(COUNTIF(Week_end,EF4),0,IF(COUNTIF(Jours_fériés,EF4),0,EF25-HLOOKUP(EF4+1,Journalier_HLV_Inter,23,FALSE)))))))))))))</f>
        <v>0</v>
      </c>
      <c r="EG32" s="70">
        <f>IF(WEEKDAY(EG4,2)=5,(EG25-HLOOKUP(EG4+3,Journalier_HLV_Inter,23,FALSE)),IF(AND(WEEKDAY(EG4,2)=1,COUNTIF(Jours_fériés,AND(EG4+1,IE+2))),EG25-HLOOKUP(EG4+3,Journalier_HLV_Inter,23,FALSE),IF(AND(WEEKDAY(EG4,2)=1,COUNTIF(Jours_fériés,EG4+1)),EG25-HLOOKUP(EG4+2,Journalier_HLV_Inter,23,FALSE),IF(AND(WEEKDAY(EG4,2)=2,COUNTIF(Jours_fériés,AND(EG4+1,EG4+2))),EG25-HLOOKUP(EG4+3,Journalier_HLV_Inter,23,FALSE),IF(AND(WEEKDAY(EG4,2)=2,COUNTIF(Jours_fériés,EG4+1)),EG25-HLOOKUP(EG4+2,Journalier_HLV_Inter,23,FALSE),IF(AND(WEEKDAY(EG4,2)=3,COUNTIF(Jours_fériés,AND(EG4+1,EG4+2))),EG25-HLOOKUP(EG4+5,Journalier_HLV_Inter,23,FALSE),IF(AND(WEEKDAY(EG4,2)=3,COUNTIF(Jours_fériés,EG4+1)),EG25-HLOOKUP(EG4+2,Journalier_HLV_Inter,23,FALSE),IF(AND(WEEKDAY(EG4,2)=4,COUNTIF(Jours_fériés,EG4+1)),EG25-HLOOKUP(EG4+4,Journalier_HLV_Inter,23,FALSE),IF(AND(WEEKDAY(EG4,2)=4,COUNTIF(Jours_fériés,AND(EG4+1,EG4+4))),EG25-HLOOKUP(EG4+5,Journalier_HLV_Inter,23,FALSE),IF(AND(WEEKDAY(EG4,2)=5,COUNTIF(Jours_fériés,EG4+3)),EG25-HLOOKUP(EG4+4,Journalier_HLV_Inter,23,FALSE),IF(COUNTIF(Week_end,EG4),0,IF(COUNTIF(Jours_fériés,EG4),0,EG25-HLOOKUP(EG4+1,Journalier_HLV_Inter,23,FALSE)))))))))))))</f>
        <v>0</v>
      </c>
      <c r="EH32" s="70">
        <f>IF(WEEKDAY(EH4,2)=5,(EH25-HLOOKUP(EH4+3,Journalier_HLV_Inter,23,FALSE)),IF(AND(WEEKDAY(EH4,2)=1,COUNTIF(Jours_fériés,AND(EH4+1,IE+2))),EH25-HLOOKUP(EH4+3,Journalier_HLV_Inter,23,FALSE),IF(AND(WEEKDAY(EH4,2)=1,COUNTIF(Jours_fériés,EH4+1)),EH25-HLOOKUP(EH4+2,Journalier_HLV_Inter,23,FALSE),IF(AND(WEEKDAY(EH4,2)=2,COUNTIF(Jours_fériés,AND(EH4+1,EH4+2))),EH25-HLOOKUP(EH4+3,Journalier_HLV_Inter,23,FALSE),IF(AND(WEEKDAY(EH4,2)=2,COUNTIF(Jours_fériés,EH4+1)),EH25-HLOOKUP(EH4+2,Journalier_HLV_Inter,23,FALSE),IF(AND(WEEKDAY(EH4,2)=3,COUNTIF(Jours_fériés,AND(EH4+1,EH4+2))),EH25-HLOOKUP(EH4+5,Journalier_HLV_Inter,23,FALSE),IF(AND(WEEKDAY(EH4,2)=3,COUNTIF(Jours_fériés,EH4+1)),EH25-HLOOKUP(EH4+2,Journalier_HLV_Inter,23,FALSE),IF(AND(WEEKDAY(EH4,2)=4,COUNTIF(Jours_fériés,EH4+1)),EH25-HLOOKUP(EH4+4,Journalier_HLV_Inter,23,FALSE),IF(AND(WEEKDAY(EH4,2)=4,COUNTIF(Jours_fériés,AND(EH4+1,EH4+4))),EH25-HLOOKUP(EH4+5,Journalier_HLV_Inter,23,FALSE),IF(AND(WEEKDAY(EH4,2)=5,COUNTIF(Jours_fériés,EH4+3)),EH25-HLOOKUP(EH4+4,Journalier_HLV_Inter,23,FALSE),IF(COUNTIF(Week_end,EH4),0,IF(COUNTIF(Jours_fériés,EH4),0,EH25-HLOOKUP(EH4+1,Journalier_HLV_Inter,23,FALSE)))))))))))))</f>
        <v>0</v>
      </c>
      <c r="EI32" s="70">
        <f>IF(WEEKDAY(EI4,2)=5,(EI25-HLOOKUP(EI4+3,Journalier_HLV_Inter,23,FALSE)),IF(AND(WEEKDAY(EI4,2)=1,COUNTIF(Jours_fériés,AND(EI4+1,IE+2))),EI25-HLOOKUP(EI4+3,Journalier_HLV_Inter,23,FALSE),IF(AND(WEEKDAY(EI4,2)=1,COUNTIF(Jours_fériés,EI4+1)),EI25-HLOOKUP(EI4+2,Journalier_HLV_Inter,23,FALSE),IF(AND(WEEKDAY(EI4,2)=2,COUNTIF(Jours_fériés,AND(EI4+1,EI4+2))),EI25-HLOOKUP(EI4+3,Journalier_HLV_Inter,23,FALSE),IF(AND(WEEKDAY(EI4,2)=2,COUNTIF(Jours_fériés,EI4+1)),EI25-HLOOKUP(EI4+2,Journalier_HLV_Inter,23,FALSE),IF(AND(WEEKDAY(EI4,2)=3,COUNTIF(Jours_fériés,AND(EI4+1,EI4+2))),EI25-HLOOKUP(EI4+5,Journalier_HLV_Inter,23,FALSE),IF(AND(WEEKDAY(EI4,2)=3,COUNTIF(Jours_fériés,EI4+1)),EI25-HLOOKUP(EI4+2,Journalier_HLV_Inter,23,FALSE),IF(AND(WEEKDAY(EI4,2)=4,COUNTIF(Jours_fériés,EI4+1)),EI25-HLOOKUP(EI4+4,Journalier_HLV_Inter,23,FALSE),IF(AND(WEEKDAY(EI4,2)=4,COUNTIF(Jours_fériés,AND(EI4+1,EI4+4))),EI25-HLOOKUP(EI4+5,Journalier_HLV_Inter,23,FALSE),IF(AND(WEEKDAY(EI4,2)=5,COUNTIF(Jours_fériés,EI4+3)),EI25-HLOOKUP(EI4+4,Journalier_HLV_Inter,23,FALSE),IF(COUNTIF(Week_end,EI4),0,IF(COUNTIF(Jours_fériés,EI4),0,EI25-HLOOKUP(EI4+1,Journalier_HLV_Inter,23,FALSE)))))))))))))</f>
        <v>0</v>
      </c>
      <c r="EJ32" s="70">
        <f>IF(WEEKDAY(EJ4,2)=5,(EJ25-HLOOKUP(EJ4+3,Journalier_HLV_Inter,23,FALSE)),IF(AND(WEEKDAY(EJ4,2)=1,COUNTIF(Jours_fériés,AND(EJ4+1,IE+2))),EJ25-HLOOKUP(EJ4+3,Journalier_HLV_Inter,23,FALSE),IF(AND(WEEKDAY(EJ4,2)=1,COUNTIF(Jours_fériés,EJ4+1)),EJ25-HLOOKUP(EJ4+2,Journalier_HLV_Inter,23,FALSE),IF(AND(WEEKDAY(EJ4,2)=2,COUNTIF(Jours_fériés,AND(EJ4+1,EJ4+2))),EJ25-HLOOKUP(EJ4+3,Journalier_HLV_Inter,23,FALSE),IF(AND(WEEKDAY(EJ4,2)=2,COUNTIF(Jours_fériés,EJ4+1)),EJ25-HLOOKUP(EJ4+2,Journalier_HLV_Inter,23,FALSE),IF(AND(WEEKDAY(EJ4,2)=3,COUNTIF(Jours_fériés,AND(EJ4+1,EJ4+2))),EJ25-HLOOKUP(EJ4+5,Journalier_HLV_Inter,23,FALSE),IF(AND(WEEKDAY(EJ4,2)=3,COUNTIF(Jours_fériés,EJ4+1)),EJ25-HLOOKUP(EJ4+2,Journalier_HLV_Inter,23,FALSE),IF(AND(WEEKDAY(EJ4,2)=4,COUNTIF(Jours_fériés,EJ4+1)),EJ25-HLOOKUP(EJ4+4,Journalier_HLV_Inter,23,FALSE),IF(AND(WEEKDAY(EJ4,2)=4,COUNTIF(Jours_fériés,AND(EJ4+1,EJ4+4))),EJ25-HLOOKUP(EJ4+5,Journalier_HLV_Inter,23,FALSE),IF(AND(WEEKDAY(EJ4,2)=5,COUNTIF(Jours_fériés,EJ4+3)),EJ25-HLOOKUP(EJ4+4,Journalier_HLV_Inter,23,FALSE),IF(COUNTIF(Week_end,EJ4),0,IF(COUNTIF(Jours_fériés,EJ4),0,EJ25-HLOOKUP(EJ4+1,Journalier_HLV_Inter,23,FALSE)))))))))))))</f>
        <v>0</v>
      </c>
      <c r="EK32" s="70">
        <f>IF(WEEKDAY(EK4,2)=5,(EK25-HLOOKUP(EK4+3,Journalier_HLV_Inter,23,FALSE)),IF(AND(WEEKDAY(EK4,2)=1,COUNTIF(Jours_fériés,AND(EK4+1,IE+2))),EK25-HLOOKUP(EK4+3,Journalier_HLV_Inter,23,FALSE),IF(AND(WEEKDAY(EK4,2)=1,COUNTIF(Jours_fériés,EK4+1)),EK25-HLOOKUP(EK4+2,Journalier_HLV_Inter,23,FALSE),IF(AND(WEEKDAY(EK4,2)=2,COUNTIF(Jours_fériés,AND(EK4+1,EK4+2))),EK25-HLOOKUP(EK4+3,Journalier_HLV_Inter,23,FALSE),IF(AND(WEEKDAY(EK4,2)=2,COUNTIF(Jours_fériés,EK4+1)),EK25-HLOOKUP(EK4+2,Journalier_HLV_Inter,23,FALSE),IF(AND(WEEKDAY(EK4,2)=3,COUNTIF(Jours_fériés,AND(EK4+1,EK4+2))),EK25-HLOOKUP(EK4+5,Journalier_HLV_Inter,23,FALSE),IF(AND(WEEKDAY(EK4,2)=3,COUNTIF(Jours_fériés,EK4+1)),EK25-HLOOKUP(EK4+2,Journalier_HLV_Inter,23,FALSE),IF(AND(WEEKDAY(EK4,2)=4,COUNTIF(Jours_fériés,EK4+1)),EK25-HLOOKUP(EK4+4,Journalier_HLV_Inter,23,FALSE),IF(AND(WEEKDAY(EK4,2)=4,COUNTIF(Jours_fériés,AND(EK4+1,EK4+4))),EK25-HLOOKUP(EK4+5,Journalier_HLV_Inter,23,FALSE),IF(AND(WEEKDAY(EK4,2)=5,COUNTIF(Jours_fériés,EK4+3)),EK25-HLOOKUP(EK4+4,Journalier_HLV_Inter,23,FALSE),IF(COUNTIF(Week_end,EK4),0,IF(COUNTIF(Jours_fériés,EK4),0,EK25-HLOOKUP(EK4+1,Journalier_HLV_Inter,23,FALSE)))))))))))))</f>
        <v>0</v>
      </c>
      <c r="EL32" s="70">
        <f>IF(WEEKDAY(EL4,2)=5,(EL25-HLOOKUP(EL4+3,Journalier_HLV_Inter,23,FALSE)),IF(AND(WEEKDAY(EL4,2)=1,COUNTIF(Jours_fériés,AND(EL4+1,IE+2))),EL25-HLOOKUP(EL4+3,Journalier_HLV_Inter,23,FALSE),IF(AND(WEEKDAY(EL4,2)=1,COUNTIF(Jours_fériés,EL4+1)),EL25-HLOOKUP(EL4+2,Journalier_HLV_Inter,23,FALSE),IF(AND(WEEKDAY(EL4,2)=2,COUNTIF(Jours_fériés,AND(EL4+1,EL4+2))),EL25-HLOOKUP(EL4+3,Journalier_HLV_Inter,23,FALSE),IF(AND(WEEKDAY(EL4,2)=2,COUNTIF(Jours_fériés,EL4+1)),EL25-HLOOKUP(EL4+2,Journalier_HLV_Inter,23,FALSE),IF(AND(WEEKDAY(EL4,2)=3,COUNTIF(Jours_fériés,AND(EL4+1,EL4+2))),EL25-HLOOKUP(EL4+5,Journalier_HLV_Inter,23,FALSE),IF(AND(WEEKDAY(EL4,2)=3,COUNTIF(Jours_fériés,EL4+1)),EL25-HLOOKUP(EL4+2,Journalier_HLV_Inter,23,FALSE),IF(AND(WEEKDAY(EL4,2)=4,COUNTIF(Jours_fériés,EL4+1)),EL25-HLOOKUP(EL4+4,Journalier_HLV_Inter,23,FALSE),IF(AND(WEEKDAY(EL4,2)=4,COUNTIF(Jours_fériés,AND(EL4+1,EL4+4))),EL25-HLOOKUP(EL4+5,Journalier_HLV_Inter,23,FALSE),IF(AND(WEEKDAY(EL4,2)=5,COUNTIF(Jours_fériés,EL4+3)),EL25-HLOOKUP(EL4+4,Journalier_HLV_Inter,23,FALSE),IF(COUNTIF(Week_end,EL4),0,IF(COUNTIF(Jours_fériés,EL4),0,EL25-HLOOKUP(EL4+1,Journalier_HLV_Inter,23,FALSE)))))))))))))</f>
        <v>0</v>
      </c>
      <c r="EM32" s="70">
        <f>IF(WEEKDAY(EM4,2)=5,(EM25-HLOOKUP(EM4+3,Journalier_HLV_Inter,23,FALSE)),IF(AND(WEEKDAY(EM4,2)=1,COUNTIF(Jours_fériés,AND(EM4+1,IE+2))),EM25-HLOOKUP(EM4+3,Journalier_HLV_Inter,23,FALSE),IF(AND(WEEKDAY(EM4,2)=1,COUNTIF(Jours_fériés,EM4+1)),EM25-HLOOKUP(EM4+2,Journalier_HLV_Inter,23,FALSE),IF(AND(WEEKDAY(EM4,2)=2,COUNTIF(Jours_fériés,AND(EM4+1,EM4+2))),EM25-HLOOKUP(EM4+3,Journalier_HLV_Inter,23,FALSE),IF(AND(WEEKDAY(EM4,2)=2,COUNTIF(Jours_fériés,EM4+1)),EM25-HLOOKUP(EM4+2,Journalier_HLV_Inter,23,FALSE),IF(AND(WEEKDAY(EM4,2)=3,COUNTIF(Jours_fériés,AND(EM4+1,EM4+2))),EM25-HLOOKUP(EM4+5,Journalier_HLV_Inter,23,FALSE),IF(AND(WEEKDAY(EM4,2)=3,COUNTIF(Jours_fériés,EM4+1)),EM25-HLOOKUP(EM4+2,Journalier_HLV_Inter,23,FALSE),IF(AND(WEEKDAY(EM4,2)=4,COUNTIF(Jours_fériés,EM4+1)),EM25-HLOOKUP(EM4+4,Journalier_HLV_Inter,23,FALSE),IF(AND(WEEKDAY(EM4,2)=4,COUNTIF(Jours_fériés,AND(EM4+1,EM4+4))),EM25-HLOOKUP(EM4+5,Journalier_HLV_Inter,23,FALSE),IF(AND(WEEKDAY(EM4,2)=5,COUNTIF(Jours_fériés,EM4+3)),EM25-HLOOKUP(EM4+4,Journalier_HLV_Inter,23,FALSE),IF(COUNTIF(Week_end,EM4),0,IF(COUNTIF(Jours_fériés,EM4),0,EM25-HLOOKUP(EM4+1,Journalier_HLV_Inter,23,FALSE)))))))))))))</f>
        <v>0</v>
      </c>
      <c r="EN32" s="70">
        <f>IF(WEEKDAY(EN4,2)=5,(EN25-HLOOKUP(EN4+3,Journalier_HLV_Inter,23,FALSE)),IF(AND(WEEKDAY(EN4,2)=1,COUNTIF(Jours_fériés,AND(EN4+1,IE+2))),EN25-HLOOKUP(EN4+3,Journalier_HLV_Inter,23,FALSE),IF(AND(WEEKDAY(EN4,2)=1,COUNTIF(Jours_fériés,EN4+1)),EN25-HLOOKUP(EN4+2,Journalier_HLV_Inter,23,FALSE),IF(AND(WEEKDAY(EN4,2)=2,COUNTIF(Jours_fériés,AND(EN4+1,EN4+2))),EN25-HLOOKUP(EN4+3,Journalier_HLV_Inter,23,FALSE),IF(AND(WEEKDAY(EN4,2)=2,COUNTIF(Jours_fériés,EN4+1)),EN25-HLOOKUP(EN4+2,Journalier_HLV_Inter,23,FALSE),IF(AND(WEEKDAY(EN4,2)=3,COUNTIF(Jours_fériés,AND(EN4+1,EN4+2))),EN25-HLOOKUP(EN4+5,Journalier_HLV_Inter,23,FALSE),IF(AND(WEEKDAY(EN4,2)=3,COUNTIF(Jours_fériés,EN4+1)),EN25-HLOOKUP(EN4+2,Journalier_HLV_Inter,23,FALSE),IF(AND(WEEKDAY(EN4,2)=4,COUNTIF(Jours_fériés,EN4+1)),EN25-HLOOKUP(EN4+4,Journalier_HLV_Inter,23,FALSE),IF(AND(WEEKDAY(EN4,2)=4,COUNTIF(Jours_fériés,AND(EN4+1,EN4+4))),EN25-HLOOKUP(EN4+5,Journalier_HLV_Inter,23,FALSE),IF(AND(WEEKDAY(EN4,2)=5,COUNTIF(Jours_fériés,EN4+3)),EN25-HLOOKUP(EN4+4,Journalier_HLV_Inter,23,FALSE),IF(COUNTIF(Week_end,EN4),0,IF(COUNTIF(Jours_fériés,EN4),0,EN25-HLOOKUP(EN4+1,Journalier_HLV_Inter,23,FALSE)))))))))))))</f>
        <v>0</v>
      </c>
      <c r="EO32" s="70">
        <f>IF(WEEKDAY(EO4,2)=5,(EO25-HLOOKUP(EO4+3,Journalier_HLV_Inter,23,FALSE)),IF(AND(WEEKDAY(EO4,2)=1,COUNTIF(Jours_fériés,AND(EO4+1,IE+2))),EO25-HLOOKUP(EO4+3,Journalier_HLV_Inter,23,FALSE),IF(AND(WEEKDAY(EO4,2)=1,COUNTIF(Jours_fériés,EO4+1)),EO25-HLOOKUP(EO4+2,Journalier_HLV_Inter,23,FALSE),IF(AND(WEEKDAY(EO4,2)=2,COUNTIF(Jours_fériés,AND(EO4+1,EO4+2))),EO25-HLOOKUP(EO4+3,Journalier_HLV_Inter,23,FALSE),IF(AND(WEEKDAY(EO4,2)=2,COUNTIF(Jours_fériés,EO4+1)),EO25-HLOOKUP(EO4+2,Journalier_HLV_Inter,23,FALSE),IF(AND(WEEKDAY(EO4,2)=3,COUNTIF(Jours_fériés,AND(EO4+1,EO4+2))),EO25-HLOOKUP(EO4+5,Journalier_HLV_Inter,23,FALSE),IF(AND(WEEKDAY(EO4,2)=3,COUNTIF(Jours_fériés,EO4+1)),EO25-HLOOKUP(EO4+2,Journalier_HLV_Inter,23,FALSE),IF(AND(WEEKDAY(EO4,2)=4,COUNTIF(Jours_fériés,EO4+1)),EO25-HLOOKUP(EO4+4,Journalier_HLV_Inter,23,FALSE),IF(AND(WEEKDAY(EO4,2)=4,COUNTIF(Jours_fériés,AND(EO4+1,EO4+4))),EO25-HLOOKUP(EO4+5,Journalier_HLV_Inter,23,FALSE),IF(AND(WEEKDAY(EO4,2)=5,COUNTIF(Jours_fériés,EO4+3)),EO25-HLOOKUP(EO4+4,Journalier_HLV_Inter,23,FALSE),IF(COUNTIF(Week_end,EO4),0,IF(COUNTIF(Jours_fériés,EO4),0,EO25-HLOOKUP(EO4+1,Journalier_HLV_Inter,23,FALSE)))))))))))))</f>
        <v>0</v>
      </c>
      <c r="EP32" s="70">
        <f>IF(WEEKDAY(EP4,2)=5,(EP25-HLOOKUP(EP4+3,Journalier_HLV_Inter,23,FALSE)),IF(AND(WEEKDAY(EP4,2)=1,COUNTIF(Jours_fériés,AND(EP4+1,IE+2))),EP25-HLOOKUP(EP4+3,Journalier_HLV_Inter,23,FALSE),IF(AND(WEEKDAY(EP4,2)=1,COUNTIF(Jours_fériés,EP4+1)),EP25-HLOOKUP(EP4+2,Journalier_HLV_Inter,23,FALSE),IF(AND(WEEKDAY(EP4,2)=2,COUNTIF(Jours_fériés,AND(EP4+1,EP4+2))),EP25-HLOOKUP(EP4+3,Journalier_HLV_Inter,23,FALSE),IF(AND(WEEKDAY(EP4,2)=2,COUNTIF(Jours_fériés,EP4+1)),EP25-HLOOKUP(EP4+2,Journalier_HLV_Inter,23,FALSE),IF(AND(WEEKDAY(EP4,2)=3,COUNTIF(Jours_fériés,AND(EP4+1,EP4+2))),EP25-HLOOKUP(EP4+5,Journalier_HLV_Inter,23,FALSE),IF(AND(WEEKDAY(EP4,2)=3,COUNTIF(Jours_fériés,EP4+1)),EP25-HLOOKUP(EP4+2,Journalier_HLV_Inter,23,FALSE),IF(AND(WEEKDAY(EP4,2)=4,COUNTIF(Jours_fériés,EP4+1)),EP25-HLOOKUP(EP4+4,Journalier_HLV_Inter,23,FALSE),IF(AND(WEEKDAY(EP4,2)=4,COUNTIF(Jours_fériés,AND(EP4+1,EP4+4))),EP25-HLOOKUP(EP4+5,Journalier_HLV_Inter,23,FALSE),IF(AND(WEEKDAY(EP4,2)=5,COUNTIF(Jours_fériés,EP4+3)),EP25-HLOOKUP(EP4+4,Journalier_HLV_Inter,23,FALSE),IF(COUNTIF(Week_end,EP4),0,IF(COUNTIF(Jours_fériés,EP4),0,EP25-HLOOKUP(EP4+1,Journalier_HLV_Inter,23,FALSE)))))))))))))</f>
        <v>0</v>
      </c>
      <c r="EQ32" s="70">
        <f>IF(WEEKDAY(EQ4,2)=5,(EQ25-HLOOKUP(EQ4+3,Journalier_HLV_Inter,23,FALSE)),IF(AND(WEEKDAY(EQ4,2)=1,COUNTIF(Jours_fériés,AND(EQ4+1,IE+2))),EQ25-HLOOKUP(EQ4+3,Journalier_HLV_Inter,23,FALSE),IF(AND(WEEKDAY(EQ4,2)=1,COUNTIF(Jours_fériés,EQ4+1)),EQ25-HLOOKUP(EQ4+2,Journalier_HLV_Inter,23,FALSE),IF(AND(WEEKDAY(EQ4,2)=2,COUNTIF(Jours_fériés,AND(EQ4+1,EQ4+2))),EQ25-HLOOKUP(EQ4+3,Journalier_HLV_Inter,23,FALSE),IF(AND(WEEKDAY(EQ4,2)=2,COUNTIF(Jours_fériés,EQ4+1)),EQ25-HLOOKUP(EQ4+2,Journalier_HLV_Inter,23,FALSE),IF(AND(WEEKDAY(EQ4,2)=3,COUNTIF(Jours_fériés,AND(EQ4+1,EQ4+2))),EQ25-HLOOKUP(EQ4+5,Journalier_HLV_Inter,23,FALSE),IF(AND(WEEKDAY(EQ4,2)=3,COUNTIF(Jours_fériés,EQ4+1)),EQ25-HLOOKUP(EQ4+2,Journalier_HLV_Inter,23,FALSE),IF(AND(WEEKDAY(EQ4,2)=4,COUNTIF(Jours_fériés,EQ4+1)),EQ25-HLOOKUP(EQ4+4,Journalier_HLV_Inter,23,FALSE),IF(AND(WEEKDAY(EQ4,2)=4,COUNTIF(Jours_fériés,AND(EQ4+1,EQ4+4))),EQ25-HLOOKUP(EQ4+5,Journalier_HLV_Inter,23,FALSE),IF(AND(WEEKDAY(EQ4,2)=5,COUNTIF(Jours_fériés,EQ4+3)),EQ25-HLOOKUP(EQ4+4,Journalier_HLV_Inter,23,FALSE),IF(COUNTIF(Week_end,EQ4),0,IF(COUNTIF(Jours_fériés,EQ4),0,EQ25-HLOOKUP(EQ4+1,Journalier_HLV_Inter,23,FALSE)))))))))))))</f>
        <v>0</v>
      </c>
      <c r="ER32" s="70">
        <f>IF(WEEKDAY(ER4,2)=5,(ER25-HLOOKUP(ER4+3,Journalier_HLV_Inter,23,FALSE)),IF(AND(WEEKDAY(ER4,2)=1,COUNTIF(Jours_fériés,AND(ER4+1,IE+2))),ER25-HLOOKUP(ER4+3,Journalier_HLV_Inter,23,FALSE),IF(AND(WEEKDAY(ER4,2)=1,COUNTIF(Jours_fériés,ER4+1)),ER25-HLOOKUP(ER4+2,Journalier_HLV_Inter,23,FALSE),IF(AND(WEEKDAY(ER4,2)=2,COUNTIF(Jours_fériés,AND(ER4+1,ER4+2))),ER25-HLOOKUP(ER4+3,Journalier_HLV_Inter,23,FALSE),IF(AND(WEEKDAY(ER4,2)=2,COUNTIF(Jours_fériés,ER4+1)),ER25-HLOOKUP(ER4+2,Journalier_HLV_Inter,23,FALSE),IF(AND(WEEKDAY(ER4,2)=3,COUNTIF(Jours_fériés,AND(ER4+1,ER4+2))),ER25-HLOOKUP(ER4+5,Journalier_HLV_Inter,23,FALSE),IF(AND(WEEKDAY(ER4,2)=3,COUNTIF(Jours_fériés,ER4+1)),ER25-HLOOKUP(ER4+2,Journalier_HLV_Inter,23,FALSE),IF(AND(WEEKDAY(ER4,2)=4,COUNTIF(Jours_fériés,ER4+1)),ER25-HLOOKUP(ER4+4,Journalier_HLV_Inter,23,FALSE),IF(AND(WEEKDAY(ER4,2)=4,COUNTIF(Jours_fériés,AND(ER4+1,ER4+4))),ER25-HLOOKUP(ER4+5,Journalier_HLV_Inter,23,FALSE),IF(AND(WEEKDAY(ER4,2)=5,COUNTIF(Jours_fériés,ER4+3)),ER25-HLOOKUP(ER4+4,Journalier_HLV_Inter,23,FALSE),IF(COUNTIF(Week_end,ER4),0,IF(COUNTIF(Jours_fériés,ER4),0,ER25-HLOOKUP(ER4+1,Journalier_HLV_Inter,23,FALSE)))))))))))))</f>
        <v>0</v>
      </c>
      <c r="ES32" s="70">
        <f>IF(WEEKDAY(ES4,2)=5,(ES25-HLOOKUP(ES4+3,Journalier_HLV_Inter,23,FALSE)),IF(AND(WEEKDAY(ES4,2)=1,COUNTIF(Jours_fériés,AND(ES4+1,IE+2))),ES25-HLOOKUP(ES4+3,Journalier_HLV_Inter,23,FALSE),IF(AND(WEEKDAY(ES4,2)=1,COUNTIF(Jours_fériés,ES4+1)),ES25-HLOOKUP(ES4+2,Journalier_HLV_Inter,23,FALSE),IF(AND(WEEKDAY(ES4,2)=2,COUNTIF(Jours_fériés,AND(ES4+1,ES4+2))),ES25-HLOOKUP(ES4+3,Journalier_HLV_Inter,23,FALSE),IF(AND(WEEKDAY(ES4,2)=2,COUNTIF(Jours_fériés,ES4+1)),ES25-HLOOKUP(ES4+2,Journalier_HLV_Inter,23,FALSE),IF(AND(WEEKDAY(ES4,2)=3,COUNTIF(Jours_fériés,AND(ES4+1,ES4+2))),ES25-HLOOKUP(ES4+5,Journalier_HLV_Inter,23,FALSE),IF(AND(WEEKDAY(ES4,2)=3,COUNTIF(Jours_fériés,ES4+1)),ES25-HLOOKUP(ES4+2,Journalier_HLV_Inter,23,FALSE),IF(AND(WEEKDAY(ES4,2)=4,COUNTIF(Jours_fériés,ES4+1)),ES25-HLOOKUP(ES4+4,Journalier_HLV_Inter,23,FALSE),IF(AND(WEEKDAY(ES4,2)=4,COUNTIF(Jours_fériés,AND(ES4+1,ES4+4))),ES25-HLOOKUP(ES4+5,Journalier_HLV_Inter,23,FALSE),IF(AND(WEEKDAY(ES4,2)=5,COUNTIF(Jours_fériés,ES4+3)),ES25-HLOOKUP(ES4+4,Journalier_HLV_Inter,23,FALSE),IF(COUNTIF(Week_end,ES4),0,IF(COUNTIF(Jours_fériés,ES4),0,ES25-HLOOKUP(ES4+1,Journalier_HLV_Inter,23,FALSE)))))))))))))</f>
        <v>0</v>
      </c>
      <c r="ET32" s="70">
        <f>IF(WEEKDAY(ET4,2)=5,(ET25-HLOOKUP(ET4+3,Journalier_HLV_Inter,23,FALSE)),IF(AND(WEEKDAY(ET4,2)=1,COUNTIF(Jours_fériés,AND(ET4+1,IE+2))),ET25-HLOOKUP(ET4+3,Journalier_HLV_Inter,23,FALSE),IF(AND(WEEKDAY(ET4,2)=1,COUNTIF(Jours_fériés,ET4+1)),ET25-HLOOKUP(ET4+2,Journalier_HLV_Inter,23,FALSE),IF(AND(WEEKDAY(ET4,2)=2,COUNTIF(Jours_fériés,AND(ET4+1,ET4+2))),ET25-HLOOKUP(ET4+3,Journalier_HLV_Inter,23,FALSE),IF(AND(WEEKDAY(ET4,2)=2,COUNTIF(Jours_fériés,ET4+1)),ET25-HLOOKUP(ET4+2,Journalier_HLV_Inter,23,FALSE),IF(AND(WEEKDAY(ET4,2)=3,COUNTIF(Jours_fériés,AND(ET4+1,ET4+2))),ET25-HLOOKUP(ET4+5,Journalier_HLV_Inter,23,FALSE),IF(AND(WEEKDAY(ET4,2)=3,COUNTIF(Jours_fériés,ET4+1)),ET25-HLOOKUP(ET4+2,Journalier_HLV_Inter,23,FALSE),IF(AND(WEEKDAY(ET4,2)=4,COUNTIF(Jours_fériés,ET4+1)),ET25-HLOOKUP(ET4+4,Journalier_HLV_Inter,23,FALSE),IF(AND(WEEKDAY(ET4,2)=4,COUNTIF(Jours_fériés,AND(ET4+1,ET4+4))),ET25-HLOOKUP(ET4+5,Journalier_HLV_Inter,23,FALSE),IF(AND(WEEKDAY(ET4,2)=5,COUNTIF(Jours_fériés,ET4+3)),ET25-HLOOKUP(ET4+4,Journalier_HLV_Inter,23,FALSE),IF(COUNTIF(Week_end,ET4),0,IF(COUNTIF(Jours_fériés,ET4),0,ET25-HLOOKUP(ET4+1,Journalier_HLV_Inter,23,FALSE)))))))))))))</f>
        <v>0</v>
      </c>
      <c r="EU32" s="70">
        <f>IF(WEEKDAY(EU4,2)=5,(EU25-HLOOKUP(EU4+3,Journalier_HLV_Inter,23,FALSE)),IF(AND(WEEKDAY(EU4,2)=1,COUNTIF(Jours_fériés,AND(EU4+1,IE+2))),EU25-HLOOKUP(EU4+3,Journalier_HLV_Inter,23,FALSE),IF(AND(WEEKDAY(EU4,2)=1,COUNTIF(Jours_fériés,EU4+1)),EU25-HLOOKUP(EU4+2,Journalier_HLV_Inter,23,FALSE),IF(AND(WEEKDAY(EU4,2)=2,COUNTIF(Jours_fériés,AND(EU4+1,EU4+2))),EU25-HLOOKUP(EU4+3,Journalier_HLV_Inter,23,FALSE),IF(AND(WEEKDAY(EU4,2)=2,COUNTIF(Jours_fériés,EU4+1)),EU25-HLOOKUP(EU4+2,Journalier_HLV_Inter,23,FALSE),IF(AND(WEEKDAY(EU4,2)=3,COUNTIF(Jours_fériés,AND(EU4+1,EU4+2))),EU25-HLOOKUP(EU4+5,Journalier_HLV_Inter,23,FALSE),IF(AND(WEEKDAY(EU4,2)=3,COUNTIF(Jours_fériés,EU4+1)),EU25-HLOOKUP(EU4+2,Journalier_HLV_Inter,23,FALSE),IF(AND(WEEKDAY(EU4,2)=4,COUNTIF(Jours_fériés,EU4+1)),EU25-HLOOKUP(EU4+4,Journalier_HLV_Inter,23,FALSE),IF(AND(WEEKDAY(EU4,2)=4,COUNTIF(Jours_fériés,AND(EU4+1,EU4+4))),EU25-HLOOKUP(EU4+5,Journalier_HLV_Inter,23,FALSE),IF(AND(WEEKDAY(EU4,2)=5,COUNTIF(Jours_fériés,EU4+3)),EU25-HLOOKUP(EU4+4,Journalier_HLV_Inter,23,FALSE),IF(COUNTIF(Week_end,EU4),0,IF(COUNTIF(Jours_fériés,EU4),0,EU25-HLOOKUP(EU4+1,Journalier_HLV_Inter,23,FALSE)))))))))))))</f>
        <v>0</v>
      </c>
      <c r="EV32" s="70">
        <f>IF(WEEKDAY(EV4,2)=5,(EV25-HLOOKUP(EV4+3,Journalier_HLV_Inter,23,FALSE)),IF(AND(WEEKDAY(EV4,2)=1,COUNTIF(Jours_fériés,AND(EV4+1,IE+2))),EV25-HLOOKUP(EV4+3,Journalier_HLV_Inter,23,FALSE),IF(AND(WEEKDAY(EV4,2)=1,COUNTIF(Jours_fériés,EV4+1)),EV25-HLOOKUP(EV4+2,Journalier_HLV_Inter,23,FALSE),IF(AND(WEEKDAY(EV4,2)=2,COUNTIF(Jours_fériés,AND(EV4+1,EV4+2))),EV25-HLOOKUP(EV4+3,Journalier_HLV_Inter,23,FALSE),IF(AND(WEEKDAY(EV4,2)=2,COUNTIF(Jours_fériés,EV4+1)),EV25-HLOOKUP(EV4+2,Journalier_HLV_Inter,23,FALSE),IF(AND(WEEKDAY(EV4,2)=3,COUNTIF(Jours_fériés,AND(EV4+1,EV4+2))),EV25-HLOOKUP(EV4+5,Journalier_HLV_Inter,23,FALSE),IF(AND(WEEKDAY(EV4,2)=3,COUNTIF(Jours_fériés,EV4+1)),EV25-HLOOKUP(EV4+2,Journalier_HLV_Inter,23,FALSE),IF(AND(WEEKDAY(EV4,2)=4,COUNTIF(Jours_fériés,EV4+1)),EV25-HLOOKUP(EV4+4,Journalier_HLV_Inter,23,FALSE),IF(AND(WEEKDAY(EV4,2)=4,COUNTIF(Jours_fériés,AND(EV4+1,EV4+4))),EV25-HLOOKUP(EV4+5,Journalier_HLV_Inter,23,FALSE),IF(AND(WEEKDAY(EV4,2)=5,COUNTIF(Jours_fériés,EV4+3)),EV25-HLOOKUP(EV4+4,Journalier_HLV_Inter,23,FALSE),IF(COUNTIF(Week_end,EV4),0,IF(COUNTIF(Jours_fériés,EV4),0,EV25-HLOOKUP(EV4+1,Journalier_HLV_Inter,23,FALSE)))))))))))))</f>
        <v>0</v>
      </c>
      <c r="EW32" s="70">
        <f>IF(WEEKDAY(EW4,2)=5,(EW25-HLOOKUP(EW4+3,Journalier_HLV_Inter,23,FALSE)),IF(AND(WEEKDAY(EW4,2)=1,COUNTIF(Jours_fériés,AND(EW4+1,IE+2))),EW25-HLOOKUP(EW4+3,Journalier_HLV_Inter,23,FALSE),IF(AND(WEEKDAY(EW4,2)=1,COUNTIF(Jours_fériés,EW4+1)),EW25-HLOOKUP(EW4+2,Journalier_HLV_Inter,23,FALSE),IF(AND(WEEKDAY(EW4,2)=2,COUNTIF(Jours_fériés,AND(EW4+1,EW4+2))),EW25-HLOOKUP(EW4+3,Journalier_HLV_Inter,23,FALSE),IF(AND(WEEKDAY(EW4,2)=2,COUNTIF(Jours_fériés,EW4+1)),EW25-HLOOKUP(EW4+2,Journalier_HLV_Inter,23,FALSE),IF(AND(WEEKDAY(EW4,2)=3,COUNTIF(Jours_fériés,AND(EW4+1,EW4+2))),EW25-HLOOKUP(EW4+5,Journalier_HLV_Inter,23,FALSE),IF(AND(WEEKDAY(EW4,2)=3,COUNTIF(Jours_fériés,EW4+1)),EW25-HLOOKUP(EW4+2,Journalier_HLV_Inter,23,FALSE),IF(AND(WEEKDAY(EW4,2)=4,COUNTIF(Jours_fériés,EW4+1)),EW25-HLOOKUP(EW4+4,Journalier_HLV_Inter,23,FALSE),IF(AND(WEEKDAY(EW4,2)=4,COUNTIF(Jours_fériés,AND(EW4+1,EW4+4))),EW25-HLOOKUP(EW4+5,Journalier_HLV_Inter,23,FALSE),IF(AND(WEEKDAY(EW4,2)=5,COUNTIF(Jours_fériés,EW4+3)),EW25-HLOOKUP(EW4+4,Journalier_HLV_Inter,23,FALSE),IF(COUNTIF(Week_end,EW4),0,IF(COUNTIF(Jours_fériés,EW4),0,EW25-HLOOKUP(EW4+1,Journalier_HLV_Inter,23,FALSE)))))))))))))</f>
        <v>0</v>
      </c>
      <c r="EX32" s="70">
        <f>IF(WEEKDAY(EX4,2)=5,(EX25-HLOOKUP(EX4+3,Journalier_HLV_Inter,23,FALSE)),IF(AND(WEEKDAY(EX4,2)=1,COUNTIF(Jours_fériés,AND(EX4+1,IE+2))),EX25-HLOOKUP(EX4+3,Journalier_HLV_Inter,23,FALSE),IF(AND(WEEKDAY(EX4,2)=1,COUNTIF(Jours_fériés,EX4+1)),EX25-HLOOKUP(EX4+2,Journalier_HLV_Inter,23,FALSE),IF(AND(WEEKDAY(EX4,2)=2,COUNTIF(Jours_fériés,AND(EX4+1,EX4+2))),EX25-HLOOKUP(EX4+3,Journalier_HLV_Inter,23,FALSE),IF(AND(WEEKDAY(EX4,2)=2,COUNTIF(Jours_fériés,EX4+1)),EX25-HLOOKUP(EX4+2,Journalier_HLV_Inter,23,FALSE),IF(AND(WEEKDAY(EX4,2)=3,COUNTIF(Jours_fériés,AND(EX4+1,EX4+2))),EX25-HLOOKUP(EX4+5,Journalier_HLV_Inter,23,FALSE),IF(AND(WEEKDAY(EX4,2)=3,COUNTIF(Jours_fériés,EX4+1)),EX25-HLOOKUP(EX4+2,Journalier_HLV_Inter,23,FALSE),IF(AND(WEEKDAY(EX4,2)=4,COUNTIF(Jours_fériés,EX4+1)),EX25-HLOOKUP(EX4+4,Journalier_HLV_Inter,23,FALSE),IF(AND(WEEKDAY(EX4,2)=4,COUNTIF(Jours_fériés,AND(EX4+1,EX4+4))),EX25-HLOOKUP(EX4+5,Journalier_HLV_Inter,23,FALSE),IF(AND(WEEKDAY(EX4,2)=5,COUNTIF(Jours_fériés,EX4+3)),EX25-HLOOKUP(EX4+4,Journalier_HLV_Inter,23,FALSE),IF(COUNTIF(Week_end,EX4),0,IF(COUNTIF(Jours_fériés,EX4),0,EX25-HLOOKUP(EX4+1,Journalier_HLV_Inter,23,FALSE)))))))))))))</f>
        <v>0</v>
      </c>
      <c r="EY32" s="70">
        <f>IF(WEEKDAY(EY4,2)=5,(EY25-HLOOKUP(EY4+3,Journalier_HLV_Inter,23,FALSE)),IF(AND(WEEKDAY(EY4,2)=1,COUNTIF(Jours_fériés,AND(EY4+1,IE+2))),EY25-HLOOKUP(EY4+3,Journalier_HLV_Inter,23,FALSE),IF(AND(WEEKDAY(EY4,2)=1,COUNTIF(Jours_fériés,EY4+1)),EY25-HLOOKUP(EY4+2,Journalier_HLV_Inter,23,FALSE),IF(AND(WEEKDAY(EY4,2)=2,COUNTIF(Jours_fériés,AND(EY4+1,EY4+2))),EY25-HLOOKUP(EY4+3,Journalier_HLV_Inter,23,FALSE),IF(AND(WEEKDAY(EY4,2)=2,COUNTIF(Jours_fériés,EY4+1)),EY25-HLOOKUP(EY4+2,Journalier_HLV_Inter,23,FALSE),IF(AND(WEEKDAY(EY4,2)=3,COUNTIF(Jours_fériés,AND(EY4+1,EY4+2))),EY25-HLOOKUP(EY4+5,Journalier_HLV_Inter,23,FALSE),IF(AND(WEEKDAY(EY4,2)=3,COUNTIF(Jours_fériés,EY4+1)),EY25-HLOOKUP(EY4+2,Journalier_HLV_Inter,23,FALSE),IF(AND(WEEKDAY(EY4,2)=4,COUNTIF(Jours_fériés,EY4+1)),EY25-HLOOKUP(EY4+4,Journalier_HLV_Inter,23,FALSE),IF(AND(WEEKDAY(EY4,2)=4,COUNTIF(Jours_fériés,AND(EY4+1,EY4+4))),EY25-HLOOKUP(EY4+5,Journalier_HLV_Inter,23,FALSE),IF(AND(WEEKDAY(EY4,2)=5,COUNTIF(Jours_fériés,EY4+3)),EY25-HLOOKUP(EY4+4,Journalier_HLV_Inter,23,FALSE),IF(COUNTIF(Week_end,EY4),0,IF(COUNTIF(Jours_fériés,EY4),0,EY25-HLOOKUP(EY4+1,Journalier_HLV_Inter,23,FALSE)))))))))))))</f>
        <v>0</v>
      </c>
      <c r="EZ32" s="70">
        <f>IF(WEEKDAY(EZ4,2)=5,(EZ25-HLOOKUP(EZ4+3,Journalier_HLV_Inter,23,FALSE)),IF(AND(WEEKDAY(EZ4,2)=1,COUNTIF(Jours_fériés,AND(EZ4+1,IE+2))),EZ25-HLOOKUP(EZ4+3,Journalier_HLV_Inter,23,FALSE),IF(AND(WEEKDAY(EZ4,2)=1,COUNTIF(Jours_fériés,EZ4+1)),EZ25-HLOOKUP(EZ4+2,Journalier_HLV_Inter,23,FALSE),IF(AND(WEEKDAY(EZ4,2)=2,COUNTIF(Jours_fériés,AND(EZ4+1,EZ4+2))),EZ25-HLOOKUP(EZ4+3,Journalier_HLV_Inter,23,FALSE),IF(AND(WEEKDAY(EZ4,2)=2,COUNTIF(Jours_fériés,EZ4+1)),EZ25-HLOOKUP(EZ4+2,Journalier_HLV_Inter,23,FALSE),IF(AND(WEEKDAY(EZ4,2)=3,COUNTIF(Jours_fériés,AND(EZ4+1,EZ4+2))),EZ25-HLOOKUP(EZ4+5,Journalier_HLV_Inter,23,FALSE),IF(AND(WEEKDAY(EZ4,2)=3,COUNTIF(Jours_fériés,EZ4+1)),EZ25-HLOOKUP(EZ4+2,Journalier_HLV_Inter,23,FALSE),IF(AND(WEEKDAY(EZ4,2)=4,COUNTIF(Jours_fériés,EZ4+1)),EZ25-HLOOKUP(EZ4+4,Journalier_HLV_Inter,23,FALSE),IF(AND(WEEKDAY(EZ4,2)=4,COUNTIF(Jours_fériés,AND(EZ4+1,EZ4+4))),EZ25-HLOOKUP(EZ4+5,Journalier_HLV_Inter,23,FALSE),IF(AND(WEEKDAY(EZ4,2)=5,COUNTIF(Jours_fériés,EZ4+3)),EZ25-HLOOKUP(EZ4+4,Journalier_HLV_Inter,23,FALSE),IF(COUNTIF(Week_end,EZ4),0,IF(COUNTIF(Jours_fériés,EZ4),0,EZ25-HLOOKUP(EZ4+1,Journalier_HLV_Inter,23,FALSE)))))))))))))</f>
        <v>0</v>
      </c>
      <c r="FA32" s="70">
        <f>IF(WEEKDAY(FA4,2)=5,(FA25-HLOOKUP(FA4+3,Journalier_HLV_Inter,23,FALSE)),IF(AND(WEEKDAY(FA4,2)=1,COUNTIF(Jours_fériés,AND(FA4+1,IE+2))),FA25-HLOOKUP(FA4+3,Journalier_HLV_Inter,23,FALSE),IF(AND(WEEKDAY(FA4,2)=1,COUNTIF(Jours_fériés,FA4+1)),FA25-HLOOKUP(FA4+2,Journalier_HLV_Inter,23,FALSE),IF(AND(WEEKDAY(FA4,2)=2,COUNTIF(Jours_fériés,AND(FA4+1,FA4+2))),FA25-HLOOKUP(FA4+3,Journalier_HLV_Inter,23,FALSE),IF(AND(WEEKDAY(FA4,2)=2,COUNTIF(Jours_fériés,FA4+1)),FA25-HLOOKUP(FA4+2,Journalier_HLV_Inter,23,FALSE),IF(AND(WEEKDAY(FA4,2)=3,COUNTIF(Jours_fériés,AND(FA4+1,FA4+2))),FA25-HLOOKUP(FA4+5,Journalier_HLV_Inter,23,FALSE),IF(AND(WEEKDAY(FA4,2)=3,COUNTIF(Jours_fériés,FA4+1)),FA25-HLOOKUP(FA4+2,Journalier_HLV_Inter,23,FALSE),IF(AND(WEEKDAY(FA4,2)=4,COUNTIF(Jours_fériés,FA4+1)),FA25-HLOOKUP(FA4+4,Journalier_HLV_Inter,23,FALSE),IF(AND(WEEKDAY(FA4,2)=4,COUNTIF(Jours_fériés,AND(FA4+1,FA4+4))),FA25-HLOOKUP(FA4+5,Journalier_HLV_Inter,23,FALSE),IF(AND(WEEKDAY(FA4,2)=5,COUNTIF(Jours_fériés,FA4+3)),FA25-HLOOKUP(FA4+4,Journalier_HLV_Inter,23,FALSE),IF(COUNTIF(Week_end,FA4),0,IF(COUNTIF(Jours_fériés,FA4),0,FA25-HLOOKUP(FA4+1,Journalier_HLV_Inter,23,FALSE)))))))))))))</f>
        <v>0</v>
      </c>
      <c r="FB32" s="70">
        <f>IF(WEEKDAY(FB4,2)=5,(FB25-HLOOKUP(FB4+3,Journalier_HLV_Inter,23,FALSE)),IF(AND(WEEKDAY(FB4,2)=1,COUNTIF(Jours_fériés,AND(FB4+1,IE+2))),FB25-HLOOKUP(FB4+3,Journalier_HLV_Inter,23,FALSE),IF(AND(WEEKDAY(FB4,2)=1,COUNTIF(Jours_fériés,FB4+1)),FB25-HLOOKUP(FB4+2,Journalier_HLV_Inter,23,FALSE),IF(AND(WEEKDAY(FB4,2)=2,COUNTIF(Jours_fériés,AND(FB4+1,FB4+2))),FB25-HLOOKUP(FB4+3,Journalier_HLV_Inter,23,FALSE),IF(AND(WEEKDAY(FB4,2)=2,COUNTIF(Jours_fériés,FB4+1)),FB25-HLOOKUP(FB4+2,Journalier_HLV_Inter,23,FALSE),IF(AND(WEEKDAY(FB4,2)=3,COUNTIF(Jours_fériés,AND(FB4+1,FB4+2))),FB25-HLOOKUP(FB4+5,Journalier_HLV_Inter,23,FALSE),IF(AND(WEEKDAY(FB4,2)=3,COUNTIF(Jours_fériés,FB4+1)),FB25-HLOOKUP(FB4+2,Journalier_HLV_Inter,23,FALSE),IF(AND(WEEKDAY(FB4,2)=4,COUNTIF(Jours_fériés,FB4+1)),FB25-HLOOKUP(FB4+4,Journalier_HLV_Inter,23,FALSE),IF(AND(WEEKDAY(FB4,2)=4,COUNTIF(Jours_fériés,AND(FB4+1,FB4+4))),FB25-HLOOKUP(FB4+5,Journalier_HLV_Inter,23,FALSE),IF(AND(WEEKDAY(FB4,2)=5,COUNTIF(Jours_fériés,FB4+3)),FB25-HLOOKUP(FB4+4,Journalier_HLV_Inter,23,FALSE),IF(COUNTIF(Week_end,FB4),0,IF(COUNTIF(Jours_fériés,FB4),0,FB25-HLOOKUP(FB4+1,Journalier_HLV_Inter,23,FALSE)))))))))))))</f>
        <v>0</v>
      </c>
      <c r="FC32" s="70">
        <f>IF(WEEKDAY(FC4,2)=5,(FC25-HLOOKUP(FC4+3,Journalier_HLV_Inter,23,FALSE)),IF(AND(WEEKDAY(FC4,2)=1,COUNTIF(Jours_fériés,AND(FC4+1,IE+2))),FC25-HLOOKUP(FC4+3,Journalier_HLV_Inter,23,FALSE),IF(AND(WEEKDAY(FC4,2)=1,COUNTIF(Jours_fériés,FC4+1)),FC25-HLOOKUP(FC4+2,Journalier_HLV_Inter,23,FALSE),IF(AND(WEEKDAY(FC4,2)=2,COUNTIF(Jours_fériés,AND(FC4+1,FC4+2))),FC25-HLOOKUP(FC4+3,Journalier_HLV_Inter,23,FALSE),IF(AND(WEEKDAY(FC4,2)=2,COUNTIF(Jours_fériés,FC4+1)),FC25-HLOOKUP(FC4+2,Journalier_HLV_Inter,23,FALSE),IF(AND(WEEKDAY(FC4,2)=3,COUNTIF(Jours_fériés,AND(FC4+1,FC4+2))),FC25-HLOOKUP(FC4+5,Journalier_HLV_Inter,23,FALSE),IF(AND(WEEKDAY(FC4,2)=3,COUNTIF(Jours_fériés,FC4+1)),FC25-HLOOKUP(FC4+2,Journalier_HLV_Inter,23,FALSE),IF(AND(WEEKDAY(FC4,2)=4,COUNTIF(Jours_fériés,FC4+1)),FC25-HLOOKUP(FC4+4,Journalier_HLV_Inter,23,FALSE),IF(AND(WEEKDAY(FC4,2)=4,COUNTIF(Jours_fériés,AND(FC4+1,FC4+4))),FC25-HLOOKUP(FC4+5,Journalier_HLV_Inter,23,FALSE),IF(AND(WEEKDAY(FC4,2)=5,COUNTIF(Jours_fériés,FC4+3)),FC25-HLOOKUP(FC4+4,Journalier_HLV_Inter,23,FALSE),IF(COUNTIF(Week_end,FC4),0,IF(COUNTIF(Jours_fériés,FC4),0,FC25-HLOOKUP(FC4+1,Journalier_HLV_Inter,23,FALSE)))))))))))))</f>
        <v>0</v>
      </c>
      <c r="FD32" s="70">
        <f>IF(WEEKDAY(FD4,2)=5,(FD25-HLOOKUP(FD4+3,Journalier_HLV_Inter,23,FALSE)),IF(AND(WEEKDAY(FD4,2)=1,COUNTIF(Jours_fériés,AND(FD4+1,IE+2))),FD25-HLOOKUP(FD4+3,Journalier_HLV_Inter,23,FALSE),IF(AND(WEEKDAY(FD4,2)=1,COUNTIF(Jours_fériés,FD4+1)),FD25-HLOOKUP(FD4+2,Journalier_HLV_Inter,23,FALSE),IF(AND(WEEKDAY(FD4,2)=2,COUNTIF(Jours_fériés,AND(FD4+1,FD4+2))),FD25-HLOOKUP(FD4+3,Journalier_HLV_Inter,23,FALSE),IF(AND(WEEKDAY(FD4,2)=2,COUNTIF(Jours_fériés,FD4+1)),FD25-HLOOKUP(FD4+2,Journalier_HLV_Inter,23,FALSE),IF(AND(WEEKDAY(FD4,2)=3,COUNTIF(Jours_fériés,AND(FD4+1,FD4+2))),FD25-HLOOKUP(FD4+5,Journalier_HLV_Inter,23,FALSE),IF(AND(WEEKDAY(FD4,2)=3,COUNTIF(Jours_fériés,FD4+1)),FD25-HLOOKUP(FD4+2,Journalier_HLV_Inter,23,FALSE),IF(AND(WEEKDAY(FD4,2)=4,COUNTIF(Jours_fériés,FD4+1)),FD25-HLOOKUP(FD4+4,Journalier_HLV_Inter,23,FALSE),IF(AND(WEEKDAY(FD4,2)=4,COUNTIF(Jours_fériés,AND(FD4+1,FD4+4))),FD25-HLOOKUP(FD4+5,Journalier_HLV_Inter,23,FALSE),IF(AND(WEEKDAY(FD4,2)=5,COUNTIF(Jours_fériés,FD4+3)),FD25-HLOOKUP(FD4+4,Journalier_HLV_Inter,23,FALSE),IF(COUNTIF(Week_end,FD4),0,IF(COUNTIF(Jours_fériés,FD4),0,FD25-HLOOKUP(FD4+1,Journalier_HLV_Inter,23,FALSE)))))))))))))</f>
        <v>0</v>
      </c>
      <c r="FE32" s="70">
        <f>IF(WEEKDAY(FE4,2)=5,(FE25-HLOOKUP(FE4+3,Journalier_HLV_Inter,23,FALSE)),IF(AND(WEEKDAY(FE4,2)=1,COUNTIF(Jours_fériés,AND(FE4+1,IE+2))),FE25-HLOOKUP(FE4+3,Journalier_HLV_Inter,23,FALSE),IF(AND(WEEKDAY(FE4,2)=1,COUNTIF(Jours_fériés,FE4+1)),FE25-HLOOKUP(FE4+2,Journalier_HLV_Inter,23,FALSE),IF(AND(WEEKDAY(FE4,2)=2,COUNTIF(Jours_fériés,AND(FE4+1,FE4+2))),FE25-HLOOKUP(FE4+3,Journalier_HLV_Inter,23,FALSE),IF(AND(WEEKDAY(FE4,2)=2,COUNTIF(Jours_fériés,FE4+1)),FE25-HLOOKUP(FE4+2,Journalier_HLV_Inter,23,FALSE),IF(AND(WEEKDAY(FE4,2)=3,COUNTIF(Jours_fériés,AND(FE4+1,FE4+2))),FE25-HLOOKUP(FE4+5,Journalier_HLV_Inter,23,FALSE),IF(AND(WEEKDAY(FE4,2)=3,COUNTIF(Jours_fériés,FE4+1)),FE25-HLOOKUP(FE4+2,Journalier_HLV_Inter,23,FALSE),IF(AND(WEEKDAY(FE4,2)=4,COUNTIF(Jours_fériés,FE4+1)),FE25-HLOOKUP(FE4+4,Journalier_HLV_Inter,23,FALSE),IF(AND(WEEKDAY(FE4,2)=4,COUNTIF(Jours_fériés,AND(FE4+1,FE4+4))),FE25-HLOOKUP(FE4+5,Journalier_HLV_Inter,23,FALSE),IF(AND(WEEKDAY(FE4,2)=5,COUNTIF(Jours_fériés,FE4+3)),FE25-HLOOKUP(FE4+4,Journalier_HLV_Inter,23,FALSE),IF(COUNTIF(Week_end,FE4),0,IF(COUNTIF(Jours_fériés,FE4),0,FE25-HLOOKUP(FE4+1,Journalier_HLV_Inter,23,FALSE)))))))))))))</f>
        <v>0</v>
      </c>
      <c r="FF32" s="70">
        <f>IF(WEEKDAY(FF4,2)=5,(FF25-HLOOKUP(FF4+3,Journalier_HLV_Inter,23,FALSE)),IF(AND(WEEKDAY(FF4,2)=1,COUNTIF(Jours_fériés,AND(FF4+1,IE+2))),FF25-HLOOKUP(FF4+3,Journalier_HLV_Inter,23,FALSE),IF(AND(WEEKDAY(FF4,2)=1,COUNTIF(Jours_fériés,FF4+1)),FF25-HLOOKUP(FF4+2,Journalier_HLV_Inter,23,FALSE),IF(AND(WEEKDAY(FF4,2)=2,COUNTIF(Jours_fériés,AND(FF4+1,FF4+2))),FF25-HLOOKUP(FF4+3,Journalier_HLV_Inter,23,FALSE),IF(AND(WEEKDAY(FF4,2)=2,COUNTIF(Jours_fériés,FF4+1)),FF25-HLOOKUP(FF4+2,Journalier_HLV_Inter,23,FALSE),IF(AND(WEEKDAY(FF4,2)=3,COUNTIF(Jours_fériés,AND(FF4+1,FF4+2))),FF25-HLOOKUP(FF4+5,Journalier_HLV_Inter,23,FALSE),IF(AND(WEEKDAY(FF4,2)=3,COUNTIF(Jours_fériés,FF4+1)),FF25-HLOOKUP(FF4+2,Journalier_HLV_Inter,23,FALSE),IF(AND(WEEKDAY(FF4,2)=4,COUNTIF(Jours_fériés,FF4+1)),FF25-HLOOKUP(FF4+4,Journalier_HLV_Inter,23,FALSE),IF(AND(WEEKDAY(FF4,2)=4,COUNTIF(Jours_fériés,AND(FF4+1,FF4+4))),FF25-HLOOKUP(FF4+5,Journalier_HLV_Inter,23,FALSE),IF(AND(WEEKDAY(FF4,2)=5,COUNTIF(Jours_fériés,FF4+3)),FF25-HLOOKUP(FF4+4,Journalier_HLV_Inter,23,FALSE),IF(COUNTIF(Week_end,FF4),0,IF(COUNTIF(Jours_fériés,FF4),0,FF25-HLOOKUP(FF4+1,Journalier_HLV_Inter,23,FALSE)))))))))))))</f>
        <v>0</v>
      </c>
      <c r="FG32" s="70">
        <f>IF(WEEKDAY(FG4,2)=5,(FG25-HLOOKUP(FG4+3,Journalier_HLV_Inter,23,FALSE)),IF(AND(WEEKDAY(FG4,2)=1,COUNTIF(Jours_fériés,AND(FG4+1,IE+2))),FG25-HLOOKUP(FG4+3,Journalier_HLV_Inter,23,FALSE),IF(AND(WEEKDAY(FG4,2)=1,COUNTIF(Jours_fériés,FG4+1)),FG25-HLOOKUP(FG4+2,Journalier_HLV_Inter,23,FALSE),IF(AND(WEEKDAY(FG4,2)=2,COUNTIF(Jours_fériés,AND(FG4+1,FG4+2))),FG25-HLOOKUP(FG4+3,Journalier_HLV_Inter,23,FALSE),IF(AND(WEEKDAY(FG4,2)=2,COUNTIF(Jours_fériés,FG4+1)),FG25-HLOOKUP(FG4+2,Journalier_HLV_Inter,23,FALSE),IF(AND(WEEKDAY(FG4,2)=3,COUNTIF(Jours_fériés,AND(FG4+1,FG4+2))),FG25-HLOOKUP(FG4+5,Journalier_HLV_Inter,23,FALSE),IF(AND(WEEKDAY(FG4,2)=3,COUNTIF(Jours_fériés,FG4+1)),FG25-HLOOKUP(FG4+2,Journalier_HLV_Inter,23,FALSE),IF(AND(WEEKDAY(FG4,2)=4,COUNTIF(Jours_fériés,FG4+1)),FG25-HLOOKUP(FG4+4,Journalier_HLV_Inter,23,FALSE),IF(AND(WEEKDAY(FG4,2)=4,COUNTIF(Jours_fériés,AND(FG4+1,FG4+4))),FG25-HLOOKUP(FG4+5,Journalier_HLV_Inter,23,FALSE),IF(AND(WEEKDAY(FG4,2)=5,COUNTIF(Jours_fériés,FG4+3)),FG25-HLOOKUP(FG4+4,Journalier_HLV_Inter,23,FALSE),IF(COUNTIF(Week_end,FG4),0,IF(COUNTIF(Jours_fériés,FG4),0,FG25-HLOOKUP(FG4+1,Journalier_HLV_Inter,23,FALSE)))))))))))))</f>
        <v>0</v>
      </c>
      <c r="FH32" s="70">
        <f>IF(WEEKDAY(FH4,2)=5,(FH25-HLOOKUP(FH4+3,Journalier_HLV_Inter,23,FALSE)),IF(AND(WEEKDAY(FH4,2)=1,COUNTIF(Jours_fériés,AND(FH4+1,IE+2))),FH25-HLOOKUP(FH4+3,Journalier_HLV_Inter,23,FALSE),IF(AND(WEEKDAY(FH4,2)=1,COUNTIF(Jours_fériés,FH4+1)),FH25-HLOOKUP(FH4+2,Journalier_HLV_Inter,23,FALSE),IF(AND(WEEKDAY(FH4,2)=2,COUNTIF(Jours_fériés,AND(FH4+1,FH4+2))),FH25-HLOOKUP(FH4+3,Journalier_HLV_Inter,23,FALSE),IF(AND(WEEKDAY(FH4,2)=2,COUNTIF(Jours_fériés,FH4+1)),FH25-HLOOKUP(FH4+2,Journalier_HLV_Inter,23,FALSE),IF(AND(WEEKDAY(FH4,2)=3,COUNTIF(Jours_fériés,AND(FH4+1,FH4+2))),FH25-HLOOKUP(FH4+5,Journalier_HLV_Inter,23,FALSE),IF(AND(WEEKDAY(FH4,2)=3,COUNTIF(Jours_fériés,FH4+1)),FH25-HLOOKUP(FH4+2,Journalier_HLV_Inter,23,FALSE),IF(AND(WEEKDAY(FH4,2)=4,COUNTIF(Jours_fériés,FH4+1)),FH25-HLOOKUP(FH4+4,Journalier_HLV_Inter,23,FALSE),IF(AND(WEEKDAY(FH4,2)=4,COUNTIF(Jours_fériés,AND(FH4+1,FH4+4))),FH25-HLOOKUP(FH4+5,Journalier_HLV_Inter,23,FALSE),IF(AND(WEEKDAY(FH4,2)=5,COUNTIF(Jours_fériés,FH4+3)),FH25-HLOOKUP(FH4+4,Journalier_HLV_Inter,23,FALSE),IF(COUNTIF(Week_end,FH4),0,IF(COUNTIF(Jours_fériés,FH4),0,FH25-HLOOKUP(FH4+1,Journalier_HLV_Inter,23,FALSE)))))))))))))</f>
        <v>0</v>
      </c>
      <c r="FI32" s="70">
        <f>IF(WEEKDAY(FI4,2)=5,(FI25-HLOOKUP(FI4+3,Journalier_HLV_Inter,23,FALSE)),IF(AND(WEEKDAY(FI4,2)=1,COUNTIF(Jours_fériés,AND(FI4+1,IE+2))),FI25-HLOOKUP(FI4+3,Journalier_HLV_Inter,23,FALSE),IF(AND(WEEKDAY(FI4,2)=1,COUNTIF(Jours_fériés,FI4+1)),FI25-HLOOKUP(FI4+2,Journalier_HLV_Inter,23,FALSE),IF(AND(WEEKDAY(FI4,2)=2,COUNTIF(Jours_fériés,AND(FI4+1,FI4+2))),FI25-HLOOKUP(FI4+3,Journalier_HLV_Inter,23,FALSE),IF(AND(WEEKDAY(FI4,2)=2,COUNTIF(Jours_fériés,FI4+1)),FI25-HLOOKUP(FI4+2,Journalier_HLV_Inter,23,FALSE),IF(AND(WEEKDAY(FI4,2)=3,COUNTIF(Jours_fériés,AND(FI4+1,FI4+2))),FI25-HLOOKUP(FI4+5,Journalier_HLV_Inter,23,FALSE),IF(AND(WEEKDAY(FI4,2)=3,COUNTIF(Jours_fériés,FI4+1)),FI25-HLOOKUP(FI4+2,Journalier_HLV_Inter,23,FALSE),IF(AND(WEEKDAY(FI4,2)=4,COUNTIF(Jours_fériés,FI4+1)),FI25-HLOOKUP(FI4+4,Journalier_HLV_Inter,23,FALSE),IF(AND(WEEKDAY(FI4,2)=4,COUNTIF(Jours_fériés,AND(FI4+1,FI4+4))),FI25-HLOOKUP(FI4+5,Journalier_HLV_Inter,23,FALSE),IF(AND(WEEKDAY(FI4,2)=5,COUNTIF(Jours_fériés,FI4+3)),FI25-HLOOKUP(FI4+4,Journalier_HLV_Inter,23,FALSE),IF(COUNTIF(Week_end,FI4),0,IF(COUNTIF(Jours_fériés,FI4),0,FI25-HLOOKUP(FI4+1,Journalier_HLV_Inter,23,FALSE)))))))))))))</f>
        <v>0</v>
      </c>
      <c r="FJ32" s="70">
        <f>IF(WEEKDAY(FJ4,2)=5,(FJ25-HLOOKUP(FJ4+3,Journalier_HLV_Inter,23,FALSE)),IF(AND(WEEKDAY(FJ4,2)=1,COUNTIF(Jours_fériés,AND(FJ4+1,IE+2))),FJ25-HLOOKUP(FJ4+3,Journalier_HLV_Inter,23,FALSE),IF(AND(WEEKDAY(FJ4,2)=1,COUNTIF(Jours_fériés,FJ4+1)),FJ25-HLOOKUP(FJ4+2,Journalier_HLV_Inter,23,FALSE),IF(AND(WEEKDAY(FJ4,2)=2,COUNTIF(Jours_fériés,AND(FJ4+1,FJ4+2))),FJ25-HLOOKUP(FJ4+3,Journalier_HLV_Inter,23,FALSE),IF(AND(WEEKDAY(FJ4,2)=2,COUNTIF(Jours_fériés,FJ4+1)),FJ25-HLOOKUP(FJ4+2,Journalier_HLV_Inter,23,FALSE),IF(AND(WEEKDAY(FJ4,2)=3,COUNTIF(Jours_fériés,AND(FJ4+1,FJ4+2))),FJ25-HLOOKUP(FJ4+5,Journalier_HLV_Inter,23,FALSE),IF(AND(WEEKDAY(FJ4,2)=3,COUNTIF(Jours_fériés,FJ4+1)),FJ25-HLOOKUP(FJ4+2,Journalier_HLV_Inter,23,FALSE),IF(AND(WEEKDAY(FJ4,2)=4,COUNTIF(Jours_fériés,FJ4+1)),FJ25-HLOOKUP(FJ4+4,Journalier_HLV_Inter,23,FALSE),IF(AND(WEEKDAY(FJ4,2)=4,COUNTIF(Jours_fériés,AND(FJ4+1,FJ4+4))),FJ25-HLOOKUP(FJ4+5,Journalier_HLV_Inter,23,FALSE),IF(AND(WEEKDAY(FJ4,2)=5,COUNTIF(Jours_fériés,FJ4+3)),FJ25-HLOOKUP(FJ4+4,Journalier_HLV_Inter,23,FALSE),IF(COUNTIF(Week_end,FJ4),0,IF(COUNTIF(Jours_fériés,FJ4),0,FJ25-HLOOKUP(FJ4+1,Journalier_HLV_Inter,23,FALSE)))))))))))))</f>
        <v>0</v>
      </c>
      <c r="FK32" s="70">
        <f>IF(WEEKDAY(FK4,2)=5,(FK25-HLOOKUP(FK4+3,Journalier_HLV_Inter,23,FALSE)),IF(AND(WEEKDAY(FK4,2)=1,COUNTIF(Jours_fériés,AND(FK4+1,IE+2))),FK25-HLOOKUP(FK4+3,Journalier_HLV_Inter,23,FALSE),IF(AND(WEEKDAY(FK4,2)=1,COUNTIF(Jours_fériés,FK4+1)),FK25-HLOOKUP(FK4+2,Journalier_HLV_Inter,23,FALSE),IF(AND(WEEKDAY(FK4,2)=2,COUNTIF(Jours_fériés,AND(FK4+1,FK4+2))),FK25-HLOOKUP(FK4+3,Journalier_HLV_Inter,23,FALSE),IF(AND(WEEKDAY(FK4,2)=2,COUNTIF(Jours_fériés,FK4+1)),FK25-HLOOKUP(FK4+2,Journalier_HLV_Inter,23,FALSE),IF(AND(WEEKDAY(FK4,2)=3,COUNTIF(Jours_fériés,AND(FK4+1,FK4+2))),FK25-HLOOKUP(FK4+5,Journalier_HLV_Inter,23,FALSE),IF(AND(WEEKDAY(FK4,2)=3,COUNTIF(Jours_fériés,FK4+1)),FK25-HLOOKUP(FK4+2,Journalier_HLV_Inter,23,FALSE),IF(AND(WEEKDAY(FK4,2)=4,COUNTIF(Jours_fériés,FK4+1)),FK25-HLOOKUP(FK4+4,Journalier_HLV_Inter,23,FALSE),IF(AND(WEEKDAY(FK4,2)=4,COUNTIF(Jours_fériés,AND(FK4+1,FK4+4))),FK25-HLOOKUP(FK4+5,Journalier_HLV_Inter,23,FALSE),IF(AND(WEEKDAY(FK4,2)=5,COUNTIF(Jours_fériés,FK4+3)),FK25-HLOOKUP(FK4+4,Journalier_HLV_Inter,23,FALSE),IF(COUNTIF(Week_end,FK4),0,IF(COUNTIF(Jours_fériés,FK4),0,FK25-HLOOKUP(FK4+1,Journalier_HLV_Inter,23,FALSE)))))))))))))</f>
        <v>0</v>
      </c>
      <c r="FL32" s="70">
        <f>IF(WEEKDAY(FL4,2)=5,(FL25-HLOOKUP(FL4+3,Journalier_HLV_Inter,23,FALSE)),IF(AND(WEEKDAY(FL4,2)=1,COUNTIF(Jours_fériés,AND(FL4+1,IE+2))),FL25-HLOOKUP(FL4+3,Journalier_HLV_Inter,23,FALSE),IF(AND(WEEKDAY(FL4,2)=1,COUNTIF(Jours_fériés,FL4+1)),FL25-HLOOKUP(FL4+2,Journalier_HLV_Inter,23,FALSE),IF(AND(WEEKDAY(FL4,2)=2,COUNTIF(Jours_fériés,AND(FL4+1,FL4+2))),FL25-HLOOKUP(FL4+3,Journalier_HLV_Inter,23,FALSE),IF(AND(WEEKDAY(FL4,2)=2,COUNTIF(Jours_fériés,FL4+1)),FL25-HLOOKUP(FL4+2,Journalier_HLV_Inter,23,FALSE),IF(AND(WEEKDAY(FL4,2)=3,COUNTIF(Jours_fériés,AND(FL4+1,FL4+2))),FL25-HLOOKUP(FL4+5,Journalier_HLV_Inter,23,FALSE),IF(AND(WEEKDAY(FL4,2)=3,COUNTIF(Jours_fériés,FL4+1)),FL25-HLOOKUP(FL4+2,Journalier_HLV_Inter,23,FALSE),IF(AND(WEEKDAY(FL4,2)=4,COUNTIF(Jours_fériés,FL4+1)),FL25-HLOOKUP(FL4+4,Journalier_HLV_Inter,23,FALSE),IF(AND(WEEKDAY(FL4,2)=4,COUNTIF(Jours_fériés,AND(FL4+1,FL4+4))),FL25-HLOOKUP(FL4+5,Journalier_HLV_Inter,23,FALSE),IF(AND(WEEKDAY(FL4,2)=5,COUNTIF(Jours_fériés,FL4+3)),FL25-HLOOKUP(FL4+4,Journalier_HLV_Inter,23,FALSE),IF(COUNTIF(Week_end,FL4),0,IF(COUNTIF(Jours_fériés,FL4),0,FL25-HLOOKUP(FL4+1,Journalier_HLV_Inter,23,FALSE)))))))))))))</f>
        <v>0</v>
      </c>
      <c r="FM32" s="70">
        <f>IF(WEEKDAY(FM4,2)=5,(FM25-HLOOKUP(FM4+3,Journalier_HLV_Inter,23,FALSE)),IF(AND(WEEKDAY(FM4,2)=1,COUNTIF(Jours_fériés,AND(FM4+1,IE+2))),FM25-HLOOKUP(FM4+3,Journalier_HLV_Inter,23,FALSE),IF(AND(WEEKDAY(FM4,2)=1,COUNTIF(Jours_fériés,FM4+1)),FM25-HLOOKUP(FM4+2,Journalier_HLV_Inter,23,FALSE),IF(AND(WEEKDAY(FM4,2)=2,COUNTIF(Jours_fériés,AND(FM4+1,FM4+2))),FM25-HLOOKUP(FM4+3,Journalier_HLV_Inter,23,FALSE),IF(AND(WEEKDAY(FM4,2)=2,COUNTIF(Jours_fériés,FM4+1)),FM25-HLOOKUP(FM4+2,Journalier_HLV_Inter,23,FALSE),IF(AND(WEEKDAY(FM4,2)=3,COUNTIF(Jours_fériés,AND(FM4+1,FM4+2))),FM25-HLOOKUP(FM4+5,Journalier_HLV_Inter,23,FALSE),IF(AND(WEEKDAY(FM4,2)=3,COUNTIF(Jours_fériés,FM4+1)),FM25-HLOOKUP(FM4+2,Journalier_HLV_Inter,23,FALSE),IF(AND(WEEKDAY(FM4,2)=4,COUNTIF(Jours_fériés,FM4+1)),FM25-HLOOKUP(FM4+4,Journalier_HLV_Inter,23,FALSE),IF(AND(WEEKDAY(FM4,2)=4,COUNTIF(Jours_fériés,AND(FM4+1,FM4+4))),FM25-HLOOKUP(FM4+5,Journalier_HLV_Inter,23,FALSE),IF(AND(WEEKDAY(FM4,2)=5,COUNTIF(Jours_fériés,FM4+3)),FM25-HLOOKUP(FM4+4,Journalier_HLV_Inter,23,FALSE),IF(COUNTIF(Week_end,FM4),0,IF(COUNTIF(Jours_fériés,FM4),0,FM25-HLOOKUP(FM4+1,Journalier_HLV_Inter,23,FALSE)))))))))))))</f>
        <v>0</v>
      </c>
      <c r="FN32" s="70">
        <f>IF(WEEKDAY(FN4,2)=5,(FN25-HLOOKUP(FN4+3,Journalier_HLV_Inter,23,FALSE)),IF(AND(WEEKDAY(FN4,2)=1,COUNTIF(Jours_fériés,AND(FN4+1,IE+2))),FN25-HLOOKUP(FN4+3,Journalier_HLV_Inter,23,FALSE),IF(AND(WEEKDAY(FN4,2)=1,COUNTIF(Jours_fériés,FN4+1)),FN25-HLOOKUP(FN4+2,Journalier_HLV_Inter,23,FALSE),IF(AND(WEEKDAY(FN4,2)=2,COUNTIF(Jours_fériés,AND(FN4+1,FN4+2))),FN25-HLOOKUP(FN4+3,Journalier_HLV_Inter,23,FALSE),IF(AND(WEEKDAY(FN4,2)=2,COUNTIF(Jours_fériés,FN4+1)),FN25-HLOOKUP(FN4+2,Journalier_HLV_Inter,23,FALSE),IF(AND(WEEKDAY(FN4,2)=3,COUNTIF(Jours_fériés,AND(FN4+1,FN4+2))),FN25-HLOOKUP(FN4+5,Journalier_HLV_Inter,23,FALSE),IF(AND(WEEKDAY(FN4,2)=3,COUNTIF(Jours_fériés,FN4+1)),FN25-HLOOKUP(FN4+2,Journalier_HLV_Inter,23,FALSE),IF(AND(WEEKDAY(FN4,2)=4,COUNTIF(Jours_fériés,FN4+1)),FN25-HLOOKUP(FN4+4,Journalier_HLV_Inter,23,FALSE),IF(AND(WEEKDAY(FN4,2)=4,COUNTIF(Jours_fériés,AND(FN4+1,FN4+4))),FN25-HLOOKUP(FN4+5,Journalier_HLV_Inter,23,FALSE),IF(AND(WEEKDAY(FN4,2)=5,COUNTIF(Jours_fériés,FN4+3)),FN25-HLOOKUP(FN4+4,Journalier_HLV_Inter,23,FALSE),IF(COUNTIF(Week_end,FN4),0,IF(COUNTIF(Jours_fériés,FN4),0,FN25-HLOOKUP(FN4+1,Journalier_HLV_Inter,23,FALSE)))))))))))))</f>
        <v>0</v>
      </c>
      <c r="FO32" s="70">
        <f>IF(WEEKDAY(FO4,2)=5,(FO25-HLOOKUP(FO4+3,Journalier_HLV_Inter,23,FALSE)),IF(AND(WEEKDAY(FO4,2)=1,COUNTIF(Jours_fériés,AND(FO4+1,IE+2))),FO25-HLOOKUP(FO4+3,Journalier_HLV_Inter,23,FALSE),IF(AND(WEEKDAY(FO4,2)=1,COUNTIF(Jours_fériés,FO4+1)),FO25-HLOOKUP(FO4+2,Journalier_HLV_Inter,23,FALSE),IF(AND(WEEKDAY(FO4,2)=2,COUNTIF(Jours_fériés,AND(FO4+1,FO4+2))),FO25-HLOOKUP(FO4+3,Journalier_HLV_Inter,23,FALSE),IF(AND(WEEKDAY(FO4,2)=2,COUNTIF(Jours_fériés,FO4+1)),FO25-HLOOKUP(FO4+2,Journalier_HLV_Inter,23,FALSE),IF(AND(WEEKDAY(FO4,2)=3,COUNTIF(Jours_fériés,AND(FO4+1,FO4+2))),FO25-HLOOKUP(FO4+5,Journalier_HLV_Inter,23,FALSE),IF(AND(WEEKDAY(FO4,2)=3,COUNTIF(Jours_fériés,FO4+1)),FO25-HLOOKUP(FO4+2,Journalier_HLV_Inter,23,FALSE),IF(AND(WEEKDAY(FO4,2)=4,COUNTIF(Jours_fériés,FO4+1)),FO25-HLOOKUP(FO4+4,Journalier_HLV_Inter,23,FALSE),IF(AND(WEEKDAY(FO4,2)=4,COUNTIF(Jours_fériés,AND(FO4+1,FO4+4))),FO25-HLOOKUP(FO4+5,Journalier_HLV_Inter,23,FALSE),IF(AND(WEEKDAY(FO4,2)=5,COUNTIF(Jours_fériés,FO4+3)),FO25-HLOOKUP(FO4+4,Journalier_HLV_Inter,23,FALSE),IF(COUNTIF(Week_end,FO4),0,IF(COUNTIF(Jours_fériés,FO4),0,FO25-HLOOKUP(FO4+1,Journalier_HLV_Inter,23,FALSE)))))))))))))</f>
        <v>0</v>
      </c>
      <c r="FP32" s="70">
        <f>IF(WEEKDAY(FP4,2)=5,(FP25-HLOOKUP(FP4+3,Journalier_HLV_Inter,23,FALSE)),IF(AND(WEEKDAY(FP4,2)=1,COUNTIF(Jours_fériés,AND(FP4+1,IE+2))),FP25-HLOOKUP(FP4+3,Journalier_HLV_Inter,23,FALSE),IF(AND(WEEKDAY(FP4,2)=1,COUNTIF(Jours_fériés,FP4+1)),FP25-HLOOKUP(FP4+2,Journalier_HLV_Inter,23,FALSE),IF(AND(WEEKDAY(FP4,2)=2,COUNTIF(Jours_fériés,AND(FP4+1,FP4+2))),FP25-HLOOKUP(FP4+3,Journalier_HLV_Inter,23,FALSE),IF(AND(WEEKDAY(FP4,2)=2,COUNTIF(Jours_fériés,FP4+1)),FP25-HLOOKUP(FP4+2,Journalier_HLV_Inter,23,FALSE),IF(AND(WEEKDAY(FP4,2)=3,COUNTIF(Jours_fériés,AND(FP4+1,FP4+2))),FP25-HLOOKUP(FP4+5,Journalier_HLV_Inter,23,FALSE),IF(AND(WEEKDAY(FP4,2)=3,COUNTIF(Jours_fériés,FP4+1)),FP25-HLOOKUP(FP4+2,Journalier_HLV_Inter,23,FALSE),IF(AND(WEEKDAY(FP4,2)=4,COUNTIF(Jours_fériés,FP4+1)),FP25-HLOOKUP(FP4+4,Journalier_HLV_Inter,23,FALSE),IF(AND(WEEKDAY(FP4,2)=4,COUNTIF(Jours_fériés,AND(FP4+1,FP4+4))),FP25-HLOOKUP(FP4+5,Journalier_HLV_Inter,23,FALSE),IF(AND(WEEKDAY(FP4,2)=5,COUNTIF(Jours_fériés,FP4+3)),FP25-HLOOKUP(FP4+4,Journalier_HLV_Inter,23,FALSE),IF(COUNTIF(Week_end,FP4),0,IF(COUNTIF(Jours_fériés,FP4),0,FP25-HLOOKUP(FP4+1,Journalier_HLV_Inter,23,FALSE)))))))))))))</f>
        <v>0</v>
      </c>
      <c r="FQ32" s="70">
        <f>IF(WEEKDAY(FQ4,2)=5,(FQ25-HLOOKUP(FQ4+3,Journalier_HLV_Inter,23,FALSE)),IF(AND(WEEKDAY(FQ4,2)=1,COUNTIF(Jours_fériés,AND(FQ4+1,IE+2))),FQ25-HLOOKUP(FQ4+3,Journalier_HLV_Inter,23,FALSE),IF(AND(WEEKDAY(FQ4,2)=1,COUNTIF(Jours_fériés,FQ4+1)),FQ25-HLOOKUP(FQ4+2,Journalier_HLV_Inter,23,FALSE),IF(AND(WEEKDAY(FQ4,2)=2,COUNTIF(Jours_fériés,AND(FQ4+1,FQ4+2))),FQ25-HLOOKUP(FQ4+3,Journalier_HLV_Inter,23,FALSE),IF(AND(WEEKDAY(FQ4,2)=2,COUNTIF(Jours_fériés,FQ4+1)),FQ25-HLOOKUP(FQ4+2,Journalier_HLV_Inter,23,FALSE),IF(AND(WEEKDAY(FQ4,2)=3,COUNTIF(Jours_fériés,AND(FQ4+1,FQ4+2))),FQ25-HLOOKUP(FQ4+5,Journalier_HLV_Inter,23,FALSE),IF(AND(WEEKDAY(FQ4,2)=3,COUNTIF(Jours_fériés,FQ4+1)),FQ25-HLOOKUP(FQ4+2,Journalier_HLV_Inter,23,FALSE),IF(AND(WEEKDAY(FQ4,2)=4,COUNTIF(Jours_fériés,FQ4+1)),FQ25-HLOOKUP(FQ4+4,Journalier_HLV_Inter,23,FALSE),IF(AND(WEEKDAY(FQ4,2)=4,COUNTIF(Jours_fériés,AND(FQ4+1,FQ4+4))),FQ25-HLOOKUP(FQ4+5,Journalier_HLV_Inter,23,FALSE),IF(AND(WEEKDAY(FQ4,2)=5,COUNTIF(Jours_fériés,FQ4+3)),FQ25-HLOOKUP(FQ4+4,Journalier_HLV_Inter,23,FALSE),IF(COUNTIF(Week_end,FQ4),0,IF(COUNTIF(Jours_fériés,FQ4),0,FQ25-HLOOKUP(FQ4+1,Journalier_HLV_Inter,23,FALSE)))))))))))))</f>
        <v>0</v>
      </c>
      <c r="FR32" s="70">
        <f>IF(WEEKDAY(FR4,2)=5,(FR25-HLOOKUP(FR4+3,Journalier_HLV_Inter,23,FALSE)),IF(AND(WEEKDAY(FR4,2)=1,COUNTIF(Jours_fériés,AND(FR4+1,IE+2))),FR25-HLOOKUP(FR4+3,Journalier_HLV_Inter,23,FALSE),IF(AND(WEEKDAY(FR4,2)=1,COUNTIF(Jours_fériés,FR4+1)),FR25-HLOOKUP(FR4+2,Journalier_HLV_Inter,23,FALSE),IF(AND(WEEKDAY(FR4,2)=2,COUNTIF(Jours_fériés,AND(FR4+1,FR4+2))),FR25-HLOOKUP(FR4+3,Journalier_HLV_Inter,23,FALSE),IF(AND(WEEKDAY(FR4,2)=2,COUNTIF(Jours_fériés,FR4+1)),FR25-HLOOKUP(FR4+2,Journalier_HLV_Inter,23,FALSE),IF(AND(WEEKDAY(FR4,2)=3,COUNTIF(Jours_fériés,AND(FR4+1,FR4+2))),FR25-HLOOKUP(FR4+5,Journalier_HLV_Inter,23,FALSE),IF(AND(WEEKDAY(FR4,2)=3,COUNTIF(Jours_fériés,FR4+1)),FR25-HLOOKUP(FR4+2,Journalier_HLV_Inter,23,FALSE),IF(AND(WEEKDAY(FR4,2)=4,COUNTIF(Jours_fériés,FR4+1)),FR25-HLOOKUP(FR4+4,Journalier_HLV_Inter,23,FALSE),IF(AND(WEEKDAY(FR4,2)=4,COUNTIF(Jours_fériés,AND(FR4+1,FR4+4))),FR25-HLOOKUP(FR4+5,Journalier_HLV_Inter,23,FALSE),IF(AND(WEEKDAY(FR4,2)=5,COUNTIF(Jours_fériés,FR4+3)),FR25-HLOOKUP(FR4+4,Journalier_HLV_Inter,23,FALSE),IF(COUNTIF(Week_end,FR4),0,IF(COUNTIF(Jours_fériés,FR4),0,FR25-HLOOKUP(FR4+1,Journalier_HLV_Inter,23,FALSE)))))))))))))</f>
        <v>0</v>
      </c>
      <c r="FS32" s="70">
        <f>IF(WEEKDAY(FS4,2)=5,(FS25-HLOOKUP(FS4+3,Journalier_HLV_Inter,23,FALSE)),IF(AND(WEEKDAY(FS4,2)=1,COUNTIF(Jours_fériés,AND(FS4+1,IE+2))),FS25-HLOOKUP(FS4+3,Journalier_HLV_Inter,23,FALSE),IF(AND(WEEKDAY(FS4,2)=1,COUNTIF(Jours_fériés,FS4+1)),FS25-HLOOKUP(FS4+2,Journalier_HLV_Inter,23,FALSE),IF(AND(WEEKDAY(FS4,2)=2,COUNTIF(Jours_fériés,AND(FS4+1,FS4+2))),FS25-HLOOKUP(FS4+3,Journalier_HLV_Inter,23,FALSE),IF(AND(WEEKDAY(FS4,2)=2,COUNTIF(Jours_fériés,FS4+1)),FS25-HLOOKUP(FS4+2,Journalier_HLV_Inter,23,FALSE),IF(AND(WEEKDAY(FS4,2)=3,COUNTIF(Jours_fériés,AND(FS4+1,FS4+2))),FS25-HLOOKUP(FS4+5,Journalier_HLV_Inter,23,FALSE),IF(AND(WEEKDAY(FS4,2)=3,COUNTIF(Jours_fériés,FS4+1)),FS25-HLOOKUP(FS4+2,Journalier_HLV_Inter,23,FALSE),IF(AND(WEEKDAY(FS4,2)=4,COUNTIF(Jours_fériés,FS4+1)),FS25-HLOOKUP(FS4+4,Journalier_HLV_Inter,23,FALSE),IF(AND(WEEKDAY(FS4,2)=4,COUNTIF(Jours_fériés,AND(FS4+1,FS4+4))),FS25-HLOOKUP(FS4+5,Journalier_HLV_Inter,23,FALSE),IF(AND(WEEKDAY(FS4,2)=5,COUNTIF(Jours_fériés,FS4+3)),FS25-HLOOKUP(FS4+4,Journalier_HLV_Inter,23,FALSE),IF(COUNTIF(Week_end,FS4),0,IF(COUNTIF(Jours_fériés,FS4),0,FS25-HLOOKUP(FS4+1,Journalier_HLV_Inter,23,FALSE)))))))))))))</f>
        <v>0</v>
      </c>
      <c r="FT32" s="70">
        <f>IF(WEEKDAY(FT4,2)=5,(FT25-HLOOKUP(FT4+3,Journalier_HLV_Inter,23,FALSE)),IF(AND(WEEKDAY(FT4,2)=1,COUNTIF(Jours_fériés,AND(FT4+1,IE+2))),FT25-HLOOKUP(FT4+3,Journalier_HLV_Inter,23,FALSE),IF(AND(WEEKDAY(FT4,2)=1,COUNTIF(Jours_fériés,FT4+1)),FT25-HLOOKUP(FT4+2,Journalier_HLV_Inter,23,FALSE),IF(AND(WEEKDAY(FT4,2)=2,COUNTIF(Jours_fériés,AND(FT4+1,FT4+2))),FT25-HLOOKUP(FT4+3,Journalier_HLV_Inter,23,FALSE),IF(AND(WEEKDAY(FT4,2)=2,COUNTIF(Jours_fériés,FT4+1)),FT25-HLOOKUP(FT4+2,Journalier_HLV_Inter,23,FALSE),IF(AND(WEEKDAY(FT4,2)=3,COUNTIF(Jours_fériés,AND(FT4+1,FT4+2))),FT25-HLOOKUP(FT4+5,Journalier_HLV_Inter,23,FALSE),IF(AND(WEEKDAY(FT4,2)=3,COUNTIF(Jours_fériés,FT4+1)),FT25-HLOOKUP(FT4+2,Journalier_HLV_Inter,23,FALSE),IF(AND(WEEKDAY(FT4,2)=4,COUNTIF(Jours_fériés,FT4+1)),FT25-HLOOKUP(FT4+4,Journalier_HLV_Inter,23,FALSE),IF(AND(WEEKDAY(FT4,2)=4,COUNTIF(Jours_fériés,AND(FT4+1,FT4+4))),FT25-HLOOKUP(FT4+5,Journalier_HLV_Inter,23,FALSE),IF(AND(WEEKDAY(FT4,2)=5,COUNTIF(Jours_fériés,FT4+3)),FT25-HLOOKUP(FT4+4,Journalier_HLV_Inter,23,FALSE),IF(COUNTIF(Week_end,FT4),0,IF(COUNTIF(Jours_fériés,FT4),0,FT25-HLOOKUP(FT4+1,Journalier_HLV_Inter,23,FALSE)))))))))))))</f>
        <v>0</v>
      </c>
      <c r="FU32" s="70">
        <f>IF(WEEKDAY(FU4,2)=5,(FU25-HLOOKUP(FU4+3,Journalier_HLV_Inter,23,FALSE)),IF(AND(WEEKDAY(FU4,2)=1,COUNTIF(Jours_fériés,AND(FU4+1,IE+2))),FU25-HLOOKUP(FU4+3,Journalier_HLV_Inter,23,FALSE),IF(AND(WEEKDAY(FU4,2)=1,COUNTIF(Jours_fériés,FU4+1)),FU25-HLOOKUP(FU4+2,Journalier_HLV_Inter,23,FALSE),IF(AND(WEEKDAY(FU4,2)=2,COUNTIF(Jours_fériés,AND(FU4+1,FU4+2))),FU25-HLOOKUP(FU4+3,Journalier_HLV_Inter,23,FALSE),IF(AND(WEEKDAY(FU4,2)=2,COUNTIF(Jours_fériés,FU4+1)),FU25-HLOOKUP(FU4+2,Journalier_HLV_Inter,23,FALSE),IF(AND(WEEKDAY(FU4,2)=3,COUNTIF(Jours_fériés,AND(FU4+1,FU4+2))),FU25-HLOOKUP(FU4+5,Journalier_HLV_Inter,23,FALSE),IF(AND(WEEKDAY(FU4,2)=3,COUNTIF(Jours_fériés,FU4+1)),FU25-HLOOKUP(FU4+2,Journalier_HLV_Inter,23,FALSE),IF(AND(WEEKDAY(FU4,2)=4,COUNTIF(Jours_fériés,FU4+1)),FU25-HLOOKUP(FU4+4,Journalier_HLV_Inter,23,FALSE),IF(AND(WEEKDAY(FU4,2)=4,COUNTIF(Jours_fériés,AND(FU4+1,FU4+4))),FU25-HLOOKUP(FU4+5,Journalier_HLV_Inter,23,FALSE),IF(AND(WEEKDAY(FU4,2)=5,COUNTIF(Jours_fériés,FU4+3)),FU25-HLOOKUP(FU4+4,Journalier_HLV_Inter,23,FALSE),IF(COUNTIF(Week_end,FU4),0,IF(COUNTIF(Jours_fériés,FU4),0,FU25-HLOOKUP(FU4+1,Journalier_HLV_Inter,23,FALSE)))))))))))))</f>
        <v>0</v>
      </c>
      <c r="FV32" s="70">
        <f>IF(WEEKDAY(FV4,2)=5,(FV25-HLOOKUP(FV4+3,Journalier_HLV_Inter,23,FALSE)),IF(AND(WEEKDAY(FV4,2)=1,COUNTIF(Jours_fériés,AND(FV4+1,IE+2))),FV25-HLOOKUP(FV4+3,Journalier_HLV_Inter,23,FALSE),IF(AND(WEEKDAY(FV4,2)=1,COUNTIF(Jours_fériés,FV4+1)),FV25-HLOOKUP(FV4+2,Journalier_HLV_Inter,23,FALSE),IF(AND(WEEKDAY(FV4,2)=2,COUNTIF(Jours_fériés,AND(FV4+1,FV4+2))),FV25-HLOOKUP(FV4+3,Journalier_HLV_Inter,23,FALSE),IF(AND(WEEKDAY(FV4,2)=2,COUNTIF(Jours_fériés,FV4+1)),FV25-HLOOKUP(FV4+2,Journalier_HLV_Inter,23,FALSE),IF(AND(WEEKDAY(FV4,2)=3,COUNTIF(Jours_fériés,AND(FV4+1,FV4+2))),FV25-HLOOKUP(FV4+5,Journalier_HLV_Inter,23,FALSE),IF(AND(WEEKDAY(FV4,2)=3,COUNTIF(Jours_fériés,FV4+1)),FV25-HLOOKUP(FV4+2,Journalier_HLV_Inter,23,FALSE),IF(AND(WEEKDAY(FV4,2)=4,COUNTIF(Jours_fériés,FV4+1)),FV25-HLOOKUP(FV4+4,Journalier_HLV_Inter,23,FALSE),IF(AND(WEEKDAY(FV4,2)=4,COUNTIF(Jours_fériés,AND(FV4+1,FV4+4))),FV25-HLOOKUP(FV4+5,Journalier_HLV_Inter,23,FALSE),IF(AND(WEEKDAY(FV4,2)=5,COUNTIF(Jours_fériés,FV4+3)),FV25-HLOOKUP(FV4+4,Journalier_HLV_Inter,23,FALSE),IF(COUNTIF(Week_end,FV4),0,IF(COUNTIF(Jours_fériés,FV4),0,FV25-HLOOKUP(FV4+1,Journalier_HLV_Inter,23,FALSE)))))))))))))</f>
        <v>0</v>
      </c>
      <c r="FW32" s="70">
        <f>IF(WEEKDAY(FW4,2)=5,(FW25-HLOOKUP(FW4+3,Journalier_HLV_Inter,23,FALSE)),IF(AND(WEEKDAY(FW4,2)=1,COUNTIF(Jours_fériés,AND(FW4+1,IE+2))),FW25-HLOOKUP(FW4+3,Journalier_HLV_Inter,23,FALSE),IF(AND(WEEKDAY(FW4,2)=1,COUNTIF(Jours_fériés,FW4+1)),FW25-HLOOKUP(FW4+2,Journalier_HLV_Inter,23,FALSE),IF(AND(WEEKDAY(FW4,2)=2,COUNTIF(Jours_fériés,AND(FW4+1,FW4+2))),FW25-HLOOKUP(FW4+3,Journalier_HLV_Inter,23,FALSE),IF(AND(WEEKDAY(FW4,2)=2,COUNTIF(Jours_fériés,FW4+1)),FW25-HLOOKUP(FW4+2,Journalier_HLV_Inter,23,FALSE),IF(AND(WEEKDAY(FW4,2)=3,COUNTIF(Jours_fériés,AND(FW4+1,FW4+2))),FW25-HLOOKUP(FW4+5,Journalier_HLV_Inter,23,FALSE),IF(AND(WEEKDAY(FW4,2)=3,COUNTIF(Jours_fériés,FW4+1)),FW25-HLOOKUP(FW4+2,Journalier_HLV_Inter,23,FALSE),IF(AND(WEEKDAY(FW4,2)=4,COUNTIF(Jours_fériés,FW4+1)),FW25-HLOOKUP(FW4+4,Journalier_HLV_Inter,23,FALSE),IF(AND(WEEKDAY(FW4,2)=4,COUNTIF(Jours_fériés,AND(FW4+1,FW4+4))),FW25-HLOOKUP(FW4+5,Journalier_HLV_Inter,23,FALSE),IF(AND(WEEKDAY(FW4,2)=5,COUNTIF(Jours_fériés,FW4+3)),FW25-HLOOKUP(FW4+4,Journalier_HLV_Inter,23,FALSE),IF(COUNTIF(Week_end,FW4),0,IF(COUNTIF(Jours_fériés,FW4),0,FW25-HLOOKUP(FW4+1,Journalier_HLV_Inter,23,FALSE)))))))))))))</f>
        <v>0</v>
      </c>
      <c r="FX32" s="70">
        <f>IF(WEEKDAY(FX4,2)=5,(FX25-HLOOKUP(FX4+3,Journalier_HLV_Inter,23,FALSE)),IF(AND(WEEKDAY(FX4,2)=1,COUNTIF(Jours_fériés,AND(FX4+1,IE+2))),FX25-HLOOKUP(FX4+3,Journalier_HLV_Inter,23,FALSE),IF(AND(WEEKDAY(FX4,2)=1,COUNTIF(Jours_fériés,FX4+1)),FX25-HLOOKUP(FX4+2,Journalier_HLV_Inter,23,FALSE),IF(AND(WEEKDAY(FX4,2)=2,COUNTIF(Jours_fériés,AND(FX4+1,FX4+2))),FX25-HLOOKUP(FX4+3,Journalier_HLV_Inter,23,FALSE),IF(AND(WEEKDAY(FX4,2)=2,COUNTIF(Jours_fériés,FX4+1)),FX25-HLOOKUP(FX4+2,Journalier_HLV_Inter,23,FALSE),IF(AND(WEEKDAY(FX4,2)=3,COUNTIF(Jours_fériés,AND(FX4+1,FX4+2))),FX25-HLOOKUP(FX4+5,Journalier_HLV_Inter,23,FALSE),IF(AND(WEEKDAY(FX4,2)=3,COUNTIF(Jours_fériés,FX4+1)),FX25-HLOOKUP(FX4+2,Journalier_HLV_Inter,23,FALSE),IF(AND(WEEKDAY(FX4,2)=4,COUNTIF(Jours_fériés,FX4+1)),FX25-HLOOKUP(FX4+4,Journalier_HLV_Inter,23,FALSE),IF(AND(WEEKDAY(FX4,2)=4,COUNTIF(Jours_fériés,AND(FX4+1,FX4+4))),FX25-HLOOKUP(FX4+5,Journalier_HLV_Inter,23,FALSE),IF(AND(WEEKDAY(FX4,2)=5,COUNTIF(Jours_fériés,FX4+3)),FX25-HLOOKUP(FX4+4,Journalier_HLV_Inter,23,FALSE),IF(COUNTIF(Week_end,FX4),0,IF(COUNTIF(Jours_fériés,FX4),0,FX25-HLOOKUP(FX4+1,Journalier_HLV_Inter,23,FALSE)))))))))))))</f>
        <v>0</v>
      </c>
      <c r="FY32" s="70">
        <f>IF(WEEKDAY(FY4,2)=5,(FY25-HLOOKUP(FY4+3,Journalier_HLV_Inter,23,FALSE)),IF(AND(WEEKDAY(FY4,2)=1,COUNTIF(Jours_fériés,AND(FY4+1,IE+2))),FY25-HLOOKUP(FY4+3,Journalier_HLV_Inter,23,FALSE),IF(AND(WEEKDAY(FY4,2)=1,COUNTIF(Jours_fériés,FY4+1)),FY25-HLOOKUP(FY4+2,Journalier_HLV_Inter,23,FALSE),IF(AND(WEEKDAY(FY4,2)=2,COUNTIF(Jours_fériés,AND(FY4+1,FY4+2))),FY25-HLOOKUP(FY4+3,Journalier_HLV_Inter,23,FALSE),IF(AND(WEEKDAY(FY4,2)=2,COUNTIF(Jours_fériés,FY4+1)),FY25-HLOOKUP(FY4+2,Journalier_HLV_Inter,23,FALSE),IF(AND(WEEKDAY(FY4,2)=3,COUNTIF(Jours_fériés,AND(FY4+1,FY4+2))),FY25-HLOOKUP(FY4+5,Journalier_HLV_Inter,23,FALSE),IF(AND(WEEKDAY(FY4,2)=3,COUNTIF(Jours_fériés,FY4+1)),FY25-HLOOKUP(FY4+2,Journalier_HLV_Inter,23,FALSE),IF(AND(WEEKDAY(FY4,2)=4,COUNTIF(Jours_fériés,FY4+1)),FY25-HLOOKUP(FY4+4,Journalier_HLV_Inter,23,FALSE),IF(AND(WEEKDAY(FY4,2)=4,COUNTIF(Jours_fériés,AND(FY4+1,FY4+4))),FY25-HLOOKUP(FY4+5,Journalier_HLV_Inter,23,FALSE),IF(AND(WEEKDAY(FY4,2)=5,COUNTIF(Jours_fériés,FY4+3)),FY25-HLOOKUP(FY4+4,Journalier_HLV_Inter,23,FALSE),IF(COUNTIF(Week_end,FY4),0,IF(COUNTIF(Jours_fériés,FY4),0,FY25-HLOOKUP(FY4+1,Journalier_HLV_Inter,23,FALSE)))))))))))))</f>
        <v>0</v>
      </c>
      <c r="FZ32" s="70">
        <f>IF(WEEKDAY(FZ4,2)=5,(FZ25-HLOOKUP(FZ4+3,Journalier_HLV_Inter,23,FALSE)),IF(AND(WEEKDAY(FZ4,2)=1,COUNTIF(Jours_fériés,AND(FZ4+1,IE+2))),FZ25-HLOOKUP(FZ4+3,Journalier_HLV_Inter,23,FALSE),IF(AND(WEEKDAY(FZ4,2)=1,COUNTIF(Jours_fériés,FZ4+1)),FZ25-HLOOKUP(FZ4+2,Journalier_HLV_Inter,23,FALSE),IF(AND(WEEKDAY(FZ4,2)=2,COUNTIF(Jours_fériés,AND(FZ4+1,FZ4+2))),FZ25-HLOOKUP(FZ4+3,Journalier_HLV_Inter,23,FALSE),IF(AND(WEEKDAY(FZ4,2)=2,COUNTIF(Jours_fériés,FZ4+1)),FZ25-HLOOKUP(FZ4+2,Journalier_HLV_Inter,23,FALSE),IF(AND(WEEKDAY(FZ4,2)=3,COUNTIF(Jours_fériés,AND(FZ4+1,FZ4+2))),FZ25-HLOOKUP(FZ4+5,Journalier_HLV_Inter,23,FALSE),IF(AND(WEEKDAY(FZ4,2)=3,COUNTIF(Jours_fériés,FZ4+1)),FZ25-HLOOKUP(FZ4+2,Journalier_HLV_Inter,23,FALSE),IF(AND(WEEKDAY(FZ4,2)=4,COUNTIF(Jours_fériés,FZ4+1)),FZ25-HLOOKUP(FZ4+4,Journalier_HLV_Inter,23,FALSE),IF(AND(WEEKDAY(FZ4,2)=4,COUNTIF(Jours_fériés,AND(FZ4+1,FZ4+4))),FZ25-HLOOKUP(FZ4+5,Journalier_HLV_Inter,23,FALSE),IF(AND(WEEKDAY(FZ4,2)=5,COUNTIF(Jours_fériés,FZ4+3)),FZ25-HLOOKUP(FZ4+4,Journalier_HLV_Inter,23,FALSE),IF(COUNTIF(Week_end,FZ4),0,IF(COUNTIF(Jours_fériés,FZ4),0,FZ25-HLOOKUP(FZ4+1,Journalier_HLV_Inter,23,FALSE)))))))))))))</f>
        <v>0</v>
      </c>
      <c r="GA32" s="70">
        <f>IF(WEEKDAY(GA4,2)=5,(GA25-HLOOKUP(GA4+3,Journalier_HLV_Inter,23,FALSE)),IF(AND(WEEKDAY(GA4,2)=1,COUNTIF(Jours_fériés,AND(GA4+1,IE+2))),GA25-HLOOKUP(GA4+3,Journalier_HLV_Inter,23,FALSE),IF(AND(WEEKDAY(GA4,2)=1,COUNTIF(Jours_fériés,GA4+1)),GA25-HLOOKUP(GA4+2,Journalier_HLV_Inter,23,FALSE),IF(AND(WEEKDAY(GA4,2)=2,COUNTIF(Jours_fériés,AND(GA4+1,GA4+2))),GA25-HLOOKUP(GA4+3,Journalier_HLV_Inter,23,FALSE),IF(AND(WEEKDAY(GA4,2)=2,COUNTIF(Jours_fériés,GA4+1)),GA25-HLOOKUP(GA4+2,Journalier_HLV_Inter,23,FALSE),IF(AND(WEEKDAY(GA4,2)=3,COUNTIF(Jours_fériés,AND(GA4+1,GA4+2))),GA25-HLOOKUP(GA4+5,Journalier_HLV_Inter,23,FALSE),IF(AND(WEEKDAY(GA4,2)=3,COUNTIF(Jours_fériés,GA4+1)),GA25-HLOOKUP(GA4+2,Journalier_HLV_Inter,23,FALSE),IF(AND(WEEKDAY(GA4,2)=4,COUNTIF(Jours_fériés,GA4+1)),GA25-HLOOKUP(GA4+4,Journalier_HLV_Inter,23,FALSE),IF(AND(WEEKDAY(GA4,2)=4,COUNTIF(Jours_fériés,AND(GA4+1,GA4+4))),GA25-HLOOKUP(GA4+5,Journalier_HLV_Inter,23,FALSE),IF(AND(WEEKDAY(GA4,2)=5,COUNTIF(Jours_fériés,GA4+3)),GA25-HLOOKUP(GA4+4,Journalier_HLV_Inter,23,FALSE),IF(COUNTIF(Week_end,GA4),0,IF(COUNTIF(Jours_fériés,GA4),0,GA25-HLOOKUP(GA4+1,Journalier_HLV_Inter,23,FALSE)))))))))))))</f>
        <v>0</v>
      </c>
      <c r="GB32" s="70">
        <f>IF(WEEKDAY(GB4,2)=5,(GB25-HLOOKUP(GB4+3,Journalier_HLV_Inter,23,FALSE)),IF(AND(WEEKDAY(GB4,2)=1,COUNTIF(Jours_fériés,AND(GB4+1,IE+2))),GB25-HLOOKUP(GB4+3,Journalier_HLV_Inter,23,FALSE),IF(AND(WEEKDAY(GB4,2)=1,COUNTIF(Jours_fériés,GB4+1)),GB25-HLOOKUP(GB4+2,Journalier_HLV_Inter,23,FALSE),IF(AND(WEEKDAY(GB4,2)=2,COUNTIF(Jours_fériés,AND(GB4+1,GB4+2))),GB25-HLOOKUP(GB4+3,Journalier_HLV_Inter,23,FALSE),IF(AND(WEEKDAY(GB4,2)=2,COUNTIF(Jours_fériés,GB4+1)),GB25-HLOOKUP(GB4+2,Journalier_HLV_Inter,23,FALSE),IF(AND(WEEKDAY(GB4,2)=3,COUNTIF(Jours_fériés,AND(GB4+1,GB4+2))),GB25-HLOOKUP(GB4+5,Journalier_HLV_Inter,23,FALSE),IF(AND(WEEKDAY(GB4,2)=3,COUNTIF(Jours_fériés,GB4+1)),GB25-HLOOKUP(GB4+2,Journalier_HLV_Inter,23,FALSE),IF(AND(WEEKDAY(GB4,2)=4,COUNTIF(Jours_fériés,GB4+1)),GB25-HLOOKUP(GB4+4,Journalier_HLV_Inter,23,FALSE),IF(AND(WEEKDAY(GB4,2)=4,COUNTIF(Jours_fériés,AND(GB4+1,GB4+4))),GB25-HLOOKUP(GB4+5,Journalier_HLV_Inter,23,FALSE),IF(AND(WEEKDAY(GB4,2)=5,COUNTIF(Jours_fériés,GB4+3)),GB25-HLOOKUP(GB4+4,Journalier_HLV_Inter,23,FALSE),IF(COUNTIF(Week_end,GB4),0,IF(COUNTIF(Jours_fériés,GB4),0,GB25-HLOOKUP(GB4+1,Journalier_HLV_Inter,23,FALSE)))))))))))))</f>
        <v>0</v>
      </c>
      <c r="GC32" s="70">
        <f>IF(WEEKDAY(GC4,2)=5,(GC25-HLOOKUP(GC4+3,Journalier_HLV_Inter,23,FALSE)),IF(AND(WEEKDAY(GC4,2)=1,COUNTIF(Jours_fériés,AND(GC4+1,IE+2))),GC25-HLOOKUP(GC4+3,Journalier_HLV_Inter,23,FALSE),IF(AND(WEEKDAY(GC4,2)=1,COUNTIF(Jours_fériés,GC4+1)),GC25-HLOOKUP(GC4+2,Journalier_HLV_Inter,23,FALSE),IF(AND(WEEKDAY(GC4,2)=2,COUNTIF(Jours_fériés,AND(GC4+1,GC4+2))),GC25-HLOOKUP(GC4+3,Journalier_HLV_Inter,23,FALSE),IF(AND(WEEKDAY(GC4,2)=2,COUNTIF(Jours_fériés,GC4+1)),GC25-HLOOKUP(GC4+2,Journalier_HLV_Inter,23,FALSE),IF(AND(WEEKDAY(GC4,2)=3,COUNTIF(Jours_fériés,AND(GC4+1,GC4+2))),GC25-HLOOKUP(GC4+5,Journalier_HLV_Inter,23,FALSE),IF(AND(WEEKDAY(GC4,2)=3,COUNTIF(Jours_fériés,GC4+1)),GC25-HLOOKUP(GC4+2,Journalier_HLV_Inter,23,FALSE),IF(AND(WEEKDAY(GC4,2)=4,COUNTIF(Jours_fériés,GC4+1)),GC25-HLOOKUP(GC4+4,Journalier_HLV_Inter,23,FALSE),IF(AND(WEEKDAY(GC4,2)=4,COUNTIF(Jours_fériés,AND(GC4+1,GC4+4))),GC25-HLOOKUP(GC4+5,Journalier_HLV_Inter,23,FALSE),IF(AND(WEEKDAY(GC4,2)=5,COUNTIF(Jours_fériés,GC4+3)),GC25-HLOOKUP(GC4+4,Journalier_HLV_Inter,23,FALSE),IF(COUNTIF(Week_end,GC4),0,IF(COUNTIF(Jours_fériés,GC4),0,GC25-HLOOKUP(GC4+1,Journalier_HLV_Inter,23,FALSE)))))))))))))</f>
        <v>0</v>
      </c>
      <c r="GD32" s="70">
        <f>IF(WEEKDAY(GD4,2)=5,(GD25-HLOOKUP(GD4+3,Journalier_HLV_Inter,23,FALSE)),IF(AND(WEEKDAY(GD4,2)=1,COUNTIF(Jours_fériés,AND(GD4+1,IE+2))),GD25-HLOOKUP(GD4+3,Journalier_HLV_Inter,23,FALSE),IF(AND(WEEKDAY(GD4,2)=1,COUNTIF(Jours_fériés,GD4+1)),GD25-HLOOKUP(GD4+2,Journalier_HLV_Inter,23,FALSE),IF(AND(WEEKDAY(GD4,2)=2,COUNTIF(Jours_fériés,AND(GD4+1,GD4+2))),GD25-HLOOKUP(GD4+3,Journalier_HLV_Inter,23,FALSE),IF(AND(WEEKDAY(GD4,2)=2,COUNTIF(Jours_fériés,GD4+1)),GD25-HLOOKUP(GD4+2,Journalier_HLV_Inter,23,FALSE),IF(AND(WEEKDAY(GD4,2)=3,COUNTIF(Jours_fériés,AND(GD4+1,GD4+2))),GD25-HLOOKUP(GD4+5,Journalier_HLV_Inter,23,FALSE),IF(AND(WEEKDAY(GD4,2)=3,COUNTIF(Jours_fériés,GD4+1)),GD25-HLOOKUP(GD4+2,Journalier_HLV_Inter,23,FALSE),IF(AND(WEEKDAY(GD4,2)=4,COUNTIF(Jours_fériés,GD4+1)),GD25-HLOOKUP(GD4+4,Journalier_HLV_Inter,23,FALSE),IF(AND(WEEKDAY(GD4,2)=4,COUNTIF(Jours_fériés,AND(GD4+1,GD4+4))),GD25-HLOOKUP(GD4+5,Journalier_HLV_Inter,23,FALSE),IF(AND(WEEKDAY(GD4,2)=5,COUNTIF(Jours_fériés,GD4+3)),GD25-HLOOKUP(GD4+4,Journalier_HLV_Inter,23,FALSE),IF(COUNTIF(Week_end,GD4),0,IF(COUNTIF(Jours_fériés,GD4),0,GD25-HLOOKUP(GD4+1,Journalier_HLV_Inter,23,FALSE)))))))))))))</f>
        <v>0</v>
      </c>
      <c r="GE32" s="70">
        <f>IF(WEEKDAY(GE4,2)=5,(GE25-HLOOKUP(GE4+3,Journalier_HLV_Inter,23,FALSE)),IF(AND(WEEKDAY(GE4,2)=1,COUNTIF(Jours_fériés,AND(GE4+1,IE+2))),GE25-HLOOKUP(GE4+3,Journalier_HLV_Inter,23,FALSE),IF(AND(WEEKDAY(GE4,2)=1,COUNTIF(Jours_fériés,GE4+1)),GE25-HLOOKUP(GE4+2,Journalier_HLV_Inter,23,FALSE),IF(AND(WEEKDAY(GE4,2)=2,COUNTIF(Jours_fériés,AND(GE4+1,GE4+2))),GE25-HLOOKUP(GE4+3,Journalier_HLV_Inter,23,FALSE),IF(AND(WEEKDAY(GE4,2)=2,COUNTIF(Jours_fériés,GE4+1)),GE25-HLOOKUP(GE4+2,Journalier_HLV_Inter,23,FALSE),IF(AND(WEEKDAY(GE4,2)=3,COUNTIF(Jours_fériés,AND(GE4+1,GE4+2))),GE25-HLOOKUP(GE4+5,Journalier_HLV_Inter,23,FALSE),IF(AND(WEEKDAY(GE4,2)=3,COUNTIF(Jours_fériés,GE4+1)),GE25-HLOOKUP(GE4+2,Journalier_HLV_Inter,23,FALSE),IF(AND(WEEKDAY(GE4,2)=4,COUNTIF(Jours_fériés,GE4+1)),GE25-HLOOKUP(GE4+4,Journalier_HLV_Inter,23,FALSE),IF(AND(WEEKDAY(GE4,2)=4,COUNTIF(Jours_fériés,AND(GE4+1,GE4+4))),GE25-HLOOKUP(GE4+5,Journalier_HLV_Inter,23,FALSE),IF(AND(WEEKDAY(GE4,2)=5,COUNTIF(Jours_fériés,GE4+3)),GE25-HLOOKUP(GE4+4,Journalier_HLV_Inter,23,FALSE),IF(COUNTIF(Week_end,GE4),0,IF(COUNTIF(Jours_fériés,GE4),0,GE25-HLOOKUP(GE4+1,Journalier_HLV_Inter,23,FALSE)))))))))))))</f>
        <v>0</v>
      </c>
      <c r="GF32" s="70">
        <f>IF(WEEKDAY(GF4,2)=5,(GF25-HLOOKUP(GF4+3,Journalier_HLV_Inter,23,FALSE)),IF(AND(WEEKDAY(GF4,2)=1,COUNTIF(Jours_fériés,AND(GF4+1,IE+2))),GF25-HLOOKUP(GF4+3,Journalier_HLV_Inter,23,FALSE),IF(AND(WEEKDAY(GF4,2)=1,COUNTIF(Jours_fériés,GF4+1)),GF25-HLOOKUP(GF4+2,Journalier_HLV_Inter,23,FALSE),IF(AND(WEEKDAY(GF4,2)=2,COUNTIF(Jours_fériés,AND(GF4+1,GF4+2))),GF25-HLOOKUP(GF4+3,Journalier_HLV_Inter,23,FALSE),IF(AND(WEEKDAY(GF4,2)=2,COUNTIF(Jours_fériés,GF4+1)),GF25-HLOOKUP(GF4+2,Journalier_HLV_Inter,23,FALSE),IF(AND(WEEKDAY(GF4,2)=3,COUNTIF(Jours_fériés,AND(GF4+1,GF4+2))),GF25-HLOOKUP(GF4+5,Journalier_HLV_Inter,23,FALSE),IF(AND(WEEKDAY(GF4,2)=3,COUNTIF(Jours_fériés,GF4+1)),GF25-HLOOKUP(GF4+2,Journalier_HLV_Inter,23,FALSE),IF(AND(WEEKDAY(GF4,2)=4,COUNTIF(Jours_fériés,GF4+1)),GF25-HLOOKUP(GF4+4,Journalier_HLV_Inter,23,FALSE),IF(AND(WEEKDAY(GF4,2)=4,COUNTIF(Jours_fériés,AND(GF4+1,GF4+4))),GF25-HLOOKUP(GF4+5,Journalier_HLV_Inter,23,FALSE),IF(AND(WEEKDAY(GF4,2)=5,COUNTIF(Jours_fériés,GF4+3)),GF25-HLOOKUP(GF4+4,Journalier_HLV_Inter,23,FALSE),IF(COUNTIF(Week_end,GF4),0,IF(COUNTIF(Jours_fériés,GF4),0,GF25-HLOOKUP(GF4+1,Journalier_HLV_Inter,23,FALSE)))))))))))))</f>
        <v>0</v>
      </c>
      <c r="GG32" s="70">
        <f>IF(WEEKDAY(GG4,2)=5,(GG25-HLOOKUP(GG4+3,Journalier_HLV_Inter,23,FALSE)),IF(AND(WEEKDAY(GG4,2)=1,COUNTIF(Jours_fériés,AND(GG4+1,IE+2))),GG25-HLOOKUP(GG4+3,Journalier_HLV_Inter,23,FALSE),IF(AND(WEEKDAY(GG4,2)=1,COUNTIF(Jours_fériés,GG4+1)),GG25-HLOOKUP(GG4+2,Journalier_HLV_Inter,23,FALSE),IF(AND(WEEKDAY(GG4,2)=2,COUNTIF(Jours_fériés,AND(GG4+1,GG4+2))),GG25-HLOOKUP(GG4+3,Journalier_HLV_Inter,23,FALSE),IF(AND(WEEKDAY(GG4,2)=2,COUNTIF(Jours_fériés,GG4+1)),GG25-HLOOKUP(GG4+2,Journalier_HLV_Inter,23,FALSE),IF(AND(WEEKDAY(GG4,2)=3,COUNTIF(Jours_fériés,AND(GG4+1,GG4+2))),GG25-HLOOKUP(GG4+5,Journalier_HLV_Inter,23,FALSE),IF(AND(WEEKDAY(GG4,2)=3,COUNTIF(Jours_fériés,GG4+1)),GG25-HLOOKUP(GG4+2,Journalier_HLV_Inter,23,FALSE),IF(AND(WEEKDAY(GG4,2)=4,COUNTIF(Jours_fériés,GG4+1)),GG25-HLOOKUP(GG4+4,Journalier_HLV_Inter,23,FALSE),IF(AND(WEEKDAY(GG4,2)=4,COUNTIF(Jours_fériés,AND(GG4+1,GG4+4))),GG25-HLOOKUP(GG4+5,Journalier_HLV_Inter,23,FALSE),IF(AND(WEEKDAY(GG4,2)=5,COUNTIF(Jours_fériés,GG4+3)),GG25-HLOOKUP(GG4+4,Journalier_HLV_Inter,23,FALSE),IF(COUNTIF(Week_end,GG4),0,IF(COUNTIF(Jours_fériés,GG4),0,GG25-HLOOKUP(GG4+1,Journalier_HLV_Inter,23,FALSE)))))))))))))</f>
        <v>0</v>
      </c>
      <c r="GH32" s="70">
        <f>IF(WEEKDAY(GH4,2)=5,(GH25-HLOOKUP(GH4+3,Journalier_HLV_Inter,23,FALSE)),IF(AND(WEEKDAY(GH4,2)=1,COUNTIF(Jours_fériés,AND(GH4+1,IE+2))),GH25-HLOOKUP(GH4+3,Journalier_HLV_Inter,23,FALSE),IF(AND(WEEKDAY(GH4,2)=1,COUNTIF(Jours_fériés,GH4+1)),GH25-HLOOKUP(GH4+2,Journalier_HLV_Inter,23,FALSE),IF(AND(WEEKDAY(GH4,2)=2,COUNTIF(Jours_fériés,AND(GH4+1,GH4+2))),GH25-HLOOKUP(GH4+3,Journalier_HLV_Inter,23,FALSE),IF(AND(WEEKDAY(GH4,2)=2,COUNTIF(Jours_fériés,GH4+1)),GH25-HLOOKUP(GH4+2,Journalier_HLV_Inter,23,FALSE),IF(AND(WEEKDAY(GH4,2)=3,COUNTIF(Jours_fériés,AND(GH4+1,GH4+2))),GH25-HLOOKUP(GH4+5,Journalier_HLV_Inter,23,FALSE),IF(AND(WEEKDAY(GH4,2)=3,COUNTIF(Jours_fériés,GH4+1)),GH25-HLOOKUP(GH4+2,Journalier_HLV_Inter,23,FALSE),IF(AND(WEEKDAY(GH4,2)=4,COUNTIF(Jours_fériés,GH4+1)),GH25-HLOOKUP(GH4+4,Journalier_HLV_Inter,23,FALSE),IF(AND(WEEKDAY(GH4,2)=4,COUNTIF(Jours_fériés,AND(GH4+1,GH4+4))),GH25-HLOOKUP(GH4+5,Journalier_HLV_Inter,23,FALSE),IF(AND(WEEKDAY(GH4,2)=5,COUNTIF(Jours_fériés,GH4+3)),GH25-HLOOKUP(GH4+4,Journalier_HLV_Inter,23,FALSE),IF(COUNTIF(Week_end,GH4),0,IF(COUNTIF(Jours_fériés,GH4),0,GH25-HLOOKUP(GH4+1,Journalier_HLV_Inter,23,FALSE)))))))))))))</f>
        <v>0</v>
      </c>
      <c r="GI32" s="70">
        <f>IF(WEEKDAY(GI4,2)=5,(GI25-HLOOKUP(GI4+3,Journalier_HLV_Inter,23,FALSE)),IF(AND(WEEKDAY(GI4,2)=1,COUNTIF(Jours_fériés,AND(GI4+1,IE+2))),GI25-HLOOKUP(GI4+3,Journalier_HLV_Inter,23,FALSE),IF(AND(WEEKDAY(GI4,2)=1,COUNTIF(Jours_fériés,GI4+1)),GI25-HLOOKUP(GI4+2,Journalier_HLV_Inter,23,FALSE),IF(AND(WEEKDAY(GI4,2)=2,COUNTIF(Jours_fériés,AND(GI4+1,GI4+2))),GI25-HLOOKUP(GI4+3,Journalier_HLV_Inter,23,FALSE),IF(AND(WEEKDAY(GI4,2)=2,COUNTIF(Jours_fériés,GI4+1)),GI25-HLOOKUP(GI4+2,Journalier_HLV_Inter,23,FALSE),IF(AND(WEEKDAY(GI4,2)=3,COUNTIF(Jours_fériés,AND(GI4+1,GI4+2))),GI25-HLOOKUP(GI4+5,Journalier_HLV_Inter,23,FALSE),IF(AND(WEEKDAY(GI4,2)=3,COUNTIF(Jours_fériés,GI4+1)),GI25-HLOOKUP(GI4+2,Journalier_HLV_Inter,23,FALSE),IF(AND(WEEKDAY(GI4,2)=4,COUNTIF(Jours_fériés,GI4+1)),GI25-HLOOKUP(GI4+4,Journalier_HLV_Inter,23,FALSE),IF(AND(WEEKDAY(GI4,2)=4,COUNTIF(Jours_fériés,AND(GI4+1,GI4+4))),GI25-HLOOKUP(GI4+5,Journalier_HLV_Inter,23,FALSE),IF(AND(WEEKDAY(GI4,2)=5,COUNTIF(Jours_fériés,GI4+3)),GI25-HLOOKUP(GI4+4,Journalier_HLV_Inter,23,FALSE),IF(COUNTIF(Week_end,GI4),0,IF(COUNTIF(Jours_fériés,GI4),0,GI25-HLOOKUP(GI4+1,Journalier_HLV_Inter,23,FALSE)))))))))))))</f>
        <v>0</v>
      </c>
      <c r="GJ32" s="70">
        <f>IF(WEEKDAY(GJ4,2)=5,(GJ25-HLOOKUP(GJ4+3,Journalier_HLV_Inter,23,FALSE)),IF(AND(WEEKDAY(GJ4,2)=1,COUNTIF(Jours_fériés,AND(GJ4+1,IE+2))),GJ25-HLOOKUP(GJ4+3,Journalier_HLV_Inter,23,FALSE),IF(AND(WEEKDAY(GJ4,2)=1,COUNTIF(Jours_fériés,GJ4+1)),GJ25-HLOOKUP(GJ4+2,Journalier_HLV_Inter,23,FALSE),IF(AND(WEEKDAY(GJ4,2)=2,COUNTIF(Jours_fériés,AND(GJ4+1,GJ4+2))),GJ25-HLOOKUP(GJ4+3,Journalier_HLV_Inter,23,FALSE),IF(AND(WEEKDAY(GJ4,2)=2,COUNTIF(Jours_fériés,GJ4+1)),GJ25-HLOOKUP(GJ4+2,Journalier_HLV_Inter,23,FALSE),IF(AND(WEEKDAY(GJ4,2)=3,COUNTIF(Jours_fériés,AND(GJ4+1,GJ4+2))),GJ25-HLOOKUP(GJ4+5,Journalier_HLV_Inter,23,FALSE),IF(AND(WEEKDAY(GJ4,2)=3,COUNTIF(Jours_fériés,GJ4+1)),GJ25-HLOOKUP(GJ4+2,Journalier_HLV_Inter,23,FALSE),IF(AND(WEEKDAY(GJ4,2)=4,COUNTIF(Jours_fériés,GJ4+1)),GJ25-HLOOKUP(GJ4+4,Journalier_HLV_Inter,23,FALSE),IF(AND(WEEKDAY(GJ4,2)=4,COUNTIF(Jours_fériés,AND(GJ4+1,GJ4+4))),GJ25-HLOOKUP(GJ4+5,Journalier_HLV_Inter,23,FALSE),IF(AND(WEEKDAY(GJ4,2)=5,COUNTIF(Jours_fériés,GJ4+3)),GJ25-HLOOKUP(GJ4+4,Journalier_HLV_Inter,23,FALSE),IF(COUNTIF(Week_end,GJ4),0,IF(COUNTIF(Jours_fériés,GJ4),0,GJ25-HLOOKUP(GJ4+1,Journalier_HLV_Inter,23,FALSE)))))))))))))</f>
        <v>0</v>
      </c>
      <c r="GK32" s="70">
        <f>IF(WEEKDAY(GK4,2)=5,(GK25-HLOOKUP(GK4+3,Journalier_HLV_Inter,23,FALSE)),IF(AND(WEEKDAY(GK4,2)=1,COUNTIF(Jours_fériés,AND(GK4+1,IE+2))),GK25-HLOOKUP(GK4+3,Journalier_HLV_Inter,23,FALSE),IF(AND(WEEKDAY(GK4,2)=1,COUNTIF(Jours_fériés,GK4+1)),GK25-HLOOKUP(GK4+2,Journalier_HLV_Inter,23,FALSE),IF(AND(WEEKDAY(GK4,2)=2,COUNTIF(Jours_fériés,AND(GK4+1,GK4+2))),GK25-HLOOKUP(GK4+3,Journalier_HLV_Inter,23,FALSE),IF(AND(WEEKDAY(GK4,2)=2,COUNTIF(Jours_fériés,GK4+1)),GK25-HLOOKUP(GK4+2,Journalier_HLV_Inter,23,FALSE),IF(AND(WEEKDAY(GK4,2)=3,COUNTIF(Jours_fériés,AND(GK4+1,GK4+2))),GK25-HLOOKUP(GK4+5,Journalier_HLV_Inter,23,FALSE),IF(AND(WEEKDAY(GK4,2)=3,COUNTIF(Jours_fériés,GK4+1)),GK25-HLOOKUP(GK4+2,Journalier_HLV_Inter,23,FALSE),IF(AND(WEEKDAY(GK4,2)=4,COUNTIF(Jours_fériés,GK4+1)),GK25-HLOOKUP(GK4+4,Journalier_HLV_Inter,23,FALSE),IF(AND(WEEKDAY(GK4,2)=4,COUNTIF(Jours_fériés,AND(GK4+1,GK4+4))),GK25-HLOOKUP(GK4+5,Journalier_HLV_Inter,23,FALSE),IF(AND(WEEKDAY(GK4,2)=5,COUNTIF(Jours_fériés,GK4+3)),GK25-HLOOKUP(GK4+4,Journalier_HLV_Inter,23,FALSE),IF(COUNTIF(Week_end,GK4),0,IF(COUNTIF(Jours_fériés,GK4),0,GK25-HLOOKUP(GK4+1,Journalier_HLV_Inter,23,FALSE)))))))))))))</f>
        <v>0</v>
      </c>
      <c r="GL32" s="70">
        <f>IF(WEEKDAY(GL4,2)=5,(GL25-HLOOKUP(GL4+3,Journalier_HLV_Inter,23,FALSE)),IF(AND(WEEKDAY(GL4,2)=1,COUNTIF(Jours_fériés,AND(GL4+1,IE+2))),GL25-HLOOKUP(GL4+3,Journalier_HLV_Inter,23,FALSE),IF(AND(WEEKDAY(GL4,2)=1,COUNTIF(Jours_fériés,GL4+1)),GL25-HLOOKUP(GL4+2,Journalier_HLV_Inter,23,FALSE),IF(AND(WEEKDAY(GL4,2)=2,COUNTIF(Jours_fériés,AND(GL4+1,GL4+2))),GL25-HLOOKUP(GL4+3,Journalier_HLV_Inter,23,FALSE),IF(AND(WEEKDAY(GL4,2)=2,COUNTIF(Jours_fériés,GL4+1)),GL25-HLOOKUP(GL4+2,Journalier_HLV_Inter,23,FALSE),IF(AND(WEEKDAY(GL4,2)=3,COUNTIF(Jours_fériés,AND(GL4+1,GL4+2))),GL25-HLOOKUP(GL4+5,Journalier_HLV_Inter,23,FALSE),IF(AND(WEEKDAY(GL4,2)=3,COUNTIF(Jours_fériés,GL4+1)),GL25-HLOOKUP(GL4+2,Journalier_HLV_Inter,23,FALSE),IF(AND(WEEKDAY(GL4,2)=4,COUNTIF(Jours_fériés,GL4+1)),GL25-HLOOKUP(GL4+4,Journalier_HLV_Inter,23,FALSE),IF(AND(WEEKDAY(GL4,2)=4,COUNTIF(Jours_fériés,AND(GL4+1,GL4+4))),GL25-HLOOKUP(GL4+5,Journalier_HLV_Inter,23,FALSE),IF(AND(WEEKDAY(GL4,2)=5,COUNTIF(Jours_fériés,GL4+3)),GL25-HLOOKUP(GL4+4,Journalier_HLV_Inter,23,FALSE),IF(COUNTIF(Week_end,GL4),0,IF(COUNTIF(Jours_fériés,GL4),0,GL25-HLOOKUP(GL4+1,Journalier_HLV_Inter,23,FALSE)))))))))))))</f>
        <v>0</v>
      </c>
      <c r="GM32" s="70">
        <f>IF(WEEKDAY(GM4,2)=5,(GM25-HLOOKUP(GM4+3,Journalier_HLV_Inter,23,FALSE)),IF(AND(WEEKDAY(GM4,2)=1,COUNTIF(Jours_fériés,AND(GM4+1,IE+2))),GM25-HLOOKUP(GM4+3,Journalier_HLV_Inter,23,FALSE),IF(AND(WEEKDAY(GM4,2)=1,COUNTIF(Jours_fériés,GM4+1)),GM25-HLOOKUP(GM4+2,Journalier_HLV_Inter,23,FALSE),IF(AND(WEEKDAY(GM4,2)=2,COUNTIF(Jours_fériés,AND(GM4+1,GM4+2))),GM25-HLOOKUP(GM4+3,Journalier_HLV_Inter,23,FALSE),IF(AND(WEEKDAY(GM4,2)=2,COUNTIF(Jours_fériés,GM4+1)),GM25-HLOOKUP(GM4+2,Journalier_HLV_Inter,23,FALSE),IF(AND(WEEKDAY(GM4,2)=3,COUNTIF(Jours_fériés,AND(GM4+1,GM4+2))),GM25-HLOOKUP(GM4+5,Journalier_HLV_Inter,23,FALSE),IF(AND(WEEKDAY(GM4,2)=3,COUNTIF(Jours_fériés,GM4+1)),GM25-HLOOKUP(GM4+2,Journalier_HLV_Inter,23,FALSE),IF(AND(WEEKDAY(GM4,2)=4,COUNTIF(Jours_fériés,GM4+1)),GM25-HLOOKUP(GM4+4,Journalier_HLV_Inter,23,FALSE),IF(AND(WEEKDAY(GM4,2)=4,COUNTIF(Jours_fériés,AND(GM4+1,GM4+4))),GM25-HLOOKUP(GM4+5,Journalier_HLV_Inter,23,FALSE),IF(AND(WEEKDAY(GM4,2)=5,COUNTIF(Jours_fériés,GM4+3)),GM25-HLOOKUP(GM4+4,Journalier_HLV_Inter,23,FALSE),IF(COUNTIF(Week_end,GM4),0,IF(COUNTIF(Jours_fériés,GM4),0,GM25-HLOOKUP(GM4+1,Journalier_HLV_Inter,23,FALSE)))))))))))))</f>
        <v>0</v>
      </c>
      <c r="GN32" s="70">
        <f>IF(WEEKDAY(GN4,2)=5,(GN25-HLOOKUP(GN4+3,Journalier_HLV_Inter,23,FALSE)),IF(AND(WEEKDAY(GN4,2)=1,COUNTIF(Jours_fériés,AND(GN4+1,IE+2))),GN25-HLOOKUP(GN4+3,Journalier_HLV_Inter,23,FALSE),IF(AND(WEEKDAY(GN4,2)=1,COUNTIF(Jours_fériés,GN4+1)),GN25-HLOOKUP(GN4+2,Journalier_HLV_Inter,23,FALSE),IF(AND(WEEKDAY(GN4,2)=2,COUNTIF(Jours_fériés,AND(GN4+1,GN4+2))),GN25-HLOOKUP(GN4+3,Journalier_HLV_Inter,23,FALSE),IF(AND(WEEKDAY(GN4,2)=2,COUNTIF(Jours_fériés,GN4+1)),GN25-HLOOKUP(GN4+2,Journalier_HLV_Inter,23,FALSE),IF(AND(WEEKDAY(GN4,2)=3,COUNTIF(Jours_fériés,AND(GN4+1,GN4+2))),GN25-HLOOKUP(GN4+5,Journalier_HLV_Inter,23,FALSE),IF(AND(WEEKDAY(GN4,2)=3,COUNTIF(Jours_fériés,GN4+1)),GN25-HLOOKUP(GN4+2,Journalier_HLV_Inter,23,FALSE),IF(AND(WEEKDAY(GN4,2)=4,COUNTIF(Jours_fériés,GN4+1)),GN25-HLOOKUP(GN4+4,Journalier_HLV_Inter,23,FALSE),IF(AND(WEEKDAY(GN4,2)=4,COUNTIF(Jours_fériés,AND(GN4+1,GN4+4))),GN25-HLOOKUP(GN4+5,Journalier_HLV_Inter,23,FALSE),IF(AND(WEEKDAY(GN4,2)=5,COUNTIF(Jours_fériés,GN4+3)),GN25-HLOOKUP(GN4+4,Journalier_HLV_Inter,23,FALSE),IF(COUNTIF(Week_end,GN4),0,IF(COUNTIF(Jours_fériés,GN4),0,GN25-HLOOKUP(GN4+1,Journalier_HLV_Inter,23,FALSE)))))))))))))</f>
        <v>0</v>
      </c>
      <c r="GO32" s="70">
        <f>IF(WEEKDAY(GO4,2)=5,(GO25-HLOOKUP(GO4+3,Journalier_HLV_Inter,23,FALSE)),IF(AND(WEEKDAY(GO4,2)=1,COUNTIF(Jours_fériés,AND(GO4+1,IE+2))),GO25-HLOOKUP(GO4+3,Journalier_HLV_Inter,23,FALSE),IF(AND(WEEKDAY(GO4,2)=1,COUNTIF(Jours_fériés,GO4+1)),GO25-HLOOKUP(GO4+2,Journalier_HLV_Inter,23,FALSE),IF(AND(WEEKDAY(GO4,2)=2,COUNTIF(Jours_fériés,AND(GO4+1,GO4+2))),GO25-HLOOKUP(GO4+3,Journalier_HLV_Inter,23,FALSE),IF(AND(WEEKDAY(GO4,2)=2,COUNTIF(Jours_fériés,GO4+1)),GO25-HLOOKUP(GO4+2,Journalier_HLV_Inter,23,FALSE),IF(AND(WEEKDAY(GO4,2)=3,COUNTIF(Jours_fériés,AND(GO4+1,GO4+2))),GO25-HLOOKUP(GO4+5,Journalier_HLV_Inter,23,FALSE),IF(AND(WEEKDAY(GO4,2)=3,COUNTIF(Jours_fériés,GO4+1)),GO25-HLOOKUP(GO4+2,Journalier_HLV_Inter,23,FALSE),IF(AND(WEEKDAY(GO4,2)=4,COUNTIF(Jours_fériés,GO4+1)),GO25-HLOOKUP(GO4+4,Journalier_HLV_Inter,23,FALSE),IF(AND(WEEKDAY(GO4,2)=4,COUNTIF(Jours_fériés,AND(GO4+1,GO4+4))),GO25-HLOOKUP(GO4+5,Journalier_HLV_Inter,23,FALSE),IF(AND(WEEKDAY(GO4,2)=5,COUNTIF(Jours_fériés,GO4+3)),GO25-HLOOKUP(GO4+4,Journalier_HLV_Inter,23,FALSE),IF(COUNTIF(Week_end,GO4),0,IF(COUNTIF(Jours_fériés,GO4),0,GO25-HLOOKUP(GO4+1,Journalier_HLV_Inter,23,FALSE)))))))))))))</f>
        <v>0</v>
      </c>
      <c r="GP32" s="70">
        <f>IF(WEEKDAY(GP4,2)=5,(GP25-HLOOKUP(GP4+3,Journalier_HLV_Inter,23,FALSE)),IF(AND(WEEKDAY(GP4,2)=1,COUNTIF(Jours_fériés,AND(GP4+1,IE+2))),GP25-HLOOKUP(GP4+3,Journalier_HLV_Inter,23,FALSE),IF(AND(WEEKDAY(GP4,2)=1,COUNTIF(Jours_fériés,GP4+1)),GP25-HLOOKUP(GP4+2,Journalier_HLV_Inter,23,FALSE),IF(AND(WEEKDAY(GP4,2)=2,COUNTIF(Jours_fériés,AND(GP4+1,GP4+2))),GP25-HLOOKUP(GP4+3,Journalier_HLV_Inter,23,FALSE),IF(AND(WEEKDAY(GP4,2)=2,COUNTIF(Jours_fériés,GP4+1)),GP25-HLOOKUP(GP4+2,Journalier_HLV_Inter,23,FALSE),IF(AND(WEEKDAY(GP4,2)=3,COUNTIF(Jours_fériés,AND(GP4+1,GP4+2))),GP25-HLOOKUP(GP4+5,Journalier_HLV_Inter,23,FALSE),IF(AND(WEEKDAY(GP4,2)=3,COUNTIF(Jours_fériés,GP4+1)),GP25-HLOOKUP(GP4+2,Journalier_HLV_Inter,23,FALSE),IF(AND(WEEKDAY(GP4,2)=4,COUNTIF(Jours_fériés,GP4+1)),GP25-HLOOKUP(GP4+4,Journalier_HLV_Inter,23,FALSE),IF(AND(WEEKDAY(GP4,2)=4,COUNTIF(Jours_fériés,AND(GP4+1,GP4+4))),GP25-HLOOKUP(GP4+5,Journalier_HLV_Inter,23,FALSE),IF(AND(WEEKDAY(GP4,2)=5,COUNTIF(Jours_fériés,GP4+3)),GP25-HLOOKUP(GP4+4,Journalier_HLV_Inter,23,FALSE),IF(COUNTIF(Week_end,GP4),0,IF(COUNTIF(Jours_fériés,GP4),0,GP25-HLOOKUP(GP4+1,Journalier_HLV_Inter,23,FALSE)))))))))))))</f>
        <v>0</v>
      </c>
      <c r="GQ32" s="70">
        <f>IF(WEEKDAY(GQ4,2)=5,(GQ25-HLOOKUP(GQ4+3,Journalier_HLV_Inter,23,FALSE)),IF(AND(WEEKDAY(GQ4,2)=1,COUNTIF(Jours_fériés,AND(GQ4+1,IE+2))),GQ25-HLOOKUP(GQ4+3,Journalier_HLV_Inter,23,FALSE),IF(AND(WEEKDAY(GQ4,2)=1,COUNTIF(Jours_fériés,GQ4+1)),GQ25-HLOOKUP(GQ4+2,Journalier_HLV_Inter,23,FALSE),IF(AND(WEEKDAY(GQ4,2)=2,COUNTIF(Jours_fériés,AND(GQ4+1,GQ4+2))),GQ25-HLOOKUP(GQ4+3,Journalier_HLV_Inter,23,FALSE),IF(AND(WEEKDAY(GQ4,2)=2,COUNTIF(Jours_fériés,GQ4+1)),GQ25-HLOOKUP(GQ4+2,Journalier_HLV_Inter,23,FALSE),IF(AND(WEEKDAY(GQ4,2)=3,COUNTIF(Jours_fériés,AND(GQ4+1,GQ4+2))),GQ25-HLOOKUP(GQ4+5,Journalier_HLV_Inter,23,FALSE),IF(AND(WEEKDAY(GQ4,2)=3,COUNTIF(Jours_fériés,GQ4+1)),GQ25-HLOOKUP(GQ4+2,Journalier_HLV_Inter,23,FALSE),IF(AND(WEEKDAY(GQ4,2)=4,COUNTIF(Jours_fériés,GQ4+1)),GQ25-HLOOKUP(GQ4+4,Journalier_HLV_Inter,23,FALSE),IF(AND(WEEKDAY(GQ4,2)=4,COUNTIF(Jours_fériés,AND(GQ4+1,GQ4+4))),GQ25-HLOOKUP(GQ4+5,Journalier_HLV_Inter,23,FALSE),IF(AND(WEEKDAY(GQ4,2)=5,COUNTIF(Jours_fériés,GQ4+3)),GQ25-HLOOKUP(GQ4+4,Journalier_HLV_Inter,23,FALSE),IF(COUNTIF(Week_end,GQ4),0,IF(COUNTIF(Jours_fériés,GQ4),0,GQ25-HLOOKUP(GQ4+1,Journalier_HLV_Inter,23,FALSE)))))))))))))</f>
        <v>0</v>
      </c>
      <c r="GR32" s="70">
        <f>IF(WEEKDAY(GR4,2)=5,(GR25-HLOOKUP(GR4+3,Journalier_HLV_Inter,23,FALSE)),IF(AND(WEEKDAY(GR4,2)=1,COUNTIF(Jours_fériés,AND(GR4+1,IE+2))),GR25-HLOOKUP(GR4+3,Journalier_HLV_Inter,23,FALSE),IF(AND(WEEKDAY(GR4,2)=1,COUNTIF(Jours_fériés,GR4+1)),GR25-HLOOKUP(GR4+2,Journalier_HLV_Inter,23,FALSE),IF(AND(WEEKDAY(GR4,2)=2,COUNTIF(Jours_fériés,AND(GR4+1,GR4+2))),GR25-HLOOKUP(GR4+3,Journalier_HLV_Inter,23,FALSE),IF(AND(WEEKDAY(GR4,2)=2,COUNTIF(Jours_fériés,GR4+1)),GR25-HLOOKUP(GR4+2,Journalier_HLV_Inter,23,FALSE),IF(AND(WEEKDAY(GR4,2)=3,COUNTIF(Jours_fériés,AND(GR4+1,GR4+2))),GR25-HLOOKUP(GR4+5,Journalier_HLV_Inter,23,FALSE),IF(AND(WEEKDAY(GR4,2)=3,COUNTIF(Jours_fériés,GR4+1)),GR25-HLOOKUP(GR4+2,Journalier_HLV_Inter,23,FALSE),IF(AND(WEEKDAY(GR4,2)=4,COUNTIF(Jours_fériés,GR4+1)),GR25-HLOOKUP(GR4+4,Journalier_HLV_Inter,23,FALSE),IF(AND(WEEKDAY(GR4,2)=4,COUNTIF(Jours_fériés,AND(GR4+1,GR4+4))),GR25-HLOOKUP(GR4+5,Journalier_HLV_Inter,23,FALSE),IF(AND(WEEKDAY(GR4,2)=5,COUNTIF(Jours_fériés,GR4+3)),GR25-HLOOKUP(GR4+4,Journalier_HLV_Inter,23,FALSE),IF(COUNTIF(Week_end,GR4),0,IF(COUNTIF(Jours_fériés,GR4),0,GR25-HLOOKUP(GR4+1,Journalier_HLV_Inter,23,FALSE)))))))))))))</f>
        <v>0</v>
      </c>
      <c r="GS32" s="70">
        <f>IF(WEEKDAY(GS4,2)=5,(GS25-HLOOKUP(GS4+3,Journalier_HLV_Inter,23,FALSE)),IF(AND(WEEKDAY(GS4,2)=1,COUNTIF(Jours_fériés,AND(GS4+1,IE+2))),GS25-HLOOKUP(GS4+3,Journalier_HLV_Inter,23,FALSE),IF(AND(WEEKDAY(GS4,2)=1,COUNTIF(Jours_fériés,GS4+1)),GS25-HLOOKUP(GS4+2,Journalier_HLV_Inter,23,FALSE),IF(AND(WEEKDAY(GS4,2)=2,COUNTIF(Jours_fériés,AND(GS4+1,GS4+2))),GS25-HLOOKUP(GS4+3,Journalier_HLV_Inter,23,FALSE),IF(AND(WEEKDAY(GS4,2)=2,COUNTIF(Jours_fériés,GS4+1)),GS25-HLOOKUP(GS4+2,Journalier_HLV_Inter,23,FALSE),IF(AND(WEEKDAY(GS4,2)=3,COUNTIF(Jours_fériés,AND(GS4+1,GS4+2))),GS25-HLOOKUP(GS4+5,Journalier_HLV_Inter,23,FALSE),IF(AND(WEEKDAY(GS4,2)=3,COUNTIF(Jours_fériés,GS4+1)),GS25-HLOOKUP(GS4+2,Journalier_HLV_Inter,23,FALSE),IF(AND(WEEKDAY(GS4,2)=4,COUNTIF(Jours_fériés,GS4+1)),GS25-HLOOKUP(GS4+4,Journalier_HLV_Inter,23,FALSE),IF(AND(WEEKDAY(GS4,2)=4,COUNTIF(Jours_fériés,AND(GS4+1,GS4+4))),GS25-HLOOKUP(GS4+5,Journalier_HLV_Inter,23,FALSE),IF(AND(WEEKDAY(GS4,2)=5,COUNTIF(Jours_fériés,GS4+3)),GS25-HLOOKUP(GS4+4,Journalier_HLV_Inter,23,FALSE),IF(COUNTIF(Week_end,GS4),0,IF(COUNTIF(Jours_fériés,GS4),0,GS25-HLOOKUP(GS4+1,Journalier_HLV_Inter,23,FALSE)))))))))))))</f>
        <v>0</v>
      </c>
      <c r="GT32" s="70">
        <f>IF(WEEKDAY(GT4,2)=5,(GT25-HLOOKUP(GT4+3,Journalier_HLV_Inter,23,FALSE)),IF(AND(WEEKDAY(GT4,2)=1,COUNTIF(Jours_fériés,AND(GT4+1,IE+2))),GT25-HLOOKUP(GT4+3,Journalier_HLV_Inter,23,FALSE),IF(AND(WEEKDAY(GT4,2)=1,COUNTIF(Jours_fériés,GT4+1)),GT25-HLOOKUP(GT4+2,Journalier_HLV_Inter,23,FALSE),IF(AND(WEEKDAY(GT4,2)=2,COUNTIF(Jours_fériés,AND(GT4+1,GT4+2))),GT25-HLOOKUP(GT4+3,Journalier_HLV_Inter,23,FALSE),IF(AND(WEEKDAY(GT4,2)=2,COUNTIF(Jours_fériés,GT4+1)),GT25-HLOOKUP(GT4+2,Journalier_HLV_Inter,23,FALSE),IF(AND(WEEKDAY(GT4,2)=3,COUNTIF(Jours_fériés,AND(GT4+1,GT4+2))),GT25-HLOOKUP(GT4+5,Journalier_HLV_Inter,23,FALSE),IF(AND(WEEKDAY(GT4,2)=3,COUNTIF(Jours_fériés,GT4+1)),GT25-HLOOKUP(GT4+2,Journalier_HLV_Inter,23,FALSE),IF(AND(WEEKDAY(GT4,2)=4,COUNTIF(Jours_fériés,GT4+1)),GT25-HLOOKUP(GT4+4,Journalier_HLV_Inter,23,FALSE),IF(AND(WEEKDAY(GT4,2)=4,COUNTIF(Jours_fériés,AND(GT4+1,GT4+4))),GT25-HLOOKUP(GT4+5,Journalier_HLV_Inter,23,FALSE),IF(AND(WEEKDAY(GT4,2)=5,COUNTIF(Jours_fériés,GT4+3)),GT25-HLOOKUP(GT4+4,Journalier_HLV_Inter,23,FALSE),IF(COUNTIF(Week_end,GT4),0,IF(COUNTIF(Jours_fériés,GT4),0,GT25-HLOOKUP(GT4+1,Journalier_HLV_Inter,23,FALSE)))))))))))))</f>
        <v>0</v>
      </c>
      <c r="GU32" s="70">
        <f>IF(WEEKDAY(GU4,2)=5,(GU25-HLOOKUP(GU4+3,Journalier_HLV_Inter,23,FALSE)),IF(AND(WEEKDAY(GU4,2)=1,COUNTIF(Jours_fériés,AND(GU4+1,IE+2))),GU25-HLOOKUP(GU4+3,Journalier_HLV_Inter,23,FALSE),IF(AND(WEEKDAY(GU4,2)=1,COUNTIF(Jours_fériés,GU4+1)),GU25-HLOOKUP(GU4+2,Journalier_HLV_Inter,23,FALSE),IF(AND(WEEKDAY(GU4,2)=2,COUNTIF(Jours_fériés,AND(GU4+1,GU4+2))),GU25-HLOOKUP(GU4+3,Journalier_HLV_Inter,23,FALSE),IF(AND(WEEKDAY(GU4,2)=2,COUNTIF(Jours_fériés,GU4+1)),GU25-HLOOKUP(GU4+2,Journalier_HLV_Inter,23,FALSE),IF(AND(WEEKDAY(GU4,2)=3,COUNTIF(Jours_fériés,AND(GU4+1,GU4+2))),GU25-HLOOKUP(GU4+5,Journalier_HLV_Inter,23,FALSE),IF(AND(WEEKDAY(GU4,2)=3,COUNTIF(Jours_fériés,GU4+1)),GU25-HLOOKUP(GU4+2,Journalier_HLV_Inter,23,FALSE),IF(AND(WEEKDAY(GU4,2)=4,COUNTIF(Jours_fériés,GU4+1)),GU25-HLOOKUP(GU4+4,Journalier_HLV_Inter,23,FALSE),IF(AND(WEEKDAY(GU4,2)=4,COUNTIF(Jours_fériés,AND(GU4+1,GU4+4))),GU25-HLOOKUP(GU4+5,Journalier_HLV_Inter,23,FALSE),IF(AND(WEEKDAY(GU4,2)=5,COUNTIF(Jours_fériés,GU4+3)),GU25-HLOOKUP(GU4+4,Journalier_HLV_Inter,23,FALSE),IF(COUNTIF(Week_end,GU4),0,IF(COUNTIF(Jours_fériés,GU4),0,GU25-HLOOKUP(GU4+1,Journalier_HLV_Inter,23,FALSE)))))))))))))</f>
        <v>0</v>
      </c>
      <c r="GV32" s="70">
        <f>IF(WEEKDAY(GV4,2)=5,(GV25-HLOOKUP(GV4+3,Journalier_HLV_Inter,23,FALSE)),IF(AND(WEEKDAY(GV4,2)=1,COUNTIF(Jours_fériés,AND(GV4+1,IE+2))),GV25-HLOOKUP(GV4+3,Journalier_HLV_Inter,23,FALSE),IF(AND(WEEKDAY(GV4,2)=1,COUNTIF(Jours_fériés,GV4+1)),GV25-HLOOKUP(GV4+2,Journalier_HLV_Inter,23,FALSE),IF(AND(WEEKDAY(GV4,2)=2,COUNTIF(Jours_fériés,AND(GV4+1,GV4+2))),GV25-HLOOKUP(GV4+3,Journalier_HLV_Inter,23,FALSE),IF(AND(WEEKDAY(GV4,2)=2,COUNTIF(Jours_fériés,GV4+1)),GV25-HLOOKUP(GV4+2,Journalier_HLV_Inter,23,FALSE),IF(AND(WEEKDAY(GV4,2)=3,COUNTIF(Jours_fériés,AND(GV4+1,GV4+2))),GV25-HLOOKUP(GV4+5,Journalier_HLV_Inter,23,FALSE),IF(AND(WEEKDAY(GV4,2)=3,COUNTIF(Jours_fériés,GV4+1)),GV25-HLOOKUP(GV4+2,Journalier_HLV_Inter,23,FALSE),IF(AND(WEEKDAY(GV4,2)=4,COUNTIF(Jours_fériés,GV4+1)),GV25-HLOOKUP(GV4+4,Journalier_HLV_Inter,23,FALSE),IF(AND(WEEKDAY(GV4,2)=4,COUNTIF(Jours_fériés,AND(GV4+1,GV4+4))),GV25-HLOOKUP(GV4+5,Journalier_HLV_Inter,23,FALSE),IF(AND(WEEKDAY(GV4,2)=5,COUNTIF(Jours_fériés,GV4+3)),GV25-HLOOKUP(GV4+4,Journalier_HLV_Inter,23,FALSE),IF(COUNTIF(Week_end,GV4),0,IF(COUNTIF(Jours_fériés,GV4),0,GV25-HLOOKUP(GV4+1,Journalier_HLV_Inter,23,FALSE)))))))))))))</f>
        <v>0</v>
      </c>
      <c r="GW32" s="70">
        <f>IF(WEEKDAY(GW4,2)=5,(GW25-HLOOKUP(GW4+3,Journalier_HLV_Inter,23,FALSE)),IF(AND(WEEKDAY(GW4,2)=1,COUNTIF(Jours_fériés,AND(GW4+1,IE+2))),GW25-HLOOKUP(GW4+3,Journalier_HLV_Inter,23,FALSE),IF(AND(WEEKDAY(GW4,2)=1,COUNTIF(Jours_fériés,GW4+1)),GW25-HLOOKUP(GW4+2,Journalier_HLV_Inter,23,FALSE),IF(AND(WEEKDAY(GW4,2)=2,COUNTIF(Jours_fériés,AND(GW4+1,GW4+2))),GW25-HLOOKUP(GW4+3,Journalier_HLV_Inter,23,FALSE),IF(AND(WEEKDAY(GW4,2)=2,COUNTIF(Jours_fériés,GW4+1)),GW25-HLOOKUP(GW4+2,Journalier_HLV_Inter,23,FALSE),IF(AND(WEEKDAY(GW4,2)=3,COUNTIF(Jours_fériés,AND(GW4+1,GW4+2))),GW25-HLOOKUP(GW4+5,Journalier_HLV_Inter,23,FALSE),IF(AND(WEEKDAY(GW4,2)=3,COUNTIF(Jours_fériés,GW4+1)),GW25-HLOOKUP(GW4+2,Journalier_HLV_Inter,23,FALSE),IF(AND(WEEKDAY(GW4,2)=4,COUNTIF(Jours_fériés,GW4+1)),GW25-HLOOKUP(GW4+4,Journalier_HLV_Inter,23,FALSE),IF(AND(WEEKDAY(GW4,2)=4,COUNTIF(Jours_fériés,AND(GW4+1,GW4+4))),GW25-HLOOKUP(GW4+5,Journalier_HLV_Inter,23,FALSE),IF(AND(WEEKDAY(GW4,2)=5,COUNTIF(Jours_fériés,GW4+3)),GW25-HLOOKUP(GW4+4,Journalier_HLV_Inter,23,FALSE),IF(COUNTIF(Week_end,GW4),0,IF(COUNTIF(Jours_fériés,GW4),0,GW25-HLOOKUP(GW4+1,Journalier_HLV_Inter,23,FALSE)))))))))))))</f>
        <v>0</v>
      </c>
      <c r="GX32" s="70">
        <f>IF(WEEKDAY(GX4,2)=5,(GX25-HLOOKUP(GX4+3,Journalier_HLV_Inter,23,FALSE)),IF(AND(WEEKDAY(GX4,2)=1,COUNTIF(Jours_fériés,AND(GX4+1,IE+2))),GX25-HLOOKUP(GX4+3,Journalier_HLV_Inter,23,FALSE),IF(AND(WEEKDAY(GX4,2)=1,COUNTIF(Jours_fériés,GX4+1)),GX25-HLOOKUP(GX4+2,Journalier_HLV_Inter,23,FALSE),IF(AND(WEEKDAY(GX4,2)=2,COUNTIF(Jours_fériés,AND(GX4+1,GX4+2))),GX25-HLOOKUP(GX4+3,Journalier_HLV_Inter,23,FALSE),IF(AND(WEEKDAY(GX4,2)=2,COUNTIF(Jours_fériés,GX4+1)),GX25-HLOOKUP(GX4+2,Journalier_HLV_Inter,23,FALSE),IF(AND(WEEKDAY(GX4,2)=3,COUNTIF(Jours_fériés,AND(GX4+1,GX4+2))),GX25-HLOOKUP(GX4+5,Journalier_HLV_Inter,23,FALSE),IF(AND(WEEKDAY(GX4,2)=3,COUNTIF(Jours_fériés,GX4+1)),GX25-HLOOKUP(GX4+2,Journalier_HLV_Inter,23,FALSE),IF(AND(WEEKDAY(GX4,2)=4,COUNTIF(Jours_fériés,GX4+1)),GX25-HLOOKUP(GX4+4,Journalier_HLV_Inter,23,FALSE),IF(AND(WEEKDAY(GX4,2)=4,COUNTIF(Jours_fériés,AND(GX4+1,GX4+4))),GX25-HLOOKUP(GX4+5,Journalier_HLV_Inter,23,FALSE),IF(AND(WEEKDAY(GX4,2)=5,COUNTIF(Jours_fériés,GX4+3)),GX25-HLOOKUP(GX4+4,Journalier_HLV_Inter,23,FALSE),IF(COUNTIF(Week_end,GX4),0,IF(COUNTIF(Jours_fériés,GX4),0,GX25-HLOOKUP(GX4+1,Journalier_HLV_Inter,23,FALSE)))))))))))))</f>
        <v>0</v>
      </c>
      <c r="GY32" s="70">
        <f>IF(WEEKDAY(GY4,2)=5,(GY25-HLOOKUP(GY4+3,Journalier_HLV_Inter,23,FALSE)),IF(AND(WEEKDAY(GY4,2)=1,COUNTIF(Jours_fériés,AND(GY4+1,IE+2))),GY25-HLOOKUP(GY4+3,Journalier_HLV_Inter,23,FALSE),IF(AND(WEEKDAY(GY4,2)=1,COUNTIF(Jours_fériés,GY4+1)),GY25-HLOOKUP(GY4+2,Journalier_HLV_Inter,23,FALSE),IF(AND(WEEKDAY(GY4,2)=2,COUNTIF(Jours_fériés,AND(GY4+1,GY4+2))),GY25-HLOOKUP(GY4+3,Journalier_HLV_Inter,23,FALSE),IF(AND(WEEKDAY(GY4,2)=2,COUNTIF(Jours_fériés,GY4+1)),GY25-HLOOKUP(GY4+2,Journalier_HLV_Inter,23,FALSE),IF(AND(WEEKDAY(GY4,2)=3,COUNTIF(Jours_fériés,AND(GY4+1,GY4+2))),GY25-HLOOKUP(GY4+5,Journalier_HLV_Inter,23,FALSE),IF(AND(WEEKDAY(GY4,2)=3,COUNTIF(Jours_fériés,GY4+1)),GY25-HLOOKUP(GY4+2,Journalier_HLV_Inter,23,FALSE),IF(AND(WEEKDAY(GY4,2)=4,COUNTIF(Jours_fériés,GY4+1)),GY25-HLOOKUP(GY4+4,Journalier_HLV_Inter,23,FALSE),IF(AND(WEEKDAY(GY4,2)=4,COUNTIF(Jours_fériés,AND(GY4+1,GY4+4))),GY25-HLOOKUP(GY4+5,Journalier_HLV_Inter,23,FALSE),IF(AND(WEEKDAY(GY4,2)=5,COUNTIF(Jours_fériés,GY4+3)),GY25-HLOOKUP(GY4+4,Journalier_HLV_Inter,23,FALSE),IF(COUNTIF(Week_end,GY4),0,IF(COUNTIF(Jours_fériés,GY4),0,GY25-HLOOKUP(GY4+1,Journalier_HLV_Inter,23,FALSE)))))))))))))</f>
        <v>0</v>
      </c>
      <c r="GZ32" s="70">
        <f>IF(WEEKDAY(GZ4,2)=5,(GZ25-HLOOKUP(GZ4+3,Journalier_HLV_Inter,23,FALSE)),IF(AND(WEEKDAY(GZ4,2)=1,COUNTIF(Jours_fériés,AND(GZ4+1,IE+2))),GZ25-HLOOKUP(GZ4+3,Journalier_HLV_Inter,23,FALSE),IF(AND(WEEKDAY(GZ4,2)=1,COUNTIF(Jours_fériés,GZ4+1)),GZ25-HLOOKUP(GZ4+2,Journalier_HLV_Inter,23,FALSE),IF(AND(WEEKDAY(GZ4,2)=2,COUNTIF(Jours_fériés,AND(GZ4+1,GZ4+2))),GZ25-HLOOKUP(GZ4+3,Journalier_HLV_Inter,23,FALSE),IF(AND(WEEKDAY(GZ4,2)=2,COUNTIF(Jours_fériés,GZ4+1)),GZ25-HLOOKUP(GZ4+2,Journalier_HLV_Inter,23,FALSE),IF(AND(WEEKDAY(GZ4,2)=3,COUNTIF(Jours_fériés,AND(GZ4+1,GZ4+2))),GZ25-HLOOKUP(GZ4+5,Journalier_HLV_Inter,23,FALSE),IF(AND(WEEKDAY(GZ4,2)=3,COUNTIF(Jours_fériés,GZ4+1)),GZ25-HLOOKUP(GZ4+2,Journalier_HLV_Inter,23,FALSE),IF(AND(WEEKDAY(GZ4,2)=4,COUNTIF(Jours_fériés,GZ4+1)),GZ25-HLOOKUP(GZ4+4,Journalier_HLV_Inter,23,FALSE),IF(AND(WEEKDAY(GZ4,2)=4,COUNTIF(Jours_fériés,AND(GZ4+1,GZ4+4))),GZ25-HLOOKUP(GZ4+5,Journalier_HLV_Inter,23,FALSE),IF(AND(WEEKDAY(GZ4,2)=5,COUNTIF(Jours_fériés,GZ4+3)),GZ25-HLOOKUP(GZ4+4,Journalier_HLV_Inter,23,FALSE),IF(COUNTIF(Week_end,GZ4),0,IF(COUNTIF(Jours_fériés,GZ4),0,GZ25-HLOOKUP(GZ4+1,Journalier_HLV_Inter,23,FALSE)))))))))))))</f>
        <v>0</v>
      </c>
      <c r="HA32" s="70">
        <f>IF(WEEKDAY(HA4,2)=5,(HA25-HLOOKUP(HA4+3,Journalier_HLV_Inter,23,FALSE)),IF(AND(WEEKDAY(HA4,2)=1,COUNTIF(Jours_fériés,AND(HA4+1,IE+2))),HA25-HLOOKUP(HA4+3,Journalier_HLV_Inter,23,FALSE),IF(AND(WEEKDAY(HA4,2)=1,COUNTIF(Jours_fériés,HA4+1)),HA25-HLOOKUP(HA4+2,Journalier_HLV_Inter,23,FALSE),IF(AND(WEEKDAY(HA4,2)=2,COUNTIF(Jours_fériés,AND(HA4+1,HA4+2))),HA25-HLOOKUP(HA4+3,Journalier_HLV_Inter,23,FALSE),IF(AND(WEEKDAY(HA4,2)=2,COUNTIF(Jours_fériés,HA4+1)),HA25-HLOOKUP(HA4+2,Journalier_HLV_Inter,23,FALSE),IF(AND(WEEKDAY(HA4,2)=3,COUNTIF(Jours_fériés,AND(HA4+1,HA4+2))),HA25-HLOOKUP(HA4+5,Journalier_HLV_Inter,23,FALSE),IF(AND(WEEKDAY(HA4,2)=3,COUNTIF(Jours_fériés,HA4+1)),HA25-HLOOKUP(HA4+2,Journalier_HLV_Inter,23,FALSE),IF(AND(WEEKDAY(HA4,2)=4,COUNTIF(Jours_fériés,HA4+1)),HA25-HLOOKUP(HA4+4,Journalier_HLV_Inter,23,FALSE),IF(AND(WEEKDAY(HA4,2)=4,COUNTIF(Jours_fériés,AND(HA4+1,HA4+4))),HA25-HLOOKUP(HA4+5,Journalier_HLV_Inter,23,FALSE),IF(AND(WEEKDAY(HA4,2)=5,COUNTIF(Jours_fériés,HA4+3)),HA25-HLOOKUP(HA4+4,Journalier_HLV_Inter,23,FALSE),IF(COUNTIF(Week_end,HA4),0,IF(COUNTIF(Jours_fériés,HA4),0,HA25-HLOOKUP(HA4+1,Journalier_HLV_Inter,23,FALSE)))))))))))))</f>
        <v>0</v>
      </c>
      <c r="HB32" s="70">
        <f>IF(WEEKDAY(HB4,2)=5,(HB25-HLOOKUP(HB4+3,Journalier_HLV_Inter,23,FALSE)),IF(AND(WEEKDAY(HB4,2)=1,COUNTIF(Jours_fériés,AND(HB4+1,IE+2))),HB25-HLOOKUP(HB4+3,Journalier_HLV_Inter,23,FALSE),IF(AND(WEEKDAY(HB4,2)=1,COUNTIF(Jours_fériés,HB4+1)),HB25-HLOOKUP(HB4+2,Journalier_HLV_Inter,23,FALSE),IF(AND(WEEKDAY(HB4,2)=2,COUNTIF(Jours_fériés,AND(HB4+1,HB4+2))),HB25-HLOOKUP(HB4+3,Journalier_HLV_Inter,23,FALSE),IF(AND(WEEKDAY(HB4,2)=2,COUNTIF(Jours_fériés,HB4+1)),HB25-HLOOKUP(HB4+2,Journalier_HLV_Inter,23,FALSE),IF(AND(WEEKDAY(HB4,2)=3,COUNTIF(Jours_fériés,AND(HB4+1,HB4+2))),HB25-HLOOKUP(HB4+5,Journalier_HLV_Inter,23,FALSE),IF(AND(WEEKDAY(HB4,2)=3,COUNTIF(Jours_fériés,HB4+1)),HB25-HLOOKUP(HB4+2,Journalier_HLV_Inter,23,FALSE),IF(AND(WEEKDAY(HB4,2)=4,COUNTIF(Jours_fériés,HB4+1)),HB25-HLOOKUP(HB4+4,Journalier_HLV_Inter,23,FALSE),IF(AND(WEEKDAY(HB4,2)=4,COUNTIF(Jours_fériés,AND(HB4+1,HB4+4))),HB25-HLOOKUP(HB4+5,Journalier_HLV_Inter,23,FALSE),IF(AND(WEEKDAY(HB4,2)=5,COUNTIF(Jours_fériés,HB4+3)),HB25-HLOOKUP(HB4+4,Journalier_HLV_Inter,23,FALSE),IF(COUNTIF(Week_end,HB4),0,IF(COUNTIF(Jours_fériés,HB4),0,HB25-HLOOKUP(HB4+1,Journalier_HLV_Inter,23,FALSE)))))))))))))</f>
        <v>0</v>
      </c>
      <c r="HC32" s="70">
        <f>IF(WEEKDAY(HC4,2)=5,(HC25-HLOOKUP(HC4+3,Journalier_HLV_Inter,23,FALSE)),IF(AND(WEEKDAY(HC4,2)=1,COUNTIF(Jours_fériés,AND(HC4+1,IE+2))),HC25-HLOOKUP(HC4+3,Journalier_HLV_Inter,23,FALSE),IF(AND(WEEKDAY(HC4,2)=1,COUNTIF(Jours_fériés,HC4+1)),HC25-HLOOKUP(HC4+2,Journalier_HLV_Inter,23,FALSE),IF(AND(WEEKDAY(HC4,2)=2,COUNTIF(Jours_fériés,AND(HC4+1,HC4+2))),HC25-HLOOKUP(HC4+3,Journalier_HLV_Inter,23,FALSE),IF(AND(WEEKDAY(HC4,2)=2,COUNTIF(Jours_fériés,HC4+1)),HC25-HLOOKUP(HC4+2,Journalier_HLV_Inter,23,FALSE),IF(AND(WEEKDAY(HC4,2)=3,COUNTIF(Jours_fériés,AND(HC4+1,HC4+2))),HC25-HLOOKUP(HC4+5,Journalier_HLV_Inter,23,FALSE),IF(AND(WEEKDAY(HC4,2)=3,COUNTIF(Jours_fériés,HC4+1)),HC25-HLOOKUP(HC4+2,Journalier_HLV_Inter,23,FALSE),IF(AND(WEEKDAY(HC4,2)=4,COUNTIF(Jours_fériés,HC4+1)),HC25-HLOOKUP(HC4+4,Journalier_HLV_Inter,23,FALSE),IF(AND(WEEKDAY(HC4,2)=4,COUNTIF(Jours_fériés,AND(HC4+1,HC4+4))),HC25-HLOOKUP(HC4+5,Journalier_HLV_Inter,23,FALSE),IF(AND(WEEKDAY(HC4,2)=5,COUNTIF(Jours_fériés,HC4+3)),HC25-HLOOKUP(HC4+4,Journalier_HLV_Inter,23,FALSE),IF(COUNTIF(Week_end,HC4),0,IF(COUNTIF(Jours_fériés,HC4),0,HC25-HLOOKUP(HC4+1,Journalier_HLV_Inter,23,FALSE)))))))))))))</f>
        <v>0</v>
      </c>
      <c r="HD32" s="70">
        <f>IF(WEEKDAY(HD4,2)=5,(HD25-HLOOKUP(HD4+3,Journalier_HLV_Inter,23,FALSE)),IF(AND(WEEKDAY(HD4,2)=1,COUNTIF(Jours_fériés,AND(HD4+1,IE+2))),HD25-HLOOKUP(HD4+3,Journalier_HLV_Inter,23,FALSE),IF(AND(WEEKDAY(HD4,2)=1,COUNTIF(Jours_fériés,HD4+1)),HD25-HLOOKUP(HD4+2,Journalier_HLV_Inter,23,FALSE),IF(AND(WEEKDAY(HD4,2)=2,COUNTIF(Jours_fériés,AND(HD4+1,HD4+2))),HD25-HLOOKUP(HD4+3,Journalier_HLV_Inter,23,FALSE),IF(AND(WEEKDAY(HD4,2)=2,COUNTIF(Jours_fériés,HD4+1)),HD25-HLOOKUP(HD4+2,Journalier_HLV_Inter,23,FALSE),IF(AND(WEEKDAY(HD4,2)=3,COUNTIF(Jours_fériés,AND(HD4+1,HD4+2))),HD25-HLOOKUP(HD4+5,Journalier_HLV_Inter,23,FALSE),IF(AND(WEEKDAY(HD4,2)=3,COUNTIF(Jours_fériés,HD4+1)),HD25-HLOOKUP(HD4+2,Journalier_HLV_Inter,23,FALSE),IF(AND(WEEKDAY(HD4,2)=4,COUNTIF(Jours_fériés,HD4+1)),HD25-HLOOKUP(HD4+4,Journalier_HLV_Inter,23,FALSE),IF(AND(WEEKDAY(HD4,2)=4,COUNTIF(Jours_fériés,AND(HD4+1,HD4+4))),HD25-HLOOKUP(HD4+5,Journalier_HLV_Inter,23,FALSE),IF(AND(WEEKDAY(HD4,2)=5,COUNTIF(Jours_fériés,HD4+3)),HD25-HLOOKUP(HD4+4,Journalier_HLV_Inter,23,FALSE),IF(COUNTIF(Week_end,HD4),0,IF(COUNTIF(Jours_fériés,HD4),0,HD25-HLOOKUP(HD4+1,Journalier_HLV_Inter,23,FALSE)))))))))))))</f>
        <v>0</v>
      </c>
      <c r="HE32" s="70">
        <f>IF(WEEKDAY(HE4,2)=5,(HE25-HLOOKUP(HE4+3,Journalier_HLV_Inter,23,FALSE)),IF(AND(WEEKDAY(HE4,2)=1,COUNTIF(Jours_fériés,AND(HE4+1,IE+2))),HE25-HLOOKUP(HE4+3,Journalier_HLV_Inter,23,FALSE),IF(AND(WEEKDAY(HE4,2)=1,COUNTIF(Jours_fériés,HE4+1)),HE25-HLOOKUP(HE4+2,Journalier_HLV_Inter,23,FALSE),IF(AND(WEEKDAY(HE4,2)=2,COUNTIF(Jours_fériés,AND(HE4+1,HE4+2))),HE25-HLOOKUP(HE4+3,Journalier_HLV_Inter,23,FALSE),IF(AND(WEEKDAY(HE4,2)=2,COUNTIF(Jours_fériés,HE4+1)),HE25-HLOOKUP(HE4+2,Journalier_HLV_Inter,23,FALSE),IF(AND(WEEKDAY(HE4,2)=3,COUNTIF(Jours_fériés,AND(HE4+1,HE4+2))),HE25-HLOOKUP(HE4+5,Journalier_HLV_Inter,23,FALSE),IF(AND(WEEKDAY(HE4,2)=3,COUNTIF(Jours_fériés,HE4+1)),HE25-HLOOKUP(HE4+2,Journalier_HLV_Inter,23,FALSE),IF(AND(WEEKDAY(HE4,2)=4,COUNTIF(Jours_fériés,HE4+1)),HE25-HLOOKUP(HE4+4,Journalier_HLV_Inter,23,FALSE),IF(AND(WEEKDAY(HE4,2)=4,COUNTIF(Jours_fériés,AND(HE4+1,HE4+4))),HE25-HLOOKUP(HE4+5,Journalier_HLV_Inter,23,FALSE),IF(AND(WEEKDAY(HE4,2)=5,COUNTIF(Jours_fériés,HE4+3)),HE25-HLOOKUP(HE4+4,Journalier_HLV_Inter,23,FALSE),IF(COUNTIF(Week_end,HE4),0,IF(COUNTIF(Jours_fériés,HE4),0,HE25-HLOOKUP(HE4+1,Journalier_HLV_Inter,23,FALSE)))))))))))))</f>
        <v>0</v>
      </c>
      <c r="HF32" s="70">
        <f>IF(WEEKDAY(HF4,2)=5,(HF25-HLOOKUP(HF4+3,Journalier_HLV_Inter,23,FALSE)),IF(AND(WEEKDAY(HF4,2)=1,COUNTIF(Jours_fériés,AND(HF4+1,IE+2))),HF25-HLOOKUP(HF4+3,Journalier_HLV_Inter,23,FALSE),IF(AND(WEEKDAY(HF4,2)=1,COUNTIF(Jours_fériés,HF4+1)),HF25-HLOOKUP(HF4+2,Journalier_HLV_Inter,23,FALSE),IF(AND(WEEKDAY(HF4,2)=2,COUNTIF(Jours_fériés,AND(HF4+1,HF4+2))),HF25-HLOOKUP(HF4+3,Journalier_HLV_Inter,23,FALSE),IF(AND(WEEKDAY(HF4,2)=2,COUNTIF(Jours_fériés,HF4+1)),HF25-HLOOKUP(HF4+2,Journalier_HLV_Inter,23,FALSE),IF(AND(WEEKDAY(HF4,2)=3,COUNTIF(Jours_fériés,AND(HF4+1,HF4+2))),HF25-HLOOKUP(HF4+5,Journalier_HLV_Inter,23,FALSE),IF(AND(WEEKDAY(HF4,2)=3,COUNTIF(Jours_fériés,HF4+1)),HF25-HLOOKUP(HF4+2,Journalier_HLV_Inter,23,FALSE),IF(AND(WEEKDAY(HF4,2)=4,COUNTIF(Jours_fériés,HF4+1)),HF25-HLOOKUP(HF4+4,Journalier_HLV_Inter,23,FALSE),IF(AND(WEEKDAY(HF4,2)=4,COUNTIF(Jours_fériés,AND(HF4+1,HF4+4))),HF25-HLOOKUP(HF4+5,Journalier_HLV_Inter,23,FALSE),IF(AND(WEEKDAY(HF4,2)=5,COUNTIF(Jours_fériés,HF4+3)),HF25-HLOOKUP(HF4+4,Journalier_HLV_Inter,23,FALSE),IF(COUNTIF(Week_end,HF4),0,IF(COUNTIF(Jours_fériés,HF4),0,HF25-HLOOKUP(HF4+1,Journalier_HLV_Inter,23,FALSE)))))))))))))</f>
        <v>0</v>
      </c>
      <c r="HG32" s="70">
        <f>IF(WEEKDAY(HG4,2)=5,(HG25-HLOOKUP(HG4+3,Journalier_HLV_Inter,23,FALSE)),IF(AND(WEEKDAY(HG4,2)=1,COUNTIF(Jours_fériés,AND(HG4+1,IE+2))),HG25-HLOOKUP(HG4+3,Journalier_HLV_Inter,23,FALSE),IF(AND(WEEKDAY(HG4,2)=1,COUNTIF(Jours_fériés,HG4+1)),HG25-HLOOKUP(HG4+2,Journalier_HLV_Inter,23,FALSE),IF(AND(WEEKDAY(HG4,2)=2,COUNTIF(Jours_fériés,AND(HG4+1,HG4+2))),HG25-HLOOKUP(HG4+3,Journalier_HLV_Inter,23,FALSE),IF(AND(WEEKDAY(HG4,2)=2,COUNTIF(Jours_fériés,HG4+1)),HG25-HLOOKUP(HG4+2,Journalier_HLV_Inter,23,FALSE),IF(AND(WEEKDAY(HG4,2)=3,COUNTIF(Jours_fériés,AND(HG4+1,HG4+2))),HG25-HLOOKUP(HG4+5,Journalier_HLV_Inter,23,FALSE),IF(AND(WEEKDAY(HG4,2)=3,COUNTIF(Jours_fériés,HG4+1)),HG25-HLOOKUP(HG4+2,Journalier_HLV_Inter,23,FALSE),IF(AND(WEEKDAY(HG4,2)=4,COUNTIF(Jours_fériés,HG4+1)),HG25-HLOOKUP(HG4+4,Journalier_HLV_Inter,23,FALSE),IF(AND(WEEKDAY(HG4,2)=4,COUNTIF(Jours_fériés,AND(HG4+1,HG4+4))),HG25-HLOOKUP(HG4+5,Journalier_HLV_Inter,23,FALSE),IF(AND(WEEKDAY(HG4,2)=5,COUNTIF(Jours_fériés,HG4+3)),HG25-HLOOKUP(HG4+4,Journalier_HLV_Inter,23,FALSE),IF(COUNTIF(Week_end,HG4),0,IF(COUNTIF(Jours_fériés,HG4),0,HG25-HLOOKUP(HG4+1,Journalier_HLV_Inter,23,FALSE)))))))))))))</f>
        <v>0</v>
      </c>
      <c r="HH32" s="70">
        <f>IF(WEEKDAY(HH4,2)=5,(HH25-HLOOKUP(HH4+3,Journalier_HLV_Inter,23,FALSE)),IF(AND(WEEKDAY(HH4,2)=1,COUNTIF(Jours_fériés,AND(HH4+1,IE+2))),HH25-HLOOKUP(HH4+3,Journalier_HLV_Inter,23,FALSE),IF(AND(WEEKDAY(HH4,2)=1,COUNTIF(Jours_fériés,HH4+1)),HH25-HLOOKUP(HH4+2,Journalier_HLV_Inter,23,FALSE),IF(AND(WEEKDAY(HH4,2)=2,COUNTIF(Jours_fériés,AND(HH4+1,HH4+2))),HH25-HLOOKUP(HH4+3,Journalier_HLV_Inter,23,FALSE),IF(AND(WEEKDAY(HH4,2)=2,COUNTIF(Jours_fériés,HH4+1)),HH25-HLOOKUP(HH4+2,Journalier_HLV_Inter,23,FALSE),IF(AND(WEEKDAY(HH4,2)=3,COUNTIF(Jours_fériés,AND(HH4+1,HH4+2))),HH25-HLOOKUP(HH4+5,Journalier_HLV_Inter,23,FALSE),IF(AND(WEEKDAY(HH4,2)=3,COUNTIF(Jours_fériés,HH4+1)),HH25-HLOOKUP(HH4+2,Journalier_HLV_Inter,23,FALSE),IF(AND(WEEKDAY(HH4,2)=4,COUNTIF(Jours_fériés,HH4+1)),HH25-HLOOKUP(HH4+4,Journalier_HLV_Inter,23,FALSE),IF(AND(WEEKDAY(HH4,2)=4,COUNTIF(Jours_fériés,AND(HH4+1,HH4+4))),HH25-HLOOKUP(HH4+5,Journalier_HLV_Inter,23,FALSE),IF(AND(WEEKDAY(HH4,2)=5,COUNTIF(Jours_fériés,HH4+3)),HH25-HLOOKUP(HH4+4,Journalier_HLV_Inter,23,FALSE),IF(COUNTIF(Week_end,HH4),0,IF(COUNTIF(Jours_fériés,HH4),0,HH25-HLOOKUP(HH4+1,Journalier_HLV_Inter,23,FALSE)))))))))))))</f>
        <v>0</v>
      </c>
      <c r="HI32" s="70">
        <f>IF(WEEKDAY(HI4,2)=5,(HI25-HLOOKUP(HI4+3,Journalier_HLV_Inter,23,FALSE)),IF(AND(WEEKDAY(HI4,2)=1,COUNTIF(Jours_fériés,AND(HI4+1,IE+2))),HI25-HLOOKUP(HI4+3,Journalier_HLV_Inter,23,FALSE),IF(AND(WEEKDAY(HI4,2)=1,COUNTIF(Jours_fériés,HI4+1)),HI25-HLOOKUP(HI4+2,Journalier_HLV_Inter,23,FALSE),IF(AND(WEEKDAY(HI4,2)=2,COUNTIF(Jours_fériés,AND(HI4+1,HI4+2))),HI25-HLOOKUP(HI4+3,Journalier_HLV_Inter,23,FALSE),IF(AND(WEEKDAY(HI4,2)=2,COUNTIF(Jours_fériés,HI4+1)),HI25-HLOOKUP(HI4+2,Journalier_HLV_Inter,23,FALSE),IF(AND(WEEKDAY(HI4,2)=3,COUNTIF(Jours_fériés,AND(HI4+1,HI4+2))),HI25-HLOOKUP(HI4+5,Journalier_HLV_Inter,23,FALSE),IF(AND(WEEKDAY(HI4,2)=3,COUNTIF(Jours_fériés,HI4+1)),HI25-HLOOKUP(HI4+2,Journalier_HLV_Inter,23,FALSE),IF(AND(WEEKDAY(HI4,2)=4,COUNTIF(Jours_fériés,HI4+1)),HI25-HLOOKUP(HI4+4,Journalier_HLV_Inter,23,FALSE),IF(AND(WEEKDAY(HI4,2)=4,COUNTIF(Jours_fériés,AND(HI4+1,HI4+4))),HI25-HLOOKUP(HI4+5,Journalier_HLV_Inter,23,FALSE),IF(AND(WEEKDAY(HI4,2)=5,COUNTIF(Jours_fériés,HI4+3)),HI25-HLOOKUP(HI4+4,Journalier_HLV_Inter,23,FALSE),IF(COUNTIF(Week_end,HI4),0,IF(COUNTIF(Jours_fériés,HI4),0,HI25-HLOOKUP(HI4+1,Journalier_HLV_Inter,23,FALSE)))))))))))))</f>
        <v>0</v>
      </c>
      <c r="HJ32" s="70">
        <f>IF(WEEKDAY(HJ4,2)=5,(HJ25-HLOOKUP(HJ4+3,Journalier_HLV_Inter,23,FALSE)),IF(AND(WEEKDAY(HJ4,2)=1,COUNTIF(Jours_fériés,AND(HJ4+1,IE+2))),HJ25-HLOOKUP(HJ4+3,Journalier_HLV_Inter,23,FALSE),IF(AND(WEEKDAY(HJ4,2)=1,COUNTIF(Jours_fériés,HJ4+1)),HJ25-HLOOKUP(HJ4+2,Journalier_HLV_Inter,23,FALSE),IF(AND(WEEKDAY(HJ4,2)=2,COUNTIF(Jours_fériés,AND(HJ4+1,HJ4+2))),HJ25-HLOOKUP(HJ4+3,Journalier_HLV_Inter,23,FALSE),IF(AND(WEEKDAY(HJ4,2)=2,COUNTIF(Jours_fériés,HJ4+1)),HJ25-HLOOKUP(HJ4+2,Journalier_HLV_Inter,23,FALSE),IF(AND(WEEKDAY(HJ4,2)=3,COUNTIF(Jours_fériés,AND(HJ4+1,HJ4+2))),HJ25-HLOOKUP(HJ4+5,Journalier_HLV_Inter,23,FALSE),IF(AND(WEEKDAY(HJ4,2)=3,COUNTIF(Jours_fériés,HJ4+1)),HJ25-HLOOKUP(HJ4+2,Journalier_HLV_Inter,23,FALSE),IF(AND(WEEKDAY(HJ4,2)=4,COUNTIF(Jours_fériés,HJ4+1)),HJ25-HLOOKUP(HJ4+4,Journalier_HLV_Inter,23,FALSE),IF(AND(WEEKDAY(HJ4,2)=4,COUNTIF(Jours_fériés,AND(HJ4+1,HJ4+4))),HJ25-HLOOKUP(HJ4+5,Journalier_HLV_Inter,23,FALSE),IF(AND(WEEKDAY(HJ4,2)=5,COUNTIF(Jours_fériés,HJ4+3)),HJ25-HLOOKUP(HJ4+4,Journalier_HLV_Inter,23,FALSE),IF(COUNTIF(Week_end,HJ4),0,IF(COUNTIF(Jours_fériés,HJ4),0,HJ25-HLOOKUP(HJ4+1,Journalier_HLV_Inter,23,FALSE)))))))))))))</f>
        <v>0</v>
      </c>
      <c r="HK32" s="70">
        <f>IF(WEEKDAY(HK4,2)=5,(HK25-HLOOKUP(HK4+3,Journalier_HLV_Inter,23,FALSE)),IF(AND(WEEKDAY(HK4,2)=1,COUNTIF(Jours_fériés,AND(HK4+1,IE+2))),HK25-HLOOKUP(HK4+3,Journalier_HLV_Inter,23,FALSE),IF(AND(WEEKDAY(HK4,2)=1,COUNTIF(Jours_fériés,HK4+1)),HK25-HLOOKUP(HK4+2,Journalier_HLV_Inter,23,FALSE),IF(AND(WEEKDAY(HK4,2)=2,COUNTIF(Jours_fériés,AND(HK4+1,HK4+2))),HK25-HLOOKUP(HK4+3,Journalier_HLV_Inter,23,FALSE),IF(AND(WEEKDAY(HK4,2)=2,COUNTIF(Jours_fériés,HK4+1)),HK25-HLOOKUP(HK4+2,Journalier_HLV_Inter,23,FALSE),IF(AND(WEEKDAY(HK4,2)=3,COUNTIF(Jours_fériés,AND(HK4+1,HK4+2))),HK25-HLOOKUP(HK4+5,Journalier_HLV_Inter,23,FALSE),IF(AND(WEEKDAY(HK4,2)=3,COUNTIF(Jours_fériés,HK4+1)),HK25-HLOOKUP(HK4+2,Journalier_HLV_Inter,23,FALSE),IF(AND(WEEKDAY(HK4,2)=4,COUNTIF(Jours_fériés,HK4+1)),HK25-HLOOKUP(HK4+4,Journalier_HLV_Inter,23,FALSE),IF(AND(WEEKDAY(HK4,2)=4,COUNTIF(Jours_fériés,AND(HK4+1,HK4+4))),HK25-HLOOKUP(HK4+5,Journalier_HLV_Inter,23,FALSE),IF(AND(WEEKDAY(HK4,2)=5,COUNTIF(Jours_fériés,HK4+3)),HK25-HLOOKUP(HK4+4,Journalier_HLV_Inter,23,FALSE),IF(COUNTIF(Week_end,HK4),0,IF(COUNTIF(Jours_fériés,HK4),0,HK25-HLOOKUP(HK4+1,Journalier_HLV_Inter,23,FALSE)))))))))))))</f>
        <v>0</v>
      </c>
      <c r="HL32" s="70">
        <f>IF(WEEKDAY(HL4,2)=5,(HL25-HLOOKUP(HL4+3,Journalier_HLV_Inter,23,FALSE)),IF(AND(WEEKDAY(HL4,2)=1,COUNTIF(Jours_fériés,AND(HL4+1,IE+2))),HL25-HLOOKUP(HL4+3,Journalier_HLV_Inter,23,FALSE),IF(AND(WEEKDAY(HL4,2)=1,COUNTIF(Jours_fériés,HL4+1)),HL25-HLOOKUP(HL4+2,Journalier_HLV_Inter,23,FALSE),IF(AND(WEEKDAY(HL4,2)=2,COUNTIF(Jours_fériés,AND(HL4+1,HL4+2))),HL25-HLOOKUP(HL4+3,Journalier_HLV_Inter,23,FALSE),IF(AND(WEEKDAY(HL4,2)=2,COUNTIF(Jours_fériés,HL4+1)),HL25-HLOOKUP(HL4+2,Journalier_HLV_Inter,23,FALSE),IF(AND(WEEKDAY(HL4,2)=3,COUNTIF(Jours_fériés,AND(HL4+1,HL4+2))),HL25-HLOOKUP(HL4+5,Journalier_HLV_Inter,23,FALSE),IF(AND(WEEKDAY(HL4,2)=3,COUNTIF(Jours_fériés,HL4+1)),HL25-HLOOKUP(HL4+2,Journalier_HLV_Inter,23,FALSE),IF(AND(WEEKDAY(HL4,2)=4,COUNTIF(Jours_fériés,HL4+1)),HL25-HLOOKUP(HL4+4,Journalier_HLV_Inter,23,FALSE),IF(AND(WEEKDAY(HL4,2)=4,COUNTIF(Jours_fériés,AND(HL4+1,HL4+4))),HL25-HLOOKUP(HL4+5,Journalier_HLV_Inter,23,FALSE),IF(AND(WEEKDAY(HL4,2)=5,COUNTIF(Jours_fériés,HL4+3)),HL25-HLOOKUP(HL4+4,Journalier_HLV_Inter,23,FALSE),IF(COUNTIF(Week_end,HL4),0,IF(COUNTIF(Jours_fériés,HL4),0,HL25-HLOOKUP(HL4+1,Journalier_HLV_Inter,23,FALSE)))))))))))))</f>
        <v>0</v>
      </c>
      <c r="HM32" s="70">
        <f>IF(WEEKDAY(HM4,2)=5,(HM25-HLOOKUP(HM4+3,Journalier_HLV_Inter,23,FALSE)),IF(AND(WEEKDAY(HM4,2)=1,COUNTIF(Jours_fériés,AND(HM4+1,IE+2))),HM25-HLOOKUP(HM4+3,Journalier_HLV_Inter,23,FALSE),IF(AND(WEEKDAY(HM4,2)=1,COUNTIF(Jours_fériés,HM4+1)),HM25-HLOOKUP(HM4+2,Journalier_HLV_Inter,23,FALSE),IF(AND(WEEKDAY(HM4,2)=2,COUNTIF(Jours_fériés,AND(HM4+1,HM4+2))),HM25-HLOOKUP(HM4+3,Journalier_HLV_Inter,23,FALSE),IF(AND(WEEKDAY(HM4,2)=2,COUNTIF(Jours_fériés,HM4+1)),HM25-HLOOKUP(HM4+2,Journalier_HLV_Inter,23,FALSE),IF(AND(WEEKDAY(HM4,2)=3,COUNTIF(Jours_fériés,AND(HM4+1,HM4+2))),HM25-HLOOKUP(HM4+5,Journalier_HLV_Inter,23,FALSE),IF(AND(WEEKDAY(HM4,2)=3,COUNTIF(Jours_fériés,HM4+1)),HM25-HLOOKUP(HM4+2,Journalier_HLV_Inter,23,FALSE),IF(AND(WEEKDAY(HM4,2)=4,COUNTIF(Jours_fériés,HM4+1)),HM25-HLOOKUP(HM4+4,Journalier_HLV_Inter,23,FALSE),IF(AND(WEEKDAY(HM4,2)=4,COUNTIF(Jours_fériés,AND(HM4+1,HM4+4))),HM25-HLOOKUP(HM4+5,Journalier_HLV_Inter,23,FALSE),IF(AND(WEEKDAY(HM4,2)=5,COUNTIF(Jours_fériés,HM4+3)),HM25-HLOOKUP(HM4+4,Journalier_HLV_Inter,23,FALSE),IF(COUNTIF(Week_end,HM4),0,IF(COUNTIF(Jours_fériés,HM4),0,HM25-HLOOKUP(HM4+1,Journalier_HLV_Inter,23,FALSE)))))))))))))</f>
        <v>0</v>
      </c>
      <c r="HN32" s="70">
        <f>IF(WEEKDAY(HN4,2)=5,(HN25-HLOOKUP(HN4+3,Journalier_HLV_Inter,23,FALSE)),IF(AND(WEEKDAY(HN4,2)=1,COUNTIF(Jours_fériés,AND(HN4+1,IE+2))),HN25-HLOOKUP(HN4+3,Journalier_HLV_Inter,23,FALSE),IF(AND(WEEKDAY(HN4,2)=1,COUNTIF(Jours_fériés,HN4+1)),HN25-HLOOKUP(HN4+2,Journalier_HLV_Inter,23,FALSE),IF(AND(WEEKDAY(HN4,2)=2,COUNTIF(Jours_fériés,AND(HN4+1,HN4+2))),HN25-HLOOKUP(HN4+3,Journalier_HLV_Inter,23,FALSE),IF(AND(WEEKDAY(HN4,2)=2,COUNTIF(Jours_fériés,HN4+1)),HN25-HLOOKUP(HN4+2,Journalier_HLV_Inter,23,FALSE),IF(AND(WEEKDAY(HN4,2)=3,COUNTIF(Jours_fériés,AND(HN4+1,HN4+2))),HN25-HLOOKUP(HN4+5,Journalier_HLV_Inter,23,FALSE),IF(AND(WEEKDAY(HN4,2)=3,COUNTIF(Jours_fériés,HN4+1)),HN25-HLOOKUP(HN4+2,Journalier_HLV_Inter,23,FALSE),IF(AND(WEEKDAY(HN4,2)=4,COUNTIF(Jours_fériés,HN4+1)),HN25-HLOOKUP(HN4+4,Journalier_HLV_Inter,23,FALSE),IF(AND(WEEKDAY(HN4,2)=4,COUNTIF(Jours_fériés,AND(HN4+1,HN4+4))),HN25-HLOOKUP(HN4+5,Journalier_HLV_Inter,23,FALSE),IF(AND(WEEKDAY(HN4,2)=5,COUNTIF(Jours_fériés,HN4+3)),HN25-HLOOKUP(HN4+4,Journalier_HLV_Inter,23,FALSE),IF(COUNTIF(Week_end,HN4),0,IF(COUNTIF(Jours_fériés,HN4),0,HN25-HLOOKUP(HN4+1,Journalier_HLV_Inter,23,FALSE)))))))))))))</f>
        <v>0</v>
      </c>
      <c r="HO32" s="70">
        <f>IF(WEEKDAY(HO4,2)=5,(HO25-HLOOKUP(HO4+3,Journalier_HLV_Inter,23,FALSE)),IF(AND(WEEKDAY(HO4,2)=1,COUNTIF(Jours_fériés,AND(HO4+1,IE+2))),HO25-HLOOKUP(HO4+3,Journalier_HLV_Inter,23,FALSE),IF(AND(WEEKDAY(HO4,2)=1,COUNTIF(Jours_fériés,HO4+1)),HO25-HLOOKUP(HO4+2,Journalier_HLV_Inter,23,FALSE),IF(AND(WEEKDAY(HO4,2)=2,COUNTIF(Jours_fériés,AND(HO4+1,HO4+2))),HO25-HLOOKUP(HO4+3,Journalier_HLV_Inter,23,FALSE),IF(AND(WEEKDAY(HO4,2)=2,COUNTIF(Jours_fériés,HO4+1)),HO25-HLOOKUP(HO4+2,Journalier_HLV_Inter,23,FALSE),IF(AND(WEEKDAY(HO4,2)=3,COUNTIF(Jours_fériés,AND(HO4+1,HO4+2))),HO25-HLOOKUP(HO4+5,Journalier_HLV_Inter,23,FALSE),IF(AND(WEEKDAY(HO4,2)=3,COUNTIF(Jours_fériés,HO4+1)),HO25-HLOOKUP(HO4+2,Journalier_HLV_Inter,23,FALSE),IF(AND(WEEKDAY(HO4,2)=4,COUNTIF(Jours_fériés,HO4+1)),HO25-HLOOKUP(HO4+4,Journalier_HLV_Inter,23,FALSE),IF(AND(WEEKDAY(HO4,2)=4,COUNTIF(Jours_fériés,AND(HO4+1,HO4+4))),HO25-HLOOKUP(HO4+5,Journalier_HLV_Inter,23,FALSE),IF(AND(WEEKDAY(HO4,2)=5,COUNTIF(Jours_fériés,HO4+3)),HO25-HLOOKUP(HO4+4,Journalier_HLV_Inter,23,FALSE),IF(COUNTIF(Week_end,HO4),0,IF(COUNTIF(Jours_fériés,HO4),0,HO25-HLOOKUP(HO4+1,Journalier_HLV_Inter,23,FALSE)))))))))))))</f>
        <v>0</v>
      </c>
      <c r="HP32" s="70">
        <f>IF(WEEKDAY(HP4,2)=5,(HP25-HLOOKUP(HP4+3,Journalier_HLV_Inter,23,FALSE)),IF(AND(WEEKDAY(HP4,2)=1,COUNTIF(Jours_fériés,AND(HP4+1,IE+2))),HP25-HLOOKUP(HP4+3,Journalier_HLV_Inter,23,FALSE),IF(AND(WEEKDAY(HP4,2)=1,COUNTIF(Jours_fériés,HP4+1)),HP25-HLOOKUP(HP4+2,Journalier_HLV_Inter,23,FALSE),IF(AND(WEEKDAY(HP4,2)=2,COUNTIF(Jours_fériés,AND(HP4+1,HP4+2))),HP25-HLOOKUP(HP4+3,Journalier_HLV_Inter,23,FALSE),IF(AND(WEEKDAY(HP4,2)=2,COUNTIF(Jours_fériés,HP4+1)),HP25-HLOOKUP(HP4+2,Journalier_HLV_Inter,23,FALSE),IF(AND(WEEKDAY(HP4,2)=3,COUNTIF(Jours_fériés,AND(HP4+1,HP4+2))),HP25-HLOOKUP(HP4+5,Journalier_HLV_Inter,23,FALSE),IF(AND(WEEKDAY(HP4,2)=3,COUNTIF(Jours_fériés,HP4+1)),HP25-HLOOKUP(HP4+2,Journalier_HLV_Inter,23,FALSE),IF(AND(WEEKDAY(HP4,2)=4,COUNTIF(Jours_fériés,HP4+1)),HP25-HLOOKUP(HP4+4,Journalier_HLV_Inter,23,FALSE),IF(AND(WEEKDAY(HP4,2)=4,COUNTIF(Jours_fériés,AND(HP4+1,HP4+4))),HP25-HLOOKUP(HP4+5,Journalier_HLV_Inter,23,FALSE),IF(AND(WEEKDAY(HP4,2)=5,COUNTIF(Jours_fériés,HP4+3)),HP25-HLOOKUP(HP4+4,Journalier_HLV_Inter,23,FALSE),IF(COUNTIF(Week_end,HP4),0,IF(COUNTIF(Jours_fériés,HP4),0,HP25-HLOOKUP(HP4+1,Journalier_HLV_Inter,23,FALSE)))))))))))))</f>
        <v>0</v>
      </c>
      <c r="HQ32" s="70">
        <f>IF(WEEKDAY(HQ4,2)=5,(HQ25-HLOOKUP(HQ4+3,Journalier_HLV_Inter,23,FALSE)),IF(AND(WEEKDAY(HQ4,2)=1,COUNTIF(Jours_fériés,AND(HQ4+1,IE+2))),HQ25-HLOOKUP(HQ4+3,Journalier_HLV_Inter,23,FALSE),IF(AND(WEEKDAY(HQ4,2)=1,COUNTIF(Jours_fériés,HQ4+1)),HQ25-HLOOKUP(HQ4+2,Journalier_HLV_Inter,23,FALSE),IF(AND(WEEKDAY(HQ4,2)=2,COUNTIF(Jours_fériés,AND(HQ4+1,HQ4+2))),HQ25-HLOOKUP(HQ4+3,Journalier_HLV_Inter,23,FALSE),IF(AND(WEEKDAY(HQ4,2)=2,COUNTIF(Jours_fériés,HQ4+1)),HQ25-HLOOKUP(HQ4+2,Journalier_HLV_Inter,23,FALSE),IF(AND(WEEKDAY(HQ4,2)=3,COUNTIF(Jours_fériés,AND(HQ4+1,HQ4+2))),HQ25-HLOOKUP(HQ4+5,Journalier_HLV_Inter,23,FALSE),IF(AND(WEEKDAY(HQ4,2)=3,COUNTIF(Jours_fériés,HQ4+1)),HQ25-HLOOKUP(HQ4+2,Journalier_HLV_Inter,23,FALSE),IF(AND(WEEKDAY(HQ4,2)=4,COUNTIF(Jours_fériés,HQ4+1)),HQ25-HLOOKUP(HQ4+4,Journalier_HLV_Inter,23,FALSE),IF(AND(WEEKDAY(HQ4,2)=4,COUNTIF(Jours_fériés,AND(HQ4+1,HQ4+4))),HQ25-HLOOKUP(HQ4+5,Journalier_HLV_Inter,23,FALSE),IF(AND(WEEKDAY(HQ4,2)=5,COUNTIF(Jours_fériés,HQ4+3)),HQ25-HLOOKUP(HQ4+4,Journalier_HLV_Inter,23,FALSE),IF(COUNTIF(Week_end,HQ4),0,IF(COUNTIF(Jours_fériés,HQ4),0,HQ25-HLOOKUP(HQ4+1,Journalier_HLV_Inter,23,FALSE)))))))))))))</f>
        <v>0</v>
      </c>
      <c r="HR32" s="70">
        <f>IF(WEEKDAY(HR4,2)=5,(HR25-HLOOKUP(HR4+3,Journalier_HLV_Inter,23,FALSE)),IF(AND(WEEKDAY(HR4,2)=1,COUNTIF(Jours_fériés,AND(HR4+1,IE+2))),HR25-HLOOKUP(HR4+3,Journalier_HLV_Inter,23,FALSE),IF(AND(WEEKDAY(HR4,2)=1,COUNTIF(Jours_fériés,HR4+1)),HR25-HLOOKUP(HR4+2,Journalier_HLV_Inter,23,FALSE),IF(AND(WEEKDAY(HR4,2)=2,COUNTIF(Jours_fériés,AND(HR4+1,HR4+2))),HR25-HLOOKUP(HR4+3,Journalier_HLV_Inter,23,FALSE),IF(AND(WEEKDAY(HR4,2)=2,COUNTIF(Jours_fériés,HR4+1)),HR25-HLOOKUP(HR4+2,Journalier_HLV_Inter,23,FALSE),IF(AND(WEEKDAY(HR4,2)=3,COUNTIF(Jours_fériés,AND(HR4+1,HR4+2))),HR25-HLOOKUP(HR4+5,Journalier_HLV_Inter,23,FALSE),IF(AND(WEEKDAY(HR4,2)=3,COUNTIF(Jours_fériés,HR4+1)),HR25-HLOOKUP(HR4+2,Journalier_HLV_Inter,23,FALSE),IF(AND(WEEKDAY(HR4,2)=4,COUNTIF(Jours_fériés,HR4+1)),HR25-HLOOKUP(HR4+4,Journalier_HLV_Inter,23,FALSE),IF(AND(WEEKDAY(HR4,2)=4,COUNTIF(Jours_fériés,AND(HR4+1,HR4+4))),HR25-HLOOKUP(HR4+5,Journalier_HLV_Inter,23,FALSE),IF(AND(WEEKDAY(HR4,2)=5,COUNTIF(Jours_fériés,HR4+3)),HR25-HLOOKUP(HR4+4,Journalier_HLV_Inter,23,FALSE),IF(COUNTIF(Week_end,HR4),0,IF(COUNTIF(Jours_fériés,HR4),0,HR25-HLOOKUP(HR4+1,Journalier_HLV_Inter,23,FALSE)))))))))))))</f>
        <v>0</v>
      </c>
      <c r="HS32" s="70">
        <f>IF(WEEKDAY(HS4,2)=5,(HS25-HLOOKUP(HS4+3,Journalier_HLV_Inter,23,FALSE)),IF(AND(WEEKDAY(HS4,2)=1,COUNTIF(Jours_fériés,AND(HS4+1,IE+2))),HS25-HLOOKUP(HS4+3,Journalier_HLV_Inter,23,FALSE),IF(AND(WEEKDAY(HS4,2)=1,COUNTIF(Jours_fériés,HS4+1)),HS25-HLOOKUP(HS4+2,Journalier_HLV_Inter,23,FALSE),IF(AND(WEEKDAY(HS4,2)=2,COUNTIF(Jours_fériés,AND(HS4+1,HS4+2))),HS25-HLOOKUP(HS4+3,Journalier_HLV_Inter,23,FALSE),IF(AND(WEEKDAY(HS4,2)=2,COUNTIF(Jours_fériés,HS4+1)),HS25-HLOOKUP(HS4+2,Journalier_HLV_Inter,23,FALSE),IF(AND(WEEKDAY(HS4,2)=3,COUNTIF(Jours_fériés,AND(HS4+1,HS4+2))),HS25-HLOOKUP(HS4+5,Journalier_HLV_Inter,23,FALSE),IF(AND(WEEKDAY(HS4,2)=3,COUNTIF(Jours_fériés,HS4+1)),HS25-HLOOKUP(HS4+2,Journalier_HLV_Inter,23,FALSE),IF(AND(WEEKDAY(HS4,2)=4,COUNTIF(Jours_fériés,HS4+1)),HS25-HLOOKUP(HS4+4,Journalier_HLV_Inter,23,FALSE),IF(AND(WEEKDAY(HS4,2)=4,COUNTIF(Jours_fériés,AND(HS4+1,HS4+4))),HS25-HLOOKUP(HS4+5,Journalier_HLV_Inter,23,FALSE),IF(AND(WEEKDAY(HS4,2)=5,COUNTIF(Jours_fériés,HS4+3)),HS25-HLOOKUP(HS4+4,Journalier_HLV_Inter,23,FALSE),IF(COUNTIF(Week_end,HS4),0,IF(COUNTIF(Jours_fériés,HS4),0,HS25-HLOOKUP(HS4+1,Journalier_HLV_Inter,23,FALSE)))))))))))))</f>
        <v>0</v>
      </c>
      <c r="HT32" s="70">
        <f>IF(WEEKDAY(HT4,2)=5,(HT25-HLOOKUP(HT4+3,Journalier_HLV_Inter,23,FALSE)),IF(AND(WEEKDAY(HT4,2)=1,COUNTIF(Jours_fériés,AND(HT4+1,IE+2))),HT25-HLOOKUP(HT4+3,Journalier_HLV_Inter,23,FALSE),IF(AND(WEEKDAY(HT4,2)=1,COUNTIF(Jours_fériés,HT4+1)),HT25-HLOOKUP(HT4+2,Journalier_HLV_Inter,23,FALSE),IF(AND(WEEKDAY(HT4,2)=2,COUNTIF(Jours_fériés,AND(HT4+1,HT4+2))),HT25-HLOOKUP(HT4+3,Journalier_HLV_Inter,23,FALSE),IF(AND(WEEKDAY(HT4,2)=2,COUNTIF(Jours_fériés,HT4+1)),HT25-HLOOKUP(HT4+2,Journalier_HLV_Inter,23,FALSE),IF(AND(WEEKDAY(HT4,2)=3,COUNTIF(Jours_fériés,AND(HT4+1,HT4+2))),HT25-HLOOKUP(HT4+5,Journalier_HLV_Inter,23,FALSE),IF(AND(WEEKDAY(HT4,2)=3,COUNTIF(Jours_fériés,HT4+1)),HT25-HLOOKUP(HT4+2,Journalier_HLV_Inter,23,FALSE),IF(AND(WEEKDAY(HT4,2)=4,COUNTIF(Jours_fériés,HT4+1)),HT25-HLOOKUP(HT4+4,Journalier_HLV_Inter,23,FALSE),IF(AND(WEEKDAY(HT4,2)=4,COUNTIF(Jours_fériés,AND(HT4+1,HT4+4))),HT25-HLOOKUP(HT4+5,Journalier_HLV_Inter,23,FALSE),IF(AND(WEEKDAY(HT4,2)=5,COUNTIF(Jours_fériés,HT4+3)),HT25-HLOOKUP(HT4+4,Journalier_HLV_Inter,23,FALSE),IF(COUNTIF(Week_end,HT4),0,IF(COUNTIF(Jours_fériés,HT4),0,HT25-HLOOKUP(HT4+1,Journalier_HLV_Inter,23,FALSE)))))))))))))</f>
        <v>0</v>
      </c>
      <c r="HU32" s="70">
        <f>IF(WEEKDAY(HU4,2)=5,(HU25-HLOOKUP(HU4+3,Journalier_HLV_Inter,23,FALSE)),IF(AND(WEEKDAY(HU4,2)=1,COUNTIF(Jours_fériés,AND(HU4+1,IE+2))),HU25-HLOOKUP(HU4+3,Journalier_HLV_Inter,23,FALSE),IF(AND(WEEKDAY(HU4,2)=1,COUNTIF(Jours_fériés,HU4+1)),HU25-HLOOKUP(HU4+2,Journalier_HLV_Inter,23,FALSE),IF(AND(WEEKDAY(HU4,2)=2,COUNTIF(Jours_fériés,AND(HU4+1,HU4+2))),HU25-HLOOKUP(HU4+3,Journalier_HLV_Inter,23,FALSE),IF(AND(WEEKDAY(HU4,2)=2,COUNTIF(Jours_fériés,HU4+1)),HU25-HLOOKUP(HU4+2,Journalier_HLV_Inter,23,FALSE),IF(AND(WEEKDAY(HU4,2)=3,COUNTIF(Jours_fériés,AND(HU4+1,HU4+2))),HU25-HLOOKUP(HU4+5,Journalier_HLV_Inter,23,FALSE),IF(AND(WEEKDAY(HU4,2)=3,COUNTIF(Jours_fériés,HU4+1)),HU25-HLOOKUP(HU4+2,Journalier_HLV_Inter,23,FALSE),IF(AND(WEEKDAY(HU4,2)=4,COUNTIF(Jours_fériés,HU4+1)),HU25-HLOOKUP(HU4+4,Journalier_HLV_Inter,23,FALSE),IF(AND(WEEKDAY(HU4,2)=4,COUNTIF(Jours_fériés,AND(HU4+1,HU4+4))),HU25-HLOOKUP(HU4+5,Journalier_HLV_Inter,23,FALSE),IF(AND(WEEKDAY(HU4,2)=5,COUNTIF(Jours_fériés,HU4+3)),HU25-HLOOKUP(HU4+4,Journalier_HLV_Inter,23,FALSE),IF(COUNTIF(Week_end,HU4),0,IF(COUNTIF(Jours_fériés,HU4),0,HU25-HLOOKUP(HU4+1,Journalier_HLV_Inter,23,FALSE)))))))))))))</f>
        <v>0</v>
      </c>
      <c r="HV32" s="70">
        <f>IF(WEEKDAY(HV4,2)=5,(HV25-HLOOKUP(HV4+3,Journalier_HLV_Inter,23,FALSE)),IF(AND(WEEKDAY(HV4,2)=1,COUNTIF(Jours_fériés,AND(HV4+1,IE+2))),HV25-HLOOKUP(HV4+3,Journalier_HLV_Inter,23,FALSE),IF(AND(WEEKDAY(HV4,2)=1,COUNTIF(Jours_fériés,HV4+1)),HV25-HLOOKUP(HV4+2,Journalier_HLV_Inter,23,FALSE),IF(AND(WEEKDAY(HV4,2)=2,COUNTIF(Jours_fériés,AND(HV4+1,HV4+2))),HV25-HLOOKUP(HV4+3,Journalier_HLV_Inter,23,FALSE),IF(AND(WEEKDAY(HV4,2)=2,COUNTIF(Jours_fériés,HV4+1)),HV25-HLOOKUP(HV4+2,Journalier_HLV_Inter,23,FALSE),IF(AND(WEEKDAY(HV4,2)=3,COUNTIF(Jours_fériés,AND(HV4+1,HV4+2))),HV25-HLOOKUP(HV4+5,Journalier_HLV_Inter,23,FALSE),IF(AND(WEEKDAY(HV4,2)=3,COUNTIF(Jours_fériés,HV4+1)),HV25-HLOOKUP(HV4+2,Journalier_HLV_Inter,23,FALSE),IF(AND(WEEKDAY(HV4,2)=4,COUNTIF(Jours_fériés,HV4+1)),HV25-HLOOKUP(HV4+4,Journalier_HLV_Inter,23,FALSE),IF(AND(WEEKDAY(HV4,2)=4,COUNTIF(Jours_fériés,AND(HV4+1,HV4+4))),HV25-HLOOKUP(HV4+5,Journalier_HLV_Inter,23,FALSE),IF(AND(WEEKDAY(HV4,2)=5,COUNTIF(Jours_fériés,HV4+3)),HV25-HLOOKUP(HV4+4,Journalier_HLV_Inter,23,FALSE),IF(COUNTIF(Week_end,HV4),0,IF(COUNTIF(Jours_fériés,HV4),0,HV25-HLOOKUP(HV4+1,Journalier_HLV_Inter,23,FALSE)))))))))))))</f>
        <v>0</v>
      </c>
      <c r="HW32" s="70">
        <f>IF(WEEKDAY(HW4,2)=5,(HW25-HLOOKUP(HW4+3,Journalier_HLV_Inter,23,FALSE)),IF(AND(WEEKDAY(HW4,2)=1,COUNTIF(Jours_fériés,AND(HW4+1,IE+2))),HW25-HLOOKUP(HW4+3,Journalier_HLV_Inter,23,FALSE),IF(AND(WEEKDAY(HW4,2)=1,COUNTIF(Jours_fériés,HW4+1)),HW25-HLOOKUP(HW4+2,Journalier_HLV_Inter,23,FALSE),IF(AND(WEEKDAY(HW4,2)=2,COUNTIF(Jours_fériés,AND(HW4+1,HW4+2))),HW25-HLOOKUP(HW4+3,Journalier_HLV_Inter,23,FALSE),IF(AND(WEEKDAY(HW4,2)=2,COUNTIF(Jours_fériés,HW4+1)),HW25-HLOOKUP(HW4+2,Journalier_HLV_Inter,23,FALSE),IF(AND(WEEKDAY(HW4,2)=3,COUNTIF(Jours_fériés,AND(HW4+1,HW4+2))),HW25-HLOOKUP(HW4+5,Journalier_HLV_Inter,23,FALSE),IF(AND(WEEKDAY(HW4,2)=3,COUNTIF(Jours_fériés,HW4+1)),HW25-HLOOKUP(HW4+2,Journalier_HLV_Inter,23,FALSE),IF(AND(WEEKDAY(HW4,2)=4,COUNTIF(Jours_fériés,HW4+1)),HW25-HLOOKUP(HW4+4,Journalier_HLV_Inter,23,FALSE),IF(AND(WEEKDAY(HW4,2)=4,COUNTIF(Jours_fériés,AND(HW4+1,HW4+4))),HW25-HLOOKUP(HW4+5,Journalier_HLV_Inter,23,FALSE),IF(AND(WEEKDAY(HW4,2)=5,COUNTIF(Jours_fériés,HW4+3)),HW25-HLOOKUP(HW4+4,Journalier_HLV_Inter,23,FALSE),IF(COUNTIF(Week_end,HW4),0,IF(COUNTIF(Jours_fériés,HW4),0,HW25-HLOOKUP(HW4+1,Journalier_HLV_Inter,23,FALSE)))))))))))))</f>
        <v>0</v>
      </c>
      <c r="HX32" s="70">
        <f>IF(WEEKDAY(HX4,2)=5,(HX25-HLOOKUP(HX4+3,Journalier_HLV_Inter,23,FALSE)),IF(AND(WEEKDAY(HX4,2)=1,COUNTIF(Jours_fériés,AND(HX4+1,IE+2))),HX25-HLOOKUP(HX4+3,Journalier_HLV_Inter,23,FALSE),IF(AND(WEEKDAY(HX4,2)=1,COUNTIF(Jours_fériés,HX4+1)),HX25-HLOOKUP(HX4+2,Journalier_HLV_Inter,23,FALSE),IF(AND(WEEKDAY(HX4,2)=2,COUNTIF(Jours_fériés,AND(HX4+1,HX4+2))),HX25-HLOOKUP(HX4+3,Journalier_HLV_Inter,23,FALSE),IF(AND(WEEKDAY(HX4,2)=2,COUNTIF(Jours_fériés,HX4+1)),HX25-HLOOKUP(HX4+2,Journalier_HLV_Inter,23,FALSE),IF(AND(WEEKDAY(HX4,2)=3,COUNTIF(Jours_fériés,AND(HX4+1,HX4+2))),HX25-HLOOKUP(HX4+5,Journalier_HLV_Inter,23,FALSE),IF(AND(WEEKDAY(HX4,2)=3,COUNTIF(Jours_fériés,HX4+1)),HX25-HLOOKUP(HX4+2,Journalier_HLV_Inter,23,FALSE),IF(AND(WEEKDAY(HX4,2)=4,COUNTIF(Jours_fériés,HX4+1)),HX25-HLOOKUP(HX4+4,Journalier_HLV_Inter,23,FALSE),IF(AND(WEEKDAY(HX4,2)=4,COUNTIF(Jours_fériés,AND(HX4+1,HX4+4))),HX25-HLOOKUP(HX4+5,Journalier_HLV_Inter,23,FALSE),IF(AND(WEEKDAY(HX4,2)=5,COUNTIF(Jours_fériés,HX4+3)),HX25-HLOOKUP(HX4+4,Journalier_HLV_Inter,23,FALSE),IF(COUNTIF(Week_end,HX4),0,IF(COUNTIF(Jours_fériés,HX4),0,HX25-HLOOKUP(HX4+1,Journalier_HLV_Inter,23,FALSE)))))))))))))</f>
        <v>0</v>
      </c>
      <c r="HY32" s="70">
        <f>IF(WEEKDAY(HY4,2)=5,(HY25-HLOOKUP(HY4+3,Journalier_HLV_Inter,23,FALSE)),IF(AND(WEEKDAY(HY4,2)=1,COUNTIF(Jours_fériés,AND(HY4+1,IE+2))),HY25-HLOOKUP(HY4+3,Journalier_HLV_Inter,23,FALSE),IF(AND(WEEKDAY(HY4,2)=1,COUNTIF(Jours_fériés,HY4+1)),HY25-HLOOKUP(HY4+2,Journalier_HLV_Inter,23,FALSE),IF(AND(WEEKDAY(HY4,2)=2,COUNTIF(Jours_fériés,AND(HY4+1,HY4+2))),HY25-HLOOKUP(HY4+3,Journalier_HLV_Inter,23,FALSE),IF(AND(WEEKDAY(HY4,2)=2,COUNTIF(Jours_fériés,HY4+1)),HY25-HLOOKUP(HY4+2,Journalier_HLV_Inter,23,FALSE),IF(AND(WEEKDAY(HY4,2)=3,COUNTIF(Jours_fériés,AND(HY4+1,HY4+2))),HY25-HLOOKUP(HY4+5,Journalier_HLV_Inter,23,FALSE),IF(AND(WEEKDAY(HY4,2)=3,COUNTIF(Jours_fériés,HY4+1)),HY25-HLOOKUP(HY4+2,Journalier_HLV_Inter,23,FALSE),IF(AND(WEEKDAY(HY4,2)=4,COUNTIF(Jours_fériés,HY4+1)),HY25-HLOOKUP(HY4+4,Journalier_HLV_Inter,23,FALSE),IF(AND(WEEKDAY(HY4,2)=4,COUNTIF(Jours_fériés,AND(HY4+1,HY4+4))),HY25-HLOOKUP(HY4+5,Journalier_HLV_Inter,23,FALSE),IF(AND(WEEKDAY(HY4,2)=5,COUNTIF(Jours_fériés,HY4+3)),HY25-HLOOKUP(HY4+4,Journalier_HLV_Inter,23,FALSE),IF(COUNTIF(Week_end,HY4),0,IF(COUNTIF(Jours_fériés,HY4),0,HY25-HLOOKUP(HY4+1,Journalier_HLV_Inter,23,FALSE)))))))))))))</f>
        <v>0</v>
      </c>
      <c r="HZ32" s="70">
        <f>IF(WEEKDAY(HZ4,2)=5,(HZ25-HLOOKUP(HZ4+3,Journalier_HLV_Inter,23,FALSE)),IF(AND(WEEKDAY(HZ4,2)=1,COUNTIF(Jours_fériés,AND(HZ4+1,IE+2))),HZ25-HLOOKUP(HZ4+3,Journalier_HLV_Inter,23,FALSE),IF(AND(WEEKDAY(HZ4,2)=1,COUNTIF(Jours_fériés,HZ4+1)),HZ25-HLOOKUP(HZ4+2,Journalier_HLV_Inter,23,FALSE),IF(AND(WEEKDAY(HZ4,2)=2,COUNTIF(Jours_fériés,AND(HZ4+1,HZ4+2))),HZ25-HLOOKUP(HZ4+3,Journalier_HLV_Inter,23,FALSE),IF(AND(WEEKDAY(HZ4,2)=2,COUNTIF(Jours_fériés,HZ4+1)),HZ25-HLOOKUP(HZ4+2,Journalier_HLV_Inter,23,FALSE),IF(AND(WEEKDAY(HZ4,2)=3,COUNTIF(Jours_fériés,AND(HZ4+1,HZ4+2))),HZ25-HLOOKUP(HZ4+5,Journalier_HLV_Inter,23,FALSE),IF(AND(WEEKDAY(HZ4,2)=3,COUNTIF(Jours_fériés,HZ4+1)),HZ25-HLOOKUP(HZ4+2,Journalier_HLV_Inter,23,FALSE),IF(AND(WEEKDAY(HZ4,2)=4,COUNTIF(Jours_fériés,HZ4+1)),HZ25-HLOOKUP(HZ4+4,Journalier_HLV_Inter,23,FALSE),IF(AND(WEEKDAY(HZ4,2)=4,COUNTIF(Jours_fériés,AND(HZ4+1,HZ4+4))),HZ25-HLOOKUP(HZ4+5,Journalier_HLV_Inter,23,FALSE),IF(AND(WEEKDAY(HZ4,2)=5,COUNTIF(Jours_fériés,HZ4+3)),HZ25-HLOOKUP(HZ4+4,Journalier_HLV_Inter,23,FALSE),IF(COUNTIF(Week_end,HZ4),0,IF(COUNTIF(Jours_fériés,HZ4),0,HZ25-HLOOKUP(HZ4+1,Journalier_HLV_Inter,23,FALSE)))))))))))))</f>
        <v>0</v>
      </c>
      <c r="IA32" s="70">
        <f>IF(WEEKDAY(IA4,2)=5,(IA25-HLOOKUP(IA4+3,Journalier_HLV_Inter,23,FALSE)),IF(AND(WEEKDAY(IA4,2)=1,COUNTIF(Jours_fériés,AND(IA4+1,IE+2))),IA25-HLOOKUP(IA4+3,Journalier_HLV_Inter,23,FALSE),IF(AND(WEEKDAY(IA4,2)=1,COUNTIF(Jours_fériés,IA4+1)),IA25-HLOOKUP(IA4+2,Journalier_HLV_Inter,23,FALSE),IF(AND(WEEKDAY(IA4,2)=2,COUNTIF(Jours_fériés,AND(IA4+1,IA4+2))),IA25-HLOOKUP(IA4+3,Journalier_HLV_Inter,23,FALSE),IF(AND(WEEKDAY(IA4,2)=2,COUNTIF(Jours_fériés,IA4+1)),IA25-HLOOKUP(IA4+2,Journalier_HLV_Inter,23,FALSE),IF(AND(WEEKDAY(IA4,2)=3,COUNTIF(Jours_fériés,AND(IA4+1,IA4+2))),IA25-HLOOKUP(IA4+5,Journalier_HLV_Inter,23,FALSE),IF(AND(WEEKDAY(IA4,2)=3,COUNTIF(Jours_fériés,IA4+1)),IA25-HLOOKUP(IA4+2,Journalier_HLV_Inter,23,FALSE),IF(AND(WEEKDAY(IA4,2)=4,COUNTIF(Jours_fériés,IA4+1)),IA25-HLOOKUP(IA4+4,Journalier_HLV_Inter,23,FALSE),IF(AND(WEEKDAY(IA4,2)=4,COUNTIF(Jours_fériés,AND(IA4+1,IA4+4))),IA25-HLOOKUP(IA4+5,Journalier_HLV_Inter,23,FALSE),IF(AND(WEEKDAY(IA4,2)=5,COUNTIF(Jours_fériés,IA4+3)),IA25-HLOOKUP(IA4+4,Journalier_HLV_Inter,23,FALSE),IF(COUNTIF(Week_end,IA4),0,IF(COUNTIF(Jours_fériés,IA4),0,IA25-HLOOKUP(IA4+1,Journalier_HLV_Inter,23,FALSE)))))))))))))</f>
        <v>0</v>
      </c>
      <c r="IB32" s="70">
        <f>IF(WEEKDAY(IB4,2)=5,(IB25-HLOOKUP(IB4+3,Journalier_HLV_Inter,23,FALSE)),IF(AND(WEEKDAY(IB4,2)=1,COUNTIF(Jours_fériés,AND(IB4+1,IE+2))),IB25-HLOOKUP(IB4+3,Journalier_HLV_Inter,23,FALSE),IF(AND(WEEKDAY(IB4,2)=1,COUNTIF(Jours_fériés,IB4+1)),IB25-HLOOKUP(IB4+2,Journalier_HLV_Inter,23,FALSE),IF(AND(WEEKDAY(IB4,2)=2,COUNTIF(Jours_fériés,AND(IB4+1,IB4+2))),IB25-HLOOKUP(IB4+3,Journalier_HLV_Inter,23,FALSE),IF(AND(WEEKDAY(IB4,2)=2,COUNTIF(Jours_fériés,IB4+1)),IB25-HLOOKUP(IB4+2,Journalier_HLV_Inter,23,FALSE),IF(AND(WEEKDAY(IB4,2)=3,COUNTIF(Jours_fériés,AND(IB4+1,IB4+2))),IB25-HLOOKUP(IB4+5,Journalier_HLV_Inter,23,FALSE),IF(AND(WEEKDAY(IB4,2)=3,COUNTIF(Jours_fériés,IB4+1)),IB25-HLOOKUP(IB4+2,Journalier_HLV_Inter,23,FALSE),IF(AND(WEEKDAY(IB4,2)=4,COUNTIF(Jours_fériés,IB4+1)),IB25-HLOOKUP(IB4+4,Journalier_HLV_Inter,23,FALSE),IF(AND(WEEKDAY(IB4,2)=4,COUNTIF(Jours_fériés,AND(IB4+1,IB4+4))),IB25-HLOOKUP(IB4+5,Journalier_HLV_Inter,23,FALSE),IF(AND(WEEKDAY(IB4,2)=5,COUNTIF(Jours_fériés,IB4+3)),IB25-HLOOKUP(IB4+4,Journalier_HLV_Inter,23,FALSE),IF(COUNTIF(Week_end,IB4),0,IF(COUNTIF(Jours_fériés,IB4),0,IB25-HLOOKUP(IB4+1,Journalier_HLV_Inter,23,FALSE)))))))))))))</f>
        <v>0</v>
      </c>
      <c r="IC32" s="70">
        <f>IF(WEEKDAY(IC4,2)=5,(IC25-HLOOKUP(IC4+3,Journalier_HLV_Inter,23,FALSE)),IF(AND(WEEKDAY(IC4,2)=1,COUNTIF(Jours_fériés,AND(IC4+1,IE+2))),IC25-HLOOKUP(IC4+3,Journalier_HLV_Inter,23,FALSE),IF(AND(WEEKDAY(IC4,2)=1,COUNTIF(Jours_fériés,IC4+1)),IC25-HLOOKUP(IC4+2,Journalier_HLV_Inter,23,FALSE),IF(AND(WEEKDAY(IC4,2)=2,COUNTIF(Jours_fériés,AND(IC4+1,IC4+2))),IC25-HLOOKUP(IC4+3,Journalier_HLV_Inter,23,FALSE),IF(AND(WEEKDAY(IC4,2)=2,COUNTIF(Jours_fériés,IC4+1)),IC25-HLOOKUP(IC4+2,Journalier_HLV_Inter,23,FALSE),IF(AND(WEEKDAY(IC4,2)=3,COUNTIF(Jours_fériés,AND(IC4+1,IC4+2))),IC25-HLOOKUP(IC4+5,Journalier_HLV_Inter,23,FALSE),IF(AND(WEEKDAY(IC4,2)=3,COUNTIF(Jours_fériés,IC4+1)),IC25-HLOOKUP(IC4+2,Journalier_HLV_Inter,23,FALSE),IF(AND(WEEKDAY(IC4,2)=4,COUNTIF(Jours_fériés,IC4+1)),IC25-HLOOKUP(IC4+4,Journalier_HLV_Inter,23,FALSE),IF(AND(WEEKDAY(IC4,2)=4,COUNTIF(Jours_fériés,AND(IC4+1,IC4+4))),IC25-HLOOKUP(IC4+5,Journalier_HLV_Inter,23,FALSE),IF(AND(WEEKDAY(IC4,2)=5,COUNTIF(Jours_fériés,IC4+3)),IC25-HLOOKUP(IC4+4,Journalier_HLV_Inter,23,FALSE),IF(COUNTIF(Week_end,IC4),0,IF(COUNTIF(Jours_fériés,IC4),0,IC25-HLOOKUP(IC4+1,Journalier_HLV_Inter,23,FALSE)))))))))))))</f>
        <v>0</v>
      </c>
      <c r="ID32" s="70">
        <f>IF(WEEKDAY(ID4,2)=5,(ID25-HLOOKUP(ID4+3,Journalier_HLV_Inter,23,FALSE)),IF(AND(WEEKDAY(ID4,2)=1,COUNTIF(Jours_fériés,AND(ID4+1,IE+2))),ID25-HLOOKUP(ID4+3,Journalier_HLV_Inter,23,FALSE),IF(AND(WEEKDAY(ID4,2)=1,COUNTIF(Jours_fériés,ID4+1)),ID25-HLOOKUP(ID4+2,Journalier_HLV_Inter,23,FALSE),IF(AND(WEEKDAY(ID4,2)=2,COUNTIF(Jours_fériés,AND(ID4+1,ID4+2))),ID25-HLOOKUP(ID4+3,Journalier_HLV_Inter,23,FALSE),IF(AND(WEEKDAY(ID4,2)=2,COUNTIF(Jours_fériés,ID4+1)),ID25-HLOOKUP(ID4+2,Journalier_HLV_Inter,23,FALSE),IF(AND(WEEKDAY(ID4,2)=3,COUNTIF(Jours_fériés,AND(ID4+1,ID4+2))),ID25-HLOOKUP(ID4+5,Journalier_HLV_Inter,23,FALSE),IF(AND(WEEKDAY(ID4,2)=3,COUNTIF(Jours_fériés,ID4+1)),ID25-HLOOKUP(ID4+2,Journalier_HLV_Inter,23,FALSE),IF(AND(WEEKDAY(ID4,2)=4,COUNTIF(Jours_fériés,ID4+1)),ID25-HLOOKUP(ID4+4,Journalier_HLV_Inter,23,FALSE),IF(AND(WEEKDAY(ID4,2)=4,COUNTIF(Jours_fériés,AND(ID4+1,ID4+4))),ID25-HLOOKUP(ID4+5,Journalier_HLV_Inter,23,FALSE),IF(AND(WEEKDAY(ID4,2)=5,COUNTIF(Jours_fériés,ID4+3)),ID25-HLOOKUP(ID4+4,Journalier_HLV_Inter,23,FALSE),IF(COUNTIF(Week_end,ID4),0,IF(COUNTIF(Jours_fériés,ID4),0,ID25-HLOOKUP(ID4+1,Journalier_HLV_Inter,23,FALSE)))))))))))))</f>
        <v>0</v>
      </c>
      <c r="IE32" s="70">
        <f>IF(WEEKDAY(IE4,2)=5,(IE25-HLOOKUP(IE4+3,Journalier_HLV_Inter,23,FALSE)),IF(AND(WEEKDAY(IE4,2)=1,COUNTIF(Jours_fériés,AND(IE4+1,IE+2))),IE25-HLOOKUP(IE4+3,Journalier_HLV_Inter,23,FALSE),IF(AND(WEEKDAY(IE4,2)=1,COUNTIF(Jours_fériés,IE4+1)),IE25-HLOOKUP(IE4+2,Journalier_HLV_Inter,23,FALSE),IF(AND(WEEKDAY(IE4,2)=2,COUNTIF(Jours_fériés,AND(IE4+1,IE4+2))),IE25-HLOOKUP(IE4+3,Journalier_HLV_Inter,23,FALSE),IF(AND(WEEKDAY(IE4,2)=2,COUNTIF(Jours_fériés,IE4+1)),IE25-HLOOKUP(IE4+2,Journalier_HLV_Inter,23,FALSE),IF(AND(WEEKDAY(IE4,2)=3,COUNTIF(Jours_fériés,AND(IE4+1,IE4+2))),IE25-HLOOKUP(IE4+5,Journalier_HLV_Inter,23,FALSE),IF(AND(WEEKDAY(IE4,2)=3,COUNTIF(Jours_fériés,IE4+1)),IE25-HLOOKUP(IE4+2,Journalier_HLV_Inter,23,FALSE),IF(AND(WEEKDAY(IE4,2)=4,COUNTIF(Jours_fériés,IE4+1)),IE25-HLOOKUP(IE4+4,Journalier_HLV_Inter,23,FALSE),IF(AND(WEEKDAY(IE4,2)=4,COUNTIF(Jours_fériés,AND(IE4+1,IE4+4))),IE25-HLOOKUP(IE4+5,Journalier_HLV_Inter,23,FALSE),IF(AND(WEEKDAY(IE4,2)=5,COUNTIF(Jours_fériés,IE4+3)),IE25-HLOOKUP(IE4+4,Journalier_HLV_Inter,23,FALSE),IF(COUNTIF(Week_end,IE4),0,IF(COUNTIF(Jours_fériés,IE4),0,IE25-HLOOKUP(IE4+1,Journalier_HLV_Inter,23,FALSE)))))))))))))</f>
        <v>0</v>
      </c>
      <c r="IF32" s="70">
        <f>IF(WEEKDAY(IF4,2)=5,(IF25-HLOOKUP(IF4+3,Journalier_HLV_Inter,23,FALSE)),IF(AND(WEEKDAY(IF4,2)=1,COUNTIF(Jours_fériés,AND(IF4+1,IE+2))),IF25-HLOOKUP(IF4+3,Journalier_HLV_Inter,23,FALSE),IF(AND(WEEKDAY(IF4,2)=1,COUNTIF(Jours_fériés,IF4+1)),IF25-HLOOKUP(IF4+2,Journalier_HLV_Inter,23,FALSE),IF(AND(WEEKDAY(IF4,2)=2,COUNTIF(Jours_fériés,AND(IF4+1,IF4+2))),IF25-HLOOKUP(IF4+3,Journalier_HLV_Inter,23,FALSE),IF(AND(WEEKDAY(IF4,2)=2,COUNTIF(Jours_fériés,IF4+1)),IF25-HLOOKUP(IF4+2,Journalier_HLV_Inter,23,FALSE),IF(AND(WEEKDAY(IF4,2)=3,COUNTIF(Jours_fériés,AND(IF4+1,IF4+2))),IF25-HLOOKUP(IF4+5,Journalier_HLV_Inter,23,FALSE),IF(AND(WEEKDAY(IF4,2)=3,COUNTIF(Jours_fériés,IF4+1)),IF25-HLOOKUP(IF4+2,Journalier_HLV_Inter,23,FALSE),IF(AND(WEEKDAY(IF4,2)=4,COUNTIF(Jours_fériés,IF4+1)),IF25-HLOOKUP(IF4+4,Journalier_HLV_Inter,23,FALSE),IF(AND(WEEKDAY(IF4,2)=4,COUNTIF(Jours_fériés,AND(IF4+1,IF4+4))),IF25-HLOOKUP(IF4+5,Journalier_HLV_Inter,23,FALSE),IF(AND(WEEKDAY(IF4,2)=5,COUNTIF(Jours_fériés,IF4+3)),IF25-HLOOKUP(IF4+4,Journalier_HLV_Inter,23,FALSE),IF(COUNTIF(Week_end,IF4),0,IF(COUNTIF(Jours_fériés,IF4),0,IF25-HLOOKUP(IF4+1,Journalier_HLV_Inter,23,FALSE)))))))))))))</f>
        <v>0</v>
      </c>
      <c r="IG32" s="70">
        <f>IF(WEEKDAY(IG4,2)=5,(IG25-HLOOKUP(IG4+3,Journalier_HLV_Inter,23,FALSE)),IF(AND(WEEKDAY(IG4,2)=1,COUNTIF(Jours_fériés,AND(IG4+1,IE+2))),IG25-HLOOKUP(IG4+3,Journalier_HLV_Inter,23,FALSE),IF(AND(WEEKDAY(IG4,2)=1,COUNTIF(Jours_fériés,IG4+1)),IG25-HLOOKUP(IG4+2,Journalier_HLV_Inter,23,FALSE),IF(AND(WEEKDAY(IG4,2)=2,COUNTIF(Jours_fériés,AND(IG4+1,IG4+2))),IG25-HLOOKUP(IG4+3,Journalier_HLV_Inter,23,FALSE),IF(AND(WEEKDAY(IG4,2)=2,COUNTIF(Jours_fériés,IG4+1)),IG25-HLOOKUP(IG4+2,Journalier_HLV_Inter,23,FALSE),IF(AND(WEEKDAY(IG4,2)=3,COUNTIF(Jours_fériés,AND(IG4+1,IG4+2))),IG25-HLOOKUP(IG4+5,Journalier_HLV_Inter,23,FALSE),IF(AND(WEEKDAY(IG4,2)=3,COUNTIF(Jours_fériés,IG4+1)),IG25-HLOOKUP(IG4+2,Journalier_HLV_Inter,23,FALSE),IF(AND(WEEKDAY(IG4,2)=4,COUNTIF(Jours_fériés,IG4+1)),IG25-HLOOKUP(IG4+4,Journalier_HLV_Inter,23,FALSE),IF(AND(WEEKDAY(IG4,2)=4,COUNTIF(Jours_fériés,AND(IG4+1,IG4+4))),IG25-HLOOKUP(IG4+5,Journalier_HLV_Inter,23,FALSE),IF(AND(WEEKDAY(IG4,2)=5,COUNTIF(Jours_fériés,IG4+3)),IG25-HLOOKUP(IG4+4,Journalier_HLV_Inter,23,FALSE),IF(COUNTIF(Week_end,IG4),0,IF(COUNTIF(Jours_fériés,IG4),0,IG25-HLOOKUP(IG4+1,Journalier_HLV_Inter,23,FALSE)))))))))))))</f>
        <v>0</v>
      </c>
      <c r="IH32" s="70">
        <f>IF(WEEKDAY(IH4,2)=5,(IH25-HLOOKUP(IH4+3,Journalier_HLV_Inter,23,FALSE)),IF(AND(WEEKDAY(IH4,2)=1,COUNTIF(Jours_fériés,AND(IH4+1,IE+2))),IH25-HLOOKUP(IH4+3,Journalier_HLV_Inter,23,FALSE),IF(AND(WEEKDAY(IH4,2)=1,COUNTIF(Jours_fériés,IH4+1)),IH25-HLOOKUP(IH4+2,Journalier_HLV_Inter,23,FALSE),IF(AND(WEEKDAY(IH4,2)=2,COUNTIF(Jours_fériés,AND(IH4+1,IH4+2))),IH25-HLOOKUP(IH4+3,Journalier_HLV_Inter,23,FALSE),IF(AND(WEEKDAY(IH4,2)=2,COUNTIF(Jours_fériés,IH4+1)),IH25-HLOOKUP(IH4+2,Journalier_HLV_Inter,23,FALSE),IF(AND(WEEKDAY(IH4,2)=3,COUNTIF(Jours_fériés,AND(IH4+1,IH4+2))),IH25-HLOOKUP(IH4+5,Journalier_HLV_Inter,23,FALSE),IF(AND(WEEKDAY(IH4,2)=3,COUNTIF(Jours_fériés,IH4+1)),IH25-HLOOKUP(IH4+2,Journalier_HLV_Inter,23,FALSE),IF(AND(WEEKDAY(IH4,2)=4,COUNTIF(Jours_fériés,IH4+1)),IH25-HLOOKUP(IH4+4,Journalier_HLV_Inter,23,FALSE),IF(AND(WEEKDAY(IH4,2)=4,COUNTIF(Jours_fériés,AND(IH4+1,IH4+4))),IH25-HLOOKUP(IH4+5,Journalier_HLV_Inter,23,FALSE),IF(AND(WEEKDAY(IH4,2)=5,COUNTIF(Jours_fériés,IH4+3)),IH25-HLOOKUP(IH4+4,Journalier_HLV_Inter,23,FALSE),IF(COUNTIF(Week_end,IH4),0,IF(COUNTIF(Jours_fériés,IH4),0,IH25-HLOOKUP(IH4+1,Journalier_HLV_Inter,23,FALSE)))))))))))))</f>
        <v>0</v>
      </c>
      <c r="II32" s="70">
        <f>IF(WEEKDAY(II4,2)=5,(II25-HLOOKUP(II4+3,Journalier_HLV_Inter,23,FALSE)),IF(AND(WEEKDAY(II4,2)=1,COUNTIF(Jours_fériés,AND(II4+1,IE+2))),II25-HLOOKUP(II4+3,Journalier_HLV_Inter,23,FALSE),IF(AND(WEEKDAY(II4,2)=1,COUNTIF(Jours_fériés,II4+1)),II25-HLOOKUP(II4+2,Journalier_HLV_Inter,23,FALSE),IF(AND(WEEKDAY(II4,2)=2,COUNTIF(Jours_fériés,AND(II4+1,II4+2))),II25-HLOOKUP(II4+3,Journalier_HLV_Inter,23,FALSE),IF(AND(WEEKDAY(II4,2)=2,COUNTIF(Jours_fériés,II4+1)),II25-HLOOKUP(II4+2,Journalier_HLV_Inter,23,FALSE),IF(AND(WEEKDAY(II4,2)=3,COUNTIF(Jours_fériés,AND(II4+1,II4+2))),II25-HLOOKUP(II4+5,Journalier_HLV_Inter,23,FALSE),IF(AND(WEEKDAY(II4,2)=3,COUNTIF(Jours_fériés,II4+1)),II25-HLOOKUP(II4+2,Journalier_HLV_Inter,23,FALSE),IF(AND(WEEKDAY(II4,2)=4,COUNTIF(Jours_fériés,II4+1)),II25-HLOOKUP(II4+4,Journalier_HLV_Inter,23,FALSE),IF(AND(WEEKDAY(II4,2)=4,COUNTIF(Jours_fériés,AND(II4+1,II4+4))),II25-HLOOKUP(II4+5,Journalier_HLV_Inter,23,FALSE),IF(AND(WEEKDAY(II4,2)=5,COUNTIF(Jours_fériés,II4+3)),II25-HLOOKUP(II4+4,Journalier_HLV_Inter,23,FALSE),IF(COUNTIF(Week_end,II4),0,IF(COUNTIF(Jours_fériés,II4),0,II25-HLOOKUP(II4+1,Journalier_HLV_Inter,23,FALSE)))))))))))))</f>
        <v>0</v>
      </c>
      <c r="IJ32" s="70">
        <f>IF(WEEKDAY(IJ4,2)=5,(IJ25-HLOOKUP(IJ4+3,Journalier_HLV_Inter,23,FALSE)),IF(AND(WEEKDAY(IJ4,2)=1,COUNTIF(Jours_fériés,AND(IJ4+1,IE+2))),IJ25-HLOOKUP(IJ4+3,Journalier_HLV_Inter,23,FALSE),IF(AND(WEEKDAY(IJ4,2)=1,COUNTIF(Jours_fériés,IJ4+1)),IJ25-HLOOKUP(IJ4+2,Journalier_HLV_Inter,23,FALSE),IF(AND(WEEKDAY(IJ4,2)=2,COUNTIF(Jours_fériés,AND(IJ4+1,IJ4+2))),IJ25-HLOOKUP(IJ4+3,Journalier_HLV_Inter,23,FALSE),IF(AND(WEEKDAY(IJ4,2)=2,COUNTIF(Jours_fériés,IJ4+1)),IJ25-HLOOKUP(IJ4+2,Journalier_HLV_Inter,23,FALSE),IF(AND(WEEKDAY(IJ4,2)=3,COUNTIF(Jours_fériés,AND(IJ4+1,IJ4+2))),IJ25-HLOOKUP(IJ4+5,Journalier_HLV_Inter,23,FALSE),IF(AND(WEEKDAY(IJ4,2)=3,COUNTIF(Jours_fériés,IJ4+1)),IJ25-HLOOKUP(IJ4+2,Journalier_HLV_Inter,23,FALSE),IF(AND(WEEKDAY(IJ4,2)=4,COUNTIF(Jours_fériés,IJ4+1)),IJ25-HLOOKUP(IJ4+4,Journalier_HLV_Inter,23,FALSE),IF(AND(WEEKDAY(IJ4,2)=4,COUNTIF(Jours_fériés,AND(IJ4+1,IJ4+4))),IJ25-HLOOKUP(IJ4+5,Journalier_HLV_Inter,23,FALSE),IF(AND(WEEKDAY(IJ4,2)=5,COUNTIF(Jours_fériés,IJ4+3)),IJ25-HLOOKUP(IJ4+4,Journalier_HLV_Inter,23,FALSE),IF(COUNTIF(Week_end,IJ4),0,IF(COUNTIF(Jours_fériés,IJ4),0,IJ25-HLOOKUP(IJ4+1,Journalier_HLV_Inter,23,FALSE)))))))))))))</f>
        <v>0</v>
      </c>
      <c r="IK32" s="70">
        <f>IF(WEEKDAY(IK4,2)=5,(IK25-HLOOKUP(IK4+3,Journalier_HLV_Inter,23,FALSE)),IF(AND(WEEKDAY(IK4,2)=1,COUNTIF(Jours_fériés,AND(IK4+1,IE+2))),IK25-HLOOKUP(IK4+3,Journalier_HLV_Inter,23,FALSE),IF(AND(WEEKDAY(IK4,2)=1,COUNTIF(Jours_fériés,IK4+1)),IK25-HLOOKUP(IK4+2,Journalier_HLV_Inter,23,FALSE),IF(AND(WEEKDAY(IK4,2)=2,COUNTIF(Jours_fériés,AND(IK4+1,IK4+2))),IK25-HLOOKUP(IK4+3,Journalier_HLV_Inter,23,FALSE),IF(AND(WEEKDAY(IK4,2)=2,COUNTIF(Jours_fériés,IK4+1)),IK25-HLOOKUP(IK4+2,Journalier_HLV_Inter,23,FALSE),IF(AND(WEEKDAY(IK4,2)=3,COUNTIF(Jours_fériés,AND(IK4+1,IK4+2))),IK25-HLOOKUP(IK4+5,Journalier_HLV_Inter,23,FALSE),IF(AND(WEEKDAY(IK4,2)=3,COUNTIF(Jours_fériés,IK4+1)),IK25-HLOOKUP(IK4+2,Journalier_HLV_Inter,23,FALSE),IF(AND(WEEKDAY(IK4,2)=4,COUNTIF(Jours_fériés,IK4+1)),IK25-HLOOKUP(IK4+4,Journalier_HLV_Inter,23,FALSE),IF(AND(WEEKDAY(IK4,2)=4,COUNTIF(Jours_fériés,AND(IK4+1,IK4+4))),IK25-HLOOKUP(IK4+5,Journalier_HLV_Inter,23,FALSE),IF(AND(WEEKDAY(IK4,2)=5,COUNTIF(Jours_fériés,IK4+3)),IK25-HLOOKUP(IK4+4,Journalier_HLV_Inter,23,FALSE),IF(COUNTIF(Week_end,IK4),0,IF(COUNTIF(Jours_fériés,IK4),0,IK25-HLOOKUP(IK4+1,Journalier_HLV_Inter,23,FALSE)))))))))))))</f>
        <v>0</v>
      </c>
      <c r="IL32" s="70">
        <f>IF(WEEKDAY(IL4,2)=5,(IL25-HLOOKUP(IL4+3,Journalier_HLV_Inter,23,FALSE)),IF(AND(WEEKDAY(IL4,2)=1,COUNTIF(Jours_fériés,AND(IL4+1,IE+2))),IL25-HLOOKUP(IL4+3,Journalier_HLV_Inter,23,FALSE),IF(AND(WEEKDAY(IL4,2)=1,COUNTIF(Jours_fériés,IL4+1)),IL25-HLOOKUP(IL4+2,Journalier_HLV_Inter,23,FALSE),IF(AND(WEEKDAY(IL4,2)=2,COUNTIF(Jours_fériés,AND(IL4+1,IL4+2))),IL25-HLOOKUP(IL4+3,Journalier_HLV_Inter,23,FALSE),IF(AND(WEEKDAY(IL4,2)=2,COUNTIF(Jours_fériés,IL4+1)),IL25-HLOOKUP(IL4+2,Journalier_HLV_Inter,23,FALSE),IF(AND(WEEKDAY(IL4,2)=3,COUNTIF(Jours_fériés,AND(IL4+1,IL4+2))),IL25-HLOOKUP(IL4+5,Journalier_HLV_Inter,23,FALSE),IF(AND(WEEKDAY(IL4,2)=3,COUNTIF(Jours_fériés,IL4+1)),IL25-HLOOKUP(IL4+2,Journalier_HLV_Inter,23,FALSE),IF(AND(WEEKDAY(IL4,2)=4,COUNTIF(Jours_fériés,IL4+1)),IL25-HLOOKUP(IL4+4,Journalier_HLV_Inter,23,FALSE),IF(AND(WEEKDAY(IL4,2)=4,COUNTIF(Jours_fériés,AND(IL4+1,IL4+4))),IL25-HLOOKUP(IL4+5,Journalier_HLV_Inter,23,FALSE),IF(AND(WEEKDAY(IL4,2)=5,COUNTIF(Jours_fériés,IL4+3)),IL25-HLOOKUP(IL4+4,Journalier_HLV_Inter,23,FALSE),IF(COUNTIF(Week_end,IL4),0,IF(COUNTIF(Jours_fériés,IL4),0,IL25-HLOOKUP(IL4+1,Journalier_HLV_Inter,23,FALSE)))))))))))))</f>
        <v>0</v>
      </c>
      <c r="IM32" s="70">
        <f>IF(WEEKDAY(IM4,2)=5,(IM25-HLOOKUP(IM4+3,Journalier_HLV_Inter,23,FALSE)),IF(AND(WEEKDAY(IM4,2)=1,COUNTIF(Jours_fériés,AND(IM4+1,IE+2))),IM25-HLOOKUP(IM4+3,Journalier_HLV_Inter,23,FALSE),IF(AND(WEEKDAY(IM4,2)=1,COUNTIF(Jours_fériés,IM4+1)),IM25-HLOOKUP(IM4+2,Journalier_HLV_Inter,23,FALSE),IF(AND(WEEKDAY(IM4,2)=2,COUNTIF(Jours_fériés,AND(IM4+1,IM4+2))),IM25-HLOOKUP(IM4+3,Journalier_HLV_Inter,23,FALSE),IF(AND(WEEKDAY(IM4,2)=2,COUNTIF(Jours_fériés,IM4+1)),IM25-HLOOKUP(IM4+2,Journalier_HLV_Inter,23,FALSE),IF(AND(WEEKDAY(IM4,2)=3,COUNTIF(Jours_fériés,AND(IM4+1,IM4+2))),IM25-HLOOKUP(IM4+5,Journalier_HLV_Inter,23,FALSE),IF(AND(WEEKDAY(IM4,2)=3,COUNTIF(Jours_fériés,IM4+1)),IM25-HLOOKUP(IM4+2,Journalier_HLV_Inter,23,FALSE),IF(AND(WEEKDAY(IM4,2)=4,COUNTIF(Jours_fériés,IM4+1)),IM25-HLOOKUP(IM4+4,Journalier_HLV_Inter,23,FALSE),IF(AND(WEEKDAY(IM4,2)=4,COUNTIF(Jours_fériés,AND(IM4+1,IM4+4))),IM25-HLOOKUP(IM4+5,Journalier_HLV_Inter,23,FALSE),IF(AND(WEEKDAY(IM4,2)=5,COUNTIF(Jours_fériés,IM4+3)),IM25-HLOOKUP(IM4+4,Journalier_HLV_Inter,23,FALSE),IF(COUNTIF(Week_end,IM4),0,IF(COUNTIF(Jours_fériés,IM4),0,IM25-HLOOKUP(IM4+1,Journalier_HLV_Inter,23,FALSE)))))))))))))</f>
        <v>0</v>
      </c>
      <c r="IN32" s="70">
        <f>IF(WEEKDAY(IN4,2)=5,(IN25-HLOOKUP(IN4+3,Journalier_HLV_Inter,23,FALSE)),IF(AND(WEEKDAY(IN4,2)=1,COUNTIF(Jours_fériés,AND(IN4+1,IE+2))),IN25-HLOOKUP(IN4+3,Journalier_HLV_Inter,23,FALSE),IF(AND(WEEKDAY(IN4,2)=1,COUNTIF(Jours_fériés,IN4+1)),IN25-HLOOKUP(IN4+2,Journalier_HLV_Inter,23,FALSE),IF(AND(WEEKDAY(IN4,2)=2,COUNTIF(Jours_fériés,AND(IN4+1,IN4+2))),IN25-HLOOKUP(IN4+3,Journalier_HLV_Inter,23,FALSE),IF(AND(WEEKDAY(IN4,2)=2,COUNTIF(Jours_fériés,IN4+1)),IN25-HLOOKUP(IN4+2,Journalier_HLV_Inter,23,FALSE),IF(AND(WEEKDAY(IN4,2)=3,COUNTIF(Jours_fériés,AND(IN4+1,IN4+2))),IN25-HLOOKUP(IN4+5,Journalier_HLV_Inter,23,FALSE),IF(AND(WEEKDAY(IN4,2)=3,COUNTIF(Jours_fériés,IN4+1)),IN25-HLOOKUP(IN4+2,Journalier_HLV_Inter,23,FALSE),IF(AND(WEEKDAY(IN4,2)=4,COUNTIF(Jours_fériés,IN4+1)),IN25-HLOOKUP(IN4+4,Journalier_HLV_Inter,23,FALSE),IF(AND(WEEKDAY(IN4,2)=4,COUNTIF(Jours_fériés,AND(IN4+1,IN4+4))),IN25-HLOOKUP(IN4+5,Journalier_HLV_Inter,23,FALSE),IF(AND(WEEKDAY(IN4,2)=5,COUNTIF(Jours_fériés,IN4+3)),IN25-HLOOKUP(IN4+4,Journalier_HLV_Inter,23,FALSE),IF(COUNTIF(Week_end,IN4),0,IF(COUNTIF(Jours_fériés,IN4),0,IN25-HLOOKUP(IN4+1,Journalier_HLV_Inter,23,FALSE)))))))))))))</f>
        <v>0</v>
      </c>
      <c r="IO32" s="70">
        <f>IF(WEEKDAY(IO4,2)=5,(IO25-HLOOKUP(IO4+3,Journalier_HLV_Inter,23,FALSE)),IF(AND(WEEKDAY(IO4,2)=1,COUNTIF(Jours_fériés,AND(IO4+1,IE+2))),IO25-HLOOKUP(IO4+3,Journalier_HLV_Inter,23,FALSE),IF(AND(WEEKDAY(IO4,2)=1,COUNTIF(Jours_fériés,IO4+1)),IO25-HLOOKUP(IO4+2,Journalier_HLV_Inter,23,FALSE),IF(AND(WEEKDAY(IO4,2)=2,COUNTIF(Jours_fériés,AND(IO4+1,IO4+2))),IO25-HLOOKUP(IO4+3,Journalier_HLV_Inter,23,FALSE),IF(AND(WEEKDAY(IO4,2)=2,COUNTIF(Jours_fériés,IO4+1)),IO25-HLOOKUP(IO4+2,Journalier_HLV_Inter,23,FALSE),IF(AND(WEEKDAY(IO4,2)=3,COUNTIF(Jours_fériés,AND(IO4+1,IO4+2))),IO25-HLOOKUP(IO4+5,Journalier_HLV_Inter,23,FALSE),IF(AND(WEEKDAY(IO4,2)=3,COUNTIF(Jours_fériés,IO4+1)),IO25-HLOOKUP(IO4+2,Journalier_HLV_Inter,23,FALSE),IF(AND(WEEKDAY(IO4,2)=4,COUNTIF(Jours_fériés,IO4+1)),IO25-HLOOKUP(IO4+4,Journalier_HLV_Inter,23,FALSE),IF(AND(WEEKDAY(IO4,2)=4,COUNTIF(Jours_fériés,AND(IO4+1,IO4+4))),IO25-HLOOKUP(IO4+5,Journalier_HLV_Inter,23,FALSE),IF(AND(WEEKDAY(IO4,2)=5,COUNTIF(Jours_fériés,IO4+3)),IO25-HLOOKUP(IO4+4,Journalier_HLV_Inter,23,FALSE),IF(COUNTIF(Week_end,IO4),0,IF(COUNTIF(Jours_fériés,IO4),0,IO25-HLOOKUP(IO4+1,Journalier_HLV_Inter,23,FALSE)))))))))))))</f>
        <v>0</v>
      </c>
      <c r="IP32" s="70">
        <f>IF(WEEKDAY(IP4,2)=5,(IP25-HLOOKUP(IP4+3,Journalier_HLV_Inter,23,FALSE)),IF(AND(WEEKDAY(IP4,2)=1,COUNTIF(Jours_fériés,AND(IP4+1,IE+2))),IP25-HLOOKUP(IP4+3,Journalier_HLV_Inter,23,FALSE),IF(AND(WEEKDAY(IP4,2)=1,COUNTIF(Jours_fériés,IP4+1)),IP25-HLOOKUP(IP4+2,Journalier_HLV_Inter,23,FALSE),IF(AND(WEEKDAY(IP4,2)=2,COUNTIF(Jours_fériés,AND(IP4+1,IP4+2))),IP25-HLOOKUP(IP4+3,Journalier_HLV_Inter,23,FALSE),IF(AND(WEEKDAY(IP4,2)=2,COUNTIF(Jours_fériés,IP4+1)),IP25-HLOOKUP(IP4+2,Journalier_HLV_Inter,23,FALSE),IF(AND(WEEKDAY(IP4,2)=3,COUNTIF(Jours_fériés,AND(IP4+1,IP4+2))),IP25-HLOOKUP(IP4+5,Journalier_HLV_Inter,23,FALSE),IF(AND(WEEKDAY(IP4,2)=3,COUNTIF(Jours_fériés,IP4+1)),IP25-HLOOKUP(IP4+2,Journalier_HLV_Inter,23,FALSE),IF(AND(WEEKDAY(IP4,2)=4,COUNTIF(Jours_fériés,IP4+1)),IP25-HLOOKUP(IP4+4,Journalier_HLV_Inter,23,FALSE),IF(AND(WEEKDAY(IP4,2)=4,COUNTIF(Jours_fériés,AND(IP4+1,IP4+4))),IP25-HLOOKUP(IP4+5,Journalier_HLV_Inter,23,FALSE),IF(AND(WEEKDAY(IP4,2)=5,COUNTIF(Jours_fériés,IP4+3)),IP25-HLOOKUP(IP4+4,Journalier_HLV_Inter,23,FALSE),IF(COUNTIF(Week_end,IP4),0,IF(COUNTIF(Jours_fériés,IP4),0,IP25-HLOOKUP(IP4+1,Journalier_HLV_Inter,23,FALSE)))))))))))))</f>
        <v>0</v>
      </c>
      <c r="IQ32" s="70">
        <f>IF(WEEKDAY(IQ4,2)=5,(IQ25-HLOOKUP(IQ4+3,Journalier_HLV_Inter,23,FALSE)),IF(AND(WEEKDAY(IQ4,2)=1,COUNTIF(Jours_fériés,AND(IQ4+1,IE+2))),IQ25-HLOOKUP(IQ4+3,Journalier_HLV_Inter,23,FALSE),IF(AND(WEEKDAY(IQ4,2)=1,COUNTIF(Jours_fériés,IQ4+1)),IQ25-HLOOKUP(IQ4+2,Journalier_HLV_Inter,23,FALSE),IF(AND(WEEKDAY(IQ4,2)=2,COUNTIF(Jours_fériés,AND(IQ4+1,IQ4+2))),IQ25-HLOOKUP(IQ4+3,Journalier_HLV_Inter,23,FALSE),IF(AND(WEEKDAY(IQ4,2)=2,COUNTIF(Jours_fériés,IQ4+1)),IQ25-HLOOKUP(IQ4+2,Journalier_HLV_Inter,23,FALSE),IF(AND(WEEKDAY(IQ4,2)=3,COUNTIF(Jours_fériés,AND(IQ4+1,IQ4+2))),IQ25-HLOOKUP(IQ4+5,Journalier_HLV_Inter,23,FALSE),IF(AND(WEEKDAY(IQ4,2)=3,COUNTIF(Jours_fériés,IQ4+1)),IQ25-HLOOKUP(IQ4+2,Journalier_HLV_Inter,23,FALSE),IF(AND(WEEKDAY(IQ4,2)=4,COUNTIF(Jours_fériés,IQ4+1)),IQ25-HLOOKUP(IQ4+4,Journalier_HLV_Inter,23,FALSE),IF(AND(WEEKDAY(IQ4,2)=4,COUNTIF(Jours_fériés,AND(IQ4+1,IQ4+4))),IQ25-HLOOKUP(IQ4+5,Journalier_HLV_Inter,23,FALSE),IF(AND(WEEKDAY(IQ4,2)=5,COUNTIF(Jours_fériés,IQ4+3)),IQ25-HLOOKUP(IQ4+4,Journalier_HLV_Inter,23,FALSE),IF(COUNTIF(Week_end,IQ4),0,IF(COUNTIF(Jours_fériés,IQ4),0,IQ25-HLOOKUP(IQ4+1,Journalier_HLV_Inter,23,FALSE)))))))))))))</f>
        <v>0</v>
      </c>
      <c r="IR32" s="70">
        <f>IF(WEEKDAY(IR4,2)=5,(IR25-HLOOKUP(IR4+3,Journalier_HLV_Inter,23,FALSE)),IF(AND(WEEKDAY(IR4,2)=1,COUNTIF(Jours_fériés,AND(IR4+1,IE+2))),IR25-HLOOKUP(IR4+3,Journalier_HLV_Inter,23,FALSE),IF(AND(WEEKDAY(IR4,2)=1,COUNTIF(Jours_fériés,IR4+1)),IR25-HLOOKUP(IR4+2,Journalier_HLV_Inter,23,FALSE),IF(AND(WEEKDAY(IR4,2)=2,COUNTIF(Jours_fériés,AND(IR4+1,IR4+2))),IR25-HLOOKUP(IR4+3,Journalier_HLV_Inter,23,FALSE),IF(AND(WEEKDAY(IR4,2)=2,COUNTIF(Jours_fériés,IR4+1)),IR25-HLOOKUP(IR4+2,Journalier_HLV_Inter,23,FALSE),IF(AND(WEEKDAY(IR4,2)=3,COUNTIF(Jours_fériés,AND(IR4+1,IR4+2))),IR25-HLOOKUP(IR4+5,Journalier_HLV_Inter,23,FALSE),IF(AND(WEEKDAY(IR4,2)=3,COUNTIF(Jours_fériés,IR4+1)),IR25-HLOOKUP(IR4+2,Journalier_HLV_Inter,23,FALSE),IF(AND(WEEKDAY(IR4,2)=4,COUNTIF(Jours_fériés,IR4+1)),IR25-HLOOKUP(IR4+4,Journalier_HLV_Inter,23,FALSE),IF(AND(WEEKDAY(IR4,2)=4,COUNTIF(Jours_fériés,AND(IR4+1,IR4+4))),IR25-HLOOKUP(IR4+5,Journalier_HLV_Inter,23,FALSE),IF(AND(WEEKDAY(IR4,2)=5,COUNTIF(Jours_fériés,IR4+3)),IR25-HLOOKUP(IR4+4,Journalier_HLV_Inter,23,FALSE),IF(COUNTIF(Week_end,IR4),0,IF(COUNTIF(Jours_fériés,IR4),0,IR25-HLOOKUP(IR4+1,Journalier_HLV_Inter,23,FALSE)))))))))))))</f>
        <v>0</v>
      </c>
      <c r="IS32" s="70">
        <f>IF(WEEKDAY(IS4,2)=5,(IS25-HLOOKUP(IS4+3,Journalier_HLV_Inter,23,FALSE)),IF(AND(WEEKDAY(IS4,2)=1,COUNTIF(Jours_fériés,AND(IS4+1,IE+2))),IS25-HLOOKUP(IS4+3,Journalier_HLV_Inter,23,FALSE),IF(AND(WEEKDAY(IS4,2)=1,COUNTIF(Jours_fériés,IS4+1)),IS25-HLOOKUP(IS4+2,Journalier_HLV_Inter,23,FALSE),IF(AND(WEEKDAY(IS4,2)=2,COUNTIF(Jours_fériés,AND(IS4+1,IS4+2))),IS25-HLOOKUP(IS4+3,Journalier_HLV_Inter,23,FALSE),IF(AND(WEEKDAY(IS4,2)=2,COUNTIF(Jours_fériés,IS4+1)),IS25-HLOOKUP(IS4+2,Journalier_HLV_Inter,23,FALSE),IF(AND(WEEKDAY(IS4,2)=3,COUNTIF(Jours_fériés,AND(IS4+1,IS4+2))),IS25-HLOOKUP(IS4+5,Journalier_HLV_Inter,23,FALSE),IF(AND(WEEKDAY(IS4,2)=3,COUNTIF(Jours_fériés,IS4+1)),IS25-HLOOKUP(IS4+2,Journalier_HLV_Inter,23,FALSE),IF(AND(WEEKDAY(IS4,2)=4,COUNTIF(Jours_fériés,IS4+1)),IS25-HLOOKUP(IS4+4,Journalier_HLV_Inter,23,FALSE),IF(AND(WEEKDAY(IS4,2)=4,COUNTIF(Jours_fériés,AND(IS4+1,IS4+4))),IS25-HLOOKUP(IS4+5,Journalier_HLV_Inter,23,FALSE),IF(AND(WEEKDAY(IS4,2)=5,COUNTIF(Jours_fériés,IS4+3)),IS25-HLOOKUP(IS4+4,Journalier_HLV_Inter,23,FALSE),IF(COUNTIF(Week_end,IS4),0,IF(COUNTIF(Jours_fériés,IS4),0,IS25-HLOOKUP(IS4+1,Journalier_HLV_Inter,23,FALSE)))))))))))))</f>
        <v>0</v>
      </c>
      <c r="IT32" s="70">
        <f>IF(WEEKDAY(IT4,2)=5,(IT25-HLOOKUP(IT4+3,Journalier_HLV_Inter,23,FALSE)),IF(AND(WEEKDAY(IT4,2)=1,COUNTIF(Jours_fériés,AND(IT4+1,IE+2))),IT25-HLOOKUP(IT4+3,Journalier_HLV_Inter,23,FALSE),IF(AND(WEEKDAY(IT4,2)=1,COUNTIF(Jours_fériés,IT4+1)),IT25-HLOOKUP(IT4+2,Journalier_HLV_Inter,23,FALSE),IF(AND(WEEKDAY(IT4,2)=2,COUNTIF(Jours_fériés,AND(IT4+1,IT4+2))),IT25-HLOOKUP(IT4+3,Journalier_HLV_Inter,23,FALSE),IF(AND(WEEKDAY(IT4,2)=2,COUNTIF(Jours_fériés,IT4+1)),IT25-HLOOKUP(IT4+2,Journalier_HLV_Inter,23,FALSE),IF(AND(WEEKDAY(IT4,2)=3,COUNTIF(Jours_fériés,AND(IT4+1,IT4+2))),IT25-HLOOKUP(IT4+5,Journalier_HLV_Inter,23,FALSE),IF(AND(WEEKDAY(IT4,2)=3,COUNTIF(Jours_fériés,IT4+1)),IT25-HLOOKUP(IT4+2,Journalier_HLV_Inter,23,FALSE),IF(AND(WEEKDAY(IT4,2)=4,COUNTIF(Jours_fériés,IT4+1)),IT25-HLOOKUP(IT4+4,Journalier_HLV_Inter,23,FALSE),IF(AND(WEEKDAY(IT4,2)=4,COUNTIF(Jours_fériés,AND(IT4+1,IT4+4))),IT25-HLOOKUP(IT4+5,Journalier_HLV_Inter,23,FALSE),IF(AND(WEEKDAY(IT4,2)=5,COUNTIF(Jours_fériés,IT4+3)),IT25-HLOOKUP(IT4+4,Journalier_HLV_Inter,23,FALSE),IF(COUNTIF(Week_end,IT4),0,IF(COUNTIF(Jours_fériés,IT4),0,IT25-HLOOKUP(IT4+1,Journalier_HLV_Inter,23,FALSE)))))))))))))</f>
        <v>0</v>
      </c>
      <c r="IU32" s="70">
        <f>IF(WEEKDAY(IU4,2)=5,(IU25-HLOOKUP(IU4+3,Journalier_HLV_Inter,23,FALSE)),IF(AND(WEEKDAY(IU4,2)=1,COUNTIF(Jours_fériés,AND(IU4+1,IE+2))),IU25-HLOOKUP(IU4+3,Journalier_HLV_Inter,23,FALSE),IF(AND(WEEKDAY(IU4,2)=1,COUNTIF(Jours_fériés,IU4+1)),IU25-HLOOKUP(IU4+2,Journalier_HLV_Inter,23,FALSE),IF(AND(WEEKDAY(IU4,2)=2,COUNTIF(Jours_fériés,AND(IU4+1,IU4+2))),IU25-HLOOKUP(IU4+3,Journalier_HLV_Inter,23,FALSE),IF(AND(WEEKDAY(IU4,2)=2,COUNTIF(Jours_fériés,IU4+1)),IU25-HLOOKUP(IU4+2,Journalier_HLV_Inter,23,FALSE),IF(AND(WEEKDAY(IU4,2)=3,COUNTIF(Jours_fériés,AND(IU4+1,IU4+2))),IU25-HLOOKUP(IU4+5,Journalier_HLV_Inter,23,FALSE),IF(AND(WEEKDAY(IU4,2)=3,COUNTIF(Jours_fériés,IU4+1)),IU25-HLOOKUP(IU4+2,Journalier_HLV_Inter,23,FALSE),IF(AND(WEEKDAY(IU4,2)=4,COUNTIF(Jours_fériés,IU4+1)),IU25-HLOOKUP(IU4+4,Journalier_HLV_Inter,23,FALSE),IF(AND(WEEKDAY(IU4,2)=4,COUNTIF(Jours_fériés,AND(IU4+1,IU4+4))),IU25-HLOOKUP(IU4+5,Journalier_HLV_Inter,23,FALSE),IF(AND(WEEKDAY(IU4,2)=5,COUNTIF(Jours_fériés,IU4+3)),IU25-HLOOKUP(IU4+4,Journalier_HLV_Inter,23,FALSE),IF(COUNTIF(Week_end,IU4),0,IF(COUNTIF(Jours_fériés,IU4),0,IU25-HLOOKUP(IU4+1,Journalier_HLV_Inter,23,FALSE)))))))))))))</f>
        <v>0</v>
      </c>
      <c r="IV32" s="70">
        <f>IF(WEEKDAY(IV4,2)=5,(IV25-HLOOKUP(IV4+3,Journalier_HLV_Inter,23,FALSE)),IF(AND(WEEKDAY(IV4,2)=1,COUNTIF(Jours_fériés,AND(IV4+1,IE+2))),IV25-HLOOKUP(IV4+3,Journalier_HLV_Inter,23,FALSE),IF(AND(WEEKDAY(IV4,2)=1,COUNTIF(Jours_fériés,IV4+1)),IV25-HLOOKUP(IV4+2,Journalier_HLV_Inter,23,FALSE),IF(AND(WEEKDAY(IV4,2)=2,COUNTIF(Jours_fériés,AND(IV4+1,IV4+2))),IV25-HLOOKUP(IV4+3,Journalier_HLV_Inter,23,FALSE),IF(AND(WEEKDAY(IV4,2)=2,COUNTIF(Jours_fériés,IV4+1)),IV25-HLOOKUP(IV4+2,Journalier_HLV_Inter,23,FALSE),IF(AND(WEEKDAY(IV4,2)=3,COUNTIF(Jours_fériés,AND(IV4+1,IV4+2))),IV25-HLOOKUP(IV4+5,Journalier_HLV_Inter,23,FALSE),IF(AND(WEEKDAY(IV4,2)=3,COUNTIF(Jours_fériés,IV4+1)),IV25-HLOOKUP(IV4+2,Journalier_HLV_Inter,23,FALSE),IF(AND(WEEKDAY(IV4,2)=4,COUNTIF(Jours_fériés,IV4+1)),IV25-HLOOKUP(IV4+4,Journalier_HLV_Inter,23,FALSE),IF(AND(WEEKDAY(IV4,2)=4,COUNTIF(Jours_fériés,AND(IV4+1,IV4+4))),IV25-HLOOKUP(IV4+5,Journalier_HLV_Inter,23,FALSE),IF(AND(WEEKDAY(IV4,2)=5,COUNTIF(Jours_fériés,IV4+3)),IV25-HLOOKUP(IV4+4,Journalier_HLV_Inter,23,FALSE),IF(COUNTIF(Week_end,IV4),0,IF(COUNTIF(Jours_fériés,IV4),0,IV25-HLOOKUP(IV4+1,Journalier_HLV_Inter,23,FALSE)))))))))))))</f>
        <v>0</v>
      </c>
      <c r="IW32" s="70">
        <f>IF(WEEKDAY(IW4,2)=5,(IW25-HLOOKUP(IW4+3,Journalier_HLV_Inter,23,FALSE)),IF(AND(WEEKDAY(IW4,2)=1,COUNTIF(Jours_fériés,AND(IW4+1,IE+2))),IW25-HLOOKUP(IW4+3,Journalier_HLV_Inter,23,FALSE),IF(AND(WEEKDAY(IW4,2)=1,COUNTIF(Jours_fériés,IW4+1)),IW25-HLOOKUP(IW4+2,Journalier_HLV_Inter,23,FALSE),IF(AND(WEEKDAY(IW4,2)=2,COUNTIF(Jours_fériés,AND(IW4+1,IW4+2))),IW25-HLOOKUP(IW4+3,Journalier_HLV_Inter,23,FALSE),IF(AND(WEEKDAY(IW4,2)=2,COUNTIF(Jours_fériés,IW4+1)),IW25-HLOOKUP(IW4+2,Journalier_HLV_Inter,23,FALSE),IF(AND(WEEKDAY(IW4,2)=3,COUNTIF(Jours_fériés,AND(IW4+1,IW4+2))),IW25-HLOOKUP(IW4+5,Journalier_HLV_Inter,23,FALSE),IF(AND(WEEKDAY(IW4,2)=3,COUNTIF(Jours_fériés,IW4+1)),IW25-HLOOKUP(IW4+2,Journalier_HLV_Inter,23,FALSE),IF(AND(WEEKDAY(IW4,2)=4,COUNTIF(Jours_fériés,IW4+1)),IW25-HLOOKUP(IW4+4,Journalier_HLV_Inter,23,FALSE),IF(AND(WEEKDAY(IW4,2)=4,COUNTIF(Jours_fériés,AND(IW4+1,IW4+4))),IW25-HLOOKUP(IW4+5,Journalier_HLV_Inter,23,FALSE),IF(AND(WEEKDAY(IW4,2)=5,COUNTIF(Jours_fériés,IW4+3)),IW25-HLOOKUP(IW4+4,Journalier_HLV_Inter,23,FALSE),IF(COUNTIF(Week_end,IW4),0,IF(COUNTIF(Jours_fériés,IW4),0,IW25-HLOOKUP(IW4+1,Journalier_HLV_Inter,23,FALSE)))))))))))))</f>
        <v>0</v>
      </c>
      <c r="IX32" s="70">
        <f>IF(WEEKDAY(IX4,2)=5,(IX25-HLOOKUP(IX4+3,Journalier_HLV_Inter,23,FALSE)),IF(AND(WEEKDAY(IX4,2)=1,COUNTIF(Jours_fériés,AND(IX4+1,IE+2))),IX25-HLOOKUP(IX4+3,Journalier_HLV_Inter,23,FALSE),IF(AND(WEEKDAY(IX4,2)=1,COUNTIF(Jours_fériés,IX4+1)),IX25-HLOOKUP(IX4+2,Journalier_HLV_Inter,23,FALSE),IF(AND(WEEKDAY(IX4,2)=2,COUNTIF(Jours_fériés,AND(IX4+1,IX4+2))),IX25-HLOOKUP(IX4+3,Journalier_HLV_Inter,23,FALSE),IF(AND(WEEKDAY(IX4,2)=2,COUNTIF(Jours_fériés,IX4+1)),IX25-HLOOKUP(IX4+2,Journalier_HLV_Inter,23,FALSE),IF(AND(WEEKDAY(IX4,2)=3,COUNTIF(Jours_fériés,AND(IX4+1,IX4+2))),IX25-HLOOKUP(IX4+5,Journalier_HLV_Inter,23,FALSE),IF(AND(WEEKDAY(IX4,2)=3,COUNTIF(Jours_fériés,IX4+1)),IX25-HLOOKUP(IX4+2,Journalier_HLV_Inter,23,FALSE),IF(AND(WEEKDAY(IX4,2)=4,COUNTIF(Jours_fériés,IX4+1)),IX25-HLOOKUP(IX4+4,Journalier_HLV_Inter,23,FALSE),IF(AND(WEEKDAY(IX4,2)=4,COUNTIF(Jours_fériés,AND(IX4+1,IX4+4))),IX25-HLOOKUP(IX4+5,Journalier_HLV_Inter,23,FALSE),IF(AND(WEEKDAY(IX4,2)=5,COUNTIF(Jours_fériés,IX4+3)),IX25-HLOOKUP(IX4+4,Journalier_HLV_Inter,23,FALSE),IF(COUNTIF(Week_end,IX4),0,IF(COUNTIF(Jours_fériés,IX4),0,IX25-HLOOKUP(IX4+1,Journalier_HLV_Inter,23,FALSE)))))))))))))</f>
        <v>0</v>
      </c>
      <c r="IY32" s="70">
        <f>IF(WEEKDAY(IY4,2)=5,(IY25-HLOOKUP(IY4+3,Journalier_HLV_Inter,23,FALSE)),IF(AND(WEEKDAY(IY4,2)=1,COUNTIF(Jours_fériés,AND(IY4+1,IE+2))),IY25-HLOOKUP(IY4+3,Journalier_HLV_Inter,23,FALSE),IF(AND(WEEKDAY(IY4,2)=1,COUNTIF(Jours_fériés,IY4+1)),IY25-HLOOKUP(IY4+2,Journalier_HLV_Inter,23,FALSE),IF(AND(WEEKDAY(IY4,2)=2,COUNTIF(Jours_fériés,AND(IY4+1,IY4+2))),IY25-HLOOKUP(IY4+3,Journalier_HLV_Inter,23,FALSE),IF(AND(WEEKDAY(IY4,2)=2,COUNTIF(Jours_fériés,IY4+1)),IY25-HLOOKUP(IY4+2,Journalier_HLV_Inter,23,FALSE),IF(AND(WEEKDAY(IY4,2)=3,COUNTIF(Jours_fériés,AND(IY4+1,IY4+2))),IY25-HLOOKUP(IY4+5,Journalier_HLV_Inter,23,FALSE),IF(AND(WEEKDAY(IY4,2)=3,COUNTIF(Jours_fériés,IY4+1)),IY25-HLOOKUP(IY4+2,Journalier_HLV_Inter,23,FALSE),IF(AND(WEEKDAY(IY4,2)=4,COUNTIF(Jours_fériés,IY4+1)),IY25-HLOOKUP(IY4+4,Journalier_HLV_Inter,23,FALSE),IF(AND(WEEKDAY(IY4,2)=4,COUNTIF(Jours_fériés,AND(IY4+1,IY4+4))),IY25-HLOOKUP(IY4+5,Journalier_HLV_Inter,23,FALSE),IF(AND(WEEKDAY(IY4,2)=5,COUNTIF(Jours_fériés,IY4+3)),IY25-HLOOKUP(IY4+4,Journalier_HLV_Inter,23,FALSE),IF(COUNTIF(Week_end,IY4),0,IF(COUNTIF(Jours_fériés,IY4),0,IY25-HLOOKUP(IY4+1,Journalier_HLV_Inter,23,FALSE)))))))))))))</f>
        <v>0</v>
      </c>
      <c r="IZ32" s="70">
        <f>IF(WEEKDAY(IZ4,2)=5,(IZ25-HLOOKUP(IZ4+3,Journalier_HLV_Inter,23,FALSE)),IF(AND(WEEKDAY(IZ4,2)=1,COUNTIF(Jours_fériés,AND(IZ4+1,IE+2))),IZ25-HLOOKUP(IZ4+3,Journalier_HLV_Inter,23,FALSE),IF(AND(WEEKDAY(IZ4,2)=1,COUNTIF(Jours_fériés,IZ4+1)),IZ25-HLOOKUP(IZ4+2,Journalier_HLV_Inter,23,FALSE),IF(AND(WEEKDAY(IZ4,2)=2,COUNTIF(Jours_fériés,AND(IZ4+1,IZ4+2))),IZ25-HLOOKUP(IZ4+3,Journalier_HLV_Inter,23,FALSE),IF(AND(WEEKDAY(IZ4,2)=2,COUNTIF(Jours_fériés,IZ4+1)),IZ25-HLOOKUP(IZ4+2,Journalier_HLV_Inter,23,FALSE),IF(AND(WEEKDAY(IZ4,2)=3,COUNTIF(Jours_fériés,AND(IZ4+1,IZ4+2))),IZ25-HLOOKUP(IZ4+5,Journalier_HLV_Inter,23,FALSE),IF(AND(WEEKDAY(IZ4,2)=3,COUNTIF(Jours_fériés,IZ4+1)),IZ25-HLOOKUP(IZ4+2,Journalier_HLV_Inter,23,FALSE),IF(AND(WEEKDAY(IZ4,2)=4,COUNTIF(Jours_fériés,IZ4+1)),IZ25-HLOOKUP(IZ4+4,Journalier_HLV_Inter,23,FALSE),IF(AND(WEEKDAY(IZ4,2)=4,COUNTIF(Jours_fériés,AND(IZ4+1,IZ4+4))),IZ25-HLOOKUP(IZ4+5,Journalier_HLV_Inter,23,FALSE),IF(AND(WEEKDAY(IZ4,2)=5,COUNTIF(Jours_fériés,IZ4+3)),IZ25-HLOOKUP(IZ4+4,Journalier_HLV_Inter,23,FALSE),IF(COUNTIF(Week_end,IZ4),0,IF(COUNTIF(Jours_fériés,IZ4),0,IZ25-HLOOKUP(IZ4+1,Journalier_HLV_Inter,23,FALSE)))))))))))))</f>
        <v>0</v>
      </c>
      <c r="JA32" s="70">
        <f>IF(WEEKDAY(JA4,2)=5,(JA25-HLOOKUP(JA4+3,Journalier_HLV_Inter,23,FALSE)),IF(AND(WEEKDAY(JA4,2)=1,COUNTIF(Jours_fériés,AND(JA4+1,IE+2))),JA25-HLOOKUP(JA4+3,Journalier_HLV_Inter,23,FALSE),IF(AND(WEEKDAY(JA4,2)=1,COUNTIF(Jours_fériés,JA4+1)),JA25-HLOOKUP(JA4+2,Journalier_HLV_Inter,23,FALSE),IF(AND(WEEKDAY(JA4,2)=2,COUNTIF(Jours_fériés,AND(JA4+1,JA4+2))),JA25-HLOOKUP(JA4+3,Journalier_HLV_Inter,23,FALSE),IF(AND(WEEKDAY(JA4,2)=2,COUNTIF(Jours_fériés,JA4+1)),JA25-HLOOKUP(JA4+2,Journalier_HLV_Inter,23,FALSE),IF(AND(WEEKDAY(JA4,2)=3,COUNTIF(Jours_fériés,AND(JA4+1,JA4+2))),JA25-HLOOKUP(JA4+5,Journalier_HLV_Inter,23,FALSE),IF(AND(WEEKDAY(JA4,2)=3,COUNTIF(Jours_fériés,JA4+1)),JA25-HLOOKUP(JA4+2,Journalier_HLV_Inter,23,FALSE),IF(AND(WEEKDAY(JA4,2)=4,COUNTIF(Jours_fériés,JA4+1)),JA25-HLOOKUP(JA4+4,Journalier_HLV_Inter,23,FALSE),IF(AND(WEEKDAY(JA4,2)=4,COUNTIF(Jours_fériés,AND(JA4+1,JA4+4))),JA25-HLOOKUP(JA4+5,Journalier_HLV_Inter,23,FALSE),IF(AND(WEEKDAY(JA4,2)=5,COUNTIF(Jours_fériés,JA4+3)),JA25-HLOOKUP(JA4+4,Journalier_HLV_Inter,23,FALSE),IF(COUNTIF(Week_end,JA4),0,IF(COUNTIF(Jours_fériés,JA4),0,JA25-HLOOKUP(JA4+1,Journalier_HLV_Inter,23,FALSE)))))))))))))</f>
        <v>0</v>
      </c>
      <c r="JB32" s="70">
        <f>IF(WEEKDAY(JB4,2)=5,(JB25-HLOOKUP(JB4+3,Journalier_HLV_Inter,23,FALSE)),IF(AND(WEEKDAY(JB4,2)=1,COUNTIF(Jours_fériés,AND(JB4+1,IE+2))),JB25-HLOOKUP(JB4+3,Journalier_HLV_Inter,23,FALSE),IF(AND(WEEKDAY(JB4,2)=1,COUNTIF(Jours_fériés,JB4+1)),JB25-HLOOKUP(JB4+2,Journalier_HLV_Inter,23,FALSE),IF(AND(WEEKDAY(JB4,2)=2,COUNTIF(Jours_fériés,AND(JB4+1,JB4+2))),JB25-HLOOKUP(JB4+3,Journalier_HLV_Inter,23,FALSE),IF(AND(WEEKDAY(JB4,2)=2,COUNTIF(Jours_fériés,JB4+1)),JB25-HLOOKUP(JB4+2,Journalier_HLV_Inter,23,FALSE),IF(AND(WEEKDAY(JB4,2)=3,COUNTIF(Jours_fériés,AND(JB4+1,JB4+2))),JB25-HLOOKUP(JB4+5,Journalier_HLV_Inter,23,FALSE),IF(AND(WEEKDAY(JB4,2)=3,COUNTIF(Jours_fériés,JB4+1)),JB25-HLOOKUP(JB4+2,Journalier_HLV_Inter,23,FALSE),IF(AND(WEEKDAY(JB4,2)=4,COUNTIF(Jours_fériés,JB4+1)),JB25-HLOOKUP(JB4+4,Journalier_HLV_Inter,23,FALSE),IF(AND(WEEKDAY(JB4,2)=4,COUNTIF(Jours_fériés,AND(JB4+1,JB4+4))),JB25-HLOOKUP(JB4+5,Journalier_HLV_Inter,23,FALSE),IF(AND(WEEKDAY(JB4,2)=5,COUNTIF(Jours_fériés,JB4+3)),JB25-HLOOKUP(JB4+4,Journalier_HLV_Inter,23,FALSE),IF(COUNTIF(Week_end,JB4),0,IF(COUNTIF(Jours_fériés,JB4),0,JB25-HLOOKUP(JB4+1,Journalier_HLV_Inter,23,FALSE)))))))))))))</f>
        <v>0</v>
      </c>
      <c r="JC32" s="70">
        <f>IF(WEEKDAY(JC4,2)=5,(JC25-HLOOKUP(JC4+3,Journalier_HLV_Inter,23,FALSE)),IF(AND(WEEKDAY(JC4,2)=1,COUNTIF(Jours_fériés,AND(JC4+1,IE+2))),JC25-HLOOKUP(JC4+3,Journalier_HLV_Inter,23,FALSE),IF(AND(WEEKDAY(JC4,2)=1,COUNTIF(Jours_fériés,JC4+1)),JC25-HLOOKUP(JC4+2,Journalier_HLV_Inter,23,FALSE),IF(AND(WEEKDAY(JC4,2)=2,COUNTIF(Jours_fériés,AND(JC4+1,JC4+2))),JC25-HLOOKUP(JC4+3,Journalier_HLV_Inter,23,FALSE),IF(AND(WEEKDAY(JC4,2)=2,COUNTIF(Jours_fériés,JC4+1)),JC25-HLOOKUP(JC4+2,Journalier_HLV_Inter,23,FALSE),IF(AND(WEEKDAY(JC4,2)=3,COUNTIF(Jours_fériés,AND(JC4+1,JC4+2))),JC25-HLOOKUP(JC4+5,Journalier_HLV_Inter,23,FALSE),IF(AND(WEEKDAY(JC4,2)=3,COUNTIF(Jours_fériés,JC4+1)),JC25-HLOOKUP(JC4+2,Journalier_HLV_Inter,23,FALSE),IF(AND(WEEKDAY(JC4,2)=4,COUNTIF(Jours_fériés,JC4+1)),JC25-HLOOKUP(JC4+4,Journalier_HLV_Inter,23,FALSE),IF(AND(WEEKDAY(JC4,2)=4,COUNTIF(Jours_fériés,AND(JC4+1,JC4+4))),JC25-HLOOKUP(JC4+5,Journalier_HLV_Inter,23,FALSE),IF(AND(WEEKDAY(JC4,2)=5,COUNTIF(Jours_fériés,JC4+3)),JC25-HLOOKUP(JC4+4,Journalier_HLV_Inter,23,FALSE),IF(COUNTIF(Week_end,JC4),0,IF(COUNTIF(Jours_fériés,JC4),0,JC25-HLOOKUP(JC4+1,Journalier_HLV_Inter,23,FALSE)))))))))))))</f>
        <v>0</v>
      </c>
      <c r="JD32" s="70">
        <f>IF(WEEKDAY(JD4,2)=5,(JD25-HLOOKUP(JD4+3,Journalier_HLV_Inter,23,FALSE)),IF(AND(WEEKDAY(JD4,2)=1,COUNTIF(Jours_fériés,AND(JD4+1,IE+2))),JD25-HLOOKUP(JD4+3,Journalier_HLV_Inter,23,FALSE),IF(AND(WEEKDAY(JD4,2)=1,COUNTIF(Jours_fériés,JD4+1)),JD25-HLOOKUP(JD4+2,Journalier_HLV_Inter,23,FALSE),IF(AND(WEEKDAY(JD4,2)=2,COUNTIF(Jours_fériés,AND(JD4+1,JD4+2))),JD25-HLOOKUP(JD4+3,Journalier_HLV_Inter,23,FALSE),IF(AND(WEEKDAY(JD4,2)=2,COUNTIF(Jours_fériés,JD4+1)),JD25-HLOOKUP(JD4+2,Journalier_HLV_Inter,23,FALSE),IF(AND(WEEKDAY(JD4,2)=3,COUNTIF(Jours_fériés,AND(JD4+1,JD4+2))),JD25-HLOOKUP(JD4+5,Journalier_HLV_Inter,23,FALSE),IF(AND(WEEKDAY(JD4,2)=3,COUNTIF(Jours_fériés,JD4+1)),JD25-HLOOKUP(JD4+2,Journalier_HLV_Inter,23,FALSE),IF(AND(WEEKDAY(JD4,2)=4,COUNTIF(Jours_fériés,JD4+1)),JD25-HLOOKUP(JD4+4,Journalier_HLV_Inter,23,FALSE),IF(AND(WEEKDAY(JD4,2)=4,COUNTIF(Jours_fériés,AND(JD4+1,JD4+4))),JD25-HLOOKUP(JD4+5,Journalier_HLV_Inter,23,FALSE),IF(AND(WEEKDAY(JD4,2)=5,COUNTIF(Jours_fériés,JD4+3)),JD25-HLOOKUP(JD4+4,Journalier_HLV_Inter,23,FALSE),IF(COUNTIF(Week_end,JD4),0,IF(COUNTIF(Jours_fériés,JD4),0,JD25-HLOOKUP(JD4+1,Journalier_HLV_Inter,23,FALSE)))))))))))))</f>
        <v>0</v>
      </c>
      <c r="JE32" s="70">
        <f>IF(WEEKDAY(JE4,2)=5,(JE25-HLOOKUP(JE4+3,Journalier_HLV_Inter,23,FALSE)),IF(AND(WEEKDAY(JE4,2)=1,COUNTIF(Jours_fériés,AND(JE4+1,IE+2))),JE25-HLOOKUP(JE4+3,Journalier_HLV_Inter,23,FALSE),IF(AND(WEEKDAY(JE4,2)=1,COUNTIF(Jours_fériés,JE4+1)),JE25-HLOOKUP(JE4+2,Journalier_HLV_Inter,23,FALSE),IF(AND(WEEKDAY(JE4,2)=2,COUNTIF(Jours_fériés,AND(JE4+1,JE4+2))),JE25-HLOOKUP(JE4+3,Journalier_HLV_Inter,23,FALSE),IF(AND(WEEKDAY(JE4,2)=2,COUNTIF(Jours_fériés,JE4+1)),JE25-HLOOKUP(JE4+2,Journalier_HLV_Inter,23,FALSE),IF(AND(WEEKDAY(JE4,2)=3,COUNTIF(Jours_fériés,AND(JE4+1,JE4+2))),JE25-HLOOKUP(JE4+5,Journalier_HLV_Inter,23,FALSE),IF(AND(WEEKDAY(JE4,2)=3,COUNTIF(Jours_fériés,JE4+1)),JE25-HLOOKUP(JE4+2,Journalier_HLV_Inter,23,FALSE),IF(AND(WEEKDAY(JE4,2)=4,COUNTIF(Jours_fériés,JE4+1)),JE25-HLOOKUP(JE4+4,Journalier_HLV_Inter,23,FALSE),IF(AND(WEEKDAY(JE4,2)=4,COUNTIF(Jours_fériés,AND(JE4+1,JE4+4))),JE25-HLOOKUP(JE4+5,Journalier_HLV_Inter,23,FALSE),IF(AND(WEEKDAY(JE4,2)=5,COUNTIF(Jours_fériés,JE4+3)),JE25-HLOOKUP(JE4+4,Journalier_HLV_Inter,23,FALSE),IF(COUNTIF(Week_end,JE4),0,IF(COUNTIF(Jours_fériés,JE4),0,JE25-HLOOKUP(JE4+1,Journalier_HLV_Inter,23,FALSE)))))))))))))</f>
        <v>0</v>
      </c>
      <c r="JF32" s="70">
        <f>IF(WEEKDAY(JF4,2)=5,(JF25-HLOOKUP(JF4+3,Journalier_HLV_Inter,23,FALSE)),IF(AND(WEEKDAY(JF4,2)=1,COUNTIF(Jours_fériés,AND(JF4+1,IE+2))),JF25-HLOOKUP(JF4+3,Journalier_HLV_Inter,23,FALSE),IF(AND(WEEKDAY(JF4,2)=1,COUNTIF(Jours_fériés,JF4+1)),JF25-HLOOKUP(JF4+2,Journalier_HLV_Inter,23,FALSE),IF(AND(WEEKDAY(JF4,2)=2,COUNTIF(Jours_fériés,AND(JF4+1,JF4+2))),JF25-HLOOKUP(JF4+3,Journalier_HLV_Inter,23,FALSE),IF(AND(WEEKDAY(JF4,2)=2,COUNTIF(Jours_fériés,JF4+1)),JF25-HLOOKUP(JF4+2,Journalier_HLV_Inter,23,FALSE),IF(AND(WEEKDAY(JF4,2)=3,COUNTIF(Jours_fériés,AND(JF4+1,JF4+2))),JF25-HLOOKUP(JF4+5,Journalier_HLV_Inter,23,FALSE),IF(AND(WEEKDAY(JF4,2)=3,COUNTIF(Jours_fériés,JF4+1)),JF25-HLOOKUP(JF4+2,Journalier_HLV_Inter,23,FALSE),IF(AND(WEEKDAY(JF4,2)=4,COUNTIF(Jours_fériés,JF4+1)),JF25-HLOOKUP(JF4+4,Journalier_HLV_Inter,23,FALSE),IF(AND(WEEKDAY(JF4,2)=4,COUNTIF(Jours_fériés,AND(JF4+1,JF4+4))),JF25-HLOOKUP(JF4+5,Journalier_HLV_Inter,23,FALSE),IF(AND(WEEKDAY(JF4,2)=5,COUNTIF(Jours_fériés,JF4+3)),JF25-HLOOKUP(JF4+4,Journalier_HLV_Inter,23,FALSE),IF(COUNTIF(Week_end,JF4),0,IF(COUNTIF(Jours_fériés,JF4),0,JF25-HLOOKUP(JF4+1,Journalier_HLV_Inter,23,FALSE)))))))))))))</f>
        <v>0</v>
      </c>
      <c r="JG32" s="70">
        <f>IF(WEEKDAY(JG4,2)=5,(JG25-HLOOKUP(JG4+3,Journalier_HLV_Inter,23,FALSE)),IF(AND(WEEKDAY(JG4,2)=1,COUNTIF(Jours_fériés,AND(JG4+1,IE+2))),JG25-HLOOKUP(JG4+3,Journalier_HLV_Inter,23,FALSE),IF(AND(WEEKDAY(JG4,2)=1,COUNTIF(Jours_fériés,JG4+1)),JG25-HLOOKUP(JG4+2,Journalier_HLV_Inter,23,FALSE),IF(AND(WEEKDAY(JG4,2)=2,COUNTIF(Jours_fériés,AND(JG4+1,JG4+2))),JG25-HLOOKUP(JG4+3,Journalier_HLV_Inter,23,FALSE),IF(AND(WEEKDAY(JG4,2)=2,COUNTIF(Jours_fériés,JG4+1)),JG25-HLOOKUP(JG4+2,Journalier_HLV_Inter,23,FALSE),IF(AND(WEEKDAY(JG4,2)=3,COUNTIF(Jours_fériés,AND(JG4+1,JG4+2))),JG25-HLOOKUP(JG4+5,Journalier_HLV_Inter,23,FALSE),IF(AND(WEEKDAY(JG4,2)=3,COUNTIF(Jours_fériés,JG4+1)),JG25-HLOOKUP(JG4+2,Journalier_HLV_Inter,23,FALSE),IF(AND(WEEKDAY(JG4,2)=4,COUNTIF(Jours_fériés,JG4+1)),JG25-HLOOKUP(JG4+4,Journalier_HLV_Inter,23,FALSE),IF(AND(WEEKDAY(JG4,2)=4,COUNTIF(Jours_fériés,AND(JG4+1,JG4+4))),JG25-HLOOKUP(JG4+5,Journalier_HLV_Inter,23,FALSE),IF(AND(WEEKDAY(JG4,2)=5,COUNTIF(Jours_fériés,JG4+3)),JG25-HLOOKUP(JG4+4,Journalier_HLV_Inter,23,FALSE),IF(COUNTIF(Week_end,JG4),0,IF(COUNTIF(Jours_fériés,JG4),0,JG25-HLOOKUP(JG4+1,Journalier_HLV_Inter,23,FALSE)))))))))))))</f>
        <v>0</v>
      </c>
      <c r="JH32" s="70">
        <f>IF(WEEKDAY(JH4,2)=5,(JH25-HLOOKUP(JH4+3,Journalier_HLV_Inter,23,FALSE)),IF(AND(WEEKDAY(JH4,2)=1,COUNTIF(Jours_fériés,AND(JH4+1,IE+2))),JH25-HLOOKUP(JH4+3,Journalier_HLV_Inter,23,FALSE),IF(AND(WEEKDAY(JH4,2)=1,COUNTIF(Jours_fériés,JH4+1)),JH25-HLOOKUP(JH4+2,Journalier_HLV_Inter,23,FALSE),IF(AND(WEEKDAY(JH4,2)=2,COUNTIF(Jours_fériés,AND(JH4+1,JH4+2))),JH25-HLOOKUP(JH4+3,Journalier_HLV_Inter,23,FALSE),IF(AND(WEEKDAY(JH4,2)=2,COUNTIF(Jours_fériés,JH4+1)),JH25-HLOOKUP(JH4+2,Journalier_HLV_Inter,23,FALSE),IF(AND(WEEKDAY(JH4,2)=3,COUNTIF(Jours_fériés,AND(JH4+1,JH4+2))),JH25-HLOOKUP(JH4+5,Journalier_HLV_Inter,23,FALSE),IF(AND(WEEKDAY(JH4,2)=3,COUNTIF(Jours_fériés,JH4+1)),JH25-HLOOKUP(JH4+2,Journalier_HLV_Inter,23,FALSE),IF(AND(WEEKDAY(JH4,2)=4,COUNTIF(Jours_fériés,JH4+1)),JH25-HLOOKUP(JH4+4,Journalier_HLV_Inter,23,FALSE),IF(AND(WEEKDAY(JH4,2)=4,COUNTIF(Jours_fériés,AND(JH4+1,JH4+4))),JH25-HLOOKUP(JH4+5,Journalier_HLV_Inter,23,FALSE),IF(AND(WEEKDAY(JH4,2)=5,COUNTIF(Jours_fériés,JH4+3)),JH25-HLOOKUP(JH4+4,Journalier_HLV_Inter,23,FALSE),IF(COUNTIF(Week_end,JH4),0,IF(COUNTIF(Jours_fériés,JH4),0,JH25-HLOOKUP(JH4+1,Journalier_HLV_Inter,23,FALSE)))))))))))))</f>
        <v>0</v>
      </c>
      <c r="JI32" s="70">
        <f>IF(WEEKDAY(JI4,2)=5,(JI25-HLOOKUP(JI4+3,Journalier_HLV_Inter,23,FALSE)),IF(AND(WEEKDAY(JI4,2)=1,COUNTIF(Jours_fériés,AND(JI4+1,IE+2))),JI25-HLOOKUP(JI4+3,Journalier_HLV_Inter,23,FALSE),IF(AND(WEEKDAY(JI4,2)=1,COUNTIF(Jours_fériés,JI4+1)),JI25-HLOOKUP(JI4+2,Journalier_HLV_Inter,23,FALSE),IF(AND(WEEKDAY(JI4,2)=2,COUNTIF(Jours_fériés,AND(JI4+1,JI4+2))),JI25-HLOOKUP(JI4+3,Journalier_HLV_Inter,23,FALSE),IF(AND(WEEKDAY(JI4,2)=2,COUNTIF(Jours_fériés,JI4+1)),JI25-HLOOKUP(JI4+2,Journalier_HLV_Inter,23,FALSE),IF(AND(WEEKDAY(JI4,2)=3,COUNTIF(Jours_fériés,AND(JI4+1,JI4+2))),JI25-HLOOKUP(JI4+5,Journalier_HLV_Inter,23,FALSE),IF(AND(WEEKDAY(JI4,2)=3,COUNTIF(Jours_fériés,JI4+1)),JI25-HLOOKUP(JI4+2,Journalier_HLV_Inter,23,FALSE),IF(AND(WEEKDAY(JI4,2)=4,COUNTIF(Jours_fériés,JI4+1)),JI25-HLOOKUP(JI4+4,Journalier_HLV_Inter,23,FALSE),IF(AND(WEEKDAY(JI4,2)=4,COUNTIF(Jours_fériés,AND(JI4+1,JI4+4))),JI25-HLOOKUP(JI4+5,Journalier_HLV_Inter,23,FALSE),IF(AND(WEEKDAY(JI4,2)=5,COUNTIF(Jours_fériés,JI4+3)),JI25-HLOOKUP(JI4+4,Journalier_HLV_Inter,23,FALSE),IF(COUNTIF(Week_end,JI4),0,IF(COUNTIF(Jours_fériés,JI4),0,JI25-HLOOKUP(JI4+1,Journalier_HLV_Inter,23,FALSE)))))))))))))</f>
        <v>0</v>
      </c>
      <c r="JJ32" s="70">
        <f>IF(WEEKDAY(JJ4,2)=5,(JJ25-HLOOKUP(JJ4+3,Journalier_HLV_Inter,23,FALSE)),IF(AND(WEEKDAY(JJ4,2)=1,COUNTIF(Jours_fériés,AND(JJ4+1,IE+2))),JJ25-HLOOKUP(JJ4+3,Journalier_HLV_Inter,23,FALSE),IF(AND(WEEKDAY(JJ4,2)=1,COUNTIF(Jours_fériés,JJ4+1)),JJ25-HLOOKUP(JJ4+2,Journalier_HLV_Inter,23,FALSE),IF(AND(WEEKDAY(JJ4,2)=2,COUNTIF(Jours_fériés,AND(JJ4+1,JJ4+2))),JJ25-HLOOKUP(JJ4+3,Journalier_HLV_Inter,23,FALSE),IF(AND(WEEKDAY(JJ4,2)=2,COUNTIF(Jours_fériés,JJ4+1)),JJ25-HLOOKUP(JJ4+2,Journalier_HLV_Inter,23,FALSE),IF(AND(WEEKDAY(JJ4,2)=3,COUNTIF(Jours_fériés,AND(JJ4+1,JJ4+2))),JJ25-HLOOKUP(JJ4+5,Journalier_HLV_Inter,23,FALSE),IF(AND(WEEKDAY(JJ4,2)=3,COUNTIF(Jours_fériés,JJ4+1)),JJ25-HLOOKUP(JJ4+2,Journalier_HLV_Inter,23,FALSE),IF(AND(WEEKDAY(JJ4,2)=4,COUNTIF(Jours_fériés,JJ4+1)),JJ25-HLOOKUP(JJ4+4,Journalier_HLV_Inter,23,FALSE),IF(AND(WEEKDAY(JJ4,2)=4,COUNTIF(Jours_fériés,AND(JJ4+1,JJ4+4))),JJ25-HLOOKUP(JJ4+5,Journalier_HLV_Inter,23,FALSE),IF(AND(WEEKDAY(JJ4,2)=5,COUNTIF(Jours_fériés,JJ4+3)),JJ25-HLOOKUP(JJ4+4,Journalier_HLV_Inter,23,FALSE),IF(COUNTIF(Week_end,JJ4),0,IF(COUNTIF(Jours_fériés,JJ4),0,JJ25-HLOOKUP(JJ4+1,Journalier_HLV_Inter,23,FALSE)))))))))))))</f>
        <v>0</v>
      </c>
      <c r="JK32" s="70">
        <f>IF(WEEKDAY(JK4,2)=5,(JK25-HLOOKUP(JK4+3,Journalier_HLV_Inter,23,FALSE)),IF(AND(WEEKDAY(JK4,2)=1,COUNTIF(Jours_fériés,AND(JK4+1,IE+2))),JK25-HLOOKUP(JK4+3,Journalier_HLV_Inter,23,FALSE),IF(AND(WEEKDAY(JK4,2)=1,COUNTIF(Jours_fériés,JK4+1)),JK25-HLOOKUP(JK4+2,Journalier_HLV_Inter,23,FALSE),IF(AND(WEEKDAY(JK4,2)=2,COUNTIF(Jours_fériés,AND(JK4+1,JK4+2))),JK25-HLOOKUP(JK4+3,Journalier_HLV_Inter,23,FALSE),IF(AND(WEEKDAY(JK4,2)=2,COUNTIF(Jours_fériés,JK4+1)),JK25-HLOOKUP(JK4+2,Journalier_HLV_Inter,23,FALSE),IF(AND(WEEKDAY(JK4,2)=3,COUNTIF(Jours_fériés,AND(JK4+1,JK4+2))),JK25-HLOOKUP(JK4+5,Journalier_HLV_Inter,23,FALSE),IF(AND(WEEKDAY(JK4,2)=3,COUNTIF(Jours_fériés,JK4+1)),JK25-HLOOKUP(JK4+2,Journalier_HLV_Inter,23,FALSE),IF(AND(WEEKDAY(JK4,2)=4,COUNTIF(Jours_fériés,JK4+1)),JK25-HLOOKUP(JK4+4,Journalier_HLV_Inter,23,FALSE),IF(AND(WEEKDAY(JK4,2)=4,COUNTIF(Jours_fériés,AND(JK4+1,JK4+4))),JK25-HLOOKUP(JK4+5,Journalier_HLV_Inter,23,FALSE),IF(AND(WEEKDAY(JK4,2)=5,COUNTIF(Jours_fériés,JK4+3)),JK25-HLOOKUP(JK4+4,Journalier_HLV_Inter,23,FALSE),IF(COUNTIF(Week_end,JK4),0,IF(COUNTIF(Jours_fériés,JK4),0,JK25-HLOOKUP(JK4+1,Journalier_HLV_Inter,23,FALSE)))))))))))))</f>
        <v>0</v>
      </c>
      <c r="JL32" s="70">
        <f>IF(WEEKDAY(JL4,2)=5,(JL25-HLOOKUP(JL4+3,Journalier_HLV_Inter,23,FALSE)),IF(AND(WEEKDAY(JL4,2)=1,COUNTIF(Jours_fériés,AND(JL4+1,IE+2))),JL25-HLOOKUP(JL4+3,Journalier_HLV_Inter,23,FALSE),IF(AND(WEEKDAY(JL4,2)=1,COUNTIF(Jours_fériés,JL4+1)),JL25-HLOOKUP(JL4+2,Journalier_HLV_Inter,23,FALSE),IF(AND(WEEKDAY(JL4,2)=2,COUNTIF(Jours_fériés,AND(JL4+1,JL4+2))),JL25-HLOOKUP(JL4+3,Journalier_HLV_Inter,23,FALSE),IF(AND(WEEKDAY(JL4,2)=2,COUNTIF(Jours_fériés,JL4+1)),JL25-HLOOKUP(JL4+2,Journalier_HLV_Inter,23,FALSE),IF(AND(WEEKDAY(JL4,2)=3,COUNTIF(Jours_fériés,AND(JL4+1,JL4+2))),JL25-HLOOKUP(JL4+5,Journalier_HLV_Inter,23,FALSE),IF(AND(WEEKDAY(JL4,2)=3,COUNTIF(Jours_fériés,JL4+1)),JL25-HLOOKUP(JL4+2,Journalier_HLV_Inter,23,FALSE),IF(AND(WEEKDAY(JL4,2)=4,COUNTIF(Jours_fériés,JL4+1)),JL25-HLOOKUP(JL4+4,Journalier_HLV_Inter,23,FALSE),IF(AND(WEEKDAY(JL4,2)=4,COUNTIF(Jours_fériés,AND(JL4+1,JL4+4))),JL25-HLOOKUP(JL4+5,Journalier_HLV_Inter,23,FALSE),IF(AND(WEEKDAY(JL4,2)=5,COUNTIF(Jours_fériés,JL4+3)),JL25-HLOOKUP(JL4+4,Journalier_HLV_Inter,23,FALSE),IF(COUNTIF(Week_end,JL4),0,IF(COUNTIF(Jours_fériés,JL4),0,JL25-HLOOKUP(JL4+1,Journalier_HLV_Inter,23,FALSE)))))))))))))</f>
        <v>0</v>
      </c>
      <c r="JM32" s="70">
        <f>IF(WEEKDAY(JM4,2)=5,(JM25-HLOOKUP(JM4+3,Journalier_HLV_Inter,23,FALSE)),IF(AND(WEEKDAY(JM4,2)=1,COUNTIF(Jours_fériés,AND(JM4+1,IE+2))),JM25-HLOOKUP(JM4+3,Journalier_HLV_Inter,23,FALSE),IF(AND(WEEKDAY(JM4,2)=1,COUNTIF(Jours_fériés,JM4+1)),JM25-HLOOKUP(JM4+2,Journalier_HLV_Inter,23,FALSE),IF(AND(WEEKDAY(JM4,2)=2,COUNTIF(Jours_fériés,AND(JM4+1,JM4+2))),JM25-HLOOKUP(JM4+3,Journalier_HLV_Inter,23,FALSE),IF(AND(WEEKDAY(JM4,2)=2,COUNTIF(Jours_fériés,JM4+1)),JM25-HLOOKUP(JM4+2,Journalier_HLV_Inter,23,FALSE),IF(AND(WEEKDAY(JM4,2)=3,COUNTIF(Jours_fériés,AND(JM4+1,JM4+2))),JM25-HLOOKUP(JM4+5,Journalier_HLV_Inter,23,FALSE),IF(AND(WEEKDAY(JM4,2)=3,COUNTIF(Jours_fériés,JM4+1)),JM25-HLOOKUP(JM4+2,Journalier_HLV_Inter,23,FALSE),IF(AND(WEEKDAY(JM4,2)=4,COUNTIF(Jours_fériés,JM4+1)),JM25-HLOOKUP(JM4+4,Journalier_HLV_Inter,23,FALSE),IF(AND(WEEKDAY(JM4,2)=4,COUNTIF(Jours_fériés,AND(JM4+1,JM4+4))),JM25-HLOOKUP(JM4+5,Journalier_HLV_Inter,23,FALSE),IF(AND(WEEKDAY(JM4,2)=5,COUNTIF(Jours_fériés,JM4+3)),JM25-HLOOKUP(JM4+4,Journalier_HLV_Inter,23,FALSE),IF(COUNTIF(Week_end,JM4),0,IF(COUNTIF(Jours_fériés,JM4),0,JM25-HLOOKUP(JM4+1,Journalier_HLV_Inter,23,FALSE)))))))))))))</f>
        <v>0</v>
      </c>
      <c r="JN32" s="70">
        <f>IF(WEEKDAY(JN4,2)=5,(JN25-HLOOKUP(JN4+3,Journalier_HLV_Inter,23,FALSE)),IF(AND(WEEKDAY(JN4,2)=1,COUNTIF(Jours_fériés,AND(JN4+1,IE+2))),JN25-HLOOKUP(JN4+3,Journalier_HLV_Inter,23,FALSE),IF(AND(WEEKDAY(JN4,2)=1,COUNTIF(Jours_fériés,JN4+1)),JN25-HLOOKUP(JN4+2,Journalier_HLV_Inter,23,FALSE),IF(AND(WEEKDAY(JN4,2)=2,COUNTIF(Jours_fériés,AND(JN4+1,JN4+2))),JN25-HLOOKUP(JN4+3,Journalier_HLV_Inter,23,FALSE),IF(AND(WEEKDAY(JN4,2)=2,COUNTIF(Jours_fériés,JN4+1)),JN25-HLOOKUP(JN4+2,Journalier_HLV_Inter,23,FALSE),IF(AND(WEEKDAY(JN4,2)=3,COUNTIF(Jours_fériés,AND(JN4+1,JN4+2))),JN25-HLOOKUP(JN4+5,Journalier_HLV_Inter,23,FALSE),IF(AND(WEEKDAY(JN4,2)=3,COUNTIF(Jours_fériés,JN4+1)),JN25-HLOOKUP(JN4+2,Journalier_HLV_Inter,23,FALSE),IF(AND(WEEKDAY(JN4,2)=4,COUNTIF(Jours_fériés,JN4+1)),JN25-HLOOKUP(JN4+4,Journalier_HLV_Inter,23,FALSE),IF(AND(WEEKDAY(JN4,2)=4,COUNTIF(Jours_fériés,AND(JN4+1,JN4+4))),JN25-HLOOKUP(JN4+5,Journalier_HLV_Inter,23,FALSE),IF(AND(WEEKDAY(JN4,2)=5,COUNTIF(Jours_fériés,JN4+3)),JN25-HLOOKUP(JN4+4,Journalier_HLV_Inter,23,FALSE),IF(COUNTIF(Week_end,JN4),0,IF(COUNTIF(Jours_fériés,JN4),0,JN25-HLOOKUP(JN4+1,Journalier_HLV_Inter,23,FALSE)))))))))))))</f>
        <v>0</v>
      </c>
      <c r="JO32" s="70">
        <f>IF(WEEKDAY(JO4,2)=5,(JO25-HLOOKUP(JO4+3,Journalier_HLV_Inter,23,FALSE)),IF(AND(WEEKDAY(JO4,2)=1,COUNTIF(Jours_fériés,AND(JO4+1,IE+2))),JO25-HLOOKUP(JO4+3,Journalier_HLV_Inter,23,FALSE),IF(AND(WEEKDAY(JO4,2)=1,COUNTIF(Jours_fériés,JO4+1)),JO25-HLOOKUP(JO4+2,Journalier_HLV_Inter,23,FALSE),IF(AND(WEEKDAY(JO4,2)=2,COUNTIF(Jours_fériés,AND(JO4+1,JO4+2))),JO25-HLOOKUP(JO4+3,Journalier_HLV_Inter,23,FALSE),IF(AND(WEEKDAY(JO4,2)=2,COUNTIF(Jours_fériés,JO4+1)),JO25-HLOOKUP(JO4+2,Journalier_HLV_Inter,23,FALSE),IF(AND(WEEKDAY(JO4,2)=3,COUNTIF(Jours_fériés,AND(JO4+1,JO4+2))),JO25-HLOOKUP(JO4+5,Journalier_HLV_Inter,23,FALSE),IF(AND(WEEKDAY(JO4,2)=3,COUNTIF(Jours_fériés,JO4+1)),JO25-HLOOKUP(JO4+2,Journalier_HLV_Inter,23,FALSE),IF(AND(WEEKDAY(JO4,2)=4,COUNTIF(Jours_fériés,JO4+1)),JO25-HLOOKUP(JO4+4,Journalier_HLV_Inter,23,FALSE),IF(AND(WEEKDAY(JO4,2)=4,COUNTIF(Jours_fériés,AND(JO4+1,JO4+4))),JO25-HLOOKUP(JO4+5,Journalier_HLV_Inter,23,FALSE),IF(AND(WEEKDAY(JO4,2)=5,COUNTIF(Jours_fériés,JO4+3)),JO25-HLOOKUP(JO4+4,Journalier_HLV_Inter,23,FALSE),IF(COUNTIF(Week_end,JO4),0,IF(COUNTIF(Jours_fériés,JO4),0,JO25-HLOOKUP(JO4+1,Journalier_HLV_Inter,23,FALSE)))))))))))))</f>
        <v>0</v>
      </c>
      <c r="JP32" s="70">
        <f>IF(WEEKDAY(JP4,2)=5,(JP25-HLOOKUP(JP4+3,Journalier_HLV_Inter,23,FALSE)),IF(AND(WEEKDAY(JP4,2)=1,COUNTIF(Jours_fériés,AND(JP4+1,IE+2))),JP25-HLOOKUP(JP4+3,Journalier_HLV_Inter,23,FALSE),IF(AND(WEEKDAY(JP4,2)=1,COUNTIF(Jours_fériés,JP4+1)),JP25-HLOOKUP(JP4+2,Journalier_HLV_Inter,23,FALSE),IF(AND(WEEKDAY(JP4,2)=2,COUNTIF(Jours_fériés,AND(JP4+1,JP4+2))),JP25-HLOOKUP(JP4+3,Journalier_HLV_Inter,23,FALSE),IF(AND(WEEKDAY(JP4,2)=2,COUNTIF(Jours_fériés,JP4+1)),JP25-HLOOKUP(JP4+2,Journalier_HLV_Inter,23,FALSE),IF(AND(WEEKDAY(JP4,2)=3,COUNTIF(Jours_fériés,AND(JP4+1,JP4+2))),JP25-HLOOKUP(JP4+5,Journalier_HLV_Inter,23,FALSE),IF(AND(WEEKDAY(JP4,2)=3,COUNTIF(Jours_fériés,JP4+1)),JP25-HLOOKUP(JP4+2,Journalier_HLV_Inter,23,FALSE),IF(AND(WEEKDAY(JP4,2)=4,COUNTIF(Jours_fériés,JP4+1)),JP25-HLOOKUP(JP4+4,Journalier_HLV_Inter,23,FALSE),IF(AND(WEEKDAY(JP4,2)=4,COUNTIF(Jours_fériés,AND(JP4+1,JP4+4))),JP25-HLOOKUP(JP4+5,Journalier_HLV_Inter,23,FALSE),IF(AND(WEEKDAY(JP4,2)=5,COUNTIF(Jours_fériés,JP4+3)),JP25-HLOOKUP(JP4+4,Journalier_HLV_Inter,23,FALSE),IF(COUNTIF(Week_end,JP4),0,IF(COUNTIF(Jours_fériés,JP4),0,JP25-HLOOKUP(JP4+1,Journalier_HLV_Inter,23,FALSE)))))))))))))</f>
        <v>0</v>
      </c>
      <c r="JQ32" s="70">
        <f>IF(WEEKDAY(JQ4,2)=5,(JQ25-HLOOKUP(JQ4+3,Journalier_HLV_Inter,23,FALSE)),IF(AND(WEEKDAY(JQ4,2)=1,COUNTIF(Jours_fériés,AND(JQ4+1,IE+2))),JQ25-HLOOKUP(JQ4+3,Journalier_HLV_Inter,23,FALSE),IF(AND(WEEKDAY(JQ4,2)=1,COUNTIF(Jours_fériés,JQ4+1)),JQ25-HLOOKUP(JQ4+2,Journalier_HLV_Inter,23,FALSE),IF(AND(WEEKDAY(JQ4,2)=2,COUNTIF(Jours_fériés,AND(JQ4+1,JQ4+2))),JQ25-HLOOKUP(JQ4+3,Journalier_HLV_Inter,23,FALSE),IF(AND(WEEKDAY(JQ4,2)=2,COUNTIF(Jours_fériés,JQ4+1)),JQ25-HLOOKUP(JQ4+2,Journalier_HLV_Inter,23,FALSE),IF(AND(WEEKDAY(JQ4,2)=3,COUNTIF(Jours_fériés,AND(JQ4+1,JQ4+2))),JQ25-HLOOKUP(JQ4+5,Journalier_HLV_Inter,23,FALSE),IF(AND(WEEKDAY(JQ4,2)=3,COUNTIF(Jours_fériés,JQ4+1)),JQ25-HLOOKUP(JQ4+2,Journalier_HLV_Inter,23,FALSE),IF(AND(WEEKDAY(JQ4,2)=4,COUNTIF(Jours_fériés,JQ4+1)),JQ25-HLOOKUP(JQ4+4,Journalier_HLV_Inter,23,FALSE),IF(AND(WEEKDAY(JQ4,2)=4,COUNTIF(Jours_fériés,AND(JQ4+1,JQ4+4))),JQ25-HLOOKUP(JQ4+5,Journalier_HLV_Inter,23,FALSE),IF(AND(WEEKDAY(JQ4,2)=5,COUNTIF(Jours_fériés,JQ4+3)),JQ25-HLOOKUP(JQ4+4,Journalier_HLV_Inter,23,FALSE),IF(COUNTIF(Week_end,JQ4),0,IF(COUNTIF(Jours_fériés,JQ4),0,JQ25-HLOOKUP(JQ4+1,Journalier_HLV_Inter,23,FALSE)))))))))))))</f>
        <v>0</v>
      </c>
      <c r="JR32" s="70">
        <f>IF(WEEKDAY(JR4,2)=5,(JR25-HLOOKUP(JR4+3,Journalier_HLV_Inter,23,FALSE)),IF(AND(WEEKDAY(JR4,2)=1,COUNTIF(Jours_fériés,AND(JR4+1,IE+2))),JR25-HLOOKUP(JR4+3,Journalier_HLV_Inter,23,FALSE),IF(AND(WEEKDAY(JR4,2)=1,COUNTIF(Jours_fériés,JR4+1)),JR25-HLOOKUP(JR4+2,Journalier_HLV_Inter,23,FALSE),IF(AND(WEEKDAY(JR4,2)=2,COUNTIF(Jours_fériés,AND(JR4+1,JR4+2))),JR25-HLOOKUP(JR4+3,Journalier_HLV_Inter,23,FALSE),IF(AND(WEEKDAY(JR4,2)=2,COUNTIF(Jours_fériés,JR4+1)),JR25-HLOOKUP(JR4+2,Journalier_HLV_Inter,23,FALSE),IF(AND(WEEKDAY(JR4,2)=3,COUNTIF(Jours_fériés,AND(JR4+1,JR4+2))),JR25-HLOOKUP(JR4+5,Journalier_HLV_Inter,23,FALSE),IF(AND(WEEKDAY(JR4,2)=3,COUNTIF(Jours_fériés,JR4+1)),JR25-HLOOKUP(JR4+2,Journalier_HLV_Inter,23,FALSE),IF(AND(WEEKDAY(JR4,2)=4,COUNTIF(Jours_fériés,JR4+1)),JR25-HLOOKUP(JR4+4,Journalier_HLV_Inter,23,FALSE),IF(AND(WEEKDAY(JR4,2)=4,COUNTIF(Jours_fériés,AND(JR4+1,JR4+4))),JR25-HLOOKUP(JR4+5,Journalier_HLV_Inter,23,FALSE),IF(AND(WEEKDAY(JR4,2)=5,COUNTIF(Jours_fériés,JR4+3)),JR25-HLOOKUP(JR4+4,Journalier_HLV_Inter,23,FALSE),IF(COUNTIF(Week_end,JR4),0,IF(COUNTIF(Jours_fériés,JR4),0,JR25-HLOOKUP(JR4+1,Journalier_HLV_Inter,23,FALSE)))))))))))))</f>
        <v>0</v>
      </c>
      <c r="JS32" s="70">
        <f>IF(WEEKDAY(JS4,2)=5,(JS25-HLOOKUP(JS4+3,Journalier_HLV_Inter,23,FALSE)),IF(AND(WEEKDAY(JS4,2)=1,COUNTIF(Jours_fériés,AND(JS4+1,IE+2))),JS25-HLOOKUP(JS4+3,Journalier_HLV_Inter,23,FALSE),IF(AND(WEEKDAY(JS4,2)=1,COUNTIF(Jours_fériés,JS4+1)),JS25-HLOOKUP(JS4+2,Journalier_HLV_Inter,23,FALSE),IF(AND(WEEKDAY(JS4,2)=2,COUNTIF(Jours_fériés,AND(JS4+1,JS4+2))),JS25-HLOOKUP(JS4+3,Journalier_HLV_Inter,23,FALSE),IF(AND(WEEKDAY(JS4,2)=2,COUNTIF(Jours_fériés,JS4+1)),JS25-HLOOKUP(JS4+2,Journalier_HLV_Inter,23,FALSE),IF(AND(WEEKDAY(JS4,2)=3,COUNTIF(Jours_fériés,AND(JS4+1,JS4+2))),JS25-HLOOKUP(JS4+5,Journalier_HLV_Inter,23,FALSE),IF(AND(WEEKDAY(JS4,2)=3,COUNTIF(Jours_fériés,JS4+1)),JS25-HLOOKUP(JS4+2,Journalier_HLV_Inter,23,FALSE),IF(AND(WEEKDAY(JS4,2)=4,COUNTIF(Jours_fériés,JS4+1)),JS25-HLOOKUP(JS4+4,Journalier_HLV_Inter,23,FALSE),IF(AND(WEEKDAY(JS4,2)=4,COUNTIF(Jours_fériés,AND(JS4+1,JS4+4))),JS25-HLOOKUP(JS4+5,Journalier_HLV_Inter,23,FALSE),IF(AND(WEEKDAY(JS4,2)=5,COUNTIF(Jours_fériés,JS4+3)),JS25-HLOOKUP(JS4+4,Journalier_HLV_Inter,23,FALSE),IF(COUNTIF(Week_end,JS4),0,IF(COUNTIF(Jours_fériés,JS4),0,JS25-HLOOKUP(JS4+1,Journalier_HLV_Inter,23,FALSE)))))))))))))</f>
        <v>0</v>
      </c>
      <c r="JT32" s="70">
        <f>IF(WEEKDAY(JT4,2)=5,(JT25-HLOOKUP(JT4+3,Journalier_HLV_Inter,23,FALSE)),IF(AND(WEEKDAY(JT4,2)=1,COUNTIF(Jours_fériés,AND(JT4+1,IE+2))),JT25-HLOOKUP(JT4+3,Journalier_HLV_Inter,23,FALSE),IF(AND(WEEKDAY(JT4,2)=1,COUNTIF(Jours_fériés,JT4+1)),JT25-HLOOKUP(JT4+2,Journalier_HLV_Inter,23,FALSE),IF(AND(WEEKDAY(JT4,2)=2,COUNTIF(Jours_fériés,AND(JT4+1,JT4+2))),JT25-HLOOKUP(JT4+3,Journalier_HLV_Inter,23,FALSE),IF(AND(WEEKDAY(JT4,2)=2,COUNTIF(Jours_fériés,JT4+1)),JT25-HLOOKUP(JT4+2,Journalier_HLV_Inter,23,FALSE),IF(AND(WEEKDAY(JT4,2)=3,COUNTIF(Jours_fériés,AND(JT4+1,JT4+2))),JT25-HLOOKUP(JT4+5,Journalier_HLV_Inter,23,FALSE),IF(AND(WEEKDAY(JT4,2)=3,COUNTIF(Jours_fériés,JT4+1)),JT25-HLOOKUP(JT4+2,Journalier_HLV_Inter,23,FALSE),IF(AND(WEEKDAY(JT4,2)=4,COUNTIF(Jours_fériés,JT4+1)),JT25-HLOOKUP(JT4+4,Journalier_HLV_Inter,23,FALSE),IF(AND(WEEKDAY(JT4,2)=4,COUNTIF(Jours_fériés,AND(JT4+1,JT4+4))),JT25-HLOOKUP(JT4+5,Journalier_HLV_Inter,23,FALSE),IF(AND(WEEKDAY(JT4,2)=5,COUNTIF(Jours_fériés,JT4+3)),JT25-HLOOKUP(JT4+4,Journalier_HLV_Inter,23,FALSE),IF(COUNTIF(Week_end,JT4),0,IF(COUNTIF(Jours_fériés,JT4),0,JT25-HLOOKUP(JT4+1,Journalier_HLV_Inter,23,FALSE)))))))))))))</f>
        <v>0</v>
      </c>
      <c r="JU32" s="70">
        <f>IF(WEEKDAY(JU4,2)=5,(JU25-HLOOKUP(JU4+3,Journalier_HLV_Inter,23,FALSE)),IF(AND(WEEKDAY(JU4,2)=1,COUNTIF(Jours_fériés,AND(JU4+1,IE+2))),JU25-HLOOKUP(JU4+3,Journalier_HLV_Inter,23,FALSE),IF(AND(WEEKDAY(JU4,2)=1,COUNTIF(Jours_fériés,JU4+1)),JU25-HLOOKUP(JU4+2,Journalier_HLV_Inter,23,FALSE),IF(AND(WEEKDAY(JU4,2)=2,COUNTIF(Jours_fériés,AND(JU4+1,JU4+2))),JU25-HLOOKUP(JU4+3,Journalier_HLV_Inter,23,FALSE),IF(AND(WEEKDAY(JU4,2)=2,COUNTIF(Jours_fériés,JU4+1)),JU25-HLOOKUP(JU4+2,Journalier_HLV_Inter,23,FALSE),IF(AND(WEEKDAY(JU4,2)=3,COUNTIF(Jours_fériés,AND(JU4+1,JU4+2))),JU25-HLOOKUP(JU4+5,Journalier_HLV_Inter,23,FALSE),IF(AND(WEEKDAY(JU4,2)=3,COUNTIF(Jours_fériés,JU4+1)),JU25-HLOOKUP(JU4+2,Journalier_HLV_Inter,23,FALSE),IF(AND(WEEKDAY(JU4,2)=4,COUNTIF(Jours_fériés,JU4+1)),JU25-HLOOKUP(JU4+4,Journalier_HLV_Inter,23,FALSE),IF(AND(WEEKDAY(JU4,2)=4,COUNTIF(Jours_fériés,AND(JU4+1,JU4+4))),JU25-HLOOKUP(JU4+5,Journalier_HLV_Inter,23,FALSE),IF(AND(WEEKDAY(JU4,2)=5,COUNTIF(Jours_fériés,JU4+3)),JU25-HLOOKUP(JU4+4,Journalier_HLV_Inter,23,FALSE),IF(COUNTIF(Week_end,JU4),0,IF(COUNTIF(Jours_fériés,JU4),0,JU25-HLOOKUP(JU4+1,Journalier_HLV_Inter,23,FALSE)))))))))))))</f>
        <v>0</v>
      </c>
      <c r="JV32" s="70">
        <f>IF(WEEKDAY(JV4,2)=5,(JV25-HLOOKUP(JV4+3,Journalier_HLV_Inter,23,FALSE)),IF(AND(WEEKDAY(JV4,2)=1,COUNTIF(Jours_fériés,AND(JV4+1,IE+2))),JV25-HLOOKUP(JV4+3,Journalier_HLV_Inter,23,FALSE),IF(AND(WEEKDAY(JV4,2)=1,COUNTIF(Jours_fériés,JV4+1)),JV25-HLOOKUP(JV4+2,Journalier_HLV_Inter,23,FALSE),IF(AND(WEEKDAY(JV4,2)=2,COUNTIF(Jours_fériés,AND(JV4+1,JV4+2))),JV25-HLOOKUP(JV4+3,Journalier_HLV_Inter,23,FALSE),IF(AND(WEEKDAY(JV4,2)=2,COUNTIF(Jours_fériés,JV4+1)),JV25-HLOOKUP(JV4+2,Journalier_HLV_Inter,23,FALSE),IF(AND(WEEKDAY(JV4,2)=3,COUNTIF(Jours_fériés,AND(JV4+1,JV4+2))),JV25-HLOOKUP(JV4+5,Journalier_HLV_Inter,23,FALSE),IF(AND(WEEKDAY(JV4,2)=3,COUNTIF(Jours_fériés,JV4+1)),JV25-HLOOKUP(JV4+2,Journalier_HLV_Inter,23,FALSE),IF(AND(WEEKDAY(JV4,2)=4,COUNTIF(Jours_fériés,JV4+1)),JV25-HLOOKUP(JV4+4,Journalier_HLV_Inter,23,FALSE),IF(AND(WEEKDAY(JV4,2)=4,COUNTIF(Jours_fériés,AND(JV4+1,JV4+4))),JV25-HLOOKUP(JV4+5,Journalier_HLV_Inter,23,FALSE),IF(AND(WEEKDAY(JV4,2)=5,COUNTIF(Jours_fériés,JV4+3)),JV25-HLOOKUP(JV4+4,Journalier_HLV_Inter,23,FALSE),IF(COUNTIF(Week_end,JV4),0,IF(COUNTIF(Jours_fériés,JV4),0,JV25-HLOOKUP(JV4+1,Journalier_HLV_Inter,23,FALSE)))))))))))))</f>
        <v>0</v>
      </c>
      <c r="JW32" s="70">
        <f>IF(WEEKDAY(JW4,2)=5,(JW25-HLOOKUP(JW4+3,Journalier_HLV_Inter,23,FALSE)),IF(AND(WEEKDAY(JW4,2)=1,COUNTIF(Jours_fériés,AND(JW4+1,IE+2))),JW25-HLOOKUP(JW4+3,Journalier_HLV_Inter,23,FALSE),IF(AND(WEEKDAY(JW4,2)=1,COUNTIF(Jours_fériés,JW4+1)),JW25-HLOOKUP(JW4+2,Journalier_HLV_Inter,23,FALSE),IF(AND(WEEKDAY(JW4,2)=2,COUNTIF(Jours_fériés,AND(JW4+1,JW4+2))),JW25-HLOOKUP(JW4+3,Journalier_HLV_Inter,23,FALSE),IF(AND(WEEKDAY(JW4,2)=2,COUNTIF(Jours_fériés,JW4+1)),JW25-HLOOKUP(JW4+2,Journalier_HLV_Inter,23,FALSE),IF(AND(WEEKDAY(JW4,2)=3,COUNTIF(Jours_fériés,AND(JW4+1,JW4+2))),JW25-HLOOKUP(JW4+5,Journalier_HLV_Inter,23,FALSE),IF(AND(WEEKDAY(JW4,2)=3,COUNTIF(Jours_fériés,JW4+1)),JW25-HLOOKUP(JW4+2,Journalier_HLV_Inter,23,FALSE),IF(AND(WEEKDAY(JW4,2)=4,COUNTIF(Jours_fériés,JW4+1)),JW25-HLOOKUP(JW4+4,Journalier_HLV_Inter,23,FALSE),IF(AND(WEEKDAY(JW4,2)=4,COUNTIF(Jours_fériés,AND(JW4+1,JW4+4))),JW25-HLOOKUP(JW4+5,Journalier_HLV_Inter,23,FALSE),IF(AND(WEEKDAY(JW4,2)=5,COUNTIF(Jours_fériés,JW4+3)),JW25-HLOOKUP(JW4+4,Journalier_HLV_Inter,23,FALSE),IF(COUNTIF(Week_end,JW4),0,IF(COUNTIF(Jours_fériés,JW4),0,JW25-HLOOKUP(JW4+1,Journalier_HLV_Inter,23,FALSE)))))))))))))</f>
        <v>0</v>
      </c>
      <c r="JX32" s="70">
        <f>IF(WEEKDAY(JX4,2)=5,(JX25-HLOOKUP(JX4+3,Journalier_HLV_Inter,23,FALSE)),IF(AND(WEEKDAY(JX4,2)=1,COUNTIF(Jours_fériés,AND(JX4+1,IE+2))),JX25-HLOOKUP(JX4+3,Journalier_HLV_Inter,23,FALSE),IF(AND(WEEKDAY(JX4,2)=1,COUNTIF(Jours_fériés,JX4+1)),JX25-HLOOKUP(JX4+2,Journalier_HLV_Inter,23,FALSE),IF(AND(WEEKDAY(JX4,2)=2,COUNTIF(Jours_fériés,AND(JX4+1,JX4+2))),JX25-HLOOKUP(JX4+3,Journalier_HLV_Inter,23,FALSE),IF(AND(WEEKDAY(JX4,2)=2,COUNTIF(Jours_fériés,JX4+1)),JX25-HLOOKUP(JX4+2,Journalier_HLV_Inter,23,FALSE),IF(AND(WEEKDAY(JX4,2)=3,COUNTIF(Jours_fériés,AND(JX4+1,JX4+2))),JX25-HLOOKUP(JX4+5,Journalier_HLV_Inter,23,FALSE),IF(AND(WEEKDAY(JX4,2)=3,COUNTIF(Jours_fériés,JX4+1)),JX25-HLOOKUP(JX4+2,Journalier_HLV_Inter,23,FALSE),IF(AND(WEEKDAY(JX4,2)=4,COUNTIF(Jours_fériés,JX4+1)),JX25-HLOOKUP(JX4+4,Journalier_HLV_Inter,23,FALSE),IF(AND(WEEKDAY(JX4,2)=4,COUNTIF(Jours_fériés,AND(JX4+1,JX4+4))),JX25-HLOOKUP(JX4+5,Journalier_HLV_Inter,23,FALSE),IF(AND(WEEKDAY(JX4,2)=5,COUNTIF(Jours_fériés,JX4+3)),JX25-HLOOKUP(JX4+4,Journalier_HLV_Inter,23,FALSE),IF(COUNTIF(Week_end,JX4),0,IF(COUNTIF(Jours_fériés,JX4),0,JX25-HLOOKUP(JX4+1,Journalier_HLV_Inter,23,FALSE)))))))))))))</f>
        <v>0</v>
      </c>
      <c r="JY32" s="70">
        <f>IF(WEEKDAY(JY4,2)=5,(JY25-HLOOKUP(JY4+3,Journalier_HLV_Inter,23,FALSE)),IF(AND(WEEKDAY(JY4,2)=1,COUNTIF(Jours_fériés,AND(JY4+1,IE+2))),JY25-HLOOKUP(JY4+3,Journalier_HLV_Inter,23,FALSE),IF(AND(WEEKDAY(JY4,2)=1,COUNTIF(Jours_fériés,JY4+1)),JY25-HLOOKUP(JY4+2,Journalier_HLV_Inter,23,FALSE),IF(AND(WEEKDAY(JY4,2)=2,COUNTIF(Jours_fériés,AND(JY4+1,JY4+2))),JY25-HLOOKUP(JY4+3,Journalier_HLV_Inter,23,FALSE),IF(AND(WEEKDAY(JY4,2)=2,COUNTIF(Jours_fériés,JY4+1)),JY25-HLOOKUP(JY4+2,Journalier_HLV_Inter,23,FALSE),IF(AND(WEEKDAY(JY4,2)=3,COUNTIF(Jours_fériés,AND(JY4+1,JY4+2))),JY25-HLOOKUP(JY4+5,Journalier_HLV_Inter,23,FALSE),IF(AND(WEEKDAY(JY4,2)=3,COUNTIF(Jours_fériés,JY4+1)),JY25-HLOOKUP(JY4+2,Journalier_HLV_Inter,23,FALSE),IF(AND(WEEKDAY(JY4,2)=4,COUNTIF(Jours_fériés,JY4+1)),JY25-HLOOKUP(JY4+4,Journalier_HLV_Inter,23,FALSE),IF(AND(WEEKDAY(JY4,2)=4,COUNTIF(Jours_fériés,AND(JY4+1,JY4+4))),JY25-HLOOKUP(JY4+5,Journalier_HLV_Inter,23,FALSE),IF(AND(WEEKDAY(JY4,2)=5,COUNTIF(Jours_fériés,JY4+3)),JY25-HLOOKUP(JY4+4,Journalier_HLV_Inter,23,FALSE),IF(COUNTIF(Week_end,JY4),0,IF(COUNTIF(Jours_fériés,JY4),0,JY25-HLOOKUP(JY4+1,Journalier_HLV_Inter,23,FALSE)))))))))))))</f>
        <v>0</v>
      </c>
      <c r="JZ32" s="70">
        <f>IF(WEEKDAY(JZ4,2)=5,(JZ25-HLOOKUP(JZ4+3,Journalier_HLV_Inter,23,FALSE)),IF(AND(WEEKDAY(JZ4,2)=1,COUNTIF(Jours_fériés,AND(JZ4+1,IE+2))),JZ25-HLOOKUP(JZ4+3,Journalier_HLV_Inter,23,FALSE),IF(AND(WEEKDAY(JZ4,2)=1,COUNTIF(Jours_fériés,JZ4+1)),JZ25-HLOOKUP(JZ4+2,Journalier_HLV_Inter,23,FALSE),IF(AND(WEEKDAY(JZ4,2)=2,COUNTIF(Jours_fériés,AND(JZ4+1,JZ4+2))),JZ25-HLOOKUP(JZ4+3,Journalier_HLV_Inter,23,FALSE),IF(AND(WEEKDAY(JZ4,2)=2,COUNTIF(Jours_fériés,JZ4+1)),JZ25-HLOOKUP(JZ4+2,Journalier_HLV_Inter,23,FALSE),IF(AND(WEEKDAY(JZ4,2)=3,COUNTIF(Jours_fériés,AND(JZ4+1,JZ4+2))),JZ25-HLOOKUP(JZ4+5,Journalier_HLV_Inter,23,FALSE),IF(AND(WEEKDAY(JZ4,2)=3,COUNTIF(Jours_fériés,JZ4+1)),JZ25-HLOOKUP(JZ4+2,Journalier_HLV_Inter,23,FALSE),IF(AND(WEEKDAY(JZ4,2)=4,COUNTIF(Jours_fériés,JZ4+1)),JZ25-HLOOKUP(JZ4+4,Journalier_HLV_Inter,23,FALSE),IF(AND(WEEKDAY(JZ4,2)=4,COUNTIF(Jours_fériés,AND(JZ4+1,JZ4+4))),JZ25-HLOOKUP(JZ4+5,Journalier_HLV_Inter,23,FALSE),IF(AND(WEEKDAY(JZ4,2)=5,COUNTIF(Jours_fériés,JZ4+3)),JZ25-HLOOKUP(JZ4+4,Journalier_HLV_Inter,23,FALSE),IF(COUNTIF(Week_end,JZ4),0,IF(COUNTIF(Jours_fériés,JZ4),0,JZ25-HLOOKUP(JZ4+1,Journalier_HLV_Inter,23,FALSE)))))))))))))</f>
        <v>0</v>
      </c>
      <c r="KA32" s="70">
        <f>IF(WEEKDAY(KA4,2)=5,(KA25-HLOOKUP(KA4+3,Journalier_HLV_Inter,23,FALSE)),IF(AND(WEEKDAY(KA4,2)=1,COUNTIF(Jours_fériés,AND(KA4+1,IE+2))),KA25-HLOOKUP(KA4+3,Journalier_HLV_Inter,23,FALSE),IF(AND(WEEKDAY(KA4,2)=1,COUNTIF(Jours_fériés,KA4+1)),KA25-HLOOKUP(KA4+2,Journalier_HLV_Inter,23,FALSE),IF(AND(WEEKDAY(KA4,2)=2,COUNTIF(Jours_fériés,AND(KA4+1,KA4+2))),KA25-HLOOKUP(KA4+3,Journalier_HLV_Inter,23,FALSE),IF(AND(WEEKDAY(KA4,2)=2,COUNTIF(Jours_fériés,KA4+1)),KA25-HLOOKUP(KA4+2,Journalier_HLV_Inter,23,FALSE),IF(AND(WEEKDAY(KA4,2)=3,COUNTIF(Jours_fériés,AND(KA4+1,KA4+2))),KA25-HLOOKUP(KA4+5,Journalier_HLV_Inter,23,FALSE),IF(AND(WEEKDAY(KA4,2)=3,COUNTIF(Jours_fériés,KA4+1)),KA25-HLOOKUP(KA4+2,Journalier_HLV_Inter,23,FALSE),IF(AND(WEEKDAY(KA4,2)=4,COUNTIF(Jours_fériés,KA4+1)),KA25-HLOOKUP(KA4+4,Journalier_HLV_Inter,23,FALSE),IF(AND(WEEKDAY(KA4,2)=4,COUNTIF(Jours_fériés,AND(KA4+1,KA4+4))),KA25-HLOOKUP(KA4+5,Journalier_HLV_Inter,23,FALSE),IF(AND(WEEKDAY(KA4,2)=5,COUNTIF(Jours_fériés,KA4+3)),KA25-HLOOKUP(KA4+4,Journalier_HLV_Inter,23,FALSE),IF(COUNTIF(Week_end,KA4),0,IF(COUNTIF(Jours_fériés,KA4),0,KA25-HLOOKUP(KA4+1,Journalier_HLV_Inter,23,FALSE)))))))))))))</f>
        <v>0</v>
      </c>
      <c r="KB32" s="70">
        <f>IF(WEEKDAY(KB4,2)=5,(KB25-HLOOKUP(KB4+3,Journalier_HLV_Inter,23,FALSE)),IF(AND(WEEKDAY(KB4,2)=1,COUNTIF(Jours_fériés,AND(KB4+1,IE+2))),KB25-HLOOKUP(KB4+3,Journalier_HLV_Inter,23,FALSE),IF(AND(WEEKDAY(KB4,2)=1,COUNTIF(Jours_fériés,KB4+1)),KB25-HLOOKUP(KB4+2,Journalier_HLV_Inter,23,FALSE),IF(AND(WEEKDAY(KB4,2)=2,COUNTIF(Jours_fériés,AND(KB4+1,KB4+2))),KB25-HLOOKUP(KB4+3,Journalier_HLV_Inter,23,FALSE),IF(AND(WEEKDAY(KB4,2)=2,COUNTIF(Jours_fériés,KB4+1)),KB25-HLOOKUP(KB4+2,Journalier_HLV_Inter,23,FALSE),IF(AND(WEEKDAY(KB4,2)=3,COUNTIF(Jours_fériés,AND(KB4+1,KB4+2))),KB25-HLOOKUP(KB4+5,Journalier_HLV_Inter,23,FALSE),IF(AND(WEEKDAY(KB4,2)=3,COUNTIF(Jours_fériés,KB4+1)),KB25-HLOOKUP(KB4+2,Journalier_HLV_Inter,23,FALSE),IF(AND(WEEKDAY(KB4,2)=4,COUNTIF(Jours_fériés,KB4+1)),KB25-HLOOKUP(KB4+4,Journalier_HLV_Inter,23,FALSE),IF(AND(WEEKDAY(KB4,2)=4,COUNTIF(Jours_fériés,AND(KB4+1,KB4+4))),KB25-HLOOKUP(KB4+5,Journalier_HLV_Inter,23,FALSE),IF(AND(WEEKDAY(KB4,2)=5,COUNTIF(Jours_fériés,KB4+3)),KB25-HLOOKUP(KB4+4,Journalier_HLV_Inter,23,FALSE),IF(COUNTIF(Week_end,KB4),0,IF(COUNTIF(Jours_fériés,KB4),0,KB25-HLOOKUP(KB4+1,Journalier_HLV_Inter,23,FALSE)))))))))))))</f>
        <v>0</v>
      </c>
      <c r="KC32" s="70">
        <f>IF(WEEKDAY(KC4,2)=5,(KC25-HLOOKUP(KC4+3,Journalier_HLV_Inter,23,FALSE)),IF(AND(WEEKDAY(KC4,2)=1,COUNTIF(Jours_fériés,AND(KC4+1,IE+2))),KC25-HLOOKUP(KC4+3,Journalier_HLV_Inter,23,FALSE),IF(AND(WEEKDAY(KC4,2)=1,COUNTIF(Jours_fériés,KC4+1)),KC25-HLOOKUP(KC4+2,Journalier_HLV_Inter,23,FALSE),IF(AND(WEEKDAY(KC4,2)=2,COUNTIF(Jours_fériés,AND(KC4+1,KC4+2))),KC25-HLOOKUP(KC4+3,Journalier_HLV_Inter,23,FALSE),IF(AND(WEEKDAY(KC4,2)=2,COUNTIF(Jours_fériés,KC4+1)),KC25-HLOOKUP(KC4+2,Journalier_HLV_Inter,23,FALSE),IF(AND(WEEKDAY(KC4,2)=3,COUNTIF(Jours_fériés,AND(KC4+1,KC4+2))),KC25-HLOOKUP(KC4+5,Journalier_HLV_Inter,23,FALSE),IF(AND(WEEKDAY(KC4,2)=3,COUNTIF(Jours_fériés,KC4+1)),KC25-HLOOKUP(KC4+2,Journalier_HLV_Inter,23,FALSE),IF(AND(WEEKDAY(KC4,2)=4,COUNTIF(Jours_fériés,KC4+1)),KC25-HLOOKUP(KC4+4,Journalier_HLV_Inter,23,FALSE),IF(AND(WEEKDAY(KC4,2)=4,COUNTIF(Jours_fériés,AND(KC4+1,KC4+4))),KC25-HLOOKUP(KC4+5,Journalier_HLV_Inter,23,FALSE),IF(AND(WEEKDAY(KC4,2)=5,COUNTIF(Jours_fériés,KC4+3)),KC25-HLOOKUP(KC4+4,Journalier_HLV_Inter,23,FALSE),IF(COUNTIF(Week_end,KC4),0,IF(COUNTIF(Jours_fériés,KC4),0,KC25-HLOOKUP(KC4+1,Journalier_HLV_Inter,23,FALSE)))))))))))))</f>
        <v>0</v>
      </c>
      <c r="KD32" s="70">
        <f>IF(WEEKDAY(KD4,2)=5,(KD25-HLOOKUP(KD4+3,Journalier_HLV_Inter,23,FALSE)),IF(AND(WEEKDAY(KD4,2)=1,COUNTIF(Jours_fériés,AND(KD4+1,IE+2))),KD25-HLOOKUP(KD4+3,Journalier_HLV_Inter,23,FALSE),IF(AND(WEEKDAY(KD4,2)=1,COUNTIF(Jours_fériés,KD4+1)),KD25-HLOOKUP(KD4+2,Journalier_HLV_Inter,23,FALSE),IF(AND(WEEKDAY(KD4,2)=2,COUNTIF(Jours_fériés,AND(KD4+1,KD4+2))),KD25-HLOOKUP(KD4+3,Journalier_HLV_Inter,23,FALSE),IF(AND(WEEKDAY(KD4,2)=2,COUNTIF(Jours_fériés,KD4+1)),KD25-HLOOKUP(KD4+2,Journalier_HLV_Inter,23,FALSE),IF(AND(WEEKDAY(KD4,2)=3,COUNTIF(Jours_fériés,AND(KD4+1,KD4+2))),KD25-HLOOKUP(KD4+5,Journalier_HLV_Inter,23,FALSE),IF(AND(WEEKDAY(KD4,2)=3,COUNTIF(Jours_fériés,KD4+1)),KD25-HLOOKUP(KD4+2,Journalier_HLV_Inter,23,FALSE),IF(AND(WEEKDAY(KD4,2)=4,COUNTIF(Jours_fériés,KD4+1)),KD25-HLOOKUP(KD4+4,Journalier_HLV_Inter,23,FALSE),IF(AND(WEEKDAY(KD4,2)=4,COUNTIF(Jours_fériés,AND(KD4+1,KD4+4))),KD25-HLOOKUP(KD4+5,Journalier_HLV_Inter,23,FALSE),IF(AND(WEEKDAY(KD4,2)=5,COUNTIF(Jours_fériés,KD4+3)),KD25-HLOOKUP(KD4+4,Journalier_HLV_Inter,23,FALSE),IF(COUNTIF(Week_end,KD4),0,IF(COUNTIF(Jours_fériés,KD4),0,KD25-HLOOKUP(KD4+1,Journalier_HLV_Inter,23,FALSE)))))))))))))</f>
        <v>0</v>
      </c>
      <c r="KE32" s="70">
        <f>IF(WEEKDAY(KE4,2)=5,(KE25-HLOOKUP(KE4+3,Journalier_HLV_Inter,23,FALSE)),IF(AND(WEEKDAY(KE4,2)=1,COUNTIF(Jours_fériés,AND(KE4+1,IE+2))),KE25-HLOOKUP(KE4+3,Journalier_HLV_Inter,23,FALSE),IF(AND(WEEKDAY(KE4,2)=1,COUNTIF(Jours_fériés,KE4+1)),KE25-HLOOKUP(KE4+2,Journalier_HLV_Inter,23,FALSE),IF(AND(WEEKDAY(KE4,2)=2,COUNTIF(Jours_fériés,AND(KE4+1,KE4+2))),KE25-HLOOKUP(KE4+3,Journalier_HLV_Inter,23,FALSE),IF(AND(WEEKDAY(KE4,2)=2,COUNTIF(Jours_fériés,KE4+1)),KE25-HLOOKUP(KE4+2,Journalier_HLV_Inter,23,FALSE),IF(AND(WEEKDAY(KE4,2)=3,COUNTIF(Jours_fériés,AND(KE4+1,KE4+2))),KE25-HLOOKUP(KE4+5,Journalier_HLV_Inter,23,FALSE),IF(AND(WEEKDAY(KE4,2)=3,COUNTIF(Jours_fériés,KE4+1)),KE25-HLOOKUP(KE4+2,Journalier_HLV_Inter,23,FALSE),IF(AND(WEEKDAY(KE4,2)=4,COUNTIF(Jours_fériés,KE4+1)),KE25-HLOOKUP(KE4+4,Journalier_HLV_Inter,23,FALSE),IF(AND(WEEKDAY(KE4,2)=4,COUNTIF(Jours_fériés,AND(KE4+1,KE4+4))),KE25-HLOOKUP(KE4+5,Journalier_HLV_Inter,23,FALSE),IF(AND(WEEKDAY(KE4,2)=5,COUNTIF(Jours_fériés,KE4+3)),KE25-HLOOKUP(KE4+4,Journalier_HLV_Inter,23,FALSE),IF(COUNTIF(Week_end,KE4),0,IF(COUNTIF(Jours_fériés,KE4),0,KE25-HLOOKUP(KE4+1,Journalier_HLV_Inter,23,FALSE)))))))))))))</f>
        <v>0</v>
      </c>
      <c r="KF32" s="70">
        <f>IF(WEEKDAY(KF4,2)=5,(KF25-HLOOKUP(KF4+3,Journalier_HLV_Inter,23,FALSE)),IF(AND(WEEKDAY(KF4,2)=1,COUNTIF(Jours_fériés,AND(KF4+1,IE+2))),KF25-HLOOKUP(KF4+3,Journalier_HLV_Inter,23,FALSE),IF(AND(WEEKDAY(KF4,2)=1,COUNTIF(Jours_fériés,KF4+1)),KF25-HLOOKUP(KF4+2,Journalier_HLV_Inter,23,FALSE),IF(AND(WEEKDAY(KF4,2)=2,COUNTIF(Jours_fériés,AND(KF4+1,KF4+2))),KF25-HLOOKUP(KF4+3,Journalier_HLV_Inter,23,FALSE),IF(AND(WEEKDAY(KF4,2)=2,COUNTIF(Jours_fériés,KF4+1)),KF25-HLOOKUP(KF4+2,Journalier_HLV_Inter,23,FALSE),IF(AND(WEEKDAY(KF4,2)=3,COUNTIF(Jours_fériés,AND(KF4+1,KF4+2))),KF25-HLOOKUP(KF4+5,Journalier_HLV_Inter,23,FALSE),IF(AND(WEEKDAY(KF4,2)=3,COUNTIF(Jours_fériés,KF4+1)),KF25-HLOOKUP(KF4+2,Journalier_HLV_Inter,23,FALSE),IF(AND(WEEKDAY(KF4,2)=4,COUNTIF(Jours_fériés,KF4+1)),KF25-HLOOKUP(KF4+4,Journalier_HLV_Inter,23,FALSE),IF(AND(WEEKDAY(KF4,2)=4,COUNTIF(Jours_fériés,AND(KF4+1,KF4+4))),KF25-HLOOKUP(KF4+5,Journalier_HLV_Inter,23,FALSE),IF(AND(WEEKDAY(KF4,2)=5,COUNTIF(Jours_fériés,KF4+3)),KF25-HLOOKUP(KF4+4,Journalier_HLV_Inter,23,FALSE),IF(COUNTIF(Week_end,KF4),0,IF(COUNTIF(Jours_fériés,KF4),0,KF25-HLOOKUP(KF4+1,Journalier_HLV_Inter,23,FALSE)))))))))))))</f>
        <v>0</v>
      </c>
      <c r="KG32" s="70">
        <f>IF(WEEKDAY(KG4,2)=5,(KG25-HLOOKUP(KG4+3,Journalier_HLV_Inter,23,FALSE)),IF(AND(WEEKDAY(KG4,2)=1,COUNTIF(Jours_fériés,AND(KG4+1,IE+2))),KG25-HLOOKUP(KG4+3,Journalier_HLV_Inter,23,FALSE),IF(AND(WEEKDAY(KG4,2)=1,COUNTIF(Jours_fériés,KG4+1)),KG25-HLOOKUP(KG4+2,Journalier_HLV_Inter,23,FALSE),IF(AND(WEEKDAY(KG4,2)=2,COUNTIF(Jours_fériés,AND(KG4+1,KG4+2))),KG25-HLOOKUP(KG4+3,Journalier_HLV_Inter,23,FALSE),IF(AND(WEEKDAY(KG4,2)=2,COUNTIF(Jours_fériés,KG4+1)),KG25-HLOOKUP(KG4+2,Journalier_HLV_Inter,23,FALSE),IF(AND(WEEKDAY(KG4,2)=3,COUNTIF(Jours_fériés,AND(KG4+1,KG4+2))),KG25-HLOOKUP(KG4+5,Journalier_HLV_Inter,23,FALSE),IF(AND(WEEKDAY(KG4,2)=3,COUNTIF(Jours_fériés,KG4+1)),KG25-HLOOKUP(KG4+2,Journalier_HLV_Inter,23,FALSE),IF(AND(WEEKDAY(KG4,2)=4,COUNTIF(Jours_fériés,KG4+1)),KG25-HLOOKUP(KG4+4,Journalier_HLV_Inter,23,FALSE),IF(AND(WEEKDAY(KG4,2)=4,COUNTIF(Jours_fériés,AND(KG4+1,KG4+4))),KG25-HLOOKUP(KG4+5,Journalier_HLV_Inter,23,FALSE),IF(AND(WEEKDAY(KG4,2)=5,COUNTIF(Jours_fériés,KG4+3)),KG25-HLOOKUP(KG4+4,Journalier_HLV_Inter,23,FALSE),IF(COUNTIF(Week_end,KG4),0,IF(COUNTIF(Jours_fériés,KG4),0,KG25-HLOOKUP(KG4+1,Journalier_HLV_Inter,23,FALSE)))))))))))))</f>
        <v>0</v>
      </c>
      <c r="KH32" s="70">
        <f>IF(WEEKDAY(KH4,2)=5,(KH25-HLOOKUP(KH4+3,Journalier_HLV_Inter,23,FALSE)),IF(AND(WEEKDAY(KH4,2)=1,COUNTIF(Jours_fériés,AND(KH4+1,IE+2))),KH25-HLOOKUP(KH4+3,Journalier_HLV_Inter,23,FALSE),IF(AND(WEEKDAY(KH4,2)=1,COUNTIF(Jours_fériés,KH4+1)),KH25-HLOOKUP(KH4+2,Journalier_HLV_Inter,23,FALSE),IF(AND(WEEKDAY(KH4,2)=2,COUNTIF(Jours_fériés,AND(KH4+1,KH4+2))),KH25-HLOOKUP(KH4+3,Journalier_HLV_Inter,23,FALSE),IF(AND(WEEKDAY(KH4,2)=2,COUNTIF(Jours_fériés,KH4+1)),KH25-HLOOKUP(KH4+2,Journalier_HLV_Inter,23,FALSE),IF(AND(WEEKDAY(KH4,2)=3,COUNTIF(Jours_fériés,AND(KH4+1,KH4+2))),KH25-HLOOKUP(KH4+5,Journalier_HLV_Inter,23,FALSE),IF(AND(WEEKDAY(KH4,2)=3,COUNTIF(Jours_fériés,KH4+1)),KH25-HLOOKUP(KH4+2,Journalier_HLV_Inter,23,FALSE),IF(AND(WEEKDAY(KH4,2)=4,COUNTIF(Jours_fériés,KH4+1)),KH25-HLOOKUP(KH4+4,Journalier_HLV_Inter,23,FALSE),IF(AND(WEEKDAY(KH4,2)=4,COUNTIF(Jours_fériés,AND(KH4+1,KH4+4))),KH25-HLOOKUP(KH4+5,Journalier_HLV_Inter,23,FALSE),IF(AND(WEEKDAY(KH4,2)=5,COUNTIF(Jours_fériés,KH4+3)),KH25-HLOOKUP(KH4+4,Journalier_HLV_Inter,23,FALSE),IF(COUNTIF(Week_end,KH4),0,IF(COUNTIF(Jours_fériés,KH4),0,KH25-HLOOKUP(KH4+1,Journalier_HLV_Inter,23,FALSE)))))))))))))</f>
        <v>0</v>
      </c>
      <c r="KI32" s="70">
        <f>IF(WEEKDAY(KI4,2)=5,(KI25-HLOOKUP(KI4+3,Journalier_HLV_Inter,23,FALSE)),IF(AND(WEEKDAY(KI4,2)=1,COUNTIF(Jours_fériés,AND(KI4+1,IE+2))),KI25-HLOOKUP(KI4+3,Journalier_HLV_Inter,23,FALSE),IF(AND(WEEKDAY(KI4,2)=1,COUNTIF(Jours_fériés,KI4+1)),KI25-HLOOKUP(KI4+2,Journalier_HLV_Inter,23,FALSE),IF(AND(WEEKDAY(KI4,2)=2,COUNTIF(Jours_fériés,AND(KI4+1,KI4+2))),KI25-HLOOKUP(KI4+3,Journalier_HLV_Inter,23,FALSE),IF(AND(WEEKDAY(KI4,2)=2,COUNTIF(Jours_fériés,KI4+1)),KI25-HLOOKUP(KI4+2,Journalier_HLV_Inter,23,FALSE),IF(AND(WEEKDAY(KI4,2)=3,COUNTIF(Jours_fériés,AND(KI4+1,KI4+2))),KI25-HLOOKUP(KI4+5,Journalier_HLV_Inter,23,FALSE),IF(AND(WEEKDAY(KI4,2)=3,COUNTIF(Jours_fériés,KI4+1)),KI25-HLOOKUP(KI4+2,Journalier_HLV_Inter,23,FALSE),IF(AND(WEEKDAY(KI4,2)=4,COUNTIF(Jours_fériés,KI4+1)),KI25-HLOOKUP(KI4+4,Journalier_HLV_Inter,23,FALSE),IF(AND(WEEKDAY(KI4,2)=4,COUNTIF(Jours_fériés,AND(KI4+1,KI4+4))),KI25-HLOOKUP(KI4+5,Journalier_HLV_Inter,23,FALSE),IF(AND(WEEKDAY(KI4,2)=5,COUNTIF(Jours_fériés,KI4+3)),KI25-HLOOKUP(KI4+4,Journalier_HLV_Inter,23,FALSE),IF(COUNTIF(Week_end,KI4),0,IF(COUNTIF(Jours_fériés,KI4),0,KI25-HLOOKUP(KI4+1,Journalier_HLV_Inter,23,FALSE)))))))))))))</f>
        <v>0</v>
      </c>
      <c r="KJ32" s="70">
        <f>IF(WEEKDAY(KJ4,2)=5,(KJ25-HLOOKUP(KJ4+3,Journalier_HLV_Inter,23,FALSE)),IF(AND(WEEKDAY(KJ4,2)=1,COUNTIF(Jours_fériés,AND(KJ4+1,IE+2))),KJ25-HLOOKUP(KJ4+3,Journalier_HLV_Inter,23,FALSE),IF(AND(WEEKDAY(KJ4,2)=1,COUNTIF(Jours_fériés,KJ4+1)),KJ25-HLOOKUP(KJ4+2,Journalier_HLV_Inter,23,FALSE),IF(AND(WEEKDAY(KJ4,2)=2,COUNTIF(Jours_fériés,AND(KJ4+1,KJ4+2))),KJ25-HLOOKUP(KJ4+3,Journalier_HLV_Inter,23,FALSE),IF(AND(WEEKDAY(KJ4,2)=2,COUNTIF(Jours_fériés,KJ4+1)),KJ25-HLOOKUP(KJ4+2,Journalier_HLV_Inter,23,FALSE),IF(AND(WEEKDAY(KJ4,2)=3,COUNTIF(Jours_fériés,AND(KJ4+1,KJ4+2))),KJ25-HLOOKUP(KJ4+5,Journalier_HLV_Inter,23,FALSE),IF(AND(WEEKDAY(KJ4,2)=3,COUNTIF(Jours_fériés,KJ4+1)),KJ25-HLOOKUP(KJ4+2,Journalier_HLV_Inter,23,FALSE),IF(AND(WEEKDAY(KJ4,2)=4,COUNTIF(Jours_fériés,KJ4+1)),KJ25-HLOOKUP(KJ4+4,Journalier_HLV_Inter,23,FALSE),IF(AND(WEEKDAY(KJ4,2)=4,COUNTIF(Jours_fériés,AND(KJ4+1,KJ4+4))),KJ25-HLOOKUP(KJ4+5,Journalier_HLV_Inter,23,FALSE),IF(AND(WEEKDAY(KJ4,2)=5,COUNTIF(Jours_fériés,KJ4+3)),KJ25-HLOOKUP(KJ4+4,Journalier_HLV_Inter,23,FALSE),IF(COUNTIF(Week_end,KJ4),0,IF(COUNTIF(Jours_fériés,KJ4),0,KJ25-HLOOKUP(KJ4+1,Journalier_HLV_Inter,23,FALSE)))))))))))))</f>
        <v>0</v>
      </c>
      <c r="KK32" s="70">
        <f>IF(WEEKDAY(KK4,2)=5,(KK25-HLOOKUP(KK4+3,Journalier_HLV_Inter,23,FALSE)),IF(AND(WEEKDAY(KK4,2)=1,COUNTIF(Jours_fériés,AND(KK4+1,IE+2))),KK25-HLOOKUP(KK4+3,Journalier_HLV_Inter,23,FALSE),IF(AND(WEEKDAY(KK4,2)=1,COUNTIF(Jours_fériés,KK4+1)),KK25-HLOOKUP(KK4+2,Journalier_HLV_Inter,23,FALSE),IF(AND(WEEKDAY(KK4,2)=2,COUNTIF(Jours_fériés,AND(KK4+1,KK4+2))),KK25-HLOOKUP(KK4+3,Journalier_HLV_Inter,23,FALSE),IF(AND(WEEKDAY(KK4,2)=2,COUNTIF(Jours_fériés,KK4+1)),KK25-HLOOKUP(KK4+2,Journalier_HLV_Inter,23,FALSE),IF(AND(WEEKDAY(KK4,2)=3,COUNTIF(Jours_fériés,AND(KK4+1,KK4+2))),KK25-HLOOKUP(KK4+5,Journalier_HLV_Inter,23,FALSE),IF(AND(WEEKDAY(KK4,2)=3,COUNTIF(Jours_fériés,KK4+1)),KK25-HLOOKUP(KK4+2,Journalier_HLV_Inter,23,FALSE),IF(AND(WEEKDAY(KK4,2)=4,COUNTIF(Jours_fériés,KK4+1)),KK25-HLOOKUP(KK4+4,Journalier_HLV_Inter,23,FALSE),IF(AND(WEEKDAY(KK4,2)=4,COUNTIF(Jours_fériés,AND(KK4+1,KK4+4))),KK25-HLOOKUP(KK4+5,Journalier_HLV_Inter,23,FALSE),IF(AND(WEEKDAY(KK4,2)=5,COUNTIF(Jours_fériés,KK4+3)),KK25-HLOOKUP(KK4+4,Journalier_HLV_Inter,23,FALSE),IF(COUNTIF(Week_end,KK4),0,IF(COUNTIF(Jours_fériés,KK4),0,KK25-HLOOKUP(KK4+1,Journalier_HLV_Inter,23,FALSE)))))))))))))</f>
        <v>0</v>
      </c>
      <c r="KL32" s="70">
        <f>IF(WEEKDAY(KL4,2)=5,(KL25-HLOOKUP(KL4+3,Journalier_HLV_Inter,23,FALSE)),IF(AND(WEEKDAY(KL4,2)=1,COUNTIF(Jours_fériés,AND(KL4+1,IE+2))),KL25-HLOOKUP(KL4+3,Journalier_HLV_Inter,23,FALSE),IF(AND(WEEKDAY(KL4,2)=1,COUNTIF(Jours_fériés,KL4+1)),KL25-HLOOKUP(KL4+2,Journalier_HLV_Inter,23,FALSE),IF(AND(WEEKDAY(KL4,2)=2,COUNTIF(Jours_fériés,AND(KL4+1,KL4+2))),KL25-HLOOKUP(KL4+3,Journalier_HLV_Inter,23,FALSE),IF(AND(WEEKDAY(KL4,2)=2,COUNTIF(Jours_fériés,KL4+1)),KL25-HLOOKUP(KL4+2,Journalier_HLV_Inter,23,FALSE),IF(AND(WEEKDAY(KL4,2)=3,COUNTIF(Jours_fériés,AND(KL4+1,KL4+2))),KL25-HLOOKUP(KL4+5,Journalier_HLV_Inter,23,FALSE),IF(AND(WEEKDAY(KL4,2)=3,COUNTIF(Jours_fériés,KL4+1)),KL25-HLOOKUP(KL4+2,Journalier_HLV_Inter,23,FALSE),IF(AND(WEEKDAY(KL4,2)=4,COUNTIF(Jours_fériés,KL4+1)),KL25-HLOOKUP(KL4+4,Journalier_HLV_Inter,23,FALSE),IF(AND(WEEKDAY(KL4,2)=4,COUNTIF(Jours_fériés,AND(KL4+1,KL4+4))),KL25-HLOOKUP(KL4+5,Journalier_HLV_Inter,23,FALSE),IF(AND(WEEKDAY(KL4,2)=5,COUNTIF(Jours_fériés,KL4+3)),KL25-HLOOKUP(KL4+4,Journalier_HLV_Inter,23,FALSE),IF(COUNTIF(Week_end,KL4),0,IF(COUNTIF(Jours_fériés,KL4),0,KL25-HLOOKUP(KL4+1,Journalier_HLV_Inter,23,FALSE)))))))))))))</f>
        <v>0</v>
      </c>
      <c r="KM32" s="70">
        <f>IF(WEEKDAY(KM4,2)=5,(KM25-HLOOKUP(KM4+3,Journalier_HLV_Inter,23,FALSE)),IF(AND(WEEKDAY(KM4,2)=1,COUNTIF(Jours_fériés,AND(KM4+1,IE+2))),KM25-HLOOKUP(KM4+3,Journalier_HLV_Inter,23,FALSE),IF(AND(WEEKDAY(KM4,2)=1,COUNTIF(Jours_fériés,KM4+1)),KM25-HLOOKUP(KM4+2,Journalier_HLV_Inter,23,FALSE),IF(AND(WEEKDAY(KM4,2)=2,COUNTIF(Jours_fériés,AND(KM4+1,KM4+2))),KM25-HLOOKUP(KM4+3,Journalier_HLV_Inter,23,FALSE),IF(AND(WEEKDAY(KM4,2)=2,COUNTIF(Jours_fériés,KM4+1)),KM25-HLOOKUP(KM4+2,Journalier_HLV_Inter,23,FALSE),IF(AND(WEEKDAY(KM4,2)=3,COUNTIF(Jours_fériés,AND(KM4+1,KM4+2))),KM25-HLOOKUP(KM4+5,Journalier_HLV_Inter,23,FALSE),IF(AND(WEEKDAY(KM4,2)=3,COUNTIF(Jours_fériés,KM4+1)),KM25-HLOOKUP(KM4+2,Journalier_HLV_Inter,23,FALSE),IF(AND(WEEKDAY(KM4,2)=4,COUNTIF(Jours_fériés,KM4+1)),KM25-HLOOKUP(KM4+4,Journalier_HLV_Inter,23,FALSE),IF(AND(WEEKDAY(KM4,2)=4,COUNTIF(Jours_fériés,AND(KM4+1,KM4+4))),KM25-HLOOKUP(KM4+5,Journalier_HLV_Inter,23,FALSE),IF(AND(WEEKDAY(KM4,2)=5,COUNTIF(Jours_fériés,KM4+3)),KM25-HLOOKUP(KM4+4,Journalier_HLV_Inter,23,FALSE),IF(COUNTIF(Week_end,KM4),0,IF(COUNTIF(Jours_fériés,KM4),0,KM25-HLOOKUP(KM4+1,Journalier_HLV_Inter,23,FALSE)))))))))))))</f>
        <v>0</v>
      </c>
      <c r="KN32" s="70">
        <f>IF(WEEKDAY(KN4,2)=5,(KN25-HLOOKUP(KN4+3,Journalier_HLV_Inter,23,FALSE)),IF(AND(WEEKDAY(KN4,2)=1,COUNTIF(Jours_fériés,AND(KN4+1,IE+2))),KN25-HLOOKUP(KN4+3,Journalier_HLV_Inter,23,FALSE),IF(AND(WEEKDAY(KN4,2)=1,COUNTIF(Jours_fériés,KN4+1)),KN25-HLOOKUP(KN4+2,Journalier_HLV_Inter,23,FALSE),IF(AND(WEEKDAY(KN4,2)=2,COUNTIF(Jours_fériés,AND(KN4+1,KN4+2))),KN25-HLOOKUP(KN4+3,Journalier_HLV_Inter,23,FALSE),IF(AND(WEEKDAY(KN4,2)=2,COUNTIF(Jours_fériés,KN4+1)),KN25-HLOOKUP(KN4+2,Journalier_HLV_Inter,23,FALSE),IF(AND(WEEKDAY(KN4,2)=3,COUNTIF(Jours_fériés,AND(KN4+1,KN4+2))),KN25-HLOOKUP(KN4+5,Journalier_HLV_Inter,23,FALSE),IF(AND(WEEKDAY(KN4,2)=3,COUNTIF(Jours_fériés,KN4+1)),KN25-HLOOKUP(KN4+2,Journalier_HLV_Inter,23,FALSE),IF(AND(WEEKDAY(KN4,2)=4,COUNTIF(Jours_fériés,KN4+1)),KN25-HLOOKUP(KN4+4,Journalier_HLV_Inter,23,FALSE),IF(AND(WEEKDAY(KN4,2)=4,COUNTIF(Jours_fériés,AND(KN4+1,KN4+4))),KN25-HLOOKUP(KN4+5,Journalier_HLV_Inter,23,FALSE),IF(AND(WEEKDAY(KN4,2)=5,COUNTIF(Jours_fériés,KN4+3)),KN25-HLOOKUP(KN4+4,Journalier_HLV_Inter,23,FALSE),IF(COUNTIF(Week_end,KN4),0,IF(COUNTIF(Jours_fériés,KN4),0,KN25-HLOOKUP(KN4+1,Journalier_HLV_Inter,23,FALSE)))))))))))))</f>
        <v>0</v>
      </c>
      <c r="KO32" s="70">
        <f>IF(WEEKDAY(KO4,2)=5,(KO25-HLOOKUP(KO4+3,Journalier_HLV_Inter,23,FALSE)),IF(AND(WEEKDAY(KO4,2)=1,COUNTIF(Jours_fériés,AND(KO4+1,IE+2))),KO25-HLOOKUP(KO4+3,Journalier_HLV_Inter,23,FALSE),IF(AND(WEEKDAY(KO4,2)=1,COUNTIF(Jours_fériés,KO4+1)),KO25-HLOOKUP(KO4+2,Journalier_HLV_Inter,23,FALSE),IF(AND(WEEKDAY(KO4,2)=2,COUNTIF(Jours_fériés,AND(KO4+1,KO4+2))),KO25-HLOOKUP(KO4+3,Journalier_HLV_Inter,23,FALSE),IF(AND(WEEKDAY(KO4,2)=2,COUNTIF(Jours_fériés,KO4+1)),KO25-HLOOKUP(KO4+2,Journalier_HLV_Inter,23,FALSE),IF(AND(WEEKDAY(KO4,2)=3,COUNTIF(Jours_fériés,AND(KO4+1,KO4+2))),KO25-HLOOKUP(KO4+5,Journalier_HLV_Inter,23,FALSE),IF(AND(WEEKDAY(KO4,2)=3,COUNTIF(Jours_fériés,KO4+1)),KO25-HLOOKUP(KO4+2,Journalier_HLV_Inter,23,FALSE),IF(AND(WEEKDAY(KO4,2)=4,COUNTIF(Jours_fériés,KO4+1)),KO25-HLOOKUP(KO4+4,Journalier_HLV_Inter,23,FALSE),IF(AND(WEEKDAY(KO4,2)=4,COUNTIF(Jours_fériés,AND(KO4+1,KO4+4))),KO25-HLOOKUP(KO4+5,Journalier_HLV_Inter,23,FALSE),IF(AND(WEEKDAY(KO4,2)=5,COUNTIF(Jours_fériés,KO4+3)),KO25-HLOOKUP(KO4+4,Journalier_HLV_Inter,23,FALSE),IF(COUNTIF(Week_end,KO4),0,IF(COUNTIF(Jours_fériés,KO4),0,KO25-HLOOKUP(KO4+1,Journalier_HLV_Inter,23,FALSE)))))))))))))</f>
        <v>0</v>
      </c>
      <c r="KP32" s="70">
        <f>IF(WEEKDAY(KP4,2)=5,(KP25-HLOOKUP(KP4+3,Journalier_HLV_Inter,23,FALSE)),IF(AND(WEEKDAY(KP4,2)=1,COUNTIF(Jours_fériés,AND(KP4+1,IE+2))),KP25-HLOOKUP(KP4+3,Journalier_HLV_Inter,23,FALSE),IF(AND(WEEKDAY(KP4,2)=1,COUNTIF(Jours_fériés,KP4+1)),KP25-HLOOKUP(KP4+2,Journalier_HLV_Inter,23,FALSE),IF(AND(WEEKDAY(KP4,2)=2,COUNTIF(Jours_fériés,AND(KP4+1,KP4+2))),KP25-HLOOKUP(KP4+3,Journalier_HLV_Inter,23,FALSE),IF(AND(WEEKDAY(KP4,2)=2,COUNTIF(Jours_fériés,KP4+1)),KP25-HLOOKUP(KP4+2,Journalier_HLV_Inter,23,FALSE),IF(AND(WEEKDAY(KP4,2)=3,COUNTIF(Jours_fériés,AND(KP4+1,KP4+2))),KP25-HLOOKUP(KP4+5,Journalier_HLV_Inter,23,FALSE),IF(AND(WEEKDAY(KP4,2)=3,COUNTIF(Jours_fériés,KP4+1)),KP25-HLOOKUP(KP4+2,Journalier_HLV_Inter,23,FALSE),IF(AND(WEEKDAY(KP4,2)=4,COUNTIF(Jours_fériés,KP4+1)),KP25-HLOOKUP(KP4+4,Journalier_HLV_Inter,23,FALSE),IF(AND(WEEKDAY(KP4,2)=4,COUNTIF(Jours_fériés,AND(KP4+1,KP4+4))),KP25-HLOOKUP(KP4+5,Journalier_HLV_Inter,23,FALSE),IF(AND(WEEKDAY(KP4,2)=5,COUNTIF(Jours_fériés,KP4+3)),KP25-HLOOKUP(KP4+4,Journalier_HLV_Inter,23,FALSE),IF(COUNTIF(Week_end,KP4),0,IF(COUNTIF(Jours_fériés,KP4),0,KP25-HLOOKUP(KP4+1,Journalier_HLV_Inter,23,FALSE)))))))))))))</f>
        <v>0</v>
      </c>
      <c r="KQ32" s="70">
        <f>IF(WEEKDAY(KQ4,2)=5,(KQ25-HLOOKUP(KQ4+3,Journalier_HLV_Inter,23,FALSE)),IF(AND(WEEKDAY(KQ4,2)=1,COUNTIF(Jours_fériés,AND(KQ4+1,IE+2))),KQ25-HLOOKUP(KQ4+3,Journalier_HLV_Inter,23,FALSE),IF(AND(WEEKDAY(KQ4,2)=1,COUNTIF(Jours_fériés,KQ4+1)),KQ25-HLOOKUP(KQ4+2,Journalier_HLV_Inter,23,FALSE),IF(AND(WEEKDAY(KQ4,2)=2,COUNTIF(Jours_fériés,AND(KQ4+1,KQ4+2))),KQ25-HLOOKUP(KQ4+3,Journalier_HLV_Inter,23,FALSE),IF(AND(WEEKDAY(KQ4,2)=2,COUNTIF(Jours_fériés,KQ4+1)),KQ25-HLOOKUP(KQ4+2,Journalier_HLV_Inter,23,FALSE),IF(AND(WEEKDAY(KQ4,2)=3,COUNTIF(Jours_fériés,AND(KQ4+1,KQ4+2))),KQ25-HLOOKUP(KQ4+5,Journalier_HLV_Inter,23,FALSE),IF(AND(WEEKDAY(KQ4,2)=3,COUNTIF(Jours_fériés,KQ4+1)),KQ25-HLOOKUP(KQ4+2,Journalier_HLV_Inter,23,FALSE),IF(AND(WEEKDAY(KQ4,2)=4,COUNTIF(Jours_fériés,KQ4+1)),KQ25-HLOOKUP(KQ4+4,Journalier_HLV_Inter,23,FALSE),IF(AND(WEEKDAY(KQ4,2)=4,COUNTIF(Jours_fériés,AND(KQ4+1,KQ4+4))),KQ25-HLOOKUP(KQ4+5,Journalier_HLV_Inter,23,FALSE),IF(AND(WEEKDAY(KQ4,2)=5,COUNTIF(Jours_fériés,KQ4+3)),KQ25-HLOOKUP(KQ4+4,Journalier_HLV_Inter,23,FALSE),IF(COUNTIF(Week_end,KQ4),0,IF(COUNTIF(Jours_fériés,KQ4),0,KQ25-HLOOKUP(KQ4+1,Journalier_HLV_Inter,23,FALSE)))))))))))))</f>
        <v>0</v>
      </c>
      <c r="KR32" s="70">
        <f>IF(WEEKDAY(KR4,2)=5,(KR25-HLOOKUP(KR4+3,Journalier_HLV_Inter,23,FALSE)),IF(AND(WEEKDAY(KR4,2)=1,COUNTIF(Jours_fériés,AND(KR4+1,IE+2))),KR25-HLOOKUP(KR4+3,Journalier_HLV_Inter,23,FALSE),IF(AND(WEEKDAY(KR4,2)=1,COUNTIF(Jours_fériés,KR4+1)),KR25-HLOOKUP(KR4+2,Journalier_HLV_Inter,23,FALSE),IF(AND(WEEKDAY(KR4,2)=2,COUNTIF(Jours_fériés,AND(KR4+1,KR4+2))),KR25-HLOOKUP(KR4+3,Journalier_HLV_Inter,23,FALSE),IF(AND(WEEKDAY(KR4,2)=2,COUNTIF(Jours_fériés,KR4+1)),KR25-HLOOKUP(KR4+2,Journalier_HLV_Inter,23,FALSE),IF(AND(WEEKDAY(KR4,2)=3,COUNTIF(Jours_fériés,AND(KR4+1,KR4+2))),KR25-HLOOKUP(KR4+5,Journalier_HLV_Inter,23,FALSE),IF(AND(WEEKDAY(KR4,2)=3,COUNTIF(Jours_fériés,KR4+1)),KR25-HLOOKUP(KR4+2,Journalier_HLV_Inter,23,FALSE),IF(AND(WEEKDAY(KR4,2)=4,COUNTIF(Jours_fériés,KR4+1)),KR25-HLOOKUP(KR4+4,Journalier_HLV_Inter,23,FALSE),IF(AND(WEEKDAY(KR4,2)=4,COUNTIF(Jours_fériés,AND(KR4+1,KR4+4))),KR25-HLOOKUP(KR4+5,Journalier_HLV_Inter,23,FALSE),IF(AND(WEEKDAY(KR4,2)=5,COUNTIF(Jours_fériés,KR4+3)),KR25-HLOOKUP(KR4+4,Journalier_HLV_Inter,23,FALSE),IF(COUNTIF(Week_end,KR4),0,IF(COUNTIF(Jours_fériés,KR4),0,KR25-HLOOKUP(KR4+1,Journalier_HLV_Inter,23,FALSE)))))))))))))</f>
        <v>0</v>
      </c>
      <c r="KS32" s="70">
        <f>IF(WEEKDAY(KS4,2)=5,(KS25-HLOOKUP(KS4+3,Journalier_HLV_Inter,23,FALSE)),IF(AND(WEEKDAY(KS4,2)=1,COUNTIF(Jours_fériés,AND(KS4+1,IE+2))),KS25-HLOOKUP(KS4+3,Journalier_HLV_Inter,23,FALSE),IF(AND(WEEKDAY(KS4,2)=1,COUNTIF(Jours_fériés,KS4+1)),KS25-HLOOKUP(KS4+2,Journalier_HLV_Inter,23,FALSE),IF(AND(WEEKDAY(KS4,2)=2,COUNTIF(Jours_fériés,AND(KS4+1,KS4+2))),KS25-HLOOKUP(KS4+3,Journalier_HLV_Inter,23,FALSE),IF(AND(WEEKDAY(KS4,2)=2,COUNTIF(Jours_fériés,KS4+1)),KS25-HLOOKUP(KS4+2,Journalier_HLV_Inter,23,FALSE),IF(AND(WEEKDAY(KS4,2)=3,COUNTIF(Jours_fériés,AND(KS4+1,KS4+2))),KS25-HLOOKUP(KS4+5,Journalier_HLV_Inter,23,FALSE),IF(AND(WEEKDAY(KS4,2)=3,COUNTIF(Jours_fériés,KS4+1)),KS25-HLOOKUP(KS4+2,Journalier_HLV_Inter,23,FALSE),IF(AND(WEEKDAY(KS4,2)=4,COUNTIF(Jours_fériés,KS4+1)),KS25-HLOOKUP(KS4+4,Journalier_HLV_Inter,23,FALSE),IF(AND(WEEKDAY(KS4,2)=4,COUNTIF(Jours_fériés,AND(KS4+1,KS4+4))),KS25-HLOOKUP(KS4+5,Journalier_HLV_Inter,23,FALSE),IF(AND(WEEKDAY(KS4,2)=5,COUNTIF(Jours_fériés,KS4+3)),KS25-HLOOKUP(KS4+4,Journalier_HLV_Inter,23,FALSE),IF(COUNTIF(Week_end,KS4),0,IF(COUNTIF(Jours_fériés,KS4),0,KS25-HLOOKUP(KS4+1,Journalier_HLV_Inter,23,FALSE)))))))))))))</f>
        <v>0</v>
      </c>
      <c r="KT32" s="70">
        <f>IF(WEEKDAY(KT4,2)=5,(KT25-HLOOKUP(KT4+3,Journalier_HLV_Inter,23,FALSE)),IF(AND(WEEKDAY(KT4,2)=1,COUNTIF(Jours_fériés,AND(KT4+1,IE+2))),KT25-HLOOKUP(KT4+3,Journalier_HLV_Inter,23,FALSE),IF(AND(WEEKDAY(KT4,2)=1,COUNTIF(Jours_fériés,KT4+1)),KT25-HLOOKUP(KT4+2,Journalier_HLV_Inter,23,FALSE),IF(AND(WEEKDAY(KT4,2)=2,COUNTIF(Jours_fériés,AND(KT4+1,KT4+2))),KT25-HLOOKUP(KT4+3,Journalier_HLV_Inter,23,FALSE),IF(AND(WEEKDAY(KT4,2)=2,COUNTIF(Jours_fériés,KT4+1)),KT25-HLOOKUP(KT4+2,Journalier_HLV_Inter,23,FALSE),IF(AND(WEEKDAY(KT4,2)=3,COUNTIF(Jours_fériés,AND(KT4+1,KT4+2))),KT25-HLOOKUP(KT4+5,Journalier_HLV_Inter,23,FALSE),IF(AND(WEEKDAY(KT4,2)=3,COUNTIF(Jours_fériés,KT4+1)),KT25-HLOOKUP(KT4+2,Journalier_HLV_Inter,23,FALSE),IF(AND(WEEKDAY(KT4,2)=4,COUNTIF(Jours_fériés,KT4+1)),KT25-HLOOKUP(KT4+4,Journalier_HLV_Inter,23,FALSE),IF(AND(WEEKDAY(KT4,2)=4,COUNTIF(Jours_fériés,AND(KT4+1,KT4+4))),KT25-HLOOKUP(KT4+5,Journalier_HLV_Inter,23,FALSE),IF(AND(WEEKDAY(KT4,2)=5,COUNTIF(Jours_fériés,KT4+3)),KT25-HLOOKUP(KT4+4,Journalier_HLV_Inter,23,FALSE),IF(COUNTIF(Week_end,KT4),0,IF(COUNTIF(Jours_fériés,KT4),0,KT25-HLOOKUP(KT4+1,Journalier_HLV_Inter,23,FALSE)))))))))))))</f>
        <v>0</v>
      </c>
      <c r="KU32" s="70">
        <f>IF(WEEKDAY(KU4,2)=5,(KU25-HLOOKUP(KU4+3,Journalier_HLV_Inter,23,FALSE)),IF(AND(WEEKDAY(KU4,2)=1,COUNTIF(Jours_fériés,AND(KU4+1,IE+2))),KU25-HLOOKUP(KU4+3,Journalier_HLV_Inter,23,FALSE),IF(AND(WEEKDAY(KU4,2)=1,COUNTIF(Jours_fériés,KU4+1)),KU25-HLOOKUP(KU4+2,Journalier_HLV_Inter,23,FALSE),IF(AND(WEEKDAY(KU4,2)=2,COUNTIF(Jours_fériés,AND(KU4+1,KU4+2))),KU25-HLOOKUP(KU4+3,Journalier_HLV_Inter,23,FALSE),IF(AND(WEEKDAY(KU4,2)=2,COUNTIF(Jours_fériés,KU4+1)),KU25-HLOOKUP(KU4+2,Journalier_HLV_Inter,23,FALSE),IF(AND(WEEKDAY(KU4,2)=3,COUNTIF(Jours_fériés,AND(KU4+1,KU4+2))),KU25-HLOOKUP(KU4+5,Journalier_HLV_Inter,23,FALSE),IF(AND(WEEKDAY(KU4,2)=3,COUNTIF(Jours_fériés,KU4+1)),KU25-HLOOKUP(KU4+2,Journalier_HLV_Inter,23,FALSE),IF(AND(WEEKDAY(KU4,2)=4,COUNTIF(Jours_fériés,KU4+1)),KU25-HLOOKUP(KU4+4,Journalier_HLV_Inter,23,FALSE),IF(AND(WEEKDAY(KU4,2)=4,COUNTIF(Jours_fériés,AND(KU4+1,KU4+4))),KU25-HLOOKUP(KU4+5,Journalier_HLV_Inter,23,FALSE),IF(AND(WEEKDAY(KU4,2)=5,COUNTIF(Jours_fériés,KU4+3)),KU25-HLOOKUP(KU4+4,Journalier_HLV_Inter,23,FALSE),IF(COUNTIF(Week_end,KU4),0,IF(COUNTIF(Jours_fériés,KU4),0,KU25-HLOOKUP(KU4+1,Journalier_HLV_Inter,23,FALSE)))))))))))))</f>
        <v>0</v>
      </c>
      <c r="KV32" s="70">
        <f>IF(WEEKDAY(KV4,2)=5,(KV25-HLOOKUP(KV4+3,Journalier_HLV_Inter,23,FALSE)),IF(AND(WEEKDAY(KV4,2)=1,COUNTIF(Jours_fériés,AND(KV4+1,IE+2))),KV25-HLOOKUP(KV4+3,Journalier_HLV_Inter,23,FALSE),IF(AND(WEEKDAY(KV4,2)=1,COUNTIF(Jours_fériés,KV4+1)),KV25-HLOOKUP(KV4+2,Journalier_HLV_Inter,23,FALSE),IF(AND(WEEKDAY(KV4,2)=2,COUNTIF(Jours_fériés,AND(KV4+1,KV4+2))),KV25-HLOOKUP(KV4+3,Journalier_HLV_Inter,23,FALSE),IF(AND(WEEKDAY(KV4,2)=2,COUNTIF(Jours_fériés,KV4+1)),KV25-HLOOKUP(KV4+2,Journalier_HLV_Inter,23,FALSE),IF(AND(WEEKDAY(KV4,2)=3,COUNTIF(Jours_fériés,AND(KV4+1,KV4+2))),KV25-HLOOKUP(KV4+5,Journalier_HLV_Inter,23,FALSE),IF(AND(WEEKDAY(KV4,2)=3,COUNTIF(Jours_fériés,KV4+1)),KV25-HLOOKUP(KV4+2,Journalier_HLV_Inter,23,FALSE),IF(AND(WEEKDAY(KV4,2)=4,COUNTIF(Jours_fériés,KV4+1)),KV25-HLOOKUP(KV4+4,Journalier_HLV_Inter,23,FALSE),IF(AND(WEEKDAY(KV4,2)=4,COUNTIF(Jours_fériés,AND(KV4+1,KV4+4))),KV25-HLOOKUP(KV4+5,Journalier_HLV_Inter,23,FALSE),IF(AND(WEEKDAY(KV4,2)=5,COUNTIF(Jours_fériés,KV4+3)),KV25-HLOOKUP(KV4+4,Journalier_HLV_Inter,23,FALSE),IF(COUNTIF(Week_end,KV4),0,IF(COUNTIF(Jours_fériés,KV4),0,KV25-HLOOKUP(KV4+1,Journalier_HLV_Inter,23,FALSE)))))))))))))</f>
        <v>0</v>
      </c>
      <c r="KW32" s="70">
        <f>IF(WEEKDAY(KW4,2)=5,(KW25-HLOOKUP(KW4+3,Journalier_HLV_Inter,23,FALSE)),IF(AND(WEEKDAY(KW4,2)=1,COUNTIF(Jours_fériés,AND(KW4+1,IE+2))),KW25-HLOOKUP(KW4+3,Journalier_HLV_Inter,23,FALSE),IF(AND(WEEKDAY(KW4,2)=1,COUNTIF(Jours_fériés,KW4+1)),KW25-HLOOKUP(KW4+2,Journalier_HLV_Inter,23,FALSE),IF(AND(WEEKDAY(KW4,2)=2,COUNTIF(Jours_fériés,AND(KW4+1,KW4+2))),KW25-HLOOKUP(KW4+3,Journalier_HLV_Inter,23,FALSE),IF(AND(WEEKDAY(KW4,2)=2,COUNTIF(Jours_fériés,KW4+1)),KW25-HLOOKUP(KW4+2,Journalier_HLV_Inter,23,FALSE),IF(AND(WEEKDAY(KW4,2)=3,COUNTIF(Jours_fériés,AND(KW4+1,KW4+2))),KW25-HLOOKUP(KW4+5,Journalier_HLV_Inter,23,FALSE),IF(AND(WEEKDAY(KW4,2)=3,COUNTIF(Jours_fériés,KW4+1)),KW25-HLOOKUP(KW4+2,Journalier_HLV_Inter,23,FALSE),IF(AND(WEEKDAY(KW4,2)=4,COUNTIF(Jours_fériés,KW4+1)),KW25-HLOOKUP(KW4+4,Journalier_HLV_Inter,23,FALSE),IF(AND(WEEKDAY(KW4,2)=4,COUNTIF(Jours_fériés,AND(KW4+1,KW4+4))),KW25-HLOOKUP(KW4+5,Journalier_HLV_Inter,23,FALSE),IF(AND(WEEKDAY(KW4,2)=5,COUNTIF(Jours_fériés,KW4+3)),KW25-HLOOKUP(KW4+4,Journalier_HLV_Inter,23,FALSE),IF(COUNTIF(Week_end,KW4),0,IF(COUNTIF(Jours_fériés,KW4),0,KW25-HLOOKUP(KW4+1,Journalier_HLV_Inter,23,FALSE)))))))))))))</f>
        <v>0</v>
      </c>
      <c r="KX32" s="70">
        <f>IF(WEEKDAY(KX4,2)=5,(KX25-HLOOKUP(KX4+3,Journalier_HLV_Inter,23,FALSE)),IF(AND(WEEKDAY(KX4,2)=1,COUNTIF(Jours_fériés,AND(KX4+1,IE+2))),KX25-HLOOKUP(KX4+3,Journalier_HLV_Inter,23,FALSE),IF(AND(WEEKDAY(KX4,2)=1,COUNTIF(Jours_fériés,KX4+1)),KX25-HLOOKUP(KX4+2,Journalier_HLV_Inter,23,FALSE),IF(AND(WEEKDAY(KX4,2)=2,COUNTIF(Jours_fériés,AND(KX4+1,KX4+2))),KX25-HLOOKUP(KX4+3,Journalier_HLV_Inter,23,FALSE),IF(AND(WEEKDAY(KX4,2)=2,COUNTIF(Jours_fériés,KX4+1)),KX25-HLOOKUP(KX4+2,Journalier_HLV_Inter,23,FALSE),IF(AND(WEEKDAY(KX4,2)=3,COUNTIF(Jours_fériés,AND(KX4+1,KX4+2))),KX25-HLOOKUP(KX4+5,Journalier_HLV_Inter,23,FALSE),IF(AND(WEEKDAY(KX4,2)=3,COUNTIF(Jours_fériés,KX4+1)),KX25-HLOOKUP(KX4+2,Journalier_HLV_Inter,23,FALSE),IF(AND(WEEKDAY(KX4,2)=4,COUNTIF(Jours_fériés,KX4+1)),KX25-HLOOKUP(KX4+4,Journalier_HLV_Inter,23,FALSE),IF(AND(WEEKDAY(KX4,2)=4,COUNTIF(Jours_fériés,AND(KX4+1,KX4+4))),KX25-HLOOKUP(KX4+5,Journalier_HLV_Inter,23,FALSE),IF(AND(WEEKDAY(KX4,2)=5,COUNTIF(Jours_fériés,KX4+3)),KX25-HLOOKUP(KX4+4,Journalier_HLV_Inter,23,FALSE),IF(COUNTIF(Week_end,KX4),0,IF(COUNTIF(Jours_fériés,KX4),0,KX25-HLOOKUP(KX4+1,Journalier_HLV_Inter,23,FALSE)))))))))))))</f>
        <v>0</v>
      </c>
      <c r="KY32" s="70">
        <f>IF(WEEKDAY(KY4,2)=5,(KY25-HLOOKUP(KY4+3,Journalier_HLV_Inter,23,FALSE)),IF(AND(WEEKDAY(KY4,2)=1,COUNTIF(Jours_fériés,AND(KY4+1,IE+2))),KY25-HLOOKUP(KY4+3,Journalier_HLV_Inter,23,FALSE),IF(AND(WEEKDAY(KY4,2)=1,COUNTIF(Jours_fériés,KY4+1)),KY25-HLOOKUP(KY4+2,Journalier_HLV_Inter,23,FALSE),IF(AND(WEEKDAY(KY4,2)=2,COUNTIF(Jours_fériés,AND(KY4+1,KY4+2))),KY25-HLOOKUP(KY4+3,Journalier_HLV_Inter,23,FALSE),IF(AND(WEEKDAY(KY4,2)=2,COUNTIF(Jours_fériés,KY4+1)),KY25-HLOOKUP(KY4+2,Journalier_HLV_Inter,23,FALSE),IF(AND(WEEKDAY(KY4,2)=3,COUNTIF(Jours_fériés,AND(KY4+1,KY4+2))),KY25-HLOOKUP(KY4+5,Journalier_HLV_Inter,23,FALSE),IF(AND(WEEKDAY(KY4,2)=3,COUNTIF(Jours_fériés,KY4+1)),KY25-HLOOKUP(KY4+2,Journalier_HLV_Inter,23,FALSE),IF(AND(WEEKDAY(KY4,2)=4,COUNTIF(Jours_fériés,KY4+1)),KY25-HLOOKUP(KY4+4,Journalier_HLV_Inter,23,FALSE),IF(AND(WEEKDAY(KY4,2)=4,COUNTIF(Jours_fériés,AND(KY4+1,KY4+4))),KY25-HLOOKUP(KY4+5,Journalier_HLV_Inter,23,FALSE),IF(AND(WEEKDAY(KY4,2)=5,COUNTIF(Jours_fériés,KY4+3)),KY25-HLOOKUP(KY4+4,Journalier_HLV_Inter,23,FALSE),IF(COUNTIF(Week_end,KY4),0,IF(COUNTIF(Jours_fériés,KY4),0,KY25-HLOOKUP(KY4+1,Journalier_HLV_Inter,23,FALSE)))))))))))))</f>
        <v>0</v>
      </c>
      <c r="KZ32" s="70">
        <f>IF(WEEKDAY(KZ4,2)=5,(KZ25-HLOOKUP(KZ4+3,Journalier_HLV_Inter,23,FALSE)),IF(AND(WEEKDAY(KZ4,2)=1,COUNTIF(Jours_fériés,AND(KZ4+1,IE+2))),KZ25-HLOOKUP(KZ4+3,Journalier_HLV_Inter,23,FALSE),IF(AND(WEEKDAY(KZ4,2)=1,COUNTIF(Jours_fériés,KZ4+1)),KZ25-HLOOKUP(KZ4+2,Journalier_HLV_Inter,23,FALSE),IF(AND(WEEKDAY(KZ4,2)=2,COUNTIF(Jours_fériés,AND(KZ4+1,KZ4+2))),KZ25-HLOOKUP(KZ4+3,Journalier_HLV_Inter,23,FALSE),IF(AND(WEEKDAY(KZ4,2)=2,COUNTIF(Jours_fériés,KZ4+1)),KZ25-HLOOKUP(KZ4+2,Journalier_HLV_Inter,23,FALSE),IF(AND(WEEKDAY(KZ4,2)=3,COUNTIF(Jours_fériés,AND(KZ4+1,KZ4+2))),KZ25-HLOOKUP(KZ4+5,Journalier_HLV_Inter,23,FALSE),IF(AND(WEEKDAY(KZ4,2)=3,COUNTIF(Jours_fériés,KZ4+1)),KZ25-HLOOKUP(KZ4+2,Journalier_HLV_Inter,23,FALSE),IF(AND(WEEKDAY(KZ4,2)=4,COUNTIF(Jours_fériés,KZ4+1)),KZ25-HLOOKUP(KZ4+4,Journalier_HLV_Inter,23,FALSE),IF(AND(WEEKDAY(KZ4,2)=4,COUNTIF(Jours_fériés,AND(KZ4+1,KZ4+4))),KZ25-HLOOKUP(KZ4+5,Journalier_HLV_Inter,23,FALSE),IF(AND(WEEKDAY(KZ4,2)=5,COUNTIF(Jours_fériés,KZ4+3)),KZ25-HLOOKUP(KZ4+4,Journalier_HLV_Inter,23,FALSE),IF(COUNTIF(Week_end,KZ4),0,IF(COUNTIF(Jours_fériés,KZ4),0,KZ25-HLOOKUP(KZ4+1,Journalier_HLV_Inter,23,FALSE)))))))))))))</f>
        <v>0</v>
      </c>
      <c r="LA32" s="70">
        <f>IF(WEEKDAY(LA4,2)=5,(LA25-HLOOKUP(LA4+3,Journalier_HLV_Inter,23,FALSE)),IF(AND(WEEKDAY(LA4,2)=1,COUNTIF(Jours_fériés,AND(LA4+1,IE+2))),LA25-HLOOKUP(LA4+3,Journalier_HLV_Inter,23,FALSE),IF(AND(WEEKDAY(LA4,2)=1,COUNTIF(Jours_fériés,LA4+1)),LA25-HLOOKUP(LA4+2,Journalier_HLV_Inter,23,FALSE),IF(AND(WEEKDAY(LA4,2)=2,COUNTIF(Jours_fériés,AND(LA4+1,LA4+2))),LA25-HLOOKUP(LA4+3,Journalier_HLV_Inter,23,FALSE),IF(AND(WEEKDAY(LA4,2)=2,COUNTIF(Jours_fériés,LA4+1)),LA25-HLOOKUP(LA4+2,Journalier_HLV_Inter,23,FALSE),IF(AND(WEEKDAY(LA4,2)=3,COUNTIF(Jours_fériés,AND(LA4+1,LA4+2))),LA25-HLOOKUP(LA4+5,Journalier_HLV_Inter,23,FALSE),IF(AND(WEEKDAY(LA4,2)=3,COUNTIF(Jours_fériés,LA4+1)),LA25-HLOOKUP(LA4+2,Journalier_HLV_Inter,23,FALSE),IF(AND(WEEKDAY(LA4,2)=4,COUNTIF(Jours_fériés,LA4+1)),LA25-HLOOKUP(LA4+4,Journalier_HLV_Inter,23,FALSE),IF(AND(WEEKDAY(LA4,2)=4,COUNTIF(Jours_fériés,AND(LA4+1,LA4+4))),LA25-HLOOKUP(LA4+5,Journalier_HLV_Inter,23,FALSE),IF(AND(WEEKDAY(LA4,2)=5,COUNTIF(Jours_fériés,LA4+3)),LA25-HLOOKUP(LA4+4,Journalier_HLV_Inter,23,FALSE),IF(COUNTIF(Week_end,LA4),0,IF(COUNTIF(Jours_fériés,LA4),0,LA25-HLOOKUP(LA4+1,Journalier_HLV_Inter,23,FALSE)))))))))))))</f>
        <v>0</v>
      </c>
      <c r="LB32" s="70">
        <f>IF(WEEKDAY(LB4,2)=5,(LB25-HLOOKUP(LB4+3,Journalier_HLV_Inter,23,FALSE)),IF(AND(WEEKDAY(LB4,2)=1,COUNTIF(Jours_fériés,AND(LB4+1,IE+2))),LB25-HLOOKUP(LB4+3,Journalier_HLV_Inter,23,FALSE),IF(AND(WEEKDAY(LB4,2)=1,COUNTIF(Jours_fériés,LB4+1)),LB25-HLOOKUP(LB4+2,Journalier_HLV_Inter,23,FALSE),IF(AND(WEEKDAY(LB4,2)=2,COUNTIF(Jours_fériés,AND(LB4+1,LB4+2))),LB25-HLOOKUP(LB4+3,Journalier_HLV_Inter,23,FALSE),IF(AND(WEEKDAY(LB4,2)=2,COUNTIF(Jours_fériés,LB4+1)),LB25-HLOOKUP(LB4+2,Journalier_HLV_Inter,23,FALSE),IF(AND(WEEKDAY(LB4,2)=3,COUNTIF(Jours_fériés,AND(LB4+1,LB4+2))),LB25-HLOOKUP(LB4+5,Journalier_HLV_Inter,23,FALSE),IF(AND(WEEKDAY(LB4,2)=3,COUNTIF(Jours_fériés,LB4+1)),LB25-HLOOKUP(LB4+2,Journalier_HLV_Inter,23,FALSE),IF(AND(WEEKDAY(LB4,2)=4,COUNTIF(Jours_fériés,LB4+1)),LB25-HLOOKUP(LB4+4,Journalier_HLV_Inter,23,FALSE),IF(AND(WEEKDAY(LB4,2)=4,COUNTIF(Jours_fériés,AND(LB4+1,LB4+4))),LB25-HLOOKUP(LB4+5,Journalier_HLV_Inter,23,FALSE),IF(AND(WEEKDAY(LB4,2)=5,COUNTIF(Jours_fériés,LB4+3)),LB25-HLOOKUP(LB4+4,Journalier_HLV_Inter,23,FALSE),IF(COUNTIF(Week_end,LB4),0,IF(COUNTIF(Jours_fériés,LB4),0,LB25-HLOOKUP(LB4+1,Journalier_HLV_Inter,23,FALSE)))))))))))))</f>
        <v>0</v>
      </c>
      <c r="LC32" s="70">
        <f>IF(WEEKDAY(LC4,2)=5,(LC25-HLOOKUP(LC4+3,Journalier_HLV_Inter,23,FALSE)),IF(AND(WEEKDAY(LC4,2)=1,COUNTIF(Jours_fériés,AND(LC4+1,IE+2))),LC25-HLOOKUP(LC4+3,Journalier_HLV_Inter,23,FALSE),IF(AND(WEEKDAY(LC4,2)=1,COUNTIF(Jours_fériés,LC4+1)),LC25-HLOOKUP(LC4+2,Journalier_HLV_Inter,23,FALSE),IF(AND(WEEKDAY(LC4,2)=2,COUNTIF(Jours_fériés,AND(LC4+1,LC4+2))),LC25-HLOOKUP(LC4+3,Journalier_HLV_Inter,23,FALSE),IF(AND(WEEKDAY(LC4,2)=2,COUNTIF(Jours_fériés,LC4+1)),LC25-HLOOKUP(LC4+2,Journalier_HLV_Inter,23,FALSE),IF(AND(WEEKDAY(LC4,2)=3,COUNTIF(Jours_fériés,AND(LC4+1,LC4+2))),LC25-HLOOKUP(LC4+5,Journalier_HLV_Inter,23,FALSE),IF(AND(WEEKDAY(LC4,2)=3,COUNTIF(Jours_fériés,LC4+1)),LC25-HLOOKUP(LC4+2,Journalier_HLV_Inter,23,FALSE),IF(AND(WEEKDAY(LC4,2)=4,COUNTIF(Jours_fériés,LC4+1)),LC25-HLOOKUP(LC4+4,Journalier_HLV_Inter,23,FALSE),IF(AND(WEEKDAY(LC4,2)=4,COUNTIF(Jours_fériés,AND(LC4+1,LC4+4))),LC25-HLOOKUP(LC4+5,Journalier_HLV_Inter,23,FALSE),IF(AND(WEEKDAY(LC4,2)=5,COUNTIF(Jours_fériés,LC4+3)),LC25-HLOOKUP(LC4+4,Journalier_HLV_Inter,23,FALSE),IF(COUNTIF(Week_end,LC4),0,IF(COUNTIF(Jours_fériés,LC4),0,LC25-HLOOKUP(LC4+1,Journalier_HLV_Inter,23,FALSE)))))))))))))</f>
        <v>0</v>
      </c>
      <c r="LD32" s="70">
        <f>IF(WEEKDAY(LD4,2)=5,(LD25-HLOOKUP(LD4+3,Journalier_HLV_Inter,23,FALSE)),IF(AND(WEEKDAY(LD4,2)=1,COUNTIF(Jours_fériés,AND(LD4+1,IE+2))),LD25-HLOOKUP(LD4+3,Journalier_HLV_Inter,23,FALSE),IF(AND(WEEKDAY(LD4,2)=1,COUNTIF(Jours_fériés,LD4+1)),LD25-HLOOKUP(LD4+2,Journalier_HLV_Inter,23,FALSE),IF(AND(WEEKDAY(LD4,2)=2,COUNTIF(Jours_fériés,AND(LD4+1,LD4+2))),LD25-HLOOKUP(LD4+3,Journalier_HLV_Inter,23,FALSE),IF(AND(WEEKDAY(LD4,2)=2,COUNTIF(Jours_fériés,LD4+1)),LD25-HLOOKUP(LD4+2,Journalier_HLV_Inter,23,FALSE),IF(AND(WEEKDAY(LD4,2)=3,COUNTIF(Jours_fériés,AND(LD4+1,LD4+2))),LD25-HLOOKUP(LD4+5,Journalier_HLV_Inter,23,FALSE),IF(AND(WEEKDAY(LD4,2)=3,COUNTIF(Jours_fériés,LD4+1)),LD25-HLOOKUP(LD4+2,Journalier_HLV_Inter,23,FALSE),IF(AND(WEEKDAY(LD4,2)=4,COUNTIF(Jours_fériés,LD4+1)),LD25-HLOOKUP(LD4+4,Journalier_HLV_Inter,23,FALSE),IF(AND(WEEKDAY(LD4,2)=4,COUNTIF(Jours_fériés,AND(LD4+1,LD4+4))),LD25-HLOOKUP(LD4+5,Journalier_HLV_Inter,23,FALSE),IF(AND(WEEKDAY(LD4,2)=5,COUNTIF(Jours_fériés,LD4+3)),LD25-HLOOKUP(LD4+4,Journalier_HLV_Inter,23,FALSE),IF(COUNTIF(Week_end,LD4),0,IF(COUNTIF(Jours_fériés,LD4),0,LD25-HLOOKUP(LD4+1,Journalier_HLV_Inter,23,FALSE)))))))))))))</f>
        <v>0</v>
      </c>
      <c r="LE32" s="70">
        <f>IF(WEEKDAY(LE4,2)=5,(LE25-HLOOKUP(LE4+3,Journalier_HLV_Inter,23,FALSE)),IF(AND(WEEKDAY(LE4,2)=1,COUNTIF(Jours_fériés,AND(LE4+1,IE+2))),LE25-HLOOKUP(LE4+3,Journalier_HLV_Inter,23,FALSE),IF(AND(WEEKDAY(LE4,2)=1,COUNTIF(Jours_fériés,LE4+1)),LE25-HLOOKUP(LE4+2,Journalier_HLV_Inter,23,FALSE),IF(AND(WEEKDAY(LE4,2)=2,COUNTIF(Jours_fériés,AND(LE4+1,LE4+2))),LE25-HLOOKUP(LE4+3,Journalier_HLV_Inter,23,FALSE),IF(AND(WEEKDAY(LE4,2)=2,COUNTIF(Jours_fériés,LE4+1)),LE25-HLOOKUP(LE4+2,Journalier_HLV_Inter,23,FALSE),IF(AND(WEEKDAY(LE4,2)=3,COUNTIF(Jours_fériés,AND(LE4+1,LE4+2))),LE25-HLOOKUP(LE4+5,Journalier_HLV_Inter,23,FALSE),IF(AND(WEEKDAY(LE4,2)=3,COUNTIF(Jours_fériés,LE4+1)),LE25-HLOOKUP(LE4+2,Journalier_HLV_Inter,23,FALSE),IF(AND(WEEKDAY(LE4,2)=4,COUNTIF(Jours_fériés,LE4+1)),LE25-HLOOKUP(LE4+4,Journalier_HLV_Inter,23,FALSE),IF(AND(WEEKDAY(LE4,2)=4,COUNTIF(Jours_fériés,AND(LE4+1,LE4+4))),LE25-HLOOKUP(LE4+5,Journalier_HLV_Inter,23,FALSE),IF(AND(WEEKDAY(LE4,2)=5,COUNTIF(Jours_fériés,LE4+3)),LE25-HLOOKUP(LE4+4,Journalier_HLV_Inter,23,FALSE),IF(COUNTIF(Week_end,LE4),0,IF(COUNTIF(Jours_fériés,LE4),0,LE25-HLOOKUP(LE4+1,Journalier_HLV_Inter,23,FALSE)))))))))))))</f>
        <v>0</v>
      </c>
      <c r="LF32" s="70">
        <f>IF(WEEKDAY(LF4,2)=5,(LF25-HLOOKUP(LF4+3,Journalier_HLV_Inter,23,FALSE)),IF(AND(WEEKDAY(LF4,2)=1,COUNTIF(Jours_fériés,AND(LF4+1,IE+2))),LF25-HLOOKUP(LF4+3,Journalier_HLV_Inter,23,FALSE),IF(AND(WEEKDAY(LF4,2)=1,COUNTIF(Jours_fériés,LF4+1)),LF25-HLOOKUP(LF4+2,Journalier_HLV_Inter,23,FALSE),IF(AND(WEEKDAY(LF4,2)=2,COUNTIF(Jours_fériés,AND(LF4+1,LF4+2))),LF25-HLOOKUP(LF4+3,Journalier_HLV_Inter,23,FALSE),IF(AND(WEEKDAY(LF4,2)=2,COUNTIF(Jours_fériés,LF4+1)),LF25-HLOOKUP(LF4+2,Journalier_HLV_Inter,23,FALSE),IF(AND(WEEKDAY(LF4,2)=3,COUNTIF(Jours_fériés,AND(LF4+1,LF4+2))),LF25-HLOOKUP(LF4+5,Journalier_HLV_Inter,23,FALSE),IF(AND(WEEKDAY(LF4,2)=3,COUNTIF(Jours_fériés,LF4+1)),LF25-HLOOKUP(LF4+2,Journalier_HLV_Inter,23,FALSE),IF(AND(WEEKDAY(LF4,2)=4,COUNTIF(Jours_fériés,LF4+1)),LF25-HLOOKUP(LF4+4,Journalier_HLV_Inter,23,FALSE),IF(AND(WEEKDAY(LF4,2)=4,COUNTIF(Jours_fériés,AND(LF4+1,LF4+4))),LF25-HLOOKUP(LF4+5,Journalier_HLV_Inter,23,FALSE),IF(AND(WEEKDAY(LF4,2)=5,COUNTIF(Jours_fériés,LF4+3)),LF25-HLOOKUP(LF4+4,Journalier_HLV_Inter,23,FALSE),IF(COUNTIF(Week_end,LF4),0,IF(COUNTIF(Jours_fériés,LF4),0,LF25-HLOOKUP(LF4+1,Journalier_HLV_Inter,23,FALSE)))))))))))))</f>
        <v>0</v>
      </c>
      <c r="LG32" s="70">
        <f>IF(WEEKDAY(LG4,2)=5,(LG25-HLOOKUP(LG4+3,Journalier_HLV_Inter,23,FALSE)),IF(AND(WEEKDAY(LG4,2)=1,COUNTIF(Jours_fériés,AND(LG4+1,IE+2))),LG25-HLOOKUP(LG4+3,Journalier_HLV_Inter,23,FALSE),IF(AND(WEEKDAY(LG4,2)=1,COUNTIF(Jours_fériés,LG4+1)),LG25-HLOOKUP(LG4+2,Journalier_HLV_Inter,23,FALSE),IF(AND(WEEKDAY(LG4,2)=2,COUNTIF(Jours_fériés,AND(LG4+1,LG4+2))),LG25-HLOOKUP(LG4+3,Journalier_HLV_Inter,23,FALSE),IF(AND(WEEKDAY(LG4,2)=2,COUNTIF(Jours_fériés,LG4+1)),LG25-HLOOKUP(LG4+2,Journalier_HLV_Inter,23,FALSE),IF(AND(WEEKDAY(LG4,2)=3,COUNTIF(Jours_fériés,AND(LG4+1,LG4+2))),LG25-HLOOKUP(LG4+5,Journalier_HLV_Inter,23,FALSE),IF(AND(WEEKDAY(LG4,2)=3,COUNTIF(Jours_fériés,LG4+1)),LG25-HLOOKUP(LG4+2,Journalier_HLV_Inter,23,FALSE),IF(AND(WEEKDAY(LG4,2)=4,COUNTIF(Jours_fériés,LG4+1)),LG25-HLOOKUP(LG4+4,Journalier_HLV_Inter,23,FALSE),IF(AND(WEEKDAY(LG4,2)=4,COUNTIF(Jours_fériés,AND(LG4+1,LG4+4))),LG25-HLOOKUP(LG4+5,Journalier_HLV_Inter,23,FALSE),IF(AND(WEEKDAY(LG4,2)=5,COUNTIF(Jours_fériés,LG4+3)),LG25-HLOOKUP(LG4+4,Journalier_HLV_Inter,23,FALSE),IF(COUNTIF(Week_end,LG4),0,IF(COUNTIF(Jours_fériés,LG4),0,LG25-HLOOKUP(LG4+1,Journalier_HLV_Inter,23,FALSE)))))))))))))</f>
        <v>0</v>
      </c>
      <c r="LH32" s="70">
        <f>IF(WEEKDAY(LH4,2)=5,(LH25-HLOOKUP(LH4+3,Journalier_HLV_Inter,23,FALSE)),IF(AND(WEEKDAY(LH4,2)=1,COUNTIF(Jours_fériés,AND(LH4+1,IE+2))),LH25-HLOOKUP(LH4+3,Journalier_HLV_Inter,23,FALSE),IF(AND(WEEKDAY(LH4,2)=1,COUNTIF(Jours_fériés,LH4+1)),LH25-HLOOKUP(LH4+2,Journalier_HLV_Inter,23,FALSE),IF(AND(WEEKDAY(LH4,2)=2,COUNTIF(Jours_fériés,AND(LH4+1,LH4+2))),LH25-HLOOKUP(LH4+3,Journalier_HLV_Inter,23,FALSE),IF(AND(WEEKDAY(LH4,2)=2,COUNTIF(Jours_fériés,LH4+1)),LH25-HLOOKUP(LH4+2,Journalier_HLV_Inter,23,FALSE),IF(AND(WEEKDAY(LH4,2)=3,COUNTIF(Jours_fériés,AND(LH4+1,LH4+2))),LH25-HLOOKUP(LH4+5,Journalier_HLV_Inter,23,FALSE),IF(AND(WEEKDAY(LH4,2)=3,COUNTIF(Jours_fériés,LH4+1)),LH25-HLOOKUP(LH4+2,Journalier_HLV_Inter,23,FALSE),IF(AND(WEEKDAY(LH4,2)=4,COUNTIF(Jours_fériés,LH4+1)),LH25-HLOOKUP(LH4+4,Journalier_HLV_Inter,23,FALSE),IF(AND(WEEKDAY(LH4,2)=4,COUNTIF(Jours_fériés,AND(LH4+1,LH4+4))),LH25-HLOOKUP(LH4+5,Journalier_HLV_Inter,23,FALSE),IF(AND(WEEKDAY(LH4,2)=5,COUNTIF(Jours_fériés,LH4+3)),LH25-HLOOKUP(LH4+4,Journalier_HLV_Inter,23,FALSE),IF(COUNTIF(Week_end,LH4),0,IF(COUNTIF(Jours_fériés,LH4),0,LH25-HLOOKUP(LH4+1,Journalier_HLV_Inter,23,FALSE)))))))))))))</f>
        <v>0</v>
      </c>
      <c r="LI32" s="70">
        <f>IF(WEEKDAY(LI4,2)=5,(LI25-HLOOKUP(LI4+3,Journalier_HLV_Inter,23,FALSE)),IF(AND(WEEKDAY(LI4,2)=1,COUNTIF(Jours_fériés,AND(LI4+1,IE+2))),LI25-HLOOKUP(LI4+3,Journalier_HLV_Inter,23,FALSE),IF(AND(WEEKDAY(LI4,2)=1,COUNTIF(Jours_fériés,LI4+1)),LI25-HLOOKUP(LI4+2,Journalier_HLV_Inter,23,FALSE),IF(AND(WEEKDAY(LI4,2)=2,COUNTIF(Jours_fériés,AND(LI4+1,LI4+2))),LI25-HLOOKUP(LI4+3,Journalier_HLV_Inter,23,FALSE),IF(AND(WEEKDAY(LI4,2)=2,COUNTIF(Jours_fériés,LI4+1)),LI25-HLOOKUP(LI4+2,Journalier_HLV_Inter,23,FALSE),IF(AND(WEEKDAY(LI4,2)=3,COUNTIF(Jours_fériés,AND(LI4+1,LI4+2))),LI25-HLOOKUP(LI4+5,Journalier_HLV_Inter,23,FALSE),IF(AND(WEEKDAY(LI4,2)=3,COUNTIF(Jours_fériés,LI4+1)),LI25-HLOOKUP(LI4+2,Journalier_HLV_Inter,23,FALSE),IF(AND(WEEKDAY(LI4,2)=4,COUNTIF(Jours_fériés,LI4+1)),LI25-HLOOKUP(LI4+4,Journalier_HLV_Inter,23,FALSE),IF(AND(WEEKDAY(LI4,2)=4,COUNTIF(Jours_fériés,AND(LI4+1,LI4+4))),LI25-HLOOKUP(LI4+5,Journalier_HLV_Inter,23,FALSE),IF(AND(WEEKDAY(LI4,2)=5,COUNTIF(Jours_fériés,LI4+3)),LI25-HLOOKUP(LI4+4,Journalier_HLV_Inter,23,FALSE),IF(COUNTIF(Week_end,LI4),0,IF(COUNTIF(Jours_fériés,LI4),0,LI25-HLOOKUP(LI4+1,Journalier_HLV_Inter,23,FALSE)))))))))))))</f>
        <v>0</v>
      </c>
      <c r="LJ32" s="70">
        <f>IF(WEEKDAY(LJ4,2)=5,(LJ25-HLOOKUP(LJ4+3,Journalier_HLV_Inter,23,FALSE)),IF(AND(WEEKDAY(LJ4,2)=1,COUNTIF(Jours_fériés,AND(LJ4+1,IE+2))),LJ25-HLOOKUP(LJ4+3,Journalier_HLV_Inter,23,FALSE),IF(AND(WEEKDAY(LJ4,2)=1,COUNTIF(Jours_fériés,LJ4+1)),LJ25-HLOOKUP(LJ4+2,Journalier_HLV_Inter,23,FALSE),IF(AND(WEEKDAY(LJ4,2)=2,COUNTIF(Jours_fériés,AND(LJ4+1,LJ4+2))),LJ25-HLOOKUP(LJ4+3,Journalier_HLV_Inter,23,FALSE),IF(AND(WEEKDAY(LJ4,2)=2,COUNTIF(Jours_fériés,LJ4+1)),LJ25-HLOOKUP(LJ4+2,Journalier_HLV_Inter,23,FALSE),IF(AND(WEEKDAY(LJ4,2)=3,COUNTIF(Jours_fériés,AND(LJ4+1,LJ4+2))),LJ25-HLOOKUP(LJ4+5,Journalier_HLV_Inter,23,FALSE),IF(AND(WEEKDAY(LJ4,2)=3,COUNTIF(Jours_fériés,LJ4+1)),LJ25-HLOOKUP(LJ4+2,Journalier_HLV_Inter,23,FALSE),IF(AND(WEEKDAY(LJ4,2)=4,COUNTIF(Jours_fériés,LJ4+1)),LJ25-HLOOKUP(LJ4+4,Journalier_HLV_Inter,23,FALSE),IF(AND(WEEKDAY(LJ4,2)=4,COUNTIF(Jours_fériés,AND(LJ4+1,LJ4+4))),LJ25-HLOOKUP(LJ4+5,Journalier_HLV_Inter,23,FALSE),IF(AND(WEEKDAY(LJ4,2)=5,COUNTIF(Jours_fériés,LJ4+3)),LJ25-HLOOKUP(LJ4+4,Journalier_HLV_Inter,23,FALSE),IF(COUNTIF(Week_end,LJ4),0,IF(COUNTIF(Jours_fériés,LJ4),0,LJ25-HLOOKUP(LJ4+1,Journalier_HLV_Inter,23,FALSE)))))))))))))</f>
        <v>0</v>
      </c>
      <c r="LK32" s="70">
        <f>IF(WEEKDAY(LK4,2)=5,(LK25-HLOOKUP(LK4+3,Journalier_HLV_Inter,23,FALSE)),IF(AND(WEEKDAY(LK4,2)=1,COUNTIF(Jours_fériés,AND(LK4+1,IE+2))),LK25-HLOOKUP(LK4+3,Journalier_HLV_Inter,23,FALSE),IF(AND(WEEKDAY(LK4,2)=1,COUNTIF(Jours_fériés,LK4+1)),LK25-HLOOKUP(LK4+2,Journalier_HLV_Inter,23,FALSE),IF(AND(WEEKDAY(LK4,2)=2,COUNTIF(Jours_fériés,AND(LK4+1,LK4+2))),LK25-HLOOKUP(LK4+3,Journalier_HLV_Inter,23,FALSE),IF(AND(WEEKDAY(LK4,2)=2,COUNTIF(Jours_fériés,LK4+1)),LK25-HLOOKUP(LK4+2,Journalier_HLV_Inter,23,FALSE),IF(AND(WEEKDAY(LK4,2)=3,COUNTIF(Jours_fériés,AND(LK4+1,LK4+2))),LK25-HLOOKUP(LK4+5,Journalier_HLV_Inter,23,FALSE),IF(AND(WEEKDAY(LK4,2)=3,COUNTIF(Jours_fériés,LK4+1)),LK25-HLOOKUP(LK4+2,Journalier_HLV_Inter,23,FALSE),IF(AND(WEEKDAY(LK4,2)=4,COUNTIF(Jours_fériés,LK4+1)),LK25-HLOOKUP(LK4+4,Journalier_HLV_Inter,23,FALSE),IF(AND(WEEKDAY(LK4,2)=4,COUNTIF(Jours_fériés,AND(LK4+1,LK4+4))),LK25-HLOOKUP(LK4+5,Journalier_HLV_Inter,23,FALSE),IF(AND(WEEKDAY(LK4,2)=5,COUNTIF(Jours_fériés,LK4+3)),LK25-HLOOKUP(LK4+4,Journalier_HLV_Inter,23,FALSE),IF(COUNTIF(Week_end,LK4),0,IF(COUNTIF(Jours_fériés,LK4),0,LK25-HLOOKUP(LK4+1,Journalier_HLV_Inter,23,FALSE)))))))))))))</f>
        <v>0</v>
      </c>
      <c r="LL32" s="70">
        <f>IF(WEEKDAY(LL4,2)=5,(LL25-HLOOKUP(LL4+3,Journalier_HLV_Inter,23,FALSE)),IF(AND(WEEKDAY(LL4,2)=1,COUNTIF(Jours_fériés,AND(LL4+1,IE+2))),LL25-HLOOKUP(LL4+3,Journalier_HLV_Inter,23,FALSE),IF(AND(WEEKDAY(LL4,2)=1,COUNTIF(Jours_fériés,LL4+1)),LL25-HLOOKUP(LL4+2,Journalier_HLV_Inter,23,FALSE),IF(AND(WEEKDAY(LL4,2)=2,COUNTIF(Jours_fériés,AND(LL4+1,LL4+2))),LL25-HLOOKUP(LL4+3,Journalier_HLV_Inter,23,FALSE),IF(AND(WEEKDAY(LL4,2)=2,COUNTIF(Jours_fériés,LL4+1)),LL25-HLOOKUP(LL4+2,Journalier_HLV_Inter,23,FALSE),IF(AND(WEEKDAY(LL4,2)=3,COUNTIF(Jours_fériés,AND(LL4+1,LL4+2))),LL25-HLOOKUP(LL4+5,Journalier_HLV_Inter,23,FALSE),IF(AND(WEEKDAY(LL4,2)=3,COUNTIF(Jours_fériés,LL4+1)),LL25-HLOOKUP(LL4+2,Journalier_HLV_Inter,23,FALSE),IF(AND(WEEKDAY(LL4,2)=4,COUNTIF(Jours_fériés,LL4+1)),LL25-HLOOKUP(LL4+4,Journalier_HLV_Inter,23,FALSE),IF(AND(WEEKDAY(LL4,2)=4,COUNTIF(Jours_fériés,AND(LL4+1,LL4+4))),LL25-HLOOKUP(LL4+5,Journalier_HLV_Inter,23,FALSE),IF(AND(WEEKDAY(LL4,2)=5,COUNTIF(Jours_fériés,LL4+3)),LL25-HLOOKUP(LL4+4,Journalier_HLV_Inter,23,FALSE),IF(COUNTIF(Week_end,LL4),0,IF(COUNTIF(Jours_fériés,LL4),0,LL25-HLOOKUP(LL4+1,Journalier_HLV_Inter,23,FALSE)))))))))))))</f>
        <v>0</v>
      </c>
      <c r="LM32" s="70">
        <f>IF(WEEKDAY(LM4,2)=5,(LM25-HLOOKUP(LM4+3,Journalier_HLV_Inter,23,FALSE)),IF(AND(WEEKDAY(LM4,2)=1,COUNTIF(Jours_fériés,AND(LM4+1,IE+2))),LM25-HLOOKUP(LM4+3,Journalier_HLV_Inter,23,FALSE),IF(AND(WEEKDAY(LM4,2)=1,COUNTIF(Jours_fériés,LM4+1)),LM25-HLOOKUP(LM4+2,Journalier_HLV_Inter,23,FALSE),IF(AND(WEEKDAY(LM4,2)=2,COUNTIF(Jours_fériés,AND(LM4+1,LM4+2))),LM25-HLOOKUP(LM4+3,Journalier_HLV_Inter,23,FALSE),IF(AND(WEEKDAY(LM4,2)=2,COUNTIF(Jours_fériés,LM4+1)),LM25-HLOOKUP(LM4+2,Journalier_HLV_Inter,23,FALSE),IF(AND(WEEKDAY(LM4,2)=3,COUNTIF(Jours_fériés,AND(LM4+1,LM4+2))),LM25-HLOOKUP(LM4+5,Journalier_HLV_Inter,23,FALSE),IF(AND(WEEKDAY(LM4,2)=3,COUNTIF(Jours_fériés,LM4+1)),LM25-HLOOKUP(LM4+2,Journalier_HLV_Inter,23,FALSE),IF(AND(WEEKDAY(LM4,2)=4,COUNTIF(Jours_fériés,LM4+1)),LM25-HLOOKUP(LM4+4,Journalier_HLV_Inter,23,FALSE),IF(AND(WEEKDAY(LM4,2)=4,COUNTIF(Jours_fériés,AND(LM4+1,LM4+4))),LM25-HLOOKUP(LM4+5,Journalier_HLV_Inter,23,FALSE),IF(AND(WEEKDAY(LM4,2)=5,COUNTIF(Jours_fériés,LM4+3)),LM25-HLOOKUP(LM4+4,Journalier_HLV_Inter,23,FALSE),IF(COUNTIF(Week_end,LM4),0,IF(COUNTIF(Jours_fériés,LM4),0,LM25-HLOOKUP(LM4+1,Journalier_HLV_Inter,23,FALSE)))))))))))))</f>
        <v>0</v>
      </c>
      <c r="LN32" s="70">
        <f>IF(WEEKDAY(LN4,2)=5,(LN25-HLOOKUP(LN4+3,Journalier_HLV_Inter,23,FALSE)),IF(AND(WEEKDAY(LN4,2)=1,COUNTIF(Jours_fériés,AND(LN4+1,IE+2))),LN25-HLOOKUP(LN4+3,Journalier_HLV_Inter,23,FALSE),IF(AND(WEEKDAY(LN4,2)=1,COUNTIF(Jours_fériés,LN4+1)),LN25-HLOOKUP(LN4+2,Journalier_HLV_Inter,23,FALSE),IF(AND(WEEKDAY(LN4,2)=2,COUNTIF(Jours_fériés,AND(LN4+1,LN4+2))),LN25-HLOOKUP(LN4+3,Journalier_HLV_Inter,23,FALSE),IF(AND(WEEKDAY(LN4,2)=2,COUNTIF(Jours_fériés,LN4+1)),LN25-HLOOKUP(LN4+2,Journalier_HLV_Inter,23,FALSE),IF(AND(WEEKDAY(LN4,2)=3,COUNTIF(Jours_fériés,AND(LN4+1,LN4+2))),LN25-HLOOKUP(LN4+5,Journalier_HLV_Inter,23,FALSE),IF(AND(WEEKDAY(LN4,2)=3,COUNTIF(Jours_fériés,LN4+1)),LN25-HLOOKUP(LN4+2,Journalier_HLV_Inter,23,FALSE),IF(AND(WEEKDAY(LN4,2)=4,COUNTIF(Jours_fériés,LN4+1)),LN25-HLOOKUP(LN4+4,Journalier_HLV_Inter,23,FALSE),IF(AND(WEEKDAY(LN4,2)=4,COUNTIF(Jours_fériés,AND(LN4+1,LN4+4))),LN25-HLOOKUP(LN4+5,Journalier_HLV_Inter,23,FALSE),IF(AND(WEEKDAY(LN4,2)=5,COUNTIF(Jours_fériés,LN4+3)),LN25-HLOOKUP(LN4+4,Journalier_HLV_Inter,23,FALSE),IF(COUNTIF(Week_end,LN4),0,IF(COUNTIF(Jours_fériés,LN4),0,LN25-HLOOKUP(LN4+1,Journalier_HLV_Inter,23,FALSE)))))))))))))</f>
        <v>0</v>
      </c>
      <c r="LO32" s="70">
        <f>IF(WEEKDAY(LO4,2)=5,(LO25-HLOOKUP(LO4+3,Journalier_HLV_Inter,23,FALSE)),IF(AND(WEEKDAY(LO4,2)=1,COUNTIF(Jours_fériés,AND(LO4+1,IE+2))),LO25-HLOOKUP(LO4+3,Journalier_HLV_Inter,23,FALSE),IF(AND(WEEKDAY(LO4,2)=1,COUNTIF(Jours_fériés,LO4+1)),LO25-HLOOKUP(LO4+2,Journalier_HLV_Inter,23,FALSE),IF(AND(WEEKDAY(LO4,2)=2,COUNTIF(Jours_fériés,AND(LO4+1,LO4+2))),LO25-HLOOKUP(LO4+3,Journalier_HLV_Inter,23,FALSE),IF(AND(WEEKDAY(LO4,2)=2,COUNTIF(Jours_fériés,LO4+1)),LO25-HLOOKUP(LO4+2,Journalier_HLV_Inter,23,FALSE),IF(AND(WEEKDAY(LO4,2)=3,COUNTIF(Jours_fériés,AND(LO4+1,LO4+2))),LO25-HLOOKUP(LO4+5,Journalier_HLV_Inter,23,FALSE),IF(AND(WEEKDAY(LO4,2)=3,COUNTIF(Jours_fériés,LO4+1)),LO25-HLOOKUP(LO4+2,Journalier_HLV_Inter,23,FALSE),IF(AND(WEEKDAY(LO4,2)=4,COUNTIF(Jours_fériés,LO4+1)),LO25-HLOOKUP(LO4+4,Journalier_HLV_Inter,23,FALSE),IF(AND(WEEKDAY(LO4,2)=4,COUNTIF(Jours_fériés,AND(LO4+1,LO4+4))),LO25-HLOOKUP(LO4+5,Journalier_HLV_Inter,23,FALSE),IF(AND(WEEKDAY(LO4,2)=5,COUNTIF(Jours_fériés,LO4+3)),LO25-HLOOKUP(LO4+4,Journalier_HLV_Inter,23,FALSE),IF(COUNTIF(Week_end,LO4),0,IF(COUNTIF(Jours_fériés,LO4),0,LO25-HLOOKUP(LO4+1,Journalier_HLV_Inter,23,FALSE)))))))))))))</f>
        <v>0</v>
      </c>
      <c r="LP32" s="70">
        <f>IF(WEEKDAY(LP4,2)=5,(LP25-HLOOKUP(LP4+3,Journalier_HLV_Inter,23,FALSE)),IF(AND(WEEKDAY(LP4,2)=1,COUNTIF(Jours_fériés,AND(LP4+1,IE+2))),LP25-HLOOKUP(LP4+3,Journalier_HLV_Inter,23,FALSE),IF(AND(WEEKDAY(LP4,2)=1,COUNTIF(Jours_fériés,LP4+1)),LP25-HLOOKUP(LP4+2,Journalier_HLV_Inter,23,FALSE),IF(AND(WEEKDAY(LP4,2)=2,COUNTIF(Jours_fériés,AND(LP4+1,LP4+2))),LP25-HLOOKUP(LP4+3,Journalier_HLV_Inter,23,FALSE),IF(AND(WEEKDAY(LP4,2)=2,COUNTIF(Jours_fériés,LP4+1)),LP25-HLOOKUP(LP4+2,Journalier_HLV_Inter,23,FALSE),IF(AND(WEEKDAY(LP4,2)=3,COUNTIF(Jours_fériés,AND(LP4+1,LP4+2))),LP25-HLOOKUP(LP4+5,Journalier_HLV_Inter,23,FALSE),IF(AND(WEEKDAY(LP4,2)=3,COUNTIF(Jours_fériés,LP4+1)),LP25-HLOOKUP(LP4+2,Journalier_HLV_Inter,23,FALSE),IF(AND(WEEKDAY(LP4,2)=4,COUNTIF(Jours_fériés,LP4+1)),LP25-HLOOKUP(LP4+4,Journalier_HLV_Inter,23,FALSE),IF(AND(WEEKDAY(LP4,2)=4,COUNTIF(Jours_fériés,AND(LP4+1,LP4+4))),LP25-HLOOKUP(LP4+5,Journalier_HLV_Inter,23,FALSE),IF(AND(WEEKDAY(LP4,2)=5,COUNTIF(Jours_fériés,LP4+3)),LP25-HLOOKUP(LP4+4,Journalier_HLV_Inter,23,FALSE),IF(COUNTIF(Week_end,LP4),0,IF(COUNTIF(Jours_fériés,LP4),0,LP25-HLOOKUP(LP4+1,Journalier_HLV_Inter,23,FALSE)))))))))))))</f>
        <v>0</v>
      </c>
      <c r="LQ32" s="70">
        <f>IF(WEEKDAY(LQ4,2)=5,(LQ25-HLOOKUP(LQ4+3,Journalier_HLV_Inter,23,FALSE)),IF(AND(WEEKDAY(LQ4,2)=1,COUNTIF(Jours_fériés,AND(LQ4+1,IE+2))),LQ25-HLOOKUP(LQ4+3,Journalier_HLV_Inter,23,FALSE),IF(AND(WEEKDAY(LQ4,2)=1,COUNTIF(Jours_fériés,LQ4+1)),LQ25-HLOOKUP(LQ4+2,Journalier_HLV_Inter,23,FALSE),IF(AND(WEEKDAY(LQ4,2)=2,COUNTIF(Jours_fériés,AND(LQ4+1,LQ4+2))),LQ25-HLOOKUP(LQ4+3,Journalier_HLV_Inter,23,FALSE),IF(AND(WEEKDAY(LQ4,2)=2,COUNTIF(Jours_fériés,LQ4+1)),LQ25-HLOOKUP(LQ4+2,Journalier_HLV_Inter,23,FALSE),IF(AND(WEEKDAY(LQ4,2)=3,COUNTIF(Jours_fériés,AND(LQ4+1,LQ4+2))),LQ25-HLOOKUP(LQ4+5,Journalier_HLV_Inter,23,FALSE),IF(AND(WEEKDAY(LQ4,2)=3,COUNTIF(Jours_fériés,LQ4+1)),LQ25-HLOOKUP(LQ4+2,Journalier_HLV_Inter,23,FALSE),IF(AND(WEEKDAY(LQ4,2)=4,COUNTIF(Jours_fériés,LQ4+1)),LQ25-HLOOKUP(LQ4+4,Journalier_HLV_Inter,23,FALSE),IF(AND(WEEKDAY(LQ4,2)=4,COUNTIF(Jours_fériés,AND(LQ4+1,LQ4+4))),LQ25-HLOOKUP(LQ4+5,Journalier_HLV_Inter,23,FALSE),IF(AND(WEEKDAY(LQ4,2)=5,COUNTIF(Jours_fériés,LQ4+3)),LQ25-HLOOKUP(LQ4+4,Journalier_HLV_Inter,23,FALSE),IF(COUNTIF(Week_end,LQ4),0,IF(COUNTIF(Jours_fériés,LQ4),0,LQ25-HLOOKUP(LQ4+1,Journalier_HLV_Inter,23,FALSE)))))))))))))</f>
        <v>0</v>
      </c>
      <c r="LR32" s="70">
        <f>IF(WEEKDAY(LR4,2)=5,(LR25-HLOOKUP(LR4+3,Journalier_HLV_Inter,23,FALSE)),IF(AND(WEEKDAY(LR4,2)=1,COUNTIF(Jours_fériés,AND(LR4+1,IE+2))),LR25-HLOOKUP(LR4+3,Journalier_HLV_Inter,23,FALSE),IF(AND(WEEKDAY(LR4,2)=1,COUNTIF(Jours_fériés,LR4+1)),LR25-HLOOKUP(LR4+2,Journalier_HLV_Inter,23,FALSE),IF(AND(WEEKDAY(LR4,2)=2,COUNTIF(Jours_fériés,AND(LR4+1,LR4+2))),LR25-HLOOKUP(LR4+3,Journalier_HLV_Inter,23,FALSE),IF(AND(WEEKDAY(LR4,2)=2,COUNTIF(Jours_fériés,LR4+1)),LR25-HLOOKUP(LR4+2,Journalier_HLV_Inter,23,FALSE),IF(AND(WEEKDAY(LR4,2)=3,COUNTIF(Jours_fériés,AND(LR4+1,LR4+2))),LR25-HLOOKUP(LR4+5,Journalier_HLV_Inter,23,FALSE),IF(AND(WEEKDAY(LR4,2)=3,COUNTIF(Jours_fériés,LR4+1)),LR25-HLOOKUP(LR4+2,Journalier_HLV_Inter,23,FALSE),IF(AND(WEEKDAY(LR4,2)=4,COUNTIF(Jours_fériés,LR4+1)),LR25-HLOOKUP(LR4+4,Journalier_HLV_Inter,23,FALSE),IF(AND(WEEKDAY(LR4,2)=4,COUNTIF(Jours_fériés,AND(LR4+1,LR4+4))),LR25-HLOOKUP(LR4+5,Journalier_HLV_Inter,23,FALSE),IF(AND(WEEKDAY(LR4,2)=5,COUNTIF(Jours_fériés,LR4+3)),LR25-HLOOKUP(LR4+4,Journalier_HLV_Inter,23,FALSE),IF(COUNTIF(Week_end,LR4),0,IF(COUNTIF(Jours_fériés,LR4),0,LR25-HLOOKUP(LR4+1,Journalier_HLV_Inter,23,FALSE)))))))))))))</f>
        <v>0</v>
      </c>
      <c r="LS32" s="70">
        <f>IF(WEEKDAY(LS4,2)=5,(LS25-HLOOKUP(LS4+3,Journalier_HLV_Inter,23,FALSE)),IF(AND(WEEKDAY(LS4,2)=1,COUNTIF(Jours_fériés,AND(LS4+1,IE+2))),LS25-HLOOKUP(LS4+3,Journalier_HLV_Inter,23,FALSE),IF(AND(WEEKDAY(LS4,2)=1,COUNTIF(Jours_fériés,LS4+1)),LS25-HLOOKUP(LS4+2,Journalier_HLV_Inter,23,FALSE),IF(AND(WEEKDAY(LS4,2)=2,COUNTIF(Jours_fériés,AND(LS4+1,LS4+2))),LS25-HLOOKUP(LS4+3,Journalier_HLV_Inter,23,FALSE),IF(AND(WEEKDAY(LS4,2)=2,COUNTIF(Jours_fériés,LS4+1)),LS25-HLOOKUP(LS4+2,Journalier_HLV_Inter,23,FALSE),IF(AND(WEEKDAY(LS4,2)=3,COUNTIF(Jours_fériés,AND(LS4+1,LS4+2))),LS25-HLOOKUP(LS4+5,Journalier_HLV_Inter,23,FALSE),IF(AND(WEEKDAY(LS4,2)=3,COUNTIF(Jours_fériés,LS4+1)),LS25-HLOOKUP(LS4+2,Journalier_HLV_Inter,23,FALSE),IF(AND(WEEKDAY(LS4,2)=4,COUNTIF(Jours_fériés,LS4+1)),LS25-HLOOKUP(LS4+4,Journalier_HLV_Inter,23,FALSE),IF(AND(WEEKDAY(LS4,2)=4,COUNTIF(Jours_fériés,AND(LS4+1,LS4+4))),LS25-HLOOKUP(LS4+5,Journalier_HLV_Inter,23,FALSE),IF(AND(WEEKDAY(LS4,2)=5,COUNTIF(Jours_fériés,LS4+3)),LS25-HLOOKUP(LS4+4,Journalier_HLV_Inter,23,FALSE),IF(COUNTIF(Week_end,LS4),0,IF(COUNTIF(Jours_fériés,LS4),0,LS25-HLOOKUP(LS4+1,Journalier_HLV_Inter,23,FALSE)))))))))))))</f>
        <v>0</v>
      </c>
      <c r="LT32" s="70">
        <f>IF(WEEKDAY(LT4,2)=5,(LT25-HLOOKUP(LT4+3,Journalier_HLV_Inter,23,FALSE)),IF(AND(WEEKDAY(LT4,2)=1,COUNTIF(Jours_fériés,AND(LT4+1,IE+2))),LT25-HLOOKUP(LT4+3,Journalier_HLV_Inter,23,FALSE),IF(AND(WEEKDAY(LT4,2)=1,COUNTIF(Jours_fériés,LT4+1)),LT25-HLOOKUP(LT4+2,Journalier_HLV_Inter,23,FALSE),IF(AND(WEEKDAY(LT4,2)=2,COUNTIF(Jours_fériés,AND(LT4+1,LT4+2))),LT25-HLOOKUP(LT4+3,Journalier_HLV_Inter,23,FALSE),IF(AND(WEEKDAY(LT4,2)=2,COUNTIF(Jours_fériés,LT4+1)),LT25-HLOOKUP(LT4+2,Journalier_HLV_Inter,23,FALSE),IF(AND(WEEKDAY(LT4,2)=3,COUNTIF(Jours_fériés,AND(LT4+1,LT4+2))),LT25-HLOOKUP(LT4+5,Journalier_HLV_Inter,23,FALSE),IF(AND(WEEKDAY(LT4,2)=3,COUNTIF(Jours_fériés,LT4+1)),LT25-HLOOKUP(LT4+2,Journalier_HLV_Inter,23,FALSE),IF(AND(WEEKDAY(LT4,2)=4,COUNTIF(Jours_fériés,LT4+1)),LT25-HLOOKUP(LT4+4,Journalier_HLV_Inter,23,FALSE),IF(AND(WEEKDAY(LT4,2)=4,COUNTIF(Jours_fériés,AND(LT4+1,LT4+4))),LT25-HLOOKUP(LT4+5,Journalier_HLV_Inter,23,FALSE),IF(AND(WEEKDAY(LT4,2)=5,COUNTIF(Jours_fériés,LT4+3)),LT25-HLOOKUP(LT4+4,Journalier_HLV_Inter,23,FALSE),IF(COUNTIF(Week_end,LT4),0,IF(COUNTIF(Jours_fériés,LT4),0,LT25-HLOOKUP(LT4+1,Journalier_HLV_Inter,23,FALSE)))))))))))))</f>
        <v>0</v>
      </c>
      <c r="LU32" s="70">
        <f>IF(WEEKDAY(LU4,2)=5,(LU25-HLOOKUP(LU4+3,Journalier_HLV_Inter,23,FALSE)),IF(AND(WEEKDAY(LU4,2)=1,COUNTIF(Jours_fériés,AND(LU4+1,IE+2))),LU25-HLOOKUP(LU4+3,Journalier_HLV_Inter,23,FALSE),IF(AND(WEEKDAY(LU4,2)=1,COUNTIF(Jours_fériés,LU4+1)),LU25-HLOOKUP(LU4+2,Journalier_HLV_Inter,23,FALSE),IF(AND(WEEKDAY(LU4,2)=2,COUNTIF(Jours_fériés,AND(LU4+1,LU4+2))),LU25-HLOOKUP(LU4+3,Journalier_HLV_Inter,23,FALSE),IF(AND(WEEKDAY(LU4,2)=2,COUNTIF(Jours_fériés,LU4+1)),LU25-HLOOKUP(LU4+2,Journalier_HLV_Inter,23,FALSE),IF(AND(WEEKDAY(LU4,2)=3,COUNTIF(Jours_fériés,AND(LU4+1,LU4+2))),LU25-HLOOKUP(LU4+5,Journalier_HLV_Inter,23,FALSE),IF(AND(WEEKDAY(LU4,2)=3,COUNTIF(Jours_fériés,LU4+1)),LU25-HLOOKUP(LU4+2,Journalier_HLV_Inter,23,FALSE),IF(AND(WEEKDAY(LU4,2)=4,COUNTIF(Jours_fériés,LU4+1)),LU25-HLOOKUP(LU4+4,Journalier_HLV_Inter,23,FALSE),IF(AND(WEEKDAY(LU4,2)=4,COUNTIF(Jours_fériés,AND(LU4+1,LU4+4))),LU25-HLOOKUP(LU4+5,Journalier_HLV_Inter,23,FALSE),IF(AND(WEEKDAY(LU4,2)=5,COUNTIF(Jours_fériés,LU4+3)),LU25-HLOOKUP(LU4+4,Journalier_HLV_Inter,23,FALSE),IF(COUNTIF(Week_end,LU4),0,IF(COUNTIF(Jours_fériés,LU4),0,LU25-HLOOKUP(LU4+1,Journalier_HLV_Inter,23,FALSE)))))))))))))</f>
        <v>0</v>
      </c>
      <c r="LV32" s="70">
        <f>IF(WEEKDAY(LV4,2)=5,(LV25-HLOOKUP(LV4+3,Journalier_HLV_Inter,23,FALSE)),IF(AND(WEEKDAY(LV4,2)=1,COUNTIF(Jours_fériés,AND(LV4+1,IE+2))),LV25-HLOOKUP(LV4+3,Journalier_HLV_Inter,23,FALSE),IF(AND(WEEKDAY(LV4,2)=1,COUNTIF(Jours_fériés,LV4+1)),LV25-HLOOKUP(LV4+2,Journalier_HLV_Inter,23,FALSE),IF(AND(WEEKDAY(LV4,2)=2,COUNTIF(Jours_fériés,AND(LV4+1,LV4+2))),LV25-HLOOKUP(LV4+3,Journalier_HLV_Inter,23,FALSE),IF(AND(WEEKDAY(LV4,2)=2,COUNTIF(Jours_fériés,LV4+1)),LV25-HLOOKUP(LV4+2,Journalier_HLV_Inter,23,FALSE),IF(AND(WEEKDAY(LV4,2)=3,COUNTIF(Jours_fériés,AND(LV4+1,LV4+2))),LV25-HLOOKUP(LV4+5,Journalier_HLV_Inter,23,FALSE),IF(AND(WEEKDAY(LV4,2)=3,COUNTIF(Jours_fériés,LV4+1)),LV25-HLOOKUP(LV4+2,Journalier_HLV_Inter,23,FALSE),IF(AND(WEEKDAY(LV4,2)=4,COUNTIF(Jours_fériés,LV4+1)),LV25-HLOOKUP(LV4+4,Journalier_HLV_Inter,23,FALSE),IF(AND(WEEKDAY(LV4,2)=4,COUNTIF(Jours_fériés,AND(LV4+1,LV4+4))),LV25-HLOOKUP(LV4+5,Journalier_HLV_Inter,23,FALSE),IF(AND(WEEKDAY(LV4,2)=5,COUNTIF(Jours_fériés,LV4+3)),LV25-HLOOKUP(LV4+4,Journalier_HLV_Inter,23,FALSE),IF(COUNTIF(Week_end,LV4),0,IF(COUNTIF(Jours_fériés,LV4),0,LV25-HLOOKUP(LV4+1,Journalier_HLV_Inter,23,FALSE)))))))))))))</f>
        <v>0</v>
      </c>
      <c r="LW32" s="70">
        <f>IF(WEEKDAY(LW4,2)=5,(LW25-HLOOKUP(LW4+3,Journalier_HLV_Inter,23,FALSE)),IF(AND(WEEKDAY(LW4,2)=1,COUNTIF(Jours_fériés,AND(LW4+1,IE+2))),LW25-HLOOKUP(LW4+3,Journalier_HLV_Inter,23,FALSE),IF(AND(WEEKDAY(LW4,2)=1,COUNTIF(Jours_fériés,LW4+1)),LW25-HLOOKUP(LW4+2,Journalier_HLV_Inter,23,FALSE),IF(AND(WEEKDAY(LW4,2)=2,COUNTIF(Jours_fériés,AND(LW4+1,LW4+2))),LW25-HLOOKUP(LW4+3,Journalier_HLV_Inter,23,FALSE),IF(AND(WEEKDAY(LW4,2)=2,COUNTIF(Jours_fériés,LW4+1)),LW25-HLOOKUP(LW4+2,Journalier_HLV_Inter,23,FALSE),IF(AND(WEEKDAY(LW4,2)=3,COUNTIF(Jours_fériés,AND(LW4+1,LW4+2))),LW25-HLOOKUP(LW4+5,Journalier_HLV_Inter,23,FALSE),IF(AND(WEEKDAY(LW4,2)=3,COUNTIF(Jours_fériés,LW4+1)),LW25-HLOOKUP(LW4+2,Journalier_HLV_Inter,23,FALSE),IF(AND(WEEKDAY(LW4,2)=4,COUNTIF(Jours_fériés,LW4+1)),LW25-HLOOKUP(LW4+4,Journalier_HLV_Inter,23,FALSE),IF(AND(WEEKDAY(LW4,2)=4,COUNTIF(Jours_fériés,AND(LW4+1,LW4+4))),LW25-HLOOKUP(LW4+5,Journalier_HLV_Inter,23,FALSE),IF(AND(WEEKDAY(LW4,2)=5,COUNTIF(Jours_fériés,LW4+3)),LW25-HLOOKUP(LW4+4,Journalier_HLV_Inter,23,FALSE),IF(COUNTIF(Week_end,LW4),0,IF(COUNTIF(Jours_fériés,LW4),0,LW25-HLOOKUP(LW4+1,Journalier_HLV_Inter,23,FALSE)))))))))))))</f>
        <v>0</v>
      </c>
      <c r="LX32" s="70">
        <f>IF(WEEKDAY(LX4,2)=5,(LX25-HLOOKUP(LX4+3,Journalier_HLV_Inter,23,FALSE)),IF(AND(WEEKDAY(LX4,2)=1,COUNTIF(Jours_fériés,AND(LX4+1,IE+2))),LX25-HLOOKUP(LX4+3,Journalier_HLV_Inter,23,FALSE),IF(AND(WEEKDAY(LX4,2)=1,COUNTIF(Jours_fériés,LX4+1)),LX25-HLOOKUP(LX4+2,Journalier_HLV_Inter,23,FALSE),IF(AND(WEEKDAY(LX4,2)=2,COUNTIF(Jours_fériés,AND(LX4+1,LX4+2))),LX25-HLOOKUP(LX4+3,Journalier_HLV_Inter,23,FALSE),IF(AND(WEEKDAY(LX4,2)=2,COUNTIF(Jours_fériés,LX4+1)),LX25-HLOOKUP(LX4+2,Journalier_HLV_Inter,23,FALSE),IF(AND(WEEKDAY(LX4,2)=3,COUNTIF(Jours_fériés,AND(LX4+1,LX4+2))),LX25-HLOOKUP(LX4+5,Journalier_HLV_Inter,23,FALSE),IF(AND(WEEKDAY(LX4,2)=3,COUNTIF(Jours_fériés,LX4+1)),LX25-HLOOKUP(LX4+2,Journalier_HLV_Inter,23,FALSE),IF(AND(WEEKDAY(LX4,2)=4,COUNTIF(Jours_fériés,LX4+1)),LX25-HLOOKUP(LX4+4,Journalier_HLV_Inter,23,FALSE),IF(AND(WEEKDAY(LX4,2)=4,COUNTIF(Jours_fériés,AND(LX4+1,LX4+4))),LX25-HLOOKUP(LX4+5,Journalier_HLV_Inter,23,FALSE),IF(AND(WEEKDAY(LX4,2)=5,COUNTIF(Jours_fériés,LX4+3)),LX25-HLOOKUP(LX4+4,Journalier_HLV_Inter,23,FALSE),IF(COUNTIF(Week_end,LX4),0,IF(COUNTIF(Jours_fériés,LX4),0,LX25-HLOOKUP(LX4+1,Journalier_HLV_Inter,23,FALSE)))))))))))))</f>
        <v>0</v>
      </c>
      <c r="LY32" s="70">
        <f>IF(WEEKDAY(LY4,2)=5,(LY25-HLOOKUP(LY4+3,Journalier_HLV_Inter,23,FALSE)),IF(AND(WEEKDAY(LY4,2)=1,COUNTIF(Jours_fériés,AND(LY4+1,IE+2))),LY25-HLOOKUP(LY4+3,Journalier_HLV_Inter,23,FALSE),IF(AND(WEEKDAY(LY4,2)=1,COUNTIF(Jours_fériés,LY4+1)),LY25-HLOOKUP(LY4+2,Journalier_HLV_Inter,23,FALSE),IF(AND(WEEKDAY(LY4,2)=2,COUNTIF(Jours_fériés,AND(LY4+1,LY4+2))),LY25-HLOOKUP(LY4+3,Journalier_HLV_Inter,23,FALSE),IF(AND(WEEKDAY(LY4,2)=2,COUNTIF(Jours_fériés,LY4+1)),LY25-HLOOKUP(LY4+2,Journalier_HLV_Inter,23,FALSE),IF(AND(WEEKDAY(LY4,2)=3,COUNTIF(Jours_fériés,AND(LY4+1,LY4+2))),LY25-HLOOKUP(LY4+5,Journalier_HLV_Inter,23,FALSE),IF(AND(WEEKDAY(LY4,2)=3,COUNTIF(Jours_fériés,LY4+1)),LY25-HLOOKUP(LY4+2,Journalier_HLV_Inter,23,FALSE),IF(AND(WEEKDAY(LY4,2)=4,COUNTIF(Jours_fériés,LY4+1)),LY25-HLOOKUP(LY4+4,Journalier_HLV_Inter,23,FALSE),IF(AND(WEEKDAY(LY4,2)=4,COUNTIF(Jours_fériés,AND(LY4+1,LY4+4))),LY25-HLOOKUP(LY4+5,Journalier_HLV_Inter,23,FALSE),IF(AND(WEEKDAY(LY4,2)=5,COUNTIF(Jours_fériés,LY4+3)),LY25-HLOOKUP(LY4+4,Journalier_HLV_Inter,23,FALSE),IF(COUNTIF(Week_end,LY4),0,IF(COUNTIF(Jours_fériés,LY4),0,LY25-HLOOKUP(LY4+1,Journalier_HLV_Inter,23,FALSE)))))))))))))</f>
        <v>0</v>
      </c>
      <c r="LZ32" s="70">
        <f>IF(WEEKDAY(LZ4,2)=5,(LZ25-HLOOKUP(LZ4+3,Journalier_HLV_Inter,23,FALSE)),IF(AND(WEEKDAY(LZ4,2)=1,COUNTIF(Jours_fériés,AND(LZ4+1,IE+2))),LZ25-HLOOKUP(LZ4+3,Journalier_HLV_Inter,23,FALSE),IF(AND(WEEKDAY(LZ4,2)=1,COUNTIF(Jours_fériés,LZ4+1)),LZ25-HLOOKUP(LZ4+2,Journalier_HLV_Inter,23,FALSE),IF(AND(WEEKDAY(LZ4,2)=2,COUNTIF(Jours_fériés,AND(LZ4+1,LZ4+2))),LZ25-HLOOKUP(LZ4+3,Journalier_HLV_Inter,23,FALSE),IF(AND(WEEKDAY(LZ4,2)=2,COUNTIF(Jours_fériés,LZ4+1)),LZ25-HLOOKUP(LZ4+2,Journalier_HLV_Inter,23,FALSE),IF(AND(WEEKDAY(LZ4,2)=3,COUNTIF(Jours_fériés,AND(LZ4+1,LZ4+2))),LZ25-HLOOKUP(LZ4+5,Journalier_HLV_Inter,23,FALSE),IF(AND(WEEKDAY(LZ4,2)=3,COUNTIF(Jours_fériés,LZ4+1)),LZ25-HLOOKUP(LZ4+2,Journalier_HLV_Inter,23,FALSE),IF(AND(WEEKDAY(LZ4,2)=4,COUNTIF(Jours_fériés,LZ4+1)),LZ25-HLOOKUP(LZ4+4,Journalier_HLV_Inter,23,FALSE),IF(AND(WEEKDAY(LZ4,2)=4,COUNTIF(Jours_fériés,AND(LZ4+1,LZ4+4))),LZ25-HLOOKUP(LZ4+5,Journalier_HLV_Inter,23,FALSE),IF(AND(WEEKDAY(LZ4,2)=5,COUNTIF(Jours_fériés,LZ4+3)),LZ25-HLOOKUP(LZ4+4,Journalier_HLV_Inter,23,FALSE),IF(COUNTIF(Week_end,LZ4),0,IF(COUNTIF(Jours_fériés,LZ4),0,LZ25-HLOOKUP(LZ4+1,Journalier_HLV_Inter,23,FALSE)))))))))))))</f>
        <v>0</v>
      </c>
      <c r="MA32" s="70">
        <f>IF(WEEKDAY(MA4,2)=5,(MA25-HLOOKUP(MA4+3,Journalier_HLV_Inter,23,FALSE)),IF(AND(WEEKDAY(MA4,2)=1,COUNTIF(Jours_fériés,AND(MA4+1,IE+2))),MA25-HLOOKUP(MA4+3,Journalier_HLV_Inter,23,FALSE),IF(AND(WEEKDAY(MA4,2)=1,COUNTIF(Jours_fériés,MA4+1)),MA25-HLOOKUP(MA4+2,Journalier_HLV_Inter,23,FALSE),IF(AND(WEEKDAY(MA4,2)=2,COUNTIF(Jours_fériés,AND(MA4+1,MA4+2))),MA25-HLOOKUP(MA4+3,Journalier_HLV_Inter,23,FALSE),IF(AND(WEEKDAY(MA4,2)=2,COUNTIF(Jours_fériés,MA4+1)),MA25-HLOOKUP(MA4+2,Journalier_HLV_Inter,23,FALSE),IF(AND(WEEKDAY(MA4,2)=3,COUNTIF(Jours_fériés,AND(MA4+1,MA4+2))),MA25-HLOOKUP(MA4+5,Journalier_HLV_Inter,23,FALSE),IF(AND(WEEKDAY(MA4,2)=3,COUNTIF(Jours_fériés,MA4+1)),MA25-HLOOKUP(MA4+2,Journalier_HLV_Inter,23,FALSE),IF(AND(WEEKDAY(MA4,2)=4,COUNTIF(Jours_fériés,MA4+1)),MA25-HLOOKUP(MA4+4,Journalier_HLV_Inter,23,FALSE),IF(AND(WEEKDAY(MA4,2)=4,COUNTIF(Jours_fériés,AND(MA4+1,MA4+4))),MA25-HLOOKUP(MA4+5,Journalier_HLV_Inter,23,FALSE),IF(AND(WEEKDAY(MA4,2)=5,COUNTIF(Jours_fériés,MA4+3)),MA25-HLOOKUP(MA4+4,Journalier_HLV_Inter,23,FALSE),IF(COUNTIF(Week_end,MA4),0,IF(COUNTIF(Jours_fériés,MA4),0,MA25-HLOOKUP(MA4+1,Journalier_HLV_Inter,23,FALSE)))))))))))))</f>
        <v>0</v>
      </c>
      <c r="MB32" s="70">
        <f>IF(WEEKDAY(MB4,2)=5,(MB25-HLOOKUP(MB4+3,Journalier_HLV_Inter,23,FALSE)),IF(AND(WEEKDAY(MB4,2)=1,COUNTIF(Jours_fériés,AND(MB4+1,IE+2))),MB25-HLOOKUP(MB4+3,Journalier_HLV_Inter,23,FALSE),IF(AND(WEEKDAY(MB4,2)=1,COUNTIF(Jours_fériés,MB4+1)),MB25-HLOOKUP(MB4+2,Journalier_HLV_Inter,23,FALSE),IF(AND(WEEKDAY(MB4,2)=2,COUNTIF(Jours_fériés,AND(MB4+1,MB4+2))),MB25-HLOOKUP(MB4+3,Journalier_HLV_Inter,23,FALSE),IF(AND(WEEKDAY(MB4,2)=2,COUNTIF(Jours_fériés,MB4+1)),MB25-HLOOKUP(MB4+2,Journalier_HLV_Inter,23,FALSE),IF(AND(WEEKDAY(MB4,2)=3,COUNTIF(Jours_fériés,AND(MB4+1,MB4+2))),MB25-HLOOKUP(MB4+5,Journalier_HLV_Inter,23,FALSE),IF(AND(WEEKDAY(MB4,2)=3,COUNTIF(Jours_fériés,MB4+1)),MB25-HLOOKUP(MB4+2,Journalier_HLV_Inter,23,FALSE),IF(AND(WEEKDAY(MB4,2)=4,COUNTIF(Jours_fériés,MB4+1)),MB25-HLOOKUP(MB4+4,Journalier_HLV_Inter,23,FALSE),IF(AND(WEEKDAY(MB4,2)=4,COUNTIF(Jours_fériés,AND(MB4+1,MB4+4))),MB25-HLOOKUP(MB4+5,Journalier_HLV_Inter,23,FALSE),IF(AND(WEEKDAY(MB4,2)=5,COUNTIF(Jours_fériés,MB4+3)),MB25-HLOOKUP(MB4+4,Journalier_HLV_Inter,23,FALSE),IF(COUNTIF(Week_end,MB4),0,IF(COUNTIF(Jours_fériés,MB4),0,MB25-HLOOKUP(MB4+1,Journalier_HLV_Inter,23,FALSE)))))))))))))</f>
        <v>0</v>
      </c>
      <c r="MC32" s="70">
        <f>IF(WEEKDAY(MC4,2)=5,(MC25-HLOOKUP(MC4+3,Journalier_HLV_Inter,23,FALSE)),IF(AND(WEEKDAY(MC4,2)=1,COUNTIF(Jours_fériés,AND(MC4+1,IE+2))),MC25-HLOOKUP(MC4+3,Journalier_HLV_Inter,23,FALSE),IF(AND(WEEKDAY(MC4,2)=1,COUNTIF(Jours_fériés,MC4+1)),MC25-HLOOKUP(MC4+2,Journalier_HLV_Inter,23,FALSE),IF(AND(WEEKDAY(MC4,2)=2,COUNTIF(Jours_fériés,AND(MC4+1,MC4+2))),MC25-HLOOKUP(MC4+3,Journalier_HLV_Inter,23,FALSE),IF(AND(WEEKDAY(MC4,2)=2,COUNTIF(Jours_fériés,MC4+1)),MC25-HLOOKUP(MC4+2,Journalier_HLV_Inter,23,FALSE),IF(AND(WEEKDAY(MC4,2)=3,COUNTIF(Jours_fériés,AND(MC4+1,MC4+2))),MC25-HLOOKUP(MC4+5,Journalier_HLV_Inter,23,FALSE),IF(AND(WEEKDAY(MC4,2)=3,COUNTIF(Jours_fériés,MC4+1)),MC25-HLOOKUP(MC4+2,Journalier_HLV_Inter,23,FALSE),IF(AND(WEEKDAY(MC4,2)=4,COUNTIF(Jours_fériés,MC4+1)),MC25-HLOOKUP(MC4+4,Journalier_HLV_Inter,23,FALSE),IF(AND(WEEKDAY(MC4,2)=4,COUNTIF(Jours_fériés,AND(MC4+1,MC4+4))),MC25-HLOOKUP(MC4+5,Journalier_HLV_Inter,23,FALSE),IF(AND(WEEKDAY(MC4,2)=5,COUNTIF(Jours_fériés,MC4+3)),MC25-HLOOKUP(MC4+4,Journalier_HLV_Inter,23,FALSE),IF(COUNTIF(Week_end,MC4),0,IF(COUNTIF(Jours_fériés,MC4),0,MC25-HLOOKUP(MC4+1,Journalier_HLV_Inter,23,FALSE)))))))))))))</f>
        <v>0</v>
      </c>
      <c r="MD32" s="70">
        <f>IF(WEEKDAY(MD4,2)=5,(MD25-HLOOKUP(MD4+3,Journalier_HLV_Inter,23,FALSE)),IF(AND(WEEKDAY(MD4,2)=1,COUNTIF(Jours_fériés,AND(MD4+1,IE+2))),MD25-HLOOKUP(MD4+3,Journalier_HLV_Inter,23,FALSE),IF(AND(WEEKDAY(MD4,2)=1,COUNTIF(Jours_fériés,MD4+1)),MD25-HLOOKUP(MD4+2,Journalier_HLV_Inter,23,FALSE),IF(AND(WEEKDAY(MD4,2)=2,COUNTIF(Jours_fériés,AND(MD4+1,MD4+2))),MD25-HLOOKUP(MD4+3,Journalier_HLV_Inter,23,FALSE),IF(AND(WEEKDAY(MD4,2)=2,COUNTIF(Jours_fériés,MD4+1)),MD25-HLOOKUP(MD4+2,Journalier_HLV_Inter,23,FALSE),IF(AND(WEEKDAY(MD4,2)=3,COUNTIF(Jours_fériés,AND(MD4+1,MD4+2))),MD25-HLOOKUP(MD4+5,Journalier_HLV_Inter,23,FALSE),IF(AND(WEEKDAY(MD4,2)=3,COUNTIF(Jours_fériés,MD4+1)),MD25-HLOOKUP(MD4+2,Journalier_HLV_Inter,23,FALSE),IF(AND(WEEKDAY(MD4,2)=4,COUNTIF(Jours_fériés,MD4+1)),MD25-HLOOKUP(MD4+4,Journalier_HLV_Inter,23,FALSE),IF(AND(WEEKDAY(MD4,2)=4,COUNTIF(Jours_fériés,AND(MD4+1,MD4+4))),MD25-HLOOKUP(MD4+5,Journalier_HLV_Inter,23,FALSE),IF(AND(WEEKDAY(MD4,2)=5,COUNTIF(Jours_fériés,MD4+3)),MD25-HLOOKUP(MD4+4,Journalier_HLV_Inter,23,FALSE),IF(COUNTIF(Week_end,MD4),0,IF(COUNTIF(Jours_fériés,MD4),0,MD25-HLOOKUP(MD4+1,Journalier_HLV_Inter,23,FALSE)))))))))))))</f>
        <v>0</v>
      </c>
      <c r="ME32" s="70">
        <f>IF(WEEKDAY(ME4,2)=5,(ME25-HLOOKUP(ME4+3,Journalier_HLV_Inter,23,FALSE)),IF(AND(WEEKDAY(ME4,2)=1,COUNTIF(Jours_fériés,AND(ME4+1,IE+2))),ME25-HLOOKUP(ME4+3,Journalier_HLV_Inter,23,FALSE),IF(AND(WEEKDAY(ME4,2)=1,COUNTIF(Jours_fériés,ME4+1)),ME25-HLOOKUP(ME4+2,Journalier_HLV_Inter,23,FALSE),IF(AND(WEEKDAY(ME4,2)=2,COUNTIF(Jours_fériés,AND(ME4+1,ME4+2))),ME25-HLOOKUP(ME4+3,Journalier_HLV_Inter,23,FALSE),IF(AND(WEEKDAY(ME4,2)=2,COUNTIF(Jours_fériés,ME4+1)),ME25-HLOOKUP(ME4+2,Journalier_HLV_Inter,23,FALSE),IF(AND(WEEKDAY(ME4,2)=3,COUNTIF(Jours_fériés,AND(ME4+1,ME4+2))),ME25-HLOOKUP(ME4+5,Journalier_HLV_Inter,23,FALSE),IF(AND(WEEKDAY(ME4,2)=3,COUNTIF(Jours_fériés,ME4+1)),ME25-HLOOKUP(ME4+2,Journalier_HLV_Inter,23,FALSE),IF(AND(WEEKDAY(ME4,2)=4,COUNTIF(Jours_fériés,ME4+1)),ME25-HLOOKUP(ME4+4,Journalier_HLV_Inter,23,FALSE),IF(AND(WEEKDAY(ME4,2)=4,COUNTIF(Jours_fériés,AND(ME4+1,ME4+4))),ME25-HLOOKUP(ME4+5,Journalier_HLV_Inter,23,FALSE),IF(AND(WEEKDAY(ME4,2)=5,COUNTIF(Jours_fériés,ME4+3)),ME25-HLOOKUP(ME4+4,Journalier_HLV_Inter,23,FALSE),IF(COUNTIF(Week_end,ME4),0,IF(COUNTIF(Jours_fériés,ME4),0,ME25-HLOOKUP(ME4+1,Journalier_HLV_Inter,23,FALSE)))))))))))))</f>
        <v>0</v>
      </c>
      <c r="MF32" s="70">
        <f>IF(WEEKDAY(MF4,2)=5,(MF25-HLOOKUP(MF4+3,Journalier_HLV_Inter,23,FALSE)),IF(AND(WEEKDAY(MF4,2)=1,COUNTIF(Jours_fériés,AND(MF4+1,IE+2))),MF25-HLOOKUP(MF4+3,Journalier_HLV_Inter,23,FALSE),IF(AND(WEEKDAY(MF4,2)=1,COUNTIF(Jours_fériés,MF4+1)),MF25-HLOOKUP(MF4+2,Journalier_HLV_Inter,23,FALSE),IF(AND(WEEKDAY(MF4,2)=2,COUNTIF(Jours_fériés,AND(MF4+1,MF4+2))),MF25-HLOOKUP(MF4+3,Journalier_HLV_Inter,23,FALSE),IF(AND(WEEKDAY(MF4,2)=2,COUNTIF(Jours_fériés,MF4+1)),MF25-HLOOKUP(MF4+2,Journalier_HLV_Inter,23,FALSE),IF(AND(WEEKDAY(MF4,2)=3,COUNTIF(Jours_fériés,AND(MF4+1,MF4+2))),MF25-HLOOKUP(MF4+5,Journalier_HLV_Inter,23,FALSE),IF(AND(WEEKDAY(MF4,2)=3,COUNTIF(Jours_fériés,MF4+1)),MF25-HLOOKUP(MF4+2,Journalier_HLV_Inter,23,FALSE),IF(AND(WEEKDAY(MF4,2)=4,COUNTIF(Jours_fériés,MF4+1)),MF25-HLOOKUP(MF4+4,Journalier_HLV_Inter,23,FALSE),IF(AND(WEEKDAY(MF4,2)=4,COUNTIF(Jours_fériés,AND(MF4+1,MF4+4))),MF25-HLOOKUP(MF4+5,Journalier_HLV_Inter,23,FALSE),IF(AND(WEEKDAY(MF4,2)=5,COUNTIF(Jours_fériés,MF4+3)),MF25-HLOOKUP(MF4+4,Journalier_HLV_Inter,23,FALSE),IF(COUNTIF(Week_end,MF4),0,IF(COUNTIF(Jours_fériés,MF4),0,MF25-HLOOKUP(MF4+1,Journalier_HLV_Inter,23,FALSE)))))))))))))</f>
        <v>0</v>
      </c>
      <c r="MG32" s="70">
        <f>IF(WEEKDAY(MG4,2)=5,(MG25-HLOOKUP(MG4+3,Journalier_HLV_Inter,23,FALSE)),IF(AND(WEEKDAY(MG4,2)=1,COUNTIF(Jours_fériés,AND(MG4+1,IE+2))),MG25-HLOOKUP(MG4+3,Journalier_HLV_Inter,23,FALSE),IF(AND(WEEKDAY(MG4,2)=1,COUNTIF(Jours_fériés,MG4+1)),MG25-HLOOKUP(MG4+2,Journalier_HLV_Inter,23,FALSE),IF(AND(WEEKDAY(MG4,2)=2,COUNTIF(Jours_fériés,AND(MG4+1,MG4+2))),MG25-HLOOKUP(MG4+3,Journalier_HLV_Inter,23,FALSE),IF(AND(WEEKDAY(MG4,2)=2,COUNTIF(Jours_fériés,MG4+1)),MG25-HLOOKUP(MG4+2,Journalier_HLV_Inter,23,FALSE),IF(AND(WEEKDAY(MG4,2)=3,COUNTIF(Jours_fériés,AND(MG4+1,MG4+2))),MG25-HLOOKUP(MG4+5,Journalier_HLV_Inter,23,FALSE),IF(AND(WEEKDAY(MG4,2)=3,COUNTIF(Jours_fériés,MG4+1)),MG25-HLOOKUP(MG4+2,Journalier_HLV_Inter,23,FALSE),IF(AND(WEEKDAY(MG4,2)=4,COUNTIF(Jours_fériés,MG4+1)),MG25-HLOOKUP(MG4+4,Journalier_HLV_Inter,23,FALSE),IF(AND(WEEKDAY(MG4,2)=4,COUNTIF(Jours_fériés,AND(MG4+1,MG4+4))),MG25-HLOOKUP(MG4+5,Journalier_HLV_Inter,23,FALSE),IF(AND(WEEKDAY(MG4,2)=5,COUNTIF(Jours_fériés,MG4+3)),MG25-HLOOKUP(MG4+4,Journalier_HLV_Inter,23,FALSE),IF(COUNTIF(Week_end,MG4),0,IF(COUNTIF(Jours_fériés,MG4),0,MG25-HLOOKUP(MG4+1,Journalier_HLV_Inter,23,FALSE)))))))))))))</f>
        <v>0</v>
      </c>
      <c r="MH32" s="70">
        <f>IF(WEEKDAY(MH4,2)=5,(MH25-HLOOKUP(MH4+3,Journalier_HLV_Inter,23,FALSE)),IF(AND(WEEKDAY(MH4,2)=1,COUNTIF(Jours_fériés,AND(MH4+1,IE+2))),MH25-HLOOKUP(MH4+3,Journalier_HLV_Inter,23,FALSE),IF(AND(WEEKDAY(MH4,2)=1,COUNTIF(Jours_fériés,MH4+1)),MH25-HLOOKUP(MH4+2,Journalier_HLV_Inter,23,FALSE),IF(AND(WEEKDAY(MH4,2)=2,COUNTIF(Jours_fériés,AND(MH4+1,MH4+2))),MH25-HLOOKUP(MH4+3,Journalier_HLV_Inter,23,FALSE),IF(AND(WEEKDAY(MH4,2)=2,COUNTIF(Jours_fériés,MH4+1)),MH25-HLOOKUP(MH4+2,Journalier_HLV_Inter,23,FALSE),IF(AND(WEEKDAY(MH4,2)=3,COUNTIF(Jours_fériés,AND(MH4+1,MH4+2))),MH25-HLOOKUP(MH4+5,Journalier_HLV_Inter,23,FALSE),IF(AND(WEEKDAY(MH4,2)=3,COUNTIF(Jours_fériés,MH4+1)),MH25-HLOOKUP(MH4+2,Journalier_HLV_Inter,23,FALSE),IF(AND(WEEKDAY(MH4,2)=4,COUNTIF(Jours_fériés,MH4+1)),MH25-HLOOKUP(MH4+4,Journalier_HLV_Inter,23,FALSE),IF(AND(WEEKDAY(MH4,2)=4,COUNTIF(Jours_fériés,AND(MH4+1,MH4+4))),MH25-HLOOKUP(MH4+5,Journalier_HLV_Inter,23,FALSE),IF(AND(WEEKDAY(MH4,2)=5,COUNTIF(Jours_fériés,MH4+3)),MH25-HLOOKUP(MH4+4,Journalier_HLV_Inter,23,FALSE),IF(COUNTIF(Week_end,MH4),0,IF(COUNTIF(Jours_fériés,MH4),0,MH25-HLOOKUP(MH4+1,Journalier_HLV_Inter,23,FALSE)))))))))))))</f>
        <v>0</v>
      </c>
      <c r="MI32" s="70">
        <f>IF(WEEKDAY(MI4,2)=5,(MI25-HLOOKUP(MI4+3,Journalier_HLV_Inter,23,FALSE)),IF(AND(WEEKDAY(MI4,2)=1,COUNTIF(Jours_fériés,AND(MI4+1,IE+2))),MI25-HLOOKUP(MI4+3,Journalier_HLV_Inter,23,FALSE),IF(AND(WEEKDAY(MI4,2)=1,COUNTIF(Jours_fériés,MI4+1)),MI25-HLOOKUP(MI4+2,Journalier_HLV_Inter,23,FALSE),IF(AND(WEEKDAY(MI4,2)=2,COUNTIF(Jours_fériés,AND(MI4+1,MI4+2))),MI25-HLOOKUP(MI4+3,Journalier_HLV_Inter,23,FALSE),IF(AND(WEEKDAY(MI4,2)=2,COUNTIF(Jours_fériés,MI4+1)),MI25-HLOOKUP(MI4+2,Journalier_HLV_Inter,23,FALSE),IF(AND(WEEKDAY(MI4,2)=3,COUNTIF(Jours_fériés,AND(MI4+1,MI4+2))),MI25-HLOOKUP(MI4+5,Journalier_HLV_Inter,23,FALSE),IF(AND(WEEKDAY(MI4,2)=3,COUNTIF(Jours_fériés,MI4+1)),MI25-HLOOKUP(MI4+2,Journalier_HLV_Inter,23,FALSE),IF(AND(WEEKDAY(MI4,2)=4,COUNTIF(Jours_fériés,MI4+1)),MI25-HLOOKUP(MI4+4,Journalier_HLV_Inter,23,FALSE),IF(AND(WEEKDAY(MI4,2)=4,COUNTIF(Jours_fériés,AND(MI4+1,MI4+4))),MI25-HLOOKUP(MI4+5,Journalier_HLV_Inter,23,FALSE),IF(AND(WEEKDAY(MI4,2)=5,COUNTIF(Jours_fériés,MI4+3)),MI25-HLOOKUP(MI4+4,Journalier_HLV_Inter,23,FALSE),IF(COUNTIF(Week_end,MI4),0,IF(COUNTIF(Jours_fériés,MI4),0,MI25-HLOOKUP(MI4+1,Journalier_HLV_Inter,23,FALSE)))))))))))))</f>
        <v>0</v>
      </c>
      <c r="MJ32" s="70">
        <f>IF(WEEKDAY(MJ4,2)=5,(MJ25-HLOOKUP(MJ4+3,Journalier_HLV_Inter,23,FALSE)),IF(AND(WEEKDAY(MJ4,2)=1,COUNTIF(Jours_fériés,AND(MJ4+1,IE+2))),MJ25-HLOOKUP(MJ4+3,Journalier_HLV_Inter,23,FALSE),IF(AND(WEEKDAY(MJ4,2)=1,COUNTIF(Jours_fériés,MJ4+1)),MJ25-HLOOKUP(MJ4+2,Journalier_HLV_Inter,23,FALSE),IF(AND(WEEKDAY(MJ4,2)=2,COUNTIF(Jours_fériés,AND(MJ4+1,MJ4+2))),MJ25-HLOOKUP(MJ4+3,Journalier_HLV_Inter,23,FALSE),IF(AND(WEEKDAY(MJ4,2)=2,COUNTIF(Jours_fériés,MJ4+1)),MJ25-HLOOKUP(MJ4+2,Journalier_HLV_Inter,23,FALSE),IF(AND(WEEKDAY(MJ4,2)=3,COUNTIF(Jours_fériés,AND(MJ4+1,MJ4+2))),MJ25-HLOOKUP(MJ4+5,Journalier_HLV_Inter,23,FALSE),IF(AND(WEEKDAY(MJ4,2)=3,COUNTIF(Jours_fériés,MJ4+1)),MJ25-HLOOKUP(MJ4+2,Journalier_HLV_Inter,23,FALSE),IF(AND(WEEKDAY(MJ4,2)=4,COUNTIF(Jours_fériés,MJ4+1)),MJ25-HLOOKUP(MJ4+4,Journalier_HLV_Inter,23,FALSE),IF(AND(WEEKDAY(MJ4,2)=4,COUNTIF(Jours_fériés,AND(MJ4+1,MJ4+4))),MJ25-HLOOKUP(MJ4+5,Journalier_HLV_Inter,23,FALSE),IF(AND(WEEKDAY(MJ4,2)=5,COUNTIF(Jours_fériés,MJ4+3)),MJ25-HLOOKUP(MJ4+4,Journalier_HLV_Inter,23,FALSE),IF(COUNTIF(Week_end,MJ4),0,IF(COUNTIF(Jours_fériés,MJ4),0,MJ25-HLOOKUP(MJ4+1,Journalier_HLV_Inter,23,FALSE)))))))))))))</f>
        <v>0</v>
      </c>
      <c r="MK32" s="70">
        <f>IF(WEEKDAY(MK4,2)=5,(MK25-HLOOKUP(MK4+3,Journalier_HLV_Inter,23,FALSE)),IF(AND(WEEKDAY(MK4,2)=1,COUNTIF(Jours_fériés,AND(MK4+1,IE+2))),MK25-HLOOKUP(MK4+3,Journalier_HLV_Inter,23,FALSE),IF(AND(WEEKDAY(MK4,2)=1,COUNTIF(Jours_fériés,MK4+1)),MK25-HLOOKUP(MK4+2,Journalier_HLV_Inter,23,FALSE),IF(AND(WEEKDAY(MK4,2)=2,COUNTIF(Jours_fériés,AND(MK4+1,MK4+2))),MK25-HLOOKUP(MK4+3,Journalier_HLV_Inter,23,FALSE),IF(AND(WEEKDAY(MK4,2)=2,COUNTIF(Jours_fériés,MK4+1)),MK25-HLOOKUP(MK4+2,Journalier_HLV_Inter,23,FALSE),IF(AND(WEEKDAY(MK4,2)=3,COUNTIF(Jours_fériés,AND(MK4+1,MK4+2))),MK25-HLOOKUP(MK4+5,Journalier_HLV_Inter,23,FALSE),IF(AND(WEEKDAY(MK4,2)=3,COUNTIF(Jours_fériés,MK4+1)),MK25-HLOOKUP(MK4+2,Journalier_HLV_Inter,23,FALSE),IF(AND(WEEKDAY(MK4,2)=4,COUNTIF(Jours_fériés,MK4+1)),MK25-HLOOKUP(MK4+4,Journalier_HLV_Inter,23,FALSE),IF(AND(WEEKDAY(MK4,2)=4,COUNTIF(Jours_fériés,AND(MK4+1,MK4+4))),MK25-HLOOKUP(MK4+5,Journalier_HLV_Inter,23,FALSE),IF(AND(WEEKDAY(MK4,2)=5,COUNTIF(Jours_fériés,MK4+3)),MK25-HLOOKUP(MK4+4,Journalier_HLV_Inter,23,FALSE),IF(COUNTIF(Week_end,MK4),0,IF(COUNTIF(Jours_fériés,MK4),0,MK25-HLOOKUP(MK4+1,Journalier_HLV_Inter,23,FALSE)))))))))))))</f>
        <v>0</v>
      </c>
      <c r="ML32" s="70">
        <f>IF(WEEKDAY(ML4,2)=5,(ML25-HLOOKUP(ML4+3,Journalier_HLV_Inter,23,FALSE)),IF(AND(WEEKDAY(ML4,2)=1,COUNTIF(Jours_fériés,AND(ML4+1,IE+2))),ML25-HLOOKUP(ML4+3,Journalier_HLV_Inter,23,FALSE),IF(AND(WEEKDAY(ML4,2)=1,COUNTIF(Jours_fériés,ML4+1)),ML25-HLOOKUP(ML4+2,Journalier_HLV_Inter,23,FALSE),IF(AND(WEEKDAY(ML4,2)=2,COUNTIF(Jours_fériés,AND(ML4+1,ML4+2))),ML25-HLOOKUP(ML4+3,Journalier_HLV_Inter,23,FALSE),IF(AND(WEEKDAY(ML4,2)=2,COUNTIF(Jours_fériés,ML4+1)),ML25-HLOOKUP(ML4+2,Journalier_HLV_Inter,23,FALSE),IF(AND(WEEKDAY(ML4,2)=3,COUNTIF(Jours_fériés,AND(ML4+1,ML4+2))),ML25-HLOOKUP(ML4+5,Journalier_HLV_Inter,23,FALSE),IF(AND(WEEKDAY(ML4,2)=3,COUNTIF(Jours_fériés,ML4+1)),ML25-HLOOKUP(ML4+2,Journalier_HLV_Inter,23,FALSE),IF(AND(WEEKDAY(ML4,2)=4,COUNTIF(Jours_fériés,ML4+1)),ML25-HLOOKUP(ML4+4,Journalier_HLV_Inter,23,FALSE),IF(AND(WEEKDAY(ML4,2)=4,COUNTIF(Jours_fériés,AND(ML4+1,ML4+4))),ML25-HLOOKUP(ML4+5,Journalier_HLV_Inter,23,FALSE),IF(AND(WEEKDAY(ML4,2)=5,COUNTIF(Jours_fériés,ML4+3)),ML25-HLOOKUP(ML4+4,Journalier_HLV_Inter,23,FALSE),IF(COUNTIF(Week_end,ML4),0,IF(COUNTIF(Jours_fériés,ML4),0,ML25-HLOOKUP(ML4+1,Journalier_HLV_Inter,23,FALSE)))))))))))))</f>
        <v>0</v>
      </c>
      <c r="MM32" s="70">
        <f>IF(WEEKDAY(MM4,2)=5,(MM25-HLOOKUP(MM4+3,Journalier_HLV_Inter,23,FALSE)),IF(AND(WEEKDAY(MM4,2)=1,COUNTIF(Jours_fériés,AND(MM4+1,IE+2))),MM25-HLOOKUP(MM4+3,Journalier_HLV_Inter,23,FALSE),IF(AND(WEEKDAY(MM4,2)=1,COUNTIF(Jours_fériés,MM4+1)),MM25-HLOOKUP(MM4+2,Journalier_HLV_Inter,23,FALSE),IF(AND(WEEKDAY(MM4,2)=2,COUNTIF(Jours_fériés,AND(MM4+1,MM4+2))),MM25-HLOOKUP(MM4+3,Journalier_HLV_Inter,23,FALSE),IF(AND(WEEKDAY(MM4,2)=2,COUNTIF(Jours_fériés,MM4+1)),MM25-HLOOKUP(MM4+2,Journalier_HLV_Inter,23,FALSE),IF(AND(WEEKDAY(MM4,2)=3,COUNTIF(Jours_fériés,AND(MM4+1,MM4+2))),MM25-HLOOKUP(MM4+5,Journalier_HLV_Inter,23,FALSE),IF(AND(WEEKDAY(MM4,2)=3,COUNTIF(Jours_fériés,MM4+1)),MM25-HLOOKUP(MM4+2,Journalier_HLV_Inter,23,FALSE),IF(AND(WEEKDAY(MM4,2)=4,COUNTIF(Jours_fériés,MM4+1)),MM25-HLOOKUP(MM4+4,Journalier_HLV_Inter,23,FALSE),IF(AND(WEEKDAY(MM4,2)=4,COUNTIF(Jours_fériés,AND(MM4+1,MM4+4))),MM25-HLOOKUP(MM4+5,Journalier_HLV_Inter,23,FALSE),IF(AND(WEEKDAY(MM4,2)=5,COUNTIF(Jours_fériés,MM4+3)),MM25-HLOOKUP(MM4+4,Journalier_HLV_Inter,23,FALSE),IF(COUNTIF(Week_end,MM4),0,IF(COUNTIF(Jours_fériés,MM4),0,MM25-HLOOKUP(MM4+1,Journalier_HLV_Inter,23,FALSE)))))))))))))</f>
        <v>0</v>
      </c>
      <c r="MN32" s="70">
        <f>IF(WEEKDAY(MN4,2)=5,(MN25-HLOOKUP(MN4+3,Journalier_HLV_Inter,23,FALSE)),IF(AND(WEEKDAY(MN4,2)=1,COUNTIF(Jours_fériés,AND(MN4+1,IE+2))),MN25-HLOOKUP(MN4+3,Journalier_HLV_Inter,23,FALSE),IF(AND(WEEKDAY(MN4,2)=1,COUNTIF(Jours_fériés,MN4+1)),MN25-HLOOKUP(MN4+2,Journalier_HLV_Inter,23,FALSE),IF(AND(WEEKDAY(MN4,2)=2,COUNTIF(Jours_fériés,AND(MN4+1,MN4+2))),MN25-HLOOKUP(MN4+3,Journalier_HLV_Inter,23,FALSE),IF(AND(WEEKDAY(MN4,2)=2,COUNTIF(Jours_fériés,MN4+1)),MN25-HLOOKUP(MN4+2,Journalier_HLV_Inter,23,FALSE),IF(AND(WEEKDAY(MN4,2)=3,COUNTIF(Jours_fériés,AND(MN4+1,MN4+2))),MN25-HLOOKUP(MN4+5,Journalier_HLV_Inter,23,FALSE),IF(AND(WEEKDAY(MN4,2)=3,COUNTIF(Jours_fériés,MN4+1)),MN25-HLOOKUP(MN4+2,Journalier_HLV_Inter,23,FALSE),IF(AND(WEEKDAY(MN4,2)=4,COUNTIF(Jours_fériés,MN4+1)),MN25-HLOOKUP(MN4+4,Journalier_HLV_Inter,23,FALSE),IF(AND(WEEKDAY(MN4,2)=4,COUNTIF(Jours_fériés,AND(MN4+1,MN4+4))),MN25-HLOOKUP(MN4+5,Journalier_HLV_Inter,23,FALSE),IF(AND(WEEKDAY(MN4,2)=5,COUNTIF(Jours_fériés,MN4+3)),MN25-HLOOKUP(MN4+4,Journalier_HLV_Inter,23,FALSE),IF(COUNTIF(Week_end,MN4),0,IF(COUNTIF(Jours_fériés,MN4),0,MN25-HLOOKUP(MN4+1,Journalier_HLV_Inter,23,FALSE)))))))))))))</f>
        <v>0</v>
      </c>
      <c r="MO32" s="70">
        <f>IF(WEEKDAY(MO4,2)=5,(MO25-HLOOKUP(MO4+3,Journalier_HLV_Inter,23,FALSE)),IF(AND(WEEKDAY(MO4,2)=1,COUNTIF(Jours_fériés,AND(MO4+1,IE+2))),MO25-HLOOKUP(MO4+3,Journalier_HLV_Inter,23,FALSE),IF(AND(WEEKDAY(MO4,2)=1,COUNTIF(Jours_fériés,MO4+1)),MO25-HLOOKUP(MO4+2,Journalier_HLV_Inter,23,FALSE),IF(AND(WEEKDAY(MO4,2)=2,COUNTIF(Jours_fériés,AND(MO4+1,MO4+2))),MO25-HLOOKUP(MO4+3,Journalier_HLV_Inter,23,FALSE),IF(AND(WEEKDAY(MO4,2)=2,COUNTIF(Jours_fériés,MO4+1)),MO25-HLOOKUP(MO4+2,Journalier_HLV_Inter,23,FALSE),IF(AND(WEEKDAY(MO4,2)=3,COUNTIF(Jours_fériés,AND(MO4+1,MO4+2))),MO25-HLOOKUP(MO4+5,Journalier_HLV_Inter,23,FALSE),IF(AND(WEEKDAY(MO4,2)=3,COUNTIF(Jours_fériés,MO4+1)),MO25-HLOOKUP(MO4+2,Journalier_HLV_Inter,23,FALSE),IF(AND(WEEKDAY(MO4,2)=4,COUNTIF(Jours_fériés,MO4+1)),MO25-HLOOKUP(MO4+4,Journalier_HLV_Inter,23,FALSE),IF(AND(WEEKDAY(MO4,2)=4,COUNTIF(Jours_fériés,AND(MO4+1,MO4+4))),MO25-HLOOKUP(MO4+5,Journalier_HLV_Inter,23,FALSE),IF(AND(WEEKDAY(MO4,2)=5,COUNTIF(Jours_fériés,MO4+3)),MO25-HLOOKUP(MO4+4,Journalier_HLV_Inter,23,FALSE),IF(COUNTIF(Week_end,MO4),0,IF(COUNTIF(Jours_fériés,MO4),0,MO25-HLOOKUP(MO4+1,Journalier_HLV_Inter,23,FALSE)))))))))))))</f>
        <v>0</v>
      </c>
      <c r="MP32" s="70">
        <f>IF(WEEKDAY(MP4,2)=5,(MP25-HLOOKUP(MP4+3,Journalier_HLV_Inter,23,FALSE)),IF(AND(WEEKDAY(MP4,2)=1,COUNTIF(Jours_fériés,AND(MP4+1,IE+2))),MP25-HLOOKUP(MP4+3,Journalier_HLV_Inter,23,FALSE),IF(AND(WEEKDAY(MP4,2)=1,COUNTIF(Jours_fériés,MP4+1)),MP25-HLOOKUP(MP4+2,Journalier_HLV_Inter,23,FALSE),IF(AND(WEEKDAY(MP4,2)=2,COUNTIF(Jours_fériés,AND(MP4+1,MP4+2))),MP25-HLOOKUP(MP4+3,Journalier_HLV_Inter,23,FALSE),IF(AND(WEEKDAY(MP4,2)=2,COUNTIF(Jours_fériés,MP4+1)),MP25-HLOOKUP(MP4+2,Journalier_HLV_Inter,23,FALSE),IF(AND(WEEKDAY(MP4,2)=3,COUNTIF(Jours_fériés,AND(MP4+1,MP4+2))),MP25-HLOOKUP(MP4+5,Journalier_HLV_Inter,23,FALSE),IF(AND(WEEKDAY(MP4,2)=3,COUNTIF(Jours_fériés,MP4+1)),MP25-HLOOKUP(MP4+2,Journalier_HLV_Inter,23,FALSE),IF(AND(WEEKDAY(MP4,2)=4,COUNTIF(Jours_fériés,MP4+1)),MP25-HLOOKUP(MP4+4,Journalier_HLV_Inter,23,FALSE),IF(AND(WEEKDAY(MP4,2)=4,COUNTIF(Jours_fériés,AND(MP4+1,MP4+4))),MP25-HLOOKUP(MP4+5,Journalier_HLV_Inter,23,FALSE),IF(AND(WEEKDAY(MP4,2)=5,COUNTIF(Jours_fériés,MP4+3)),MP25-HLOOKUP(MP4+4,Journalier_HLV_Inter,23,FALSE),IF(COUNTIF(Week_end,MP4),0,IF(COUNTIF(Jours_fériés,MP4),0,MP25-HLOOKUP(MP4+1,Journalier_HLV_Inter,23,FALSE)))))))))))))</f>
        <v>0</v>
      </c>
      <c r="MQ32" s="70">
        <f>IF(WEEKDAY(MQ4,2)=5,(MQ25-HLOOKUP(MQ4+3,Journalier_HLV_Inter,23,FALSE)),IF(AND(WEEKDAY(MQ4,2)=1,COUNTIF(Jours_fériés,AND(MQ4+1,IE+2))),MQ25-HLOOKUP(MQ4+3,Journalier_HLV_Inter,23,FALSE),IF(AND(WEEKDAY(MQ4,2)=1,COUNTIF(Jours_fériés,MQ4+1)),MQ25-HLOOKUP(MQ4+2,Journalier_HLV_Inter,23,FALSE),IF(AND(WEEKDAY(MQ4,2)=2,COUNTIF(Jours_fériés,AND(MQ4+1,MQ4+2))),MQ25-HLOOKUP(MQ4+3,Journalier_HLV_Inter,23,FALSE),IF(AND(WEEKDAY(MQ4,2)=2,COUNTIF(Jours_fériés,MQ4+1)),MQ25-HLOOKUP(MQ4+2,Journalier_HLV_Inter,23,FALSE),IF(AND(WEEKDAY(MQ4,2)=3,COUNTIF(Jours_fériés,AND(MQ4+1,MQ4+2))),MQ25-HLOOKUP(MQ4+5,Journalier_HLV_Inter,23,FALSE),IF(AND(WEEKDAY(MQ4,2)=3,COUNTIF(Jours_fériés,MQ4+1)),MQ25-HLOOKUP(MQ4+2,Journalier_HLV_Inter,23,FALSE),IF(AND(WEEKDAY(MQ4,2)=4,COUNTIF(Jours_fériés,MQ4+1)),MQ25-HLOOKUP(MQ4+4,Journalier_HLV_Inter,23,FALSE),IF(AND(WEEKDAY(MQ4,2)=4,COUNTIF(Jours_fériés,AND(MQ4+1,MQ4+4))),MQ25-HLOOKUP(MQ4+5,Journalier_HLV_Inter,23,FALSE),IF(AND(WEEKDAY(MQ4,2)=5,COUNTIF(Jours_fériés,MQ4+3)),MQ25-HLOOKUP(MQ4+4,Journalier_HLV_Inter,23,FALSE),IF(COUNTIF(Week_end,MQ4),0,IF(COUNTIF(Jours_fériés,MQ4),0,MQ25-HLOOKUP(MQ4+1,Journalier_HLV_Inter,23,FALSE)))))))))))))</f>
        <v>0</v>
      </c>
      <c r="MR32" s="70">
        <f>IF(WEEKDAY(MR4,2)=5,(MR25-HLOOKUP(MR4+3,Journalier_HLV_Inter,23,FALSE)),IF(AND(WEEKDAY(MR4,2)=1,COUNTIF(Jours_fériés,AND(MR4+1,IE+2))),MR25-HLOOKUP(MR4+3,Journalier_HLV_Inter,23,FALSE),IF(AND(WEEKDAY(MR4,2)=1,COUNTIF(Jours_fériés,MR4+1)),MR25-HLOOKUP(MR4+2,Journalier_HLV_Inter,23,FALSE),IF(AND(WEEKDAY(MR4,2)=2,COUNTIF(Jours_fériés,AND(MR4+1,MR4+2))),MR25-HLOOKUP(MR4+3,Journalier_HLV_Inter,23,FALSE),IF(AND(WEEKDAY(MR4,2)=2,COUNTIF(Jours_fériés,MR4+1)),MR25-HLOOKUP(MR4+2,Journalier_HLV_Inter,23,FALSE),IF(AND(WEEKDAY(MR4,2)=3,COUNTIF(Jours_fériés,AND(MR4+1,MR4+2))),MR25-HLOOKUP(MR4+5,Journalier_HLV_Inter,23,FALSE),IF(AND(WEEKDAY(MR4,2)=3,COUNTIF(Jours_fériés,MR4+1)),MR25-HLOOKUP(MR4+2,Journalier_HLV_Inter,23,FALSE),IF(AND(WEEKDAY(MR4,2)=4,COUNTIF(Jours_fériés,MR4+1)),MR25-HLOOKUP(MR4+4,Journalier_HLV_Inter,23,FALSE),IF(AND(WEEKDAY(MR4,2)=4,COUNTIF(Jours_fériés,AND(MR4+1,MR4+4))),MR25-HLOOKUP(MR4+5,Journalier_HLV_Inter,23,FALSE),IF(AND(WEEKDAY(MR4,2)=5,COUNTIF(Jours_fériés,MR4+3)),MR25-HLOOKUP(MR4+4,Journalier_HLV_Inter,23,FALSE),IF(COUNTIF(Week_end,MR4),0,IF(COUNTIF(Jours_fériés,MR4),0,MR25-HLOOKUP(MR4+1,Journalier_HLV_Inter,23,FALSE)))))))))))))</f>
        <v>0</v>
      </c>
      <c r="MS32" s="70">
        <f>IF(WEEKDAY(MS4,2)=5,(MS25-HLOOKUP(MS4+3,Journalier_HLV_Inter,23,FALSE)),IF(AND(WEEKDAY(MS4,2)=1,COUNTIF(Jours_fériés,AND(MS4+1,IE+2))),MS25-HLOOKUP(MS4+3,Journalier_HLV_Inter,23,FALSE),IF(AND(WEEKDAY(MS4,2)=1,COUNTIF(Jours_fériés,MS4+1)),MS25-HLOOKUP(MS4+2,Journalier_HLV_Inter,23,FALSE),IF(AND(WEEKDAY(MS4,2)=2,COUNTIF(Jours_fériés,AND(MS4+1,MS4+2))),MS25-HLOOKUP(MS4+3,Journalier_HLV_Inter,23,FALSE),IF(AND(WEEKDAY(MS4,2)=2,COUNTIF(Jours_fériés,MS4+1)),MS25-HLOOKUP(MS4+2,Journalier_HLV_Inter,23,FALSE),IF(AND(WEEKDAY(MS4,2)=3,COUNTIF(Jours_fériés,AND(MS4+1,MS4+2))),MS25-HLOOKUP(MS4+5,Journalier_HLV_Inter,23,FALSE),IF(AND(WEEKDAY(MS4,2)=3,COUNTIF(Jours_fériés,MS4+1)),MS25-HLOOKUP(MS4+2,Journalier_HLV_Inter,23,FALSE),IF(AND(WEEKDAY(MS4,2)=4,COUNTIF(Jours_fériés,MS4+1)),MS25-HLOOKUP(MS4+4,Journalier_HLV_Inter,23,FALSE),IF(AND(WEEKDAY(MS4,2)=4,COUNTIF(Jours_fériés,AND(MS4+1,MS4+4))),MS25-HLOOKUP(MS4+5,Journalier_HLV_Inter,23,FALSE),IF(AND(WEEKDAY(MS4,2)=5,COUNTIF(Jours_fériés,MS4+3)),MS25-HLOOKUP(MS4+4,Journalier_HLV_Inter,23,FALSE),IF(COUNTIF(Week_end,MS4),0,IF(COUNTIF(Jours_fériés,MS4),0,MS25-HLOOKUP(MS4+1,Journalier_HLV_Inter,23,FALSE)))))))))))))</f>
        <v>0</v>
      </c>
      <c r="MT32" s="70">
        <f>IF(WEEKDAY(MT4,2)=5,(MT25-HLOOKUP(MT4+3,Journalier_HLV_Inter,23,FALSE)),IF(AND(WEEKDAY(MT4,2)=1,COUNTIF(Jours_fériés,AND(MT4+1,IE+2))),MT25-HLOOKUP(MT4+3,Journalier_HLV_Inter,23,FALSE),IF(AND(WEEKDAY(MT4,2)=1,COUNTIF(Jours_fériés,MT4+1)),MT25-HLOOKUP(MT4+2,Journalier_HLV_Inter,23,FALSE),IF(AND(WEEKDAY(MT4,2)=2,COUNTIF(Jours_fériés,AND(MT4+1,MT4+2))),MT25-HLOOKUP(MT4+3,Journalier_HLV_Inter,23,FALSE),IF(AND(WEEKDAY(MT4,2)=2,COUNTIF(Jours_fériés,MT4+1)),MT25-HLOOKUP(MT4+2,Journalier_HLV_Inter,23,FALSE),IF(AND(WEEKDAY(MT4,2)=3,COUNTIF(Jours_fériés,AND(MT4+1,MT4+2))),MT25-HLOOKUP(MT4+5,Journalier_HLV_Inter,23,FALSE),IF(AND(WEEKDAY(MT4,2)=3,COUNTIF(Jours_fériés,MT4+1)),MT25-HLOOKUP(MT4+2,Journalier_HLV_Inter,23,FALSE),IF(AND(WEEKDAY(MT4,2)=4,COUNTIF(Jours_fériés,MT4+1)),MT25-HLOOKUP(MT4+4,Journalier_HLV_Inter,23,FALSE),IF(AND(WEEKDAY(MT4,2)=4,COUNTIF(Jours_fériés,AND(MT4+1,MT4+4))),MT25-HLOOKUP(MT4+5,Journalier_HLV_Inter,23,FALSE),IF(AND(WEEKDAY(MT4,2)=5,COUNTIF(Jours_fériés,MT4+3)),MT25-HLOOKUP(MT4+4,Journalier_HLV_Inter,23,FALSE),IF(COUNTIF(Week_end,MT4),0,IF(COUNTIF(Jours_fériés,MT4),0,MT25-HLOOKUP(MT4+1,Journalier_HLV_Inter,23,FALSE)))))))))))))</f>
        <v>0</v>
      </c>
      <c r="MU32" s="70">
        <f>IF(WEEKDAY(MU4,2)=5,(MU25-HLOOKUP(MU4+3,Journalier_HLV_Inter,23,FALSE)),IF(AND(WEEKDAY(MU4,2)=1,COUNTIF(Jours_fériés,AND(MU4+1,IE+2))),MU25-HLOOKUP(MU4+3,Journalier_HLV_Inter,23,FALSE),IF(AND(WEEKDAY(MU4,2)=1,COUNTIF(Jours_fériés,MU4+1)),MU25-HLOOKUP(MU4+2,Journalier_HLV_Inter,23,FALSE),IF(AND(WEEKDAY(MU4,2)=2,COUNTIF(Jours_fériés,AND(MU4+1,MU4+2))),MU25-HLOOKUP(MU4+3,Journalier_HLV_Inter,23,FALSE),IF(AND(WEEKDAY(MU4,2)=2,COUNTIF(Jours_fériés,MU4+1)),MU25-HLOOKUP(MU4+2,Journalier_HLV_Inter,23,FALSE),IF(AND(WEEKDAY(MU4,2)=3,COUNTIF(Jours_fériés,AND(MU4+1,MU4+2))),MU25-HLOOKUP(MU4+5,Journalier_HLV_Inter,23,FALSE),IF(AND(WEEKDAY(MU4,2)=3,COUNTIF(Jours_fériés,MU4+1)),MU25-HLOOKUP(MU4+2,Journalier_HLV_Inter,23,FALSE),IF(AND(WEEKDAY(MU4,2)=4,COUNTIF(Jours_fériés,MU4+1)),MU25-HLOOKUP(MU4+4,Journalier_HLV_Inter,23,FALSE),IF(AND(WEEKDAY(MU4,2)=4,COUNTIF(Jours_fériés,AND(MU4+1,MU4+4))),MU25-HLOOKUP(MU4+5,Journalier_HLV_Inter,23,FALSE),IF(AND(WEEKDAY(MU4,2)=5,COUNTIF(Jours_fériés,MU4+3)),MU25-HLOOKUP(MU4+4,Journalier_HLV_Inter,23,FALSE),IF(COUNTIF(Week_end,MU4),0,IF(COUNTIF(Jours_fériés,MU4),0,MU25-HLOOKUP(MU4+1,Journalier_HLV_Inter,23,FALSE)))))))))))))</f>
        <v>0</v>
      </c>
      <c r="MV32" s="70">
        <f>IF(WEEKDAY(MV4,2)=5,(MV25-HLOOKUP(MV4+3,Journalier_HLV_Inter,23,FALSE)),IF(AND(WEEKDAY(MV4,2)=1,COUNTIF(Jours_fériés,AND(MV4+1,IE+2))),MV25-HLOOKUP(MV4+3,Journalier_HLV_Inter,23,FALSE),IF(AND(WEEKDAY(MV4,2)=1,COUNTIF(Jours_fériés,MV4+1)),MV25-HLOOKUP(MV4+2,Journalier_HLV_Inter,23,FALSE),IF(AND(WEEKDAY(MV4,2)=2,COUNTIF(Jours_fériés,AND(MV4+1,MV4+2))),MV25-HLOOKUP(MV4+3,Journalier_HLV_Inter,23,FALSE),IF(AND(WEEKDAY(MV4,2)=2,COUNTIF(Jours_fériés,MV4+1)),MV25-HLOOKUP(MV4+2,Journalier_HLV_Inter,23,FALSE),IF(AND(WEEKDAY(MV4,2)=3,COUNTIF(Jours_fériés,AND(MV4+1,MV4+2))),MV25-HLOOKUP(MV4+5,Journalier_HLV_Inter,23,FALSE),IF(AND(WEEKDAY(MV4,2)=3,COUNTIF(Jours_fériés,MV4+1)),MV25-HLOOKUP(MV4+2,Journalier_HLV_Inter,23,FALSE),IF(AND(WEEKDAY(MV4,2)=4,COUNTIF(Jours_fériés,MV4+1)),MV25-HLOOKUP(MV4+4,Journalier_HLV_Inter,23,FALSE),IF(AND(WEEKDAY(MV4,2)=4,COUNTIF(Jours_fériés,AND(MV4+1,MV4+4))),MV25-HLOOKUP(MV4+5,Journalier_HLV_Inter,23,FALSE),IF(AND(WEEKDAY(MV4,2)=5,COUNTIF(Jours_fériés,MV4+3)),MV25-HLOOKUP(MV4+4,Journalier_HLV_Inter,23,FALSE),IF(COUNTIF(Week_end,MV4),0,IF(COUNTIF(Jours_fériés,MV4),0,MV25-HLOOKUP(MV4+1,Journalier_HLV_Inter,23,FALSE)))))))))))))</f>
        <v>0</v>
      </c>
      <c r="MW32" s="70">
        <f>IF(WEEKDAY(MW4,2)=5,(MW25-HLOOKUP(MW4+3,Journalier_HLV_Inter,23,FALSE)),IF(AND(WEEKDAY(MW4,2)=1,COUNTIF(Jours_fériés,AND(MW4+1,IE+2))),MW25-HLOOKUP(MW4+3,Journalier_HLV_Inter,23,FALSE),IF(AND(WEEKDAY(MW4,2)=1,COUNTIF(Jours_fériés,MW4+1)),MW25-HLOOKUP(MW4+2,Journalier_HLV_Inter,23,FALSE),IF(AND(WEEKDAY(MW4,2)=2,COUNTIF(Jours_fériés,AND(MW4+1,MW4+2))),MW25-HLOOKUP(MW4+3,Journalier_HLV_Inter,23,FALSE),IF(AND(WEEKDAY(MW4,2)=2,COUNTIF(Jours_fériés,MW4+1)),MW25-HLOOKUP(MW4+2,Journalier_HLV_Inter,23,FALSE),IF(AND(WEEKDAY(MW4,2)=3,COUNTIF(Jours_fériés,AND(MW4+1,MW4+2))),MW25-HLOOKUP(MW4+5,Journalier_HLV_Inter,23,FALSE),IF(AND(WEEKDAY(MW4,2)=3,COUNTIF(Jours_fériés,MW4+1)),MW25-HLOOKUP(MW4+2,Journalier_HLV_Inter,23,FALSE),IF(AND(WEEKDAY(MW4,2)=4,COUNTIF(Jours_fériés,MW4+1)),MW25-HLOOKUP(MW4+4,Journalier_HLV_Inter,23,FALSE),IF(AND(WEEKDAY(MW4,2)=4,COUNTIF(Jours_fériés,AND(MW4+1,MW4+4))),MW25-HLOOKUP(MW4+5,Journalier_HLV_Inter,23,FALSE),IF(AND(WEEKDAY(MW4,2)=5,COUNTIF(Jours_fériés,MW4+3)),MW25-HLOOKUP(MW4+4,Journalier_HLV_Inter,23,FALSE),IF(COUNTIF(Week_end,MW4),0,IF(COUNTIF(Jours_fériés,MW4),0,MW25-HLOOKUP(MW4+1,Journalier_HLV_Inter,23,FALSE)))))))))))))</f>
        <v>0</v>
      </c>
      <c r="MX32" s="70">
        <f>IF(WEEKDAY(MX4,2)=5,(MX25-HLOOKUP(MX4+3,Journalier_HLV_Inter,23,FALSE)),IF(AND(WEEKDAY(MX4,2)=1,COUNTIF(Jours_fériés,AND(MX4+1,IE+2))),MX25-HLOOKUP(MX4+3,Journalier_HLV_Inter,23,FALSE),IF(AND(WEEKDAY(MX4,2)=1,COUNTIF(Jours_fériés,MX4+1)),MX25-HLOOKUP(MX4+2,Journalier_HLV_Inter,23,FALSE),IF(AND(WEEKDAY(MX4,2)=2,COUNTIF(Jours_fériés,AND(MX4+1,MX4+2))),MX25-HLOOKUP(MX4+3,Journalier_HLV_Inter,23,FALSE),IF(AND(WEEKDAY(MX4,2)=2,COUNTIF(Jours_fériés,MX4+1)),MX25-HLOOKUP(MX4+2,Journalier_HLV_Inter,23,FALSE),IF(AND(WEEKDAY(MX4,2)=3,COUNTIF(Jours_fériés,AND(MX4+1,MX4+2))),MX25-HLOOKUP(MX4+5,Journalier_HLV_Inter,23,FALSE),IF(AND(WEEKDAY(MX4,2)=3,COUNTIF(Jours_fériés,MX4+1)),MX25-HLOOKUP(MX4+2,Journalier_HLV_Inter,23,FALSE),IF(AND(WEEKDAY(MX4,2)=4,COUNTIF(Jours_fériés,MX4+1)),MX25-HLOOKUP(MX4+4,Journalier_HLV_Inter,23,FALSE),IF(AND(WEEKDAY(MX4,2)=4,COUNTIF(Jours_fériés,AND(MX4+1,MX4+4))),MX25-HLOOKUP(MX4+5,Journalier_HLV_Inter,23,FALSE),IF(AND(WEEKDAY(MX4,2)=5,COUNTIF(Jours_fériés,MX4+3)),MX25-HLOOKUP(MX4+4,Journalier_HLV_Inter,23,FALSE),IF(COUNTIF(Week_end,MX4),0,IF(COUNTIF(Jours_fériés,MX4),0,MX25-HLOOKUP(MX4+1,Journalier_HLV_Inter,23,FALSE)))))))))))))</f>
        <v>0</v>
      </c>
      <c r="MY32" s="70">
        <f>IF(WEEKDAY(MY4,2)=5,(MY25-HLOOKUP(MY4+3,Journalier_HLV_Inter,23,FALSE)),IF(AND(WEEKDAY(MY4,2)=1,COUNTIF(Jours_fériés,AND(MY4+1,IE+2))),MY25-HLOOKUP(MY4+3,Journalier_HLV_Inter,23,FALSE),IF(AND(WEEKDAY(MY4,2)=1,COUNTIF(Jours_fériés,MY4+1)),MY25-HLOOKUP(MY4+2,Journalier_HLV_Inter,23,FALSE),IF(AND(WEEKDAY(MY4,2)=2,COUNTIF(Jours_fériés,AND(MY4+1,MY4+2))),MY25-HLOOKUP(MY4+3,Journalier_HLV_Inter,23,FALSE),IF(AND(WEEKDAY(MY4,2)=2,COUNTIF(Jours_fériés,MY4+1)),MY25-HLOOKUP(MY4+2,Journalier_HLV_Inter,23,FALSE),IF(AND(WEEKDAY(MY4,2)=3,COUNTIF(Jours_fériés,AND(MY4+1,MY4+2))),MY25-HLOOKUP(MY4+5,Journalier_HLV_Inter,23,FALSE),IF(AND(WEEKDAY(MY4,2)=3,COUNTIF(Jours_fériés,MY4+1)),MY25-HLOOKUP(MY4+2,Journalier_HLV_Inter,23,FALSE),IF(AND(WEEKDAY(MY4,2)=4,COUNTIF(Jours_fériés,MY4+1)),MY25-HLOOKUP(MY4+4,Journalier_HLV_Inter,23,FALSE),IF(AND(WEEKDAY(MY4,2)=4,COUNTIF(Jours_fériés,AND(MY4+1,MY4+4))),MY25-HLOOKUP(MY4+5,Journalier_HLV_Inter,23,FALSE),IF(AND(WEEKDAY(MY4,2)=5,COUNTIF(Jours_fériés,MY4+3)),MY25-HLOOKUP(MY4+4,Journalier_HLV_Inter,23,FALSE),IF(COUNTIF(Week_end,MY4),0,IF(COUNTIF(Jours_fériés,MY4),0,MY25-HLOOKUP(MY4+1,Journalier_HLV_Inter,23,FALSE)))))))))))))</f>
        <v>0</v>
      </c>
      <c r="MZ32" s="70">
        <f>IF(WEEKDAY(MZ4,2)=5,(MZ25-HLOOKUP(MZ4+3,Journalier_HLV_Inter,23,FALSE)),IF(AND(WEEKDAY(MZ4,2)=1,COUNTIF(Jours_fériés,AND(MZ4+1,IE+2))),MZ25-HLOOKUP(MZ4+3,Journalier_HLV_Inter,23,FALSE),IF(AND(WEEKDAY(MZ4,2)=1,COUNTIF(Jours_fériés,MZ4+1)),MZ25-HLOOKUP(MZ4+2,Journalier_HLV_Inter,23,FALSE),IF(AND(WEEKDAY(MZ4,2)=2,COUNTIF(Jours_fériés,AND(MZ4+1,MZ4+2))),MZ25-HLOOKUP(MZ4+3,Journalier_HLV_Inter,23,FALSE),IF(AND(WEEKDAY(MZ4,2)=2,COUNTIF(Jours_fériés,MZ4+1)),MZ25-HLOOKUP(MZ4+2,Journalier_HLV_Inter,23,FALSE),IF(AND(WEEKDAY(MZ4,2)=3,COUNTIF(Jours_fériés,AND(MZ4+1,MZ4+2))),MZ25-HLOOKUP(MZ4+5,Journalier_HLV_Inter,23,FALSE),IF(AND(WEEKDAY(MZ4,2)=3,COUNTIF(Jours_fériés,MZ4+1)),MZ25-HLOOKUP(MZ4+2,Journalier_HLV_Inter,23,FALSE),IF(AND(WEEKDAY(MZ4,2)=4,COUNTIF(Jours_fériés,MZ4+1)),MZ25-HLOOKUP(MZ4+4,Journalier_HLV_Inter,23,FALSE),IF(AND(WEEKDAY(MZ4,2)=4,COUNTIF(Jours_fériés,AND(MZ4+1,MZ4+4))),MZ25-HLOOKUP(MZ4+5,Journalier_HLV_Inter,23,FALSE),IF(AND(WEEKDAY(MZ4,2)=5,COUNTIF(Jours_fériés,MZ4+3)),MZ25-HLOOKUP(MZ4+4,Journalier_HLV_Inter,23,FALSE),IF(COUNTIF(Week_end,MZ4),0,IF(COUNTIF(Jours_fériés,MZ4),0,MZ25-HLOOKUP(MZ4+1,Journalier_HLV_Inter,23,FALSE)))))))))))))</f>
        <v>0</v>
      </c>
      <c r="NA32" s="70">
        <f>IF(WEEKDAY(NA4,2)=5,(NA25-HLOOKUP(NA4+3,Journalier_HLV_Inter,23,FALSE)),IF(AND(WEEKDAY(NA4,2)=1,COUNTIF(Jours_fériés,AND(NA4+1,IE+2))),NA25-HLOOKUP(NA4+3,Journalier_HLV_Inter,23,FALSE),IF(AND(WEEKDAY(NA4,2)=1,COUNTIF(Jours_fériés,NA4+1)),NA25-HLOOKUP(NA4+2,Journalier_HLV_Inter,23,FALSE),IF(AND(WEEKDAY(NA4,2)=2,COUNTIF(Jours_fériés,AND(NA4+1,NA4+2))),NA25-HLOOKUP(NA4+3,Journalier_HLV_Inter,23,FALSE),IF(AND(WEEKDAY(NA4,2)=2,COUNTIF(Jours_fériés,NA4+1)),NA25-HLOOKUP(NA4+2,Journalier_HLV_Inter,23,FALSE),IF(AND(WEEKDAY(NA4,2)=3,COUNTIF(Jours_fériés,AND(NA4+1,NA4+2))),NA25-HLOOKUP(NA4+5,Journalier_HLV_Inter,23,FALSE),IF(AND(WEEKDAY(NA4,2)=3,COUNTIF(Jours_fériés,NA4+1)),NA25-HLOOKUP(NA4+2,Journalier_HLV_Inter,23,FALSE),IF(AND(WEEKDAY(NA4,2)=4,COUNTIF(Jours_fériés,NA4+1)),NA25-HLOOKUP(NA4+4,Journalier_HLV_Inter,23,FALSE),IF(AND(WEEKDAY(NA4,2)=4,COUNTIF(Jours_fériés,AND(NA4+1,NA4+4))),NA25-HLOOKUP(NA4+5,Journalier_HLV_Inter,23,FALSE),IF(AND(WEEKDAY(NA4,2)=5,COUNTIF(Jours_fériés,NA4+3)),NA25-HLOOKUP(NA4+4,Journalier_HLV_Inter,23,FALSE),IF(COUNTIF(Week_end,NA4),0,IF(COUNTIF(Jours_fériés,NA4),0,NA25-HLOOKUP(NA4+1,Journalier_HLV_Inter,23,FALSE)))))))))))))</f>
        <v>0</v>
      </c>
      <c r="NB32" s="70" t="e">
        <f>IF(WEEKDAY(NB4,2)=5,(NB25-HLOOKUP(NB4+3,Journalier_HLV_Inter,23,FALSE)),IF(AND(WEEKDAY(NB4,2)=1,COUNTIF(Jours_fériés,AND(NB4+1,IE+2))),NB25-HLOOKUP(NB4+3,Journalier_HLV_Inter,23,FALSE),IF(AND(WEEKDAY(NB4,2)=1,COUNTIF(Jours_fériés,NB4+1)),NB25-HLOOKUP(NB4+2,Journalier_HLV_Inter,23,FALSE),IF(AND(WEEKDAY(NB4,2)=2,COUNTIF(Jours_fériés,AND(NB4+1,NB4+2))),NB25-HLOOKUP(NB4+3,Journalier_HLV_Inter,23,FALSE),IF(AND(WEEKDAY(NB4,2)=2,COUNTIF(Jours_fériés,NB4+1)),NB25-HLOOKUP(NB4+2,Journalier_HLV_Inter,23,FALSE),IF(AND(WEEKDAY(NB4,2)=3,COUNTIF(Jours_fériés,AND(NB4+1,NB4+2))),NB25-HLOOKUP(NB4+5,Journalier_HLV_Inter,23,FALSE),IF(AND(WEEKDAY(NB4,2)=3,COUNTIF(Jours_fériés,NB4+1)),NB25-HLOOKUP(NB4+2,Journalier_HLV_Inter,23,FALSE),IF(AND(WEEKDAY(NB4,2)=4,COUNTIF(Jours_fériés,NB4+1)),NB25-HLOOKUP(NB4+4,Journalier_HLV_Inter,23,FALSE),IF(AND(WEEKDAY(NB4,2)=4,COUNTIF(Jours_fériés,AND(NB4+1,NB4+4))),NB25-HLOOKUP(NB4+5,Journalier_HLV_Inter,23,FALSE),IF(AND(WEEKDAY(NB4,2)=5,COUNTIF(Jours_fériés,NB4+3)),NB25-HLOOKUP(NB4+4,Journalier_HLV_Inter,23,FALSE),IF(COUNTIF(Week_end,NB4),0,IF(COUNTIF(Jours_fériés,NB4),0,NB25-HLOOKUP(NB4+1,Journalier_HLV_Inter,23,FALSE)))))))))))))</f>
        <v>#N/A</v>
      </c>
      <c r="NC32" s="70">
        <f>IF(WEEKDAY(NC4,2)=5,(NC25-HLOOKUP(NC4+3,Journalier_HLV_Inter,23,FALSE)),IF(AND(WEEKDAY(NC4,2)=1,COUNTIF(Jours_fériés,AND(NC4+1,IE+2))),NC25-HLOOKUP(NC4+3,Journalier_HLV_Inter,23,FALSE),IF(AND(WEEKDAY(NC4,2)=1,COUNTIF(Jours_fériés,NC4+1)),NC25-HLOOKUP(NC4+2,Journalier_HLV_Inter,23,FALSE),IF(AND(WEEKDAY(NC4,2)=2,COUNTIF(Jours_fériés,AND(NC4+1,NC4+2))),NC25-HLOOKUP(NC4+3,Journalier_HLV_Inter,23,FALSE),IF(AND(WEEKDAY(NC4,2)=2,COUNTIF(Jours_fériés,NC4+1)),NC25-HLOOKUP(NC4+2,Journalier_HLV_Inter,23,FALSE),IF(AND(WEEKDAY(NC4,2)=3,COUNTIF(Jours_fériés,AND(NC4+1,NC4+2))),NC25-HLOOKUP(NC4+5,Journalier_HLV_Inter,23,FALSE),IF(AND(WEEKDAY(NC4,2)=3,COUNTIF(Jours_fériés,NC4+1)),NC25-HLOOKUP(NC4+2,Journalier_HLV_Inter,23,FALSE),IF(AND(WEEKDAY(NC4,2)=4,COUNTIF(Jours_fériés,NC4+1)),NC25-HLOOKUP(NC4+4,Journalier_HLV_Inter,23,FALSE),IF(AND(WEEKDAY(NC4,2)=4,COUNTIF(Jours_fériés,AND(NC4+1,NC4+4))),NC25-HLOOKUP(NC4+5,Journalier_HLV_Inter,23,FALSE),IF(AND(WEEKDAY(NC4,2)=5,COUNTIF(Jours_fériés,NC4+3)),NC25-HLOOKUP(NC4+4,Journalier_HLV_Inter,23,FALSE),IF(COUNTIF(Week_end,NC4),0,IF(COUNTIF(Jours_fériés,NC4),0,NC25-HLOOKUP(NC4+1,Journalier_HLV_Inter,23,FALSE)))))))))))))</f>
        <v>0</v>
      </c>
      <c r="ND32" s="70" t="e">
        <f>IF(WEEKDAY(ND4,2)=5,(ND25-HLOOKUP(ND4+3,Journalier_HLV_Inter,23,FALSE)),IF(AND(WEEKDAY(ND4,2)=1,COUNTIF(Jours_fériés,AND(ND4+1,IE+2))),ND25-HLOOKUP(ND4+3,Journalier_HLV_Inter,23,FALSE),IF(AND(WEEKDAY(ND4,2)=1,COUNTIF(Jours_fériés,ND4+1)),ND25-HLOOKUP(ND4+2,Journalier_HLV_Inter,23,FALSE),IF(AND(WEEKDAY(ND4,2)=2,COUNTIF(Jours_fériés,AND(ND4+1,ND4+2))),ND25-HLOOKUP(ND4+3,Journalier_HLV_Inter,23,FALSE),IF(AND(WEEKDAY(ND4,2)=2,COUNTIF(Jours_fériés,ND4+1)),ND25-HLOOKUP(ND4+2,Journalier_HLV_Inter,23,FALSE),IF(AND(WEEKDAY(ND4,2)=3,COUNTIF(Jours_fériés,AND(ND4+1,ND4+2))),ND25-HLOOKUP(ND4+5,Journalier_HLV_Inter,23,FALSE),IF(AND(WEEKDAY(ND4,2)=3,COUNTIF(Jours_fériés,ND4+1)),ND25-HLOOKUP(ND4+2,Journalier_HLV_Inter,23,FALSE),IF(AND(WEEKDAY(ND4,2)=4,COUNTIF(Jours_fériés,ND4+1)),ND25-HLOOKUP(ND4+4,Journalier_HLV_Inter,23,FALSE),IF(AND(WEEKDAY(ND4,2)=4,COUNTIF(Jours_fériés,AND(ND4+1,ND4+4))),ND25-HLOOKUP(ND4+5,Journalier_HLV_Inter,23,FALSE),IF(AND(WEEKDAY(ND4,2)=5,COUNTIF(Jours_fériés,ND4+3)),ND25-HLOOKUP(ND4+4,Journalier_HLV_Inter,23,FALSE),IF(COUNTIF(Week_end,ND4),0,IF(COUNTIF(Jours_fériés,ND4),0,ND25-HLOOKUP(ND4+1,Journalier_HLV_Inter,23,FALSE)))))))))))))</f>
        <v>#N/A</v>
      </c>
    </row>
    <row r="33" spans="1:368" s="58" customFormat="1" x14ac:dyDescent="0.35">
      <c r="A33" s="69" t="s">
        <v>1</v>
      </c>
      <c r="E33" s="70">
        <f>IF(WEEKDAY(E4,2)=5,(HLOOKUP(E4+3,Journalier_HLV_Inter,23,FALSE)-HLOOKUP(E4+4,Journalier_HLV_Inter,24,FALSE)),IF(AND(WEEKDAY(E4,2)=1,COUNTIF(Jours_fériés,AND(E4+1,IE+2))),HLOOKUP(E4+3,Journalier_HLV_Inter,23,FALSE)-HLOOKUP(E4+4,Journalier_HLV_Inter,24,FALSE),IF(AND(WEEKDAY(E4,2)=1,COUNTIF(Jours_fériés,E4+1)),HLOOKUP(E4+2,Journalier_HLV_Inter,23,FALSE)-HLOOKUP(E4+3,Journalier_HLV_Inter,24,FALSE),IF(AND(WEEKDAY(E4,2)=1,COUNTIF(Jours_fériés,E4+2)),HLOOKUP(E4+1,Journalier_HLV_Inter,23,FALSE)-HLOOKUP(E4+3,Journalier_HLV_Inter,24,FALSE),IF(AND(WEEKDAY(E4,2)=2,COUNTIF(Jours_fériés,AND(E4+1,E4+2))),HLOOKUP(E4+3,Journalier_HLV_Inter,23,FALSE)-HLOOKUP(E4+4,Journalier_HLV_Inter,24,FALSE),IF(AND(WEEKDAY(E4,2)=2,COUNTIF(Jours_fériés,E4+1)),HLOOKUP(E4+2,Journalier_HLV_Inter,23,FALSE)-HLOOKUP(E4+3,Journalier_HLV_Inter,24,FALSE),IF(AND(WEEKDAY(E4,2)=2,COUNTIF(Jours_fériés,E4+2)),HLOOKUP(E4+1,Journalier_HLV_Inter,23,FALSE)-HLOOKUP(E4+3,Journalier_HLV_Inter,24,FALSE),IF(AND(WEEKDAY(E4,2)=3,COUNTIF(Jours_fériés,AND(E4+1,E4+2))),HLOOKUP(E4+3,Journalier_HLV_Inter,23,FALSE)-HLOOKUP(E4+4,Journalier_HLV_Inter,24,FALSE),IF(AND(WEEKDAY(E4,2)=3,COUNTIF(Jours_fériés,E4+1)),HLOOKUP(E4+2,Journalier_HLV_Inter,23,FALSE)-HLOOKUP(E4+3,Journalier_HLV_Inter,24,FALSE),IF(AND(WEEKDAY(E4,2)=3,COUNTIF(Jours_fériés,E4+2)),HLOOKUP(E4+1,Journalier_HLV_Inter,23,FALSE)-HLOOKUP(E4+5,Journalier_HLV_Inter,24,FALSE),IF(WEEKDAY(E4,2)=4,(HLOOKUP(E4+1,Journalier_HLV_Inter,23,FALSE)-HLOOKUP(E4+4,Journalier_HLV_Inter,24,FALSE)),IF(AND(WEEKDAY(E4,2)=4,COUNTIF(Jours_fériés,E4+1)),HLOOKUP(E4+4,Journalier_HLV_Inter,23,FALSE)-HLOOKUP(E4+5,Journalier_HLV_Inter,24,FALSE),IF(AND(WEEKDAY(E4,2)=4,COUNTIF(Jours_fériés,AND(E4+1,E4+4))),HLOOKUP(E4+5,Journalier_HLV_Inter,23,FALSE)-HLOOKUP(E4+6,Journalier_HLV_Inter,24,FALSE),IF(AND(WEEKDAY(E4,2)=4,COUNTIF(Jours_fériés,E4+4)),HLOOKUP(E4+1,Journalier_HLV_Inter,23,FALSE)-HLOOKUP(E4+5,Journalier_HLV_Inter,24,FALSE),IF(AND(WEEKDAY(E4,2)=5,COUNTIF(Jours_fériés,E4+3)),HLOOKUP(E4+4,Journalier_HLV_Inter,23,FALSE)-HLOOKUP(E4+5,Journalier_HLV_Inter,24,FALSE),IF(AND(WEEKDAY(E4,2)=5,COUNTIF(Jours_fériés,E4+4)),HLOOKUP(E4+3,Journalier_HLV_Inter,23,FALSE)-HLOOKUP(E4+5,Journalier_HLV_Inter,24,FALSE),IF(COUNTIF(Week_end,E4),0,IF(COUNTIF(Jours_fériés,E4),0,HLOOKUP(E4+1,Journalier_HLV_Inter,23,FALSE)-HLOOKUP(E4+2,Journalier_HLV_Inter,24,FALSE)))))))))))))))))))</f>
        <v>10</v>
      </c>
      <c r="F33" s="70">
        <f>IF(WEEKDAY(F4,2)=5,(HLOOKUP(F4+3,Journalier_HLV_Inter,23,FALSE)-HLOOKUP(F4+4,Journalier_HLV_Inter,24,FALSE)),IF(AND(WEEKDAY(F4,2)=1,COUNTIF(Jours_fériés,AND(F4+1,IE+2))),HLOOKUP(F4+3,Journalier_HLV_Inter,23,FALSE)-HLOOKUP(F4+4,Journalier_HLV_Inter,24,FALSE),IF(AND(WEEKDAY(F4,2)=1,COUNTIF(Jours_fériés,F4+1)),HLOOKUP(F4+2,Journalier_HLV_Inter,23,FALSE)-HLOOKUP(F4+3,Journalier_HLV_Inter,24,FALSE),IF(AND(WEEKDAY(F4,2)=1,COUNTIF(Jours_fériés,F4+2)),HLOOKUP(F4+1,Journalier_HLV_Inter,23,FALSE)-HLOOKUP(F4+3,Journalier_HLV_Inter,24,FALSE),IF(AND(WEEKDAY(F4,2)=2,COUNTIF(Jours_fériés,AND(F4+1,F4+2))),HLOOKUP(F4+3,Journalier_HLV_Inter,23,FALSE)-HLOOKUP(F4+4,Journalier_HLV_Inter,24,FALSE),IF(AND(WEEKDAY(F4,2)=2,COUNTIF(Jours_fériés,F4+1)),HLOOKUP(F4+2,Journalier_HLV_Inter,23,FALSE)-HLOOKUP(F4+3,Journalier_HLV_Inter,24,FALSE),IF(AND(WEEKDAY(F4,2)=2,COUNTIF(Jours_fériés,F4+2)),HLOOKUP(F4+1,Journalier_HLV_Inter,23,FALSE)-HLOOKUP(F4+3,Journalier_HLV_Inter,24,FALSE),IF(AND(WEEKDAY(F4,2)=3,COUNTIF(Jours_fériés,AND(F4+1,F4+2))),HLOOKUP(F4+3,Journalier_HLV_Inter,23,FALSE)-HLOOKUP(F4+4,Journalier_HLV_Inter,24,FALSE),IF(AND(WEEKDAY(F4,2)=3,COUNTIF(Jours_fériés,F4+1)),HLOOKUP(F4+2,Journalier_HLV_Inter,23,FALSE)-HLOOKUP(F4+3,Journalier_HLV_Inter,24,FALSE),IF(AND(WEEKDAY(F4,2)=3,COUNTIF(Jours_fériés,F4+2)),HLOOKUP(F4+1,Journalier_HLV_Inter,23,FALSE)-HLOOKUP(F4+5,Journalier_HLV_Inter,24,FALSE),IF(WEEKDAY(F4,2)=4,(HLOOKUP(F4+1,Journalier_HLV_Inter,23,FALSE)-HLOOKUP(F4+4,Journalier_HLV_Inter,24,FALSE)),IF(AND(WEEKDAY(F4,2)=4,COUNTIF(Jours_fériés,F4+1)),HLOOKUP(F4+4,Journalier_HLV_Inter,23,FALSE)-HLOOKUP(F4+5,Journalier_HLV_Inter,24,FALSE),IF(AND(WEEKDAY(F4,2)=4,COUNTIF(Jours_fériés,AND(F4+1,F4+4))),HLOOKUP(F4+5,Journalier_HLV_Inter,23,FALSE)-HLOOKUP(F4+6,Journalier_HLV_Inter,24,FALSE),IF(AND(WEEKDAY(F4,2)=4,COUNTIF(Jours_fériés,F4+4)),HLOOKUP(F4+1,Journalier_HLV_Inter,23,FALSE)-HLOOKUP(F4+5,Journalier_HLV_Inter,24,FALSE),IF(AND(WEEKDAY(F4,2)=5,COUNTIF(Jours_fériés,F4+3)),HLOOKUP(F4+4,Journalier_HLV_Inter,23,FALSE)-HLOOKUP(F4+5,Journalier_HLV_Inter,24,FALSE),IF(AND(WEEKDAY(F4,2)=5,COUNTIF(Jours_fériés,F4+4)),HLOOKUP(F4+3,Journalier_HLV_Inter,23,FALSE)-HLOOKUP(F4+5,Journalier_HLV_Inter,24,FALSE),IF(COUNTIF(Week_end,F4),0,IF(COUNTIF(Jours_fériés,F4),0,HLOOKUP(F4+1,Journalier_HLV_Inter,23,FALSE)-HLOOKUP(F4+2,Journalier_HLV_Inter,24,FALSE)))))))))))))))))))</f>
        <v>15</v>
      </c>
      <c r="G33" s="70">
        <f>IF(WEEKDAY(G4,2)=5,(HLOOKUP(G4+3,Journalier_HLV_Inter,23,FALSE)-HLOOKUP(G4+4,Journalier_HLV_Inter,24,FALSE)),IF(AND(WEEKDAY(G4,2)=1,COUNTIF(Jours_fériés,AND(G4+1,IE+2))),HLOOKUP(G4+3,Journalier_HLV_Inter,23,FALSE)-HLOOKUP(G4+4,Journalier_HLV_Inter,24,FALSE),IF(AND(WEEKDAY(G4,2)=1,COUNTIF(Jours_fériés,G4+1)),HLOOKUP(G4+2,Journalier_HLV_Inter,23,FALSE)-HLOOKUP(G4+3,Journalier_HLV_Inter,24,FALSE),IF(AND(WEEKDAY(G4,2)=1,COUNTIF(Jours_fériés,G4+2)),HLOOKUP(G4+1,Journalier_HLV_Inter,23,FALSE)-HLOOKUP(G4+3,Journalier_HLV_Inter,24,FALSE),IF(AND(WEEKDAY(G4,2)=2,COUNTIF(Jours_fériés,AND(G4+1,G4+2))),HLOOKUP(G4+3,Journalier_HLV_Inter,23,FALSE)-HLOOKUP(G4+4,Journalier_HLV_Inter,24,FALSE),IF(AND(WEEKDAY(G4,2)=2,COUNTIF(Jours_fériés,G4+1)),HLOOKUP(G4+2,Journalier_HLV_Inter,23,FALSE)-HLOOKUP(G4+3,Journalier_HLV_Inter,24,FALSE),IF(AND(WEEKDAY(G4,2)=2,COUNTIF(Jours_fériés,G4+2)),HLOOKUP(G4+1,Journalier_HLV_Inter,23,FALSE)-HLOOKUP(G4+3,Journalier_HLV_Inter,24,FALSE),IF(AND(WEEKDAY(G4,2)=3,COUNTIF(Jours_fériés,AND(G4+1,G4+2))),HLOOKUP(G4+3,Journalier_HLV_Inter,23,FALSE)-HLOOKUP(G4+4,Journalier_HLV_Inter,24,FALSE),IF(AND(WEEKDAY(G4,2)=3,COUNTIF(Jours_fériés,G4+1)),HLOOKUP(G4+2,Journalier_HLV_Inter,23,FALSE)-HLOOKUP(G4+3,Journalier_HLV_Inter,24,FALSE),IF(AND(WEEKDAY(G4,2)=3,COUNTIF(Jours_fériés,G4+2)),HLOOKUP(G4+1,Journalier_HLV_Inter,23,FALSE)-HLOOKUP(G4+5,Journalier_HLV_Inter,24,FALSE),IF(WEEKDAY(G4,2)=4,(HLOOKUP(G4+1,Journalier_HLV_Inter,23,FALSE)-HLOOKUP(G4+4,Journalier_HLV_Inter,24,FALSE)),IF(AND(WEEKDAY(G4,2)=4,COUNTIF(Jours_fériés,G4+1)),HLOOKUP(G4+4,Journalier_HLV_Inter,23,FALSE)-HLOOKUP(G4+5,Journalier_HLV_Inter,24,FALSE),IF(AND(WEEKDAY(G4,2)=4,COUNTIF(Jours_fériés,AND(G4+1,G4+4))),HLOOKUP(G4+5,Journalier_HLV_Inter,23,FALSE)-HLOOKUP(G4+6,Journalier_HLV_Inter,24,FALSE),IF(AND(WEEKDAY(G4,2)=4,COUNTIF(Jours_fériés,G4+4)),HLOOKUP(G4+1,Journalier_HLV_Inter,23,FALSE)-HLOOKUP(G4+5,Journalier_HLV_Inter,24,FALSE),IF(AND(WEEKDAY(G4,2)=5,COUNTIF(Jours_fériés,G4+3)),HLOOKUP(G4+4,Journalier_HLV_Inter,23,FALSE)-HLOOKUP(G4+5,Journalier_HLV_Inter,24,FALSE),IF(AND(WEEKDAY(G4,2)=5,COUNTIF(Jours_fériés,G4+4)),HLOOKUP(G4+3,Journalier_HLV_Inter,23,FALSE)-HLOOKUP(G4+5,Journalier_HLV_Inter,24,FALSE),IF(COUNTIF(Week_end,G4),0,IF(COUNTIF(Jours_fériés,G4),0,HLOOKUP(G4+1,Journalier_HLV_Inter,23,FALSE)-HLOOKUP(G4+2,Journalier_HLV_Inter,24,FALSE)))))))))))))))))))</f>
        <v>15</v>
      </c>
      <c r="H33" s="70">
        <f>IF(WEEKDAY(H4,2)=5,(HLOOKUP(H4+3,Journalier_HLV_Inter,23,FALSE)-HLOOKUP(H4+4,Journalier_HLV_Inter,24,FALSE)),IF(AND(WEEKDAY(H4,2)=1,COUNTIF(Jours_fériés,AND(H4+1,IE+2))),HLOOKUP(H4+3,Journalier_HLV_Inter,23,FALSE)-HLOOKUP(H4+4,Journalier_HLV_Inter,24,FALSE),IF(AND(WEEKDAY(H4,2)=1,COUNTIF(Jours_fériés,H4+1)),HLOOKUP(H4+2,Journalier_HLV_Inter,23,FALSE)-HLOOKUP(H4+3,Journalier_HLV_Inter,24,FALSE),IF(AND(WEEKDAY(H4,2)=1,COUNTIF(Jours_fériés,H4+2)),HLOOKUP(H4+1,Journalier_HLV_Inter,23,FALSE)-HLOOKUP(H4+3,Journalier_HLV_Inter,24,FALSE),IF(AND(WEEKDAY(H4,2)=2,COUNTIF(Jours_fériés,AND(H4+1,H4+2))),HLOOKUP(H4+3,Journalier_HLV_Inter,23,FALSE)-HLOOKUP(H4+4,Journalier_HLV_Inter,24,FALSE),IF(AND(WEEKDAY(H4,2)=2,COUNTIF(Jours_fériés,H4+1)),HLOOKUP(H4+2,Journalier_HLV_Inter,23,FALSE)-HLOOKUP(H4+3,Journalier_HLV_Inter,24,FALSE),IF(AND(WEEKDAY(H4,2)=2,COUNTIF(Jours_fériés,H4+2)),HLOOKUP(H4+1,Journalier_HLV_Inter,23,FALSE)-HLOOKUP(H4+3,Journalier_HLV_Inter,24,FALSE),IF(AND(WEEKDAY(H4,2)=3,COUNTIF(Jours_fériés,AND(H4+1,H4+2))),HLOOKUP(H4+3,Journalier_HLV_Inter,23,FALSE)-HLOOKUP(H4+4,Journalier_HLV_Inter,24,FALSE),IF(AND(WEEKDAY(H4,2)=3,COUNTIF(Jours_fériés,H4+1)),HLOOKUP(H4+2,Journalier_HLV_Inter,23,FALSE)-HLOOKUP(H4+3,Journalier_HLV_Inter,24,FALSE),IF(AND(WEEKDAY(H4,2)=3,COUNTIF(Jours_fériés,H4+2)),HLOOKUP(H4+1,Journalier_HLV_Inter,23,FALSE)-HLOOKUP(H4+5,Journalier_HLV_Inter,24,FALSE),IF(WEEKDAY(H4,2)=4,(HLOOKUP(H4+1,Journalier_HLV_Inter,23,FALSE)-HLOOKUP(H4+4,Journalier_HLV_Inter,24,FALSE)),IF(AND(WEEKDAY(H4,2)=4,COUNTIF(Jours_fériés,H4+1)),HLOOKUP(H4+4,Journalier_HLV_Inter,23,FALSE)-HLOOKUP(H4+5,Journalier_HLV_Inter,24,FALSE),IF(AND(WEEKDAY(H4,2)=4,COUNTIF(Jours_fériés,AND(H4+1,H4+4))),HLOOKUP(H4+5,Journalier_HLV_Inter,23,FALSE)-HLOOKUP(H4+6,Journalier_HLV_Inter,24,FALSE),IF(AND(WEEKDAY(H4,2)=4,COUNTIF(Jours_fériés,H4+4)),HLOOKUP(H4+1,Journalier_HLV_Inter,23,FALSE)-HLOOKUP(H4+5,Journalier_HLV_Inter,24,FALSE),IF(AND(WEEKDAY(H4,2)=5,COUNTIF(Jours_fériés,H4+3)),HLOOKUP(H4+4,Journalier_HLV_Inter,23,FALSE)-HLOOKUP(H4+5,Journalier_HLV_Inter,24,FALSE),IF(AND(WEEKDAY(H4,2)=5,COUNTIF(Jours_fériés,H4+4)),HLOOKUP(H4+3,Journalier_HLV_Inter,23,FALSE)-HLOOKUP(H4+5,Journalier_HLV_Inter,24,FALSE),IF(COUNTIF(Week_end,H4),0,IF(COUNTIF(Jours_fériés,H4),0,HLOOKUP(H4+1,Journalier_HLV_Inter,23,FALSE)-HLOOKUP(H4+2,Journalier_HLV_Inter,24,FALSE)))))))))))))))))))</f>
        <v>0</v>
      </c>
      <c r="I33" s="70">
        <f>IF(WEEKDAY(I4,2)=5,(HLOOKUP(I4+3,Journalier_HLV_Inter,23,FALSE)-HLOOKUP(I4+4,Journalier_HLV_Inter,24,FALSE)),IF(AND(WEEKDAY(I4,2)=1,COUNTIF(Jours_fériés,AND(I4+1,IE+2))),HLOOKUP(I4+3,Journalier_HLV_Inter,23,FALSE)-HLOOKUP(I4+4,Journalier_HLV_Inter,24,FALSE),IF(AND(WEEKDAY(I4,2)=1,COUNTIF(Jours_fériés,I4+1)),HLOOKUP(I4+2,Journalier_HLV_Inter,23,FALSE)-HLOOKUP(I4+3,Journalier_HLV_Inter,24,FALSE),IF(AND(WEEKDAY(I4,2)=1,COUNTIF(Jours_fériés,I4+2)),HLOOKUP(I4+1,Journalier_HLV_Inter,23,FALSE)-HLOOKUP(I4+3,Journalier_HLV_Inter,24,FALSE),IF(AND(WEEKDAY(I4,2)=2,COUNTIF(Jours_fériés,AND(I4+1,I4+2))),HLOOKUP(I4+3,Journalier_HLV_Inter,23,FALSE)-HLOOKUP(I4+4,Journalier_HLV_Inter,24,FALSE),IF(AND(WEEKDAY(I4,2)=2,COUNTIF(Jours_fériés,I4+1)),HLOOKUP(I4+2,Journalier_HLV_Inter,23,FALSE)-HLOOKUP(I4+3,Journalier_HLV_Inter,24,FALSE),IF(AND(WEEKDAY(I4,2)=2,COUNTIF(Jours_fériés,I4+2)),HLOOKUP(I4+1,Journalier_HLV_Inter,23,FALSE)-HLOOKUP(I4+3,Journalier_HLV_Inter,24,FALSE),IF(AND(WEEKDAY(I4,2)=3,COUNTIF(Jours_fériés,AND(I4+1,I4+2))),HLOOKUP(I4+3,Journalier_HLV_Inter,23,FALSE)-HLOOKUP(I4+4,Journalier_HLV_Inter,24,FALSE),IF(AND(WEEKDAY(I4,2)=3,COUNTIF(Jours_fériés,I4+1)),HLOOKUP(I4+2,Journalier_HLV_Inter,23,FALSE)-HLOOKUP(I4+3,Journalier_HLV_Inter,24,FALSE),IF(AND(WEEKDAY(I4,2)=3,COUNTIF(Jours_fériés,I4+2)),HLOOKUP(I4+1,Journalier_HLV_Inter,23,FALSE)-HLOOKUP(I4+5,Journalier_HLV_Inter,24,FALSE),IF(WEEKDAY(I4,2)=4,(HLOOKUP(I4+1,Journalier_HLV_Inter,23,FALSE)-HLOOKUP(I4+4,Journalier_HLV_Inter,24,FALSE)),IF(AND(WEEKDAY(I4,2)=4,COUNTIF(Jours_fériés,I4+1)),HLOOKUP(I4+4,Journalier_HLV_Inter,23,FALSE)-HLOOKUP(I4+5,Journalier_HLV_Inter,24,FALSE),IF(AND(WEEKDAY(I4,2)=4,COUNTIF(Jours_fériés,AND(I4+1,I4+4))),HLOOKUP(I4+5,Journalier_HLV_Inter,23,FALSE)-HLOOKUP(I4+6,Journalier_HLV_Inter,24,FALSE),IF(AND(WEEKDAY(I4,2)=4,COUNTIF(Jours_fériés,I4+4)),HLOOKUP(I4+1,Journalier_HLV_Inter,23,FALSE)-HLOOKUP(I4+5,Journalier_HLV_Inter,24,FALSE),IF(AND(WEEKDAY(I4,2)=5,COUNTIF(Jours_fériés,I4+3)),HLOOKUP(I4+4,Journalier_HLV_Inter,23,FALSE)-HLOOKUP(I4+5,Journalier_HLV_Inter,24,FALSE),IF(AND(WEEKDAY(I4,2)=5,COUNTIF(Jours_fériés,I4+4)),HLOOKUP(I4+3,Journalier_HLV_Inter,23,FALSE)-HLOOKUP(I4+5,Journalier_HLV_Inter,24,FALSE),IF(COUNTIF(Week_end,I4),0,IF(COUNTIF(Jours_fériés,I4),0,HLOOKUP(I4+1,Journalier_HLV_Inter,23,FALSE)-HLOOKUP(I4+2,Journalier_HLV_Inter,24,FALSE)))))))))))))))))))</f>
        <v>0</v>
      </c>
      <c r="J33" s="70">
        <f>IF(WEEKDAY(J4,2)=5,(HLOOKUP(J4+3,Journalier_HLV_Inter,23,FALSE)-HLOOKUP(J4+4,Journalier_HLV_Inter,24,FALSE)),IF(AND(WEEKDAY(J4,2)=1,COUNTIF(Jours_fériés,AND(J4+1,IE+2))),HLOOKUP(J4+3,Journalier_HLV_Inter,23,FALSE)-HLOOKUP(J4+4,Journalier_HLV_Inter,24,FALSE),IF(AND(WEEKDAY(J4,2)=1,COUNTIF(Jours_fériés,J4+1)),HLOOKUP(J4+2,Journalier_HLV_Inter,23,FALSE)-HLOOKUP(J4+3,Journalier_HLV_Inter,24,FALSE),IF(AND(WEEKDAY(J4,2)=1,COUNTIF(Jours_fériés,J4+2)),HLOOKUP(J4+1,Journalier_HLV_Inter,23,FALSE)-HLOOKUP(J4+3,Journalier_HLV_Inter,24,FALSE),IF(AND(WEEKDAY(J4,2)=2,COUNTIF(Jours_fériés,AND(J4+1,J4+2))),HLOOKUP(J4+3,Journalier_HLV_Inter,23,FALSE)-HLOOKUP(J4+4,Journalier_HLV_Inter,24,FALSE),IF(AND(WEEKDAY(J4,2)=2,COUNTIF(Jours_fériés,J4+1)),HLOOKUP(J4+2,Journalier_HLV_Inter,23,FALSE)-HLOOKUP(J4+3,Journalier_HLV_Inter,24,FALSE),IF(AND(WEEKDAY(J4,2)=2,COUNTIF(Jours_fériés,J4+2)),HLOOKUP(J4+1,Journalier_HLV_Inter,23,FALSE)-HLOOKUP(J4+3,Journalier_HLV_Inter,24,FALSE),IF(AND(WEEKDAY(J4,2)=3,COUNTIF(Jours_fériés,AND(J4+1,J4+2))),HLOOKUP(J4+3,Journalier_HLV_Inter,23,FALSE)-HLOOKUP(J4+4,Journalier_HLV_Inter,24,FALSE),IF(AND(WEEKDAY(J4,2)=3,COUNTIF(Jours_fériés,J4+1)),HLOOKUP(J4+2,Journalier_HLV_Inter,23,FALSE)-HLOOKUP(J4+3,Journalier_HLV_Inter,24,FALSE),IF(AND(WEEKDAY(J4,2)=3,COUNTIF(Jours_fériés,J4+2)),HLOOKUP(J4+1,Journalier_HLV_Inter,23,FALSE)-HLOOKUP(J4+5,Journalier_HLV_Inter,24,FALSE),IF(WEEKDAY(J4,2)=4,(HLOOKUP(J4+1,Journalier_HLV_Inter,23,FALSE)-HLOOKUP(J4+4,Journalier_HLV_Inter,24,FALSE)),IF(AND(WEEKDAY(J4,2)=4,COUNTIF(Jours_fériés,J4+1)),HLOOKUP(J4+4,Journalier_HLV_Inter,23,FALSE)-HLOOKUP(J4+5,Journalier_HLV_Inter,24,FALSE),IF(AND(WEEKDAY(J4,2)=4,COUNTIF(Jours_fériés,AND(J4+1,J4+4))),HLOOKUP(J4+5,Journalier_HLV_Inter,23,FALSE)-HLOOKUP(J4+6,Journalier_HLV_Inter,24,FALSE),IF(AND(WEEKDAY(J4,2)=4,COUNTIF(Jours_fériés,J4+4)),HLOOKUP(J4+1,Journalier_HLV_Inter,23,FALSE)-HLOOKUP(J4+5,Journalier_HLV_Inter,24,FALSE),IF(AND(WEEKDAY(J4,2)=5,COUNTIF(Jours_fériés,J4+3)),HLOOKUP(J4+4,Journalier_HLV_Inter,23,FALSE)-HLOOKUP(J4+5,Journalier_HLV_Inter,24,FALSE),IF(AND(WEEKDAY(J4,2)=5,COUNTIF(Jours_fériés,J4+4)),HLOOKUP(J4+3,Journalier_HLV_Inter,23,FALSE)-HLOOKUP(J4+5,Journalier_HLV_Inter,24,FALSE),IF(COUNTIF(Week_end,J4),0,IF(COUNTIF(Jours_fériés,J4),0,HLOOKUP(J4+1,Journalier_HLV_Inter,23,FALSE)-HLOOKUP(J4+2,Journalier_HLV_Inter,24,FALSE)))))))))))))))))))</f>
        <v>0</v>
      </c>
      <c r="K33" s="70">
        <f>IF(WEEKDAY(K4,2)=5,(HLOOKUP(K4+3,Journalier_HLV_Inter,23,FALSE)-HLOOKUP(K4+4,Journalier_HLV_Inter,24,FALSE)),IF(AND(WEEKDAY(K4,2)=1,COUNTIF(Jours_fériés,AND(K4+1,IE+2))),HLOOKUP(K4+3,Journalier_HLV_Inter,23,FALSE)-HLOOKUP(K4+4,Journalier_HLV_Inter,24,FALSE),IF(AND(WEEKDAY(K4,2)=1,COUNTIF(Jours_fériés,K4+1)),HLOOKUP(K4+2,Journalier_HLV_Inter,23,FALSE)-HLOOKUP(K4+3,Journalier_HLV_Inter,24,FALSE),IF(AND(WEEKDAY(K4,2)=1,COUNTIF(Jours_fériés,K4+2)),HLOOKUP(K4+1,Journalier_HLV_Inter,23,FALSE)-HLOOKUP(K4+3,Journalier_HLV_Inter,24,FALSE),IF(AND(WEEKDAY(K4,2)=2,COUNTIF(Jours_fériés,AND(K4+1,K4+2))),HLOOKUP(K4+3,Journalier_HLV_Inter,23,FALSE)-HLOOKUP(K4+4,Journalier_HLV_Inter,24,FALSE),IF(AND(WEEKDAY(K4,2)=2,COUNTIF(Jours_fériés,K4+1)),HLOOKUP(K4+2,Journalier_HLV_Inter,23,FALSE)-HLOOKUP(K4+3,Journalier_HLV_Inter,24,FALSE),IF(AND(WEEKDAY(K4,2)=2,COUNTIF(Jours_fériés,K4+2)),HLOOKUP(K4+1,Journalier_HLV_Inter,23,FALSE)-HLOOKUP(K4+3,Journalier_HLV_Inter,24,FALSE),IF(AND(WEEKDAY(K4,2)=3,COUNTIF(Jours_fériés,AND(K4+1,K4+2))),HLOOKUP(K4+3,Journalier_HLV_Inter,23,FALSE)-HLOOKUP(K4+4,Journalier_HLV_Inter,24,FALSE),IF(AND(WEEKDAY(K4,2)=3,COUNTIF(Jours_fériés,K4+1)),HLOOKUP(K4+2,Journalier_HLV_Inter,23,FALSE)-HLOOKUP(K4+3,Journalier_HLV_Inter,24,FALSE),IF(AND(WEEKDAY(K4,2)=3,COUNTIF(Jours_fériés,K4+2)),HLOOKUP(K4+1,Journalier_HLV_Inter,23,FALSE)-HLOOKUP(K4+5,Journalier_HLV_Inter,24,FALSE),IF(WEEKDAY(K4,2)=4,(HLOOKUP(K4+1,Journalier_HLV_Inter,23,FALSE)-HLOOKUP(K4+4,Journalier_HLV_Inter,24,FALSE)),IF(AND(WEEKDAY(K4,2)=4,COUNTIF(Jours_fériés,K4+1)),HLOOKUP(K4+4,Journalier_HLV_Inter,23,FALSE)-HLOOKUP(K4+5,Journalier_HLV_Inter,24,FALSE),IF(AND(WEEKDAY(K4,2)=4,COUNTIF(Jours_fériés,AND(K4+1,K4+4))),HLOOKUP(K4+5,Journalier_HLV_Inter,23,FALSE)-HLOOKUP(K4+6,Journalier_HLV_Inter,24,FALSE),IF(AND(WEEKDAY(K4,2)=4,COUNTIF(Jours_fériés,K4+4)),HLOOKUP(K4+1,Journalier_HLV_Inter,23,FALSE)-HLOOKUP(K4+5,Journalier_HLV_Inter,24,FALSE),IF(AND(WEEKDAY(K4,2)=5,COUNTIF(Jours_fériés,K4+3)),HLOOKUP(K4+4,Journalier_HLV_Inter,23,FALSE)-HLOOKUP(K4+5,Journalier_HLV_Inter,24,FALSE),IF(AND(WEEKDAY(K4,2)=5,COUNTIF(Jours_fériés,K4+4)),HLOOKUP(K4+3,Journalier_HLV_Inter,23,FALSE)-HLOOKUP(K4+5,Journalier_HLV_Inter,24,FALSE),IF(COUNTIF(Week_end,K4),0,IF(COUNTIF(Jours_fériés,K4),0,HLOOKUP(K4+1,Journalier_HLV_Inter,23,FALSE)-HLOOKUP(K4+2,Journalier_HLV_Inter,24,FALSE)))))))))))))))))))</f>
        <v>0</v>
      </c>
      <c r="L33" s="70">
        <f>IF(WEEKDAY(L4,2)=5,(HLOOKUP(L4+3,Journalier_HLV_Inter,23,FALSE)-HLOOKUP(L4+4,Journalier_HLV_Inter,24,FALSE)),IF(AND(WEEKDAY(L4,2)=1,COUNTIF(Jours_fériés,AND(L4+1,IE+2))),HLOOKUP(L4+3,Journalier_HLV_Inter,23,FALSE)-HLOOKUP(L4+4,Journalier_HLV_Inter,24,FALSE),IF(AND(WEEKDAY(L4,2)=1,COUNTIF(Jours_fériés,L4+1)),HLOOKUP(L4+2,Journalier_HLV_Inter,23,FALSE)-HLOOKUP(L4+3,Journalier_HLV_Inter,24,FALSE),IF(AND(WEEKDAY(L4,2)=1,COUNTIF(Jours_fériés,L4+2)),HLOOKUP(L4+1,Journalier_HLV_Inter,23,FALSE)-HLOOKUP(L4+3,Journalier_HLV_Inter,24,FALSE),IF(AND(WEEKDAY(L4,2)=2,COUNTIF(Jours_fériés,AND(L4+1,L4+2))),HLOOKUP(L4+3,Journalier_HLV_Inter,23,FALSE)-HLOOKUP(L4+4,Journalier_HLV_Inter,24,FALSE),IF(AND(WEEKDAY(L4,2)=2,COUNTIF(Jours_fériés,L4+1)),HLOOKUP(L4+2,Journalier_HLV_Inter,23,FALSE)-HLOOKUP(L4+3,Journalier_HLV_Inter,24,FALSE),IF(AND(WEEKDAY(L4,2)=2,COUNTIF(Jours_fériés,L4+2)),HLOOKUP(L4+1,Journalier_HLV_Inter,23,FALSE)-HLOOKUP(L4+3,Journalier_HLV_Inter,24,FALSE),IF(AND(WEEKDAY(L4,2)=3,COUNTIF(Jours_fériés,AND(L4+1,L4+2))),HLOOKUP(L4+3,Journalier_HLV_Inter,23,FALSE)-HLOOKUP(L4+4,Journalier_HLV_Inter,24,FALSE),IF(AND(WEEKDAY(L4,2)=3,COUNTIF(Jours_fériés,L4+1)),HLOOKUP(L4+2,Journalier_HLV_Inter,23,FALSE)-HLOOKUP(L4+3,Journalier_HLV_Inter,24,FALSE),IF(AND(WEEKDAY(L4,2)=3,COUNTIF(Jours_fériés,L4+2)),HLOOKUP(L4+1,Journalier_HLV_Inter,23,FALSE)-HLOOKUP(L4+5,Journalier_HLV_Inter,24,FALSE),IF(WEEKDAY(L4,2)=4,(HLOOKUP(L4+1,Journalier_HLV_Inter,23,FALSE)-HLOOKUP(L4+4,Journalier_HLV_Inter,24,FALSE)),IF(AND(WEEKDAY(L4,2)=4,COUNTIF(Jours_fériés,L4+1)),HLOOKUP(L4+4,Journalier_HLV_Inter,23,FALSE)-HLOOKUP(L4+5,Journalier_HLV_Inter,24,FALSE),IF(AND(WEEKDAY(L4,2)=4,COUNTIF(Jours_fériés,AND(L4+1,L4+4))),HLOOKUP(L4+5,Journalier_HLV_Inter,23,FALSE)-HLOOKUP(L4+6,Journalier_HLV_Inter,24,FALSE),IF(AND(WEEKDAY(L4,2)=4,COUNTIF(Jours_fériés,L4+4)),HLOOKUP(L4+1,Journalier_HLV_Inter,23,FALSE)-HLOOKUP(L4+5,Journalier_HLV_Inter,24,FALSE),IF(AND(WEEKDAY(L4,2)=5,COUNTIF(Jours_fériés,L4+3)),HLOOKUP(L4+4,Journalier_HLV_Inter,23,FALSE)-HLOOKUP(L4+5,Journalier_HLV_Inter,24,FALSE),IF(AND(WEEKDAY(L4,2)=5,COUNTIF(Jours_fériés,L4+4)),HLOOKUP(L4+3,Journalier_HLV_Inter,23,FALSE)-HLOOKUP(L4+5,Journalier_HLV_Inter,24,FALSE),IF(COUNTIF(Week_end,L4),0,IF(COUNTIF(Jours_fériés,L4),0,HLOOKUP(L4+1,Journalier_HLV_Inter,23,FALSE)-HLOOKUP(L4+2,Journalier_HLV_Inter,24,FALSE)))))))))))))))))))</f>
        <v>0</v>
      </c>
      <c r="M33" s="70">
        <f>IF(WEEKDAY(M4,2)=5,(HLOOKUP(M4+3,Journalier_HLV_Inter,23,FALSE)-HLOOKUP(M4+4,Journalier_HLV_Inter,24,FALSE)),IF(AND(WEEKDAY(M4,2)=1,COUNTIF(Jours_fériés,AND(M4+1,IE+2))),HLOOKUP(M4+3,Journalier_HLV_Inter,23,FALSE)-HLOOKUP(M4+4,Journalier_HLV_Inter,24,FALSE),IF(AND(WEEKDAY(M4,2)=1,COUNTIF(Jours_fériés,M4+1)),HLOOKUP(M4+2,Journalier_HLV_Inter,23,FALSE)-HLOOKUP(M4+3,Journalier_HLV_Inter,24,FALSE),IF(AND(WEEKDAY(M4,2)=1,COUNTIF(Jours_fériés,M4+2)),HLOOKUP(M4+1,Journalier_HLV_Inter,23,FALSE)-HLOOKUP(M4+3,Journalier_HLV_Inter,24,FALSE),IF(AND(WEEKDAY(M4,2)=2,COUNTIF(Jours_fériés,AND(M4+1,M4+2))),HLOOKUP(M4+3,Journalier_HLV_Inter,23,FALSE)-HLOOKUP(M4+4,Journalier_HLV_Inter,24,FALSE),IF(AND(WEEKDAY(M4,2)=2,COUNTIF(Jours_fériés,M4+1)),HLOOKUP(M4+2,Journalier_HLV_Inter,23,FALSE)-HLOOKUP(M4+3,Journalier_HLV_Inter,24,FALSE),IF(AND(WEEKDAY(M4,2)=2,COUNTIF(Jours_fériés,M4+2)),HLOOKUP(M4+1,Journalier_HLV_Inter,23,FALSE)-HLOOKUP(M4+3,Journalier_HLV_Inter,24,FALSE),IF(AND(WEEKDAY(M4,2)=3,COUNTIF(Jours_fériés,AND(M4+1,M4+2))),HLOOKUP(M4+3,Journalier_HLV_Inter,23,FALSE)-HLOOKUP(M4+4,Journalier_HLV_Inter,24,FALSE),IF(AND(WEEKDAY(M4,2)=3,COUNTIF(Jours_fériés,M4+1)),HLOOKUP(M4+2,Journalier_HLV_Inter,23,FALSE)-HLOOKUP(M4+3,Journalier_HLV_Inter,24,FALSE),IF(AND(WEEKDAY(M4,2)=3,COUNTIF(Jours_fériés,M4+2)),HLOOKUP(M4+1,Journalier_HLV_Inter,23,FALSE)-HLOOKUP(M4+5,Journalier_HLV_Inter,24,FALSE),IF(WEEKDAY(M4,2)=4,(HLOOKUP(M4+1,Journalier_HLV_Inter,23,FALSE)-HLOOKUP(M4+4,Journalier_HLV_Inter,24,FALSE)),IF(AND(WEEKDAY(M4,2)=4,COUNTIF(Jours_fériés,M4+1)),HLOOKUP(M4+4,Journalier_HLV_Inter,23,FALSE)-HLOOKUP(M4+5,Journalier_HLV_Inter,24,FALSE),IF(AND(WEEKDAY(M4,2)=4,COUNTIF(Jours_fériés,AND(M4+1,M4+4))),HLOOKUP(M4+5,Journalier_HLV_Inter,23,FALSE)-HLOOKUP(M4+6,Journalier_HLV_Inter,24,FALSE),IF(AND(WEEKDAY(M4,2)=4,COUNTIF(Jours_fériés,M4+4)),HLOOKUP(M4+1,Journalier_HLV_Inter,23,FALSE)-HLOOKUP(M4+5,Journalier_HLV_Inter,24,FALSE),IF(AND(WEEKDAY(M4,2)=5,COUNTIF(Jours_fériés,M4+3)),HLOOKUP(M4+4,Journalier_HLV_Inter,23,FALSE)-HLOOKUP(M4+5,Journalier_HLV_Inter,24,FALSE),IF(AND(WEEKDAY(M4,2)=5,COUNTIF(Jours_fériés,M4+4)),HLOOKUP(M4+3,Journalier_HLV_Inter,23,FALSE)-HLOOKUP(M4+5,Journalier_HLV_Inter,24,FALSE),IF(COUNTIF(Week_end,M4),0,IF(COUNTIF(Jours_fériés,M4),0,HLOOKUP(M4+1,Journalier_HLV_Inter,23,FALSE)-HLOOKUP(M4+2,Journalier_HLV_Inter,24,FALSE)))))))))))))))))))</f>
        <v>0</v>
      </c>
      <c r="N33" s="70">
        <f>IF(WEEKDAY(N4,2)=5,(HLOOKUP(N4+3,Journalier_HLV_Inter,23,FALSE)-HLOOKUP(N4+4,Journalier_HLV_Inter,24,FALSE)),IF(AND(WEEKDAY(N4,2)=1,COUNTIF(Jours_fériés,AND(N4+1,IE+2))),HLOOKUP(N4+3,Journalier_HLV_Inter,23,FALSE)-HLOOKUP(N4+4,Journalier_HLV_Inter,24,FALSE),IF(AND(WEEKDAY(N4,2)=1,COUNTIF(Jours_fériés,N4+1)),HLOOKUP(N4+2,Journalier_HLV_Inter,23,FALSE)-HLOOKUP(N4+3,Journalier_HLV_Inter,24,FALSE),IF(AND(WEEKDAY(N4,2)=1,COUNTIF(Jours_fériés,N4+2)),HLOOKUP(N4+1,Journalier_HLV_Inter,23,FALSE)-HLOOKUP(N4+3,Journalier_HLV_Inter,24,FALSE),IF(AND(WEEKDAY(N4,2)=2,COUNTIF(Jours_fériés,AND(N4+1,N4+2))),HLOOKUP(N4+3,Journalier_HLV_Inter,23,FALSE)-HLOOKUP(N4+4,Journalier_HLV_Inter,24,FALSE),IF(AND(WEEKDAY(N4,2)=2,COUNTIF(Jours_fériés,N4+1)),HLOOKUP(N4+2,Journalier_HLV_Inter,23,FALSE)-HLOOKUP(N4+3,Journalier_HLV_Inter,24,FALSE),IF(AND(WEEKDAY(N4,2)=2,COUNTIF(Jours_fériés,N4+2)),HLOOKUP(N4+1,Journalier_HLV_Inter,23,FALSE)-HLOOKUP(N4+3,Journalier_HLV_Inter,24,FALSE),IF(AND(WEEKDAY(N4,2)=3,COUNTIF(Jours_fériés,AND(N4+1,N4+2))),HLOOKUP(N4+3,Journalier_HLV_Inter,23,FALSE)-HLOOKUP(N4+4,Journalier_HLV_Inter,24,FALSE),IF(AND(WEEKDAY(N4,2)=3,COUNTIF(Jours_fériés,N4+1)),HLOOKUP(N4+2,Journalier_HLV_Inter,23,FALSE)-HLOOKUP(N4+3,Journalier_HLV_Inter,24,FALSE),IF(AND(WEEKDAY(N4,2)=3,COUNTIF(Jours_fériés,N4+2)),HLOOKUP(N4+1,Journalier_HLV_Inter,23,FALSE)-HLOOKUP(N4+5,Journalier_HLV_Inter,24,FALSE),IF(WEEKDAY(N4,2)=4,(HLOOKUP(N4+1,Journalier_HLV_Inter,23,FALSE)-HLOOKUP(N4+4,Journalier_HLV_Inter,24,FALSE)),IF(AND(WEEKDAY(N4,2)=4,COUNTIF(Jours_fériés,N4+1)),HLOOKUP(N4+4,Journalier_HLV_Inter,23,FALSE)-HLOOKUP(N4+5,Journalier_HLV_Inter,24,FALSE),IF(AND(WEEKDAY(N4,2)=4,COUNTIF(Jours_fériés,AND(N4+1,N4+4))),HLOOKUP(N4+5,Journalier_HLV_Inter,23,FALSE)-HLOOKUP(N4+6,Journalier_HLV_Inter,24,FALSE),IF(AND(WEEKDAY(N4,2)=4,COUNTIF(Jours_fériés,N4+4)),HLOOKUP(N4+1,Journalier_HLV_Inter,23,FALSE)-HLOOKUP(N4+5,Journalier_HLV_Inter,24,FALSE),IF(AND(WEEKDAY(N4,2)=5,COUNTIF(Jours_fériés,N4+3)),HLOOKUP(N4+4,Journalier_HLV_Inter,23,FALSE)-HLOOKUP(N4+5,Journalier_HLV_Inter,24,FALSE),IF(AND(WEEKDAY(N4,2)=5,COUNTIF(Jours_fériés,N4+4)),HLOOKUP(N4+3,Journalier_HLV_Inter,23,FALSE)-HLOOKUP(N4+5,Journalier_HLV_Inter,24,FALSE),IF(COUNTIF(Week_end,N4),0,IF(COUNTIF(Jours_fériés,N4),0,HLOOKUP(N4+1,Journalier_HLV_Inter,23,FALSE)-HLOOKUP(N4+2,Journalier_HLV_Inter,24,FALSE)))))))))))))))))))</f>
        <v>0</v>
      </c>
      <c r="O33" s="70">
        <f>IF(WEEKDAY(O4,2)=5,(HLOOKUP(O4+3,Journalier_HLV_Inter,23,FALSE)-HLOOKUP(O4+4,Journalier_HLV_Inter,24,FALSE)),IF(AND(WEEKDAY(O4,2)=1,COUNTIF(Jours_fériés,AND(O4+1,IE+2))),HLOOKUP(O4+3,Journalier_HLV_Inter,23,FALSE)-HLOOKUP(O4+4,Journalier_HLV_Inter,24,FALSE),IF(AND(WEEKDAY(O4,2)=1,COUNTIF(Jours_fériés,O4+1)),HLOOKUP(O4+2,Journalier_HLV_Inter,23,FALSE)-HLOOKUP(O4+3,Journalier_HLV_Inter,24,FALSE),IF(AND(WEEKDAY(O4,2)=1,COUNTIF(Jours_fériés,O4+2)),HLOOKUP(O4+1,Journalier_HLV_Inter,23,FALSE)-HLOOKUP(O4+3,Journalier_HLV_Inter,24,FALSE),IF(AND(WEEKDAY(O4,2)=2,COUNTIF(Jours_fériés,AND(O4+1,O4+2))),HLOOKUP(O4+3,Journalier_HLV_Inter,23,FALSE)-HLOOKUP(O4+4,Journalier_HLV_Inter,24,FALSE),IF(AND(WEEKDAY(O4,2)=2,COUNTIF(Jours_fériés,O4+1)),HLOOKUP(O4+2,Journalier_HLV_Inter,23,FALSE)-HLOOKUP(O4+3,Journalier_HLV_Inter,24,FALSE),IF(AND(WEEKDAY(O4,2)=2,COUNTIF(Jours_fériés,O4+2)),HLOOKUP(O4+1,Journalier_HLV_Inter,23,FALSE)-HLOOKUP(O4+3,Journalier_HLV_Inter,24,FALSE),IF(AND(WEEKDAY(O4,2)=3,COUNTIF(Jours_fériés,AND(O4+1,O4+2))),HLOOKUP(O4+3,Journalier_HLV_Inter,23,FALSE)-HLOOKUP(O4+4,Journalier_HLV_Inter,24,FALSE),IF(AND(WEEKDAY(O4,2)=3,COUNTIF(Jours_fériés,O4+1)),HLOOKUP(O4+2,Journalier_HLV_Inter,23,FALSE)-HLOOKUP(O4+3,Journalier_HLV_Inter,24,FALSE),IF(AND(WEEKDAY(O4,2)=3,COUNTIF(Jours_fériés,O4+2)),HLOOKUP(O4+1,Journalier_HLV_Inter,23,FALSE)-HLOOKUP(O4+5,Journalier_HLV_Inter,24,FALSE),IF(WEEKDAY(O4,2)=4,(HLOOKUP(O4+1,Journalier_HLV_Inter,23,FALSE)-HLOOKUP(O4+4,Journalier_HLV_Inter,24,FALSE)),IF(AND(WEEKDAY(O4,2)=4,COUNTIF(Jours_fériés,O4+1)),HLOOKUP(O4+4,Journalier_HLV_Inter,23,FALSE)-HLOOKUP(O4+5,Journalier_HLV_Inter,24,FALSE),IF(AND(WEEKDAY(O4,2)=4,COUNTIF(Jours_fériés,AND(O4+1,O4+4))),HLOOKUP(O4+5,Journalier_HLV_Inter,23,FALSE)-HLOOKUP(O4+6,Journalier_HLV_Inter,24,FALSE),IF(AND(WEEKDAY(O4,2)=4,COUNTIF(Jours_fériés,O4+4)),HLOOKUP(O4+1,Journalier_HLV_Inter,23,FALSE)-HLOOKUP(O4+5,Journalier_HLV_Inter,24,FALSE),IF(AND(WEEKDAY(O4,2)=5,COUNTIF(Jours_fériés,O4+3)),HLOOKUP(O4+4,Journalier_HLV_Inter,23,FALSE)-HLOOKUP(O4+5,Journalier_HLV_Inter,24,FALSE),IF(AND(WEEKDAY(O4,2)=5,COUNTIF(Jours_fériés,O4+4)),HLOOKUP(O4+3,Journalier_HLV_Inter,23,FALSE)-HLOOKUP(O4+5,Journalier_HLV_Inter,24,FALSE),IF(COUNTIF(Week_end,O4),0,IF(COUNTIF(Jours_fériés,O4),0,HLOOKUP(O4+1,Journalier_HLV_Inter,23,FALSE)-HLOOKUP(O4+2,Journalier_HLV_Inter,24,FALSE)))))))))))))))))))</f>
        <v>0</v>
      </c>
      <c r="P33" s="70">
        <f>IF(WEEKDAY(P4,2)=5,(HLOOKUP(P4+3,Journalier_HLV_Inter,23,FALSE)-HLOOKUP(P4+4,Journalier_HLV_Inter,24,FALSE)),IF(AND(WEEKDAY(P4,2)=1,COUNTIF(Jours_fériés,AND(P4+1,IE+2))),HLOOKUP(P4+3,Journalier_HLV_Inter,23,FALSE)-HLOOKUP(P4+4,Journalier_HLV_Inter,24,FALSE),IF(AND(WEEKDAY(P4,2)=1,COUNTIF(Jours_fériés,P4+1)),HLOOKUP(P4+2,Journalier_HLV_Inter,23,FALSE)-HLOOKUP(P4+3,Journalier_HLV_Inter,24,FALSE),IF(AND(WEEKDAY(P4,2)=1,COUNTIF(Jours_fériés,P4+2)),HLOOKUP(P4+1,Journalier_HLV_Inter,23,FALSE)-HLOOKUP(P4+3,Journalier_HLV_Inter,24,FALSE),IF(AND(WEEKDAY(P4,2)=2,COUNTIF(Jours_fériés,AND(P4+1,P4+2))),HLOOKUP(P4+3,Journalier_HLV_Inter,23,FALSE)-HLOOKUP(P4+4,Journalier_HLV_Inter,24,FALSE),IF(AND(WEEKDAY(P4,2)=2,COUNTIF(Jours_fériés,P4+1)),HLOOKUP(P4+2,Journalier_HLV_Inter,23,FALSE)-HLOOKUP(P4+3,Journalier_HLV_Inter,24,FALSE),IF(AND(WEEKDAY(P4,2)=2,COUNTIF(Jours_fériés,P4+2)),HLOOKUP(P4+1,Journalier_HLV_Inter,23,FALSE)-HLOOKUP(P4+3,Journalier_HLV_Inter,24,FALSE),IF(AND(WEEKDAY(P4,2)=3,COUNTIF(Jours_fériés,AND(P4+1,P4+2))),HLOOKUP(P4+3,Journalier_HLV_Inter,23,FALSE)-HLOOKUP(P4+4,Journalier_HLV_Inter,24,FALSE),IF(AND(WEEKDAY(P4,2)=3,COUNTIF(Jours_fériés,P4+1)),HLOOKUP(P4+2,Journalier_HLV_Inter,23,FALSE)-HLOOKUP(P4+3,Journalier_HLV_Inter,24,FALSE),IF(AND(WEEKDAY(P4,2)=3,COUNTIF(Jours_fériés,P4+2)),HLOOKUP(P4+1,Journalier_HLV_Inter,23,FALSE)-HLOOKUP(P4+5,Journalier_HLV_Inter,24,FALSE),IF(WEEKDAY(P4,2)=4,(HLOOKUP(P4+1,Journalier_HLV_Inter,23,FALSE)-HLOOKUP(P4+4,Journalier_HLV_Inter,24,FALSE)),IF(AND(WEEKDAY(P4,2)=4,COUNTIF(Jours_fériés,P4+1)),HLOOKUP(P4+4,Journalier_HLV_Inter,23,FALSE)-HLOOKUP(P4+5,Journalier_HLV_Inter,24,FALSE),IF(AND(WEEKDAY(P4,2)=4,COUNTIF(Jours_fériés,AND(P4+1,P4+4))),HLOOKUP(P4+5,Journalier_HLV_Inter,23,FALSE)-HLOOKUP(P4+6,Journalier_HLV_Inter,24,FALSE),IF(AND(WEEKDAY(P4,2)=4,COUNTIF(Jours_fériés,P4+4)),HLOOKUP(P4+1,Journalier_HLV_Inter,23,FALSE)-HLOOKUP(P4+5,Journalier_HLV_Inter,24,FALSE),IF(AND(WEEKDAY(P4,2)=5,COUNTIF(Jours_fériés,P4+3)),HLOOKUP(P4+4,Journalier_HLV_Inter,23,FALSE)-HLOOKUP(P4+5,Journalier_HLV_Inter,24,FALSE),IF(AND(WEEKDAY(P4,2)=5,COUNTIF(Jours_fériés,P4+4)),HLOOKUP(P4+3,Journalier_HLV_Inter,23,FALSE)-HLOOKUP(P4+5,Journalier_HLV_Inter,24,FALSE),IF(COUNTIF(Week_end,P4),0,IF(COUNTIF(Jours_fériés,P4),0,HLOOKUP(P4+1,Journalier_HLV_Inter,23,FALSE)-HLOOKUP(P4+2,Journalier_HLV_Inter,24,FALSE)))))))))))))))))))</f>
        <v>0</v>
      </c>
      <c r="Q33" s="70">
        <f>IF(WEEKDAY(Q4,2)=5,(HLOOKUP(Q4+3,Journalier_HLV_Inter,23,FALSE)-HLOOKUP(Q4+4,Journalier_HLV_Inter,24,FALSE)),IF(AND(WEEKDAY(Q4,2)=1,COUNTIF(Jours_fériés,AND(Q4+1,IE+2))),HLOOKUP(Q4+3,Journalier_HLV_Inter,23,FALSE)-HLOOKUP(Q4+4,Journalier_HLV_Inter,24,FALSE),IF(AND(WEEKDAY(Q4,2)=1,COUNTIF(Jours_fériés,Q4+1)),HLOOKUP(Q4+2,Journalier_HLV_Inter,23,FALSE)-HLOOKUP(Q4+3,Journalier_HLV_Inter,24,FALSE),IF(AND(WEEKDAY(Q4,2)=1,COUNTIF(Jours_fériés,Q4+2)),HLOOKUP(Q4+1,Journalier_HLV_Inter,23,FALSE)-HLOOKUP(Q4+3,Journalier_HLV_Inter,24,FALSE),IF(AND(WEEKDAY(Q4,2)=2,COUNTIF(Jours_fériés,AND(Q4+1,Q4+2))),HLOOKUP(Q4+3,Journalier_HLV_Inter,23,FALSE)-HLOOKUP(Q4+4,Journalier_HLV_Inter,24,FALSE),IF(AND(WEEKDAY(Q4,2)=2,COUNTIF(Jours_fériés,Q4+1)),HLOOKUP(Q4+2,Journalier_HLV_Inter,23,FALSE)-HLOOKUP(Q4+3,Journalier_HLV_Inter,24,FALSE),IF(AND(WEEKDAY(Q4,2)=2,COUNTIF(Jours_fériés,Q4+2)),HLOOKUP(Q4+1,Journalier_HLV_Inter,23,FALSE)-HLOOKUP(Q4+3,Journalier_HLV_Inter,24,FALSE),IF(AND(WEEKDAY(Q4,2)=3,COUNTIF(Jours_fériés,AND(Q4+1,Q4+2))),HLOOKUP(Q4+3,Journalier_HLV_Inter,23,FALSE)-HLOOKUP(Q4+4,Journalier_HLV_Inter,24,FALSE),IF(AND(WEEKDAY(Q4,2)=3,COUNTIF(Jours_fériés,Q4+1)),HLOOKUP(Q4+2,Journalier_HLV_Inter,23,FALSE)-HLOOKUP(Q4+3,Journalier_HLV_Inter,24,FALSE),IF(AND(WEEKDAY(Q4,2)=3,COUNTIF(Jours_fériés,Q4+2)),HLOOKUP(Q4+1,Journalier_HLV_Inter,23,FALSE)-HLOOKUP(Q4+5,Journalier_HLV_Inter,24,FALSE),IF(WEEKDAY(Q4,2)=4,(HLOOKUP(Q4+1,Journalier_HLV_Inter,23,FALSE)-HLOOKUP(Q4+4,Journalier_HLV_Inter,24,FALSE)),IF(AND(WEEKDAY(Q4,2)=4,COUNTIF(Jours_fériés,Q4+1)),HLOOKUP(Q4+4,Journalier_HLV_Inter,23,FALSE)-HLOOKUP(Q4+5,Journalier_HLV_Inter,24,FALSE),IF(AND(WEEKDAY(Q4,2)=4,COUNTIF(Jours_fériés,AND(Q4+1,Q4+4))),HLOOKUP(Q4+5,Journalier_HLV_Inter,23,FALSE)-HLOOKUP(Q4+6,Journalier_HLV_Inter,24,FALSE),IF(AND(WEEKDAY(Q4,2)=4,COUNTIF(Jours_fériés,Q4+4)),HLOOKUP(Q4+1,Journalier_HLV_Inter,23,FALSE)-HLOOKUP(Q4+5,Journalier_HLV_Inter,24,FALSE),IF(AND(WEEKDAY(Q4,2)=5,COUNTIF(Jours_fériés,Q4+3)),HLOOKUP(Q4+4,Journalier_HLV_Inter,23,FALSE)-HLOOKUP(Q4+5,Journalier_HLV_Inter,24,FALSE),IF(AND(WEEKDAY(Q4,2)=5,COUNTIF(Jours_fériés,Q4+4)),HLOOKUP(Q4+3,Journalier_HLV_Inter,23,FALSE)-HLOOKUP(Q4+5,Journalier_HLV_Inter,24,FALSE),IF(COUNTIF(Week_end,Q4),0,IF(COUNTIF(Jours_fériés,Q4),0,HLOOKUP(Q4+1,Journalier_HLV_Inter,23,FALSE)-HLOOKUP(Q4+2,Journalier_HLV_Inter,24,FALSE)))))))))))))))))))</f>
        <v>0</v>
      </c>
      <c r="R33" s="70">
        <f>IF(WEEKDAY(R4,2)=5,(HLOOKUP(R4+3,Journalier_HLV_Inter,23,FALSE)-HLOOKUP(R4+4,Journalier_HLV_Inter,24,FALSE)),IF(AND(WEEKDAY(R4,2)=1,COUNTIF(Jours_fériés,AND(R4+1,IE+2))),HLOOKUP(R4+3,Journalier_HLV_Inter,23,FALSE)-HLOOKUP(R4+4,Journalier_HLV_Inter,24,FALSE),IF(AND(WEEKDAY(R4,2)=1,COUNTIF(Jours_fériés,R4+1)),HLOOKUP(R4+2,Journalier_HLV_Inter,23,FALSE)-HLOOKUP(R4+3,Journalier_HLV_Inter,24,FALSE),IF(AND(WEEKDAY(R4,2)=1,COUNTIF(Jours_fériés,R4+2)),HLOOKUP(R4+1,Journalier_HLV_Inter,23,FALSE)-HLOOKUP(R4+3,Journalier_HLV_Inter,24,FALSE),IF(AND(WEEKDAY(R4,2)=2,COUNTIF(Jours_fériés,AND(R4+1,R4+2))),HLOOKUP(R4+3,Journalier_HLV_Inter,23,FALSE)-HLOOKUP(R4+4,Journalier_HLV_Inter,24,FALSE),IF(AND(WEEKDAY(R4,2)=2,COUNTIF(Jours_fériés,R4+1)),HLOOKUP(R4+2,Journalier_HLV_Inter,23,FALSE)-HLOOKUP(R4+3,Journalier_HLV_Inter,24,FALSE),IF(AND(WEEKDAY(R4,2)=2,COUNTIF(Jours_fériés,R4+2)),HLOOKUP(R4+1,Journalier_HLV_Inter,23,FALSE)-HLOOKUP(R4+3,Journalier_HLV_Inter,24,FALSE),IF(AND(WEEKDAY(R4,2)=3,COUNTIF(Jours_fériés,AND(R4+1,R4+2))),HLOOKUP(R4+3,Journalier_HLV_Inter,23,FALSE)-HLOOKUP(R4+4,Journalier_HLV_Inter,24,FALSE),IF(AND(WEEKDAY(R4,2)=3,COUNTIF(Jours_fériés,R4+1)),HLOOKUP(R4+2,Journalier_HLV_Inter,23,FALSE)-HLOOKUP(R4+3,Journalier_HLV_Inter,24,FALSE),IF(AND(WEEKDAY(R4,2)=3,COUNTIF(Jours_fériés,R4+2)),HLOOKUP(R4+1,Journalier_HLV_Inter,23,FALSE)-HLOOKUP(R4+5,Journalier_HLV_Inter,24,FALSE),IF(WEEKDAY(R4,2)=4,(HLOOKUP(R4+1,Journalier_HLV_Inter,23,FALSE)-HLOOKUP(R4+4,Journalier_HLV_Inter,24,FALSE)),IF(AND(WEEKDAY(R4,2)=4,COUNTIF(Jours_fériés,R4+1)),HLOOKUP(R4+4,Journalier_HLV_Inter,23,FALSE)-HLOOKUP(R4+5,Journalier_HLV_Inter,24,FALSE),IF(AND(WEEKDAY(R4,2)=4,COUNTIF(Jours_fériés,AND(R4+1,R4+4))),HLOOKUP(R4+5,Journalier_HLV_Inter,23,FALSE)-HLOOKUP(R4+6,Journalier_HLV_Inter,24,FALSE),IF(AND(WEEKDAY(R4,2)=4,COUNTIF(Jours_fériés,R4+4)),HLOOKUP(R4+1,Journalier_HLV_Inter,23,FALSE)-HLOOKUP(R4+5,Journalier_HLV_Inter,24,FALSE),IF(AND(WEEKDAY(R4,2)=5,COUNTIF(Jours_fériés,R4+3)),HLOOKUP(R4+4,Journalier_HLV_Inter,23,FALSE)-HLOOKUP(R4+5,Journalier_HLV_Inter,24,FALSE),IF(AND(WEEKDAY(R4,2)=5,COUNTIF(Jours_fériés,R4+4)),HLOOKUP(R4+3,Journalier_HLV_Inter,23,FALSE)-HLOOKUP(R4+5,Journalier_HLV_Inter,24,FALSE),IF(COUNTIF(Week_end,R4),0,IF(COUNTIF(Jours_fériés,R4),0,HLOOKUP(R4+1,Journalier_HLV_Inter,23,FALSE)-HLOOKUP(R4+2,Journalier_HLV_Inter,24,FALSE)))))))))))))))))))</f>
        <v>0</v>
      </c>
      <c r="S33" s="70">
        <f>IF(WEEKDAY(S4,2)=5,(HLOOKUP(S4+3,Journalier_HLV_Inter,23,FALSE)-HLOOKUP(S4+4,Journalier_HLV_Inter,24,FALSE)),IF(AND(WEEKDAY(S4,2)=1,COUNTIF(Jours_fériés,AND(S4+1,IE+2))),HLOOKUP(S4+3,Journalier_HLV_Inter,23,FALSE)-HLOOKUP(S4+4,Journalier_HLV_Inter,24,FALSE),IF(AND(WEEKDAY(S4,2)=1,COUNTIF(Jours_fériés,S4+1)),HLOOKUP(S4+2,Journalier_HLV_Inter,23,FALSE)-HLOOKUP(S4+3,Journalier_HLV_Inter,24,FALSE),IF(AND(WEEKDAY(S4,2)=1,COUNTIF(Jours_fériés,S4+2)),HLOOKUP(S4+1,Journalier_HLV_Inter,23,FALSE)-HLOOKUP(S4+3,Journalier_HLV_Inter,24,FALSE),IF(AND(WEEKDAY(S4,2)=2,COUNTIF(Jours_fériés,AND(S4+1,S4+2))),HLOOKUP(S4+3,Journalier_HLV_Inter,23,FALSE)-HLOOKUP(S4+4,Journalier_HLV_Inter,24,FALSE),IF(AND(WEEKDAY(S4,2)=2,COUNTIF(Jours_fériés,S4+1)),HLOOKUP(S4+2,Journalier_HLV_Inter,23,FALSE)-HLOOKUP(S4+3,Journalier_HLV_Inter,24,FALSE),IF(AND(WEEKDAY(S4,2)=2,COUNTIF(Jours_fériés,S4+2)),HLOOKUP(S4+1,Journalier_HLV_Inter,23,FALSE)-HLOOKUP(S4+3,Journalier_HLV_Inter,24,FALSE),IF(AND(WEEKDAY(S4,2)=3,COUNTIF(Jours_fériés,AND(S4+1,S4+2))),HLOOKUP(S4+3,Journalier_HLV_Inter,23,FALSE)-HLOOKUP(S4+4,Journalier_HLV_Inter,24,FALSE),IF(AND(WEEKDAY(S4,2)=3,COUNTIF(Jours_fériés,S4+1)),HLOOKUP(S4+2,Journalier_HLV_Inter,23,FALSE)-HLOOKUP(S4+3,Journalier_HLV_Inter,24,FALSE),IF(AND(WEEKDAY(S4,2)=3,COUNTIF(Jours_fériés,S4+2)),HLOOKUP(S4+1,Journalier_HLV_Inter,23,FALSE)-HLOOKUP(S4+5,Journalier_HLV_Inter,24,FALSE),IF(WEEKDAY(S4,2)=4,(HLOOKUP(S4+1,Journalier_HLV_Inter,23,FALSE)-HLOOKUP(S4+4,Journalier_HLV_Inter,24,FALSE)),IF(AND(WEEKDAY(S4,2)=4,COUNTIF(Jours_fériés,S4+1)),HLOOKUP(S4+4,Journalier_HLV_Inter,23,FALSE)-HLOOKUP(S4+5,Journalier_HLV_Inter,24,FALSE),IF(AND(WEEKDAY(S4,2)=4,COUNTIF(Jours_fériés,AND(S4+1,S4+4))),HLOOKUP(S4+5,Journalier_HLV_Inter,23,FALSE)-HLOOKUP(S4+6,Journalier_HLV_Inter,24,FALSE),IF(AND(WEEKDAY(S4,2)=4,COUNTIF(Jours_fériés,S4+4)),HLOOKUP(S4+1,Journalier_HLV_Inter,23,FALSE)-HLOOKUP(S4+5,Journalier_HLV_Inter,24,FALSE),IF(AND(WEEKDAY(S4,2)=5,COUNTIF(Jours_fériés,S4+3)),HLOOKUP(S4+4,Journalier_HLV_Inter,23,FALSE)-HLOOKUP(S4+5,Journalier_HLV_Inter,24,FALSE),IF(AND(WEEKDAY(S4,2)=5,COUNTIF(Jours_fériés,S4+4)),HLOOKUP(S4+3,Journalier_HLV_Inter,23,FALSE)-HLOOKUP(S4+5,Journalier_HLV_Inter,24,FALSE),IF(COUNTIF(Week_end,S4),0,IF(COUNTIF(Jours_fériés,S4),0,HLOOKUP(S4+1,Journalier_HLV_Inter,23,FALSE)-HLOOKUP(S4+2,Journalier_HLV_Inter,24,FALSE)))))))))))))))))))</f>
        <v>0</v>
      </c>
      <c r="T33" s="70">
        <f>IF(WEEKDAY(T4,2)=5,(HLOOKUP(T4+3,Journalier_HLV_Inter,23,FALSE)-HLOOKUP(T4+4,Journalier_HLV_Inter,24,FALSE)),IF(AND(WEEKDAY(T4,2)=1,COUNTIF(Jours_fériés,AND(T4+1,IE+2))),HLOOKUP(T4+3,Journalier_HLV_Inter,23,FALSE)-HLOOKUP(T4+4,Journalier_HLV_Inter,24,FALSE),IF(AND(WEEKDAY(T4,2)=1,COUNTIF(Jours_fériés,T4+1)),HLOOKUP(T4+2,Journalier_HLV_Inter,23,FALSE)-HLOOKUP(T4+3,Journalier_HLV_Inter,24,FALSE),IF(AND(WEEKDAY(T4,2)=1,COUNTIF(Jours_fériés,T4+2)),HLOOKUP(T4+1,Journalier_HLV_Inter,23,FALSE)-HLOOKUP(T4+3,Journalier_HLV_Inter,24,FALSE),IF(AND(WEEKDAY(T4,2)=2,COUNTIF(Jours_fériés,AND(T4+1,T4+2))),HLOOKUP(T4+3,Journalier_HLV_Inter,23,FALSE)-HLOOKUP(T4+4,Journalier_HLV_Inter,24,FALSE),IF(AND(WEEKDAY(T4,2)=2,COUNTIF(Jours_fériés,T4+1)),HLOOKUP(T4+2,Journalier_HLV_Inter,23,FALSE)-HLOOKUP(T4+3,Journalier_HLV_Inter,24,FALSE),IF(AND(WEEKDAY(T4,2)=2,COUNTIF(Jours_fériés,T4+2)),HLOOKUP(T4+1,Journalier_HLV_Inter,23,FALSE)-HLOOKUP(T4+3,Journalier_HLV_Inter,24,FALSE),IF(AND(WEEKDAY(T4,2)=3,COUNTIF(Jours_fériés,AND(T4+1,T4+2))),HLOOKUP(T4+3,Journalier_HLV_Inter,23,FALSE)-HLOOKUP(T4+4,Journalier_HLV_Inter,24,FALSE),IF(AND(WEEKDAY(T4,2)=3,COUNTIF(Jours_fériés,T4+1)),HLOOKUP(T4+2,Journalier_HLV_Inter,23,FALSE)-HLOOKUP(T4+3,Journalier_HLV_Inter,24,FALSE),IF(AND(WEEKDAY(T4,2)=3,COUNTIF(Jours_fériés,T4+2)),HLOOKUP(T4+1,Journalier_HLV_Inter,23,FALSE)-HLOOKUP(T4+5,Journalier_HLV_Inter,24,FALSE),IF(WEEKDAY(T4,2)=4,(HLOOKUP(T4+1,Journalier_HLV_Inter,23,FALSE)-HLOOKUP(T4+4,Journalier_HLV_Inter,24,FALSE)),IF(AND(WEEKDAY(T4,2)=4,COUNTIF(Jours_fériés,T4+1)),HLOOKUP(T4+4,Journalier_HLV_Inter,23,FALSE)-HLOOKUP(T4+5,Journalier_HLV_Inter,24,FALSE),IF(AND(WEEKDAY(T4,2)=4,COUNTIF(Jours_fériés,AND(T4+1,T4+4))),HLOOKUP(T4+5,Journalier_HLV_Inter,23,FALSE)-HLOOKUP(T4+6,Journalier_HLV_Inter,24,FALSE),IF(AND(WEEKDAY(T4,2)=4,COUNTIF(Jours_fériés,T4+4)),HLOOKUP(T4+1,Journalier_HLV_Inter,23,FALSE)-HLOOKUP(T4+5,Journalier_HLV_Inter,24,FALSE),IF(AND(WEEKDAY(T4,2)=5,COUNTIF(Jours_fériés,T4+3)),HLOOKUP(T4+4,Journalier_HLV_Inter,23,FALSE)-HLOOKUP(T4+5,Journalier_HLV_Inter,24,FALSE),IF(AND(WEEKDAY(T4,2)=5,COUNTIF(Jours_fériés,T4+4)),HLOOKUP(T4+3,Journalier_HLV_Inter,23,FALSE)-HLOOKUP(T4+5,Journalier_HLV_Inter,24,FALSE),IF(COUNTIF(Week_end,T4),0,IF(COUNTIF(Jours_fériés,T4),0,HLOOKUP(T4+1,Journalier_HLV_Inter,23,FALSE)-HLOOKUP(T4+2,Journalier_HLV_Inter,24,FALSE)))))))))))))))))))</f>
        <v>0</v>
      </c>
      <c r="U33" s="70">
        <f>IF(WEEKDAY(U4,2)=5,(HLOOKUP(U4+3,Journalier_HLV_Inter,23,FALSE)-HLOOKUP(U4+4,Journalier_HLV_Inter,24,FALSE)),IF(AND(WEEKDAY(U4,2)=1,COUNTIF(Jours_fériés,AND(U4+1,IE+2))),HLOOKUP(U4+3,Journalier_HLV_Inter,23,FALSE)-HLOOKUP(U4+4,Journalier_HLV_Inter,24,FALSE),IF(AND(WEEKDAY(U4,2)=1,COUNTIF(Jours_fériés,U4+1)),HLOOKUP(U4+2,Journalier_HLV_Inter,23,FALSE)-HLOOKUP(U4+3,Journalier_HLV_Inter,24,FALSE),IF(AND(WEEKDAY(U4,2)=1,COUNTIF(Jours_fériés,U4+2)),HLOOKUP(U4+1,Journalier_HLV_Inter,23,FALSE)-HLOOKUP(U4+3,Journalier_HLV_Inter,24,FALSE),IF(AND(WEEKDAY(U4,2)=2,COUNTIF(Jours_fériés,AND(U4+1,U4+2))),HLOOKUP(U4+3,Journalier_HLV_Inter,23,FALSE)-HLOOKUP(U4+4,Journalier_HLV_Inter,24,FALSE),IF(AND(WEEKDAY(U4,2)=2,COUNTIF(Jours_fériés,U4+1)),HLOOKUP(U4+2,Journalier_HLV_Inter,23,FALSE)-HLOOKUP(U4+3,Journalier_HLV_Inter,24,FALSE),IF(AND(WEEKDAY(U4,2)=2,COUNTIF(Jours_fériés,U4+2)),HLOOKUP(U4+1,Journalier_HLV_Inter,23,FALSE)-HLOOKUP(U4+3,Journalier_HLV_Inter,24,FALSE),IF(AND(WEEKDAY(U4,2)=3,COUNTIF(Jours_fériés,AND(U4+1,U4+2))),HLOOKUP(U4+3,Journalier_HLV_Inter,23,FALSE)-HLOOKUP(U4+4,Journalier_HLV_Inter,24,FALSE),IF(AND(WEEKDAY(U4,2)=3,COUNTIF(Jours_fériés,U4+1)),HLOOKUP(U4+2,Journalier_HLV_Inter,23,FALSE)-HLOOKUP(U4+3,Journalier_HLV_Inter,24,FALSE),IF(AND(WEEKDAY(U4,2)=3,COUNTIF(Jours_fériés,U4+2)),HLOOKUP(U4+1,Journalier_HLV_Inter,23,FALSE)-HLOOKUP(U4+5,Journalier_HLV_Inter,24,FALSE),IF(WEEKDAY(U4,2)=4,(HLOOKUP(U4+1,Journalier_HLV_Inter,23,FALSE)-HLOOKUP(U4+4,Journalier_HLV_Inter,24,FALSE)),IF(AND(WEEKDAY(U4,2)=4,COUNTIF(Jours_fériés,U4+1)),HLOOKUP(U4+4,Journalier_HLV_Inter,23,FALSE)-HLOOKUP(U4+5,Journalier_HLV_Inter,24,FALSE),IF(AND(WEEKDAY(U4,2)=4,COUNTIF(Jours_fériés,AND(U4+1,U4+4))),HLOOKUP(U4+5,Journalier_HLV_Inter,23,FALSE)-HLOOKUP(U4+6,Journalier_HLV_Inter,24,FALSE),IF(AND(WEEKDAY(U4,2)=4,COUNTIF(Jours_fériés,U4+4)),HLOOKUP(U4+1,Journalier_HLV_Inter,23,FALSE)-HLOOKUP(U4+5,Journalier_HLV_Inter,24,FALSE),IF(AND(WEEKDAY(U4,2)=5,COUNTIF(Jours_fériés,U4+3)),HLOOKUP(U4+4,Journalier_HLV_Inter,23,FALSE)-HLOOKUP(U4+5,Journalier_HLV_Inter,24,FALSE),IF(AND(WEEKDAY(U4,2)=5,COUNTIF(Jours_fériés,U4+4)),HLOOKUP(U4+3,Journalier_HLV_Inter,23,FALSE)-HLOOKUP(U4+5,Journalier_HLV_Inter,24,FALSE),IF(COUNTIF(Week_end,U4),0,IF(COUNTIF(Jours_fériés,U4),0,HLOOKUP(U4+1,Journalier_HLV_Inter,23,FALSE)-HLOOKUP(U4+2,Journalier_HLV_Inter,24,FALSE)))))))))))))))))))</f>
        <v>0</v>
      </c>
      <c r="V33" s="70">
        <f>IF(WEEKDAY(V4,2)=5,(HLOOKUP(V4+3,Journalier_HLV_Inter,23,FALSE)-HLOOKUP(V4+4,Journalier_HLV_Inter,24,FALSE)),IF(AND(WEEKDAY(V4,2)=1,COUNTIF(Jours_fériés,AND(V4+1,IE+2))),HLOOKUP(V4+3,Journalier_HLV_Inter,23,FALSE)-HLOOKUP(V4+4,Journalier_HLV_Inter,24,FALSE),IF(AND(WEEKDAY(V4,2)=1,COUNTIF(Jours_fériés,V4+1)),HLOOKUP(V4+2,Journalier_HLV_Inter,23,FALSE)-HLOOKUP(V4+3,Journalier_HLV_Inter,24,FALSE),IF(AND(WEEKDAY(V4,2)=1,COUNTIF(Jours_fériés,V4+2)),HLOOKUP(V4+1,Journalier_HLV_Inter,23,FALSE)-HLOOKUP(V4+3,Journalier_HLV_Inter,24,FALSE),IF(AND(WEEKDAY(V4,2)=2,COUNTIF(Jours_fériés,AND(V4+1,V4+2))),HLOOKUP(V4+3,Journalier_HLV_Inter,23,FALSE)-HLOOKUP(V4+4,Journalier_HLV_Inter,24,FALSE),IF(AND(WEEKDAY(V4,2)=2,COUNTIF(Jours_fériés,V4+1)),HLOOKUP(V4+2,Journalier_HLV_Inter,23,FALSE)-HLOOKUP(V4+3,Journalier_HLV_Inter,24,FALSE),IF(AND(WEEKDAY(V4,2)=2,COUNTIF(Jours_fériés,V4+2)),HLOOKUP(V4+1,Journalier_HLV_Inter,23,FALSE)-HLOOKUP(V4+3,Journalier_HLV_Inter,24,FALSE),IF(AND(WEEKDAY(V4,2)=3,COUNTIF(Jours_fériés,AND(V4+1,V4+2))),HLOOKUP(V4+3,Journalier_HLV_Inter,23,FALSE)-HLOOKUP(V4+4,Journalier_HLV_Inter,24,FALSE),IF(AND(WEEKDAY(V4,2)=3,COUNTIF(Jours_fériés,V4+1)),HLOOKUP(V4+2,Journalier_HLV_Inter,23,FALSE)-HLOOKUP(V4+3,Journalier_HLV_Inter,24,FALSE),IF(AND(WEEKDAY(V4,2)=3,COUNTIF(Jours_fériés,V4+2)),HLOOKUP(V4+1,Journalier_HLV_Inter,23,FALSE)-HLOOKUP(V4+5,Journalier_HLV_Inter,24,FALSE),IF(WEEKDAY(V4,2)=4,(HLOOKUP(V4+1,Journalier_HLV_Inter,23,FALSE)-HLOOKUP(V4+4,Journalier_HLV_Inter,24,FALSE)),IF(AND(WEEKDAY(V4,2)=4,COUNTIF(Jours_fériés,V4+1)),HLOOKUP(V4+4,Journalier_HLV_Inter,23,FALSE)-HLOOKUP(V4+5,Journalier_HLV_Inter,24,FALSE),IF(AND(WEEKDAY(V4,2)=4,COUNTIF(Jours_fériés,AND(V4+1,V4+4))),HLOOKUP(V4+5,Journalier_HLV_Inter,23,FALSE)-HLOOKUP(V4+6,Journalier_HLV_Inter,24,FALSE),IF(AND(WEEKDAY(V4,2)=4,COUNTIF(Jours_fériés,V4+4)),HLOOKUP(V4+1,Journalier_HLV_Inter,23,FALSE)-HLOOKUP(V4+5,Journalier_HLV_Inter,24,FALSE),IF(AND(WEEKDAY(V4,2)=5,COUNTIF(Jours_fériés,V4+3)),HLOOKUP(V4+4,Journalier_HLV_Inter,23,FALSE)-HLOOKUP(V4+5,Journalier_HLV_Inter,24,FALSE),IF(AND(WEEKDAY(V4,2)=5,COUNTIF(Jours_fériés,V4+4)),HLOOKUP(V4+3,Journalier_HLV_Inter,23,FALSE)-HLOOKUP(V4+5,Journalier_HLV_Inter,24,FALSE),IF(COUNTIF(Week_end,V4),0,IF(COUNTIF(Jours_fériés,V4),0,HLOOKUP(V4+1,Journalier_HLV_Inter,23,FALSE)-HLOOKUP(V4+2,Journalier_HLV_Inter,24,FALSE)))))))))))))))))))</f>
        <v>0</v>
      </c>
      <c r="W33" s="70">
        <f>IF(WEEKDAY(W4,2)=5,(HLOOKUP(W4+3,Journalier_HLV_Inter,23,FALSE)-HLOOKUP(W4+4,Journalier_HLV_Inter,24,FALSE)),IF(AND(WEEKDAY(W4,2)=1,COUNTIF(Jours_fériés,AND(W4+1,IE+2))),HLOOKUP(W4+3,Journalier_HLV_Inter,23,FALSE)-HLOOKUP(W4+4,Journalier_HLV_Inter,24,FALSE),IF(AND(WEEKDAY(W4,2)=1,COUNTIF(Jours_fériés,W4+1)),HLOOKUP(W4+2,Journalier_HLV_Inter,23,FALSE)-HLOOKUP(W4+3,Journalier_HLV_Inter,24,FALSE),IF(AND(WEEKDAY(W4,2)=1,COUNTIF(Jours_fériés,W4+2)),HLOOKUP(W4+1,Journalier_HLV_Inter,23,FALSE)-HLOOKUP(W4+3,Journalier_HLV_Inter,24,FALSE),IF(AND(WEEKDAY(W4,2)=2,COUNTIF(Jours_fériés,AND(W4+1,W4+2))),HLOOKUP(W4+3,Journalier_HLV_Inter,23,FALSE)-HLOOKUP(W4+4,Journalier_HLV_Inter,24,FALSE),IF(AND(WEEKDAY(W4,2)=2,COUNTIF(Jours_fériés,W4+1)),HLOOKUP(W4+2,Journalier_HLV_Inter,23,FALSE)-HLOOKUP(W4+3,Journalier_HLV_Inter,24,FALSE),IF(AND(WEEKDAY(W4,2)=2,COUNTIF(Jours_fériés,W4+2)),HLOOKUP(W4+1,Journalier_HLV_Inter,23,FALSE)-HLOOKUP(W4+3,Journalier_HLV_Inter,24,FALSE),IF(AND(WEEKDAY(W4,2)=3,COUNTIF(Jours_fériés,AND(W4+1,W4+2))),HLOOKUP(W4+3,Journalier_HLV_Inter,23,FALSE)-HLOOKUP(W4+4,Journalier_HLV_Inter,24,FALSE),IF(AND(WEEKDAY(W4,2)=3,COUNTIF(Jours_fériés,W4+1)),HLOOKUP(W4+2,Journalier_HLV_Inter,23,FALSE)-HLOOKUP(W4+3,Journalier_HLV_Inter,24,FALSE),IF(AND(WEEKDAY(W4,2)=3,COUNTIF(Jours_fériés,W4+2)),HLOOKUP(W4+1,Journalier_HLV_Inter,23,FALSE)-HLOOKUP(W4+5,Journalier_HLV_Inter,24,FALSE),IF(WEEKDAY(W4,2)=4,(HLOOKUP(W4+1,Journalier_HLV_Inter,23,FALSE)-HLOOKUP(W4+4,Journalier_HLV_Inter,24,FALSE)),IF(AND(WEEKDAY(W4,2)=4,COUNTIF(Jours_fériés,W4+1)),HLOOKUP(W4+4,Journalier_HLV_Inter,23,FALSE)-HLOOKUP(W4+5,Journalier_HLV_Inter,24,FALSE),IF(AND(WEEKDAY(W4,2)=4,COUNTIF(Jours_fériés,AND(W4+1,W4+4))),HLOOKUP(W4+5,Journalier_HLV_Inter,23,FALSE)-HLOOKUP(W4+6,Journalier_HLV_Inter,24,FALSE),IF(AND(WEEKDAY(W4,2)=4,COUNTIF(Jours_fériés,W4+4)),HLOOKUP(W4+1,Journalier_HLV_Inter,23,FALSE)-HLOOKUP(W4+5,Journalier_HLV_Inter,24,FALSE),IF(AND(WEEKDAY(W4,2)=5,COUNTIF(Jours_fériés,W4+3)),HLOOKUP(W4+4,Journalier_HLV_Inter,23,FALSE)-HLOOKUP(W4+5,Journalier_HLV_Inter,24,FALSE),IF(AND(WEEKDAY(W4,2)=5,COUNTIF(Jours_fériés,W4+4)),HLOOKUP(W4+3,Journalier_HLV_Inter,23,FALSE)-HLOOKUP(W4+5,Journalier_HLV_Inter,24,FALSE),IF(COUNTIF(Week_end,W4),0,IF(COUNTIF(Jours_fériés,W4),0,HLOOKUP(W4+1,Journalier_HLV_Inter,23,FALSE)-HLOOKUP(W4+2,Journalier_HLV_Inter,24,FALSE)))))))))))))))))))</f>
        <v>0</v>
      </c>
      <c r="X33" s="70">
        <f>IF(WEEKDAY(X4,2)=5,(HLOOKUP(X4+3,Journalier_HLV_Inter,23,FALSE)-HLOOKUP(X4+4,Journalier_HLV_Inter,24,FALSE)),IF(AND(WEEKDAY(X4,2)=1,COUNTIF(Jours_fériés,AND(X4+1,IE+2))),HLOOKUP(X4+3,Journalier_HLV_Inter,23,FALSE)-HLOOKUP(X4+4,Journalier_HLV_Inter,24,FALSE),IF(AND(WEEKDAY(X4,2)=1,COUNTIF(Jours_fériés,X4+1)),HLOOKUP(X4+2,Journalier_HLV_Inter,23,FALSE)-HLOOKUP(X4+3,Journalier_HLV_Inter,24,FALSE),IF(AND(WEEKDAY(X4,2)=1,COUNTIF(Jours_fériés,X4+2)),HLOOKUP(X4+1,Journalier_HLV_Inter,23,FALSE)-HLOOKUP(X4+3,Journalier_HLV_Inter,24,FALSE),IF(AND(WEEKDAY(X4,2)=2,COUNTIF(Jours_fériés,AND(X4+1,X4+2))),HLOOKUP(X4+3,Journalier_HLV_Inter,23,FALSE)-HLOOKUP(X4+4,Journalier_HLV_Inter,24,FALSE),IF(AND(WEEKDAY(X4,2)=2,COUNTIF(Jours_fériés,X4+1)),HLOOKUP(X4+2,Journalier_HLV_Inter,23,FALSE)-HLOOKUP(X4+3,Journalier_HLV_Inter,24,FALSE),IF(AND(WEEKDAY(X4,2)=2,COUNTIF(Jours_fériés,X4+2)),HLOOKUP(X4+1,Journalier_HLV_Inter,23,FALSE)-HLOOKUP(X4+3,Journalier_HLV_Inter,24,FALSE),IF(AND(WEEKDAY(X4,2)=3,COUNTIF(Jours_fériés,AND(X4+1,X4+2))),HLOOKUP(X4+3,Journalier_HLV_Inter,23,FALSE)-HLOOKUP(X4+4,Journalier_HLV_Inter,24,FALSE),IF(AND(WEEKDAY(X4,2)=3,COUNTIF(Jours_fériés,X4+1)),HLOOKUP(X4+2,Journalier_HLV_Inter,23,FALSE)-HLOOKUP(X4+3,Journalier_HLV_Inter,24,FALSE),IF(AND(WEEKDAY(X4,2)=3,COUNTIF(Jours_fériés,X4+2)),HLOOKUP(X4+1,Journalier_HLV_Inter,23,FALSE)-HLOOKUP(X4+5,Journalier_HLV_Inter,24,FALSE),IF(WEEKDAY(X4,2)=4,(HLOOKUP(X4+1,Journalier_HLV_Inter,23,FALSE)-HLOOKUP(X4+4,Journalier_HLV_Inter,24,FALSE)),IF(AND(WEEKDAY(X4,2)=4,COUNTIF(Jours_fériés,X4+1)),HLOOKUP(X4+4,Journalier_HLV_Inter,23,FALSE)-HLOOKUP(X4+5,Journalier_HLV_Inter,24,FALSE),IF(AND(WEEKDAY(X4,2)=4,COUNTIF(Jours_fériés,AND(X4+1,X4+4))),HLOOKUP(X4+5,Journalier_HLV_Inter,23,FALSE)-HLOOKUP(X4+6,Journalier_HLV_Inter,24,FALSE),IF(AND(WEEKDAY(X4,2)=4,COUNTIF(Jours_fériés,X4+4)),HLOOKUP(X4+1,Journalier_HLV_Inter,23,FALSE)-HLOOKUP(X4+5,Journalier_HLV_Inter,24,FALSE),IF(AND(WEEKDAY(X4,2)=5,COUNTIF(Jours_fériés,X4+3)),HLOOKUP(X4+4,Journalier_HLV_Inter,23,FALSE)-HLOOKUP(X4+5,Journalier_HLV_Inter,24,FALSE),IF(AND(WEEKDAY(X4,2)=5,COUNTIF(Jours_fériés,X4+4)),HLOOKUP(X4+3,Journalier_HLV_Inter,23,FALSE)-HLOOKUP(X4+5,Journalier_HLV_Inter,24,FALSE),IF(COUNTIF(Week_end,X4),0,IF(COUNTIF(Jours_fériés,X4),0,HLOOKUP(X4+1,Journalier_HLV_Inter,23,FALSE)-HLOOKUP(X4+2,Journalier_HLV_Inter,24,FALSE)))))))))))))))))))</f>
        <v>0</v>
      </c>
      <c r="Y33" s="70">
        <f>IF(WEEKDAY(Y4,2)=5,(HLOOKUP(Y4+3,Journalier_HLV_Inter,23,FALSE)-HLOOKUP(Y4+4,Journalier_HLV_Inter,24,FALSE)),IF(AND(WEEKDAY(Y4,2)=1,COUNTIF(Jours_fériés,AND(Y4+1,IE+2))),HLOOKUP(Y4+3,Journalier_HLV_Inter,23,FALSE)-HLOOKUP(Y4+4,Journalier_HLV_Inter,24,FALSE),IF(AND(WEEKDAY(Y4,2)=1,COUNTIF(Jours_fériés,Y4+1)),HLOOKUP(Y4+2,Journalier_HLV_Inter,23,FALSE)-HLOOKUP(Y4+3,Journalier_HLV_Inter,24,FALSE),IF(AND(WEEKDAY(Y4,2)=1,COUNTIF(Jours_fériés,Y4+2)),HLOOKUP(Y4+1,Journalier_HLV_Inter,23,FALSE)-HLOOKUP(Y4+3,Journalier_HLV_Inter,24,FALSE),IF(AND(WEEKDAY(Y4,2)=2,COUNTIF(Jours_fériés,AND(Y4+1,Y4+2))),HLOOKUP(Y4+3,Journalier_HLV_Inter,23,FALSE)-HLOOKUP(Y4+4,Journalier_HLV_Inter,24,FALSE),IF(AND(WEEKDAY(Y4,2)=2,COUNTIF(Jours_fériés,Y4+1)),HLOOKUP(Y4+2,Journalier_HLV_Inter,23,FALSE)-HLOOKUP(Y4+3,Journalier_HLV_Inter,24,FALSE),IF(AND(WEEKDAY(Y4,2)=2,COUNTIF(Jours_fériés,Y4+2)),HLOOKUP(Y4+1,Journalier_HLV_Inter,23,FALSE)-HLOOKUP(Y4+3,Journalier_HLV_Inter,24,FALSE),IF(AND(WEEKDAY(Y4,2)=3,COUNTIF(Jours_fériés,AND(Y4+1,Y4+2))),HLOOKUP(Y4+3,Journalier_HLV_Inter,23,FALSE)-HLOOKUP(Y4+4,Journalier_HLV_Inter,24,FALSE),IF(AND(WEEKDAY(Y4,2)=3,COUNTIF(Jours_fériés,Y4+1)),HLOOKUP(Y4+2,Journalier_HLV_Inter,23,FALSE)-HLOOKUP(Y4+3,Journalier_HLV_Inter,24,FALSE),IF(AND(WEEKDAY(Y4,2)=3,COUNTIF(Jours_fériés,Y4+2)),HLOOKUP(Y4+1,Journalier_HLV_Inter,23,FALSE)-HLOOKUP(Y4+5,Journalier_HLV_Inter,24,FALSE),IF(WEEKDAY(Y4,2)=4,(HLOOKUP(Y4+1,Journalier_HLV_Inter,23,FALSE)-HLOOKUP(Y4+4,Journalier_HLV_Inter,24,FALSE)),IF(AND(WEEKDAY(Y4,2)=4,COUNTIF(Jours_fériés,Y4+1)),HLOOKUP(Y4+4,Journalier_HLV_Inter,23,FALSE)-HLOOKUP(Y4+5,Journalier_HLV_Inter,24,FALSE),IF(AND(WEEKDAY(Y4,2)=4,COUNTIF(Jours_fériés,AND(Y4+1,Y4+4))),HLOOKUP(Y4+5,Journalier_HLV_Inter,23,FALSE)-HLOOKUP(Y4+6,Journalier_HLV_Inter,24,FALSE),IF(AND(WEEKDAY(Y4,2)=4,COUNTIF(Jours_fériés,Y4+4)),HLOOKUP(Y4+1,Journalier_HLV_Inter,23,FALSE)-HLOOKUP(Y4+5,Journalier_HLV_Inter,24,FALSE),IF(AND(WEEKDAY(Y4,2)=5,COUNTIF(Jours_fériés,Y4+3)),HLOOKUP(Y4+4,Journalier_HLV_Inter,23,FALSE)-HLOOKUP(Y4+5,Journalier_HLV_Inter,24,FALSE),IF(AND(WEEKDAY(Y4,2)=5,COUNTIF(Jours_fériés,Y4+4)),HLOOKUP(Y4+3,Journalier_HLV_Inter,23,FALSE)-HLOOKUP(Y4+5,Journalier_HLV_Inter,24,FALSE),IF(COUNTIF(Week_end,Y4),0,IF(COUNTIF(Jours_fériés,Y4),0,HLOOKUP(Y4+1,Journalier_HLV_Inter,23,FALSE)-HLOOKUP(Y4+2,Journalier_HLV_Inter,24,FALSE)))))))))))))))))))</f>
        <v>0</v>
      </c>
      <c r="Z33" s="70">
        <f>IF(WEEKDAY(Z4,2)=5,(HLOOKUP(Z4+3,Journalier_HLV_Inter,23,FALSE)-HLOOKUP(Z4+4,Journalier_HLV_Inter,24,FALSE)),IF(AND(WEEKDAY(Z4,2)=1,COUNTIF(Jours_fériés,AND(Z4+1,IE+2))),HLOOKUP(Z4+3,Journalier_HLV_Inter,23,FALSE)-HLOOKUP(Z4+4,Journalier_HLV_Inter,24,FALSE),IF(AND(WEEKDAY(Z4,2)=1,COUNTIF(Jours_fériés,Z4+1)),HLOOKUP(Z4+2,Journalier_HLV_Inter,23,FALSE)-HLOOKUP(Z4+3,Journalier_HLV_Inter,24,FALSE),IF(AND(WEEKDAY(Z4,2)=1,COUNTIF(Jours_fériés,Z4+2)),HLOOKUP(Z4+1,Journalier_HLV_Inter,23,FALSE)-HLOOKUP(Z4+3,Journalier_HLV_Inter,24,FALSE),IF(AND(WEEKDAY(Z4,2)=2,COUNTIF(Jours_fériés,AND(Z4+1,Z4+2))),HLOOKUP(Z4+3,Journalier_HLV_Inter,23,FALSE)-HLOOKUP(Z4+4,Journalier_HLV_Inter,24,FALSE),IF(AND(WEEKDAY(Z4,2)=2,COUNTIF(Jours_fériés,Z4+1)),HLOOKUP(Z4+2,Journalier_HLV_Inter,23,FALSE)-HLOOKUP(Z4+3,Journalier_HLV_Inter,24,FALSE),IF(AND(WEEKDAY(Z4,2)=2,COUNTIF(Jours_fériés,Z4+2)),HLOOKUP(Z4+1,Journalier_HLV_Inter,23,FALSE)-HLOOKUP(Z4+3,Journalier_HLV_Inter,24,FALSE),IF(AND(WEEKDAY(Z4,2)=3,COUNTIF(Jours_fériés,AND(Z4+1,Z4+2))),HLOOKUP(Z4+3,Journalier_HLV_Inter,23,FALSE)-HLOOKUP(Z4+4,Journalier_HLV_Inter,24,FALSE),IF(AND(WEEKDAY(Z4,2)=3,COUNTIF(Jours_fériés,Z4+1)),HLOOKUP(Z4+2,Journalier_HLV_Inter,23,FALSE)-HLOOKUP(Z4+3,Journalier_HLV_Inter,24,FALSE),IF(AND(WEEKDAY(Z4,2)=3,COUNTIF(Jours_fériés,Z4+2)),HLOOKUP(Z4+1,Journalier_HLV_Inter,23,FALSE)-HLOOKUP(Z4+5,Journalier_HLV_Inter,24,FALSE),IF(WEEKDAY(Z4,2)=4,(HLOOKUP(Z4+1,Journalier_HLV_Inter,23,FALSE)-HLOOKUP(Z4+4,Journalier_HLV_Inter,24,FALSE)),IF(AND(WEEKDAY(Z4,2)=4,COUNTIF(Jours_fériés,Z4+1)),HLOOKUP(Z4+4,Journalier_HLV_Inter,23,FALSE)-HLOOKUP(Z4+5,Journalier_HLV_Inter,24,FALSE),IF(AND(WEEKDAY(Z4,2)=4,COUNTIF(Jours_fériés,AND(Z4+1,Z4+4))),HLOOKUP(Z4+5,Journalier_HLV_Inter,23,FALSE)-HLOOKUP(Z4+6,Journalier_HLV_Inter,24,FALSE),IF(AND(WEEKDAY(Z4,2)=4,COUNTIF(Jours_fériés,Z4+4)),HLOOKUP(Z4+1,Journalier_HLV_Inter,23,FALSE)-HLOOKUP(Z4+5,Journalier_HLV_Inter,24,FALSE),IF(AND(WEEKDAY(Z4,2)=5,COUNTIF(Jours_fériés,Z4+3)),HLOOKUP(Z4+4,Journalier_HLV_Inter,23,FALSE)-HLOOKUP(Z4+5,Journalier_HLV_Inter,24,FALSE),IF(AND(WEEKDAY(Z4,2)=5,COUNTIF(Jours_fériés,Z4+4)),HLOOKUP(Z4+3,Journalier_HLV_Inter,23,FALSE)-HLOOKUP(Z4+5,Journalier_HLV_Inter,24,FALSE),IF(COUNTIF(Week_end,Z4),0,IF(COUNTIF(Jours_fériés,Z4),0,HLOOKUP(Z4+1,Journalier_HLV_Inter,23,FALSE)-HLOOKUP(Z4+2,Journalier_HLV_Inter,24,FALSE)))))))))))))))))))</f>
        <v>0</v>
      </c>
      <c r="AA33" s="70">
        <f>IF(WEEKDAY(AA4,2)=5,(HLOOKUP(AA4+3,Journalier_HLV_Inter,23,FALSE)-HLOOKUP(AA4+4,Journalier_HLV_Inter,24,FALSE)),IF(AND(WEEKDAY(AA4,2)=1,COUNTIF(Jours_fériés,AND(AA4+1,IE+2))),HLOOKUP(AA4+3,Journalier_HLV_Inter,23,FALSE)-HLOOKUP(AA4+4,Journalier_HLV_Inter,24,FALSE),IF(AND(WEEKDAY(AA4,2)=1,COUNTIF(Jours_fériés,AA4+1)),HLOOKUP(AA4+2,Journalier_HLV_Inter,23,FALSE)-HLOOKUP(AA4+3,Journalier_HLV_Inter,24,FALSE),IF(AND(WEEKDAY(AA4,2)=1,COUNTIF(Jours_fériés,AA4+2)),HLOOKUP(AA4+1,Journalier_HLV_Inter,23,FALSE)-HLOOKUP(AA4+3,Journalier_HLV_Inter,24,FALSE),IF(AND(WEEKDAY(AA4,2)=2,COUNTIF(Jours_fériés,AND(AA4+1,AA4+2))),HLOOKUP(AA4+3,Journalier_HLV_Inter,23,FALSE)-HLOOKUP(AA4+4,Journalier_HLV_Inter,24,FALSE),IF(AND(WEEKDAY(AA4,2)=2,COUNTIF(Jours_fériés,AA4+1)),HLOOKUP(AA4+2,Journalier_HLV_Inter,23,FALSE)-HLOOKUP(AA4+3,Journalier_HLV_Inter,24,FALSE),IF(AND(WEEKDAY(AA4,2)=2,COUNTIF(Jours_fériés,AA4+2)),HLOOKUP(AA4+1,Journalier_HLV_Inter,23,FALSE)-HLOOKUP(AA4+3,Journalier_HLV_Inter,24,FALSE),IF(AND(WEEKDAY(AA4,2)=3,COUNTIF(Jours_fériés,AND(AA4+1,AA4+2))),HLOOKUP(AA4+3,Journalier_HLV_Inter,23,FALSE)-HLOOKUP(AA4+4,Journalier_HLV_Inter,24,FALSE),IF(AND(WEEKDAY(AA4,2)=3,COUNTIF(Jours_fériés,AA4+1)),HLOOKUP(AA4+2,Journalier_HLV_Inter,23,FALSE)-HLOOKUP(AA4+3,Journalier_HLV_Inter,24,FALSE),IF(AND(WEEKDAY(AA4,2)=3,COUNTIF(Jours_fériés,AA4+2)),HLOOKUP(AA4+1,Journalier_HLV_Inter,23,FALSE)-HLOOKUP(AA4+5,Journalier_HLV_Inter,24,FALSE),IF(WEEKDAY(AA4,2)=4,(HLOOKUP(AA4+1,Journalier_HLV_Inter,23,FALSE)-HLOOKUP(AA4+4,Journalier_HLV_Inter,24,FALSE)),IF(AND(WEEKDAY(AA4,2)=4,COUNTIF(Jours_fériés,AA4+1)),HLOOKUP(AA4+4,Journalier_HLV_Inter,23,FALSE)-HLOOKUP(AA4+5,Journalier_HLV_Inter,24,FALSE),IF(AND(WEEKDAY(AA4,2)=4,COUNTIF(Jours_fériés,AND(AA4+1,AA4+4))),HLOOKUP(AA4+5,Journalier_HLV_Inter,23,FALSE)-HLOOKUP(AA4+6,Journalier_HLV_Inter,24,FALSE),IF(AND(WEEKDAY(AA4,2)=4,COUNTIF(Jours_fériés,AA4+4)),HLOOKUP(AA4+1,Journalier_HLV_Inter,23,FALSE)-HLOOKUP(AA4+5,Journalier_HLV_Inter,24,FALSE),IF(AND(WEEKDAY(AA4,2)=5,COUNTIF(Jours_fériés,AA4+3)),HLOOKUP(AA4+4,Journalier_HLV_Inter,23,FALSE)-HLOOKUP(AA4+5,Journalier_HLV_Inter,24,FALSE),IF(AND(WEEKDAY(AA4,2)=5,COUNTIF(Jours_fériés,AA4+4)),HLOOKUP(AA4+3,Journalier_HLV_Inter,23,FALSE)-HLOOKUP(AA4+5,Journalier_HLV_Inter,24,FALSE),IF(COUNTIF(Week_end,AA4),0,IF(COUNTIF(Jours_fériés,AA4),0,HLOOKUP(AA4+1,Journalier_HLV_Inter,23,FALSE)-HLOOKUP(AA4+2,Journalier_HLV_Inter,24,FALSE)))))))))))))))))))</f>
        <v>0</v>
      </c>
      <c r="AB33" s="70">
        <f>IF(WEEKDAY(AB4,2)=5,(HLOOKUP(AB4+3,Journalier_HLV_Inter,23,FALSE)-HLOOKUP(AB4+4,Journalier_HLV_Inter,24,FALSE)),IF(AND(WEEKDAY(AB4,2)=1,COUNTIF(Jours_fériés,AND(AB4+1,IE+2))),HLOOKUP(AB4+3,Journalier_HLV_Inter,23,FALSE)-HLOOKUP(AB4+4,Journalier_HLV_Inter,24,FALSE),IF(AND(WEEKDAY(AB4,2)=1,COUNTIF(Jours_fériés,AB4+1)),HLOOKUP(AB4+2,Journalier_HLV_Inter,23,FALSE)-HLOOKUP(AB4+3,Journalier_HLV_Inter,24,FALSE),IF(AND(WEEKDAY(AB4,2)=1,COUNTIF(Jours_fériés,AB4+2)),HLOOKUP(AB4+1,Journalier_HLV_Inter,23,FALSE)-HLOOKUP(AB4+3,Journalier_HLV_Inter,24,FALSE),IF(AND(WEEKDAY(AB4,2)=2,COUNTIF(Jours_fériés,AND(AB4+1,AB4+2))),HLOOKUP(AB4+3,Journalier_HLV_Inter,23,FALSE)-HLOOKUP(AB4+4,Journalier_HLV_Inter,24,FALSE),IF(AND(WEEKDAY(AB4,2)=2,COUNTIF(Jours_fériés,AB4+1)),HLOOKUP(AB4+2,Journalier_HLV_Inter,23,FALSE)-HLOOKUP(AB4+3,Journalier_HLV_Inter,24,FALSE),IF(AND(WEEKDAY(AB4,2)=2,COUNTIF(Jours_fériés,AB4+2)),HLOOKUP(AB4+1,Journalier_HLV_Inter,23,FALSE)-HLOOKUP(AB4+3,Journalier_HLV_Inter,24,FALSE),IF(AND(WEEKDAY(AB4,2)=3,COUNTIF(Jours_fériés,AND(AB4+1,AB4+2))),HLOOKUP(AB4+3,Journalier_HLV_Inter,23,FALSE)-HLOOKUP(AB4+4,Journalier_HLV_Inter,24,FALSE),IF(AND(WEEKDAY(AB4,2)=3,COUNTIF(Jours_fériés,AB4+1)),HLOOKUP(AB4+2,Journalier_HLV_Inter,23,FALSE)-HLOOKUP(AB4+3,Journalier_HLV_Inter,24,FALSE),IF(AND(WEEKDAY(AB4,2)=3,COUNTIF(Jours_fériés,AB4+2)),HLOOKUP(AB4+1,Journalier_HLV_Inter,23,FALSE)-HLOOKUP(AB4+5,Journalier_HLV_Inter,24,FALSE),IF(WEEKDAY(AB4,2)=4,(HLOOKUP(AB4+1,Journalier_HLV_Inter,23,FALSE)-HLOOKUP(AB4+4,Journalier_HLV_Inter,24,FALSE)),IF(AND(WEEKDAY(AB4,2)=4,COUNTIF(Jours_fériés,AB4+1)),HLOOKUP(AB4+4,Journalier_HLV_Inter,23,FALSE)-HLOOKUP(AB4+5,Journalier_HLV_Inter,24,FALSE),IF(AND(WEEKDAY(AB4,2)=4,COUNTIF(Jours_fériés,AND(AB4+1,AB4+4))),HLOOKUP(AB4+5,Journalier_HLV_Inter,23,FALSE)-HLOOKUP(AB4+6,Journalier_HLV_Inter,24,FALSE),IF(AND(WEEKDAY(AB4,2)=4,COUNTIF(Jours_fériés,AB4+4)),HLOOKUP(AB4+1,Journalier_HLV_Inter,23,FALSE)-HLOOKUP(AB4+5,Journalier_HLV_Inter,24,FALSE),IF(AND(WEEKDAY(AB4,2)=5,COUNTIF(Jours_fériés,AB4+3)),HLOOKUP(AB4+4,Journalier_HLV_Inter,23,FALSE)-HLOOKUP(AB4+5,Journalier_HLV_Inter,24,FALSE),IF(AND(WEEKDAY(AB4,2)=5,COUNTIF(Jours_fériés,AB4+4)),HLOOKUP(AB4+3,Journalier_HLV_Inter,23,FALSE)-HLOOKUP(AB4+5,Journalier_HLV_Inter,24,FALSE),IF(COUNTIF(Week_end,AB4),0,IF(COUNTIF(Jours_fériés,AB4),0,HLOOKUP(AB4+1,Journalier_HLV_Inter,23,FALSE)-HLOOKUP(AB4+2,Journalier_HLV_Inter,24,FALSE)))))))))))))))))))</f>
        <v>0</v>
      </c>
      <c r="AC33" s="70">
        <f>IF(WEEKDAY(AC4,2)=5,(HLOOKUP(AC4+3,Journalier_HLV_Inter,23,FALSE)-HLOOKUP(AC4+4,Journalier_HLV_Inter,24,FALSE)),IF(AND(WEEKDAY(AC4,2)=1,COUNTIF(Jours_fériés,AND(AC4+1,IE+2))),HLOOKUP(AC4+3,Journalier_HLV_Inter,23,FALSE)-HLOOKUP(AC4+4,Journalier_HLV_Inter,24,FALSE),IF(AND(WEEKDAY(AC4,2)=1,COUNTIF(Jours_fériés,AC4+1)),HLOOKUP(AC4+2,Journalier_HLV_Inter,23,FALSE)-HLOOKUP(AC4+3,Journalier_HLV_Inter,24,FALSE),IF(AND(WEEKDAY(AC4,2)=1,COUNTIF(Jours_fériés,AC4+2)),HLOOKUP(AC4+1,Journalier_HLV_Inter,23,FALSE)-HLOOKUP(AC4+3,Journalier_HLV_Inter,24,FALSE),IF(AND(WEEKDAY(AC4,2)=2,COUNTIF(Jours_fériés,AND(AC4+1,AC4+2))),HLOOKUP(AC4+3,Journalier_HLV_Inter,23,FALSE)-HLOOKUP(AC4+4,Journalier_HLV_Inter,24,FALSE),IF(AND(WEEKDAY(AC4,2)=2,COUNTIF(Jours_fériés,AC4+1)),HLOOKUP(AC4+2,Journalier_HLV_Inter,23,FALSE)-HLOOKUP(AC4+3,Journalier_HLV_Inter,24,FALSE),IF(AND(WEEKDAY(AC4,2)=2,COUNTIF(Jours_fériés,AC4+2)),HLOOKUP(AC4+1,Journalier_HLV_Inter,23,FALSE)-HLOOKUP(AC4+3,Journalier_HLV_Inter,24,FALSE),IF(AND(WEEKDAY(AC4,2)=3,COUNTIF(Jours_fériés,AND(AC4+1,AC4+2))),HLOOKUP(AC4+3,Journalier_HLV_Inter,23,FALSE)-HLOOKUP(AC4+4,Journalier_HLV_Inter,24,FALSE),IF(AND(WEEKDAY(AC4,2)=3,COUNTIF(Jours_fériés,AC4+1)),HLOOKUP(AC4+2,Journalier_HLV_Inter,23,FALSE)-HLOOKUP(AC4+3,Journalier_HLV_Inter,24,FALSE),IF(AND(WEEKDAY(AC4,2)=3,COUNTIF(Jours_fériés,AC4+2)),HLOOKUP(AC4+1,Journalier_HLV_Inter,23,FALSE)-HLOOKUP(AC4+5,Journalier_HLV_Inter,24,FALSE),IF(WEEKDAY(AC4,2)=4,(HLOOKUP(AC4+1,Journalier_HLV_Inter,23,FALSE)-HLOOKUP(AC4+4,Journalier_HLV_Inter,24,FALSE)),IF(AND(WEEKDAY(AC4,2)=4,COUNTIF(Jours_fériés,AC4+1)),HLOOKUP(AC4+4,Journalier_HLV_Inter,23,FALSE)-HLOOKUP(AC4+5,Journalier_HLV_Inter,24,FALSE),IF(AND(WEEKDAY(AC4,2)=4,COUNTIF(Jours_fériés,AND(AC4+1,AC4+4))),HLOOKUP(AC4+5,Journalier_HLV_Inter,23,FALSE)-HLOOKUP(AC4+6,Journalier_HLV_Inter,24,FALSE),IF(AND(WEEKDAY(AC4,2)=4,COUNTIF(Jours_fériés,AC4+4)),HLOOKUP(AC4+1,Journalier_HLV_Inter,23,FALSE)-HLOOKUP(AC4+5,Journalier_HLV_Inter,24,FALSE),IF(AND(WEEKDAY(AC4,2)=5,COUNTIF(Jours_fériés,AC4+3)),HLOOKUP(AC4+4,Journalier_HLV_Inter,23,FALSE)-HLOOKUP(AC4+5,Journalier_HLV_Inter,24,FALSE),IF(AND(WEEKDAY(AC4,2)=5,COUNTIF(Jours_fériés,AC4+4)),HLOOKUP(AC4+3,Journalier_HLV_Inter,23,FALSE)-HLOOKUP(AC4+5,Journalier_HLV_Inter,24,FALSE),IF(COUNTIF(Week_end,AC4),0,IF(COUNTIF(Jours_fériés,AC4),0,HLOOKUP(AC4+1,Journalier_HLV_Inter,23,FALSE)-HLOOKUP(AC4+2,Journalier_HLV_Inter,24,FALSE)))))))))))))))))))</f>
        <v>0</v>
      </c>
      <c r="AD33" s="70">
        <f>IF(WEEKDAY(AD4,2)=5,(HLOOKUP(AD4+3,Journalier_HLV_Inter,23,FALSE)-HLOOKUP(AD4+4,Journalier_HLV_Inter,24,FALSE)),IF(AND(WEEKDAY(AD4,2)=1,COUNTIF(Jours_fériés,AND(AD4+1,IE+2))),HLOOKUP(AD4+3,Journalier_HLV_Inter,23,FALSE)-HLOOKUP(AD4+4,Journalier_HLV_Inter,24,FALSE),IF(AND(WEEKDAY(AD4,2)=1,COUNTIF(Jours_fériés,AD4+1)),HLOOKUP(AD4+2,Journalier_HLV_Inter,23,FALSE)-HLOOKUP(AD4+3,Journalier_HLV_Inter,24,FALSE),IF(AND(WEEKDAY(AD4,2)=1,COUNTIF(Jours_fériés,AD4+2)),HLOOKUP(AD4+1,Journalier_HLV_Inter,23,FALSE)-HLOOKUP(AD4+3,Journalier_HLV_Inter,24,FALSE),IF(AND(WEEKDAY(AD4,2)=2,COUNTIF(Jours_fériés,AND(AD4+1,AD4+2))),HLOOKUP(AD4+3,Journalier_HLV_Inter,23,FALSE)-HLOOKUP(AD4+4,Journalier_HLV_Inter,24,FALSE),IF(AND(WEEKDAY(AD4,2)=2,COUNTIF(Jours_fériés,AD4+1)),HLOOKUP(AD4+2,Journalier_HLV_Inter,23,FALSE)-HLOOKUP(AD4+3,Journalier_HLV_Inter,24,FALSE),IF(AND(WEEKDAY(AD4,2)=2,COUNTIF(Jours_fériés,AD4+2)),HLOOKUP(AD4+1,Journalier_HLV_Inter,23,FALSE)-HLOOKUP(AD4+3,Journalier_HLV_Inter,24,FALSE),IF(AND(WEEKDAY(AD4,2)=3,COUNTIF(Jours_fériés,AND(AD4+1,AD4+2))),HLOOKUP(AD4+3,Journalier_HLV_Inter,23,FALSE)-HLOOKUP(AD4+4,Journalier_HLV_Inter,24,FALSE),IF(AND(WEEKDAY(AD4,2)=3,COUNTIF(Jours_fériés,AD4+1)),HLOOKUP(AD4+2,Journalier_HLV_Inter,23,FALSE)-HLOOKUP(AD4+3,Journalier_HLV_Inter,24,FALSE),IF(AND(WEEKDAY(AD4,2)=3,COUNTIF(Jours_fériés,AD4+2)),HLOOKUP(AD4+1,Journalier_HLV_Inter,23,FALSE)-HLOOKUP(AD4+5,Journalier_HLV_Inter,24,FALSE),IF(WEEKDAY(AD4,2)=4,(HLOOKUP(AD4+1,Journalier_HLV_Inter,23,FALSE)-HLOOKUP(AD4+4,Journalier_HLV_Inter,24,FALSE)),IF(AND(WEEKDAY(AD4,2)=4,COUNTIF(Jours_fériés,AD4+1)),HLOOKUP(AD4+4,Journalier_HLV_Inter,23,FALSE)-HLOOKUP(AD4+5,Journalier_HLV_Inter,24,FALSE),IF(AND(WEEKDAY(AD4,2)=4,COUNTIF(Jours_fériés,AND(AD4+1,AD4+4))),HLOOKUP(AD4+5,Journalier_HLV_Inter,23,FALSE)-HLOOKUP(AD4+6,Journalier_HLV_Inter,24,FALSE),IF(AND(WEEKDAY(AD4,2)=4,COUNTIF(Jours_fériés,AD4+4)),HLOOKUP(AD4+1,Journalier_HLV_Inter,23,FALSE)-HLOOKUP(AD4+5,Journalier_HLV_Inter,24,FALSE),IF(AND(WEEKDAY(AD4,2)=5,COUNTIF(Jours_fériés,AD4+3)),HLOOKUP(AD4+4,Journalier_HLV_Inter,23,FALSE)-HLOOKUP(AD4+5,Journalier_HLV_Inter,24,FALSE),IF(AND(WEEKDAY(AD4,2)=5,COUNTIF(Jours_fériés,AD4+4)),HLOOKUP(AD4+3,Journalier_HLV_Inter,23,FALSE)-HLOOKUP(AD4+5,Journalier_HLV_Inter,24,FALSE),IF(COUNTIF(Week_end,AD4),0,IF(COUNTIF(Jours_fériés,AD4),0,HLOOKUP(AD4+1,Journalier_HLV_Inter,23,FALSE)-HLOOKUP(AD4+2,Journalier_HLV_Inter,24,FALSE)))))))))))))))))))</f>
        <v>0</v>
      </c>
      <c r="AE33" s="70">
        <f>IF(WEEKDAY(AE4,2)=5,(HLOOKUP(AE4+3,Journalier_HLV_Inter,23,FALSE)-HLOOKUP(AE4+4,Journalier_HLV_Inter,24,FALSE)),IF(AND(WEEKDAY(AE4,2)=1,COUNTIF(Jours_fériés,AND(AE4+1,IE+2))),HLOOKUP(AE4+3,Journalier_HLV_Inter,23,FALSE)-HLOOKUP(AE4+4,Journalier_HLV_Inter,24,FALSE),IF(AND(WEEKDAY(AE4,2)=1,COUNTIF(Jours_fériés,AE4+1)),HLOOKUP(AE4+2,Journalier_HLV_Inter,23,FALSE)-HLOOKUP(AE4+3,Journalier_HLV_Inter,24,FALSE),IF(AND(WEEKDAY(AE4,2)=1,COUNTIF(Jours_fériés,AE4+2)),HLOOKUP(AE4+1,Journalier_HLV_Inter,23,FALSE)-HLOOKUP(AE4+3,Journalier_HLV_Inter,24,FALSE),IF(AND(WEEKDAY(AE4,2)=2,COUNTIF(Jours_fériés,AND(AE4+1,AE4+2))),HLOOKUP(AE4+3,Journalier_HLV_Inter,23,FALSE)-HLOOKUP(AE4+4,Journalier_HLV_Inter,24,FALSE),IF(AND(WEEKDAY(AE4,2)=2,COUNTIF(Jours_fériés,AE4+1)),HLOOKUP(AE4+2,Journalier_HLV_Inter,23,FALSE)-HLOOKUP(AE4+3,Journalier_HLV_Inter,24,FALSE),IF(AND(WEEKDAY(AE4,2)=2,COUNTIF(Jours_fériés,AE4+2)),HLOOKUP(AE4+1,Journalier_HLV_Inter,23,FALSE)-HLOOKUP(AE4+3,Journalier_HLV_Inter,24,FALSE),IF(AND(WEEKDAY(AE4,2)=3,COUNTIF(Jours_fériés,AND(AE4+1,AE4+2))),HLOOKUP(AE4+3,Journalier_HLV_Inter,23,FALSE)-HLOOKUP(AE4+4,Journalier_HLV_Inter,24,FALSE),IF(AND(WEEKDAY(AE4,2)=3,COUNTIF(Jours_fériés,AE4+1)),HLOOKUP(AE4+2,Journalier_HLV_Inter,23,FALSE)-HLOOKUP(AE4+3,Journalier_HLV_Inter,24,FALSE),IF(AND(WEEKDAY(AE4,2)=3,COUNTIF(Jours_fériés,AE4+2)),HLOOKUP(AE4+1,Journalier_HLV_Inter,23,FALSE)-HLOOKUP(AE4+5,Journalier_HLV_Inter,24,FALSE),IF(WEEKDAY(AE4,2)=4,(HLOOKUP(AE4+1,Journalier_HLV_Inter,23,FALSE)-HLOOKUP(AE4+4,Journalier_HLV_Inter,24,FALSE)),IF(AND(WEEKDAY(AE4,2)=4,COUNTIF(Jours_fériés,AE4+1)),HLOOKUP(AE4+4,Journalier_HLV_Inter,23,FALSE)-HLOOKUP(AE4+5,Journalier_HLV_Inter,24,FALSE),IF(AND(WEEKDAY(AE4,2)=4,COUNTIF(Jours_fériés,AND(AE4+1,AE4+4))),HLOOKUP(AE4+5,Journalier_HLV_Inter,23,FALSE)-HLOOKUP(AE4+6,Journalier_HLV_Inter,24,FALSE),IF(AND(WEEKDAY(AE4,2)=4,COUNTIF(Jours_fériés,AE4+4)),HLOOKUP(AE4+1,Journalier_HLV_Inter,23,FALSE)-HLOOKUP(AE4+5,Journalier_HLV_Inter,24,FALSE),IF(AND(WEEKDAY(AE4,2)=5,COUNTIF(Jours_fériés,AE4+3)),HLOOKUP(AE4+4,Journalier_HLV_Inter,23,FALSE)-HLOOKUP(AE4+5,Journalier_HLV_Inter,24,FALSE),IF(AND(WEEKDAY(AE4,2)=5,COUNTIF(Jours_fériés,AE4+4)),HLOOKUP(AE4+3,Journalier_HLV_Inter,23,FALSE)-HLOOKUP(AE4+5,Journalier_HLV_Inter,24,FALSE),IF(COUNTIF(Week_end,AE4),0,IF(COUNTIF(Jours_fériés,AE4),0,HLOOKUP(AE4+1,Journalier_HLV_Inter,23,FALSE)-HLOOKUP(AE4+2,Journalier_HLV_Inter,24,FALSE)))))))))))))))))))</f>
        <v>0</v>
      </c>
      <c r="AF33" s="70">
        <f>IF(WEEKDAY(AF4,2)=5,(HLOOKUP(AF4+3,Journalier_HLV_Inter,23,FALSE)-HLOOKUP(AF4+4,Journalier_HLV_Inter,24,FALSE)),IF(AND(WEEKDAY(AF4,2)=1,COUNTIF(Jours_fériés,AND(AF4+1,IE+2))),HLOOKUP(AF4+3,Journalier_HLV_Inter,23,FALSE)-HLOOKUP(AF4+4,Journalier_HLV_Inter,24,FALSE),IF(AND(WEEKDAY(AF4,2)=1,COUNTIF(Jours_fériés,AF4+1)),HLOOKUP(AF4+2,Journalier_HLV_Inter,23,FALSE)-HLOOKUP(AF4+3,Journalier_HLV_Inter,24,FALSE),IF(AND(WEEKDAY(AF4,2)=1,COUNTIF(Jours_fériés,AF4+2)),HLOOKUP(AF4+1,Journalier_HLV_Inter,23,FALSE)-HLOOKUP(AF4+3,Journalier_HLV_Inter,24,FALSE),IF(AND(WEEKDAY(AF4,2)=2,COUNTIF(Jours_fériés,AND(AF4+1,AF4+2))),HLOOKUP(AF4+3,Journalier_HLV_Inter,23,FALSE)-HLOOKUP(AF4+4,Journalier_HLV_Inter,24,FALSE),IF(AND(WEEKDAY(AF4,2)=2,COUNTIF(Jours_fériés,AF4+1)),HLOOKUP(AF4+2,Journalier_HLV_Inter,23,FALSE)-HLOOKUP(AF4+3,Journalier_HLV_Inter,24,FALSE),IF(AND(WEEKDAY(AF4,2)=2,COUNTIF(Jours_fériés,AF4+2)),HLOOKUP(AF4+1,Journalier_HLV_Inter,23,FALSE)-HLOOKUP(AF4+3,Journalier_HLV_Inter,24,FALSE),IF(AND(WEEKDAY(AF4,2)=3,COUNTIF(Jours_fériés,AND(AF4+1,AF4+2))),HLOOKUP(AF4+3,Journalier_HLV_Inter,23,FALSE)-HLOOKUP(AF4+4,Journalier_HLV_Inter,24,FALSE),IF(AND(WEEKDAY(AF4,2)=3,COUNTIF(Jours_fériés,AF4+1)),HLOOKUP(AF4+2,Journalier_HLV_Inter,23,FALSE)-HLOOKUP(AF4+3,Journalier_HLV_Inter,24,FALSE),IF(AND(WEEKDAY(AF4,2)=3,COUNTIF(Jours_fériés,AF4+2)),HLOOKUP(AF4+1,Journalier_HLV_Inter,23,FALSE)-HLOOKUP(AF4+5,Journalier_HLV_Inter,24,FALSE),IF(WEEKDAY(AF4,2)=4,(HLOOKUP(AF4+1,Journalier_HLV_Inter,23,FALSE)-HLOOKUP(AF4+4,Journalier_HLV_Inter,24,FALSE)),IF(AND(WEEKDAY(AF4,2)=4,COUNTIF(Jours_fériés,AF4+1)),HLOOKUP(AF4+4,Journalier_HLV_Inter,23,FALSE)-HLOOKUP(AF4+5,Journalier_HLV_Inter,24,FALSE),IF(AND(WEEKDAY(AF4,2)=4,COUNTIF(Jours_fériés,AND(AF4+1,AF4+4))),HLOOKUP(AF4+5,Journalier_HLV_Inter,23,FALSE)-HLOOKUP(AF4+6,Journalier_HLV_Inter,24,FALSE),IF(AND(WEEKDAY(AF4,2)=4,COUNTIF(Jours_fériés,AF4+4)),HLOOKUP(AF4+1,Journalier_HLV_Inter,23,FALSE)-HLOOKUP(AF4+5,Journalier_HLV_Inter,24,FALSE),IF(AND(WEEKDAY(AF4,2)=5,COUNTIF(Jours_fériés,AF4+3)),HLOOKUP(AF4+4,Journalier_HLV_Inter,23,FALSE)-HLOOKUP(AF4+5,Journalier_HLV_Inter,24,FALSE),IF(AND(WEEKDAY(AF4,2)=5,COUNTIF(Jours_fériés,AF4+4)),HLOOKUP(AF4+3,Journalier_HLV_Inter,23,FALSE)-HLOOKUP(AF4+5,Journalier_HLV_Inter,24,FALSE),IF(COUNTIF(Week_end,AF4),0,IF(COUNTIF(Jours_fériés,AF4),0,HLOOKUP(AF4+1,Journalier_HLV_Inter,23,FALSE)-HLOOKUP(AF4+2,Journalier_HLV_Inter,24,FALSE)))))))))))))))))))</f>
        <v>0</v>
      </c>
      <c r="AG33" s="70">
        <f>IF(WEEKDAY(AG4,2)=5,(HLOOKUP(AG4+3,Journalier_HLV_Inter,23,FALSE)-HLOOKUP(AG4+4,Journalier_HLV_Inter,24,FALSE)),IF(AND(WEEKDAY(AG4,2)=1,COUNTIF(Jours_fériés,AND(AG4+1,IE+2))),HLOOKUP(AG4+3,Journalier_HLV_Inter,23,FALSE)-HLOOKUP(AG4+4,Journalier_HLV_Inter,24,FALSE),IF(AND(WEEKDAY(AG4,2)=1,COUNTIF(Jours_fériés,AG4+1)),HLOOKUP(AG4+2,Journalier_HLV_Inter,23,FALSE)-HLOOKUP(AG4+3,Journalier_HLV_Inter,24,FALSE),IF(AND(WEEKDAY(AG4,2)=1,COUNTIF(Jours_fériés,AG4+2)),HLOOKUP(AG4+1,Journalier_HLV_Inter,23,FALSE)-HLOOKUP(AG4+3,Journalier_HLV_Inter,24,FALSE),IF(AND(WEEKDAY(AG4,2)=2,COUNTIF(Jours_fériés,AND(AG4+1,AG4+2))),HLOOKUP(AG4+3,Journalier_HLV_Inter,23,FALSE)-HLOOKUP(AG4+4,Journalier_HLV_Inter,24,FALSE),IF(AND(WEEKDAY(AG4,2)=2,COUNTIF(Jours_fériés,AG4+1)),HLOOKUP(AG4+2,Journalier_HLV_Inter,23,FALSE)-HLOOKUP(AG4+3,Journalier_HLV_Inter,24,FALSE),IF(AND(WEEKDAY(AG4,2)=2,COUNTIF(Jours_fériés,AG4+2)),HLOOKUP(AG4+1,Journalier_HLV_Inter,23,FALSE)-HLOOKUP(AG4+3,Journalier_HLV_Inter,24,FALSE),IF(AND(WEEKDAY(AG4,2)=3,COUNTIF(Jours_fériés,AND(AG4+1,AG4+2))),HLOOKUP(AG4+3,Journalier_HLV_Inter,23,FALSE)-HLOOKUP(AG4+4,Journalier_HLV_Inter,24,FALSE),IF(AND(WEEKDAY(AG4,2)=3,COUNTIF(Jours_fériés,AG4+1)),HLOOKUP(AG4+2,Journalier_HLV_Inter,23,FALSE)-HLOOKUP(AG4+3,Journalier_HLV_Inter,24,FALSE),IF(AND(WEEKDAY(AG4,2)=3,COUNTIF(Jours_fériés,AG4+2)),HLOOKUP(AG4+1,Journalier_HLV_Inter,23,FALSE)-HLOOKUP(AG4+5,Journalier_HLV_Inter,24,FALSE),IF(WEEKDAY(AG4,2)=4,(HLOOKUP(AG4+1,Journalier_HLV_Inter,23,FALSE)-HLOOKUP(AG4+4,Journalier_HLV_Inter,24,FALSE)),IF(AND(WEEKDAY(AG4,2)=4,COUNTIF(Jours_fériés,AG4+1)),HLOOKUP(AG4+4,Journalier_HLV_Inter,23,FALSE)-HLOOKUP(AG4+5,Journalier_HLV_Inter,24,FALSE),IF(AND(WEEKDAY(AG4,2)=4,COUNTIF(Jours_fériés,AND(AG4+1,AG4+4))),HLOOKUP(AG4+5,Journalier_HLV_Inter,23,FALSE)-HLOOKUP(AG4+6,Journalier_HLV_Inter,24,FALSE),IF(AND(WEEKDAY(AG4,2)=4,COUNTIF(Jours_fériés,AG4+4)),HLOOKUP(AG4+1,Journalier_HLV_Inter,23,FALSE)-HLOOKUP(AG4+5,Journalier_HLV_Inter,24,FALSE),IF(AND(WEEKDAY(AG4,2)=5,COUNTIF(Jours_fériés,AG4+3)),HLOOKUP(AG4+4,Journalier_HLV_Inter,23,FALSE)-HLOOKUP(AG4+5,Journalier_HLV_Inter,24,FALSE),IF(AND(WEEKDAY(AG4,2)=5,COUNTIF(Jours_fériés,AG4+4)),HLOOKUP(AG4+3,Journalier_HLV_Inter,23,FALSE)-HLOOKUP(AG4+5,Journalier_HLV_Inter,24,FALSE),IF(COUNTIF(Week_end,AG4),0,IF(COUNTIF(Jours_fériés,AG4),0,HLOOKUP(AG4+1,Journalier_HLV_Inter,23,FALSE)-HLOOKUP(AG4+2,Journalier_HLV_Inter,24,FALSE)))))))))))))))))))</f>
        <v>0</v>
      </c>
      <c r="AH33" s="70">
        <f>IF(WEEKDAY(AH4,2)=5,(HLOOKUP(AH4+3,Journalier_HLV_Inter,23,FALSE)-HLOOKUP(AH4+4,Journalier_HLV_Inter,24,FALSE)),IF(AND(WEEKDAY(AH4,2)=1,COUNTIF(Jours_fériés,AND(AH4+1,IE+2))),HLOOKUP(AH4+3,Journalier_HLV_Inter,23,FALSE)-HLOOKUP(AH4+4,Journalier_HLV_Inter,24,FALSE),IF(AND(WEEKDAY(AH4,2)=1,COUNTIF(Jours_fériés,AH4+1)),HLOOKUP(AH4+2,Journalier_HLV_Inter,23,FALSE)-HLOOKUP(AH4+3,Journalier_HLV_Inter,24,FALSE),IF(AND(WEEKDAY(AH4,2)=1,COUNTIF(Jours_fériés,AH4+2)),HLOOKUP(AH4+1,Journalier_HLV_Inter,23,FALSE)-HLOOKUP(AH4+3,Journalier_HLV_Inter,24,FALSE),IF(AND(WEEKDAY(AH4,2)=2,COUNTIF(Jours_fériés,AND(AH4+1,AH4+2))),HLOOKUP(AH4+3,Journalier_HLV_Inter,23,FALSE)-HLOOKUP(AH4+4,Journalier_HLV_Inter,24,FALSE),IF(AND(WEEKDAY(AH4,2)=2,COUNTIF(Jours_fériés,AH4+1)),HLOOKUP(AH4+2,Journalier_HLV_Inter,23,FALSE)-HLOOKUP(AH4+3,Journalier_HLV_Inter,24,FALSE),IF(AND(WEEKDAY(AH4,2)=2,COUNTIF(Jours_fériés,AH4+2)),HLOOKUP(AH4+1,Journalier_HLV_Inter,23,FALSE)-HLOOKUP(AH4+3,Journalier_HLV_Inter,24,FALSE),IF(AND(WEEKDAY(AH4,2)=3,COUNTIF(Jours_fériés,AND(AH4+1,AH4+2))),HLOOKUP(AH4+3,Journalier_HLV_Inter,23,FALSE)-HLOOKUP(AH4+4,Journalier_HLV_Inter,24,FALSE),IF(AND(WEEKDAY(AH4,2)=3,COUNTIF(Jours_fériés,AH4+1)),HLOOKUP(AH4+2,Journalier_HLV_Inter,23,FALSE)-HLOOKUP(AH4+3,Journalier_HLV_Inter,24,FALSE),IF(AND(WEEKDAY(AH4,2)=3,COUNTIF(Jours_fériés,AH4+2)),HLOOKUP(AH4+1,Journalier_HLV_Inter,23,FALSE)-HLOOKUP(AH4+5,Journalier_HLV_Inter,24,FALSE),IF(WEEKDAY(AH4,2)=4,(HLOOKUP(AH4+1,Journalier_HLV_Inter,23,FALSE)-HLOOKUP(AH4+4,Journalier_HLV_Inter,24,FALSE)),IF(AND(WEEKDAY(AH4,2)=4,COUNTIF(Jours_fériés,AH4+1)),HLOOKUP(AH4+4,Journalier_HLV_Inter,23,FALSE)-HLOOKUP(AH4+5,Journalier_HLV_Inter,24,FALSE),IF(AND(WEEKDAY(AH4,2)=4,COUNTIF(Jours_fériés,AND(AH4+1,AH4+4))),HLOOKUP(AH4+5,Journalier_HLV_Inter,23,FALSE)-HLOOKUP(AH4+6,Journalier_HLV_Inter,24,FALSE),IF(AND(WEEKDAY(AH4,2)=4,COUNTIF(Jours_fériés,AH4+4)),HLOOKUP(AH4+1,Journalier_HLV_Inter,23,FALSE)-HLOOKUP(AH4+5,Journalier_HLV_Inter,24,FALSE),IF(AND(WEEKDAY(AH4,2)=5,COUNTIF(Jours_fériés,AH4+3)),HLOOKUP(AH4+4,Journalier_HLV_Inter,23,FALSE)-HLOOKUP(AH4+5,Journalier_HLV_Inter,24,FALSE),IF(AND(WEEKDAY(AH4,2)=5,COUNTIF(Jours_fériés,AH4+4)),HLOOKUP(AH4+3,Journalier_HLV_Inter,23,FALSE)-HLOOKUP(AH4+5,Journalier_HLV_Inter,24,FALSE),IF(COUNTIF(Week_end,AH4),0,IF(COUNTIF(Jours_fériés,AH4),0,HLOOKUP(AH4+1,Journalier_HLV_Inter,23,FALSE)-HLOOKUP(AH4+2,Journalier_HLV_Inter,24,FALSE)))))))))))))))))))</f>
        <v>0</v>
      </c>
      <c r="AI33" s="70">
        <f>IF(WEEKDAY(AI4,2)=5,(HLOOKUP(AI4+3,Journalier_HLV_Inter,23,FALSE)-HLOOKUP(AI4+4,Journalier_HLV_Inter,24,FALSE)),IF(AND(WEEKDAY(AI4,2)=1,COUNTIF(Jours_fériés,AND(AI4+1,IE+2))),HLOOKUP(AI4+3,Journalier_HLV_Inter,23,FALSE)-HLOOKUP(AI4+4,Journalier_HLV_Inter,24,FALSE),IF(AND(WEEKDAY(AI4,2)=1,COUNTIF(Jours_fériés,AI4+1)),HLOOKUP(AI4+2,Journalier_HLV_Inter,23,FALSE)-HLOOKUP(AI4+3,Journalier_HLV_Inter,24,FALSE),IF(AND(WEEKDAY(AI4,2)=1,COUNTIF(Jours_fériés,AI4+2)),HLOOKUP(AI4+1,Journalier_HLV_Inter,23,FALSE)-HLOOKUP(AI4+3,Journalier_HLV_Inter,24,FALSE),IF(AND(WEEKDAY(AI4,2)=2,COUNTIF(Jours_fériés,AND(AI4+1,AI4+2))),HLOOKUP(AI4+3,Journalier_HLV_Inter,23,FALSE)-HLOOKUP(AI4+4,Journalier_HLV_Inter,24,FALSE),IF(AND(WEEKDAY(AI4,2)=2,COUNTIF(Jours_fériés,AI4+1)),HLOOKUP(AI4+2,Journalier_HLV_Inter,23,FALSE)-HLOOKUP(AI4+3,Journalier_HLV_Inter,24,FALSE),IF(AND(WEEKDAY(AI4,2)=2,COUNTIF(Jours_fériés,AI4+2)),HLOOKUP(AI4+1,Journalier_HLV_Inter,23,FALSE)-HLOOKUP(AI4+3,Journalier_HLV_Inter,24,FALSE),IF(AND(WEEKDAY(AI4,2)=3,COUNTIF(Jours_fériés,AND(AI4+1,AI4+2))),HLOOKUP(AI4+3,Journalier_HLV_Inter,23,FALSE)-HLOOKUP(AI4+4,Journalier_HLV_Inter,24,FALSE),IF(AND(WEEKDAY(AI4,2)=3,COUNTIF(Jours_fériés,AI4+1)),HLOOKUP(AI4+2,Journalier_HLV_Inter,23,FALSE)-HLOOKUP(AI4+3,Journalier_HLV_Inter,24,FALSE),IF(AND(WEEKDAY(AI4,2)=3,COUNTIF(Jours_fériés,AI4+2)),HLOOKUP(AI4+1,Journalier_HLV_Inter,23,FALSE)-HLOOKUP(AI4+5,Journalier_HLV_Inter,24,FALSE),IF(WEEKDAY(AI4,2)=4,(HLOOKUP(AI4+1,Journalier_HLV_Inter,23,FALSE)-HLOOKUP(AI4+4,Journalier_HLV_Inter,24,FALSE)),IF(AND(WEEKDAY(AI4,2)=4,COUNTIF(Jours_fériés,AI4+1)),HLOOKUP(AI4+4,Journalier_HLV_Inter,23,FALSE)-HLOOKUP(AI4+5,Journalier_HLV_Inter,24,FALSE),IF(AND(WEEKDAY(AI4,2)=4,COUNTIF(Jours_fériés,AND(AI4+1,AI4+4))),HLOOKUP(AI4+5,Journalier_HLV_Inter,23,FALSE)-HLOOKUP(AI4+6,Journalier_HLV_Inter,24,FALSE),IF(AND(WEEKDAY(AI4,2)=4,COUNTIF(Jours_fériés,AI4+4)),HLOOKUP(AI4+1,Journalier_HLV_Inter,23,FALSE)-HLOOKUP(AI4+5,Journalier_HLV_Inter,24,FALSE),IF(AND(WEEKDAY(AI4,2)=5,COUNTIF(Jours_fériés,AI4+3)),HLOOKUP(AI4+4,Journalier_HLV_Inter,23,FALSE)-HLOOKUP(AI4+5,Journalier_HLV_Inter,24,FALSE),IF(AND(WEEKDAY(AI4,2)=5,COUNTIF(Jours_fériés,AI4+4)),HLOOKUP(AI4+3,Journalier_HLV_Inter,23,FALSE)-HLOOKUP(AI4+5,Journalier_HLV_Inter,24,FALSE),IF(COUNTIF(Week_end,AI4),0,IF(COUNTIF(Jours_fériés,AI4),0,HLOOKUP(AI4+1,Journalier_HLV_Inter,23,FALSE)-HLOOKUP(AI4+2,Journalier_HLV_Inter,24,FALSE)))))))))))))))))))</f>
        <v>0</v>
      </c>
      <c r="AJ33" s="70">
        <f>IF(WEEKDAY(AJ4,2)=5,(HLOOKUP(AJ4+3,Journalier_HLV_Inter,23,FALSE)-HLOOKUP(AJ4+4,Journalier_HLV_Inter,24,FALSE)),IF(AND(WEEKDAY(AJ4,2)=1,COUNTIF(Jours_fériés,AND(AJ4+1,IE+2))),HLOOKUP(AJ4+3,Journalier_HLV_Inter,23,FALSE)-HLOOKUP(AJ4+4,Journalier_HLV_Inter,24,FALSE),IF(AND(WEEKDAY(AJ4,2)=1,COUNTIF(Jours_fériés,AJ4+1)),HLOOKUP(AJ4+2,Journalier_HLV_Inter,23,FALSE)-HLOOKUP(AJ4+3,Journalier_HLV_Inter,24,FALSE),IF(AND(WEEKDAY(AJ4,2)=1,COUNTIF(Jours_fériés,AJ4+2)),HLOOKUP(AJ4+1,Journalier_HLV_Inter,23,FALSE)-HLOOKUP(AJ4+3,Journalier_HLV_Inter,24,FALSE),IF(AND(WEEKDAY(AJ4,2)=2,COUNTIF(Jours_fériés,AND(AJ4+1,AJ4+2))),HLOOKUP(AJ4+3,Journalier_HLV_Inter,23,FALSE)-HLOOKUP(AJ4+4,Journalier_HLV_Inter,24,FALSE),IF(AND(WEEKDAY(AJ4,2)=2,COUNTIF(Jours_fériés,AJ4+1)),HLOOKUP(AJ4+2,Journalier_HLV_Inter,23,FALSE)-HLOOKUP(AJ4+3,Journalier_HLV_Inter,24,FALSE),IF(AND(WEEKDAY(AJ4,2)=2,COUNTIF(Jours_fériés,AJ4+2)),HLOOKUP(AJ4+1,Journalier_HLV_Inter,23,FALSE)-HLOOKUP(AJ4+3,Journalier_HLV_Inter,24,FALSE),IF(AND(WEEKDAY(AJ4,2)=3,COUNTIF(Jours_fériés,AND(AJ4+1,AJ4+2))),HLOOKUP(AJ4+3,Journalier_HLV_Inter,23,FALSE)-HLOOKUP(AJ4+4,Journalier_HLV_Inter,24,FALSE),IF(AND(WEEKDAY(AJ4,2)=3,COUNTIF(Jours_fériés,AJ4+1)),HLOOKUP(AJ4+2,Journalier_HLV_Inter,23,FALSE)-HLOOKUP(AJ4+3,Journalier_HLV_Inter,24,FALSE),IF(AND(WEEKDAY(AJ4,2)=3,COUNTIF(Jours_fériés,AJ4+2)),HLOOKUP(AJ4+1,Journalier_HLV_Inter,23,FALSE)-HLOOKUP(AJ4+5,Journalier_HLV_Inter,24,FALSE),IF(WEEKDAY(AJ4,2)=4,(HLOOKUP(AJ4+1,Journalier_HLV_Inter,23,FALSE)-HLOOKUP(AJ4+4,Journalier_HLV_Inter,24,FALSE)),IF(AND(WEEKDAY(AJ4,2)=4,COUNTIF(Jours_fériés,AJ4+1)),HLOOKUP(AJ4+4,Journalier_HLV_Inter,23,FALSE)-HLOOKUP(AJ4+5,Journalier_HLV_Inter,24,FALSE),IF(AND(WEEKDAY(AJ4,2)=4,COUNTIF(Jours_fériés,AND(AJ4+1,AJ4+4))),HLOOKUP(AJ4+5,Journalier_HLV_Inter,23,FALSE)-HLOOKUP(AJ4+6,Journalier_HLV_Inter,24,FALSE),IF(AND(WEEKDAY(AJ4,2)=4,COUNTIF(Jours_fériés,AJ4+4)),HLOOKUP(AJ4+1,Journalier_HLV_Inter,23,FALSE)-HLOOKUP(AJ4+5,Journalier_HLV_Inter,24,FALSE),IF(AND(WEEKDAY(AJ4,2)=5,COUNTIF(Jours_fériés,AJ4+3)),HLOOKUP(AJ4+4,Journalier_HLV_Inter,23,FALSE)-HLOOKUP(AJ4+5,Journalier_HLV_Inter,24,FALSE),IF(AND(WEEKDAY(AJ4,2)=5,COUNTIF(Jours_fériés,AJ4+4)),HLOOKUP(AJ4+3,Journalier_HLV_Inter,23,FALSE)-HLOOKUP(AJ4+5,Journalier_HLV_Inter,24,FALSE),IF(COUNTIF(Week_end,AJ4),0,IF(COUNTIF(Jours_fériés,AJ4),0,HLOOKUP(AJ4+1,Journalier_HLV_Inter,23,FALSE)-HLOOKUP(AJ4+2,Journalier_HLV_Inter,24,FALSE)))))))))))))))))))</f>
        <v>0</v>
      </c>
      <c r="AK33" s="70">
        <f>IF(WEEKDAY(AK4,2)=5,(HLOOKUP(AK4+3,Journalier_HLV_Inter,23,FALSE)-HLOOKUP(AK4+4,Journalier_HLV_Inter,24,FALSE)),IF(AND(WEEKDAY(AK4,2)=1,COUNTIF(Jours_fériés,AND(AK4+1,IE+2))),HLOOKUP(AK4+3,Journalier_HLV_Inter,23,FALSE)-HLOOKUP(AK4+4,Journalier_HLV_Inter,24,FALSE),IF(AND(WEEKDAY(AK4,2)=1,COUNTIF(Jours_fériés,AK4+1)),HLOOKUP(AK4+2,Journalier_HLV_Inter,23,FALSE)-HLOOKUP(AK4+3,Journalier_HLV_Inter,24,FALSE),IF(AND(WEEKDAY(AK4,2)=1,COUNTIF(Jours_fériés,AK4+2)),HLOOKUP(AK4+1,Journalier_HLV_Inter,23,FALSE)-HLOOKUP(AK4+3,Journalier_HLV_Inter,24,FALSE),IF(AND(WEEKDAY(AK4,2)=2,COUNTIF(Jours_fériés,AND(AK4+1,AK4+2))),HLOOKUP(AK4+3,Journalier_HLV_Inter,23,FALSE)-HLOOKUP(AK4+4,Journalier_HLV_Inter,24,FALSE),IF(AND(WEEKDAY(AK4,2)=2,COUNTIF(Jours_fériés,AK4+1)),HLOOKUP(AK4+2,Journalier_HLV_Inter,23,FALSE)-HLOOKUP(AK4+3,Journalier_HLV_Inter,24,FALSE),IF(AND(WEEKDAY(AK4,2)=2,COUNTIF(Jours_fériés,AK4+2)),HLOOKUP(AK4+1,Journalier_HLV_Inter,23,FALSE)-HLOOKUP(AK4+3,Journalier_HLV_Inter,24,FALSE),IF(AND(WEEKDAY(AK4,2)=3,COUNTIF(Jours_fériés,AND(AK4+1,AK4+2))),HLOOKUP(AK4+3,Journalier_HLV_Inter,23,FALSE)-HLOOKUP(AK4+4,Journalier_HLV_Inter,24,FALSE),IF(AND(WEEKDAY(AK4,2)=3,COUNTIF(Jours_fériés,AK4+1)),HLOOKUP(AK4+2,Journalier_HLV_Inter,23,FALSE)-HLOOKUP(AK4+3,Journalier_HLV_Inter,24,FALSE),IF(AND(WEEKDAY(AK4,2)=3,COUNTIF(Jours_fériés,AK4+2)),HLOOKUP(AK4+1,Journalier_HLV_Inter,23,FALSE)-HLOOKUP(AK4+5,Journalier_HLV_Inter,24,FALSE),IF(WEEKDAY(AK4,2)=4,(HLOOKUP(AK4+1,Journalier_HLV_Inter,23,FALSE)-HLOOKUP(AK4+4,Journalier_HLV_Inter,24,FALSE)),IF(AND(WEEKDAY(AK4,2)=4,COUNTIF(Jours_fériés,AK4+1)),HLOOKUP(AK4+4,Journalier_HLV_Inter,23,FALSE)-HLOOKUP(AK4+5,Journalier_HLV_Inter,24,FALSE),IF(AND(WEEKDAY(AK4,2)=4,COUNTIF(Jours_fériés,AND(AK4+1,AK4+4))),HLOOKUP(AK4+5,Journalier_HLV_Inter,23,FALSE)-HLOOKUP(AK4+6,Journalier_HLV_Inter,24,FALSE),IF(AND(WEEKDAY(AK4,2)=4,COUNTIF(Jours_fériés,AK4+4)),HLOOKUP(AK4+1,Journalier_HLV_Inter,23,FALSE)-HLOOKUP(AK4+5,Journalier_HLV_Inter,24,FALSE),IF(AND(WEEKDAY(AK4,2)=5,COUNTIF(Jours_fériés,AK4+3)),HLOOKUP(AK4+4,Journalier_HLV_Inter,23,FALSE)-HLOOKUP(AK4+5,Journalier_HLV_Inter,24,FALSE),IF(AND(WEEKDAY(AK4,2)=5,COUNTIF(Jours_fériés,AK4+4)),HLOOKUP(AK4+3,Journalier_HLV_Inter,23,FALSE)-HLOOKUP(AK4+5,Journalier_HLV_Inter,24,FALSE),IF(COUNTIF(Week_end,AK4),0,IF(COUNTIF(Jours_fériés,AK4),0,HLOOKUP(AK4+1,Journalier_HLV_Inter,23,FALSE)-HLOOKUP(AK4+2,Journalier_HLV_Inter,24,FALSE)))))))))))))))))))</f>
        <v>0</v>
      </c>
      <c r="AL33" s="70">
        <f>IF(WEEKDAY(AL4,2)=5,(HLOOKUP(AL4+3,Journalier_HLV_Inter,23,FALSE)-HLOOKUP(AL4+4,Journalier_HLV_Inter,24,FALSE)),IF(AND(WEEKDAY(AL4,2)=1,COUNTIF(Jours_fériés,AND(AL4+1,IE+2))),HLOOKUP(AL4+3,Journalier_HLV_Inter,23,FALSE)-HLOOKUP(AL4+4,Journalier_HLV_Inter,24,FALSE),IF(AND(WEEKDAY(AL4,2)=1,COUNTIF(Jours_fériés,AL4+1)),HLOOKUP(AL4+2,Journalier_HLV_Inter,23,FALSE)-HLOOKUP(AL4+3,Journalier_HLV_Inter,24,FALSE),IF(AND(WEEKDAY(AL4,2)=1,COUNTIF(Jours_fériés,AL4+2)),HLOOKUP(AL4+1,Journalier_HLV_Inter,23,FALSE)-HLOOKUP(AL4+3,Journalier_HLV_Inter,24,FALSE),IF(AND(WEEKDAY(AL4,2)=2,COUNTIF(Jours_fériés,AND(AL4+1,AL4+2))),HLOOKUP(AL4+3,Journalier_HLV_Inter,23,FALSE)-HLOOKUP(AL4+4,Journalier_HLV_Inter,24,FALSE),IF(AND(WEEKDAY(AL4,2)=2,COUNTIF(Jours_fériés,AL4+1)),HLOOKUP(AL4+2,Journalier_HLV_Inter,23,FALSE)-HLOOKUP(AL4+3,Journalier_HLV_Inter,24,FALSE),IF(AND(WEEKDAY(AL4,2)=2,COUNTIF(Jours_fériés,AL4+2)),HLOOKUP(AL4+1,Journalier_HLV_Inter,23,FALSE)-HLOOKUP(AL4+3,Journalier_HLV_Inter,24,FALSE),IF(AND(WEEKDAY(AL4,2)=3,COUNTIF(Jours_fériés,AND(AL4+1,AL4+2))),HLOOKUP(AL4+3,Journalier_HLV_Inter,23,FALSE)-HLOOKUP(AL4+4,Journalier_HLV_Inter,24,FALSE),IF(AND(WEEKDAY(AL4,2)=3,COUNTIF(Jours_fériés,AL4+1)),HLOOKUP(AL4+2,Journalier_HLV_Inter,23,FALSE)-HLOOKUP(AL4+3,Journalier_HLV_Inter,24,FALSE),IF(AND(WEEKDAY(AL4,2)=3,COUNTIF(Jours_fériés,AL4+2)),HLOOKUP(AL4+1,Journalier_HLV_Inter,23,FALSE)-HLOOKUP(AL4+5,Journalier_HLV_Inter,24,FALSE),IF(WEEKDAY(AL4,2)=4,(HLOOKUP(AL4+1,Journalier_HLV_Inter,23,FALSE)-HLOOKUP(AL4+4,Journalier_HLV_Inter,24,FALSE)),IF(AND(WEEKDAY(AL4,2)=4,COUNTIF(Jours_fériés,AL4+1)),HLOOKUP(AL4+4,Journalier_HLV_Inter,23,FALSE)-HLOOKUP(AL4+5,Journalier_HLV_Inter,24,FALSE),IF(AND(WEEKDAY(AL4,2)=4,COUNTIF(Jours_fériés,AND(AL4+1,AL4+4))),HLOOKUP(AL4+5,Journalier_HLV_Inter,23,FALSE)-HLOOKUP(AL4+6,Journalier_HLV_Inter,24,FALSE),IF(AND(WEEKDAY(AL4,2)=4,COUNTIF(Jours_fériés,AL4+4)),HLOOKUP(AL4+1,Journalier_HLV_Inter,23,FALSE)-HLOOKUP(AL4+5,Journalier_HLV_Inter,24,FALSE),IF(AND(WEEKDAY(AL4,2)=5,COUNTIF(Jours_fériés,AL4+3)),HLOOKUP(AL4+4,Journalier_HLV_Inter,23,FALSE)-HLOOKUP(AL4+5,Journalier_HLV_Inter,24,FALSE),IF(AND(WEEKDAY(AL4,2)=5,COUNTIF(Jours_fériés,AL4+4)),HLOOKUP(AL4+3,Journalier_HLV_Inter,23,FALSE)-HLOOKUP(AL4+5,Journalier_HLV_Inter,24,FALSE),IF(COUNTIF(Week_end,AL4),0,IF(COUNTIF(Jours_fériés,AL4),0,HLOOKUP(AL4+1,Journalier_HLV_Inter,23,FALSE)-HLOOKUP(AL4+2,Journalier_HLV_Inter,24,FALSE)))))))))))))))))))</f>
        <v>0</v>
      </c>
      <c r="AM33" s="70">
        <f>IF(WEEKDAY(AM4,2)=5,(HLOOKUP(AM4+3,Journalier_HLV_Inter,23,FALSE)-HLOOKUP(AM4+4,Journalier_HLV_Inter,24,FALSE)),IF(AND(WEEKDAY(AM4,2)=1,COUNTIF(Jours_fériés,AND(AM4+1,IE+2))),HLOOKUP(AM4+3,Journalier_HLV_Inter,23,FALSE)-HLOOKUP(AM4+4,Journalier_HLV_Inter,24,FALSE),IF(AND(WEEKDAY(AM4,2)=1,COUNTIF(Jours_fériés,AM4+1)),HLOOKUP(AM4+2,Journalier_HLV_Inter,23,FALSE)-HLOOKUP(AM4+3,Journalier_HLV_Inter,24,FALSE),IF(AND(WEEKDAY(AM4,2)=1,COUNTIF(Jours_fériés,AM4+2)),HLOOKUP(AM4+1,Journalier_HLV_Inter,23,FALSE)-HLOOKUP(AM4+3,Journalier_HLV_Inter,24,FALSE),IF(AND(WEEKDAY(AM4,2)=2,COUNTIF(Jours_fériés,AND(AM4+1,AM4+2))),HLOOKUP(AM4+3,Journalier_HLV_Inter,23,FALSE)-HLOOKUP(AM4+4,Journalier_HLV_Inter,24,FALSE),IF(AND(WEEKDAY(AM4,2)=2,COUNTIF(Jours_fériés,AM4+1)),HLOOKUP(AM4+2,Journalier_HLV_Inter,23,FALSE)-HLOOKUP(AM4+3,Journalier_HLV_Inter,24,FALSE),IF(AND(WEEKDAY(AM4,2)=2,COUNTIF(Jours_fériés,AM4+2)),HLOOKUP(AM4+1,Journalier_HLV_Inter,23,FALSE)-HLOOKUP(AM4+3,Journalier_HLV_Inter,24,FALSE),IF(AND(WEEKDAY(AM4,2)=3,COUNTIF(Jours_fériés,AND(AM4+1,AM4+2))),HLOOKUP(AM4+3,Journalier_HLV_Inter,23,FALSE)-HLOOKUP(AM4+4,Journalier_HLV_Inter,24,FALSE),IF(AND(WEEKDAY(AM4,2)=3,COUNTIF(Jours_fériés,AM4+1)),HLOOKUP(AM4+2,Journalier_HLV_Inter,23,FALSE)-HLOOKUP(AM4+3,Journalier_HLV_Inter,24,FALSE),IF(AND(WEEKDAY(AM4,2)=3,COUNTIF(Jours_fériés,AM4+2)),HLOOKUP(AM4+1,Journalier_HLV_Inter,23,FALSE)-HLOOKUP(AM4+5,Journalier_HLV_Inter,24,FALSE),IF(WEEKDAY(AM4,2)=4,(HLOOKUP(AM4+1,Journalier_HLV_Inter,23,FALSE)-HLOOKUP(AM4+4,Journalier_HLV_Inter,24,FALSE)),IF(AND(WEEKDAY(AM4,2)=4,COUNTIF(Jours_fériés,AM4+1)),HLOOKUP(AM4+4,Journalier_HLV_Inter,23,FALSE)-HLOOKUP(AM4+5,Journalier_HLV_Inter,24,FALSE),IF(AND(WEEKDAY(AM4,2)=4,COUNTIF(Jours_fériés,AND(AM4+1,AM4+4))),HLOOKUP(AM4+5,Journalier_HLV_Inter,23,FALSE)-HLOOKUP(AM4+6,Journalier_HLV_Inter,24,FALSE),IF(AND(WEEKDAY(AM4,2)=4,COUNTIF(Jours_fériés,AM4+4)),HLOOKUP(AM4+1,Journalier_HLV_Inter,23,FALSE)-HLOOKUP(AM4+5,Journalier_HLV_Inter,24,FALSE),IF(AND(WEEKDAY(AM4,2)=5,COUNTIF(Jours_fériés,AM4+3)),HLOOKUP(AM4+4,Journalier_HLV_Inter,23,FALSE)-HLOOKUP(AM4+5,Journalier_HLV_Inter,24,FALSE),IF(AND(WEEKDAY(AM4,2)=5,COUNTIF(Jours_fériés,AM4+4)),HLOOKUP(AM4+3,Journalier_HLV_Inter,23,FALSE)-HLOOKUP(AM4+5,Journalier_HLV_Inter,24,FALSE),IF(COUNTIF(Week_end,AM4),0,IF(COUNTIF(Jours_fériés,AM4),0,HLOOKUP(AM4+1,Journalier_HLV_Inter,23,FALSE)-HLOOKUP(AM4+2,Journalier_HLV_Inter,24,FALSE)))))))))))))))))))</f>
        <v>0</v>
      </c>
      <c r="AN33" s="70">
        <f>IF(WEEKDAY(AN4,2)=5,(HLOOKUP(AN4+3,Journalier_HLV_Inter,23,FALSE)-HLOOKUP(AN4+4,Journalier_HLV_Inter,24,FALSE)),IF(AND(WEEKDAY(AN4,2)=1,COUNTIF(Jours_fériés,AND(AN4+1,IE+2))),HLOOKUP(AN4+3,Journalier_HLV_Inter,23,FALSE)-HLOOKUP(AN4+4,Journalier_HLV_Inter,24,FALSE),IF(AND(WEEKDAY(AN4,2)=1,COUNTIF(Jours_fériés,AN4+1)),HLOOKUP(AN4+2,Journalier_HLV_Inter,23,FALSE)-HLOOKUP(AN4+3,Journalier_HLV_Inter,24,FALSE),IF(AND(WEEKDAY(AN4,2)=1,COUNTIF(Jours_fériés,AN4+2)),HLOOKUP(AN4+1,Journalier_HLV_Inter,23,FALSE)-HLOOKUP(AN4+3,Journalier_HLV_Inter,24,FALSE),IF(AND(WEEKDAY(AN4,2)=2,COUNTIF(Jours_fériés,AND(AN4+1,AN4+2))),HLOOKUP(AN4+3,Journalier_HLV_Inter,23,FALSE)-HLOOKUP(AN4+4,Journalier_HLV_Inter,24,FALSE),IF(AND(WEEKDAY(AN4,2)=2,COUNTIF(Jours_fériés,AN4+1)),HLOOKUP(AN4+2,Journalier_HLV_Inter,23,FALSE)-HLOOKUP(AN4+3,Journalier_HLV_Inter,24,FALSE),IF(AND(WEEKDAY(AN4,2)=2,COUNTIF(Jours_fériés,AN4+2)),HLOOKUP(AN4+1,Journalier_HLV_Inter,23,FALSE)-HLOOKUP(AN4+3,Journalier_HLV_Inter,24,FALSE),IF(AND(WEEKDAY(AN4,2)=3,COUNTIF(Jours_fériés,AND(AN4+1,AN4+2))),HLOOKUP(AN4+3,Journalier_HLV_Inter,23,FALSE)-HLOOKUP(AN4+4,Journalier_HLV_Inter,24,FALSE),IF(AND(WEEKDAY(AN4,2)=3,COUNTIF(Jours_fériés,AN4+1)),HLOOKUP(AN4+2,Journalier_HLV_Inter,23,FALSE)-HLOOKUP(AN4+3,Journalier_HLV_Inter,24,FALSE),IF(AND(WEEKDAY(AN4,2)=3,COUNTIF(Jours_fériés,AN4+2)),HLOOKUP(AN4+1,Journalier_HLV_Inter,23,FALSE)-HLOOKUP(AN4+5,Journalier_HLV_Inter,24,FALSE),IF(WEEKDAY(AN4,2)=4,(HLOOKUP(AN4+1,Journalier_HLV_Inter,23,FALSE)-HLOOKUP(AN4+4,Journalier_HLV_Inter,24,FALSE)),IF(AND(WEEKDAY(AN4,2)=4,COUNTIF(Jours_fériés,AN4+1)),HLOOKUP(AN4+4,Journalier_HLV_Inter,23,FALSE)-HLOOKUP(AN4+5,Journalier_HLV_Inter,24,FALSE),IF(AND(WEEKDAY(AN4,2)=4,COUNTIF(Jours_fériés,AND(AN4+1,AN4+4))),HLOOKUP(AN4+5,Journalier_HLV_Inter,23,FALSE)-HLOOKUP(AN4+6,Journalier_HLV_Inter,24,FALSE),IF(AND(WEEKDAY(AN4,2)=4,COUNTIF(Jours_fériés,AN4+4)),HLOOKUP(AN4+1,Journalier_HLV_Inter,23,FALSE)-HLOOKUP(AN4+5,Journalier_HLV_Inter,24,FALSE),IF(AND(WEEKDAY(AN4,2)=5,COUNTIF(Jours_fériés,AN4+3)),HLOOKUP(AN4+4,Journalier_HLV_Inter,23,FALSE)-HLOOKUP(AN4+5,Journalier_HLV_Inter,24,FALSE),IF(AND(WEEKDAY(AN4,2)=5,COUNTIF(Jours_fériés,AN4+4)),HLOOKUP(AN4+3,Journalier_HLV_Inter,23,FALSE)-HLOOKUP(AN4+5,Journalier_HLV_Inter,24,FALSE),IF(COUNTIF(Week_end,AN4),0,IF(COUNTIF(Jours_fériés,AN4),0,HLOOKUP(AN4+1,Journalier_HLV_Inter,23,FALSE)-HLOOKUP(AN4+2,Journalier_HLV_Inter,24,FALSE)))))))))))))))))))</f>
        <v>0</v>
      </c>
      <c r="AO33" s="70">
        <f>IF(WEEKDAY(AO4,2)=5,(HLOOKUP(AO4+3,Journalier_HLV_Inter,23,FALSE)-HLOOKUP(AO4+4,Journalier_HLV_Inter,24,FALSE)),IF(AND(WEEKDAY(AO4,2)=1,COUNTIF(Jours_fériés,AND(AO4+1,IE+2))),HLOOKUP(AO4+3,Journalier_HLV_Inter,23,FALSE)-HLOOKUP(AO4+4,Journalier_HLV_Inter,24,FALSE),IF(AND(WEEKDAY(AO4,2)=1,COUNTIF(Jours_fériés,AO4+1)),HLOOKUP(AO4+2,Journalier_HLV_Inter,23,FALSE)-HLOOKUP(AO4+3,Journalier_HLV_Inter,24,FALSE),IF(AND(WEEKDAY(AO4,2)=1,COUNTIF(Jours_fériés,AO4+2)),HLOOKUP(AO4+1,Journalier_HLV_Inter,23,FALSE)-HLOOKUP(AO4+3,Journalier_HLV_Inter,24,FALSE),IF(AND(WEEKDAY(AO4,2)=2,COUNTIF(Jours_fériés,AND(AO4+1,AO4+2))),HLOOKUP(AO4+3,Journalier_HLV_Inter,23,FALSE)-HLOOKUP(AO4+4,Journalier_HLV_Inter,24,FALSE),IF(AND(WEEKDAY(AO4,2)=2,COUNTIF(Jours_fériés,AO4+1)),HLOOKUP(AO4+2,Journalier_HLV_Inter,23,FALSE)-HLOOKUP(AO4+3,Journalier_HLV_Inter,24,FALSE),IF(AND(WEEKDAY(AO4,2)=2,COUNTIF(Jours_fériés,AO4+2)),HLOOKUP(AO4+1,Journalier_HLV_Inter,23,FALSE)-HLOOKUP(AO4+3,Journalier_HLV_Inter,24,FALSE),IF(AND(WEEKDAY(AO4,2)=3,COUNTIF(Jours_fériés,AND(AO4+1,AO4+2))),HLOOKUP(AO4+3,Journalier_HLV_Inter,23,FALSE)-HLOOKUP(AO4+4,Journalier_HLV_Inter,24,FALSE),IF(AND(WEEKDAY(AO4,2)=3,COUNTIF(Jours_fériés,AO4+1)),HLOOKUP(AO4+2,Journalier_HLV_Inter,23,FALSE)-HLOOKUP(AO4+3,Journalier_HLV_Inter,24,FALSE),IF(AND(WEEKDAY(AO4,2)=3,COUNTIF(Jours_fériés,AO4+2)),HLOOKUP(AO4+1,Journalier_HLV_Inter,23,FALSE)-HLOOKUP(AO4+5,Journalier_HLV_Inter,24,FALSE),IF(WEEKDAY(AO4,2)=4,(HLOOKUP(AO4+1,Journalier_HLV_Inter,23,FALSE)-HLOOKUP(AO4+4,Journalier_HLV_Inter,24,FALSE)),IF(AND(WEEKDAY(AO4,2)=4,COUNTIF(Jours_fériés,AO4+1)),HLOOKUP(AO4+4,Journalier_HLV_Inter,23,FALSE)-HLOOKUP(AO4+5,Journalier_HLV_Inter,24,FALSE),IF(AND(WEEKDAY(AO4,2)=4,COUNTIF(Jours_fériés,AND(AO4+1,AO4+4))),HLOOKUP(AO4+5,Journalier_HLV_Inter,23,FALSE)-HLOOKUP(AO4+6,Journalier_HLV_Inter,24,FALSE),IF(AND(WEEKDAY(AO4,2)=4,COUNTIF(Jours_fériés,AO4+4)),HLOOKUP(AO4+1,Journalier_HLV_Inter,23,FALSE)-HLOOKUP(AO4+5,Journalier_HLV_Inter,24,FALSE),IF(AND(WEEKDAY(AO4,2)=5,COUNTIF(Jours_fériés,AO4+3)),HLOOKUP(AO4+4,Journalier_HLV_Inter,23,FALSE)-HLOOKUP(AO4+5,Journalier_HLV_Inter,24,FALSE),IF(AND(WEEKDAY(AO4,2)=5,COUNTIF(Jours_fériés,AO4+4)),HLOOKUP(AO4+3,Journalier_HLV_Inter,23,FALSE)-HLOOKUP(AO4+5,Journalier_HLV_Inter,24,FALSE),IF(COUNTIF(Week_end,AO4),0,IF(COUNTIF(Jours_fériés,AO4),0,HLOOKUP(AO4+1,Journalier_HLV_Inter,23,FALSE)-HLOOKUP(AO4+2,Journalier_HLV_Inter,24,FALSE)))))))))))))))))))</f>
        <v>0</v>
      </c>
      <c r="AP33" s="70">
        <f>IF(WEEKDAY(AP4,2)=5,(HLOOKUP(AP4+3,Journalier_HLV_Inter,23,FALSE)-HLOOKUP(AP4+4,Journalier_HLV_Inter,24,FALSE)),IF(AND(WEEKDAY(AP4,2)=1,COUNTIF(Jours_fériés,AND(AP4+1,IE+2))),HLOOKUP(AP4+3,Journalier_HLV_Inter,23,FALSE)-HLOOKUP(AP4+4,Journalier_HLV_Inter,24,FALSE),IF(AND(WEEKDAY(AP4,2)=1,COUNTIF(Jours_fériés,AP4+1)),HLOOKUP(AP4+2,Journalier_HLV_Inter,23,FALSE)-HLOOKUP(AP4+3,Journalier_HLV_Inter,24,FALSE),IF(AND(WEEKDAY(AP4,2)=1,COUNTIF(Jours_fériés,AP4+2)),HLOOKUP(AP4+1,Journalier_HLV_Inter,23,FALSE)-HLOOKUP(AP4+3,Journalier_HLV_Inter,24,FALSE),IF(AND(WEEKDAY(AP4,2)=2,COUNTIF(Jours_fériés,AND(AP4+1,AP4+2))),HLOOKUP(AP4+3,Journalier_HLV_Inter,23,FALSE)-HLOOKUP(AP4+4,Journalier_HLV_Inter,24,FALSE),IF(AND(WEEKDAY(AP4,2)=2,COUNTIF(Jours_fériés,AP4+1)),HLOOKUP(AP4+2,Journalier_HLV_Inter,23,FALSE)-HLOOKUP(AP4+3,Journalier_HLV_Inter,24,FALSE),IF(AND(WEEKDAY(AP4,2)=2,COUNTIF(Jours_fériés,AP4+2)),HLOOKUP(AP4+1,Journalier_HLV_Inter,23,FALSE)-HLOOKUP(AP4+3,Journalier_HLV_Inter,24,FALSE),IF(AND(WEEKDAY(AP4,2)=3,COUNTIF(Jours_fériés,AND(AP4+1,AP4+2))),HLOOKUP(AP4+3,Journalier_HLV_Inter,23,FALSE)-HLOOKUP(AP4+4,Journalier_HLV_Inter,24,FALSE),IF(AND(WEEKDAY(AP4,2)=3,COUNTIF(Jours_fériés,AP4+1)),HLOOKUP(AP4+2,Journalier_HLV_Inter,23,FALSE)-HLOOKUP(AP4+3,Journalier_HLV_Inter,24,FALSE),IF(AND(WEEKDAY(AP4,2)=3,COUNTIF(Jours_fériés,AP4+2)),HLOOKUP(AP4+1,Journalier_HLV_Inter,23,FALSE)-HLOOKUP(AP4+5,Journalier_HLV_Inter,24,FALSE),IF(WEEKDAY(AP4,2)=4,(HLOOKUP(AP4+1,Journalier_HLV_Inter,23,FALSE)-HLOOKUP(AP4+4,Journalier_HLV_Inter,24,FALSE)),IF(AND(WEEKDAY(AP4,2)=4,COUNTIF(Jours_fériés,AP4+1)),HLOOKUP(AP4+4,Journalier_HLV_Inter,23,FALSE)-HLOOKUP(AP4+5,Journalier_HLV_Inter,24,FALSE),IF(AND(WEEKDAY(AP4,2)=4,COUNTIF(Jours_fériés,AND(AP4+1,AP4+4))),HLOOKUP(AP4+5,Journalier_HLV_Inter,23,FALSE)-HLOOKUP(AP4+6,Journalier_HLV_Inter,24,FALSE),IF(AND(WEEKDAY(AP4,2)=4,COUNTIF(Jours_fériés,AP4+4)),HLOOKUP(AP4+1,Journalier_HLV_Inter,23,FALSE)-HLOOKUP(AP4+5,Journalier_HLV_Inter,24,FALSE),IF(AND(WEEKDAY(AP4,2)=5,COUNTIF(Jours_fériés,AP4+3)),HLOOKUP(AP4+4,Journalier_HLV_Inter,23,FALSE)-HLOOKUP(AP4+5,Journalier_HLV_Inter,24,FALSE),IF(AND(WEEKDAY(AP4,2)=5,COUNTIF(Jours_fériés,AP4+4)),HLOOKUP(AP4+3,Journalier_HLV_Inter,23,FALSE)-HLOOKUP(AP4+5,Journalier_HLV_Inter,24,FALSE),IF(COUNTIF(Week_end,AP4),0,IF(COUNTIF(Jours_fériés,AP4),0,HLOOKUP(AP4+1,Journalier_HLV_Inter,23,FALSE)-HLOOKUP(AP4+2,Journalier_HLV_Inter,24,FALSE)))))))))))))))))))</f>
        <v>0</v>
      </c>
      <c r="AQ33" s="70">
        <f>IF(WEEKDAY(AQ4,2)=5,(HLOOKUP(AQ4+3,Journalier_HLV_Inter,23,FALSE)-HLOOKUP(AQ4+4,Journalier_HLV_Inter,24,FALSE)),IF(AND(WEEKDAY(AQ4,2)=1,COUNTIF(Jours_fériés,AND(AQ4+1,IE+2))),HLOOKUP(AQ4+3,Journalier_HLV_Inter,23,FALSE)-HLOOKUP(AQ4+4,Journalier_HLV_Inter,24,FALSE),IF(AND(WEEKDAY(AQ4,2)=1,COUNTIF(Jours_fériés,AQ4+1)),HLOOKUP(AQ4+2,Journalier_HLV_Inter,23,FALSE)-HLOOKUP(AQ4+3,Journalier_HLV_Inter,24,FALSE),IF(AND(WEEKDAY(AQ4,2)=1,COUNTIF(Jours_fériés,AQ4+2)),HLOOKUP(AQ4+1,Journalier_HLV_Inter,23,FALSE)-HLOOKUP(AQ4+3,Journalier_HLV_Inter,24,FALSE),IF(AND(WEEKDAY(AQ4,2)=2,COUNTIF(Jours_fériés,AND(AQ4+1,AQ4+2))),HLOOKUP(AQ4+3,Journalier_HLV_Inter,23,FALSE)-HLOOKUP(AQ4+4,Journalier_HLV_Inter,24,FALSE),IF(AND(WEEKDAY(AQ4,2)=2,COUNTIF(Jours_fériés,AQ4+1)),HLOOKUP(AQ4+2,Journalier_HLV_Inter,23,FALSE)-HLOOKUP(AQ4+3,Journalier_HLV_Inter,24,FALSE),IF(AND(WEEKDAY(AQ4,2)=2,COUNTIF(Jours_fériés,AQ4+2)),HLOOKUP(AQ4+1,Journalier_HLV_Inter,23,FALSE)-HLOOKUP(AQ4+3,Journalier_HLV_Inter,24,FALSE),IF(AND(WEEKDAY(AQ4,2)=3,COUNTIF(Jours_fériés,AND(AQ4+1,AQ4+2))),HLOOKUP(AQ4+3,Journalier_HLV_Inter,23,FALSE)-HLOOKUP(AQ4+4,Journalier_HLV_Inter,24,FALSE),IF(AND(WEEKDAY(AQ4,2)=3,COUNTIF(Jours_fériés,AQ4+1)),HLOOKUP(AQ4+2,Journalier_HLV_Inter,23,FALSE)-HLOOKUP(AQ4+3,Journalier_HLV_Inter,24,FALSE),IF(AND(WEEKDAY(AQ4,2)=3,COUNTIF(Jours_fériés,AQ4+2)),HLOOKUP(AQ4+1,Journalier_HLV_Inter,23,FALSE)-HLOOKUP(AQ4+5,Journalier_HLV_Inter,24,FALSE),IF(WEEKDAY(AQ4,2)=4,(HLOOKUP(AQ4+1,Journalier_HLV_Inter,23,FALSE)-HLOOKUP(AQ4+4,Journalier_HLV_Inter,24,FALSE)),IF(AND(WEEKDAY(AQ4,2)=4,COUNTIF(Jours_fériés,AQ4+1)),HLOOKUP(AQ4+4,Journalier_HLV_Inter,23,FALSE)-HLOOKUP(AQ4+5,Journalier_HLV_Inter,24,FALSE),IF(AND(WEEKDAY(AQ4,2)=4,COUNTIF(Jours_fériés,AND(AQ4+1,AQ4+4))),HLOOKUP(AQ4+5,Journalier_HLV_Inter,23,FALSE)-HLOOKUP(AQ4+6,Journalier_HLV_Inter,24,FALSE),IF(AND(WEEKDAY(AQ4,2)=4,COUNTIF(Jours_fériés,AQ4+4)),HLOOKUP(AQ4+1,Journalier_HLV_Inter,23,FALSE)-HLOOKUP(AQ4+5,Journalier_HLV_Inter,24,FALSE),IF(AND(WEEKDAY(AQ4,2)=5,COUNTIF(Jours_fériés,AQ4+3)),HLOOKUP(AQ4+4,Journalier_HLV_Inter,23,FALSE)-HLOOKUP(AQ4+5,Journalier_HLV_Inter,24,FALSE),IF(AND(WEEKDAY(AQ4,2)=5,COUNTIF(Jours_fériés,AQ4+4)),HLOOKUP(AQ4+3,Journalier_HLV_Inter,23,FALSE)-HLOOKUP(AQ4+5,Journalier_HLV_Inter,24,FALSE),IF(COUNTIF(Week_end,AQ4),0,IF(COUNTIF(Jours_fériés,AQ4),0,HLOOKUP(AQ4+1,Journalier_HLV_Inter,23,FALSE)-HLOOKUP(AQ4+2,Journalier_HLV_Inter,24,FALSE)))))))))))))))))))</f>
        <v>0</v>
      </c>
      <c r="AR33" s="70">
        <f>IF(WEEKDAY(AR4,2)=5,(HLOOKUP(AR4+3,Journalier_HLV_Inter,23,FALSE)-HLOOKUP(AR4+4,Journalier_HLV_Inter,24,FALSE)),IF(AND(WEEKDAY(AR4,2)=1,COUNTIF(Jours_fériés,AND(AR4+1,IE+2))),HLOOKUP(AR4+3,Journalier_HLV_Inter,23,FALSE)-HLOOKUP(AR4+4,Journalier_HLV_Inter,24,FALSE),IF(AND(WEEKDAY(AR4,2)=1,COUNTIF(Jours_fériés,AR4+1)),HLOOKUP(AR4+2,Journalier_HLV_Inter,23,FALSE)-HLOOKUP(AR4+3,Journalier_HLV_Inter,24,FALSE),IF(AND(WEEKDAY(AR4,2)=1,COUNTIF(Jours_fériés,AR4+2)),HLOOKUP(AR4+1,Journalier_HLV_Inter,23,FALSE)-HLOOKUP(AR4+3,Journalier_HLV_Inter,24,FALSE),IF(AND(WEEKDAY(AR4,2)=2,COUNTIF(Jours_fériés,AND(AR4+1,AR4+2))),HLOOKUP(AR4+3,Journalier_HLV_Inter,23,FALSE)-HLOOKUP(AR4+4,Journalier_HLV_Inter,24,FALSE),IF(AND(WEEKDAY(AR4,2)=2,COUNTIF(Jours_fériés,AR4+1)),HLOOKUP(AR4+2,Journalier_HLV_Inter,23,FALSE)-HLOOKUP(AR4+3,Journalier_HLV_Inter,24,FALSE),IF(AND(WEEKDAY(AR4,2)=2,COUNTIF(Jours_fériés,AR4+2)),HLOOKUP(AR4+1,Journalier_HLV_Inter,23,FALSE)-HLOOKUP(AR4+3,Journalier_HLV_Inter,24,FALSE),IF(AND(WEEKDAY(AR4,2)=3,COUNTIF(Jours_fériés,AND(AR4+1,AR4+2))),HLOOKUP(AR4+3,Journalier_HLV_Inter,23,FALSE)-HLOOKUP(AR4+4,Journalier_HLV_Inter,24,FALSE),IF(AND(WEEKDAY(AR4,2)=3,COUNTIF(Jours_fériés,AR4+1)),HLOOKUP(AR4+2,Journalier_HLV_Inter,23,FALSE)-HLOOKUP(AR4+3,Journalier_HLV_Inter,24,FALSE),IF(AND(WEEKDAY(AR4,2)=3,COUNTIF(Jours_fériés,AR4+2)),HLOOKUP(AR4+1,Journalier_HLV_Inter,23,FALSE)-HLOOKUP(AR4+5,Journalier_HLV_Inter,24,FALSE),IF(WEEKDAY(AR4,2)=4,(HLOOKUP(AR4+1,Journalier_HLV_Inter,23,FALSE)-HLOOKUP(AR4+4,Journalier_HLV_Inter,24,FALSE)),IF(AND(WEEKDAY(AR4,2)=4,COUNTIF(Jours_fériés,AR4+1)),HLOOKUP(AR4+4,Journalier_HLV_Inter,23,FALSE)-HLOOKUP(AR4+5,Journalier_HLV_Inter,24,FALSE),IF(AND(WEEKDAY(AR4,2)=4,COUNTIF(Jours_fériés,AND(AR4+1,AR4+4))),HLOOKUP(AR4+5,Journalier_HLV_Inter,23,FALSE)-HLOOKUP(AR4+6,Journalier_HLV_Inter,24,FALSE),IF(AND(WEEKDAY(AR4,2)=4,COUNTIF(Jours_fériés,AR4+4)),HLOOKUP(AR4+1,Journalier_HLV_Inter,23,FALSE)-HLOOKUP(AR4+5,Journalier_HLV_Inter,24,FALSE),IF(AND(WEEKDAY(AR4,2)=5,COUNTIF(Jours_fériés,AR4+3)),HLOOKUP(AR4+4,Journalier_HLV_Inter,23,FALSE)-HLOOKUP(AR4+5,Journalier_HLV_Inter,24,FALSE),IF(AND(WEEKDAY(AR4,2)=5,COUNTIF(Jours_fériés,AR4+4)),HLOOKUP(AR4+3,Journalier_HLV_Inter,23,FALSE)-HLOOKUP(AR4+5,Journalier_HLV_Inter,24,FALSE),IF(COUNTIF(Week_end,AR4),0,IF(COUNTIF(Jours_fériés,AR4),0,HLOOKUP(AR4+1,Journalier_HLV_Inter,23,FALSE)-HLOOKUP(AR4+2,Journalier_HLV_Inter,24,FALSE)))))))))))))))))))</f>
        <v>0</v>
      </c>
      <c r="AS33" s="70">
        <f>IF(WEEKDAY(AS4,2)=5,(HLOOKUP(AS4+3,Journalier_HLV_Inter,23,FALSE)-HLOOKUP(AS4+4,Journalier_HLV_Inter,24,FALSE)),IF(AND(WEEKDAY(AS4,2)=1,COUNTIF(Jours_fériés,AND(AS4+1,IE+2))),HLOOKUP(AS4+3,Journalier_HLV_Inter,23,FALSE)-HLOOKUP(AS4+4,Journalier_HLV_Inter,24,FALSE),IF(AND(WEEKDAY(AS4,2)=1,COUNTIF(Jours_fériés,AS4+1)),HLOOKUP(AS4+2,Journalier_HLV_Inter,23,FALSE)-HLOOKUP(AS4+3,Journalier_HLV_Inter,24,FALSE),IF(AND(WEEKDAY(AS4,2)=1,COUNTIF(Jours_fériés,AS4+2)),HLOOKUP(AS4+1,Journalier_HLV_Inter,23,FALSE)-HLOOKUP(AS4+3,Journalier_HLV_Inter,24,FALSE),IF(AND(WEEKDAY(AS4,2)=2,COUNTIF(Jours_fériés,AND(AS4+1,AS4+2))),HLOOKUP(AS4+3,Journalier_HLV_Inter,23,FALSE)-HLOOKUP(AS4+4,Journalier_HLV_Inter,24,FALSE),IF(AND(WEEKDAY(AS4,2)=2,COUNTIF(Jours_fériés,AS4+1)),HLOOKUP(AS4+2,Journalier_HLV_Inter,23,FALSE)-HLOOKUP(AS4+3,Journalier_HLV_Inter,24,FALSE),IF(AND(WEEKDAY(AS4,2)=2,COUNTIF(Jours_fériés,AS4+2)),HLOOKUP(AS4+1,Journalier_HLV_Inter,23,FALSE)-HLOOKUP(AS4+3,Journalier_HLV_Inter,24,FALSE),IF(AND(WEEKDAY(AS4,2)=3,COUNTIF(Jours_fériés,AND(AS4+1,AS4+2))),HLOOKUP(AS4+3,Journalier_HLV_Inter,23,FALSE)-HLOOKUP(AS4+4,Journalier_HLV_Inter,24,FALSE),IF(AND(WEEKDAY(AS4,2)=3,COUNTIF(Jours_fériés,AS4+1)),HLOOKUP(AS4+2,Journalier_HLV_Inter,23,FALSE)-HLOOKUP(AS4+3,Journalier_HLV_Inter,24,FALSE),IF(AND(WEEKDAY(AS4,2)=3,COUNTIF(Jours_fériés,AS4+2)),HLOOKUP(AS4+1,Journalier_HLV_Inter,23,FALSE)-HLOOKUP(AS4+5,Journalier_HLV_Inter,24,FALSE),IF(WEEKDAY(AS4,2)=4,(HLOOKUP(AS4+1,Journalier_HLV_Inter,23,FALSE)-HLOOKUP(AS4+4,Journalier_HLV_Inter,24,FALSE)),IF(AND(WEEKDAY(AS4,2)=4,COUNTIF(Jours_fériés,AS4+1)),HLOOKUP(AS4+4,Journalier_HLV_Inter,23,FALSE)-HLOOKUP(AS4+5,Journalier_HLV_Inter,24,FALSE),IF(AND(WEEKDAY(AS4,2)=4,COUNTIF(Jours_fériés,AND(AS4+1,AS4+4))),HLOOKUP(AS4+5,Journalier_HLV_Inter,23,FALSE)-HLOOKUP(AS4+6,Journalier_HLV_Inter,24,FALSE),IF(AND(WEEKDAY(AS4,2)=4,COUNTIF(Jours_fériés,AS4+4)),HLOOKUP(AS4+1,Journalier_HLV_Inter,23,FALSE)-HLOOKUP(AS4+5,Journalier_HLV_Inter,24,FALSE),IF(AND(WEEKDAY(AS4,2)=5,COUNTIF(Jours_fériés,AS4+3)),HLOOKUP(AS4+4,Journalier_HLV_Inter,23,FALSE)-HLOOKUP(AS4+5,Journalier_HLV_Inter,24,FALSE),IF(AND(WEEKDAY(AS4,2)=5,COUNTIF(Jours_fériés,AS4+4)),HLOOKUP(AS4+3,Journalier_HLV_Inter,23,FALSE)-HLOOKUP(AS4+5,Journalier_HLV_Inter,24,FALSE),IF(COUNTIF(Week_end,AS4),0,IF(COUNTIF(Jours_fériés,AS4),0,HLOOKUP(AS4+1,Journalier_HLV_Inter,23,FALSE)-HLOOKUP(AS4+2,Journalier_HLV_Inter,24,FALSE)))))))))))))))))))</f>
        <v>0</v>
      </c>
      <c r="AT33" s="70">
        <f>IF(WEEKDAY(AT4,2)=5,(HLOOKUP(AT4+3,Journalier_HLV_Inter,23,FALSE)-HLOOKUP(AT4+4,Journalier_HLV_Inter,24,FALSE)),IF(AND(WEEKDAY(AT4,2)=1,COUNTIF(Jours_fériés,AND(AT4+1,IE+2))),HLOOKUP(AT4+3,Journalier_HLV_Inter,23,FALSE)-HLOOKUP(AT4+4,Journalier_HLV_Inter,24,FALSE),IF(AND(WEEKDAY(AT4,2)=1,COUNTIF(Jours_fériés,AT4+1)),HLOOKUP(AT4+2,Journalier_HLV_Inter,23,FALSE)-HLOOKUP(AT4+3,Journalier_HLV_Inter,24,FALSE),IF(AND(WEEKDAY(AT4,2)=1,COUNTIF(Jours_fériés,AT4+2)),HLOOKUP(AT4+1,Journalier_HLV_Inter,23,FALSE)-HLOOKUP(AT4+3,Journalier_HLV_Inter,24,FALSE),IF(AND(WEEKDAY(AT4,2)=2,COUNTIF(Jours_fériés,AND(AT4+1,AT4+2))),HLOOKUP(AT4+3,Journalier_HLV_Inter,23,FALSE)-HLOOKUP(AT4+4,Journalier_HLV_Inter,24,FALSE),IF(AND(WEEKDAY(AT4,2)=2,COUNTIF(Jours_fériés,AT4+1)),HLOOKUP(AT4+2,Journalier_HLV_Inter,23,FALSE)-HLOOKUP(AT4+3,Journalier_HLV_Inter,24,FALSE),IF(AND(WEEKDAY(AT4,2)=2,COUNTIF(Jours_fériés,AT4+2)),HLOOKUP(AT4+1,Journalier_HLV_Inter,23,FALSE)-HLOOKUP(AT4+3,Journalier_HLV_Inter,24,FALSE),IF(AND(WEEKDAY(AT4,2)=3,COUNTIF(Jours_fériés,AND(AT4+1,AT4+2))),HLOOKUP(AT4+3,Journalier_HLV_Inter,23,FALSE)-HLOOKUP(AT4+4,Journalier_HLV_Inter,24,FALSE),IF(AND(WEEKDAY(AT4,2)=3,COUNTIF(Jours_fériés,AT4+1)),HLOOKUP(AT4+2,Journalier_HLV_Inter,23,FALSE)-HLOOKUP(AT4+3,Journalier_HLV_Inter,24,FALSE),IF(AND(WEEKDAY(AT4,2)=3,COUNTIF(Jours_fériés,AT4+2)),HLOOKUP(AT4+1,Journalier_HLV_Inter,23,FALSE)-HLOOKUP(AT4+5,Journalier_HLV_Inter,24,FALSE),IF(WEEKDAY(AT4,2)=4,(HLOOKUP(AT4+1,Journalier_HLV_Inter,23,FALSE)-HLOOKUP(AT4+4,Journalier_HLV_Inter,24,FALSE)),IF(AND(WEEKDAY(AT4,2)=4,COUNTIF(Jours_fériés,AT4+1)),HLOOKUP(AT4+4,Journalier_HLV_Inter,23,FALSE)-HLOOKUP(AT4+5,Journalier_HLV_Inter,24,FALSE),IF(AND(WEEKDAY(AT4,2)=4,COUNTIF(Jours_fériés,AND(AT4+1,AT4+4))),HLOOKUP(AT4+5,Journalier_HLV_Inter,23,FALSE)-HLOOKUP(AT4+6,Journalier_HLV_Inter,24,FALSE),IF(AND(WEEKDAY(AT4,2)=4,COUNTIF(Jours_fériés,AT4+4)),HLOOKUP(AT4+1,Journalier_HLV_Inter,23,FALSE)-HLOOKUP(AT4+5,Journalier_HLV_Inter,24,FALSE),IF(AND(WEEKDAY(AT4,2)=5,COUNTIF(Jours_fériés,AT4+3)),HLOOKUP(AT4+4,Journalier_HLV_Inter,23,FALSE)-HLOOKUP(AT4+5,Journalier_HLV_Inter,24,FALSE),IF(AND(WEEKDAY(AT4,2)=5,COUNTIF(Jours_fériés,AT4+4)),HLOOKUP(AT4+3,Journalier_HLV_Inter,23,FALSE)-HLOOKUP(AT4+5,Journalier_HLV_Inter,24,FALSE),IF(COUNTIF(Week_end,AT4),0,IF(COUNTIF(Jours_fériés,AT4),0,HLOOKUP(AT4+1,Journalier_HLV_Inter,23,FALSE)-HLOOKUP(AT4+2,Journalier_HLV_Inter,24,FALSE)))))))))))))))))))</f>
        <v>0</v>
      </c>
      <c r="AU33" s="70">
        <f>IF(WEEKDAY(AU4,2)=5,(HLOOKUP(AU4+3,Journalier_HLV_Inter,23,FALSE)-HLOOKUP(AU4+4,Journalier_HLV_Inter,24,FALSE)),IF(AND(WEEKDAY(AU4,2)=1,COUNTIF(Jours_fériés,AND(AU4+1,IE+2))),HLOOKUP(AU4+3,Journalier_HLV_Inter,23,FALSE)-HLOOKUP(AU4+4,Journalier_HLV_Inter,24,FALSE),IF(AND(WEEKDAY(AU4,2)=1,COUNTIF(Jours_fériés,AU4+1)),HLOOKUP(AU4+2,Journalier_HLV_Inter,23,FALSE)-HLOOKUP(AU4+3,Journalier_HLV_Inter,24,FALSE),IF(AND(WEEKDAY(AU4,2)=1,COUNTIF(Jours_fériés,AU4+2)),HLOOKUP(AU4+1,Journalier_HLV_Inter,23,FALSE)-HLOOKUP(AU4+3,Journalier_HLV_Inter,24,FALSE),IF(AND(WEEKDAY(AU4,2)=2,COUNTIF(Jours_fériés,AND(AU4+1,AU4+2))),HLOOKUP(AU4+3,Journalier_HLV_Inter,23,FALSE)-HLOOKUP(AU4+4,Journalier_HLV_Inter,24,FALSE),IF(AND(WEEKDAY(AU4,2)=2,COUNTIF(Jours_fériés,AU4+1)),HLOOKUP(AU4+2,Journalier_HLV_Inter,23,FALSE)-HLOOKUP(AU4+3,Journalier_HLV_Inter,24,FALSE),IF(AND(WEEKDAY(AU4,2)=2,COUNTIF(Jours_fériés,AU4+2)),HLOOKUP(AU4+1,Journalier_HLV_Inter,23,FALSE)-HLOOKUP(AU4+3,Journalier_HLV_Inter,24,FALSE),IF(AND(WEEKDAY(AU4,2)=3,COUNTIF(Jours_fériés,AND(AU4+1,AU4+2))),HLOOKUP(AU4+3,Journalier_HLV_Inter,23,FALSE)-HLOOKUP(AU4+4,Journalier_HLV_Inter,24,FALSE),IF(AND(WEEKDAY(AU4,2)=3,COUNTIF(Jours_fériés,AU4+1)),HLOOKUP(AU4+2,Journalier_HLV_Inter,23,FALSE)-HLOOKUP(AU4+3,Journalier_HLV_Inter,24,FALSE),IF(AND(WEEKDAY(AU4,2)=3,COUNTIF(Jours_fériés,AU4+2)),HLOOKUP(AU4+1,Journalier_HLV_Inter,23,FALSE)-HLOOKUP(AU4+5,Journalier_HLV_Inter,24,FALSE),IF(WEEKDAY(AU4,2)=4,(HLOOKUP(AU4+1,Journalier_HLV_Inter,23,FALSE)-HLOOKUP(AU4+4,Journalier_HLV_Inter,24,FALSE)),IF(AND(WEEKDAY(AU4,2)=4,COUNTIF(Jours_fériés,AU4+1)),HLOOKUP(AU4+4,Journalier_HLV_Inter,23,FALSE)-HLOOKUP(AU4+5,Journalier_HLV_Inter,24,FALSE),IF(AND(WEEKDAY(AU4,2)=4,COUNTIF(Jours_fériés,AND(AU4+1,AU4+4))),HLOOKUP(AU4+5,Journalier_HLV_Inter,23,FALSE)-HLOOKUP(AU4+6,Journalier_HLV_Inter,24,FALSE),IF(AND(WEEKDAY(AU4,2)=4,COUNTIF(Jours_fériés,AU4+4)),HLOOKUP(AU4+1,Journalier_HLV_Inter,23,FALSE)-HLOOKUP(AU4+5,Journalier_HLV_Inter,24,FALSE),IF(AND(WEEKDAY(AU4,2)=5,COUNTIF(Jours_fériés,AU4+3)),HLOOKUP(AU4+4,Journalier_HLV_Inter,23,FALSE)-HLOOKUP(AU4+5,Journalier_HLV_Inter,24,FALSE),IF(AND(WEEKDAY(AU4,2)=5,COUNTIF(Jours_fériés,AU4+4)),HLOOKUP(AU4+3,Journalier_HLV_Inter,23,FALSE)-HLOOKUP(AU4+5,Journalier_HLV_Inter,24,FALSE),IF(COUNTIF(Week_end,AU4),0,IF(COUNTIF(Jours_fériés,AU4),0,HLOOKUP(AU4+1,Journalier_HLV_Inter,23,FALSE)-HLOOKUP(AU4+2,Journalier_HLV_Inter,24,FALSE)))))))))))))))))))</f>
        <v>0</v>
      </c>
      <c r="AV33" s="70">
        <f>IF(WEEKDAY(AV4,2)=5,(HLOOKUP(AV4+3,Journalier_HLV_Inter,23,FALSE)-HLOOKUP(AV4+4,Journalier_HLV_Inter,24,FALSE)),IF(AND(WEEKDAY(AV4,2)=1,COUNTIF(Jours_fériés,AND(AV4+1,IE+2))),HLOOKUP(AV4+3,Journalier_HLV_Inter,23,FALSE)-HLOOKUP(AV4+4,Journalier_HLV_Inter,24,FALSE),IF(AND(WEEKDAY(AV4,2)=1,COUNTIF(Jours_fériés,AV4+1)),HLOOKUP(AV4+2,Journalier_HLV_Inter,23,FALSE)-HLOOKUP(AV4+3,Journalier_HLV_Inter,24,FALSE),IF(AND(WEEKDAY(AV4,2)=1,COUNTIF(Jours_fériés,AV4+2)),HLOOKUP(AV4+1,Journalier_HLV_Inter,23,FALSE)-HLOOKUP(AV4+3,Journalier_HLV_Inter,24,FALSE),IF(AND(WEEKDAY(AV4,2)=2,COUNTIF(Jours_fériés,AND(AV4+1,AV4+2))),HLOOKUP(AV4+3,Journalier_HLV_Inter,23,FALSE)-HLOOKUP(AV4+4,Journalier_HLV_Inter,24,FALSE),IF(AND(WEEKDAY(AV4,2)=2,COUNTIF(Jours_fériés,AV4+1)),HLOOKUP(AV4+2,Journalier_HLV_Inter,23,FALSE)-HLOOKUP(AV4+3,Journalier_HLV_Inter,24,FALSE),IF(AND(WEEKDAY(AV4,2)=2,COUNTIF(Jours_fériés,AV4+2)),HLOOKUP(AV4+1,Journalier_HLV_Inter,23,FALSE)-HLOOKUP(AV4+3,Journalier_HLV_Inter,24,FALSE),IF(AND(WEEKDAY(AV4,2)=3,COUNTIF(Jours_fériés,AND(AV4+1,AV4+2))),HLOOKUP(AV4+3,Journalier_HLV_Inter,23,FALSE)-HLOOKUP(AV4+4,Journalier_HLV_Inter,24,FALSE),IF(AND(WEEKDAY(AV4,2)=3,COUNTIF(Jours_fériés,AV4+1)),HLOOKUP(AV4+2,Journalier_HLV_Inter,23,FALSE)-HLOOKUP(AV4+3,Journalier_HLV_Inter,24,FALSE),IF(AND(WEEKDAY(AV4,2)=3,COUNTIF(Jours_fériés,AV4+2)),HLOOKUP(AV4+1,Journalier_HLV_Inter,23,FALSE)-HLOOKUP(AV4+5,Journalier_HLV_Inter,24,FALSE),IF(WEEKDAY(AV4,2)=4,(HLOOKUP(AV4+1,Journalier_HLV_Inter,23,FALSE)-HLOOKUP(AV4+4,Journalier_HLV_Inter,24,FALSE)),IF(AND(WEEKDAY(AV4,2)=4,COUNTIF(Jours_fériés,AV4+1)),HLOOKUP(AV4+4,Journalier_HLV_Inter,23,FALSE)-HLOOKUP(AV4+5,Journalier_HLV_Inter,24,FALSE),IF(AND(WEEKDAY(AV4,2)=4,COUNTIF(Jours_fériés,AND(AV4+1,AV4+4))),HLOOKUP(AV4+5,Journalier_HLV_Inter,23,FALSE)-HLOOKUP(AV4+6,Journalier_HLV_Inter,24,FALSE),IF(AND(WEEKDAY(AV4,2)=4,COUNTIF(Jours_fériés,AV4+4)),HLOOKUP(AV4+1,Journalier_HLV_Inter,23,FALSE)-HLOOKUP(AV4+5,Journalier_HLV_Inter,24,FALSE),IF(AND(WEEKDAY(AV4,2)=5,COUNTIF(Jours_fériés,AV4+3)),HLOOKUP(AV4+4,Journalier_HLV_Inter,23,FALSE)-HLOOKUP(AV4+5,Journalier_HLV_Inter,24,FALSE),IF(AND(WEEKDAY(AV4,2)=5,COUNTIF(Jours_fériés,AV4+4)),HLOOKUP(AV4+3,Journalier_HLV_Inter,23,FALSE)-HLOOKUP(AV4+5,Journalier_HLV_Inter,24,FALSE),IF(COUNTIF(Week_end,AV4),0,IF(COUNTIF(Jours_fériés,AV4),0,HLOOKUP(AV4+1,Journalier_HLV_Inter,23,FALSE)-HLOOKUP(AV4+2,Journalier_HLV_Inter,24,FALSE)))))))))))))))))))</f>
        <v>0</v>
      </c>
      <c r="AW33" s="70">
        <f>IF(WEEKDAY(AW4,2)=5,(HLOOKUP(AW4+3,Journalier_HLV_Inter,23,FALSE)-HLOOKUP(AW4+4,Journalier_HLV_Inter,24,FALSE)),IF(AND(WEEKDAY(AW4,2)=1,COUNTIF(Jours_fériés,AND(AW4+1,IE+2))),HLOOKUP(AW4+3,Journalier_HLV_Inter,23,FALSE)-HLOOKUP(AW4+4,Journalier_HLV_Inter,24,FALSE),IF(AND(WEEKDAY(AW4,2)=1,COUNTIF(Jours_fériés,AW4+1)),HLOOKUP(AW4+2,Journalier_HLV_Inter,23,FALSE)-HLOOKUP(AW4+3,Journalier_HLV_Inter,24,FALSE),IF(AND(WEEKDAY(AW4,2)=1,COUNTIF(Jours_fériés,AW4+2)),HLOOKUP(AW4+1,Journalier_HLV_Inter,23,FALSE)-HLOOKUP(AW4+3,Journalier_HLV_Inter,24,FALSE),IF(AND(WEEKDAY(AW4,2)=2,COUNTIF(Jours_fériés,AND(AW4+1,AW4+2))),HLOOKUP(AW4+3,Journalier_HLV_Inter,23,FALSE)-HLOOKUP(AW4+4,Journalier_HLV_Inter,24,FALSE),IF(AND(WEEKDAY(AW4,2)=2,COUNTIF(Jours_fériés,AW4+1)),HLOOKUP(AW4+2,Journalier_HLV_Inter,23,FALSE)-HLOOKUP(AW4+3,Journalier_HLV_Inter,24,FALSE),IF(AND(WEEKDAY(AW4,2)=2,COUNTIF(Jours_fériés,AW4+2)),HLOOKUP(AW4+1,Journalier_HLV_Inter,23,FALSE)-HLOOKUP(AW4+3,Journalier_HLV_Inter,24,FALSE),IF(AND(WEEKDAY(AW4,2)=3,COUNTIF(Jours_fériés,AND(AW4+1,AW4+2))),HLOOKUP(AW4+3,Journalier_HLV_Inter,23,FALSE)-HLOOKUP(AW4+4,Journalier_HLV_Inter,24,FALSE),IF(AND(WEEKDAY(AW4,2)=3,COUNTIF(Jours_fériés,AW4+1)),HLOOKUP(AW4+2,Journalier_HLV_Inter,23,FALSE)-HLOOKUP(AW4+3,Journalier_HLV_Inter,24,FALSE),IF(AND(WEEKDAY(AW4,2)=3,COUNTIF(Jours_fériés,AW4+2)),HLOOKUP(AW4+1,Journalier_HLV_Inter,23,FALSE)-HLOOKUP(AW4+5,Journalier_HLV_Inter,24,FALSE),IF(WEEKDAY(AW4,2)=4,(HLOOKUP(AW4+1,Journalier_HLV_Inter,23,FALSE)-HLOOKUP(AW4+4,Journalier_HLV_Inter,24,FALSE)),IF(AND(WEEKDAY(AW4,2)=4,COUNTIF(Jours_fériés,AW4+1)),HLOOKUP(AW4+4,Journalier_HLV_Inter,23,FALSE)-HLOOKUP(AW4+5,Journalier_HLV_Inter,24,FALSE),IF(AND(WEEKDAY(AW4,2)=4,COUNTIF(Jours_fériés,AND(AW4+1,AW4+4))),HLOOKUP(AW4+5,Journalier_HLV_Inter,23,FALSE)-HLOOKUP(AW4+6,Journalier_HLV_Inter,24,FALSE),IF(AND(WEEKDAY(AW4,2)=4,COUNTIF(Jours_fériés,AW4+4)),HLOOKUP(AW4+1,Journalier_HLV_Inter,23,FALSE)-HLOOKUP(AW4+5,Journalier_HLV_Inter,24,FALSE),IF(AND(WEEKDAY(AW4,2)=5,COUNTIF(Jours_fériés,AW4+3)),HLOOKUP(AW4+4,Journalier_HLV_Inter,23,FALSE)-HLOOKUP(AW4+5,Journalier_HLV_Inter,24,FALSE),IF(AND(WEEKDAY(AW4,2)=5,COUNTIF(Jours_fériés,AW4+4)),HLOOKUP(AW4+3,Journalier_HLV_Inter,23,FALSE)-HLOOKUP(AW4+5,Journalier_HLV_Inter,24,FALSE),IF(COUNTIF(Week_end,AW4),0,IF(COUNTIF(Jours_fériés,AW4),0,HLOOKUP(AW4+1,Journalier_HLV_Inter,23,FALSE)-HLOOKUP(AW4+2,Journalier_HLV_Inter,24,FALSE)))))))))))))))))))</f>
        <v>0</v>
      </c>
      <c r="AX33" s="70">
        <f>IF(WEEKDAY(AX4,2)=5,(HLOOKUP(AX4+3,Journalier_HLV_Inter,23,FALSE)-HLOOKUP(AX4+4,Journalier_HLV_Inter,24,FALSE)),IF(AND(WEEKDAY(AX4,2)=1,COUNTIF(Jours_fériés,AND(AX4+1,IE+2))),HLOOKUP(AX4+3,Journalier_HLV_Inter,23,FALSE)-HLOOKUP(AX4+4,Journalier_HLV_Inter,24,FALSE),IF(AND(WEEKDAY(AX4,2)=1,COUNTIF(Jours_fériés,AX4+1)),HLOOKUP(AX4+2,Journalier_HLV_Inter,23,FALSE)-HLOOKUP(AX4+3,Journalier_HLV_Inter,24,FALSE),IF(AND(WEEKDAY(AX4,2)=1,COUNTIF(Jours_fériés,AX4+2)),HLOOKUP(AX4+1,Journalier_HLV_Inter,23,FALSE)-HLOOKUP(AX4+3,Journalier_HLV_Inter,24,FALSE),IF(AND(WEEKDAY(AX4,2)=2,COUNTIF(Jours_fériés,AND(AX4+1,AX4+2))),HLOOKUP(AX4+3,Journalier_HLV_Inter,23,FALSE)-HLOOKUP(AX4+4,Journalier_HLV_Inter,24,FALSE),IF(AND(WEEKDAY(AX4,2)=2,COUNTIF(Jours_fériés,AX4+1)),HLOOKUP(AX4+2,Journalier_HLV_Inter,23,FALSE)-HLOOKUP(AX4+3,Journalier_HLV_Inter,24,FALSE),IF(AND(WEEKDAY(AX4,2)=2,COUNTIF(Jours_fériés,AX4+2)),HLOOKUP(AX4+1,Journalier_HLV_Inter,23,FALSE)-HLOOKUP(AX4+3,Journalier_HLV_Inter,24,FALSE),IF(AND(WEEKDAY(AX4,2)=3,COUNTIF(Jours_fériés,AND(AX4+1,AX4+2))),HLOOKUP(AX4+3,Journalier_HLV_Inter,23,FALSE)-HLOOKUP(AX4+4,Journalier_HLV_Inter,24,FALSE),IF(AND(WEEKDAY(AX4,2)=3,COUNTIF(Jours_fériés,AX4+1)),HLOOKUP(AX4+2,Journalier_HLV_Inter,23,FALSE)-HLOOKUP(AX4+3,Journalier_HLV_Inter,24,FALSE),IF(AND(WEEKDAY(AX4,2)=3,COUNTIF(Jours_fériés,AX4+2)),HLOOKUP(AX4+1,Journalier_HLV_Inter,23,FALSE)-HLOOKUP(AX4+5,Journalier_HLV_Inter,24,FALSE),IF(WEEKDAY(AX4,2)=4,(HLOOKUP(AX4+1,Journalier_HLV_Inter,23,FALSE)-HLOOKUP(AX4+4,Journalier_HLV_Inter,24,FALSE)),IF(AND(WEEKDAY(AX4,2)=4,COUNTIF(Jours_fériés,AX4+1)),HLOOKUP(AX4+4,Journalier_HLV_Inter,23,FALSE)-HLOOKUP(AX4+5,Journalier_HLV_Inter,24,FALSE),IF(AND(WEEKDAY(AX4,2)=4,COUNTIF(Jours_fériés,AND(AX4+1,AX4+4))),HLOOKUP(AX4+5,Journalier_HLV_Inter,23,FALSE)-HLOOKUP(AX4+6,Journalier_HLV_Inter,24,FALSE),IF(AND(WEEKDAY(AX4,2)=4,COUNTIF(Jours_fériés,AX4+4)),HLOOKUP(AX4+1,Journalier_HLV_Inter,23,FALSE)-HLOOKUP(AX4+5,Journalier_HLV_Inter,24,FALSE),IF(AND(WEEKDAY(AX4,2)=5,COUNTIF(Jours_fériés,AX4+3)),HLOOKUP(AX4+4,Journalier_HLV_Inter,23,FALSE)-HLOOKUP(AX4+5,Journalier_HLV_Inter,24,FALSE),IF(AND(WEEKDAY(AX4,2)=5,COUNTIF(Jours_fériés,AX4+4)),HLOOKUP(AX4+3,Journalier_HLV_Inter,23,FALSE)-HLOOKUP(AX4+5,Journalier_HLV_Inter,24,FALSE),IF(COUNTIF(Week_end,AX4),0,IF(COUNTIF(Jours_fériés,AX4),0,HLOOKUP(AX4+1,Journalier_HLV_Inter,23,FALSE)-HLOOKUP(AX4+2,Journalier_HLV_Inter,24,FALSE)))))))))))))))))))</f>
        <v>0</v>
      </c>
      <c r="AY33" s="70">
        <f>IF(WEEKDAY(AY4,2)=5,(HLOOKUP(AY4+3,Journalier_HLV_Inter,23,FALSE)-HLOOKUP(AY4+4,Journalier_HLV_Inter,24,FALSE)),IF(AND(WEEKDAY(AY4,2)=1,COUNTIF(Jours_fériés,AND(AY4+1,IE+2))),HLOOKUP(AY4+3,Journalier_HLV_Inter,23,FALSE)-HLOOKUP(AY4+4,Journalier_HLV_Inter,24,FALSE),IF(AND(WEEKDAY(AY4,2)=1,COUNTIF(Jours_fériés,AY4+1)),HLOOKUP(AY4+2,Journalier_HLV_Inter,23,FALSE)-HLOOKUP(AY4+3,Journalier_HLV_Inter,24,FALSE),IF(AND(WEEKDAY(AY4,2)=1,COUNTIF(Jours_fériés,AY4+2)),HLOOKUP(AY4+1,Journalier_HLV_Inter,23,FALSE)-HLOOKUP(AY4+3,Journalier_HLV_Inter,24,FALSE),IF(AND(WEEKDAY(AY4,2)=2,COUNTIF(Jours_fériés,AND(AY4+1,AY4+2))),HLOOKUP(AY4+3,Journalier_HLV_Inter,23,FALSE)-HLOOKUP(AY4+4,Journalier_HLV_Inter,24,FALSE),IF(AND(WEEKDAY(AY4,2)=2,COUNTIF(Jours_fériés,AY4+1)),HLOOKUP(AY4+2,Journalier_HLV_Inter,23,FALSE)-HLOOKUP(AY4+3,Journalier_HLV_Inter,24,FALSE),IF(AND(WEEKDAY(AY4,2)=2,COUNTIF(Jours_fériés,AY4+2)),HLOOKUP(AY4+1,Journalier_HLV_Inter,23,FALSE)-HLOOKUP(AY4+3,Journalier_HLV_Inter,24,FALSE),IF(AND(WEEKDAY(AY4,2)=3,COUNTIF(Jours_fériés,AND(AY4+1,AY4+2))),HLOOKUP(AY4+3,Journalier_HLV_Inter,23,FALSE)-HLOOKUP(AY4+4,Journalier_HLV_Inter,24,FALSE),IF(AND(WEEKDAY(AY4,2)=3,COUNTIF(Jours_fériés,AY4+1)),HLOOKUP(AY4+2,Journalier_HLV_Inter,23,FALSE)-HLOOKUP(AY4+3,Journalier_HLV_Inter,24,FALSE),IF(AND(WEEKDAY(AY4,2)=3,COUNTIF(Jours_fériés,AY4+2)),HLOOKUP(AY4+1,Journalier_HLV_Inter,23,FALSE)-HLOOKUP(AY4+5,Journalier_HLV_Inter,24,FALSE),IF(WEEKDAY(AY4,2)=4,(HLOOKUP(AY4+1,Journalier_HLV_Inter,23,FALSE)-HLOOKUP(AY4+4,Journalier_HLV_Inter,24,FALSE)),IF(AND(WEEKDAY(AY4,2)=4,COUNTIF(Jours_fériés,AY4+1)),HLOOKUP(AY4+4,Journalier_HLV_Inter,23,FALSE)-HLOOKUP(AY4+5,Journalier_HLV_Inter,24,FALSE),IF(AND(WEEKDAY(AY4,2)=4,COUNTIF(Jours_fériés,AND(AY4+1,AY4+4))),HLOOKUP(AY4+5,Journalier_HLV_Inter,23,FALSE)-HLOOKUP(AY4+6,Journalier_HLV_Inter,24,FALSE),IF(AND(WEEKDAY(AY4,2)=4,COUNTIF(Jours_fériés,AY4+4)),HLOOKUP(AY4+1,Journalier_HLV_Inter,23,FALSE)-HLOOKUP(AY4+5,Journalier_HLV_Inter,24,FALSE),IF(AND(WEEKDAY(AY4,2)=5,COUNTIF(Jours_fériés,AY4+3)),HLOOKUP(AY4+4,Journalier_HLV_Inter,23,FALSE)-HLOOKUP(AY4+5,Journalier_HLV_Inter,24,FALSE),IF(AND(WEEKDAY(AY4,2)=5,COUNTIF(Jours_fériés,AY4+4)),HLOOKUP(AY4+3,Journalier_HLV_Inter,23,FALSE)-HLOOKUP(AY4+5,Journalier_HLV_Inter,24,FALSE),IF(COUNTIF(Week_end,AY4),0,IF(COUNTIF(Jours_fériés,AY4),0,HLOOKUP(AY4+1,Journalier_HLV_Inter,23,FALSE)-HLOOKUP(AY4+2,Journalier_HLV_Inter,24,FALSE)))))))))))))))))))</f>
        <v>0</v>
      </c>
      <c r="AZ33" s="70">
        <f>IF(WEEKDAY(AZ4,2)=5,(HLOOKUP(AZ4+3,Journalier_HLV_Inter,23,FALSE)-HLOOKUP(AZ4+4,Journalier_HLV_Inter,24,FALSE)),IF(AND(WEEKDAY(AZ4,2)=1,COUNTIF(Jours_fériés,AND(AZ4+1,IE+2))),HLOOKUP(AZ4+3,Journalier_HLV_Inter,23,FALSE)-HLOOKUP(AZ4+4,Journalier_HLV_Inter,24,FALSE),IF(AND(WEEKDAY(AZ4,2)=1,COUNTIF(Jours_fériés,AZ4+1)),HLOOKUP(AZ4+2,Journalier_HLV_Inter,23,FALSE)-HLOOKUP(AZ4+3,Journalier_HLV_Inter,24,FALSE),IF(AND(WEEKDAY(AZ4,2)=1,COUNTIF(Jours_fériés,AZ4+2)),HLOOKUP(AZ4+1,Journalier_HLV_Inter,23,FALSE)-HLOOKUP(AZ4+3,Journalier_HLV_Inter,24,FALSE),IF(AND(WEEKDAY(AZ4,2)=2,COUNTIF(Jours_fériés,AND(AZ4+1,AZ4+2))),HLOOKUP(AZ4+3,Journalier_HLV_Inter,23,FALSE)-HLOOKUP(AZ4+4,Journalier_HLV_Inter,24,FALSE),IF(AND(WEEKDAY(AZ4,2)=2,COUNTIF(Jours_fériés,AZ4+1)),HLOOKUP(AZ4+2,Journalier_HLV_Inter,23,FALSE)-HLOOKUP(AZ4+3,Journalier_HLV_Inter,24,FALSE),IF(AND(WEEKDAY(AZ4,2)=2,COUNTIF(Jours_fériés,AZ4+2)),HLOOKUP(AZ4+1,Journalier_HLV_Inter,23,FALSE)-HLOOKUP(AZ4+3,Journalier_HLV_Inter,24,FALSE),IF(AND(WEEKDAY(AZ4,2)=3,COUNTIF(Jours_fériés,AND(AZ4+1,AZ4+2))),HLOOKUP(AZ4+3,Journalier_HLV_Inter,23,FALSE)-HLOOKUP(AZ4+4,Journalier_HLV_Inter,24,FALSE),IF(AND(WEEKDAY(AZ4,2)=3,COUNTIF(Jours_fériés,AZ4+1)),HLOOKUP(AZ4+2,Journalier_HLV_Inter,23,FALSE)-HLOOKUP(AZ4+3,Journalier_HLV_Inter,24,FALSE),IF(AND(WEEKDAY(AZ4,2)=3,COUNTIF(Jours_fériés,AZ4+2)),HLOOKUP(AZ4+1,Journalier_HLV_Inter,23,FALSE)-HLOOKUP(AZ4+5,Journalier_HLV_Inter,24,FALSE),IF(WEEKDAY(AZ4,2)=4,(HLOOKUP(AZ4+1,Journalier_HLV_Inter,23,FALSE)-HLOOKUP(AZ4+4,Journalier_HLV_Inter,24,FALSE)),IF(AND(WEEKDAY(AZ4,2)=4,COUNTIF(Jours_fériés,AZ4+1)),HLOOKUP(AZ4+4,Journalier_HLV_Inter,23,FALSE)-HLOOKUP(AZ4+5,Journalier_HLV_Inter,24,FALSE),IF(AND(WEEKDAY(AZ4,2)=4,COUNTIF(Jours_fériés,AND(AZ4+1,AZ4+4))),HLOOKUP(AZ4+5,Journalier_HLV_Inter,23,FALSE)-HLOOKUP(AZ4+6,Journalier_HLV_Inter,24,FALSE),IF(AND(WEEKDAY(AZ4,2)=4,COUNTIF(Jours_fériés,AZ4+4)),HLOOKUP(AZ4+1,Journalier_HLV_Inter,23,FALSE)-HLOOKUP(AZ4+5,Journalier_HLV_Inter,24,FALSE),IF(AND(WEEKDAY(AZ4,2)=5,COUNTIF(Jours_fériés,AZ4+3)),HLOOKUP(AZ4+4,Journalier_HLV_Inter,23,FALSE)-HLOOKUP(AZ4+5,Journalier_HLV_Inter,24,FALSE),IF(AND(WEEKDAY(AZ4,2)=5,COUNTIF(Jours_fériés,AZ4+4)),HLOOKUP(AZ4+3,Journalier_HLV_Inter,23,FALSE)-HLOOKUP(AZ4+5,Journalier_HLV_Inter,24,FALSE),IF(COUNTIF(Week_end,AZ4),0,IF(COUNTIF(Jours_fériés,AZ4),0,HLOOKUP(AZ4+1,Journalier_HLV_Inter,23,FALSE)-HLOOKUP(AZ4+2,Journalier_HLV_Inter,24,FALSE)))))))))))))))))))</f>
        <v>0</v>
      </c>
      <c r="BA33" s="70">
        <f>IF(WEEKDAY(BA4,2)=5,(HLOOKUP(BA4+3,Journalier_HLV_Inter,23,FALSE)-HLOOKUP(BA4+4,Journalier_HLV_Inter,24,FALSE)),IF(AND(WEEKDAY(BA4,2)=1,COUNTIF(Jours_fériés,AND(BA4+1,IE+2))),HLOOKUP(BA4+3,Journalier_HLV_Inter,23,FALSE)-HLOOKUP(BA4+4,Journalier_HLV_Inter,24,FALSE),IF(AND(WEEKDAY(BA4,2)=1,COUNTIF(Jours_fériés,BA4+1)),HLOOKUP(BA4+2,Journalier_HLV_Inter,23,FALSE)-HLOOKUP(BA4+3,Journalier_HLV_Inter,24,FALSE),IF(AND(WEEKDAY(BA4,2)=1,COUNTIF(Jours_fériés,BA4+2)),HLOOKUP(BA4+1,Journalier_HLV_Inter,23,FALSE)-HLOOKUP(BA4+3,Journalier_HLV_Inter,24,FALSE),IF(AND(WEEKDAY(BA4,2)=2,COUNTIF(Jours_fériés,AND(BA4+1,BA4+2))),HLOOKUP(BA4+3,Journalier_HLV_Inter,23,FALSE)-HLOOKUP(BA4+4,Journalier_HLV_Inter,24,FALSE),IF(AND(WEEKDAY(BA4,2)=2,COUNTIF(Jours_fériés,BA4+1)),HLOOKUP(BA4+2,Journalier_HLV_Inter,23,FALSE)-HLOOKUP(BA4+3,Journalier_HLV_Inter,24,FALSE),IF(AND(WEEKDAY(BA4,2)=2,COUNTIF(Jours_fériés,BA4+2)),HLOOKUP(BA4+1,Journalier_HLV_Inter,23,FALSE)-HLOOKUP(BA4+3,Journalier_HLV_Inter,24,FALSE),IF(AND(WEEKDAY(BA4,2)=3,COUNTIF(Jours_fériés,AND(BA4+1,BA4+2))),HLOOKUP(BA4+3,Journalier_HLV_Inter,23,FALSE)-HLOOKUP(BA4+4,Journalier_HLV_Inter,24,FALSE),IF(AND(WEEKDAY(BA4,2)=3,COUNTIF(Jours_fériés,BA4+1)),HLOOKUP(BA4+2,Journalier_HLV_Inter,23,FALSE)-HLOOKUP(BA4+3,Journalier_HLV_Inter,24,FALSE),IF(AND(WEEKDAY(BA4,2)=3,COUNTIF(Jours_fériés,BA4+2)),HLOOKUP(BA4+1,Journalier_HLV_Inter,23,FALSE)-HLOOKUP(BA4+5,Journalier_HLV_Inter,24,FALSE),IF(WEEKDAY(BA4,2)=4,(HLOOKUP(BA4+1,Journalier_HLV_Inter,23,FALSE)-HLOOKUP(BA4+4,Journalier_HLV_Inter,24,FALSE)),IF(AND(WEEKDAY(BA4,2)=4,COUNTIF(Jours_fériés,BA4+1)),HLOOKUP(BA4+4,Journalier_HLV_Inter,23,FALSE)-HLOOKUP(BA4+5,Journalier_HLV_Inter,24,FALSE),IF(AND(WEEKDAY(BA4,2)=4,COUNTIF(Jours_fériés,AND(BA4+1,BA4+4))),HLOOKUP(BA4+5,Journalier_HLV_Inter,23,FALSE)-HLOOKUP(BA4+6,Journalier_HLV_Inter,24,FALSE),IF(AND(WEEKDAY(BA4,2)=4,COUNTIF(Jours_fériés,BA4+4)),HLOOKUP(BA4+1,Journalier_HLV_Inter,23,FALSE)-HLOOKUP(BA4+5,Journalier_HLV_Inter,24,FALSE),IF(AND(WEEKDAY(BA4,2)=5,COUNTIF(Jours_fériés,BA4+3)),HLOOKUP(BA4+4,Journalier_HLV_Inter,23,FALSE)-HLOOKUP(BA4+5,Journalier_HLV_Inter,24,FALSE),IF(AND(WEEKDAY(BA4,2)=5,COUNTIF(Jours_fériés,BA4+4)),HLOOKUP(BA4+3,Journalier_HLV_Inter,23,FALSE)-HLOOKUP(BA4+5,Journalier_HLV_Inter,24,FALSE),IF(COUNTIF(Week_end,BA4),0,IF(COUNTIF(Jours_fériés,BA4),0,HLOOKUP(BA4+1,Journalier_HLV_Inter,23,FALSE)-HLOOKUP(BA4+2,Journalier_HLV_Inter,24,FALSE)))))))))))))))))))</f>
        <v>0</v>
      </c>
      <c r="BB33" s="70">
        <f>IF(WEEKDAY(BB4,2)=5,(HLOOKUP(BB4+3,Journalier_HLV_Inter,23,FALSE)-HLOOKUP(BB4+4,Journalier_HLV_Inter,24,FALSE)),IF(AND(WEEKDAY(BB4,2)=1,COUNTIF(Jours_fériés,AND(BB4+1,IE+2))),HLOOKUP(BB4+3,Journalier_HLV_Inter,23,FALSE)-HLOOKUP(BB4+4,Journalier_HLV_Inter,24,FALSE),IF(AND(WEEKDAY(BB4,2)=1,COUNTIF(Jours_fériés,BB4+1)),HLOOKUP(BB4+2,Journalier_HLV_Inter,23,FALSE)-HLOOKUP(BB4+3,Journalier_HLV_Inter,24,FALSE),IF(AND(WEEKDAY(BB4,2)=1,COUNTIF(Jours_fériés,BB4+2)),HLOOKUP(BB4+1,Journalier_HLV_Inter,23,FALSE)-HLOOKUP(BB4+3,Journalier_HLV_Inter,24,FALSE),IF(AND(WEEKDAY(BB4,2)=2,COUNTIF(Jours_fériés,AND(BB4+1,BB4+2))),HLOOKUP(BB4+3,Journalier_HLV_Inter,23,FALSE)-HLOOKUP(BB4+4,Journalier_HLV_Inter,24,FALSE),IF(AND(WEEKDAY(BB4,2)=2,COUNTIF(Jours_fériés,BB4+1)),HLOOKUP(BB4+2,Journalier_HLV_Inter,23,FALSE)-HLOOKUP(BB4+3,Journalier_HLV_Inter,24,FALSE),IF(AND(WEEKDAY(BB4,2)=2,COUNTIF(Jours_fériés,BB4+2)),HLOOKUP(BB4+1,Journalier_HLV_Inter,23,FALSE)-HLOOKUP(BB4+3,Journalier_HLV_Inter,24,FALSE),IF(AND(WEEKDAY(BB4,2)=3,COUNTIF(Jours_fériés,AND(BB4+1,BB4+2))),HLOOKUP(BB4+3,Journalier_HLV_Inter,23,FALSE)-HLOOKUP(BB4+4,Journalier_HLV_Inter,24,FALSE),IF(AND(WEEKDAY(BB4,2)=3,COUNTIF(Jours_fériés,BB4+1)),HLOOKUP(BB4+2,Journalier_HLV_Inter,23,FALSE)-HLOOKUP(BB4+3,Journalier_HLV_Inter,24,FALSE),IF(AND(WEEKDAY(BB4,2)=3,COUNTIF(Jours_fériés,BB4+2)),HLOOKUP(BB4+1,Journalier_HLV_Inter,23,FALSE)-HLOOKUP(BB4+5,Journalier_HLV_Inter,24,FALSE),IF(WEEKDAY(BB4,2)=4,(HLOOKUP(BB4+1,Journalier_HLV_Inter,23,FALSE)-HLOOKUP(BB4+4,Journalier_HLV_Inter,24,FALSE)),IF(AND(WEEKDAY(BB4,2)=4,COUNTIF(Jours_fériés,BB4+1)),HLOOKUP(BB4+4,Journalier_HLV_Inter,23,FALSE)-HLOOKUP(BB4+5,Journalier_HLV_Inter,24,FALSE),IF(AND(WEEKDAY(BB4,2)=4,COUNTIF(Jours_fériés,AND(BB4+1,BB4+4))),HLOOKUP(BB4+5,Journalier_HLV_Inter,23,FALSE)-HLOOKUP(BB4+6,Journalier_HLV_Inter,24,FALSE),IF(AND(WEEKDAY(BB4,2)=4,COUNTIF(Jours_fériés,BB4+4)),HLOOKUP(BB4+1,Journalier_HLV_Inter,23,FALSE)-HLOOKUP(BB4+5,Journalier_HLV_Inter,24,FALSE),IF(AND(WEEKDAY(BB4,2)=5,COUNTIF(Jours_fériés,BB4+3)),HLOOKUP(BB4+4,Journalier_HLV_Inter,23,FALSE)-HLOOKUP(BB4+5,Journalier_HLV_Inter,24,FALSE),IF(AND(WEEKDAY(BB4,2)=5,COUNTIF(Jours_fériés,BB4+4)),HLOOKUP(BB4+3,Journalier_HLV_Inter,23,FALSE)-HLOOKUP(BB4+5,Journalier_HLV_Inter,24,FALSE),IF(COUNTIF(Week_end,BB4),0,IF(COUNTIF(Jours_fériés,BB4),0,HLOOKUP(BB4+1,Journalier_HLV_Inter,23,FALSE)-HLOOKUP(BB4+2,Journalier_HLV_Inter,24,FALSE)))))))))))))))))))</f>
        <v>0</v>
      </c>
      <c r="BC33" s="70">
        <f>IF(WEEKDAY(BC4,2)=5,(HLOOKUP(BC4+3,Journalier_HLV_Inter,23,FALSE)-HLOOKUP(BC4+4,Journalier_HLV_Inter,24,FALSE)),IF(AND(WEEKDAY(BC4,2)=1,COUNTIF(Jours_fériés,AND(BC4+1,IE+2))),HLOOKUP(BC4+3,Journalier_HLV_Inter,23,FALSE)-HLOOKUP(BC4+4,Journalier_HLV_Inter,24,FALSE),IF(AND(WEEKDAY(BC4,2)=1,COUNTIF(Jours_fériés,BC4+1)),HLOOKUP(BC4+2,Journalier_HLV_Inter,23,FALSE)-HLOOKUP(BC4+3,Journalier_HLV_Inter,24,FALSE),IF(AND(WEEKDAY(BC4,2)=1,COUNTIF(Jours_fériés,BC4+2)),HLOOKUP(BC4+1,Journalier_HLV_Inter,23,FALSE)-HLOOKUP(BC4+3,Journalier_HLV_Inter,24,FALSE),IF(AND(WEEKDAY(BC4,2)=2,COUNTIF(Jours_fériés,AND(BC4+1,BC4+2))),HLOOKUP(BC4+3,Journalier_HLV_Inter,23,FALSE)-HLOOKUP(BC4+4,Journalier_HLV_Inter,24,FALSE),IF(AND(WEEKDAY(BC4,2)=2,COUNTIF(Jours_fériés,BC4+1)),HLOOKUP(BC4+2,Journalier_HLV_Inter,23,FALSE)-HLOOKUP(BC4+3,Journalier_HLV_Inter,24,FALSE),IF(AND(WEEKDAY(BC4,2)=2,COUNTIF(Jours_fériés,BC4+2)),HLOOKUP(BC4+1,Journalier_HLV_Inter,23,FALSE)-HLOOKUP(BC4+3,Journalier_HLV_Inter,24,FALSE),IF(AND(WEEKDAY(BC4,2)=3,COUNTIF(Jours_fériés,AND(BC4+1,BC4+2))),HLOOKUP(BC4+3,Journalier_HLV_Inter,23,FALSE)-HLOOKUP(BC4+4,Journalier_HLV_Inter,24,FALSE),IF(AND(WEEKDAY(BC4,2)=3,COUNTIF(Jours_fériés,BC4+1)),HLOOKUP(BC4+2,Journalier_HLV_Inter,23,FALSE)-HLOOKUP(BC4+3,Journalier_HLV_Inter,24,FALSE),IF(AND(WEEKDAY(BC4,2)=3,COUNTIF(Jours_fériés,BC4+2)),HLOOKUP(BC4+1,Journalier_HLV_Inter,23,FALSE)-HLOOKUP(BC4+5,Journalier_HLV_Inter,24,FALSE),IF(WEEKDAY(BC4,2)=4,(HLOOKUP(BC4+1,Journalier_HLV_Inter,23,FALSE)-HLOOKUP(BC4+4,Journalier_HLV_Inter,24,FALSE)),IF(AND(WEEKDAY(BC4,2)=4,COUNTIF(Jours_fériés,BC4+1)),HLOOKUP(BC4+4,Journalier_HLV_Inter,23,FALSE)-HLOOKUP(BC4+5,Journalier_HLV_Inter,24,FALSE),IF(AND(WEEKDAY(BC4,2)=4,COUNTIF(Jours_fériés,AND(BC4+1,BC4+4))),HLOOKUP(BC4+5,Journalier_HLV_Inter,23,FALSE)-HLOOKUP(BC4+6,Journalier_HLV_Inter,24,FALSE),IF(AND(WEEKDAY(BC4,2)=4,COUNTIF(Jours_fériés,BC4+4)),HLOOKUP(BC4+1,Journalier_HLV_Inter,23,FALSE)-HLOOKUP(BC4+5,Journalier_HLV_Inter,24,FALSE),IF(AND(WEEKDAY(BC4,2)=5,COUNTIF(Jours_fériés,BC4+3)),HLOOKUP(BC4+4,Journalier_HLV_Inter,23,FALSE)-HLOOKUP(BC4+5,Journalier_HLV_Inter,24,FALSE),IF(AND(WEEKDAY(BC4,2)=5,COUNTIF(Jours_fériés,BC4+4)),HLOOKUP(BC4+3,Journalier_HLV_Inter,23,FALSE)-HLOOKUP(BC4+5,Journalier_HLV_Inter,24,FALSE),IF(COUNTIF(Week_end,BC4),0,IF(COUNTIF(Jours_fériés,BC4),0,HLOOKUP(BC4+1,Journalier_HLV_Inter,23,FALSE)-HLOOKUP(BC4+2,Journalier_HLV_Inter,24,FALSE)))))))))))))))))))</f>
        <v>0</v>
      </c>
      <c r="BD33" s="70">
        <f>IF(WEEKDAY(BD4,2)=5,(HLOOKUP(BD4+3,Journalier_HLV_Inter,23,FALSE)-HLOOKUP(BD4+4,Journalier_HLV_Inter,24,FALSE)),IF(AND(WEEKDAY(BD4,2)=1,COUNTIF(Jours_fériés,AND(BD4+1,IE+2))),HLOOKUP(BD4+3,Journalier_HLV_Inter,23,FALSE)-HLOOKUP(BD4+4,Journalier_HLV_Inter,24,FALSE),IF(AND(WEEKDAY(BD4,2)=1,COUNTIF(Jours_fériés,BD4+1)),HLOOKUP(BD4+2,Journalier_HLV_Inter,23,FALSE)-HLOOKUP(BD4+3,Journalier_HLV_Inter,24,FALSE),IF(AND(WEEKDAY(BD4,2)=1,COUNTIF(Jours_fériés,BD4+2)),HLOOKUP(BD4+1,Journalier_HLV_Inter,23,FALSE)-HLOOKUP(BD4+3,Journalier_HLV_Inter,24,FALSE),IF(AND(WEEKDAY(BD4,2)=2,COUNTIF(Jours_fériés,AND(BD4+1,BD4+2))),HLOOKUP(BD4+3,Journalier_HLV_Inter,23,FALSE)-HLOOKUP(BD4+4,Journalier_HLV_Inter,24,FALSE),IF(AND(WEEKDAY(BD4,2)=2,COUNTIF(Jours_fériés,BD4+1)),HLOOKUP(BD4+2,Journalier_HLV_Inter,23,FALSE)-HLOOKUP(BD4+3,Journalier_HLV_Inter,24,FALSE),IF(AND(WEEKDAY(BD4,2)=2,COUNTIF(Jours_fériés,BD4+2)),HLOOKUP(BD4+1,Journalier_HLV_Inter,23,FALSE)-HLOOKUP(BD4+3,Journalier_HLV_Inter,24,FALSE),IF(AND(WEEKDAY(BD4,2)=3,COUNTIF(Jours_fériés,AND(BD4+1,BD4+2))),HLOOKUP(BD4+3,Journalier_HLV_Inter,23,FALSE)-HLOOKUP(BD4+4,Journalier_HLV_Inter,24,FALSE),IF(AND(WEEKDAY(BD4,2)=3,COUNTIF(Jours_fériés,BD4+1)),HLOOKUP(BD4+2,Journalier_HLV_Inter,23,FALSE)-HLOOKUP(BD4+3,Journalier_HLV_Inter,24,FALSE),IF(AND(WEEKDAY(BD4,2)=3,COUNTIF(Jours_fériés,BD4+2)),HLOOKUP(BD4+1,Journalier_HLV_Inter,23,FALSE)-HLOOKUP(BD4+5,Journalier_HLV_Inter,24,FALSE),IF(WEEKDAY(BD4,2)=4,(HLOOKUP(BD4+1,Journalier_HLV_Inter,23,FALSE)-HLOOKUP(BD4+4,Journalier_HLV_Inter,24,FALSE)),IF(AND(WEEKDAY(BD4,2)=4,COUNTIF(Jours_fériés,BD4+1)),HLOOKUP(BD4+4,Journalier_HLV_Inter,23,FALSE)-HLOOKUP(BD4+5,Journalier_HLV_Inter,24,FALSE),IF(AND(WEEKDAY(BD4,2)=4,COUNTIF(Jours_fériés,AND(BD4+1,BD4+4))),HLOOKUP(BD4+5,Journalier_HLV_Inter,23,FALSE)-HLOOKUP(BD4+6,Journalier_HLV_Inter,24,FALSE),IF(AND(WEEKDAY(BD4,2)=4,COUNTIF(Jours_fériés,BD4+4)),HLOOKUP(BD4+1,Journalier_HLV_Inter,23,FALSE)-HLOOKUP(BD4+5,Journalier_HLV_Inter,24,FALSE),IF(AND(WEEKDAY(BD4,2)=5,COUNTIF(Jours_fériés,BD4+3)),HLOOKUP(BD4+4,Journalier_HLV_Inter,23,FALSE)-HLOOKUP(BD4+5,Journalier_HLV_Inter,24,FALSE),IF(AND(WEEKDAY(BD4,2)=5,COUNTIF(Jours_fériés,BD4+4)),HLOOKUP(BD4+3,Journalier_HLV_Inter,23,FALSE)-HLOOKUP(BD4+5,Journalier_HLV_Inter,24,FALSE),IF(COUNTIF(Week_end,BD4),0,IF(COUNTIF(Jours_fériés,BD4),0,HLOOKUP(BD4+1,Journalier_HLV_Inter,23,FALSE)-HLOOKUP(BD4+2,Journalier_HLV_Inter,24,FALSE)))))))))))))))))))</f>
        <v>0</v>
      </c>
      <c r="BE33" s="70">
        <f>IF(WEEKDAY(BE4,2)=5,(HLOOKUP(BE4+3,Journalier_HLV_Inter,23,FALSE)-HLOOKUP(BE4+4,Journalier_HLV_Inter,24,FALSE)),IF(AND(WEEKDAY(BE4,2)=1,COUNTIF(Jours_fériés,AND(BE4+1,IE+2))),HLOOKUP(BE4+3,Journalier_HLV_Inter,23,FALSE)-HLOOKUP(BE4+4,Journalier_HLV_Inter,24,FALSE),IF(AND(WEEKDAY(BE4,2)=1,COUNTIF(Jours_fériés,BE4+1)),HLOOKUP(BE4+2,Journalier_HLV_Inter,23,FALSE)-HLOOKUP(BE4+3,Journalier_HLV_Inter,24,FALSE),IF(AND(WEEKDAY(BE4,2)=1,COUNTIF(Jours_fériés,BE4+2)),HLOOKUP(BE4+1,Journalier_HLV_Inter,23,FALSE)-HLOOKUP(BE4+3,Journalier_HLV_Inter,24,FALSE),IF(AND(WEEKDAY(BE4,2)=2,COUNTIF(Jours_fériés,AND(BE4+1,BE4+2))),HLOOKUP(BE4+3,Journalier_HLV_Inter,23,FALSE)-HLOOKUP(BE4+4,Journalier_HLV_Inter,24,FALSE),IF(AND(WEEKDAY(BE4,2)=2,COUNTIF(Jours_fériés,BE4+1)),HLOOKUP(BE4+2,Journalier_HLV_Inter,23,FALSE)-HLOOKUP(BE4+3,Journalier_HLV_Inter,24,FALSE),IF(AND(WEEKDAY(BE4,2)=2,COUNTIF(Jours_fériés,BE4+2)),HLOOKUP(BE4+1,Journalier_HLV_Inter,23,FALSE)-HLOOKUP(BE4+3,Journalier_HLV_Inter,24,FALSE),IF(AND(WEEKDAY(BE4,2)=3,COUNTIF(Jours_fériés,AND(BE4+1,BE4+2))),HLOOKUP(BE4+3,Journalier_HLV_Inter,23,FALSE)-HLOOKUP(BE4+4,Journalier_HLV_Inter,24,FALSE),IF(AND(WEEKDAY(BE4,2)=3,COUNTIF(Jours_fériés,BE4+1)),HLOOKUP(BE4+2,Journalier_HLV_Inter,23,FALSE)-HLOOKUP(BE4+3,Journalier_HLV_Inter,24,FALSE),IF(AND(WEEKDAY(BE4,2)=3,COUNTIF(Jours_fériés,BE4+2)),HLOOKUP(BE4+1,Journalier_HLV_Inter,23,FALSE)-HLOOKUP(BE4+5,Journalier_HLV_Inter,24,FALSE),IF(WEEKDAY(BE4,2)=4,(HLOOKUP(BE4+1,Journalier_HLV_Inter,23,FALSE)-HLOOKUP(BE4+4,Journalier_HLV_Inter,24,FALSE)),IF(AND(WEEKDAY(BE4,2)=4,COUNTIF(Jours_fériés,BE4+1)),HLOOKUP(BE4+4,Journalier_HLV_Inter,23,FALSE)-HLOOKUP(BE4+5,Journalier_HLV_Inter,24,FALSE),IF(AND(WEEKDAY(BE4,2)=4,COUNTIF(Jours_fériés,AND(BE4+1,BE4+4))),HLOOKUP(BE4+5,Journalier_HLV_Inter,23,FALSE)-HLOOKUP(BE4+6,Journalier_HLV_Inter,24,FALSE),IF(AND(WEEKDAY(BE4,2)=4,COUNTIF(Jours_fériés,BE4+4)),HLOOKUP(BE4+1,Journalier_HLV_Inter,23,FALSE)-HLOOKUP(BE4+5,Journalier_HLV_Inter,24,FALSE),IF(AND(WEEKDAY(BE4,2)=5,COUNTIF(Jours_fériés,BE4+3)),HLOOKUP(BE4+4,Journalier_HLV_Inter,23,FALSE)-HLOOKUP(BE4+5,Journalier_HLV_Inter,24,FALSE),IF(AND(WEEKDAY(BE4,2)=5,COUNTIF(Jours_fériés,BE4+4)),HLOOKUP(BE4+3,Journalier_HLV_Inter,23,FALSE)-HLOOKUP(BE4+5,Journalier_HLV_Inter,24,FALSE),IF(COUNTIF(Week_end,BE4),0,IF(COUNTIF(Jours_fériés,BE4),0,HLOOKUP(BE4+1,Journalier_HLV_Inter,23,FALSE)-HLOOKUP(BE4+2,Journalier_HLV_Inter,24,FALSE)))))))))))))))))))</f>
        <v>0</v>
      </c>
      <c r="BF33" s="70">
        <f>IF(WEEKDAY(BF4,2)=5,(HLOOKUP(BF4+3,Journalier_HLV_Inter,23,FALSE)-HLOOKUP(BF4+4,Journalier_HLV_Inter,24,FALSE)),IF(AND(WEEKDAY(BF4,2)=1,COUNTIF(Jours_fériés,AND(BF4+1,IE+2))),HLOOKUP(BF4+3,Journalier_HLV_Inter,23,FALSE)-HLOOKUP(BF4+4,Journalier_HLV_Inter,24,FALSE),IF(AND(WEEKDAY(BF4,2)=1,COUNTIF(Jours_fériés,BF4+1)),HLOOKUP(BF4+2,Journalier_HLV_Inter,23,FALSE)-HLOOKUP(BF4+3,Journalier_HLV_Inter,24,FALSE),IF(AND(WEEKDAY(BF4,2)=1,COUNTIF(Jours_fériés,BF4+2)),HLOOKUP(BF4+1,Journalier_HLV_Inter,23,FALSE)-HLOOKUP(BF4+3,Journalier_HLV_Inter,24,FALSE),IF(AND(WEEKDAY(BF4,2)=2,COUNTIF(Jours_fériés,AND(BF4+1,BF4+2))),HLOOKUP(BF4+3,Journalier_HLV_Inter,23,FALSE)-HLOOKUP(BF4+4,Journalier_HLV_Inter,24,FALSE),IF(AND(WEEKDAY(BF4,2)=2,COUNTIF(Jours_fériés,BF4+1)),HLOOKUP(BF4+2,Journalier_HLV_Inter,23,FALSE)-HLOOKUP(BF4+3,Journalier_HLV_Inter,24,FALSE),IF(AND(WEEKDAY(BF4,2)=2,COUNTIF(Jours_fériés,BF4+2)),HLOOKUP(BF4+1,Journalier_HLV_Inter,23,FALSE)-HLOOKUP(BF4+3,Journalier_HLV_Inter,24,FALSE),IF(AND(WEEKDAY(BF4,2)=3,COUNTIF(Jours_fériés,AND(BF4+1,BF4+2))),HLOOKUP(BF4+3,Journalier_HLV_Inter,23,FALSE)-HLOOKUP(BF4+4,Journalier_HLV_Inter,24,FALSE),IF(AND(WEEKDAY(BF4,2)=3,COUNTIF(Jours_fériés,BF4+1)),HLOOKUP(BF4+2,Journalier_HLV_Inter,23,FALSE)-HLOOKUP(BF4+3,Journalier_HLV_Inter,24,FALSE),IF(AND(WEEKDAY(BF4,2)=3,COUNTIF(Jours_fériés,BF4+2)),HLOOKUP(BF4+1,Journalier_HLV_Inter,23,FALSE)-HLOOKUP(BF4+5,Journalier_HLV_Inter,24,FALSE),IF(WEEKDAY(BF4,2)=4,(HLOOKUP(BF4+1,Journalier_HLV_Inter,23,FALSE)-HLOOKUP(BF4+4,Journalier_HLV_Inter,24,FALSE)),IF(AND(WEEKDAY(BF4,2)=4,COUNTIF(Jours_fériés,BF4+1)),HLOOKUP(BF4+4,Journalier_HLV_Inter,23,FALSE)-HLOOKUP(BF4+5,Journalier_HLV_Inter,24,FALSE),IF(AND(WEEKDAY(BF4,2)=4,COUNTIF(Jours_fériés,AND(BF4+1,BF4+4))),HLOOKUP(BF4+5,Journalier_HLV_Inter,23,FALSE)-HLOOKUP(BF4+6,Journalier_HLV_Inter,24,FALSE),IF(AND(WEEKDAY(BF4,2)=4,COUNTIF(Jours_fériés,BF4+4)),HLOOKUP(BF4+1,Journalier_HLV_Inter,23,FALSE)-HLOOKUP(BF4+5,Journalier_HLV_Inter,24,FALSE),IF(AND(WEEKDAY(BF4,2)=5,COUNTIF(Jours_fériés,BF4+3)),HLOOKUP(BF4+4,Journalier_HLV_Inter,23,FALSE)-HLOOKUP(BF4+5,Journalier_HLV_Inter,24,FALSE),IF(AND(WEEKDAY(BF4,2)=5,COUNTIF(Jours_fériés,BF4+4)),HLOOKUP(BF4+3,Journalier_HLV_Inter,23,FALSE)-HLOOKUP(BF4+5,Journalier_HLV_Inter,24,FALSE),IF(COUNTIF(Week_end,BF4),0,IF(COUNTIF(Jours_fériés,BF4),0,HLOOKUP(BF4+1,Journalier_HLV_Inter,23,FALSE)-HLOOKUP(BF4+2,Journalier_HLV_Inter,24,FALSE)))))))))))))))))))</f>
        <v>0</v>
      </c>
      <c r="BG33" s="70">
        <f>IF(WEEKDAY(BG4,2)=5,(HLOOKUP(BG4+3,Journalier_HLV_Inter,23,FALSE)-HLOOKUP(BG4+4,Journalier_HLV_Inter,24,FALSE)),IF(AND(WEEKDAY(BG4,2)=1,COUNTIF(Jours_fériés,AND(BG4+1,IE+2))),HLOOKUP(BG4+3,Journalier_HLV_Inter,23,FALSE)-HLOOKUP(BG4+4,Journalier_HLV_Inter,24,FALSE),IF(AND(WEEKDAY(BG4,2)=1,COUNTIF(Jours_fériés,BG4+1)),HLOOKUP(BG4+2,Journalier_HLV_Inter,23,FALSE)-HLOOKUP(BG4+3,Journalier_HLV_Inter,24,FALSE),IF(AND(WEEKDAY(BG4,2)=1,COUNTIF(Jours_fériés,BG4+2)),HLOOKUP(BG4+1,Journalier_HLV_Inter,23,FALSE)-HLOOKUP(BG4+3,Journalier_HLV_Inter,24,FALSE),IF(AND(WEEKDAY(BG4,2)=2,COUNTIF(Jours_fériés,AND(BG4+1,BG4+2))),HLOOKUP(BG4+3,Journalier_HLV_Inter,23,FALSE)-HLOOKUP(BG4+4,Journalier_HLV_Inter,24,FALSE),IF(AND(WEEKDAY(BG4,2)=2,COUNTIF(Jours_fériés,BG4+1)),HLOOKUP(BG4+2,Journalier_HLV_Inter,23,FALSE)-HLOOKUP(BG4+3,Journalier_HLV_Inter,24,FALSE),IF(AND(WEEKDAY(BG4,2)=2,COUNTIF(Jours_fériés,BG4+2)),HLOOKUP(BG4+1,Journalier_HLV_Inter,23,FALSE)-HLOOKUP(BG4+3,Journalier_HLV_Inter,24,FALSE),IF(AND(WEEKDAY(BG4,2)=3,COUNTIF(Jours_fériés,AND(BG4+1,BG4+2))),HLOOKUP(BG4+3,Journalier_HLV_Inter,23,FALSE)-HLOOKUP(BG4+4,Journalier_HLV_Inter,24,FALSE),IF(AND(WEEKDAY(BG4,2)=3,COUNTIF(Jours_fériés,BG4+1)),HLOOKUP(BG4+2,Journalier_HLV_Inter,23,FALSE)-HLOOKUP(BG4+3,Journalier_HLV_Inter,24,FALSE),IF(AND(WEEKDAY(BG4,2)=3,COUNTIF(Jours_fériés,BG4+2)),HLOOKUP(BG4+1,Journalier_HLV_Inter,23,FALSE)-HLOOKUP(BG4+5,Journalier_HLV_Inter,24,FALSE),IF(WEEKDAY(BG4,2)=4,(HLOOKUP(BG4+1,Journalier_HLV_Inter,23,FALSE)-HLOOKUP(BG4+4,Journalier_HLV_Inter,24,FALSE)),IF(AND(WEEKDAY(BG4,2)=4,COUNTIF(Jours_fériés,BG4+1)),HLOOKUP(BG4+4,Journalier_HLV_Inter,23,FALSE)-HLOOKUP(BG4+5,Journalier_HLV_Inter,24,FALSE),IF(AND(WEEKDAY(BG4,2)=4,COUNTIF(Jours_fériés,AND(BG4+1,BG4+4))),HLOOKUP(BG4+5,Journalier_HLV_Inter,23,FALSE)-HLOOKUP(BG4+6,Journalier_HLV_Inter,24,FALSE),IF(AND(WEEKDAY(BG4,2)=4,COUNTIF(Jours_fériés,BG4+4)),HLOOKUP(BG4+1,Journalier_HLV_Inter,23,FALSE)-HLOOKUP(BG4+5,Journalier_HLV_Inter,24,FALSE),IF(AND(WEEKDAY(BG4,2)=5,COUNTIF(Jours_fériés,BG4+3)),HLOOKUP(BG4+4,Journalier_HLV_Inter,23,FALSE)-HLOOKUP(BG4+5,Journalier_HLV_Inter,24,FALSE),IF(AND(WEEKDAY(BG4,2)=5,COUNTIF(Jours_fériés,BG4+4)),HLOOKUP(BG4+3,Journalier_HLV_Inter,23,FALSE)-HLOOKUP(BG4+5,Journalier_HLV_Inter,24,FALSE),IF(COUNTIF(Week_end,BG4),0,IF(COUNTIF(Jours_fériés,BG4),0,HLOOKUP(BG4+1,Journalier_HLV_Inter,23,FALSE)-HLOOKUP(BG4+2,Journalier_HLV_Inter,24,FALSE)))))))))))))))))))</f>
        <v>0</v>
      </c>
      <c r="BH33" s="70">
        <f>IF(WEEKDAY(BH4,2)=5,(HLOOKUP(BH4+3,Journalier_HLV_Inter,23,FALSE)-HLOOKUP(BH4+4,Journalier_HLV_Inter,24,FALSE)),IF(AND(WEEKDAY(BH4,2)=1,COUNTIF(Jours_fériés,AND(BH4+1,IE+2))),HLOOKUP(BH4+3,Journalier_HLV_Inter,23,FALSE)-HLOOKUP(BH4+4,Journalier_HLV_Inter,24,FALSE),IF(AND(WEEKDAY(BH4,2)=1,COUNTIF(Jours_fériés,BH4+1)),HLOOKUP(BH4+2,Journalier_HLV_Inter,23,FALSE)-HLOOKUP(BH4+3,Journalier_HLV_Inter,24,FALSE),IF(AND(WEEKDAY(BH4,2)=1,COUNTIF(Jours_fériés,BH4+2)),HLOOKUP(BH4+1,Journalier_HLV_Inter,23,FALSE)-HLOOKUP(BH4+3,Journalier_HLV_Inter,24,FALSE),IF(AND(WEEKDAY(BH4,2)=2,COUNTIF(Jours_fériés,AND(BH4+1,BH4+2))),HLOOKUP(BH4+3,Journalier_HLV_Inter,23,FALSE)-HLOOKUP(BH4+4,Journalier_HLV_Inter,24,FALSE),IF(AND(WEEKDAY(BH4,2)=2,COUNTIF(Jours_fériés,BH4+1)),HLOOKUP(BH4+2,Journalier_HLV_Inter,23,FALSE)-HLOOKUP(BH4+3,Journalier_HLV_Inter,24,FALSE),IF(AND(WEEKDAY(BH4,2)=2,COUNTIF(Jours_fériés,BH4+2)),HLOOKUP(BH4+1,Journalier_HLV_Inter,23,FALSE)-HLOOKUP(BH4+3,Journalier_HLV_Inter,24,FALSE),IF(AND(WEEKDAY(BH4,2)=3,COUNTIF(Jours_fériés,AND(BH4+1,BH4+2))),HLOOKUP(BH4+3,Journalier_HLV_Inter,23,FALSE)-HLOOKUP(BH4+4,Journalier_HLV_Inter,24,FALSE),IF(AND(WEEKDAY(BH4,2)=3,COUNTIF(Jours_fériés,BH4+1)),HLOOKUP(BH4+2,Journalier_HLV_Inter,23,FALSE)-HLOOKUP(BH4+3,Journalier_HLV_Inter,24,FALSE),IF(AND(WEEKDAY(BH4,2)=3,COUNTIF(Jours_fériés,BH4+2)),HLOOKUP(BH4+1,Journalier_HLV_Inter,23,FALSE)-HLOOKUP(BH4+5,Journalier_HLV_Inter,24,FALSE),IF(WEEKDAY(BH4,2)=4,(HLOOKUP(BH4+1,Journalier_HLV_Inter,23,FALSE)-HLOOKUP(BH4+4,Journalier_HLV_Inter,24,FALSE)),IF(AND(WEEKDAY(BH4,2)=4,COUNTIF(Jours_fériés,BH4+1)),HLOOKUP(BH4+4,Journalier_HLV_Inter,23,FALSE)-HLOOKUP(BH4+5,Journalier_HLV_Inter,24,FALSE),IF(AND(WEEKDAY(BH4,2)=4,COUNTIF(Jours_fériés,AND(BH4+1,BH4+4))),HLOOKUP(BH4+5,Journalier_HLV_Inter,23,FALSE)-HLOOKUP(BH4+6,Journalier_HLV_Inter,24,FALSE),IF(AND(WEEKDAY(BH4,2)=4,COUNTIF(Jours_fériés,BH4+4)),HLOOKUP(BH4+1,Journalier_HLV_Inter,23,FALSE)-HLOOKUP(BH4+5,Journalier_HLV_Inter,24,FALSE),IF(AND(WEEKDAY(BH4,2)=5,COUNTIF(Jours_fériés,BH4+3)),HLOOKUP(BH4+4,Journalier_HLV_Inter,23,FALSE)-HLOOKUP(BH4+5,Journalier_HLV_Inter,24,FALSE),IF(AND(WEEKDAY(BH4,2)=5,COUNTIF(Jours_fériés,BH4+4)),HLOOKUP(BH4+3,Journalier_HLV_Inter,23,FALSE)-HLOOKUP(BH4+5,Journalier_HLV_Inter,24,FALSE),IF(COUNTIF(Week_end,BH4),0,IF(COUNTIF(Jours_fériés,BH4),0,HLOOKUP(BH4+1,Journalier_HLV_Inter,23,FALSE)-HLOOKUP(BH4+2,Journalier_HLV_Inter,24,FALSE)))))))))))))))))))</f>
        <v>0</v>
      </c>
      <c r="BI33" s="70">
        <f>IF(WEEKDAY(BI4,2)=5,(HLOOKUP(BI4+3,Journalier_HLV_Inter,23,FALSE)-HLOOKUP(BI4+4,Journalier_HLV_Inter,24,FALSE)),IF(AND(WEEKDAY(BI4,2)=1,COUNTIF(Jours_fériés,AND(BI4+1,IE+2))),HLOOKUP(BI4+3,Journalier_HLV_Inter,23,FALSE)-HLOOKUP(BI4+4,Journalier_HLV_Inter,24,FALSE),IF(AND(WEEKDAY(BI4,2)=1,COUNTIF(Jours_fériés,BI4+1)),HLOOKUP(BI4+2,Journalier_HLV_Inter,23,FALSE)-HLOOKUP(BI4+3,Journalier_HLV_Inter,24,FALSE),IF(AND(WEEKDAY(BI4,2)=1,COUNTIF(Jours_fériés,BI4+2)),HLOOKUP(BI4+1,Journalier_HLV_Inter,23,FALSE)-HLOOKUP(BI4+3,Journalier_HLV_Inter,24,FALSE),IF(AND(WEEKDAY(BI4,2)=2,COUNTIF(Jours_fériés,AND(BI4+1,BI4+2))),HLOOKUP(BI4+3,Journalier_HLV_Inter,23,FALSE)-HLOOKUP(BI4+4,Journalier_HLV_Inter,24,FALSE),IF(AND(WEEKDAY(BI4,2)=2,COUNTIF(Jours_fériés,BI4+1)),HLOOKUP(BI4+2,Journalier_HLV_Inter,23,FALSE)-HLOOKUP(BI4+3,Journalier_HLV_Inter,24,FALSE),IF(AND(WEEKDAY(BI4,2)=2,COUNTIF(Jours_fériés,BI4+2)),HLOOKUP(BI4+1,Journalier_HLV_Inter,23,FALSE)-HLOOKUP(BI4+3,Journalier_HLV_Inter,24,FALSE),IF(AND(WEEKDAY(BI4,2)=3,COUNTIF(Jours_fériés,AND(BI4+1,BI4+2))),HLOOKUP(BI4+3,Journalier_HLV_Inter,23,FALSE)-HLOOKUP(BI4+4,Journalier_HLV_Inter,24,FALSE),IF(AND(WEEKDAY(BI4,2)=3,COUNTIF(Jours_fériés,BI4+1)),HLOOKUP(BI4+2,Journalier_HLV_Inter,23,FALSE)-HLOOKUP(BI4+3,Journalier_HLV_Inter,24,FALSE),IF(AND(WEEKDAY(BI4,2)=3,COUNTIF(Jours_fériés,BI4+2)),HLOOKUP(BI4+1,Journalier_HLV_Inter,23,FALSE)-HLOOKUP(BI4+5,Journalier_HLV_Inter,24,FALSE),IF(WEEKDAY(BI4,2)=4,(HLOOKUP(BI4+1,Journalier_HLV_Inter,23,FALSE)-HLOOKUP(BI4+4,Journalier_HLV_Inter,24,FALSE)),IF(AND(WEEKDAY(BI4,2)=4,COUNTIF(Jours_fériés,BI4+1)),HLOOKUP(BI4+4,Journalier_HLV_Inter,23,FALSE)-HLOOKUP(BI4+5,Journalier_HLV_Inter,24,FALSE),IF(AND(WEEKDAY(BI4,2)=4,COUNTIF(Jours_fériés,AND(BI4+1,BI4+4))),HLOOKUP(BI4+5,Journalier_HLV_Inter,23,FALSE)-HLOOKUP(BI4+6,Journalier_HLV_Inter,24,FALSE),IF(AND(WEEKDAY(BI4,2)=4,COUNTIF(Jours_fériés,BI4+4)),HLOOKUP(BI4+1,Journalier_HLV_Inter,23,FALSE)-HLOOKUP(BI4+5,Journalier_HLV_Inter,24,FALSE),IF(AND(WEEKDAY(BI4,2)=5,COUNTIF(Jours_fériés,BI4+3)),HLOOKUP(BI4+4,Journalier_HLV_Inter,23,FALSE)-HLOOKUP(BI4+5,Journalier_HLV_Inter,24,FALSE),IF(AND(WEEKDAY(BI4,2)=5,COUNTIF(Jours_fériés,BI4+4)),HLOOKUP(BI4+3,Journalier_HLV_Inter,23,FALSE)-HLOOKUP(BI4+5,Journalier_HLV_Inter,24,FALSE),IF(COUNTIF(Week_end,BI4),0,IF(COUNTIF(Jours_fériés,BI4),0,HLOOKUP(BI4+1,Journalier_HLV_Inter,23,FALSE)-HLOOKUP(BI4+2,Journalier_HLV_Inter,24,FALSE)))))))))))))))))))</f>
        <v>0</v>
      </c>
      <c r="BJ33" s="70">
        <f>IF(WEEKDAY(BJ4,2)=5,(HLOOKUP(BJ4+3,Journalier_HLV_Inter,23,FALSE)-HLOOKUP(BJ4+4,Journalier_HLV_Inter,24,FALSE)),IF(AND(WEEKDAY(BJ4,2)=1,COUNTIF(Jours_fériés,AND(BJ4+1,IE+2))),HLOOKUP(BJ4+3,Journalier_HLV_Inter,23,FALSE)-HLOOKUP(BJ4+4,Journalier_HLV_Inter,24,FALSE),IF(AND(WEEKDAY(BJ4,2)=1,COUNTIF(Jours_fériés,BJ4+1)),HLOOKUP(BJ4+2,Journalier_HLV_Inter,23,FALSE)-HLOOKUP(BJ4+3,Journalier_HLV_Inter,24,FALSE),IF(AND(WEEKDAY(BJ4,2)=1,COUNTIF(Jours_fériés,BJ4+2)),HLOOKUP(BJ4+1,Journalier_HLV_Inter,23,FALSE)-HLOOKUP(BJ4+3,Journalier_HLV_Inter,24,FALSE),IF(AND(WEEKDAY(BJ4,2)=2,COUNTIF(Jours_fériés,AND(BJ4+1,BJ4+2))),HLOOKUP(BJ4+3,Journalier_HLV_Inter,23,FALSE)-HLOOKUP(BJ4+4,Journalier_HLV_Inter,24,FALSE),IF(AND(WEEKDAY(BJ4,2)=2,COUNTIF(Jours_fériés,BJ4+1)),HLOOKUP(BJ4+2,Journalier_HLV_Inter,23,FALSE)-HLOOKUP(BJ4+3,Journalier_HLV_Inter,24,FALSE),IF(AND(WEEKDAY(BJ4,2)=2,COUNTIF(Jours_fériés,BJ4+2)),HLOOKUP(BJ4+1,Journalier_HLV_Inter,23,FALSE)-HLOOKUP(BJ4+3,Journalier_HLV_Inter,24,FALSE),IF(AND(WEEKDAY(BJ4,2)=3,COUNTIF(Jours_fériés,AND(BJ4+1,BJ4+2))),HLOOKUP(BJ4+3,Journalier_HLV_Inter,23,FALSE)-HLOOKUP(BJ4+4,Journalier_HLV_Inter,24,FALSE),IF(AND(WEEKDAY(BJ4,2)=3,COUNTIF(Jours_fériés,BJ4+1)),HLOOKUP(BJ4+2,Journalier_HLV_Inter,23,FALSE)-HLOOKUP(BJ4+3,Journalier_HLV_Inter,24,FALSE),IF(AND(WEEKDAY(BJ4,2)=3,COUNTIF(Jours_fériés,BJ4+2)),HLOOKUP(BJ4+1,Journalier_HLV_Inter,23,FALSE)-HLOOKUP(BJ4+5,Journalier_HLV_Inter,24,FALSE),IF(WEEKDAY(BJ4,2)=4,(HLOOKUP(BJ4+1,Journalier_HLV_Inter,23,FALSE)-HLOOKUP(BJ4+4,Journalier_HLV_Inter,24,FALSE)),IF(AND(WEEKDAY(BJ4,2)=4,COUNTIF(Jours_fériés,BJ4+1)),HLOOKUP(BJ4+4,Journalier_HLV_Inter,23,FALSE)-HLOOKUP(BJ4+5,Journalier_HLV_Inter,24,FALSE),IF(AND(WEEKDAY(BJ4,2)=4,COUNTIF(Jours_fériés,AND(BJ4+1,BJ4+4))),HLOOKUP(BJ4+5,Journalier_HLV_Inter,23,FALSE)-HLOOKUP(BJ4+6,Journalier_HLV_Inter,24,FALSE),IF(AND(WEEKDAY(BJ4,2)=4,COUNTIF(Jours_fériés,BJ4+4)),HLOOKUP(BJ4+1,Journalier_HLV_Inter,23,FALSE)-HLOOKUP(BJ4+5,Journalier_HLV_Inter,24,FALSE),IF(AND(WEEKDAY(BJ4,2)=5,COUNTIF(Jours_fériés,BJ4+3)),HLOOKUP(BJ4+4,Journalier_HLV_Inter,23,FALSE)-HLOOKUP(BJ4+5,Journalier_HLV_Inter,24,FALSE),IF(AND(WEEKDAY(BJ4,2)=5,COUNTIF(Jours_fériés,BJ4+4)),HLOOKUP(BJ4+3,Journalier_HLV_Inter,23,FALSE)-HLOOKUP(BJ4+5,Journalier_HLV_Inter,24,FALSE),IF(COUNTIF(Week_end,BJ4),0,IF(COUNTIF(Jours_fériés,BJ4),0,HLOOKUP(BJ4+1,Journalier_HLV_Inter,23,FALSE)-HLOOKUP(BJ4+2,Journalier_HLV_Inter,24,FALSE)))))))))))))))))))</f>
        <v>0</v>
      </c>
      <c r="BK33" s="70">
        <f>IF(WEEKDAY(BK4,2)=5,(HLOOKUP(BK4+3,Journalier_HLV_Inter,23,FALSE)-HLOOKUP(BK4+4,Journalier_HLV_Inter,24,FALSE)),IF(AND(WEEKDAY(BK4,2)=1,COUNTIF(Jours_fériés,AND(BK4+1,IE+2))),HLOOKUP(BK4+3,Journalier_HLV_Inter,23,FALSE)-HLOOKUP(BK4+4,Journalier_HLV_Inter,24,FALSE),IF(AND(WEEKDAY(BK4,2)=1,COUNTIF(Jours_fériés,BK4+1)),HLOOKUP(BK4+2,Journalier_HLV_Inter,23,FALSE)-HLOOKUP(BK4+3,Journalier_HLV_Inter,24,FALSE),IF(AND(WEEKDAY(BK4,2)=1,COUNTIF(Jours_fériés,BK4+2)),HLOOKUP(BK4+1,Journalier_HLV_Inter,23,FALSE)-HLOOKUP(BK4+3,Journalier_HLV_Inter,24,FALSE),IF(AND(WEEKDAY(BK4,2)=2,COUNTIF(Jours_fériés,AND(BK4+1,BK4+2))),HLOOKUP(BK4+3,Journalier_HLV_Inter,23,FALSE)-HLOOKUP(BK4+4,Journalier_HLV_Inter,24,FALSE),IF(AND(WEEKDAY(BK4,2)=2,COUNTIF(Jours_fériés,BK4+1)),HLOOKUP(BK4+2,Journalier_HLV_Inter,23,FALSE)-HLOOKUP(BK4+3,Journalier_HLV_Inter,24,FALSE),IF(AND(WEEKDAY(BK4,2)=2,COUNTIF(Jours_fériés,BK4+2)),HLOOKUP(BK4+1,Journalier_HLV_Inter,23,FALSE)-HLOOKUP(BK4+3,Journalier_HLV_Inter,24,FALSE),IF(AND(WEEKDAY(BK4,2)=3,COUNTIF(Jours_fériés,AND(BK4+1,BK4+2))),HLOOKUP(BK4+3,Journalier_HLV_Inter,23,FALSE)-HLOOKUP(BK4+4,Journalier_HLV_Inter,24,FALSE),IF(AND(WEEKDAY(BK4,2)=3,COUNTIF(Jours_fériés,BK4+1)),HLOOKUP(BK4+2,Journalier_HLV_Inter,23,FALSE)-HLOOKUP(BK4+3,Journalier_HLV_Inter,24,FALSE),IF(AND(WEEKDAY(BK4,2)=3,COUNTIF(Jours_fériés,BK4+2)),HLOOKUP(BK4+1,Journalier_HLV_Inter,23,FALSE)-HLOOKUP(BK4+5,Journalier_HLV_Inter,24,FALSE),IF(WEEKDAY(BK4,2)=4,(HLOOKUP(BK4+1,Journalier_HLV_Inter,23,FALSE)-HLOOKUP(BK4+4,Journalier_HLV_Inter,24,FALSE)),IF(AND(WEEKDAY(BK4,2)=4,COUNTIF(Jours_fériés,BK4+1)),HLOOKUP(BK4+4,Journalier_HLV_Inter,23,FALSE)-HLOOKUP(BK4+5,Journalier_HLV_Inter,24,FALSE),IF(AND(WEEKDAY(BK4,2)=4,COUNTIF(Jours_fériés,AND(BK4+1,BK4+4))),HLOOKUP(BK4+5,Journalier_HLV_Inter,23,FALSE)-HLOOKUP(BK4+6,Journalier_HLV_Inter,24,FALSE),IF(AND(WEEKDAY(BK4,2)=4,COUNTIF(Jours_fériés,BK4+4)),HLOOKUP(BK4+1,Journalier_HLV_Inter,23,FALSE)-HLOOKUP(BK4+5,Journalier_HLV_Inter,24,FALSE),IF(AND(WEEKDAY(BK4,2)=5,COUNTIF(Jours_fériés,BK4+3)),HLOOKUP(BK4+4,Journalier_HLV_Inter,23,FALSE)-HLOOKUP(BK4+5,Journalier_HLV_Inter,24,FALSE),IF(AND(WEEKDAY(BK4,2)=5,COUNTIF(Jours_fériés,BK4+4)),HLOOKUP(BK4+3,Journalier_HLV_Inter,23,FALSE)-HLOOKUP(BK4+5,Journalier_HLV_Inter,24,FALSE),IF(COUNTIF(Week_end,BK4),0,IF(COUNTIF(Jours_fériés,BK4),0,HLOOKUP(BK4+1,Journalier_HLV_Inter,23,FALSE)-HLOOKUP(BK4+2,Journalier_HLV_Inter,24,FALSE)))))))))))))))))))</f>
        <v>0</v>
      </c>
      <c r="BL33" s="70">
        <f>IF(WEEKDAY(BL4,2)=5,(HLOOKUP(BL4+3,Journalier_HLV_Inter,23,FALSE)-HLOOKUP(BL4+4,Journalier_HLV_Inter,24,FALSE)),IF(AND(WEEKDAY(BL4,2)=1,COUNTIF(Jours_fériés,AND(BL4+1,IE+2))),HLOOKUP(BL4+3,Journalier_HLV_Inter,23,FALSE)-HLOOKUP(BL4+4,Journalier_HLV_Inter,24,FALSE),IF(AND(WEEKDAY(BL4,2)=1,COUNTIF(Jours_fériés,BL4+1)),HLOOKUP(BL4+2,Journalier_HLV_Inter,23,FALSE)-HLOOKUP(BL4+3,Journalier_HLV_Inter,24,FALSE),IF(AND(WEEKDAY(BL4,2)=1,COUNTIF(Jours_fériés,BL4+2)),HLOOKUP(BL4+1,Journalier_HLV_Inter,23,FALSE)-HLOOKUP(BL4+3,Journalier_HLV_Inter,24,FALSE),IF(AND(WEEKDAY(BL4,2)=2,COUNTIF(Jours_fériés,AND(BL4+1,BL4+2))),HLOOKUP(BL4+3,Journalier_HLV_Inter,23,FALSE)-HLOOKUP(BL4+4,Journalier_HLV_Inter,24,FALSE),IF(AND(WEEKDAY(BL4,2)=2,COUNTIF(Jours_fériés,BL4+1)),HLOOKUP(BL4+2,Journalier_HLV_Inter,23,FALSE)-HLOOKUP(BL4+3,Journalier_HLV_Inter,24,FALSE),IF(AND(WEEKDAY(BL4,2)=2,COUNTIF(Jours_fériés,BL4+2)),HLOOKUP(BL4+1,Journalier_HLV_Inter,23,FALSE)-HLOOKUP(BL4+3,Journalier_HLV_Inter,24,FALSE),IF(AND(WEEKDAY(BL4,2)=3,COUNTIF(Jours_fériés,AND(BL4+1,BL4+2))),HLOOKUP(BL4+3,Journalier_HLV_Inter,23,FALSE)-HLOOKUP(BL4+4,Journalier_HLV_Inter,24,FALSE),IF(AND(WEEKDAY(BL4,2)=3,COUNTIF(Jours_fériés,BL4+1)),HLOOKUP(BL4+2,Journalier_HLV_Inter,23,FALSE)-HLOOKUP(BL4+3,Journalier_HLV_Inter,24,FALSE),IF(AND(WEEKDAY(BL4,2)=3,COUNTIF(Jours_fériés,BL4+2)),HLOOKUP(BL4+1,Journalier_HLV_Inter,23,FALSE)-HLOOKUP(BL4+5,Journalier_HLV_Inter,24,FALSE),IF(WEEKDAY(BL4,2)=4,(HLOOKUP(BL4+1,Journalier_HLV_Inter,23,FALSE)-HLOOKUP(BL4+4,Journalier_HLV_Inter,24,FALSE)),IF(AND(WEEKDAY(BL4,2)=4,COUNTIF(Jours_fériés,BL4+1)),HLOOKUP(BL4+4,Journalier_HLV_Inter,23,FALSE)-HLOOKUP(BL4+5,Journalier_HLV_Inter,24,FALSE),IF(AND(WEEKDAY(BL4,2)=4,COUNTIF(Jours_fériés,AND(BL4+1,BL4+4))),HLOOKUP(BL4+5,Journalier_HLV_Inter,23,FALSE)-HLOOKUP(BL4+6,Journalier_HLV_Inter,24,FALSE),IF(AND(WEEKDAY(BL4,2)=4,COUNTIF(Jours_fériés,BL4+4)),HLOOKUP(BL4+1,Journalier_HLV_Inter,23,FALSE)-HLOOKUP(BL4+5,Journalier_HLV_Inter,24,FALSE),IF(AND(WEEKDAY(BL4,2)=5,COUNTIF(Jours_fériés,BL4+3)),HLOOKUP(BL4+4,Journalier_HLV_Inter,23,FALSE)-HLOOKUP(BL4+5,Journalier_HLV_Inter,24,FALSE),IF(AND(WEEKDAY(BL4,2)=5,COUNTIF(Jours_fériés,BL4+4)),HLOOKUP(BL4+3,Journalier_HLV_Inter,23,FALSE)-HLOOKUP(BL4+5,Journalier_HLV_Inter,24,FALSE),IF(COUNTIF(Week_end,BL4),0,IF(COUNTIF(Jours_fériés,BL4),0,HLOOKUP(BL4+1,Journalier_HLV_Inter,23,FALSE)-HLOOKUP(BL4+2,Journalier_HLV_Inter,24,FALSE)))))))))))))))))))</f>
        <v>0</v>
      </c>
      <c r="BM33" s="70">
        <f>IF(WEEKDAY(BM4,2)=5,(HLOOKUP(BM4+3,Journalier_HLV_Inter,23,FALSE)-HLOOKUP(BM4+4,Journalier_HLV_Inter,24,FALSE)),IF(AND(WEEKDAY(BM4,2)=1,COUNTIF(Jours_fériés,AND(BM4+1,IE+2))),HLOOKUP(BM4+3,Journalier_HLV_Inter,23,FALSE)-HLOOKUP(BM4+4,Journalier_HLV_Inter,24,FALSE),IF(AND(WEEKDAY(BM4,2)=1,COUNTIF(Jours_fériés,BM4+1)),HLOOKUP(BM4+2,Journalier_HLV_Inter,23,FALSE)-HLOOKUP(BM4+3,Journalier_HLV_Inter,24,FALSE),IF(AND(WEEKDAY(BM4,2)=1,COUNTIF(Jours_fériés,BM4+2)),HLOOKUP(BM4+1,Journalier_HLV_Inter,23,FALSE)-HLOOKUP(BM4+3,Journalier_HLV_Inter,24,FALSE),IF(AND(WEEKDAY(BM4,2)=2,COUNTIF(Jours_fériés,AND(BM4+1,BM4+2))),HLOOKUP(BM4+3,Journalier_HLV_Inter,23,FALSE)-HLOOKUP(BM4+4,Journalier_HLV_Inter,24,FALSE),IF(AND(WEEKDAY(BM4,2)=2,COUNTIF(Jours_fériés,BM4+1)),HLOOKUP(BM4+2,Journalier_HLV_Inter,23,FALSE)-HLOOKUP(BM4+3,Journalier_HLV_Inter,24,FALSE),IF(AND(WEEKDAY(BM4,2)=2,COUNTIF(Jours_fériés,BM4+2)),HLOOKUP(BM4+1,Journalier_HLV_Inter,23,FALSE)-HLOOKUP(BM4+3,Journalier_HLV_Inter,24,FALSE),IF(AND(WEEKDAY(BM4,2)=3,COUNTIF(Jours_fériés,AND(BM4+1,BM4+2))),HLOOKUP(BM4+3,Journalier_HLV_Inter,23,FALSE)-HLOOKUP(BM4+4,Journalier_HLV_Inter,24,FALSE),IF(AND(WEEKDAY(BM4,2)=3,COUNTIF(Jours_fériés,BM4+1)),HLOOKUP(BM4+2,Journalier_HLV_Inter,23,FALSE)-HLOOKUP(BM4+3,Journalier_HLV_Inter,24,FALSE),IF(AND(WEEKDAY(BM4,2)=3,COUNTIF(Jours_fériés,BM4+2)),HLOOKUP(BM4+1,Journalier_HLV_Inter,23,FALSE)-HLOOKUP(BM4+5,Journalier_HLV_Inter,24,FALSE),IF(WEEKDAY(BM4,2)=4,(HLOOKUP(BM4+1,Journalier_HLV_Inter,23,FALSE)-HLOOKUP(BM4+4,Journalier_HLV_Inter,24,FALSE)),IF(AND(WEEKDAY(BM4,2)=4,COUNTIF(Jours_fériés,BM4+1)),HLOOKUP(BM4+4,Journalier_HLV_Inter,23,FALSE)-HLOOKUP(BM4+5,Journalier_HLV_Inter,24,FALSE),IF(AND(WEEKDAY(BM4,2)=4,COUNTIF(Jours_fériés,AND(BM4+1,BM4+4))),HLOOKUP(BM4+5,Journalier_HLV_Inter,23,FALSE)-HLOOKUP(BM4+6,Journalier_HLV_Inter,24,FALSE),IF(AND(WEEKDAY(BM4,2)=4,COUNTIF(Jours_fériés,BM4+4)),HLOOKUP(BM4+1,Journalier_HLV_Inter,23,FALSE)-HLOOKUP(BM4+5,Journalier_HLV_Inter,24,FALSE),IF(AND(WEEKDAY(BM4,2)=5,COUNTIF(Jours_fériés,BM4+3)),HLOOKUP(BM4+4,Journalier_HLV_Inter,23,FALSE)-HLOOKUP(BM4+5,Journalier_HLV_Inter,24,FALSE),IF(AND(WEEKDAY(BM4,2)=5,COUNTIF(Jours_fériés,BM4+4)),HLOOKUP(BM4+3,Journalier_HLV_Inter,23,FALSE)-HLOOKUP(BM4+5,Journalier_HLV_Inter,24,FALSE),IF(COUNTIF(Week_end,BM4),0,IF(COUNTIF(Jours_fériés,BM4),0,HLOOKUP(BM4+1,Journalier_HLV_Inter,23,FALSE)-HLOOKUP(BM4+2,Journalier_HLV_Inter,24,FALSE)))))))))))))))))))</f>
        <v>0</v>
      </c>
      <c r="BN33" s="70">
        <f>IF(WEEKDAY(BN4,2)=5,(HLOOKUP(BN4+3,Journalier_HLV_Inter,23,FALSE)-HLOOKUP(BN4+4,Journalier_HLV_Inter,24,FALSE)),IF(AND(WEEKDAY(BN4,2)=1,COUNTIF(Jours_fériés,AND(BN4+1,IE+2))),HLOOKUP(BN4+3,Journalier_HLV_Inter,23,FALSE)-HLOOKUP(BN4+4,Journalier_HLV_Inter,24,FALSE),IF(AND(WEEKDAY(BN4,2)=1,COUNTIF(Jours_fériés,BN4+1)),HLOOKUP(BN4+2,Journalier_HLV_Inter,23,FALSE)-HLOOKUP(BN4+3,Journalier_HLV_Inter,24,FALSE),IF(AND(WEEKDAY(BN4,2)=1,COUNTIF(Jours_fériés,BN4+2)),HLOOKUP(BN4+1,Journalier_HLV_Inter,23,FALSE)-HLOOKUP(BN4+3,Journalier_HLV_Inter,24,FALSE),IF(AND(WEEKDAY(BN4,2)=2,COUNTIF(Jours_fériés,AND(BN4+1,BN4+2))),HLOOKUP(BN4+3,Journalier_HLV_Inter,23,FALSE)-HLOOKUP(BN4+4,Journalier_HLV_Inter,24,FALSE),IF(AND(WEEKDAY(BN4,2)=2,COUNTIF(Jours_fériés,BN4+1)),HLOOKUP(BN4+2,Journalier_HLV_Inter,23,FALSE)-HLOOKUP(BN4+3,Journalier_HLV_Inter,24,FALSE),IF(AND(WEEKDAY(BN4,2)=2,COUNTIF(Jours_fériés,BN4+2)),HLOOKUP(BN4+1,Journalier_HLV_Inter,23,FALSE)-HLOOKUP(BN4+3,Journalier_HLV_Inter,24,FALSE),IF(AND(WEEKDAY(BN4,2)=3,COUNTIF(Jours_fériés,AND(BN4+1,BN4+2))),HLOOKUP(BN4+3,Journalier_HLV_Inter,23,FALSE)-HLOOKUP(BN4+4,Journalier_HLV_Inter,24,FALSE),IF(AND(WEEKDAY(BN4,2)=3,COUNTIF(Jours_fériés,BN4+1)),HLOOKUP(BN4+2,Journalier_HLV_Inter,23,FALSE)-HLOOKUP(BN4+3,Journalier_HLV_Inter,24,FALSE),IF(AND(WEEKDAY(BN4,2)=3,COUNTIF(Jours_fériés,BN4+2)),HLOOKUP(BN4+1,Journalier_HLV_Inter,23,FALSE)-HLOOKUP(BN4+5,Journalier_HLV_Inter,24,FALSE),IF(WEEKDAY(BN4,2)=4,(HLOOKUP(BN4+1,Journalier_HLV_Inter,23,FALSE)-HLOOKUP(BN4+4,Journalier_HLV_Inter,24,FALSE)),IF(AND(WEEKDAY(BN4,2)=4,COUNTIF(Jours_fériés,BN4+1)),HLOOKUP(BN4+4,Journalier_HLV_Inter,23,FALSE)-HLOOKUP(BN4+5,Journalier_HLV_Inter,24,FALSE),IF(AND(WEEKDAY(BN4,2)=4,COUNTIF(Jours_fériés,AND(BN4+1,BN4+4))),HLOOKUP(BN4+5,Journalier_HLV_Inter,23,FALSE)-HLOOKUP(BN4+6,Journalier_HLV_Inter,24,FALSE),IF(AND(WEEKDAY(BN4,2)=4,COUNTIF(Jours_fériés,BN4+4)),HLOOKUP(BN4+1,Journalier_HLV_Inter,23,FALSE)-HLOOKUP(BN4+5,Journalier_HLV_Inter,24,FALSE),IF(AND(WEEKDAY(BN4,2)=5,COUNTIF(Jours_fériés,BN4+3)),HLOOKUP(BN4+4,Journalier_HLV_Inter,23,FALSE)-HLOOKUP(BN4+5,Journalier_HLV_Inter,24,FALSE),IF(AND(WEEKDAY(BN4,2)=5,COUNTIF(Jours_fériés,BN4+4)),HLOOKUP(BN4+3,Journalier_HLV_Inter,23,FALSE)-HLOOKUP(BN4+5,Journalier_HLV_Inter,24,FALSE),IF(COUNTIF(Week_end,BN4),0,IF(COUNTIF(Jours_fériés,BN4),0,HLOOKUP(BN4+1,Journalier_HLV_Inter,23,FALSE)-HLOOKUP(BN4+2,Journalier_HLV_Inter,24,FALSE)))))))))))))))))))</f>
        <v>0</v>
      </c>
      <c r="BO33" s="70">
        <f>IF(WEEKDAY(BO4,2)=5,(HLOOKUP(BO4+3,Journalier_HLV_Inter,23,FALSE)-HLOOKUP(BO4+4,Journalier_HLV_Inter,24,FALSE)),IF(AND(WEEKDAY(BO4,2)=1,COUNTIF(Jours_fériés,AND(BO4+1,IE+2))),HLOOKUP(BO4+3,Journalier_HLV_Inter,23,FALSE)-HLOOKUP(BO4+4,Journalier_HLV_Inter,24,FALSE),IF(AND(WEEKDAY(BO4,2)=1,COUNTIF(Jours_fériés,BO4+1)),HLOOKUP(BO4+2,Journalier_HLV_Inter,23,FALSE)-HLOOKUP(BO4+3,Journalier_HLV_Inter,24,FALSE),IF(AND(WEEKDAY(BO4,2)=1,COUNTIF(Jours_fériés,BO4+2)),HLOOKUP(BO4+1,Journalier_HLV_Inter,23,FALSE)-HLOOKUP(BO4+3,Journalier_HLV_Inter,24,FALSE),IF(AND(WEEKDAY(BO4,2)=2,COUNTIF(Jours_fériés,AND(BO4+1,BO4+2))),HLOOKUP(BO4+3,Journalier_HLV_Inter,23,FALSE)-HLOOKUP(BO4+4,Journalier_HLV_Inter,24,FALSE),IF(AND(WEEKDAY(BO4,2)=2,COUNTIF(Jours_fériés,BO4+1)),HLOOKUP(BO4+2,Journalier_HLV_Inter,23,FALSE)-HLOOKUP(BO4+3,Journalier_HLV_Inter,24,FALSE),IF(AND(WEEKDAY(BO4,2)=2,COUNTIF(Jours_fériés,BO4+2)),HLOOKUP(BO4+1,Journalier_HLV_Inter,23,FALSE)-HLOOKUP(BO4+3,Journalier_HLV_Inter,24,FALSE),IF(AND(WEEKDAY(BO4,2)=3,COUNTIF(Jours_fériés,AND(BO4+1,BO4+2))),HLOOKUP(BO4+3,Journalier_HLV_Inter,23,FALSE)-HLOOKUP(BO4+4,Journalier_HLV_Inter,24,FALSE),IF(AND(WEEKDAY(BO4,2)=3,COUNTIF(Jours_fériés,BO4+1)),HLOOKUP(BO4+2,Journalier_HLV_Inter,23,FALSE)-HLOOKUP(BO4+3,Journalier_HLV_Inter,24,FALSE),IF(AND(WEEKDAY(BO4,2)=3,COUNTIF(Jours_fériés,BO4+2)),HLOOKUP(BO4+1,Journalier_HLV_Inter,23,FALSE)-HLOOKUP(BO4+5,Journalier_HLV_Inter,24,FALSE),IF(WEEKDAY(BO4,2)=4,(HLOOKUP(BO4+1,Journalier_HLV_Inter,23,FALSE)-HLOOKUP(BO4+4,Journalier_HLV_Inter,24,FALSE)),IF(AND(WEEKDAY(BO4,2)=4,COUNTIF(Jours_fériés,BO4+1)),HLOOKUP(BO4+4,Journalier_HLV_Inter,23,FALSE)-HLOOKUP(BO4+5,Journalier_HLV_Inter,24,FALSE),IF(AND(WEEKDAY(BO4,2)=4,COUNTIF(Jours_fériés,AND(BO4+1,BO4+4))),HLOOKUP(BO4+5,Journalier_HLV_Inter,23,FALSE)-HLOOKUP(BO4+6,Journalier_HLV_Inter,24,FALSE),IF(AND(WEEKDAY(BO4,2)=4,COUNTIF(Jours_fériés,BO4+4)),HLOOKUP(BO4+1,Journalier_HLV_Inter,23,FALSE)-HLOOKUP(BO4+5,Journalier_HLV_Inter,24,FALSE),IF(AND(WEEKDAY(BO4,2)=5,COUNTIF(Jours_fériés,BO4+3)),HLOOKUP(BO4+4,Journalier_HLV_Inter,23,FALSE)-HLOOKUP(BO4+5,Journalier_HLV_Inter,24,FALSE),IF(AND(WEEKDAY(BO4,2)=5,COUNTIF(Jours_fériés,BO4+4)),HLOOKUP(BO4+3,Journalier_HLV_Inter,23,FALSE)-HLOOKUP(BO4+5,Journalier_HLV_Inter,24,FALSE),IF(COUNTIF(Week_end,BO4),0,IF(COUNTIF(Jours_fériés,BO4),0,HLOOKUP(BO4+1,Journalier_HLV_Inter,23,FALSE)-HLOOKUP(BO4+2,Journalier_HLV_Inter,24,FALSE)))))))))))))))))))</f>
        <v>0</v>
      </c>
      <c r="BP33" s="70">
        <f>IF(WEEKDAY(BP4,2)=5,(HLOOKUP(BP4+3,Journalier_HLV_Inter,23,FALSE)-HLOOKUP(BP4+4,Journalier_HLV_Inter,24,FALSE)),IF(AND(WEEKDAY(BP4,2)=1,COUNTIF(Jours_fériés,AND(BP4+1,IE+2))),HLOOKUP(BP4+3,Journalier_HLV_Inter,23,FALSE)-HLOOKUP(BP4+4,Journalier_HLV_Inter,24,FALSE),IF(AND(WEEKDAY(BP4,2)=1,COUNTIF(Jours_fériés,BP4+1)),HLOOKUP(BP4+2,Journalier_HLV_Inter,23,FALSE)-HLOOKUP(BP4+3,Journalier_HLV_Inter,24,FALSE),IF(AND(WEEKDAY(BP4,2)=1,COUNTIF(Jours_fériés,BP4+2)),HLOOKUP(BP4+1,Journalier_HLV_Inter,23,FALSE)-HLOOKUP(BP4+3,Journalier_HLV_Inter,24,FALSE),IF(AND(WEEKDAY(BP4,2)=2,COUNTIF(Jours_fériés,AND(BP4+1,BP4+2))),HLOOKUP(BP4+3,Journalier_HLV_Inter,23,FALSE)-HLOOKUP(BP4+4,Journalier_HLV_Inter,24,FALSE),IF(AND(WEEKDAY(BP4,2)=2,COUNTIF(Jours_fériés,BP4+1)),HLOOKUP(BP4+2,Journalier_HLV_Inter,23,FALSE)-HLOOKUP(BP4+3,Journalier_HLV_Inter,24,FALSE),IF(AND(WEEKDAY(BP4,2)=2,COUNTIF(Jours_fériés,BP4+2)),HLOOKUP(BP4+1,Journalier_HLV_Inter,23,FALSE)-HLOOKUP(BP4+3,Journalier_HLV_Inter,24,FALSE),IF(AND(WEEKDAY(BP4,2)=3,COUNTIF(Jours_fériés,AND(BP4+1,BP4+2))),HLOOKUP(BP4+3,Journalier_HLV_Inter,23,FALSE)-HLOOKUP(BP4+4,Journalier_HLV_Inter,24,FALSE),IF(AND(WEEKDAY(BP4,2)=3,COUNTIF(Jours_fériés,BP4+1)),HLOOKUP(BP4+2,Journalier_HLV_Inter,23,FALSE)-HLOOKUP(BP4+3,Journalier_HLV_Inter,24,FALSE),IF(AND(WEEKDAY(BP4,2)=3,COUNTIF(Jours_fériés,BP4+2)),HLOOKUP(BP4+1,Journalier_HLV_Inter,23,FALSE)-HLOOKUP(BP4+5,Journalier_HLV_Inter,24,FALSE),IF(WEEKDAY(BP4,2)=4,(HLOOKUP(BP4+1,Journalier_HLV_Inter,23,FALSE)-HLOOKUP(BP4+4,Journalier_HLV_Inter,24,FALSE)),IF(AND(WEEKDAY(BP4,2)=4,COUNTIF(Jours_fériés,BP4+1)),HLOOKUP(BP4+4,Journalier_HLV_Inter,23,FALSE)-HLOOKUP(BP4+5,Journalier_HLV_Inter,24,FALSE),IF(AND(WEEKDAY(BP4,2)=4,COUNTIF(Jours_fériés,AND(BP4+1,BP4+4))),HLOOKUP(BP4+5,Journalier_HLV_Inter,23,FALSE)-HLOOKUP(BP4+6,Journalier_HLV_Inter,24,FALSE),IF(AND(WEEKDAY(BP4,2)=4,COUNTIF(Jours_fériés,BP4+4)),HLOOKUP(BP4+1,Journalier_HLV_Inter,23,FALSE)-HLOOKUP(BP4+5,Journalier_HLV_Inter,24,FALSE),IF(AND(WEEKDAY(BP4,2)=5,COUNTIF(Jours_fériés,BP4+3)),HLOOKUP(BP4+4,Journalier_HLV_Inter,23,FALSE)-HLOOKUP(BP4+5,Journalier_HLV_Inter,24,FALSE),IF(AND(WEEKDAY(BP4,2)=5,COUNTIF(Jours_fériés,BP4+4)),HLOOKUP(BP4+3,Journalier_HLV_Inter,23,FALSE)-HLOOKUP(BP4+5,Journalier_HLV_Inter,24,FALSE),IF(COUNTIF(Week_end,BP4),0,IF(COUNTIF(Jours_fériés,BP4),0,HLOOKUP(BP4+1,Journalier_HLV_Inter,23,FALSE)-HLOOKUP(BP4+2,Journalier_HLV_Inter,24,FALSE)))))))))))))))))))</f>
        <v>0</v>
      </c>
      <c r="BQ33" s="70">
        <f>IF(WEEKDAY(BQ4,2)=5,(HLOOKUP(BQ4+3,Journalier_HLV_Inter,23,FALSE)-HLOOKUP(BQ4+4,Journalier_HLV_Inter,24,FALSE)),IF(AND(WEEKDAY(BQ4,2)=1,COUNTIF(Jours_fériés,AND(BQ4+1,IE+2))),HLOOKUP(BQ4+3,Journalier_HLV_Inter,23,FALSE)-HLOOKUP(BQ4+4,Journalier_HLV_Inter,24,FALSE),IF(AND(WEEKDAY(BQ4,2)=1,COUNTIF(Jours_fériés,BQ4+1)),HLOOKUP(BQ4+2,Journalier_HLV_Inter,23,FALSE)-HLOOKUP(BQ4+3,Journalier_HLV_Inter,24,FALSE),IF(AND(WEEKDAY(BQ4,2)=1,COUNTIF(Jours_fériés,BQ4+2)),HLOOKUP(BQ4+1,Journalier_HLV_Inter,23,FALSE)-HLOOKUP(BQ4+3,Journalier_HLV_Inter,24,FALSE),IF(AND(WEEKDAY(BQ4,2)=2,COUNTIF(Jours_fériés,AND(BQ4+1,BQ4+2))),HLOOKUP(BQ4+3,Journalier_HLV_Inter,23,FALSE)-HLOOKUP(BQ4+4,Journalier_HLV_Inter,24,FALSE),IF(AND(WEEKDAY(BQ4,2)=2,COUNTIF(Jours_fériés,BQ4+1)),HLOOKUP(BQ4+2,Journalier_HLV_Inter,23,FALSE)-HLOOKUP(BQ4+3,Journalier_HLV_Inter,24,FALSE),IF(AND(WEEKDAY(BQ4,2)=2,COUNTIF(Jours_fériés,BQ4+2)),HLOOKUP(BQ4+1,Journalier_HLV_Inter,23,FALSE)-HLOOKUP(BQ4+3,Journalier_HLV_Inter,24,FALSE),IF(AND(WEEKDAY(BQ4,2)=3,COUNTIF(Jours_fériés,AND(BQ4+1,BQ4+2))),HLOOKUP(BQ4+3,Journalier_HLV_Inter,23,FALSE)-HLOOKUP(BQ4+4,Journalier_HLV_Inter,24,FALSE),IF(AND(WEEKDAY(BQ4,2)=3,COUNTIF(Jours_fériés,BQ4+1)),HLOOKUP(BQ4+2,Journalier_HLV_Inter,23,FALSE)-HLOOKUP(BQ4+3,Journalier_HLV_Inter,24,FALSE),IF(AND(WEEKDAY(BQ4,2)=3,COUNTIF(Jours_fériés,BQ4+2)),HLOOKUP(BQ4+1,Journalier_HLV_Inter,23,FALSE)-HLOOKUP(BQ4+5,Journalier_HLV_Inter,24,FALSE),IF(WEEKDAY(BQ4,2)=4,(HLOOKUP(BQ4+1,Journalier_HLV_Inter,23,FALSE)-HLOOKUP(BQ4+4,Journalier_HLV_Inter,24,FALSE)),IF(AND(WEEKDAY(BQ4,2)=4,COUNTIF(Jours_fériés,BQ4+1)),HLOOKUP(BQ4+4,Journalier_HLV_Inter,23,FALSE)-HLOOKUP(BQ4+5,Journalier_HLV_Inter,24,FALSE),IF(AND(WEEKDAY(BQ4,2)=4,COUNTIF(Jours_fériés,AND(BQ4+1,BQ4+4))),HLOOKUP(BQ4+5,Journalier_HLV_Inter,23,FALSE)-HLOOKUP(BQ4+6,Journalier_HLV_Inter,24,FALSE),IF(AND(WEEKDAY(BQ4,2)=4,COUNTIF(Jours_fériés,BQ4+4)),HLOOKUP(BQ4+1,Journalier_HLV_Inter,23,FALSE)-HLOOKUP(BQ4+5,Journalier_HLV_Inter,24,FALSE),IF(AND(WEEKDAY(BQ4,2)=5,COUNTIF(Jours_fériés,BQ4+3)),HLOOKUP(BQ4+4,Journalier_HLV_Inter,23,FALSE)-HLOOKUP(BQ4+5,Journalier_HLV_Inter,24,FALSE),IF(AND(WEEKDAY(BQ4,2)=5,COUNTIF(Jours_fériés,BQ4+4)),HLOOKUP(BQ4+3,Journalier_HLV_Inter,23,FALSE)-HLOOKUP(BQ4+5,Journalier_HLV_Inter,24,FALSE),IF(COUNTIF(Week_end,BQ4),0,IF(COUNTIF(Jours_fériés,BQ4),0,HLOOKUP(BQ4+1,Journalier_HLV_Inter,23,FALSE)-HLOOKUP(BQ4+2,Journalier_HLV_Inter,24,FALSE)))))))))))))))))))</f>
        <v>0</v>
      </c>
      <c r="BR33" s="70">
        <f>IF(WEEKDAY(BR4,2)=5,(HLOOKUP(BR4+3,Journalier_HLV_Inter,23,FALSE)-HLOOKUP(BR4+4,Journalier_HLV_Inter,24,FALSE)),IF(AND(WEEKDAY(BR4,2)=1,COUNTIF(Jours_fériés,AND(BR4+1,IE+2))),HLOOKUP(BR4+3,Journalier_HLV_Inter,23,FALSE)-HLOOKUP(BR4+4,Journalier_HLV_Inter,24,FALSE),IF(AND(WEEKDAY(BR4,2)=1,COUNTIF(Jours_fériés,BR4+1)),HLOOKUP(BR4+2,Journalier_HLV_Inter,23,FALSE)-HLOOKUP(BR4+3,Journalier_HLV_Inter,24,FALSE),IF(AND(WEEKDAY(BR4,2)=1,COUNTIF(Jours_fériés,BR4+2)),HLOOKUP(BR4+1,Journalier_HLV_Inter,23,FALSE)-HLOOKUP(BR4+3,Journalier_HLV_Inter,24,FALSE),IF(AND(WEEKDAY(BR4,2)=2,COUNTIF(Jours_fériés,AND(BR4+1,BR4+2))),HLOOKUP(BR4+3,Journalier_HLV_Inter,23,FALSE)-HLOOKUP(BR4+4,Journalier_HLV_Inter,24,FALSE),IF(AND(WEEKDAY(BR4,2)=2,COUNTIF(Jours_fériés,BR4+1)),HLOOKUP(BR4+2,Journalier_HLV_Inter,23,FALSE)-HLOOKUP(BR4+3,Journalier_HLV_Inter,24,FALSE),IF(AND(WEEKDAY(BR4,2)=2,COUNTIF(Jours_fériés,BR4+2)),HLOOKUP(BR4+1,Journalier_HLV_Inter,23,FALSE)-HLOOKUP(BR4+3,Journalier_HLV_Inter,24,FALSE),IF(AND(WEEKDAY(BR4,2)=3,COUNTIF(Jours_fériés,AND(BR4+1,BR4+2))),HLOOKUP(BR4+3,Journalier_HLV_Inter,23,FALSE)-HLOOKUP(BR4+4,Journalier_HLV_Inter,24,FALSE),IF(AND(WEEKDAY(BR4,2)=3,COUNTIF(Jours_fériés,BR4+1)),HLOOKUP(BR4+2,Journalier_HLV_Inter,23,FALSE)-HLOOKUP(BR4+3,Journalier_HLV_Inter,24,FALSE),IF(AND(WEEKDAY(BR4,2)=3,COUNTIF(Jours_fériés,BR4+2)),HLOOKUP(BR4+1,Journalier_HLV_Inter,23,FALSE)-HLOOKUP(BR4+5,Journalier_HLV_Inter,24,FALSE),IF(WEEKDAY(BR4,2)=4,(HLOOKUP(BR4+1,Journalier_HLV_Inter,23,FALSE)-HLOOKUP(BR4+4,Journalier_HLV_Inter,24,FALSE)),IF(AND(WEEKDAY(BR4,2)=4,COUNTIF(Jours_fériés,BR4+1)),HLOOKUP(BR4+4,Journalier_HLV_Inter,23,FALSE)-HLOOKUP(BR4+5,Journalier_HLV_Inter,24,FALSE),IF(AND(WEEKDAY(BR4,2)=4,COUNTIF(Jours_fériés,AND(BR4+1,BR4+4))),HLOOKUP(BR4+5,Journalier_HLV_Inter,23,FALSE)-HLOOKUP(BR4+6,Journalier_HLV_Inter,24,FALSE),IF(AND(WEEKDAY(BR4,2)=4,COUNTIF(Jours_fériés,BR4+4)),HLOOKUP(BR4+1,Journalier_HLV_Inter,23,FALSE)-HLOOKUP(BR4+5,Journalier_HLV_Inter,24,FALSE),IF(AND(WEEKDAY(BR4,2)=5,COUNTIF(Jours_fériés,BR4+3)),HLOOKUP(BR4+4,Journalier_HLV_Inter,23,FALSE)-HLOOKUP(BR4+5,Journalier_HLV_Inter,24,FALSE),IF(AND(WEEKDAY(BR4,2)=5,COUNTIF(Jours_fériés,BR4+4)),HLOOKUP(BR4+3,Journalier_HLV_Inter,23,FALSE)-HLOOKUP(BR4+5,Journalier_HLV_Inter,24,FALSE),IF(COUNTIF(Week_end,BR4),0,IF(COUNTIF(Jours_fériés,BR4),0,HLOOKUP(BR4+1,Journalier_HLV_Inter,23,FALSE)-HLOOKUP(BR4+2,Journalier_HLV_Inter,24,FALSE)))))))))))))))))))</f>
        <v>0</v>
      </c>
      <c r="BS33" s="70">
        <f>IF(WEEKDAY(BS4,2)=5,(HLOOKUP(BS4+3,Journalier_HLV_Inter,23,FALSE)-HLOOKUP(BS4+4,Journalier_HLV_Inter,24,FALSE)),IF(AND(WEEKDAY(BS4,2)=1,COUNTIF(Jours_fériés,AND(BS4+1,IE+2))),HLOOKUP(BS4+3,Journalier_HLV_Inter,23,FALSE)-HLOOKUP(BS4+4,Journalier_HLV_Inter,24,FALSE),IF(AND(WEEKDAY(BS4,2)=1,COUNTIF(Jours_fériés,BS4+1)),HLOOKUP(BS4+2,Journalier_HLV_Inter,23,FALSE)-HLOOKUP(BS4+3,Journalier_HLV_Inter,24,FALSE),IF(AND(WEEKDAY(BS4,2)=1,COUNTIF(Jours_fériés,BS4+2)),HLOOKUP(BS4+1,Journalier_HLV_Inter,23,FALSE)-HLOOKUP(BS4+3,Journalier_HLV_Inter,24,FALSE),IF(AND(WEEKDAY(BS4,2)=2,COUNTIF(Jours_fériés,AND(BS4+1,BS4+2))),HLOOKUP(BS4+3,Journalier_HLV_Inter,23,FALSE)-HLOOKUP(BS4+4,Journalier_HLV_Inter,24,FALSE),IF(AND(WEEKDAY(BS4,2)=2,COUNTIF(Jours_fériés,BS4+1)),HLOOKUP(BS4+2,Journalier_HLV_Inter,23,FALSE)-HLOOKUP(BS4+3,Journalier_HLV_Inter,24,FALSE),IF(AND(WEEKDAY(BS4,2)=2,COUNTIF(Jours_fériés,BS4+2)),HLOOKUP(BS4+1,Journalier_HLV_Inter,23,FALSE)-HLOOKUP(BS4+3,Journalier_HLV_Inter,24,FALSE),IF(AND(WEEKDAY(BS4,2)=3,COUNTIF(Jours_fériés,AND(BS4+1,BS4+2))),HLOOKUP(BS4+3,Journalier_HLV_Inter,23,FALSE)-HLOOKUP(BS4+4,Journalier_HLV_Inter,24,FALSE),IF(AND(WEEKDAY(BS4,2)=3,COUNTIF(Jours_fériés,BS4+1)),HLOOKUP(BS4+2,Journalier_HLV_Inter,23,FALSE)-HLOOKUP(BS4+3,Journalier_HLV_Inter,24,FALSE),IF(AND(WEEKDAY(BS4,2)=3,COUNTIF(Jours_fériés,BS4+2)),HLOOKUP(BS4+1,Journalier_HLV_Inter,23,FALSE)-HLOOKUP(BS4+5,Journalier_HLV_Inter,24,FALSE),IF(WEEKDAY(BS4,2)=4,(HLOOKUP(BS4+1,Journalier_HLV_Inter,23,FALSE)-HLOOKUP(BS4+4,Journalier_HLV_Inter,24,FALSE)),IF(AND(WEEKDAY(BS4,2)=4,COUNTIF(Jours_fériés,BS4+1)),HLOOKUP(BS4+4,Journalier_HLV_Inter,23,FALSE)-HLOOKUP(BS4+5,Journalier_HLV_Inter,24,FALSE),IF(AND(WEEKDAY(BS4,2)=4,COUNTIF(Jours_fériés,AND(BS4+1,BS4+4))),HLOOKUP(BS4+5,Journalier_HLV_Inter,23,FALSE)-HLOOKUP(BS4+6,Journalier_HLV_Inter,24,FALSE),IF(AND(WEEKDAY(BS4,2)=4,COUNTIF(Jours_fériés,BS4+4)),HLOOKUP(BS4+1,Journalier_HLV_Inter,23,FALSE)-HLOOKUP(BS4+5,Journalier_HLV_Inter,24,FALSE),IF(AND(WEEKDAY(BS4,2)=5,COUNTIF(Jours_fériés,BS4+3)),HLOOKUP(BS4+4,Journalier_HLV_Inter,23,FALSE)-HLOOKUP(BS4+5,Journalier_HLV_Inter,24,FALSE),IF(AND(WEEKDAY(BS4,2)=5,COUNTIF(Jours_fériés,BS4+4)),HLOOKUP(BS4+3,Journalier_HLV_Inter,23,FALSE)-HLOOKUP(BS4+5,Journalier_HLV_Inter,24,FALSE),IF(COUNTIF(Week_end,BS4),0,IF(COUNTIF(Jours_fériés,BS4),0,HLOOKUP(BS4+1,Journalier_HLV_Inter,23,FALSE)-HLOOKUP(BS4+2,Journalier_HLV_Inter,24,FALSE)))))))))))))))))))</f>
        <v>0</v>
      </c>
      <c r="BT33" s="70">
        <f>IF(WEEKDAY(BT4,2)=5,(HLOOKUP(BT4+3,Journalier_HLV_Inter,23,FALSE)-HLOOKUP(BT4+4,Journalier_HLV_Inter,24,FALSE)),IF(AND(WEEKDAY(BT4,2)=1,COUNTIF(Jours_fériés,AND(BT4+1,IE+2))),HLOOKUP(BT4+3,Journalier_HLV_Inter,23,FALSE)-HLOOKUP(BT4+4,Journalier_HLV_Inter,24,FALSE),IF(AND(WEEKDAY(BT4,2)=1,COUNTIF(Jours_fériés,BT4+1)),HLOOKUP(BT4+2,Journalier_HLV_Inter,23,FALSE)-HLOOKUP(BT4+3,Journalier_HLV_Inter,24,FALSE),IF(AND(WEEKDAY(BT4,2)=1,COUNTIF(Jours_fériés,BT4+2)),HLOOKUP(BT4+1,Journalier_HLV_Inter,23,FALSE)-HLOOKUP(BT4+3,Journalier_HLV_Inter,24,FALSE),IF(AND(WEEKDAY(BT4,2)=2,COUNTIF(Jours_fériés,AND(BT4+1,BT4+2))),HLOOKUP(BT4+3,Journalier_HLV_Inter,23,FALSE)-HLOOKUP(BT4+4,Journalier_HLV_Inter,24,FALSE),IF(AND(WEEKDAY(BT4,2)=2,COUNTIF(Jours_fériés,BT4+1)),HLOOKUP(BT4+2,Journalier_HLV_Inter,23,FALSE)-HLOOKUP(BT4+3,Journalier_HLV_Inter,24,FALSE),IF(AND(WEEKDAY(BT4,2)=2,COUNTIF(Jours_fériés,BT4+2)),HLOOKUP(BT4+1,Journalier_HLV_Inter,23,FALSE)-HLOOKUP(BT4+3,Journalier_HLV_Inter,24,FALSE),IF(AND(WEEKDAY(BT4,2)=3,COUNTIF(Jours_fériés,AND(BT4+1,BT4+2))),HLOOKUP(BT4+3,Journalier_HLV_Inter,23,FALSE)-HLOOKUP(BT4+4,Journalier_HLV_Inter,24,FALSE),IF(AND(WEEKDAY(BT4,2)=3,COUNTIF(Jours_fériés,BT4+1)),HLOOKUP(BT4+2,Journalier_HLV_Inter,23,FALSE)-HLOOKUP(BT4+3,Journalier_HLV_Inter,24,FALSE),IF(AND(WEEKDAY(BT4,2)=3,COUNTIF(Jours_fériés,BT4+2)),HLOOKUP(BT4+1,Journalier_HLV_Inter,23,FALSE)-HLOOKUP(BT4+5,Journalier_HLV_Inter,24,FALSE),IF(WEEKDAY(BT4,2)=4,(HLOOKUP(BT4+1,Journalier_HLV_Inter,23,FALSE)-HLOOKUP(BT4+4,Journalier_HLV_Inter,24,FALSE)),IF(AND(WEEKDAY(BT4,2)=4,COUNTIF(Jours_fériés,BT4+1)),HLOOKUP(BT4+4,Journalier_HLV_Inter,23,FALSE)-HLOOKUP(BT4+5,Journalier_HLV_Inter,24,FALSE),IF(AND(WEEKDAY(BT4,2)=4,COUNTIF(Jours_fériés,AND(BT4+1,BT4+4))),HLOOKUP(BT4+5,Journalier_HLV_Inter,23,FALSE)-HLOOKUP(BT4+6,Journalier_HLV_Inter,24,FALSE),IF(AND(WEEKDAY(BT4,2)=4,COUNTIF(Jours_fériés,BT4+4)),HLOOKUP(BT4+1,Journalier_HLV_Inter,23,FALSE)-HLOOKUP(BT4+5,Journalier_HLV_Inter,24,FALSE),IF(AND(WEEKDAY(BT4,2)=5,COUNTIF(Jours_fériés,BT4+3)),HLOOKUP(BT4+4,Journalier_HLV_Inter,23,FALSE)-HLOOKUP(BT4+5,Journalier_HLV_Inter,24,FALSE),IF(AND(WEEKDAY(BT4,2)=5,COUNTIF(Jours_fériés,BT4+4)),HLOOKUP(BT4+3,Journalier_HLV_Inter,23,FALSE)-HLOOKUP(BT4+5,Journalier_HLV_Inter,24,FALSE),IF(COUNTIF(Week_end,BT4),0,IF(COUNTIF(Jours_fériés,BT4),0,HLOOKUP(BT4+1,Journalier_HLV_Inter,23,FALSE)-HLOOKUP(BT4+2,Journalier_HLV_Inter,24,FALSE)))))))))))))))))))</f>
        <v>0</v>
      </c>
      <c r="BU33" s="70">
        <f>IF(WEEKDAY(BU4,2)=5,(HLOOKUP(BU4+3,Journalier_HLV_Inter,23,FALSE)-HLOOKUP(BU4+4,Journalier_HLV_Inter,24,FALSE)),IF(AND(WEEKDAY(BU4,2)=1,COUNTIF(Jours_fériés,AND(BU4+1,IE+2))),HLOOKUP(BU4+3,Journalier_HLV_Inter,23,FALSE)-HLOOKUP(BU4+4,Journalier_HLV_Inter,24,FALSE),IF(AND(WEEKDAY(BU4,2)=1,COUNTIF(Jours_fériés,BU4+1)),HLOOKUP(BU4+2,Journalier_HLV_Inter,23,FALSE)-HLOOKUP(BU4+3,Journalier_HLV_Inter,24,FALSE),IF(AND(WEEKDAY(BU4,2)=1,COUNTIF(Jours_fériés,BU4+2)),HLOOKUP(BU4+1,Journalier_HLV_Inter,23,FALSE)-HLOOKUP(BU4+3,Journalier_HLV_Inter,24,FALSE),IF(AND(WEEKDAY(BU4,2)=2,COUNTIF(Jours_fériés,AND(BU4+1,BU4+2))),HLOOKUP(BU4+3,Journalier_HLV_Inter,23,FALSE)-HLOOKUP(BU4+4,Journalier_HLV_Inter,24,FALSE),IF(AND(WEEKDAY(BU4,2)=2,COUNTIF(Jours_fériés,BU4+1)),HLOOKUP(BU4+2,Journalier_HLV_Inter,23,FALSE)-HLOOKUP(BU4+3,Journalier_HLV_Inter,24,FALSE),IF(AND(WEEKDAY(BU4,2)=2,COUNTIF(Jours_fériés,BU4+2)),HLOOKUP(BU4+1,Journalier_HLV_Inter,23,FALSE)-HLOOKUP(BU4+3,Journalier_HLV_Inter,24,FALSE),IF(AND(WEEKDAY(BU4,2)=3,COUNTIF(Jours_fériés,AND(BU4+1,BU4+2))),HLOOKUP(BU4+3,Journalier_HLV_Inter,23,FALSE)-HLOOKUP(BU4+4,Journalier_HLV_Inter,24,FALSE),IF(AND(WEEKDAY(BU4,2)=3,COUNTIF(Jours_fériés,BU4+1)),HLOOKUP(BU4+2,Journalier_HLV_Inter,23,FALSE)-HLOOKUP(BU4+3,Journalier_HLV_Inter,24,FALSE),IF(AND(WEEKDAY(BU4,2)=3,COUNTIF(Jours_fériés,BU4+2)),HLOOKUP(BU4+1,Journalier_HLV_Inter,23,FALSE)-HLOOKUP(BU4+5,Journalier_HLV_Inter,24,FALSE),IF(WEEKDAY(BU4,2)=4,(HLOOKUP(BU4+1,Journalier_HLV_Inter,23,FALSE)-HLOOKUP(BU4+4,Journalier_HLV_Inter,24,FALSE)),IF(AND(WEEKDAY(BU4,2)=4,COUNTIF(Jours_fériés,BU4+1)),HLOOKUP(BU4+4,Journalier_HLV_Inter,23,FALSE)-HLOOKUP(BU4+5,Journalier_HLV_Inter,24,FALSE),IF(AND(WEEKDAY(BU4,2)=4,COUNTIF(Jours_fériés,AND(BU4+1,BU4+4))),HLOOKUP(BU4+5,Journalier_HLV_Inter,23,FALSE)-HLOOKUP(BU4+6,Journalier_HLV_Inter,24,FALSE),IF(AND(WEEKDAY(BU4,2)=4,COUNTIF(Jours_fériés,BU4+4)),HLOOKUP(BU4+1,Journalier_HLV_Inter,23,FALSE)-HLOOKUP(BU4+5,Journalier_HLV_Inter,24,FALSE),IF(AND(WEEKDAY(BU4,2)=5,COUNTIF(Jours_fériés,BU4+3)),HLOOKUP(BU4+4,Journalier_HLV_Inter,23,FALSE)-HLOOKUP(BU4+5,Journalier_HLV_Inter,24,FALSE),IF(AND(WEEKDAY(BU4,2)=5,COUNTIF(Jours_fériés,BU4+4)),HLOOKUP(BU4+3,Journalier_HLV_Inter,23,FALSE)-HLOOKUP(BU4+5,Journalier_HLV_Inter,24,FALSE),IF(COUNTIF(Week_end,BU4),0,IF(COUNTIF(Jours_fériés,BU4),0,HLOOKUP(BU4+1,Journalier_HLV_Inter,23,FALSE)-HLOOKUP(BU4+2,Journalier_HLV_Inter,24,FALSE)))))))))))))))))))</f>
        <v>0</v>
      </c>
      <c r="BV33" s="70">
        <f>IF(WEEKDAY(BV4,2)=5,(HLOOKUP(BV4+3,Journalier_HLV_Inter,23,FALSE)-HLOOKUP(BV4+4,Journalier_HLV_Inter,24,FALSE)),IF(AND(WEEKDAY(BV4,2)=1,COUNTIF(Jours_fériés,AND(BV4+1,IE+2))),HLOOKUP(BV4+3,Journalier_HLV_Inter,23,FALSE)-HLOOKUP(BV4+4,Journalier_HLV_Inter,24,FALSE),IF(AND(WEEKDAY(BV4,2)=1,COUNTIF(Jours_fériés,BV4+1)),HLOOKUP(BV4+2,Journalier_HLV_Inter,23,FALSE)-HLOOKUP(BV4+3,Journalier_HLV_Inter,24,FALSE),IF(AND(WEEKDAY(BV4,2)=1,COUNTIF(Jours_fériés,BV4+2)),HLOOKUP(BV4+1,Journalier_HLV_Inter,23,FALSE)-HLOOKUP(BV4+3,Journalier_HLV_Inter,24,FALSE),IF(AND(WEEKDAY(BV4,2)=2,COUNTIF(Jours_fériés,AND(BV4+1,BV4+2))),HLOOKUP(BV4+3,Journalier_HLV_Inter,23,FALSE)-HLOOKUP(BV4+4,Journalier_HLV_Inter,24,FALSE),IF(AND(WEEKDAY(BV4,2)=2,COUNTIF(Jours_fériés,BV4+1)),HLOOKUP(BV4+2,Journalier_HLV_Inter,23,FALSE)-HLOOKUP(BV4+3,Journalier_HLV_Inter,24,FALSE),IF(AND(WEEKDAY(BV4,2)=2,COUNTIF(Jours_fériés,BV4+2)),HLOOKUP(BV4+1,Journalier_HLV_Inter,23,FALSE)-HLOOKUP(BV4+3,Journalier_HLV_Inter,24,FALSE),IF(AND(WEEKDAY(BV4,2)=3,COUNTIF(Jours_fériés,AND(BV4+1,BV4+2))),HLOOKUP(BV4+3,Journalier_HLV_Inter,23,FALSE)-HLOOKUP(BV4+4,Journalier_HLV_Inter,24,FALSE),IF(AND(WEEKDAY(BV4,2)=3,COUNTIF(Jours_fériés,BV4+1)),HLOOKUP(BV4+2,Journalier_HLV_Inter,23,FALSE)-HLOOKUP(BV4+3,Journalier_HLV_Inter,24,FALSE),IF(AND(WEEKDAY(BV4,2)=3,COUNTIF(Jours_fériés,BV4+2)),HLOOKUP(BV4+1,Journalier_HLV_Inter,23,FALSE)-HLOOKUP(BV4+5,Journalier_HLV_Inter,24,FALSE),IF(WEEKDAY(BV4,2)=4,(HLOOKUP(BV4+1,Journalier_HLV_Inter,23,FALSE)-HLOOKUP(BV4+4,Journalier_HLV_Inter,24,FALSE)),IF(AND(WEEKDAY(BV4,2)=4,COUNTIF(Jours_fériés,BV4+1)),HLOOKUP(BV4+4,Journalier_HLV_Inter,23,FALSE)-HLOOKUP(BV4+5,Journalier_HLV_Inter,24,FALSE),IF(AND(WEEKDAY(BV4,2)=4,COUNTIF(Jours_fériés,AND(BV4+1,BV4+4))),HLOOKUP(BV4+5,Journalier_HLV_Inter,23,FALSE)-HLOOKUP(BV4+6,Journalier_HLV_Inter,24,FALSE),IF(AND(WEEKDAY(BV4,2)=4,COUNTIF(Jours_fériés,BV4+4)),HLOOKUP(BV4+1,Journalier_HLV_Inter,23,FALSE)-HLOOKUP(BV4+5,Journalier_HLV_Inter,24,FALSE),IF(AND(WEEKDAY(BV4,2)=5,COUNTIF(Jours_fériés,BV4+3)),HLOOKUP(BV4+4,Journalier_HLV_Inter,23,FALSE)-HLOOKUP(BV4+5,Journalier_HLV_Inter,24,FALSE),IF(AND(WEEKDAY(BV4,2)=5,COUNTIF(Jours_fériés,BV4+4)),HLOOKUP(BV4+3,Journalier_HLV_Inter,23,FALSE)-HLOOKUP(BV4+5,Journalier_HLV_Inter,24,FALSE),IF(COUNTIF(Week_end,BV4),0,IF(COUNTIF(Jours_fériés,BV4),0,HLOOKUP(BV4+1,Journalier_HLV_Inter,23,FALSE)-HLOOKUP(BV4+2,Journalier_HLV_Inter,24,FALSE)))))))))))))))))))</f>
        <v>0</v>
      </c>
      <c r="BW33" s="70">
        <f>IF(WEEKDAY(BW4,2)=5,(HLOOKUP(BW4+3,Journalier_HLV_Inter,23,FALSE)-HLOOKUP(BW4+4,Journalier_HLV_Inter,24,FALSE)),IF(AND(WEEKDAY(BW4,2)=1,COUNTIF(Jours_fériés,AND(BW4+1,IE+2))),HLOOKUP(BW4+3,Journalier_HLV_Inter,23,FALSE)-HLOOKUP(BW4+4,Journalier_HLV_Inter,24,FALSE),IF(AND(WEEKDAY(BW4,2)=1,COUNTIF(Jours_fériés,BW4+1)),HLOOKUP(BW4+2,Journalier_HLV_Inter,23,FALSE)-HLOOKUP(BW4+3,Journalier_HLV_Inter,24,FALSE),IF(AND(WEEKDAY(BW4,2)=1,COUNTIF(Jours_fériés,BW4+2)),HLOOKUP(BW4+1,Journalier_HLV_Inter,23,FALSE)-HLOOKUP(BW4+3,Journalier_HLV_Inter,24,FALSE),IF(AND(WEEKDAY(BW4,2)=2,COUNTIF(Jours_fériés,AND(BW4+1,BW4+2))),HLOOKUP(BW4+3,Journalier_HLV_Inter,23,FALSE)-HLOOKUP(BW4+4,Journalier_HLV_Inter,24,FALSE),IF(AND(WEEKDAY(BW4,2)=2,COUNTIF(Jours_fériés,BW4+1)),HLOOKUP(BW4+2,Journalier_HLV_Inter,23,FALSE)-HLOOKUP(BW4+3,Journalier_HLV_Inter,24,FALSE),IF(AND(WEEKDAY(BW4,2)=2,COUNTIF(Jours_fériés,BW4+2)),HLOOKUP(BW4+1,Journalier_HLV_Inter,23,FALSE)-HLOOKUP(BW4+3,Journalier_HLV_Inter,24,FALSE),IF(AND(WEEKDAY(BW4,2)=3,COUNTIF(Jours_fériés,AND(BW4+1,BW4+2))),HLOOKUP(BW4+3,Journalier_HLV_Inter,23,FALSE)-HLOOKUP(BW4+4,Journalier_HLV_Inter,24,FALSE),IF(AND(WEEKDAY(BW4,2)=3,COUNTIF(Jours_fériés,BW4+1)),HLOOKUP(BW4+2,Journalier_HLV_Inter,23,FALSE)-HLOOKUP(BW4+3,Journalier_HLV_Inter,24,FALSE),IF(AND(WEEKDAY(BW4,2)=3,COUNTIF(Jours_fériés,BW4+2)),HLOOKUP(BW4+1,Journalier_HLV_Inter,23,FALSE)-HLOOKUP(BW4+5,Journalier_HLV_Inter,24,FALSE),IF(WEEKDAY(BW4,2)=4,(HLOOKUP(BW4+1,Journalier_HLV_Inter,23,FALSE)-HLOOKUP(BW4+4,Journalier_HLV_Inter,24,FALSE)),IF(AND(WEEKDAY(BW4,2)=4,COUNTIF(Jours_fériés,BW4+1)),HLOOKUP(BW4+4,Journalier_HLV_Inter,23,FALSE)-HLOOKUP(BW4+5,Journalier_HLV_Inter,24,FALSE),IF(AND(WEEKDAY(BW4,2)=4,COUNTIF(Jours_fériés,AND(BW4+1,BW4+4))),HLOOKUP(BW4+5,Journalier_HLV_Inter,23,FALSE)-HLOOKUP(BW4+6,Journalier_HLV_Inter,24,FALSE),IF(AND(WEEKDAY(BW4,2)=4,COUNTIF(Jours_fériés,BW4+4)),HLOOKUP(BW4+1,Journalier_HLV_Inter,23,FALSE)-HLOOKUP(BW4+5,Journalier_HLV_Inter,24,FALSE),IF(AND(WEEKDAY(BW4,2)=5,COUNTIF(Jours_fériés,BW4+3)),HLOOKUP(BW4+4,Journalier_HLV_Inter,23,FALSE)-HLOOKUP(BW4+5,Journalier_HLV_Inter,24,FALSE),IF(AND(WEEKDAY(BW4,2)=5,COUNTIF(Jours_fériés,BW4+4)),HLOOKUP(BW4+3,Journalier_HLV_Inter,23,FALSE)-HLOOKUP(BW4+5,Journalier_HLV_Inter,24,FALSE),IF(COUNTIF(Week_end,BW4),0,IF(COUNTIF(Jours_fériés,BW4),0,HLOOKUP(BW4+1,Journalier_HLV_Inter,23,FALSE)-HLOOKUP(BW4+2,Journalier_HLV_Inter,24,FALSE)))))))))))))))))))</f>
        <v>0</v>
      </c>
      <c r="BX33" s="70">
        <f>IF(WEEKDAY(BX4,2)=5,(HLOOKUP(BX4+3,Journalier_HLV_Inter,23,FALSE)-HLOOKUP(BX4+4,Journalier_HLV_Inter,24,FALSE)),IF(AND(WEEKDAY(BX4,2)=1,COUNTIF(Jours_fériés,AND(BX4+1,IE+2))),HLOOKUP(BX4+3,Journalier_HLV_Inter,23,FALSE)-HLOOKUP(BX4+4,Journalier_HLV_Inter,24,FALSE),IF(AND(WEEKDAY(BX4,2)=1,COUNTIF(Jours_fériés,BX4+1)),HLOOKUP(BX4+2,Journalier_HLV_Inter,23,FALSE)-HLOOKUP(BX4+3,Journalier_HLV_Inter,24,FALSE),IF(AND(WEEKDAY(BX4,2)=1,COUNTIF(Jours_fériés,BX4+2)),HLOOKUP(BX4+1,Journalier_HLV_Inter,23,FALSE)-HLOOKUP(BX4+3,Journalier_HLV_Inter,24,FALSE),IF(AND(WEEKDAY(BX4,2)=2,COUNTIF(Jours_fériés,AND(BX4+1,BX4+2))),HLOOKUP(BX4+3,Journalier_HLV_Inter,23,FALSE)-HLOOKUP(BX4+4,Journalier_HLV_Inter,24,FALSE),IF(AND(WEEKDAY(BX4,2)=2,COUNTIF(Jours_fériés,BX4+1)),HLOOKUP(BX4+2,Journalier_HLV_Inter,23,FALSE)-HLOOKUP(BX4+3,Journalier_HLV_Inter,24,FALSE),IF(AND(WEEKDAY(BX4,2)=2,COUNTIF(Jours_fériés,BX4+2)),HLOOKUP(BX4+1,Journalier_HLV_Inter,23,FALSE)-HLOOKUP(BX4+3,Journalier_HLV_Inter,24,FALSE),IF(AND(WEEKDAY(BX4,2)=3,COUNTIF(Jours_fériés,AND(BX4+1,BX4+2))),HLOOKUP(BX4+3,Journalier_HLV_Inter,23,FALSE)-HLOOKUP(BX4+4,Journalier_HLV_Inter,24,FALSE),IF(AND(WEEKDAY(BX4,2)=3,COUNTIF(Jours_fériés,BX4+1)),HLOOKUP(BX4+2,Journalier_HLV_Inter,23,FALSE)-HLOOKUP(BX4+3,Journalier_HLV_Inter,24,FALSE),IF(AND(WEEKDAY(BX4,2)=3,COUNTIF(Jours_fériés,BX4+2)),HLOOKUP(BX4+1,Journalier_HLV_Inter,23,FALSE)-HLOOKUP(BX4+5,Journalier_HLV_Inter,24,FALSE),IF(WEEKDAY(BX4,2)=4,(HLOOKUP(BX4+1,Journalier_HLV_Inter,23,FALSE)-HLOOKUP(BX4+4,Journalier_HLV_Inter,24,FALSE)),IF(AND(WEEKDAY(BX4,2)=4,COUNTIF(Jours_fériés,BX4+1)),HLOOKUP(BX4+4,Journalier_HLV_Inter,23,FALSE)-HLOOKUP(BX4+5,Journalier_HLV_Inter,24,FALSE),IF(AND(WEEKDAY(BX4,2)=4,COUNTIF(Jours_fériés,AND(BX4+1,BX4+4))),HLOOKUP(BX4+5,Journalier_HLV_Inter,23,FALSE)-HLOOKUP(BX4+6,Journalier_HLV_Inter,24,FALSE),IF(AND(WEEKDAY(BX4,2)=4,COUNTIF(Jours_fériés,BX4+4)),HLOOKUP(BX4+1,Journalier_HLV_Inter,23,FALSE)-HLOOKUP(BX4+5,Journalier_HLV_Inter,24,FALSE),IF(AND(WEEKDAY(BX4,2)=5,COUNTIF(Jours_fériés,BX4+3)),HLOOKUP(BX4+4,Journalier_HLV_Inter,23,FALSE)-HLOOKUP(BX4+5,Journalier_HLV_Inter,24,FALSE),IF(AND(WEEKDAY(BX4,2)=5,COUNTIF(Jours_fériés,BX4+4)),HLOOKUP(BX4+3,Journalier_HLV_Inter,23,FALSE)-HLOOKUP(BX4+5,Journalier_HLV_Inter,24,FALSE),IF(COUNTIF(Week_end,BX4),0,IF(COUNTIF(Jours_fériés,BX4),0,HLOOKUP(BX4+1,Journalier_HLV_Inter,23,FALSE)-HLOOKUP(BX4+2,Journalier_HLV_Inter,24,FALSE)))))))))))))))))))</f>
        <v>0</v>
      </c>
      <c r="BY33" s="70">
        <f>IF(WEEKDAY(BY4,2)=5,(HLOOKUP(BY4+3,Journalier_HLV_Inter,23,FALSE)-HLOOKUP(BY4+4,Journalier_HLV_Inter,24,FALSE)),IF(AND(WEEKDAY(BY4,2)=1,COUNTIF(Jours_fériés,AND(BY4+1,IE+2))),HLOOKUP(BY4+3,Journalier_HLV_Inter,23,FALSE)-HLOOKUP(BY4+4,Journalier_HLV_Inter,24,FALSE),IF(AND(WEEKDAY(BY4,2)=1,COUNTIF(Jours_fériés,BY4+1)),HLOOKUP(BY4+2,Journalier_HLV_Inter,23,FALSE)-HLOOKUP(BY4+3,Journalier_HLV_Inter,24,FALSE),IF(AND(WEEKDAY(BY4,2)=1,COUNTIF(Jours_fériés,BY4+2)),HLOOKUP(BY4+1,Journalier_HLV_Inter,23,FALSE)-HLOOKUP(BY4+3,Journalier_HLV_Inter,24,FALSE),IF(AND(WEEKDAY(BY4,2)=2,COUNTIF(Jours_fériés,AND(BY4+1,BY4+2))),HLOOKUP(BY4+3,Journalier_HLV_Inter,23,FALSE)-HLOOKUP(BY4+4,Journalier_HLV_Inter,24,FALSE),IF(AND(WEEKDAY(BY4,2)=2,COUNTIF(Jours_fériés,BY4+1)),HLOOKUP(BY4+2,Journalier_HLV_Inter,23,FALSE)-HLOOKUP(BY4+3,Journalier_HLV_Inter,24,FALSE),IF(AND(WEEKDAY(BY4,2)=2,COUNTIF(Jours_fériés,BY4+2)),HLOOKUP(BY4+1,Journalier_HLV_Inter,23,FALSE)-HLOOKUP(BY4+3,Journalier_HLV_Inter,24,FALSE),IF(AND(WEEKDAY(BY4,2)=3,COUNTIF(Jours_fériés,AND(BY4+1,BY4+2))),HLOOKUP(BY4+3,Journalier_HLV_Inter,23,FALSE)-HLOOKUP(BY4+4,Journalier_HLV_Inter,24,FALSE),IF(AND(WEEKDAY(BY4,2)=3,COUNTIF(Jours_fériés,BY4+1)),HLOOKUP(BY4+2,Journalier_HLV_Inter,23,FALSE)-HLOOKUP(BY4+3,Journalier_HLV_Inter,24,FALSE),IF(AND(WEEKDAY(BY4,2)=3,COUNTIF(Jours_fériés,BY4+2)),HLOOKUP(BY4+1,Journalier_HLV_Inter,23,FALSE)-HLOOKUP(BY4+5,Journalier_HLV_Inter,24,FALSE),IF(WEEKDAY(BY4,2)=4,(HLOOKUP(BY4+1,Journalier_HLV_Inter,23,FALSE)-HLOOKUP(BY4+4,Journalier_HLV_Inter,24,FALSE)),IF(AND(WEEKDAY(BY4,2)=4,COUNTIF(Jours_fériés,BY4+1)),HLOOKUP(BY4+4,Journalier_HLV_Inter,23,FALSE)-HLOOKUP(BY4+5,Journalier_HLV_Inter,24,FALSE),IF(AND(WEEKDAY(BY4,2)=4,COUNTIF(Jours_fériés,AND(BY4+1,BY4+4))),HLOOKUP(BY4+5,Journalier_HLV_Inter,23,FALSE)-HLOOKUP(BY4+6,Journalier_HLV_Inter,24,FALSE),IF(AND(WEEKDAY(BY4,2)=4,COUNTIF(Jours_fériés,BY4+4)),HLOOKUP(BY4+1,Journalier_HLV_Inter,23,FALSE)-HLOOKUP(BY4+5,Journalier_HLV_Inter,24,FALSE),IF(AND(WEEKDAY(BY4,2)=5,COUNTIF(Jours_fériés,BY4+3)),HLOOKUP(BY4+4,Journalier_HLV_Inter,23,FALSE)-HLOOKUP(BY4+5,Journalier_HLV_Inter,24,FALSE),IF(AND(WEEKDAY(BY4,2)=5,COUNTIF(Jours_fériés,BY4+4)),HLOOKUP(BY4+3,Journalier_HLV_Inter,23,FALSE)-HLOOKUP(BY4+5,Journalier_HLV_Inter,24,FALSE),IF(COUNTIF(Week_end,BY4),0,IF(COUNTIF(Jours_fériés,BY4),0,HLOOKUP(BY4+1,Journalier_HLV_Inter,23,FALSE)-HLOOKUP(BY4+2,Journalier_HLV_Inter,24,FALSE)))))))))))))))))))</f>
        <v>0</v>
      </c>
      <c r="BZ33" s="70">
        <f>IF(WEEKDAY(BZ4,2)=5,(HLOOKUP(BZ4+3,Journalier_HLV_Inter,23,FALSE)-HLOOKUP(BZ4+4,Journalier_HLV_Inter,24,FALSE)),IF(AND(WEEKDAY(BZ4,2)=1,COUNTIF(Jours_fériés,AND(BZ4+1,IE+2))),HLOOKUP(BZ4+3,Journalier_HLV_Inter,23,FALSE)-HLOOKUP(BZ4+4,Journalier_HLV_Inter,24,FALSE),IF(AND(WEEKDAY(BZ4,2)=1,COUNTIF(Jours_fériés,BZ4+1)),HLOOKUP(BZ4+2,Journalier_HLV_Inter,23,FALSE)-HLOOKUP(BZ4+3,Journalier_HLV_Inter,24,FALSE),IF(AND(WEEKDAY(BZ4,2)=1,COUNTIF(Jours_fériés,BZ4+2)),HLOOKUP(BZ4+1,Journalier_HLV_Inter,23,FALSE)-HLOOKUP(BZ4+3,Journalier_HLV_Inter,24,FALSE),IF(AND(WEEKDAY(BZ4,2)=2,COUNTIF(Jours_fériés,AND(BZ4+1,BZ4+2))),HLOOKUP(BZ4+3,Journalier_HLV_Inter,23,FALSE)-HLOOKUP(BZ4+4,Journalier_HLV_Inter,24,FALSE),IF(AND(WEEKDAY(BZ4,2)=2,COUNTIF(Jours_fériés,BZ4+1)),HLOOKUP(BZ4+2,Journalier_HLV_Inter,23,FALSE)-HLOOKUP(BZ4+3,Journalier_HLV_Inter,24,FALSE),IF(AND(WEEKDAY(BZ4,2)=2,COUNTIF(Jours_fériés,BZ4+2)),HLOOKUP(BZ4+1,Journalier_HLV_Inter,23,FALSE)-HLOOKUP(BZ4+3,Journalier_HLV_Inter,24,FALSE),IF(AND(WEEKDAY(BZ4,2)=3,COUNTIF(Jours_fériés,AND(BZ4+1,BZ4+2))),HLOOKUP(BZ4+3,Journalier_HLV_Inter,23,FALSE)-HLOOKUP(BZ4+4,Journalier_HLV_Inter,24,FALSE),IF(AND(WEEKDAY(BZ4,2)=3,COUNTIF(Jours_fériés,BZ4+1)),HLOOKUP(BZ4+2,Journalier_HLV_Inter,23,FALSE)-HLOOKUP(BZ4+3,Journalier_HLV_Inter,24,FALSE),IF(AND(WEEKDAY(BZ4,2)=3,COUNTIF(Jours_fériés,BZ4+2)),HLOOKUP(BZ4+1,Journalier_HLV_Inter,23,FALSE)-HLOOKUP(BZ4+5,Journalier_HLV_Inter,24,FALSE),IF(WEEKDAY(BZ4,2)=4,(HLOOKUP(BZ4+1,Journalier_HLV_Inter,23,FALSE)-HLOOKUP(BZ4+4,Journalier_HLV_Inter,24,FALSE)),IF(AND(WEEKDAY(BZ4,2)=4,COUNTIF(Jours_fériés,BZ4+1)),HLOOKUP(BZ4+4,Journalier_HLV_Inter,23,FALSE)-HLOOKUP(BZ4+5,Journalier_HLV_Inter,24,FALSE),IF(AND(WEEKDAY(BZ4,2)=4,COUNTIF(Jours_fériés,AND(BZ4+1,BZ4+4))),HLOOKUP(BZ4+5,Journalier_HLV_Inter,23,FALSE)-HLOOKUP(BZ4+6,Journalier_HLV_Inter,24,FALSE),IF(AND(WEEKDAY(BZ4,2)=4,COUNTIF(Jours_fériés,BZ4+4)),HLOOKUP(BZ4+1,Journalier_HLV_Inter,23,FALSE)-HLOOKUP(BZ4+5,Journalier_HLV_Inter,24,FALSE),IF(AND(WEEKDAY(BZ4,2)=5,COUNTIF(Jours_fériés,BZ4+3)),HLOOKUP(BZ4+4,Journalier_HLV_Inter,23,FALSE)-HLOOKUP(BZ4+5,Journalier_HLV_Inter,24,FALSE),IF(AND(WEEKDAY(BZ4,2)=5,COUNTIF(Jours_fériés,BZ4+4)),HLOOKUP(BZ4+3,Journalier_HLV_Inter,23,FALSE)-HLOOKUP(BZ4+5,Journalier_HLV_Inter,24,FALSE),IF(COUNTIF(Week_end,BZ4),0,IF(COUNTIF(Jours_fériés,BZ4),0,HLOOKUP(BZ4+1,Journalier_HLV_Inter,23,FALSE)-HLOOKUP(BZ4+2,Journalier_HLV_Inter,24,FALSE)))))))))))))))))))</f>
        <v>0</v>
      </c>
      <c r="CA33" s="70">
        <f>IF(WEEKDAY(CA4,2)=5,(HLOOKUP(CA4+3,Journalier_HLV_Inter,23,FALSE)-HLOOKUP(CA4+4,Journalier_HLV_Inter,24,FALSE)),IF(AND(WEEKDAY(CA4,2)=1,COUNTIF(Jours_fériés,AND(CA4+1,IE+2))),HLOOKUP(CA4+3,Journalier_HLV_Inter,23,FALSE)-HLOOKUP(CA4+4,Journalier_HLV_Inter,24,FALSE),IF(AND(WEEKDAY(CA4,2)=1,COUNTIF(Jours_fériés,CA4+1)),HLOOKUP(CA4+2,Journalier_HLV_Inter,23,FALSE)-HLOOKUP(CA4+3,Journalier_HLV_Inter,24,FALSE),IF(AND(WEEKDAY(CA4,2)=1,COUNTIF(Jours_fériés,CA4+2)),HLOOKUP(CA4+1,Journalier_HLV_Inter,23,FALSE)-HLOOKUP(CA4+3,Journalier_HLV_Inter,24,FALSE),IF(AND(WEEKDAY(CA4,2)=2,COUNTIF(Jours_fériés,AND(CA4+1,CA4+2))),HLOOKUP(CA4+3,Journalier_HLV_Inter,23,FALSE)-HLOOKUP(CA4+4,Journalier_HLV_Inter,24,FALSE),IF(AND(WEEKDAY(CA4,2)=2,COUNTIF(Jours_fériés,CA4+1)),HLOOKUP(CA4+2,Journalier_HLV_Inter,23,FALSE)-HLOOKUP(CA4+3,Journalier_HLV_Inter,24,FALSE),IF(AND(WEEKDAY(CA4,2)=2,COUNTIF(Jours_fériés,CA4+2)),HLOOKUP(CA4+1,Journalier_HLV_Inter,23,FALSE)-HLOOKUP(CA4+3,Journalier_HLV_Inter,24,FALSE),IF(AND(WEEKDAY(CA4,2)=3,COUNTIF(Jours_fériés,AND(CA4+1,CA4+2))),HLOOKUP(CA4+3,Journalier_HLV_Inter,23,FALSE)-HLOOKUP(CA4+4,Journalier_HLV_Inter,24,FALSE),IF(AND(WEEKDAY(CA4,2)=3,COUNTIF(Jours_fériés,CA4+1)),HLOOKUP(CA4+2,Journalier_HLV_Inter,23,FALSE)-HLOOKUP(CA4+3,Journalier_HLV_Inter,24,FALSE),IF(AND(WEEKDAY(CA4,2)=3,COUNTIF(Jours_fériés,CA4+2)),HLOOKUP(CA4+1,Journalier_HLV_Inter,23,FALSE)-HLOOKUP(CA4+5,Journalier_HLV_Inter,24,FALSE),IF(WEEKDAY(CA4,2)=4,(HLOOKUP(CA4+1,Journalier_HLV_Inter,23,FALSE)-HLOOKUP(CA4+4,Journalier_HLV_Inter,24,FALSE)),IF(AND(WEEKDAY(CA4,2)=4,COUNTIF(Jours_fériés,CA4+1)),HLOOKUP(CA4+4,Journalier_HLV_Inter,23,FALSE)-HLOOKUP(CA4+5,Journalier_HLV_Inter,24,FALSE),IF(AND(WEEKDAY(CA4,2)=4,COUNTIF(Jours_fériés,AND(CA4+1,CA4+4))),HLOOKUP(CA4+5,Journalier_HLV_Inter,23,FALSE)-HLOOKUP(CA4+6,Journalier_HLV_Inter,24,FALSE),IF(AND(WEEKDAY(CA4,2)=4,COUNTIF(Jours_fériés,CA4+4)),HLOOKUP(CA4+1,Journalier_HLV_Inter,23,FALSE)-HLOOKUP(CA4+5,Journalier_HLV_Inter,24,FALSE),IF(AND(WEEKDAY(CA4,2)=5,COUNTIF(Jours_fériés,CA4+3)),HLOOKUP(CA4+4,Journalier_HLV_Inter,23,FALSE)-HLOOKUP(CA4+5,Journalier_HLV_Inter,24,FALSE),IF(AND(WEEKDAY(CA4,2)=5,COUNTIF(Jours_fériés,CA4+4)),HLOOKUP(CA4+3,Journalier_HLV_Inter,23,FALSE)-HLOOKUP(CA4+5,Journalier_HLV_Inter,24,FALSE),IF(COUNTIF(Week_end,CA4),0,IF(COUNTIF(Jours_fériés,CA4),0,HLOOKUP(CA4+1,Journalier_HLV_Inter,23,FALSE)-HLOOKUP(CA4+2,Journalier_HLV_Inter,24,FALSE)))))))))))))))))))</f>
        <v>0</v>
      </c>
      <c r="CB33" s="70">
        <f>IF(WEEKDAY(CB4,2)=5,(HLOOKUP(CB4+3,Journalier_HLV_Inter,23,FALSE)-HLOOKUP(CB4+4,Journalier_HLV_Inter,24,FALSE)),IF(AND(WEEKDAY(CB4,2)=1,COUNTIF(Jours_fériés,AND(CB4+1,IE+2))),HLOOKUP(CB4+3,Journalier_HLV_Inter,23,FALSE)-HLOOKUP(CB4+4,Journalier_HLV_Inter,24,FALSE),IF(AND(WEEKDAY(CB4,2)=1,COUNTIF(Jours_fériés,CB4+1)),HLOOKUP(CB4+2,Journalier_HLV_Inter,23,FALSE)-HLOOKUP(CB4+3,Journalier_HLV_Inter,24,FALSE),IF(AND(WEEKDAY(CB4,2)=1,COUNTIF(Jours_fériés,CB4+2)),HLOOKUP(CB4+1,Journalier_HLV_Inter,23,FALSE)-HLOOKUP(CB4+3,Journalier_HLV_Inter,24,FALSE),IF(AND(WEEKDAY(CB4,2)=2,COUNTIF(Jours_fériés,AND(CB4+1,CB4+2))),HLOOKUP(CB4+3,Journalier_HLV_Inter,23,FALSE)-HLOOKUP(CB4+4,Journalier_HLV_Inter,24,FALSE),IF(AND(WEEKDAY(CB4,2)=2,COUNTIF(Jours_fériés,CB4+1)),HLOOKUP(CB4+2,Journalier_HLV_Inter,23,FALSE)-HLOOKUP(CB4+3,Journalier_HLV_Inter,24,FALSE),IF(AND(WEEKDAY(CB4,2)=2,COUNTIF(Jours_fériés,CB4+2)),HLOOKUP(CB4+1,Journalier_HLV_Inter,23,FALSE)-HLOOKUP(CB4+3,Journalier_HLV_Inter,24,FALSE),IF(AND(WEEKDAY(CB4,2)=3,COUNTIF(Jours_fériés,AND(CB4+1,CB4+2))),HLOOKUP(CB4+3,Journalier_HLV_Inter,23,FALSE)-HLOOKUP(CB4+4,Journalier_HLV_Inter,24,FALSE),IF(AND(WEEKDAY(CB4,2)=3,COUNTIF(Jours_fériés,CB4+1)),HLOOKUP(CB4+2,Journalier_HLV_Inter,23,FALSE)-HLOOKUP(CB4+3,Journalier_HLV_Inter,24,FALSE),IF(AND(WEEKDAY(CB4,2)=3,COUNTIF(Jours_fériés,CB4+2)),HLOOKUP(CB4+1,Journalier_HLV_Inter,23,FALSE)-HLOOKUP(CB4+5,Journalier_HLV_Inter,24,FALSE),IF(WEEKDAY(CB4,2)=4,(HLOOKUP(CB4+1,Journalier_HLV_Inter,23,FALSE)-HLOOKUP(CB4+4,Journalier_HLV_Inter,24,FALSE)),IF(AND(WEEKDAY(CB4,2)=4,COUNTIF(Jours_fériés,CB4+1)),HLOOKUP(CB4+4,Journalier_HLV_Inter,23,FALSE)-HLOOKUP(CB4+5,Journalier_HLV_Inter,24,FALSE),IF(AND(WEEKDAY(CB4,2)=4,COUNTIF(Jours_fériés,AND(CB4+1,CB4+4))),HLOOKUP(CB4+5,Journalier_HLV_Inter,23,FALSE)-HLOOKUP(CB4+6,Journalier_HLV_Inter,24,FALSE),IF(AND(WEEKDAY(CB4,2)=4,COUNTIF(Jours_fériés,CB4+4)),HLOOKUP(CB4+1,Journalier_HLV_Inter,23,FALSE)-HLOOKUP(CB4+5,Journalier_HLV_Inter,24,FALSE),IF(AND(WEEKDAY(CB4,2)=5,COUNTIF(Jours_fériés,CB4+3)),HLOOKUP(CB4+4,Journalier_HLV_Inter,23,FALSE)-HLOOKUP(CB4+5,Journalier_HLV_Inter,24,FALSE),IF(AND(WEEKDAY(CB4,2)=5,COUNTIF(Jours_fériés,CB4+4)),HLOOKUP(CB4+3,Journalier_HLV_Inter,23,FALSE)-HLOOKUP(CB4+5,Journalier_HLV_Inter,24,FALSE),IF(COUNTIF(Week_end,CB4),0,IF(COUNTIF(Jours_fériés,CB4),0,HLOOKUP(CB4+1,Journalier_HLV_Inter,23,FALSE)-HLOOKUP(CB4+2,Journalier_HLV_Inter,24,FALSE)))))))))))))))))))</f>
        <v>0</v>
      </c>
      <c r="CC33" s="70">
        <f>IF(WEEKDAY(CC4,2)=5,(HLOOKUP(CC4+3,Journalier_HLV_Inter,23,FALSE)-HLOOKUP(CC4+4,Journalier_HLV_Inter,24,FALSE)),IF(AND(WEEKDAY(CC4,2)=1,COUNTIF(Jours_fériés,AND(CC4+1,IE+2))),HLOOKUP(CC4+3,Journalier_HLV_Inter,23,FALSE)-HLOOKUP(CC4+4,Journalier_HLV_Inter,24,FALSE),IF(AND(WEEKDAY(CC4,2)=1,COUNTIF(Jours_fériés,CC4+1)),HLOOKUP(CC4+2,Journalier_HLV_Inter,23,FALSE)-HLOOKUP(CC4+3,Journalier_HLV_Inter,24,FALSE),IF(AND(WEEKDAY(CC4,2)=1,COUNTIF(Jours_fériés,CC4+2)),HLOOKUP(CC4+1,Journalier_HLV_Inter,23,FALSE)-HLOOKUP(CC4+3,Journalier_HLV_Inter,24,FALSE),IF(AND(WEEKDAY(CC4,2)=2,COUNTIF(Jours_fériés,AND(CC4+1,CC4+2))),HLOOKUP(CC4+3,Journalier_HLV_Inter,23,FALSE)-HLOOKUP(CC4+4,Journalier_HLV_Inter,24,FALSE),IF(AND(WEEKDAY(CC4,2)=2,COUNTIF(Jours_fériés,CC4+1)),HLOOKUP(CC4+2,Journalier_HLV_Inter,23,FALSE)-HLOOKUP(CC4+3,Journalier_HLV_Inter,24,FALSE),IF(AND(WEEKDAY(CC4,2)=2,COUNTIF(Jours_fériés,CC4+2)),HLOOKUP(CC4+1,Journalier_HLV_Inter,23,FALSE)-HLOOKUP(CC4+3,Journalier_HLV_Inter,24,FALSE),IF(AND(WEEKDAY(CC4,2)=3,COUNTIF(Jours_fériés,AND(CC4+1,CC4+2))),HLOOKUP(CC4+3,Journalier_HLV_Inter,23,FALSE)-HLOOKUP(CC4+4,Journalier_HLV_Inter,24,FALSE),IF(AND(WEEKDAY(CC4,2)=3,COUNTIF(Jours_fériés,CC4+1)),HLOOKUP(CC4+2,Journalier_HLV_Inter,23,FALSE)-HLOOKUP(CC4+3,Journalier_HLV_Inter,24,FALSE),IF(AND(WEEKDAY(CC4,2)=3,COUNTIF(Jours_fériés,CC4+2)),HLOOKUP(CC4+1,Journalier_HLV_Inter,23,FALSE)-HLOOKUP(CC4+5,Journalier_HLV_Inter,24,FALSE),IF(WEEKDAY(CC4,2)=4,(HLOOKUP(CC4+1,Journalier_HLV_Inter,23,FALSE)-HLOOKUP(CC4+4,Journalier_HLV_Inter,24,FALSE)),IF(AND(WEEKDAY(CC4,2)=4,COUNTIF(Jours_fériés,CC4+1)),HLOOKUP(CC4+4,Journalier_HLV_Inter,23,FALSE)-HLOOKUP(CC4+5,Journalier_HLV_Inter,24,FALSE),IF(AND(WEEKDAY(CC4,2)=4,COUNTIF(Jours_fériés,AND(CC4+1,CC4+4))),HLOOKUP(CC4+5,Journalier_HLV_Inter,23,FALSE)-HLOOKUP(CC4+6,Journalier_HLV_Inter,24,FALSE),IF(AND(WEEKDAY(CC4,2)=4,COUNTIF(Jours_fériés,CC4+4)),HLOOKUP(CC4+1,Journalier_HLV_Inter,23,FALSE)-HLOOKUP(CC4+5,Journalier_HLV_Inter,24,FALSE),IF(AND(WEEKDAY(CC4,2)=5,COUNTIF(Jours_fériés,CC4+3)),HLOOKUP(CC4+4,Journalier_HLV_Inter,23,FALSE)-HLOOKUP(CC4+5,Journalier_HLV_Inter,24,FALSE),IF(AND(WEEKDAY(CC4,2)=5,COUNTIF(Jours_fériés,CC4+4)),HLOOKUP(CC4+3,Journalier_HLV_Inter,23,FALSE)-HLOOKUP(CC4+5,Journalier_HLV_Inter,24,FALSE),IF(COUNTIF(Week_end,CC4),0,IF(COUNTIF(Jours_fériés,CC4),0,HLOOKUP(CC4+1,Journalier_HLV_Inter,23,FALSE)-HLOOKUP(CC4+2,Journalier_HLV_Inter,24,FALSE)))))))))))))))))))</f>
        <v>0</v>
      </c>
      <c r="CD33" s="70">
        <f>IF(WEEKDAY(CD4,2)=5,(HLOOKUP(CD4+3,Journalier_HLV_Inter,23,FALSE)-HLOOKUP(CD4+4,Journalier_HLV_Inter,24,FALSE)),IF(AND(WEEKDAY(CD4,2)=1,COUNTIF(Jours_fériés,AND(CD4+1,IE+2))),HLOOKUP(CD4+3,Journalier_HLV_Inter,23,FALSE)-HLOOKUP(CD4+4,Journalier_HLV_Inter,24,FALSE),IF(AND(WEEKDAY(CD4,2)=1,COUNTIF(Jours_fériés,CD4+1)),HLOOKUP(CD4+2,Journalier_HLV_Inter,23,FALSE)-HLOOKUP(CD4+3,Journalier_HLV_Inter,24,FALSE),IF(AND(WEEKDAY(CD4,2)=1,COUNTIF(Jours_fériés,CD4+2)),HLOOKUP(CD4+1,Journalier_HLV_Inter,23,FALSE)-HLOOKUP(CD4+3,Journalier_HLV_Inter,24,FALSE),IF(AND(WEEKDAY(CD4,2)=2,COUNTIF(Jours_fériés,AND(CD4+1,CD4+2))),HLOOKUP(CD4+3,Journalier_HLV_Inter,23,FALSE)-HLOOKUP(CD4+4,Journalier_HLV_Inter,24,FALSE),IF(AND(WEEKDAY(CD4,2)=2,COUNTIF(Jours_fériés,CD4+1)),HLOOKUP(CD4+2,Journalier_HLV_Inter,23,FALSE)-HLOOKUP(CD4+3,Journalier_HLV_Inter,24,FALSE),IF(AND(WEEKDAY(CD4,2)=2,COUNTIF(Jours_fériés,CD4+2)),HLOOKUP(CD4+1,Journalier_HLV_Inter,23,FALSE)-HLOOKUP(CD4+3,Journalier_HLV_Inter,24,FALSE),IF(AND(WEEKDAY(CD4,2)=3,COUNTIF(Jours_fériés,AND(CD4+1,CD4+2))),HLOOKUP(CD4+3,Journalier_HLV_Inter,23,FALSE)-HLOOKUP(CD4+4,Journalier_HLV_Inter,24,FALSE),IF(AND(WEEKDAY(CD4,2)=3,COUNTIF(Jours_fériés,CD4+1)),HLOOKUP(CD4+2,Journalier_HLV_Inter,23,FALSE)-HLOOKUP(CD4+3,Journalier_HLV_Inter,24,FALSE),IF(AND(WEEKDAY(CD4,2)=3,COUNTIF(Jours_fériés,CD4+2)),HLOOKUP(CD4+1,Journalier_HLV_Inter,23,FALSE)-HLOOKUP(CD4+5,Journalier_HLV_Inter,24,FALSE),IF(WEEKDAY(CD4,2)=4,(HLOOKUP(CD4+1,Journalier_HLV_Inter,23,FALSE)-HLOOKUP(CD4+4,Journalier_HLV_Inter,24,FALSE)),IF(AND(WEEKDAY(CD4,2)=4,COUNTIF(Jours_fériés,CD4+1)),HLOOKUP(CD4+4,Journalier_HLV_Inter,23,FALSE)-HLOOKUP(CD4+5,Journalier_HLV_Inter,24,FALSE),IF(AND(WEEKDAY(CD4,2)=4,COUNTIF(Jours_fériés,AND(CD4+1,CD4+4))),HLOOKUP(CD4+5,Journalier_HLV_Inter,23,FALSE)-HLOOKUP(CD4+6,Journalier_HLV_Inter,24,FALSE),IF(AND(WEEKDAY(CD4,2)=4,COUNTIF(Jours_fériés,CD4+4)),HLOOKUP(CD4+1,Journalier_HLV_Inter,23,FALSE)-HLOOKUP(CD4+5,Journalier_HLV_Inter,24,FALSE),IF(AND(WEEKDAY(CD4,2)=5,COUNTIF(Jours_fériés,CD4+3)),HLOOKUP(CD4+4,Journalier_HLV_Inter,23,FALSE)-HLOOKUP(CD4+5,Journalier_HLV_Inter,24,FALSE),IF(AND(WEEKDAY(CD4,2)=5,COUNTIF(Jours_fériés,CD4+4)),HLOOKUP(CD4+3,Journalier_HLV_Inter,23,FALSE)-HLOOKUP(CD4+5,Journalier_HLV_Inter,24,FALSE),IF(COUNTIF(Week_end,CD4),0,IF(COUNTIF(Jours_fériés,CD4),0,HLOOKUP(CD4+1,Journalier_HLV_Inter,23,FALSE)-HLOOKUP(CD4+2,Journalier_HLV_Inter,24,FALSE)))))))))))))))))))</f>
        <v>0</v>
      </c>
      <c r="CE33" s="70">
        <f>IF(WEEKDAY(CE4,2)=5,(HLOOKUP(CE4+3,Journalier_HLV_Inter,23,FALSE)-HLOOKUP(CE4+4,Journalier_HLV_Inter,24,FALSE)),IF(AND(WEEKDAY(CE4,2)=1,COUNTIF(Jours_fériés,AND(CE4+1,IE+2))),HLOOKUP(CE4+3,Journalier_HLV_Inter,23,FALSE)-HLOOKUP(CE4+4,Journalier_HLV_Inter,24,FALSE),IF(AND(WEEKDAY(CE4,2)=1,COUNTIF(Jours_fériés,CE4+1)),HLOOKUP(CE4+2,Journalier_HLV_Inter,23,FALSE)-HLOOKUP(CE4+3,Journalier_HLV_Inter,24,FALSE),IF(AND(WEEKDAY(CE4,2)=1,COUNTIF(Jours_fériés,CE4+2)),HLOOKUP(CE4+1,Journalier_HLV_Inter,23,FALSE)-HLOOKUP(CE4+3,Journalier_HLV_Inter,24,FALSE),IF(AND(WEEKDAY(CE4,2)=2,COUNTIF(Jours_fériés,AND(CE4+1,CE4+2))),HLOOKUP(CE4+3,Journalier_HLV_Inter,23,FALSE)-HLOOKUP(CE4+4,Journalier_HLV_Inter,24,FALSE),IF(AND(WEEKDAY(CE4,2)=2,COUNTIF(Jours_fériés,CE4+1)),HLOOKUP(CE4+2,Journalier_HLV_Inter,23,FALSE)-HLOOKUP(CE4+3,Journalier_HLV_Inter,24,FALSE),IF(AND(WEEKDAY(CE4,2)=2,COUNTIF(Jours_fériés,CE4+2)),HLOOKUP(CE4+1,Journalier_HLV_Inter,23,FALSE)-HLOOKUP(CE4+3,Journalier_HLV_Inter,24,FALSE),IF(AND(WEEKDAY(CE4,2)=3,COUNTIF(Jours_fériés,AND(CE4+1,CE4+2))),HLOOKUP(CE4+3,Journalier_HLV_Inter,23,FALSE)-HLOOKUP(CE4+4,Journalier_HLV_Inter,24,FALSE),IF(AND(WEEKDAY(CE4,2)=3,COUNTIF(Jours_fériés,CE4+1)),HLOOKUP(CE4+2,Journalier_HLV_Inter,23,FALSE)-HLOOKUP(CE4+3,Journalier_HLV_Inter,24,FALSE),IF(AND(WEEKDAY(CE4,2)=3,COUNTIF(Jours_fériés,CE4+2)),HLOOKUP(CE4+1,Journalier_HLV_Inter,23,FALSE)-HLOOKUP(CE4+5,Journalier_HLV_Inter,24,FALSE),IF(WEEKDAY(CE4,2)=4,(HLOOKUP(CE4+1,Journalier_HLV_Inter,23,FALSE)-HLOOKUP(CE4+4,Journalier_HLV_Inter,24,FALSE)),IF(AND(WEEKDAY(CE4,2)=4,COUNTIF(Jours_fériés,CE4+1)),HLOOKUP(CE4+4,Journalier_HLV_Inter,23,FALSE)-HLOOKUP(CE4+5,Journalier_HLV_Inter,24,FALSE),IF(AND(WEEKDAY(CE4,2)=4,COUNTIF(Jours_fériés,AND(CE4+1,CE4+4))),HLOOKUP(CE4+5,Journalier_HLV_Inter,23,FALSE)-HLOOKUP(CE4+6,Journalier_HLV_Inter,24,FALSE),IF(AND(WEEKDAY(CE4,2)=4,COUNTIF(Jours_fériés,CE4+4)),HLOOKUP(CE4+1,Journalier_HLV_Inter,23,FALSE)-HLOOKUP(CE4+5,Journalier_HLV_Inter,24,FALSE),IF(AND(WEEKDAY(CE4,2)=5,COUNTIF(Jours_fériés,CE4+3)),HLOOKUP(CE4+4,Journalier_HLV_Inter,23,FALSE)-HLOOKUP(CE4+5,Journalier_HLV_Inter,24,FALSE),IF(AND(WEEKDAY(CE4,2)=5,COUNTIF(Jours_fériés,CE4+4)),HLOOKUP(CE4+3,Journalier_HLV_Inter,23,FALSE)-HLOOKUP(CE4+5,Journalier_HLV_Inter,24,FALSE),IF(COUNTIF(Week_end,CE4),0,IF(COUNTIF(Jours_fériés,CE4),0,HLOOKUP(CE4+1,Journalier_HLV_Inter,23,FALSE)-HLOOKUP(CE4+2,Journalier_HLV_Inter,24,FALSE)))))))))))))))))))</f>
        <v>0</v>
      </c>
      <c r="CF33" s="70">
        <f>IF(WEEKDAY(CF4,2)=5,(HLOOKUP(CF4+3,Journalier_HLV_Inter,23,FALSE)-HLOOKUP(CF4+4,Journalier_HLV_Inter,24,FALSE)),IF(AND(WEEKDAY(CF4,2)=1,COUNTIF(Jours_fériés,AND(CF4+1,IE+2))),HLOOKUP(CF4+3,Journalier_HLV_Inter,23,FALSE)-HLOOKUP(CF4+4,Journalier_HLV_Inter,24,FALSE),IF(AND(WEEKDAY(CF4,2)=1,COUNTIF(Jours_fériés,CF4+1)),HLOOKUP(CF4+2,Journalier_HLV_Inter,23,FALSE)-HLOOKUP(CF4+3,Journalier_HLV_Inter,24,FALSE),IF(AND(WEEKDAY(CF4,2)=1,COUNTIF(Jours_fériés,CF4+2)),HLOOKUP(CF4+1,Journalier_HLV_Inter,23,FALSE)-HLOOKUP(CF4+3,Journalier_HLV_Inter,24,FALSE),IF(AND(WEEKDAY(CF4,2)=2,COUNTIF(Jours_fériés,AND(CF4+1,CF4+2))),HLOOKUP(CF4+3,Journalier_HLV_Inter,23,FALSE)-HLOOKUP(CF4+4,Journalier_HLV_Inter,24,FALSE),IF(AND(WEEKDAY(CF4,2)=2,COUNTIF(Jours_fériés,CF4+1)),HLOOKUP(CF4+2,Journalier_HLV_Inter,23,FALSE)-HLOOKUP(CF4+3,Journalier_HLV_Inter,24,FALSE),IF(AND(WEEKDAY(CF4,2)=2,COUNTIF(Jours_fériés,CF4+2)),HLOOKUP(CF4+1,Journalier_HLV_Inter,23,FALSE)-HLOOKUP(CF4+3,Journalier_HLV_Inter,24,FALSE),IF(AND(WEEKDAY(CF4,2)=3,COUNTIF(Jours_fériés,AND(CF4+1,CF4+2))),HLOOKUP(CF4+3,Journalier_HLV_Inter,23,FALSE)-HLOOKUP(CF4+4,Journalier_HLV_Inter,24,FALSE),IF(AND(WEEKDAY(CF4,2)=3,COUNTIF(Jours_fériés,CF4+1)),HLOOKUP(CF4+2,Journalier_HLV_Inter,23,FALSE)-HLOOKUP(CF4+3,Journalier_HLV_Inter,24,FALSE),IF(AND(WEEKDAY(CF4,2)=3,COUNTIF(Jours_fériés,CF4+2)),HLOOKUP(CF4+1,Journalier_HLV_Inter,23,FALSE)-HLOOKUP(CF4+5,Journalier_HLV_Inter,24,FALSE),IF(WEEKDAY(CF4,2)=4,(HLOOKUP(CF4+1,Journalier_HLV_Inter,23,FALSE)-HLOOKUP(CF4+4,Journalier_HLV_Inter,24,FALSE)),IF(AND(WEEKDAY(CF4,2)=4,COUNTIF(Jours_fériés,CF4+1)),HLOOKUP(CF4+4,Journalier_HLV_Inter,23,FALSE)-HLOOKUP(CF4+5,Journalier_HLV_Inter,24,FALSE),IF(AND(WEEKDAY(CF4,2)=4,COUNTIF(Jours_fériés,AND(CF4+1,CF4+4))),HLOOKUP(CF4+5,Journalier_HLV_Inter,23,FALSE)-HLOOKUP(CF4+6,Journalier_HLV_Inter,24,FALSE),IF(AND(WEEKDAY(CF4,2)=4,COUNTIF(Jours_fériés,CF4+4)),HLOOKUP(CF4+1,Journalier_HLV_Inter,23,FALSE)-HLOOKUP(CF4+5,Journalier_HLV_Inter,24,FALSE),IF(AND(WEEKDAY(CF4,2)=5,COUNTIF(Jours_fériés,CF4+3)),HLOOKUP(CF4+4,Journalier_HLV_Inter,23,FALSE)-HLOOKUP(CF4+5,Journalier_HLV_Inter,24,FALSE),IF(AND(WEEKDAY(CF4,2)=5,COUNTIF(Jours_fériés,CF4+4)),HLOOKUP(CF4+3,Journalier_HLV_Inter,23,FALSE)-HLOOKUP(CF4+5,Journalier_HLV_Inter,24,FALSE),IF(COUNTIF(Week_end,CF4),0,IF(COUNTIF(Jours_fériés,CF4),0,HLOOKUP(CF4+1,Journalier_HLV_Inter,23,FALSE)-HLOOKUP(CF4+2,Journalier_HLV_Inter,24,FALSE)))))))))))))))))))</f>
        <v>0</v>
      </c>
      <c r="CG33" s="70">
        <f>IF(WEEKDAY(CG4,2)=5,(HLOOKUP(CG4+3,Journalier_HLV_Inter,23,FALSE)-HLOOKUP(CG4+4,Journalier_HLV_Inter,24,FALSE)),IF(AND(WEEKDAY(CG4,2)=1,COUNTIF(Jours_fériés,AND(CG4+1,IE+2))),HLOOKUP(CG4+3,Journalier_HLV_Inter,23,FALSE)-HLOOKUP(CG4+4,Journalier_HLV_Inter,24,FALSE),IF(AND(WEEKDAY(CG4,2)=1,COUNTIF(Jours_fériés,CG4+1)),HLOOKUP(CG4+2,Journalier_HLV_Inter,23,FALSE)-HLOOKUP(CG4+3,Journalier_HLV_Inter,24,FALSE),IF(AND(WEEKDAY(CG4,2)=1,COUNTIF(Jours_fériés,CG4+2)),HLOOKUP(CG4+1,Journalier_HLV_Inter,23,FALSE)-HLOOKUP(CG4+3,Journalier_HLV_Inter,24,FALSE),IF(AND(WEEKDAY(CG4,2)=2,COUNTIF(Jours_fériés,AND(CG4+1,CG4+2))),HLOOKUP(CG4+3,Journalier_HLV_Inter,23,FALSE)-HLOOKUP(CG4+4,Journalier_HLV_Inter,24,FALSE),IF(AND(WEEKDAY(CG4,2)=2,COUNTIF(Jours_fériés,CG4+1)),HLOOKUP(CG4+2,Journalier_HLV_Inter,23,FALSE)-HLOOKUP(CG4+3,Journalier_HLV_Inter,24,FALSE),IF(AND(WEEKDAY(CG4,2)=2,COUNTIF(Jours_fériés,CG4+2)),HLOOKUP(CG4+1,Journalier_HLV_Inter,23,FALSE)-HLOOKUP(CG4+3,Journalier_HLV_Inter,24,FALSE),IF(AND(WEEKDAY(CG4,2)=3,COUNTIF(Jours_fériés,AND(CG4+1,CG4+2))),HLOOKUP(CG4+3,Journalier_HLV_Inter,23,FALSE)-HLOOKUP(CG4+4,Journalier_HLV_Inter,24,FALSE),IF(AND(WEEKDAY(CG4,2)=3,COUNTIF(Jours_fériés,CG4+1)),HLOOKUP(CG4+2,Journalier_HLV_Inter,23,FALSE)-HLOOKUP(CG4+3,Journalier_HLV_Inter,24,FALSE),IF(AND(WEEKDAY(CG4,2)=3,COUNTIF(Jours_fériés,CG4+2)),HLOOKUP(CG4+1,Journalier_HLV_Inter,23,FALSE)-HLOOKUP(CG4+5,Journalier_HLV_Inter,24,FALSE),IF(WEEKDAY(CG4,2)=4,(HLOOKUP(CG4+1,Journalier_HLV_Inter,23,FALSE)-HLOOKUP(CG4+4,Journalier_HLV_Inter,24,FALSE)),IF(AND(WEEKDAY(CG4,2)=4,COUNTIF(Jours_fériés,CG4+1)),HLOOKUP(CG4+4,Journalier_HLV_Inter,23,FALSE)-HLOOKUP(CG4+5,Journalier_HLV_Inter,24,FALSE),IF(AND(WEEKDAY(CG4,2)=4,COUNTIF(Jours_fériés,AND(CG4+1,CG4+4))),HLOOKUP(CG4+5,Journalier_HLV_Inter,23,FALSE)-HLOOKUP(CG4+6,Journalier_HLV_Inter,24,FALSE),IF(AND(WEEKDAY(CG4,2)=4,COUNTIF(Jours_fériés,CG4+4)),HLOOKUP(CG4+1,Journalier_HLV_Inter,23,FALSE)-HLOOKUP(CG4+5,Journalier_HLV_Inter,24,FALSE),IF(AND(WEEKDAY(CG4,2)=5,COUNTIF(Jours_fériés,CG4+3)),HLOOKUP(CG4+4,Journalier_HLV_Inter,23,FALSE)-HLOOKUP(CG4+5,Journalier_HLV_Inter,24,FALSE),IF(AND(WEEKDAY(CG4,2)=5,COUNTIF(Jours_fériés,CG4+4)),HLOOKUP(CG4+3,Journalier_HLV_Inter,23,FALSE)-HLOOKUP(CG4+5,Journalier_HLV_Inter,24,FALSE),IF(COUNTIF(Week_end,CG4),0,IF(COUNTIF(Jours_fériés,CG4),0,HLOOKUP(CG4+1,Journalier_HLV_Inter,23,FALSE)-HLOOKUP(CG4+2,Journalier_HLV_Inter,24,FALSE)))))))))))))))))))</f>
        <v>0</v>
      </c>
      <c r="CH33" s="70">
        <f>IF(WEEKDAY(CH4,2)=5,(HLOOKUP(CH4+3,Journalier_HLV_Inter,23,FALSE)-HLOOKUP(CH4+4,Journalier_HLV_Inter,24,FALSE)),IF(AND(WEEKDAY(CH4,2)=1,COUNTIF(Jours_fériés,AND(CH4+1,IE+2))),HLOOKUP(CH4+3,Journalier_HLV_Inter,23,FALSE)-HLOOKUP(CH4+4,Journalier_HLV_Inter,24,FALSE),IF(AND(WEEKDAY(CH4,2)=1,COUNTIF(Jours_fériés,CH4+1)),HLOOKUP(CH4+2,Journalier_HLV_Inter,23,FALSE)-HLOOKUP(CH4+3,Journalier_HLV_Inter,24,FALSE),IF(AND(WEEKDAY(CH4,2)=1,COUNTIF(Jours_fériés,CH4+2)),HLOOKUP(CH4+1,Journalier_HLV_Inter,23,FALSE)-HLOOKUP(CH4+3,Journalier_HLV_Inter,24,FALSE),IF(AND(WEEKDAY(CH4,2)=2,COUNTIF(Jours_fériés,AND(CH4+1,CH4+2))),HLOOKUP(CH4+3,Journalier_HLV_Inter,23,FALSE)-HLOOKUP(CH4+4,Journalier_HLV_Inter,24,FALSE),IF(AND(WEEKDAY(CH4,2)=2,COUNTIF(Jours_fériés,CH4+1)),HLOOKUP(CH4+2,Journalier_HLV_Inter,23,FALSE)-HLOOKUP(CH4+3,Journalier_HLV_Inter,24,FALSE),IF(AND(WEEKDAY(CH4,2)=2,COUNTIF(Jours_fériés,CH4+2)),HLOOKUP(CH4+1,Journalier_HLV_Inter,23,FALSE)-HLOOKUP(CH4+3,Journalier_HLV_Inter,24,FALSE),IF(AND(WEEKDAY(CH4,2)=3,COUNTIF(Jours_fériés,AND(CH4+1,CH4+2))),HLOOKUP(CH4+3,Journalier_HLV_Inter,23,FALSE)-HLOOKUP(CH4+4,Journalier_HLV_Inter,24,FALSE),IF(AND(WEEKDAY(CH4,2)=3,COUNTIF(Jours_fériés,CH4+1)),HLOOKUP(CH4+2,Journalier_HLV_Inter,23,FALSE)-HLOOKUP(CH4+3,Journalier_HLV_Inter,24,FALSE),IF(AND(WEEKDAY(CH4,2)=3,COUNTIF(Jours_fériés,CH4+2)),HLOOKUP(CH4+1,Journalier_HLV_Inter,23,FALSE)-HLOOKUP(CH4+5,Journalier_HLV_Inter,24,FALSE),IF(WEEKDAY(CH4,2)=4,(HLOOKUP(CH4+1,Journalier_HLV_Inter,23,FALSE)-HLOOKUP(CH4+4,Journalier_HLV_Inter,24,FALSE)),IF(AND(WEEKDAY(CH4,2)=4,COUNTIF(Jours_fériés,CH4+1)),HLOOKUP(CH4+4,Journalier_HLV_Inter,23,FALSE)-HLOOKUP(CH4+5,Journalier_HLV_Inter,24,FALSE),IF(AND(WEEKDAY(CH4,2)=4,COUNTIF(Jours_fériés,AND(CH4+1,CH4+4))),HLOOKUP(CH4+5,Journalier_HLV_Inter,23,FALSE)-HLOOKUP(CH4+6,Journalier_HLV_Inter,24,FALSE),IF(AND(WEEKDAY(CH4,2)=4,COUNTIF(Jours_fériés,CH4+4)),HLOOKUP(CH4+1,Journalier_HLV_Inter,23,FALSE)-HLOOKUP(CH4+5,Journalier_HLV_Inter,24,FALSE),IF(AND(WEEKDAY(CH4,2)=5,COUNTIF(Jours_fériés,CH4+3)),HLOOKUP(CH4+4,Journalier_HLV_Inter,23,FALSE)-HLOOKUP(CH4+5,Journalier_HLV_Inter,24,FALSE),IF(AND(WEEKDAY(CH4,2)=5,COUNTIF(Jours_fériés,CH4+4)),HLOOKUP(CH4+3,Journalier_HLV_Inter,23,FALSE)-HLOOKUP(CH4+5,Journalier_HLV_Inter,24,FALSE),IF(COUNTIF(Week_end,CH4),0,IF(COUNTIF(Jours_fériés,CH4),0,HLOOKUP(CH4+1,Journalier_HLV_Inter,23,FALSE)-HLOOKUP(CH4+2,Journalier_HLV_Inter,24,FALSE)))))))))))))))))))</f>
        <v>0</v>
      </c>
      <c r="CI33" s="70">
        <f>IF(WEEKDAY(CI4,2)=5,(HLOOKUP(CI4+3,Journalier_HLV_Inter,23,FALSE)-HLOOKUP(CI4+4,Journalier_HLV_Inter,24,FALSE)),IF(AND(WEEKDAY(CI4,2)=1,COUNTIF(Jours_fériés,AND(CI4+1,IE+2))),HLOOKUP(CI4+3,Journalier_HLV_Inter,23,FALSE)-HLOOKUP(CI4+4,Journalier_HLV_Inter,24,FALSE),IF(AND(WEEKDAY(CI4,2)=1,COUNTIF(Jours_fériés,CI4+1)),HLOOKUP(CI4+2,Journalier_HLV_Inter,23,FALSE)-HLOOKUP(CI4+3,Journalier_HLV_Inter,24,FALSE),IF(AND(WEEKDAY(CI4,2)=1,COUNTIF(Jours_fériés,CI4+2)),HLOOKUP(CI4+1,Journalier_HLV_Inter,23,FALSE)-HLOOKUP(CI4+3,Journalier_HLV_Inter,24,FALSE),IF(AND(WEEKDAY(CI4,2)=2,COUNTIF(Jours_fériés,AND(CI4+1,CI4+2))),HLOOKUP(CI4+3,Journalier_HLV_Inter,23,FALSE)-HLOOKUP(CI4+4,Journalier_HLV_Inter,24,FALSE),IF(AND(WEEKDAY(CI4,2)=2,COUNTIF(Jours_fériés,CI4+1)),HLOOKUP(CI4+2,Journalier_HLV_Inter,23,FALSE)-HLOOKUP(CI4+3,Journalier_HLV_Inter,24,FALSE),IF(AND(WEEKDAY(CI4,2)=2,COUNTIF(Jours_fériés,CI4+2)),HLOOKUP(CI4+1,Journalier_HLV_Inter,23,FALSE)-HLOOKUP(CI4+3,Journalier_HLV_Inter,24,FALSE),IF(AND(WEEKDAY(CI4,2)=3,COUNTIF(Jours_fériés,AND(CI4+1,CI4+2))),HLOOKUP(CI4+3,Journalier_HLV_Inter,23,FALSE)-HLOOKUP(CI4+4,Journalier_HLV_Inter,24,FALSE),IF(AND(WEEKDAY(CI4,2)=3,COUNTIF(Jours_fériés,CI4+1)),HLOOKUP(CI4+2,Journalier_HLV_Inter,23,FALSE)-HLOOKUP(CI4+3,Journalier_HLV_Inter,24,FALSE),IF(AND(WEEKDAY(CI4,2)=3,COUNTIF(Jours_fériés,CI4+2)),HLOOKUP(CI4+1,Journalier_HLV_Inter,23,FALSE)-HLOOKUP(CI4+5,Journalier_HLV_Inter,24,FALSE),IF(WEEKDAY(CI4,2)=4,(HLOOKUP(CI4+1,Journalier_HLV_Inter,23,FALSE)-HLOOKUP(CI4+4,Journalier_HLV_Inter,24,FALSE)),IF(AND(WEEKDAY(CI4,2)=4,COUNTIF(Jours_fériés,CI4+1)),HLOOKUP(CI4+4,Journalier_HLV_Inter,23,FALSE)-HLOOKUP(CI4+5,Journalier_HLV_Inter,24,FALSE),IF(AND(WEEKDAY(CI4,2)=4,COUNTIF(Jours_fériés,AND(CI4+1,CI4+4))),HLOOKUP(CI4+5,Journalier_HLV_Inter,23,FALSE)-HLOOKUP(CI4+6,Journalier_HLV_Inter,24,FALSE),IF(AND(WEEKDAY(CI4,2)=4,COUNTIF(Jours_fériés,CI4+4)),HLOOKUP(CI4+1,Journalier_HLV_Inter,23,FALSE)-HLOOKUP(CI4+5,Journalier_HLV_Inter,24,FALSE),IF(AND(WEEKDAY(CI4,2)=5,COUNTIF(Jours_fériés,CI4+3)),HLOOKUP(CI4+4,Journalier_HLV_Inter,23,FALSE)-HLOOKUP(CI4+5,Journalier_HLV_Inter,24,FALSE),IF(AND(WEEKDAY(CI4,2)=5,COUNTIF(Jours_fériés,CI4+4)),HLOOKUP(CI4+3,Journalier_HLV_Inter,23,FALSE)-HLOOKUP(CI4+5,Journalier_HLV_Inter,24,FALSE),IF(COUNTIF(Week_end,CI4),0,IF(COUNTIF(Jours_fériés,CI4),0,HLOOKUP(CI4+1,Journalier_HLV_Inter,23,FALSE)-HLOOKUP(CI4+2,Journalier_HLV_Inter,24,FALSE)))))))))))))))))))</f>
        <v>0</v>
      </c>
      <c r="CJ33" s="70">
        <f>IF(WEEKDAY(CJ4,2)=5,(HLOOKUP(CJ4+3,Journalier_HLV_Inter,23,FALSE)-HLOOKUP(CJ4+4,Journalier_HLV_Inter,24,FALSE)),IF(AND(WEEKDAY(CJ4,2)=1,COUNTIF(Jours_fériés,AND(CJ4+1,IE+2))),HLOOKUP(CJ4+3,Journalier_HLV_Inter,23,FALSE)-HLOOKUP(CJ4+4,Journalier_HLV_Inter,24,FALSE),IF(AND(WEEKDAY(CJ4,2)=1,COUNTIF(Jours_fériés,CJ4+1)),HLOOKUP(CJ4+2,Journalier_HLV_Inter,23,FALSE)-HLOOKUP(CJ4+3,Journalier_HLV_Inter,24,FALSE),IF(AND(WEEKDAY(CJ4,2)=1,COUNTIF(Jours_fériés,CJ4+2)),HLOOKUP(CJ4+1,Journalier_HLV_Inter,23,FALSE)-HLOOKUP(CJ4+3,Journalier_HLV_Inter,24,FALSE),IF(AND(WEEKDAY(CJ4,2)=2,COUNTIF(Jours_fériés,AND(CJ4+1,CJ4+2))),HLOOKUP(CJ4+3,Journalier_HLV_Inter,23,FALSE)-HLOOKUP(CJ4+4,Journalier_HLV_Inter,24,FALSE),IF(AND(WEEKDAY(CJ4,2)=2,COUNTIF(Jours_fériés,CJ4+1)),HLOOKUP(CJ4+2,Journalier_HLV_Inter,23,FALSE)-HLOOKUP(CJ4+3,Journalier_HLV_Inter,24,FALSE),IF(AND(WEEKDAY(CJ4,2)=2,COUNTIF(Jours_fériés,CJ4+2)),HLOOKUP(CJ4+1,Journalier_HLV_Inter,23,FALSE)-HLOOKUP(CJ4+3,Journalier_HLV_Inter,24,FALSE),IF(AND(WEEKDAY(CJ4,2)=3,COUNTIF(Jours_fériés,AND(CJ4+1,CJ4+2))),HLOOKUP(CJ4+3,Journalier_HLV_Inter,23,FALSE)-HLOOKUP(CJ4+4,Journalier_HLV_Inter,24,FALSE),IF(AND(WEEKDAY(CJ4,2)=3,COUNTIF(Jours_fériés,CJ4+1)),HLOOKUP(CJ4+2,Journalier_HLV_Inter,23,FALSE)-HLOOKUP(CJ4+3,Journalier_HLV_Inter,24,FALSE),IF(AND(WEEKDAY(CJ4,2)=3,COUNTIF(Jours_fériés,CJ4+2)),HLOOKUP(CJ4+1,Journalier_HLV_Inter,23,FALSE)-HLOOKUP(CJ4+5,Journalier_HLV_Inter,24,FALSE),IF(WEEKDAY(CJ4,2)=4,(HLOOKUP(CJ4+1,Journalier_HLV_Inter,23,FALSE)-HLOOKUP(CJ4+4,Journalier_HLV_Inter,24,FALSE)),IF(AND(WEEKDAY(CJ4,2)=4,COUNTIF(Jours_fériés,CJ4+1)),HLOOKUP(CJ4+4,Journalier_HLV_Inter,23,FALSE)-HLOOKUP(CJ4+5,Journalier_HLV_Inter,24,FALSE),IF(AND(WEEKDAY(CJ4,2)=4,COUNTIF(Jours_fériés,AND(CJ4+1,CJ4+4))),HLOOKUP(CJ4+5,Journalier_HLV_Inter,23,FALSE)-HLOOKUP(CJ4+6,Journalier_HLV_Inter,24,FALSE),IF(AND(WEEKDAY(CJ4,2)=4,COUNTIF(Jours_fériés,CJ4+4)),HLOOKUP(CJ4+1,Journalier_HLV_Inter,23,FALSE)-HLOOKUP(CJ4+5,Journalier_HLV_Inter,24,FALSE),IF(AND(WEEKDAY(CJ4,2)=5,COUNTIF(Jours_fériés,CJ4+3)),HLOOKUP(CJ4+4,Journalier_HLV_Inter,23,FALSE)-HLOOKUP(CJ4+5,Journalier_HLV_Inter,24,FALSE),IF(AND(WEEKDAY(CJ4,2)=5,COUNTIF(Jours_fériés,CJ4+4)),HLOOKUP(CJ4+3,Journalier_HLV_Inter,23,FALSE)-HLOOKUP(CJ4+5,Journalier_HLV_Inter,24,FALSE),IF(COUNTIF(Week_end,CJ4),0,IF(COUNTIF(Jours_fériés,CJ4),0,HLOOKUP(CJ4+1,Journalier_HLV_Inter,23,FALSE)-HLOOKUP(CJ4+2,Journalier_HLV_Inter,24,FALSE)))))))))))))))))))</f>
        <v>0</v>
      </c>
      <c r="CK33" s="70">
        <f>IF(WEEKDAY(CK4,2)=5,(HLOOKUP(CK4+3,Journalier_HLV_Inter,23,FALSE)-HLOOKUP(CK4+4,Journalier_HLV_Inter,24,FALSE)),IF(AND(WEEKDAY(CK4,2)=1,COUNTIF(Jours_fériés,AND(CK4+1,IE+2))),HLOOKUP(CK4+3,Journalier_HLV_Inter,23,FALSE)-HLOOKUP(CK4+4,Journalier_HLV_Inter,24,FALSE),IF(AND(WEEKDAY(CK4,2)=1,COUNTIF(Jours_fériés,CK4+1)),HLOOKUP(CK4+2,Journalier_HLV_Inter,23,FALSE)-HLOOKUP(CK4+3,Journalier_HLV_Inter,24,FALSE),IF(AND(WEEKDAY(CK4,2)=1,COUNTIF(Jours_fériés,CK4+2)),HLOOKUP(CK4+1,Journalier_HLV_Inter,23,FALSE)-HLOOKUP(CK4+3,Journalier_HLV_Inter,24,FALSE),IF(AND(WEEKDAY(CK4,2)=2,COUNTIF(Jours_fériés,AND(CK4+1,CK4+2))),HLOOKUP(CK4+3,Journalier_HLV_Inter,23,FALSE)-HLOOKUP(CK4+4,Journalier_HLV_Inter,24,FALSE),IF(AND(WEEKDAY(CK4,2)=2,COUNTIF(Jours_fériés,CK4+1)),HLOOKUP(CK4+2,Journalier_HLV_Inter,23,FALSE)-HLOOKUP(CK4+3,Journalier_HLV_Inter,24,FALSE),IF(AND(WEEKDAY(CK4,2)=2,COUNTIF(Jours_fériés,CK4+2)),HLOOKUP(CK4+1,Journalier_HLV_Inter,23,FALSE)-HLOOKUP(CK4+3,Journalier_HLV_Inter,24,FALSE),IF(AND(WEEKDAY(CK4,2)=3,COUNTIF(Jours_fériés,AND(CK4+1,CK4+2))),HLOOKUP(CK4+3,Journalier_HLV_Inter,23,FALSE)-HLOOKUP(CK4+4,Journalier_HLV_Inter,24,FALSE),IF(AND(WEEKDAY(CK4,2)=3,COUNTIF(Jours_fériés,CK4+1)),HLOOKUP(CK4+2,Journalier_HLV_Inter,23,FALSE)-HLOOKUP(CK4+3,Journalier_HLV_Inter,24,FALSE),IF(AND(WEEKDAY(CK4,2)=3,COUNTIF(Jours_fériés,CK4+2)),HLOOKUP(CK4+1,Journalier_HLV_Inter,23,FALSE)-HLOOKUP(CK4+5,Journalier_HLV_Inter,24,FALSE),IF(WEEKDAY(CK4,2)=4,(HLOOKUP(CK4+1,Journalier_HLV_Inter,23,FALSE)-HLOOKUP(CK4+4,Journalier_HLV_Inter,24,FALSE)),IF(AND(WEEKDAY(CK4,2)=4,COUNTIF(Jours_fériés,CK4+1)),HLOOKUP(CK4+4,Journalier_HLV_Inter,23,FALSE)-HLOOKUP(CK4+5,Journalier_HLV_Inter,24,FALSE),IF(AND(WEEKDAY(CK4,2)=4,COUNTIF(Jours_fériés,AND(CK4+1,CK4+4))),HLOOKUP(CK4+5,Journalier_HLV_Inter,23,FALSE)-HLOOKUP(CK4+6,Journalier_HLV_Inter,24,FALSE),IF(AND(WEEKDAY(CK4,2)=4,COUNTIF(Jours_fériés,CK4+4)),HLOOKUP(CK4+1,Journalier_HLV_Inter,23,FALSE)-HLOOKUP(CK4+5,Journalier_HLV_Inter,24,FALSE),IF(AND(WEEKDAY(CK4,2)=5,COUNTIF(Jours_fériés,CK4+3)),HLOOKUP(CK4+4,Journalier_HLV_Inter,23,FALSE)-HLOOKUP(CK4+5,Journalier_HLV_Inter,24,FALSE),IF(AND(WEEKDAY(CK4,2)=5,COUNTIF(Jours_fériés,CK4+4)),HLOOKUP(CK4+3,Journalier_HLV_Inter,23,FALSE)-HLOOKUP(CK4+5,Journalier_HLV_Inter,24,FALSE),IF(COUNTIF(Week_end,CK4),0,IF(COUNTIF(Jours_fériés,CK4),0,HLOOKUP(CK4+1,Journalier_HLV_Inter,23,FALSE)-HLOOKUP(CK4+2,Journalier_HLV_Inter,24,FALSE)))))))))))))))))))</f>
        <v>0</v>
      </c>
      <c r="CL33" s="70">
        <f>IF(WEEKDAY(CL4,2)=5,(HLOOKUP(CL4+3,Journalier_HLV_Inter,23,FALSE)-HLOOKUP(CL4+4,Journalier_HLV_Inter,24,FALSE)),IF(AND(WEEKDAY(CL4,2)=1,COUNTIF(Jours_fériés,AND(CL4+1,IE+2))),HLOOKUP(CL4+3,Journalier_HLV_Inter,23,FALSE)-HLOOKUP(CL4+4,Journalier_HLV_Inter,24,FALSE),IF(AND(WEEKDAY(CL4,2)=1,COUNTIF(Jours_fériés,CL4+1)),HLOOKUP(CL4+2,Journalier_HLV_Inter,23,FALSE)-HLOOKUP(CL4+3,Journalier_HLV_Inter,24,FALSE),IF(AND(WEEKDAY(CL4,2)=1,COUNTIF(Jours_fériés,CL4+2)),HLOOKUP(CL4+1,Journalier_HLV_Inter,23,FALSE)-HLOOKUP(CL4+3,Journalier_HLV_Inter,24,FALSE),IF(AND(WEEKDAY(CL4,2)=2,COUNTIF(Jours_fériés,AND(CL4+1,CL4+2))),HLOOKUP(CL4+3,Journalier_HLV_Inter,23,FALSE)-HLOOKUP(CL4+4,Journalier_HLV_Inter,24,FALSE),IF(AND(WEEKDAY(CL4,2)=2,COUNTIF(Jours_fériés,CL4+1)),HLOOKUP(CL4+2,Journalier_HLV_Inter,23,FALSE)-HLOOKUP(CL4+3,Journalier_HLV_Inter,24,FALSE),IF(AND(WEEKDAY(CL4,2)=2,COUNTIF(Jours_fériés,CL4+2)),HLOOKUP(CL4+1,Journalier_HLV_Inter,23,FALSE)-HLOOKUP(CL4+3,Journalier_HLV_Inter,24,FALSE),IF(AND(WEEKDAY(CL4,2)=3,COUNTIF(Jours_fériés,AND(CL4+1,CL4+2))),HLOOKUP(CL4+3,Journalier_HLV_Inter,23,FALSE)-HLOOKUP(CL4+4,Journalier_HLV_Inter,24,FALSE),IF(AND(WEEKDAY(CL4,2)=3,COUNTIF(Jours_fériés,CL4+1)),HLOOKUP(CL4+2,Journalier_HLV_Inter,23,FALSE)-HLOOKUP(CL4+3,Journalier_HLV_Inter,24,FALSE),IF(AND(WEEKDAY(CL4,2)=3,COUNTIF(Jours_fériés,CL4+2)),HLOOKUP(CL4+1,Journalier_HLV_Inter,23,FALSE)-HLOOKUP(CL4+5,Journalier_HLV_Inter,24,FALSE),IF(WEEKDAY(CL4,2)=4,(HLOOKUP(CL4+1,Journalier_HLV_Inter,23,FALSE)-HLOOKUP(CL4+4,Journalier_HLV_Inter,24,FALSE)),IF(AND(WEEKDAY(CL4,2)=4,COUNTIF(Jours_fériés,CL4+1)),HLOOKUP(CL4+4,Journalier_HLV_Inter,23,FALSE)-HLOOKUP(CL4+5,Journalier_HLV_Inter,24,FALSE),IF(AND(WEEKDAY(CL4,2)=4,COUNTIF(Jours_fériés,AND(CL4+1,CL4+4))),HLOOKUP(CL4+5,Journalier_HLV_Inter,23,FALSE)-HLOOKUP(CL4+6,Journalier_HLV_Inter,24,FALSE),IF(AND(WEEKDAY(CL4,2)=4,COUNTIF(Jours_fériés,CL4+4)),HLOOKUP(CL4+1,Journalier_HLV_Inter,23,FALSE)-HLOOKUP(CL4+5,Journalier_HLV_Inter,24,FALSE),IF(AND(WEEKDAY(CL4,2)=5,COUNTIF(Jours_fériés,CL4+3)),HLOOKUP(CL4+4,Journalier_HLV_Inter,23,FALSE)-HLOOKUP(CL4+5,Journalier_HLV_Inter,24,FALSE),IF(AND(WEEKDAY(CL4,2)=5,COUNTIF(Jours_fériés,CL4+4)),HLOOKUP(CL4+3,Journalier_HLV_Inter,23,FALSE)-HLOOKUP(CL4+5,Journalier_HLV_Inter,24,FALSE),IF(COUNTIF(Week_end,CL4),0,IF(COUNTIF(Jours_fériés,CL4),0,HLOOKUP(CL4+1,Journalier_HLV_Inter,23,FALSE)-HLOOKUP(CL4+2,Journalier_HLV_Inter,24,FALSE)))))))))))))))))))</f>
        <v>0</v>
      </c>
      <c r="CM33" s="70">
        <f>IF(WEEKDAY(CM4,2)=5,(HLOOKUP(CM4+3,Journalier_HLV_Inter,23,FALSE)-HLOOKUP(CM4+4,Journalier_HLV_Inter,24,FALSE)),IF(AND(WEEKDAY(CM4,2)=1,COUNTIF(Jours_fériés,AND(CM4+1,IE+2))),HLOOKUP(CM4+3,Journalier_HLV_Inter,23,FALSE)-HLOOKUP(CM4+4,Journalier_HLV_Inter,24,FALSE),IF(AND(WEEKDAY(CM4,2)=1,COUNTIF(Jours_fériés,CM4+1)),HLOOKUP(CM4+2,Journalier_HLV_Inter,23,FALSE)-HLOOKUP(CM4+3,Journalier_HLV_Inter,24,FALSE),IF(AND(WEEKDAY(CM4,2)=1,COUNTIF(Jours_fériés,CM4+2)),HLOOKUP(CM4+1,Journalier_HLV_Inter,23,FALSE)-HLOOKUP(CM4+3,Journalier_HLV_Inter,24,FALSE),IF(AND(WEEKDAY(CM4,2)=2,COUNTIF(Jours_fériés,AND(CM4+1,CM4+2))),HLOOKUP(CM4+3,Journalier_HLV_Inter,23,FALSE)-HLOOKUP(CM4+4,Journalier_HLV_Inter,24,FALSE),IF(AND(WEEKDAY(CM4,2)=2,COUNTIF(Jours_fériés,CM4+1)),HLOOKUP(CM4+2,Journalier_HLV_Inter,23,FALSE)-HLOOKUP(CM4+3,Journalier_HLV_Inter,24,FALSE),IF(AND(WEEKDAY(CM4,2)=2,COUNTIF(Jours_fériés,CM4+2)),HLOOKUP(CM4+1,Journalier_HLV_Inter,23,FALSE)-HLOOKUP(CM4+3,Journalier_HLV_Inter,24,FALSE),IF(AND(WEEKDAY(CM4,2)=3,COUNTIF(Jours_fériés,AND(CM4+1,CM4+2))),HLOOKUP(CM4+3,Journalier_HLV_Inter,23,FALSE)-HLOOKUP(CM4+4,Journalier_HLV_Inter,24,FALSE),IF(AND(WEEKDAY(CM4,2)=3,COUNTIF(Jours_fériés,CM4+1)),HLOOKUP(CM4+2,Journalier_HLV_Inter,23,FALSE)-HLOOKUP(CM4+3,Journalier_HLV_Inter,24,FALSE),IF(AND(WEEKDAY(CM4,2)=3,COUNTIF(Jours_fériés,CM4+2)),HLOOKUP(CM4+1,Journalier_HLV_Inter,23,FALSE)-HLOOKUP(CM4+5,Journalier_HLV_Inter,24,FALSE),IF(WEEKDAY(CM4,2)=4,(HLOOKUP(CM4+1,Journalier_HLV_Inter,23,FALSE)-HLOOKUP(CM4+4,Journalier_HLV_Inter,24,FALSE)),IF(AND(WEEKDAY(CM4,2)=4,COUNTIF(Jours_fériés,CM4+1)),HLOOKUP(CM4+4,Journalier_HLV_Inter,23,FALSE)-HLOOKUP(CM4+5,Journalier_HLV_Inter,24,FALSE),IF(AND(WEEKDAY(CM4,2)=4,COUNTIF(Jours_fériés,AND(CM4+1,CM4+4))),HLOOKUP(CM4+5,Journalier_HLV_Inter,23,FALSE)-HLOOKUP(CM4+6,Journalier_HLV_Inter,24,FALSE),IF(AND(WEEKDAY(CM4,2)=4,COUNTIF(Jours_fériés,CM4+4)),HLOOKUP(CM4+1,Journalier_HLV_Inter,23,FALSE)-HLOOKUP(CM4+5,Journalier_HLV_Inter,24,FALSE),IF(AND(WEEKDAY(CM4,2)=5,COUNTIF(Jours_fériés,CM4+3)),HLOOKUP(CM4+4,Journalier_HLV_Inter,23,FALSE)-HLOOKUP(CM4+5,Journalier_HLV_Inter,24,FALSE),IF(AND(WEEKDAY(CM4,2)=5,COUNTIF(Jours_fériés,CM4+4)),HLOOKUP(CM4+3,Journalier_HLV_Inter,23,FALSE)-HLOOKUP(CM4+5,Journalier_HLV_Inter,24,FALSE),IF(COUNTIF(Week_end,CM4),0,IF(COUNTIF(Jours_fériés,CM4),0,HLOOKUP(CM4+1,Journalier_HLV_Inter,23,FALSE)-HLOOKUP(CM4+2,Journalier_HLV_Inter,24,FALSE)))))))))))))))))))</f>
        <v>0</v>
      </c>
      <c r="CN33" s="70">
        <f>IF(WEEKDAY(CN4,2)=5,(HLOOKUP(CN4+3,Journalier_HLV_Inter,23,FALSE)-HLOOKUP(CN4+4,Journalier_HLV_Inter,24,FALSE)),IF(AND(WEEKDAY(CN4,2)=1,COUNTIF(Jours_fériés,AND(CN4+1,IE+2))),HLOOKUP(CN4+3,Journalier_HLV_Inter,23,FALSE)-HLOOKUP(CN4+4,Journalier_HLV_Inter,24,FALSE),IF(AND(WEEKDAY(CN4,2)=1,COUNTIF(Jours_fériés,CN4+1)),HLOOKUP(CN4+2,Journalier_HLV_Inter,23,FALSE)-HLOOKUP(CN4+3,Journalier_HLV_Inter,24,FALSE),IF(AND(WEEKDAY(CN4,2)=1,COUNTIF(Jours_fériés,CN4+2)),HLOOKUP(CN4+1,Journalier_HLV_Inter,23,FALSE)-HLOOKUP(CN4+3,Journalier_HLV_Inter,24,FALSE),IF(AND(WEEKDAY(CN4,2)=2,COUNTIF(Jours_fériés,AND(CN4+1,CN4+2))),HLOOKUP(CN4+3,Journalier_HLV_Inter,23,FALSE)-HLOOKUP(CN4+4,Journalier_HLV_Inter,24,FALSE),IF(AND(WEEKDAY(CN4,2)=2,COUNTIF(Jours_fériés,CN4+1)),HLOOKUP(CN4+2,Journalier_HLV_Inter,23,FALSE)-HLOOKUP(CN4+3,Journalier_HLV_Inter,24,FALSE),IF(AND(WEEKDAY(CN4,2)=2,COUNTIF(Jours_fériés,CN4+2)),HLOOKUP(CN4+1,Journalier_HLV_Inter,23,FALSE)-HLOOKUP(CN4+3,Journalier_HLV_Inter,24,FALSE),IF(AND(WEEKDAY(CN4,2)=3,COUNTIF(Jours_fériés,AND(CN4+1,CN4+2))),HLOOKUP(CN4+3,Journalier_HLV_Inter,23,FALSE)-HLOOKUP(CN4+4,Journalier_HLV_Inter,24,FALSE),IF(AND(WEEKDAY(CN4,2)=3,COUNTIF(Jours_fériés,CN4+1)),HLOOKUP(CN4+2,Journalier_HLV_Inter,23,FALSE)-HLOOKUP(CN4+3,Journalier_HLV_Inter,24,FALSE),IF(AND(WEEKDAY(CN4,2)=3,COUNTIF(Jours_fériés,CN4+2)),HLOOKUP(CN4+1,Journalier_HLV_Inter,23,FALSE)-HLOOKUP(CN4+5,Journalier_HLV_Inter,24,FALSE),IF(WEEKDAY(CN4,2)=4,(HLOOKUP(CN4+1,Journalier_HLV_Inter,23,FALSE)-HLOOKUP(CN4+4,Journalier_HLV_Inter,24,FALSE)),IF(AND(WEEKDAY(CN4,2)=4,COUNTIF(Jours_fériés,CN4+1)),HLOOKUP(CN4+4,Journalier_HLV_Inter,23,FALSE)-HLOOKUP(CN4+5,Journalier_HLV_Inter,24,FALSE),IF(AND(WEEKDAY(CN4,2)=4,COUNTIF(Jours_fériés,AND(CN4+1,CN4+4))),HLOOKUP(CN4+5,Journalier_HLV_Inter,23,FALSE)-HLOOKUP(CN4+6,Journalier_HLV_Inter,24,FALSE),IF(AND(WEEKDAY(CN4,2)=4,COUNTIF(Jours_fériés,CN4+4)),HLOOKUP(CN4+1,Journalier_HLV_Inter,23,FALSE)-HLOOKUP(CN4+5,Journalier_HLV_Inter,24,FALSE),IF(AND(WEEKDAY(CN4,2)=5,COUNTIF(Jours_fériés,CN4+3)),HLOOKUP(CN4+4,Journalier_HLV_Inter,23,FALSE)-HLOOKUP(CN4+5,Journalier_HLV_Inter,24,FALSE),IF(AND(WEEKDAY(CN4,2)=5,COUNTIF(Jours_fériés,CN4+4)),HLOOKUP(CN4+3,Journalier_HLV_Inter,23,FALSE)-HLOOKUP(CN4+5,Journalier_HLV_Inter,24,FALSE),IF(COUNTIF(Week_end,CN4),0,IF(COUNTIF(Jours_fériés,CN4),0,HLOOKUP(CN4+1,Journalier_HLV_Inter,23,FALSE)-HLOOKUP(CN4+2,Journalier_HLV_Inter,24,FALSE)))))))))))))))))))</f>
        <v>0</v>
      </c>
      <c r="CO33" s="70">
        <f>IF(WEEKDAY(CO4,2)=5,(HLOOKUP(CO4+3,Journalier_HLV_Inter,23,FALSE)-HLOOKUP(CO4+4,Journalier_HLV_Inter,24,FALSE)),IF(AND(WEEKDAY(CO4,2)=1,COUNTIF(Jours_fériés,AND(CO4+1,IE+2))),HLOOKUP(CO4+3,Journalier_HLV_Inter,23,FALSE)-HLOOKUP(CO4+4,Journalier_HLV_Inter,24,FALSE),IF(AND(WEEKDAY(CO4,2)=1,COUNTIF(Jours_fériés,CO4+1)),HLOOKUP(CO4+2,Journalier_HLV_Inter,23,FALSE)-HLOOKUP(CO4+3,Journalier_HLV_Inter,24,FALSE),IF(AND(WEEKDAY(CO4,2)=1,COUNTIF(Jours_fériés,CO4+2)),HLOOKUP(CO4+1,Journalier_HLV_Inter,23,FALSE)-HLOOKUP(CO4+3,Journalier_HLV_Inter,24,FALSE),IF(AND(WEEKDAY(CO4,2)=2,COUNTIF(Jours_fériés,AND(CO4+1,CO4+2))),HLOOKUP(CO4+3,Journalier_HLV_Inter,23,FALSE)-HLOOKUP(CO4+4,Journalier_HLV_Inter,24,FALSE),IF(AND(WEEKDAY(CO4,2)=2,COUNTIF(Jours_fériés,CO4+1)),HLOOKUP(CO4+2,Journalier_HLV_Inter,23,FALSE)-HLOOKUP(CO4+3,Journalier_HLV_Inter,24,FALSE),IF(AND(WEEKDAY(CO4,2)=2,COUNTIF(Jours_fériés,CO4+2)),HLOOKUP(CO4+1,Journalier_HLV_Inter,23,FALSE)-HLOOKUP(CO4+3,Journalier_HLV_Inter,24,FALSE),IF(AND(WEEKDAY(CO4,2)=3,COUNTIF(Jours_fériés,AND(CO4+1,CO4+2))),HLOOKUP(CO4+3,Journalier_HLV_Inter,23,FALSE)-HLOOKUP(CO4+4,Journalier_HLV_Inter,24,FALSE),IF(AND(WEEKDAY(CO4,2)=3,COUNTIF(Jours_fériés,CO4+1)),HLOOKUP(CO4+2,Journalier_HLV_Inter,23,FALSE)-HLOOKUP(CO4+3,Journalier_HLV_Inter,24,FALSE),IF(AND(WEEKDAY(CO4,2)=3,COUNTIF(Jours_fériés,CO4+2)),HLOOKUP(CO4+1,Journalier_HLV_Inter,23,FALSE)-HLOOKUP(CO4+5,Journalier_HLV_Inter,24,FALSE),IF(WEEKDAY(CO4,2)=4,(HLOOKUP(CO4+1,Journalier_HLV_Inter,23,FALSE)-HLOOKUP(CO4+4,Journalier_HLV_Inter,24,FALSE)),IF(AND(WEEKDAY(CO4,2)=4,COUNTIF(Jours_fériés,CO4+1)),HLOOKUP(CO4+4,Journalier_HLV_Inter,23,FALSE)-HLOOKUP(CO4+5,Journalier_HLV_Inter,24,FALSE),IF(AND(WEEKDAY(CO4,2)=4,COUNTIF(Jours_fériés,AND(CO4+1,CO4+4))),HLOOKUP(CO4+5,Journalier_HLV_Inter,23,FALSE)-HLOOKUP(CO4+6,Journalier_HLV_Inter,24,FALSE),IF(AND(WEEKDAY(CO4,2)=4,COUNTIF(Jours_fériés,CO4+4)),HLOOKUP(CO4+1,Journalier_HLV_Inter,23,FALSE)-HLOOKUP(CO4+5,Journalier_HLV_Inter,24,FALSE),IF(AND(WEEKDAY(CO4,2)=5,COUNTIF(Jours_fériés,CO4+3)),HLOOKUP(CO4+4,Journalier_HLV_Inter,23,FALSE)-HLOOKUP(CO4+5,Journalier_HLV_Inter,24,FALSE),IF(AND(WEEKDAY(CO4,2)=5,COUNTIF(Jours_fériés,CO4+4)),HLOOKUP(CO4+3,Journalier_HLV_Inter,23,FALSE)-HLOOKUP(CO4+5,Journalier_HLV_Inter,24,FALSE),IF(COUNTIF(Week_end,CO4),0,IF(COUNTIF(Jours_fériés,CO4),0,HLOOKUP(CO4+1,Journalier_HLV_Inter,23,FALSE)-HLOOKUP(CO4+2,Journalier_HLV_Inter,24,FALSE)))))))))))))))))))</f>
        <v>0</v>
      </c>
      <c r="CP33" s="70">
        <f>IF(WEEKDAY(CP4,2)=5,(HLOOKUP(CP4+3,Journalier_HLV_Inter,23,FALSE)-HLOOKUP(CP4+4,Journalier_HLV_Inter,24,FALSE)),IF(AND(WEEKDAY(CP4,2)=1,COUNTIF(Jours_fériés,AND(CP4+1,IE+2))),HLOOKUP(CP4+3,Journalier_HLV_Inter,23,FALSE)-HLOOKUP(CP4+4,Journalier_HLV_Inter,24,FALSE),IF(AND(WEEKDAY(CP4,2)=1,COUNTIF(Jours_fériés,CP4+1)),HLOOKUP(CP4+2,Journalier_HLV_Inter,23,FALSE)-HLOOKUP(CP4+3,Journalier_HLV_Inter,24,FALSE),IF(AND(WEEKDAY(CP4,2)=1,COUNTIF(Jours_fériés,CP4+2)),HLOOKUP(CP4+1,Journalier_HLV_Inter,23,FALSE)-HLOOKUP(CP4+3,Journalier_HLV_Inter,24,FALSE),IF(AND(WEEKDAY(CP4,2)=2,COUNTIF(Jours_fériés,AND(CP4+1,CP4+2))),HLOOKUP(CP4+3,Journalier_HLV_Inter,23,FALSE)-HLOOKUP(CP4+4,Journalier_HLV_Inter,24,FALSE),IF(AND(WEEKDAY(CP4,2)=2,COUNTIF(Jours_fériés,CP4+1)),HLOOKUP(CP4+2,Journalier_HLV_Inter,23,FALSE)-HLOOKUP(CP4+3,Journalier_HLV_Inter,24,FALSE),IF(AND(WEEKDAY(CP4,2)=2,COUNTIF(Jours_fériés,CP4+2)),HLOOKUP(CP4+1,Journalier_HLV_Inter,23,FALSE)-HLOOKUP(CP4+3,Journalier_HLV_Inter,24,FALSE),IF(AND(WEEKDAY(CP4,2)=3,COUNTIF(Jours_fériés,AND(CP4+1,CP4+2))),HLOOKUP(CP4+3,Journalier_HLV_Inter,23,FALSE)-HLOOKUP(CP4+4,Journalier_HLV_Inter,24,FALSE),IF(AND(WEEKDAY(CP4,2)=3,COUNTIF(Jours_fériés,CP4+1)),HLOOKUP(CP4+2,Journalier_HLV_Inter,23,FALSE)-HLOOKUP(CP4+3,Journalier_HLV_Inter,24,FALSE),IF(AND(WEEKDAY(CP4,2)=3,COUNTIF(Jours_fériés,CP4+2)),HLOOKUP(CP4+1,Journalier_HLV_Inter,23,FALSE)-HLOOKUP(CP4+5,Journalier_HLV_Inter,24,FALSE),IF(WEEKDAY(CP4,2)=4,(HLOOKUP(CP4+1,Journalier_HLV_Inter,23,FALSE)-HLOOKUP(CP4+4,Journalier_HLV_Inter,24,FALSE)),IF(AND(WEEKDAY(CP4,2)=4,COUNTIF(Jours_fériés,CP4+1)),HLOOKUP(CP4+4,Journalier_HLV_Inter,23,FALSE)-HLOOKUP(CP4+5,Journalier_HLV_Inter,24,FALSE),IF(AND(WEEKDAY(CP4,2)=4,COUNTIF(Jours_fériés,AND(CP4+1,CP4+4))),HLOOKUP(CP4+5,Journalier_HLV_Inter,23,FALSE)-HLOOKUP(CP4+6,Journalier_HLV_Inter,24,FALSE),IF(AND(WEEKDAY(CP4,2)=4,COUNTIF(Jours_fériés,CP4+4)),HLOOKUP(CP4+1,Journalier_HLV_Inter,23,FALSE)-HLOOKUP(CP4+5,Journalier_HLV_Inter,24,FALSE),IF(AND(WEEKDAY(CP4,2)=5,COUNTIF(Jours_fériés,CP4+3)),HLOOKUP(CP4+4,Journalier_HLV_Inter,23,FALSE)-HLOOKUP(CP4+5,Journalier_HLV_Inter,24,FALSE),IF(AND(WEEKDAY(CP4,2)=5,COUNTIF(Jours_fériés,CP4+4)),HLOOKUP(CP4+3,Journalier_HLV_Inter,23,FALSE)-HLOOKUP(CP4+5,Journalier_HLV_Inter,24,FALSE),IF(COUNTIF(Week_end,CP4),0,IF(COUNTIF(Jours_fériés,CP4),0,HLOOKUP(CP4+1,Journalier_HLV_Inter,23,FALSE)-HLOOKUP(CP4+2,Journalier_HLV_Inter,24,FALSE)))))))))))))))))))</f>
        <v>0</v>
      </c>
      <c r="CQ33" s="70">
        <f>IF(WEEKDAY(CQ4,2)=5,(HLOOKUP(CQ4+3,Journalier_HLV_Inter,23,FALSE)-HLOOKUP(CQ4+4,Journalier_HLV_Inter,24,FALSE)),IF(AND(WEEKDAY(CQ4,2)=1,COUNTIF(Jours_fériés,AND(CQ4+1,IE+2))),HLOOKUP(CQ4+3,Journalier_HLV_Inter,23,FALSE)-HLOOKUP(CQ4+4,Journalier_HLV_Inter,24,FALSE),IF(AND(WEEKDAY(CQ4,2)=1,COUNTIF(Jours_fériés,CQ4+1)),HLOOKUP(CQ4+2,Journalier_HLV_Inter,23,FALSE)-HLOOKUP(CQ4+3,Journalier_HLV_Inter,24,FALSE),IF(AND(WEEKDAY(CQ4,2)=1,COUNTIF(Jours_fériés,CQ4+2)),HLOOKUP(CQ4+1,Journalier_HLV_Inter,23,FALSE)-HLOOKUP(CQ4+3,Journalier_HLV_Inter,24,FALSE),IF(AND(WEEKDAY(CQ4,2)=2,COUNTIF(Jours_fériés,AND(CQ4+1,CQ4+2))),HLOOKUP(CQ4+3,Journalier_HLV_Inter,23,FALSE)-HLOOKUP(CQ4+4,Journalier_HLV_Inter,24,FALSE),IF(AND(WEEKDAY(CQ4,2)=2,COUNTIF(Jours_fériés,CQ4+1)),HLOOKUP(CQ4+2,Journalier_HLV_Inter,23,FALSE)-HLOOKUP(CQ4+3,Journalier_HLV_Inter,24,FALSE),IF(AND(WEEKDAY(CQ4,2)=2,COUNTIF(Jours_fériés,CQ4+2)),HLOOKUP(CQ4+1,Journalier_HLV_Inter,23,FALSE)-HLOOKUP(CQ4+3,Journalier_HLV_Inter,24,FALSE),IF(AND(WEEKDAY(CQ4,2)=3,COUNTIF(Jours_fériés,AND(CQ4+1,CQ4+2))),HLOOKUP(CQ4+3,Journalier_HLV_Inter,23,FALSE)-HLOOKUP(CQ4+4,Journalier_HLV_Inter,24,FALSE),IF(AND(WEEKDAY(CQ4,2)=3,COUNTIF(Jours_fériés,CQ4+1)),HLOOKUP(CQ4+2,Journalier_HLV_Inter,23,FALSE)-HLOOKUP(CQ4+3,Journalier_HLV_Inter,24,FALSE),IF(AND(WEEKDAY(CQ4,2)=3,COUNTIF(Jours_fériés,CQ4+2)),HLOOKUP(CQ4+1,Journalier_HLV_Inter,23,FALSE)-HLOOKUP(CQ4+5,Journalier_HLV_Inter,24,FALSE),IF(WEEKDAY(CQ4,2)=4,(HLOOKUP(CQ4+1,Journalier_HLV_Inter,23,FALSE)-HLOOKUP(CQ4+4,Journalier_HLV_Inter,24,FALSE)),IF(AND(WEEKDAY(CQ4,2)=4,COUNTIF(Jours_fériés,CQ4+1)),HLOOKUP(CQ4+4,Journalier_HLV_Inter,23,FALSE)-HLOOKUP(CQ4+5,Journalier_HLV_Inter,24,FALSE),IF(AND(WEEKDAY(CQ4,2)=4,COUNTIF(Jours_fériés,AND(CQ4+1,CQ4+4))),HLOOKUP(CQ4+5,Journalier_HLV_Inter,23,FALSE)-HLOOKUP(CQ4+6,Journalier_HLV_Inter,24,FALSE),IF(AND(WEEKDAY(CQ4,2)=4,COUNTIF(Jours_fériés,CQ4+4)),HLOOKUP(CQ4+1,Journalier_HLV_Inter,23,FALSE)-HLOOKUP(CQ4+5,Journalier_HLV_Inter,24,FALSE),IF(AND(WEEKDAY(CQ4,2)=5,COUNTIF(Jours_fériés,CQ4+3)),HLOOKUP(CQ4+4,Journalier_HLV_Inter,23,FALSE)-HLOOKUP(CQ4+5,Journalier_HLV_Inter,24,FALSE),IF(AND(WEEKDAY(CQ4,2)=5,COUNTIF(Jours_fériés,CQ4+4)),HLOOKUP(CQ4+3,Journalier_HLV_Inter,23,FALSE)-HLOOKUP(CQ4+5,Journalier_HLV_Inter,24,FALSE),IF(COUNTIF(Week_end,CQ4),0,IF(COUNTIF(Jours_fériés,CQ4),0,HLOOKUP(CQ4+1,Journalier_HLV_Inter,23,FALSE)-HLOOKUP(CQ4+2,Journalier_HLV_Inter,24,FALSE)))))))))))))))))))</f>
        <v>0</v>
      </c>
      <c r="CR33" s="70">
        <f>IF(WEEKDAY(CR4,2)=5,(HLOOKUP(CR4+3,Journalier_HLV_Inter,23,FALSE)-HLOOKUP(CR4+4,Journalier_HLV_Inter,24,FALSE)),IF(AND(WEEKDAY(CR4,2)=1,COUNTIF(Jours_fériés,AND(CR4+1,IE+2))),HLOOKUP(CR4+3,Journalier_HLV_Inter,23,FALSE)-HLOOKUP(CR4+4,Journalier_HLV_Inter,24,FALSE),IF(AND(WEEKDAY(CR4,2)=1,COUNTIF(Jours_fériés,CR4+1)),HLOOKUP(CR4+2,Journalier_HLV_Inter,23,FALSE)-HLOOKUP(CR4+3,Journalier_HLV_Inter,24,FALSE),IF(AND(WEEKDAY(CR4,2)=1,COUNTIF(Jours_fériés,CR4+2)),HLOOKUP(CR4+1,Journalier_HLV_Inter,23,FALSE)-HLOOKUP(CR4+3,Journalier_HLV_Inter,24,FALSE),IF(AND(WEEKDAY(CR4,2)=2,COUNTIF(Jours_fériés,AND(CR4+1,CR4+2))),HLOOKUP(CR4+3,Journalier_HLV_Inter,23,FALSE)-HLOOKUP(CR4+4,Journalier_HLV_Inter,24,FALSE),IF(AND(WEEKDAY(CR4,2)=2,COUNTIF(Jours_fériés,CR4+1)),HLOOKUP(CR4+2,Journalier_HLV_Inter,23,FALSE)-HLOOKUP(CR4+3,Journalier_HLV_Inter,24,FALSE),IF(AND(WEEKDAY(CR4,2)=2,COUNTIF(Jours_fériés,CR4+2)),HLOOKUP(CR4+1,Journalier_HLV_Inter,23,FALSE)-HLOOKUP(CR4+3,Journalier_HLV_Inter,24,FALSE),IF(AND(WEEKDAY(CR4,2)=3,COUNTIF(Jours_fériés,AND(CR4+1,CR4+2))),HLOOKUP(CR4+3,Journalier_HLV_Inter,23,FALSE)-HLOOKUP(CR4+4,Journalier_HLV_Inter,24,FALSE),IF(AND(WEEKDAY(CR4,2)=3,COUNTIF(Jours_fériés,CR4+1)),HLOOKUP(CR4+2,Journalier_HLV_Inter,23,FALSE)-HLOOKUP(CR4+3,Journalier_HLV_Inter,24,FALSE),IF(AND(WEEKDAY(CR4,2)=3,COUNTIF(Jours_fériés,CR4+2)),HLOOKUP(CR4+1,Journalier_HLV_Inter,23,FALSE)-HLOOKUP(CR4+5,Journalier_HLV_Inter,24,FALSE),IF(WEEKDAY(CR4,2)=4,(HLOOKUP(CR4+1,Journalier_HLV_Inter,23,FALSE)-HLOOKUP(CR4+4,Journalier_HLV_Inter,24,FALSE)),IF(AND(WEEKDAY(CR4,2)=4,COUNTIF(Jours_fériés,CR4+1)),HLOOKUP(CR4+4,Journalier_HLV_Inter,23,FALSE)-HLOOKUP(CR4+5,Journalier_HLV_Inter,24,FALSE),IF(AND(WEEKDAY(CR4,2)=4,COUNTIF(Jours_fériés,AND(CR4+1,CR4+4))),HLOOKUP(CR4+5,Journalier_HLV_Inter,23,FALSE)-HLOOKUP(CR4+6,Journalier_HLV_Inter,24,FALSE),IF(AND(WEEKDAY(CR4,2)=4,COUNTIF(Jours_fériés,CR4+4)),HLOOKUP(CR4+1,Journalier_HLV_Inter,23,FALSE)-HLOOKUP(CR4+5,Journalier_HLV_Inter,24,FALSE),IF(AND(WEEKDAY(CR4,2)=5,COUNTIF(Jours_fériés,CR4+3)),HLOOKUP(CR4+4,Journalier_HLV_Inter,23,FALSE)-HLOOKUP(CR4+5,Journalier_HLV_Inter,24,FALSE),IF(AND(WEEKDAY(CR4,2)=5,COUNTIF(Jours_fériés,CR4+4)),HLOOKUP(CR4+3,Journalier_HLV_Inter,23,FALSE)-HLOOKUP(CR4+5,Journalier_HLV_Inter,24,FALSE),IF(COUNTIF(Week_end,CR4),0,IF(COUNTIF(Jours_fériés,CR4),0,HLOOKUP(CR4+1,Journalier_HLV_Inter,23,FALSE)-HLOOKUP(CR4+2,Journalier_HLV_Inter,24,FALSE)))))))))))))))))))</f>
        <v>0</v>
      </c>
      <c r="CS33" s="70">
        <f>IF(WEEKDAY(CS4,2)=5,(HLOOKUP(CS4+3,Journalier_HLV_Inter,23,FALSE)-HLOOKUP(CS4+4,Journalier_HLV_Inter,24,FALSE)),IF(AND(WEEKDAY(CS4,2)=1,COUNTIF(Jours_fériés,AND(CS4+1,IE+2))),HLOOKUP(CS4+3,Journalier_HLV_Inter,23,FALSE)-HLOOKUP(CS4+4,Journalier_HLV_Inter,24,FALSE),IF(AND(WEEKDAY(CS4,2)=1,COUNTIF(Jours_fériés,CS4+1)),HLOOKUP(CS4+2,Journalier_HLV_Inter,23,FALSE)-HLOOKUP(CS4+3,Journalier_HLV_Inter,24,FALSE),IF(AND(WEEKDAY(CS4,2)=1,COUNTIF(Jours_fériés,CS4+2)),HLOOKUP(CS4+1,Journalier_HLV_Inter,23,FALSE)-HLOOKUP(CS4+3,Journalier_HLV_Inter,24,FALSE),IF(AND(WEEKDAY(CS4,2)=2,COUNTIF(Jours_fériés,AND(CS4+1,CS4+2))),HLOOKUP(CS4+3,Journalier_HLV_Inter,23,FALSE)-HLOOKUP(CS4+4,Journalier_HLV_Inter,24,FALSE),IF(AND(WEEKDAY(CS4,2)=2,COUNTIF(Jours_fériés,CS4+1)),HLOOKUP(CS4+2,Journalier_HLV_Inter,23,FALSE)-HLOOKUP(CS4+3,Journalier_HLV_Inter,24,FALSE),IF(AND(WEEKDAY(CS4,2)=2,COUNTIF(Jours_fériés,CS4+2)),HLOOKUP(CS4+1,Journalier_HLV_Inter,23,FALSE)-HLOOKUP(CS4+3,Journalier_HLV_Inter,24,FALSE),IF(AND(WEEKDAY(CS4,2)=3,COUNTIF(Jours_fériés,AND(CS4+1,CS4+2))),HLOOKUP(CS4+3,Journalier_HLV_Inter,23,FALSE)-HLOOKUP(CS4+4,Journalier_HLV_Inter,24,FALSE),IF(AND(WEEKDAY(CS4,2)=3,COUNTIF(Jours_fériés,CS4+1)),HLOOKUP(CS4+2,Journalier_HLV_Inter,23,FALSE)-HLOOKUP(CS4+3,Journalier_HLV_Inter,24,FALSE),IF(AND(WEEKDAY(CS4,2)=3,COUNTIF(Jours_fériés,CS4+2)),HLOOKUP(CS4+1,Journalier_HLV_Inter,23,FALSE)-HLOOKUP(CS4+5,Journalier_HLV_Inter,24,FALSE),IF(WEEKDAY(CS4,2)=4,(HLOOKUP(CS4+1,Journalier_HLV_Inter,23,FALSE)-HLOOKUP(CS4+4,Journalier_HLV_Inter,24,FALSE)),IF(AND(WEEKDAY(CS4,2)=4,COUNTIF(Jours_fériés,CS4+1)),HLOOKUP(CS4+4,Journalier_HLV_Inter,23,FALSE)-HLOOKUP(CS4+5,Journalier_HLV_Inter,24,FALSE),IF(AND(WEEKDAY(CS4,2)=4,COUNTIF(Jours_fériés,AND(CS4+1,CS4+4))),HLOOKUP(CS4+5,Journalier_HLV_Inter,23,FALSE)-HLOOKUP(CS4+6,Journalier_HLV_Inter,24,FALSE),IF(AND(WEEKDAY(CS4,2)=4,COUNTIF(Jours_fériés,CS4+4)),HLOOKUP(CS4+1,Journalier_HLV_Inter,23,FALSE)-HLOOKUP(CS4+5,Journalier_HLV_Inter,24,FALSE),IF(AND(WEEKDAY(CS4,2)=5,COUNTIF(Jours_fériés,CS4+3)),HLOOKUP(CS4+4,Journalier_HLV_Inter,23,FALSE)-HLOOKUP(CS4+5,Journalier_HLV_Inter,24,FALSE),IF(AND(WEEKDAY(CS4,2)=5,COUNTIF(Jours_fériés,CS4+4)),HLOOKUP(CS4+3,Journalier_HLV_Inter,23,FALSE)-HLOOKUP(CS4+5,Journalier_HLV_Inter,24,FALSE),IF(COUNTIF(Week_end,CS4),0,IF(COUNTIF(Jours_fériés,CS4),0,HLOOKUP(CS4+1,Journalier_HLV_Inter,23,FALSE)-HLOOKUP(CS4+2,Journalier_HLV_Inter,24,FALSE)))))))))))))))))))</f>
        <v>0</v>
      </c>
      <c r="CT33" s="70">
        <f>IF(WEEKDAY(CT4,2)=5,(HLOOKUP(CT4+3,Journalier_HLV_Inter,23,FALSE)-HLOOKUP(CT4+4,Journalier_HLV_Inter,24,FALSE)),IF(AND(WEEKDAY(CT4,2)=1,COUNTIF(Jours_fériés,AND(CT4+1,IE+2))),HLOOKUP(CT4+3,Journalier_HLV_Inter,23,FALSE)-HLOOKUP(CT4+4,Journalier_HLV_Inter,24,FALSE),IF(AND(WEEKDAY(CT4,2)=1,COUNTIF(Jours_fériés,CT4+1)),HLOOKUP(CT4+2,Journalier_HLV_Inter,23,FALSE)-HLOOKUP(CT4+3,Journalier_HLV_Inter,24,FALSE),IF(AND(WEEKDAY(CT4,2)=1,COUNTIF(Jours_fériés,CT4+2)),HLOOKUP(CT4+1,Journalier_HLV_Inter,23,FALSE)-HLOOKUP(CT4+3,Journalier_HLV_Inter,24,FALSE),IF(AND(WEEKDAY(CT4,2)=2,COUNTIF(Jours_fériés,AND(CT4+1,CT4+2))),HLOOKUP(CT4+3,Journalier_HLV_Inter,23,FALSE)-HLOOKUP(CT4+4,Journalier_HLV_Inter,24,FALSE),IF(AND(WEEKDAY(CT4,2)=2,COUNTIF(Jours_fériés,CT4+1)),HLOOKUP(CT4+2,Journalier_HLV_Inter,23,FALSE)-HLOOKUP(CT4+3,Journalier_HLV_Inter,24,FALSE),IF(AND(WEEKDAY(CT4,2)=2,COUNTIF(Jours_fériés,CT4+2)),HLOOKUP(CT4+1,Journalier_HLV_Inter,23,FALSE)-HLOOKUP(CT4+3,Journalier_HLV_Inter,24,FALSE),IF(AND(WEEKDAY(CT4,2)=3,COUNTIF(Jours_fériés,AND(CT4+1,CT4+2))),HLOOKUP(CT4+3,Journalier_HLV_Inter,23,FALSE)-HLOOKUP(CT4+4,Journalier_HLV_Inter,24,FALSE),IF(AND(WEEKDAY(CT4,2)=3,COUNTIF(Jours_fériés,CT4+1)),HLOOKUP(CT4+2,Journalier_HLV_Inter,23,FALSE)-HLOOKUP(CT4+3,Journalier_HLV_Inter,24,FALSE),IF(AND(WEEKDAY(CT4,2)=3,COUNTIF(Jours_fériés,CT4+2)),HLOOKUP(CT4+1,Journalier_HLV_Inter,23,FALSE)-HLOOKUP(CT4+5,Journalier_HLV_Inter,24,FALSE),IF(WEEKDAY(CT4,2)=4,(HLOOKUP(CT4+1,Journalier_HLV_Inter,23,FALSE)-HLOOKUP(CT4+4,Journalier_HLV_Inter,24,FALSE)),IF(AND(WEEKDAY(CT4,2)=4,COUNTIF(Jours_fériés,CT4+1)),HLOOKUP(CT4+4,Journalier_HLV_Inter,23,FALSE)-HLOOKUP(CT4+5,Journalier_HLV_Inter,24,FALSE),IF(AND(WEEKDAY(CT4,2)=4,COUNTIF(Jours_fériés,AND(CT4+1,CT4+4))),HLOOKUP(CT4+5,Journalier_HLV_Inter,23,FALSE)-HLOOKUP(CT4+6,Journalier_HLV_Inter,24,FALSE),IF(AND(WEEKDAY(CT4,2)=4,COUNTIF(Jours_fériés,CT4+4)),HLOOKUP(CT4+1,Journalier_HLV_Inter,23,FALSE)-HLOOKUP(CT4+5,Journalier_HLV_Inter,24,FALSE),IF(AND(WEEKDAY(CT4,2)=5,COUNTIF(Jours_fériés,CT4+3)),HLOOKUP(CT4+4,Journalier_HLV_Inter,23,FALSE)-HLOOKUP(CT4+5,Journalier_HLV_Inter,24,FALSE),IF(AND(WEEKDAY(CT4,2)=5,COUNTIF(Jours_fériés,CT4+4)),HLOOKUP(CT4+3,Journalier_HLV_Inter,23,FALSE)-HLOOKUP(CT4+5,Journalier_HLV_Inter,24,FALSE),IF(COUNTIF(Week_end,CT4),0,IF(COUNTIF(Jours_fériés,CT4),0,HLOOKUP(CT4+1,Journalier_HLV_Inter,23,FALSE)-HLOOKUP(CT4+2,Journalier_HLV_Inter,24,FALSE)))))))))))))))))))</f>
        <v>0</v>
      </c>
      <c r="CU33" s="70">
        <f>IF(WEEKDAY(CU4,2)=5,(HLOOKUP(CU4+3,Journalier_HLV_Inter,23,FALSE)-HLOOKUP(CU4+4,Journalier_HLV_Inter,24,FALSE)),IF(AND(WEEKDAY(CU4,2)=1,COUNTIF(Jours_fériés,AND(CU4+1,IE+2))),HLOOKUP(CU4+3,Journalier_HLV_Inter,23,FALSE)-HLOOKUP(CU4+4,Journalier_HLV_Inter,24,FALSE),IF(AND(WEEKDAY(CU4,2)=1,COUNTIF(Jours_fériés,CU4+1)),HLOOKUP(CU4+2,Journalier_HLV_Inter,23,FALSE)-HLOOKUP(CU4+3,Journalier_HLV_Inter,24,FALSE),IF(AND(WEEKDAY(CU4,2)=1,COUNTIF(Jours_fériés,CU4+2)),HLOOKUP(CU4+1,Journalier_HLV_Inter,23,FALSE)-HLOOKUP(CU4+3,Journalier_HLV_Inter,24,FALSE),IF(AND(WEEKDAY(CU4,2)=2,COUNTIF(Jours_fériés,AND(CU4+1,CU4+2))),HLOOKUP(CU4+3,Journalier_HLV_Inter,23,FALSE)-HLOOKUP(CU4+4,Journalier_HLV_Inter,24,FALSE),IF(AND(WEEKDAY(CU4,2)=2,COUNTIF(Jours_fériés,CU4+1)),HLOOKUP(CU4+2,Journalier_HLV_Inter,23,FALSE)-HLOOKUP(CU4+3,Journalier_HLV_Inter,24,FALSE),IF(AND(WEEKDAY(CU4,2)=2,COUNTIF(Jours_fériés,CU4+2)),HLOOKUP(CU4+1,Journalier_HLV_Inter,23,FALSE)-HLOOKUP(CU4+3,Journalier_HLV_Inter,24,FALSE),IF(AND(WEEKDAY(CU4,2)=3,COUNTIF(Jours_fériés,AND(CU4+1,CU4+2))),HLOOKUP(CU4+3,Journalier_HLV_Inter,23,FALSE)-HLOOKUP(CU4+4,Journalier_HLV_Inter,24,FALSE),IF(AND(WEEKDAY(CU4,2)=3,COUNTIF(Jours_fériés,CU4+1)),HLOOKUP(CU4+2,Journalier_HLV_Inter,23,FALSE)-HLOOKUP(CU4+3,Journalier_HLV_Inter,24,FALSE),IF(AND(WEEKDAY(CU4,2)=3,COUNTIF(Jours_fériés,CU4+2)),HLOOKUP(CU4+1,Journalier_HLV_Inter,23,FALSE)-HLOOKUP(CU4+5,Journalier_HLV_Inter,24,FALSE),IF(WEEKDAY(CU4,2)=4,(HLOOKUP(CU4+1,Journalier_HLV_Inter,23,FALSE)-HLOOKUP(CU4+4,Journalier_HLV_Inter,24,FALSE)),IF(AND(WEEKDAY(CU4,2)=4,COUNTIF(Jours_fériés,CU4+1)),HLOOKUP(CU4+4,Journalier_HLV_Inter,23,FALSE)-HLOOKUP(CU4+5,Journalier_HLV_Inter,24,FALSE),IF(AND(WEEKDAY(CU4,2)=4,COUNTIF(Jours_fériés,AND(CU4+1,CU4+4))),HLOOKUP(CU4+5,Journalier_HLV_Inter,23,FALSE)-HLOOKUP(CU4+6,Journalier_HLV_Inter,24,FALSE),IF(AND(WEEKDAY(CU4,2)=4,COUNTIF(Jours_fériés,CU4+4)),HLOOKUP(CU4+1,Journalier_HLV_Inter,23,FALSE)-HLOOKUP(CU4+5,Journalier_HLV_Inter,24,FALSE),IF(AND(WEEKDAY(CU4,2)=5,COUNTIF(Jours_fériés,CU4+3)),HLOOKUP(CU4+4,Journalier_HLV_Inter,23,FALSE)-HLOOKUP(CU4+5,Journalier_HLV_Inter,24,FALSE),IF(AND(WEEKDAY(CU4,2)=5,COUNTIF(Jours_fériés,CU4+4)),HLOOKUP(CU4+3,Journalier_HLV_Inter,23,FALSE)-HLOOKUP(CU4+5,Journalier_HLV_Inter,24,FALSE),IF(COUNTIF(Week_end,CU4),0,IF(COUNTIF(Jours_fériés,CU4),0,HLOOKUP(CU4+1,Journalier_HLV_Inter,23,FALSE)-HLOOKUP(CU4+2,Journalier_HLV_Inter,24,FALSE)))))))))))))))))))</f>
        <v>0</v>
      </c>
      <c r="CV33" s="70">
        <f>IF(WEEKDAY(CV4,2)=5,(HLOOKUP(CV4+3,Journalier_HLV_Inter,23,FALSE)-HLOOKUP(CV4+4,Journalier_HLV_Inter,24,FALSE)),IF(AND(WEEKDAY(CV4,2)=1,COUNTIF(Jours_fériés,AND(CV4+1,IE+2))),HLOOKUP(CV4+3,Journalier_HLV_Inter,23,FALSE)-HLOOKUP(CV4+4,Journalier_HLV_Inter,24,FALSE),IF(AND(WEEKDAY(CV4,2)=1,COUNTIF(Jours_fériés,CV4+1)),HLOOKUP(CV4+2,Journalier_HLV_Inter,23,FALSE)-HLOOKUP(CV4+3,Journalier_HLV_Inter,24,FALSE),IF(AND(WEEKDAY(CV4,2)=1,COUNTIF(Jours_fériés,CV4+2)),HLOOKUP(CV4+1,Journalier_HLV_Inter,23,FALSE)-HLOOKUP(CV4+3,Journalier_HLV_Inter,24,FALSE),IF(AND(WEEKDAY(CV4,2)=2,COUNTIF(Jours_fériés,AND(CV4+1,CV4+2))),HLOOKUP(CV4+3,Journalier_HLV_Inter,23,FALSE)-HLOOKUP(CV4+4,Journalier_HLV_Inter,24,FALSE),IF(AND(WEEKDAY(CV4,2)=2,COUNTIF(Jours_fériés,CV4+1)),HLOOKUP(CV4+2,Journalier_HLV_Inter,23,FALSE)-HLOOKUP(CV4+3,Journalier_HLV_Inter,24,FALSE),IF(AND(WEEKDAY(CV4,2)=2,COUNTIF(Jours_fériés,CV4+2)),HLOOKUP(CV4+1,Journalier_HLV_Inter,23,FALSE)-HLOOKUP(CV4+3,Journalier_HLV_Inter,24,FALSE),IF(AND(WEEKDAY(CV4,2)=3,COUNTIF(Jours_fériés,AND(CV4+1,CV4+2))),HLOOKUP(CV4+3,Journalier_HLV_Inter,23,FALSE)-HLOOKUP(CV4+4,Journalier_HLV_Inter,24,FALSE),IF(AND(WEEKDAY(CV4,2)=3,COUNTIF(Jours_fériés,CV4+1)),HLOOKUP(CV4+2,Journalier_HLV_Inter,23,FALSE)-HLOOKUP(CV4+3,Journalier_HLV_Inter,24,FALSE),IF(AND(WEEKDAY(CV4,2)=3,COUNTIF(Jours_fériés,CV4+2)),HLOOKUP(CV4+1,Journalier_HLV_Inter,23,FALSE)-HLOOKUP(CV4+5,Journalier_HLV_Inter,24,FALSE),IF(WEEKDAY(CV4,2)=4,(HLOOKUP(CV4+1,Journalier_HLV_Inter,23,FALSE)-HLOOKUP(CV4+4,Journalier_HLV_Inter,24,FALSE)),IF(AND(WEEKDAY(CV4,2)=4,COUNTIF(Jours_fériés,CV4+1)),HLOOKUP(CV4+4,Journalier_HLV_Inter,23,FALSE)-HLOOKUP(CV4+5,Journalier_HLV_Inter,24,FALSE),IF(AND(WEEKDAY(CV4,2)=4,COUNTIF(Jours_fériés,AND(CV4+1,CV4+4))),HLOOKUP(CV4+5,Journalier_HLV_Inter,23,FALSE)-HLOOKUP(CV4+6,Journalier_HLV_Inter,24,FALSE),IF(AND(WEEKDAY(CV4,2)=4,COUNTIF(Jours_fériés,CV4+4)),HLOOKUP(CV4+1,Journalier_HLV_Inter,23,FALSE)-HLOOKUP(CV4+5,Journalier_HLV_Inter,24,FALSE),IF(AND(WEEKDAY(CV4,2)=5,COUNTIF(Jours_fériés,CV4+3)),HLOOKUP(CV4+4,Journalier_HLV_Inter,23,FALSE)-HLOOKUP(CV4+5,Journalier_HLV_Inter,24,FALSE),IF(AND(WEEKDAY(CV4,2)=5,COUNTIF(Jours_fériés,CV4+4)),HLOOKUP(CV4+3,Journalier_HLV_Inter,23,FALSE)-HLOOKUP(CV4+5,Journalier_HLV_Inter,24,FALSE),IF(COUNTIF(Week_end,CV4),0,IF(COUNTIF(Jours_fériés,CV4),0,HLOOKUP(CV4+1,Journalier_HLV_Inter,23,FALSE)-HLOOKUP(CV4+2,Journalier_HLV_Inter,24,FALSE)))))))))))))))))))</f>
        <v>0</v>
      </c>
      <c r="CW33" s="70">
        <f>IF(WEEKDAY(CW4,2)=5,(HLOOKUP(CW4+3,Journalier_HLV_Inter,23,FALSE)-HLOOKUP(CW4+4,Journalier_HLV_Inter,24,FALSE)),IF(AND(WEEKDAY(CW4,2)=1,COUNTIF(Jours_fériés,AND(CW4+1,IE+2))),HLOOKUP(CW4+3,Journalier_HLV_Inter,23,FALSE)-HLOOKUP(CW4+4,Journalier_HLV_Inter,24,FALSE),IF(AND(WEEKDAY(CW4,2)=1,COUNTIF(Jours_fériés,CW4+1)),HLOOKUP(CW4+2,Journalier_HLV_Inter,23,FALSE)-HLOOKUP(CW4+3,Journalier_HLV_Inter,24,FALSE),IF(AND(WEEKDAY(CW4,2)=1,COUNTIF(Jours_fériés,CW4+2)),HLOOKUP(CW4+1,Journalier_HLV_Inter,23,FALSE)-HLOOKUP(CW4+3,Journalier_HLV_Inter,24,FALSE),IF(AND(WEEKDAY(CW4,2)=2,COUNTIF(Jours_fériés,AND(CW4+1,CW4+2))),HLOOKUP(CW4+3,Journalier_HLV_Inter,23,FALSE)-HLOOKUP(CW4+4,Journalier_HLV_Inter,24,FALSE),IF(AND(WEEKDAY(CW4,2)=2,COUNTIF(Jours_fériés,CW4+1)),HLOOKUP(CW4+2,Journalier_HLV_Inter,23,FALSE)-HLOOKUP(CW4+3,Journalier_HLV_Inter,24,FALSE),IF(AND(WEEKDAY(CW4,2)=2,COUNTIF(Jours_fériés,CW4+2)),HLOOKUP(CW4+1,Journalier_HLV_Inter,23,FALSE)-HLOOKUP(CW4+3,Journalier_HLV_Inter,24,FALSE),IF(AND(WEEKDAY(CW4,2)=3,COUNTIF(Jours_fériés,AND(CW4+1,CW4+2))),HLOOKUP(CW4+3,Journalier_HLV_Inter,23,FALSE)-HLOOKUP(CW4+4,Journalier_HLV_Inter,24,FALSE),IF(AND(WEEKDAY(CW4,2)=3,COUNTIF(Jours_fériés,CW4+1)),HLOOKUP(CW4+2,Journalier_HLV_Inter,23,FALSE)-HLOOKUP(CW4+3,Journalier_HLV_Inter,24,FALSE),IF(AND(WEEKDAY(CW4,2)=3,COUNTIF(Jours_fériés,CW4+2)),HLOOKUP(CW4+1,Journalier_HLV_Inter,23,FALSE)-HLOOKUP(CW4+5,Journalier_HLV_Inter,24,FALSE),IF(WEEKDAY(CW4,2)=4,(HLOOKUP(CW4+1,Journalier_HLV_Inter,23,FALSE)-HLOOKUP(CW4+4,Journalier_HLV_Inter,24,FALSE)),IF(AND(WEEKDAY(CW4,2)=4,COUNTIF(Jours_fériés,CW4+1)),HLOOKUP(CW4+4,Journalier_HLV_Inter,23,FALSE)-HLOOKUP(CW4+5,Journalier_HLV_Inter,24,FALSE),IF(AND(WEEKDAY(CW4,2)=4,COUNTIF(Jours_fériés,AND(CW4+1,CW4+4))),HLOOKUP(CW4+5,Journalier_HLV_Inter,23,FALSE)-HLOOKUP(CW4+6,Journalier_HLV_Inter,24,FALSE),IF(AND(WEEKDAY(CW4,2)=4,COUNTIF(Jours_fériés,CW4+4)),HLOOKUP(CW4+1,Journalier_HLV_Inter,23,FALSE)-HLOOKUP(CW4+5,Journalier_HLV_Inter,24,FALSE),IF(AND(WEEKDAY(CW4,2)=5,COUNTIF(Jours_fériés,CW4+3)),HLOOKUP(CW4+4,Journalier_HLV_Inter,23,FALSE)-HLOOKUP(CW4+5,Journalier_HLV_Inter,24,FALSE),IF(AND(WEEKDAY(CW4,2)=5,COUNTIF(Jours_fériés,CW4+4)),HLOOKUP(CW4+3,Journalier_HLV_Inter,23,FALSE)-HLOOKUP(CW4+5,Journalier_HLV_Inter,24,FALSE),IF(COUNTIF(Week_end,CW4),0,IF(COUNTIF(Jours_fériés,CW4),0,HLOOKUP(CW4+1,Journalier_HLV_Inter,23,FALSE)-HLOOKUP(CW4+2,Journalier_HLV_Inter,24,FALSE)))))))))))))))))))</f>
        <v>0</v>
      </c>
      <c r="CX33" s="70">
        <f>IF(WEEKDAY(CX4,2)=5,(HLOOKUP(CX4+3,Journalier_HLV_Inter,23,FALSE)-HLOOKUP(CX4+4,Journalier_HLV_Inter,24,FALSE)),IF(AND(WEEKDAY(CX4,2)=1,COUNTIF(Jours_fériés,AND(CX4+1,IE+2))),HLOOKUP(CX4+3,Journalier_HLV_Inter,23,FALSE)-HLOOKUP(CX4+4,Journalier_HLV_Inter,24,FALSE),IF(AND(WEEKDAY(CX4,2)=1,COUNTIF(Jours_fériés,CX4+1)),HLOOKUP(CX4+2,Journalier_HLV_Inter,23,FALSE)-HLOOKUP(CX4+3,Journalier_HLV_Inter,24,FALSE),IF(AND(WEEKDAY(CX4,2)=1,COUNTIF(Jours_fériés,CX4+2)),HLOOKUP(CX4+1,Journalier_HLV_Inter,23,FALSE)-HLOOKUP(CX4+3,Journalier_HLV_Inter,24,FALSE),IF(AND(WEEKDAY(CX4,2)=2,COUNTIF(Jours_fériés,AND(CX4+1,CX4+2))),HLOOKUP(CX4+3,Journalier_HLV_Inter,23,FALSE)-HLOOKUP(CX4+4,Journalier_HLV_Inter,24,FALSE),IF(AND(WEEKDAY(CX4,2)=2,COUNTIF(Jours_fériés,CX4+1)),HLOOKUP(CX4+2,Journalier_HLV_Inter,23,FALSE)-HLOOKUP(CX4+3,Journalier_HLV_Inter,24,FALSE),IF(AND(WEEKDAY(CX4,2)=2,COUNTIF(Jours_fériés,CX4+2)),HLOOKUP(CX4+1,Journalier_HLV_Inter,23,FALSE)-HLOOKUP(CX4+3,Journalier_HLV_Inter,24,FALSE),IF(AND(WEEKDAY(CX4,2)=3,COUNTIF(Jours_fériés,AND(CX4+1,CX4+2))),HLOOKUP(CX4+3,Journalier_HLV_Inter,23,FALSE)-HLOOKUP(CX4+4,Journalier_HLV_Inter,24,FALSE),IF(AND(WEEKDAY(CX4,2)=3,COUNTIF(Jours_fériés,CX4+1)),HLOOKUP(CX4+2,Journalier_HLV_Inter,23,FALSE)-HLOOKUP(CX4+3,Journalier_HLV_Inter,24,FALSE),IF(AND(WEEKDAY(CX4,2)=3,COUNTIF(Jours_fériés,CX4+2)),HLOOKUP(CX4+1,Journalier_HLV_Inter,23,FALSE)-HLOOKUP(CX4+5,Journalier_HLV_Inter,24,FALSE),IF(WEEKDAY(CX4,2)=4,(HLOOKUP(CX4+1,Journalier_HLV_Inter,23,FALSE)-HLOOKUP(CX4+4,Journalier_HLV_Inter,24,FALSE)),IF(AND(WEEKDAY(CX4,2)=4,COUNTIF(Jours_fériés,CX4+1)),HLOOKUP(CX4+4,Journalier_HLV_Inter,23,FALSE)-HLOOKUP(CX4+5,Journalier_HLV_Inter,24,FALSE),IF(AND(WEEKDAY(CX4,2)=4,COUNTIF(Jours_fériés,AND(CX4+1,CX4+4))),HLOOKUP(CX4+5,Journalier_HLV_Inter,23,FALSE)-HLOOKUP(CX4+6,Journalier_HLV_Inter,24,FALSE),IF(AND(WEEKDAY(CX4,2)=4,COUNTIF(Jours_fériés,CX4+4)),HLOOKUP(CX4+1,Journalier_HLV_Inter,23,FALSE)-HLOOKUP(CX4+5,Journalier_HLV_Inter,24,FALSE),IF(AND(WEEKDAY(CX4,2)=5,COUNTIF(Jours_fériés,CX4+3)),HLOOKUP(CX4+4,Journalier_HLV_Inter,23,FALSE)-HLOOKUP(CX4+5,Journalier_HLV_Inter,24,FALSE),IF(AND(WEEKDAY(CX4,2)=5,COUNTIF(Jours_fériés,CX4+4)),HLOOKUP(CX4+3,Journalier_HLV_Inter,23,FALSE)-HLOOKUP(CX4+5,Journalier_HLV_Inter,24,FALSE),IF(COUNTIF(Week_end,CX4),0,IF(COUNTIF(Jours_fériés,CX4),0,HLOOKUP(CX4+1,Journalier_HLV_Inter,23,FALSE)-HLOOKUP(CX4+2,Journalier_HLV_Inter,24,FALSE)))))))))))))))))))</f>
        <v>0</v>
      </c>
      <c r="CY33" s="70">
        <f>IF(WEEKDAY(CY4,2)=5,(HLOOKUP(CY4+3,Journalier_HLV_Inter,23,FALSE)-HLOOKUP(CY4+4,Journalier_HLV_Inter,24,FALSE)),IF(AND(WEEKDAY(CY4,2)=1,COUNTIF(Jours_fériés,AND(CY4+1,IE+2))),HLOOKUP(CY4+3,Journalier_HLV_Inter,23,FALSE)-HLOOKUP(CY4+4,Journalier_HLV_Inter,24,FALSE),IF(AND(WEEKDAY(CY4,2)=1,COUNTIF(Jours_fériés,CY4+1)),HLOOKUP(CY4+2,Journalier_HLV_Inter,23,FALSE)-HLOOKUP(CY4+3,Journalier_HLV_Inter,24,FALSE),IF(AND(WEEKDAY(CY4,2)=1,COUNTIF(Jours_fériés,CY4+2)),HLOOKUP(CY4+1,Journalier_HLV_Inter,23,FALSE)-HLOOKUP(CY4+3,Journalier_HLV_Inter,24,FALSE),IF(AND(WEEKDAY(CY4,2)=2,COUNTIF(Jours_fériés,AND(CY4+1,CY4+2))),HLOOKUP(CY4+3,Journalier_HLV_Inter,23,FALSE)-HLOOKUP(CY4+4,Journalier_HLV_Inter,24,FALSE),IF(AND(WEEKDAY(CY4,2)=2,COUNTIF(Jours_fériés,CY4+1)),HLOOKUP(CY4+2,Journalier_HLV_Inter,23,FALSE)-HLOOKUP(CY4+3,Journalier_HLV_Inter,24,FALSE),IF(AND(WEEKDAY(CY4,2)=2,COUNTIF(Jours_fériés,CY4+2)),HLOOKUP(CY4+1,Journalier_HLV_Inter,23,FALSE)-HLOOKUP(CY4+3,Journalier_HLV_Inter,24,FALSE),IF(AND(WEEKDAY(CY4,2)=3,COUNTIF(Jours_fériés,AND(CY4+1,CY4+2))),HLOOKUP(CY4+3,Journalier_HLV_Inter,23,FALSE)-HLOOKUP(CY4+4,Journalier_HLV_Inter,24,FALSE),IF(AND(WEEKDAY(CY4,2)=3,COUNTIF(Jours_fériés,CY4+1)),HLOOKUP(CY4+2,Journalier_HLV_Inter,23,FALSE)-HLOOKUP(CY4+3,Journalier_HLV_Inter,24,FALSE),IF(AND(WEEKDAY(CY4,2)=3,COUNTIF(Jours_fériés,CY4+2)),HLOOKUP(CY4+1,Journalier_HLV_Inter,23,FALSE)-HLOOKUP(CY4+5,Journalier_HLV_Inter,24,FALSE),IF(WEEKDAY(CY4,2)=4,(HLOOKUP(CY4+1,Journalier_HLV_Inter,23,FALSE)-HLOOKUP(CY4+4,Journalier_HLV_Inter,24,FALSE)),IF(AND(WEEKDAY(CY4,2)=4,COUNTIF(Jours_fériés,CY4+1)),HLOOKUP(CY4+4,Journalier_HLV_Inter,23,FALSE)-HLOOKUP(CY4+5,Journalier_HLV_Inter,24,FALSE),IF(AND(WEEKDAY(CY4,2)=4,COUNTIF(Jours_fériés,AND(CY4+1,CY4+4))),HLOOKUP(CY4+5,Journalier_HLV_Inter,23,FALSE)-HLOOKUP(CY4+6,Journalier_HLV_Inter,24,FALSE),IF(AND(WEEKDAY(CY4,2)=4,COUNTIF(Jours_fériés,CY4+4)),HLOOKUP(CY4+1,Journalier_HLV_Inter,23,FALSE)-HLOOKUP(CY4+5,Journalier_HLV_Inter,24,FALSE),IF(AND(WEEKDAY(CY4,2)=5,COUNTIF(Jours_fériés,CY4+3)),HLOOKUP(CY4+4,Journalier_HLV_Inter,23,FALSE)-HLOOKUP(CY4+5,Journalier_HLV_Inter,24,FALSE),IF(AND(WEEKDAY(CY4,2)=5,COUNTIF(Jours_fériés,CY4+4)),HLOOKUP(CY4+3,Journalier_HLV_Inter,23,FALSE)-HLOOKUP(CY4+5,Journalier_HLV_Inter,24,FALSE),IF(COUNTIF(Week_end,CY4),0,IF(COUNTIF(Jours_fériés,CY4),0,HLOOKUP(CY4+1,Journalier_HLV_Inter,23,FALSE)-HLOOKUP(CY4+2,Journalier_HLV_Inter,24,FALSE)))))))))))))))))))</f>
        <v>0</v>
      </c>
      <c r="CZ33" s="70">
        <f>IF(WEEKDAY(CZ4,2)=5,(HLOOKUP(CZ4+3,Journalier_HLV_Inter,23,FALSE)-HLOOKUP(CZ4+4,Journalier_HLV_Inter,24,FALSE)),IF(AND(WEEKDAY(CZ4,2)=1,COUNTIF(Jours_fériés,AND(CZ4+1,IE+2))),HLOOKUP(CZ4+3,Journalier_HLV_Inter,23,FALSE)-HLOOKUP(CZ4+4,Journalier_HLV_Inter,24,FALSE),IF(AND(WEEKDAY(CZ4,2)=1,COUNTIF(Jours_fériés,CZ4+1)),HLOOKUP(CZ4+2,Journalier_HLV_Inter,23,FALSE)-HLOOKUP(CZ4+3,Journalier_HLV_Inter,24,FALSE),IF(AND(WEEKDAY(CZ4,2)=1,COUNTIF(Jours_fériés,CZ4+2)),HLOOKUP(CZ4+1,Journalier_HLV_Inter,23,FALSE)-HLOOKUP(CZ4+3,Journalier_HLV_Inter,24,FALSE),IF(AND(WEEKDAY(CZ4,2)=2,COUNTIF(Jours_fériés,AND(CZ4+1,CZ4+2))),HLOOKUP(CZ4+3,Journalier_HLV_Inter,23,FALSE)-HLOOKUP(CZ4+4,Journalier_HLV_Inter,24,FALSE),IF(AND(WEEKDAY(CZ4,2)=2,COUNTIF(Jours_fériés,CZ4+1)),HLOOKUP(CZ4+2,Journalier_HLV_Inter,23,FALSE)-HLOOKUP(CZ4+3,Journalier_HLV_Inter,24,FALSE),IF(AND(WEEKDAY(CZ4,2)=2,COUNTIF(Jours_fériés,CZ4+2)),HLOOKUP(CZ4+1,Journalier_HLV_Inter,23,FALSE)-HLOOKUP(CZ4+3,Journalier_HLV_Inter,24,FALSE),IF(AND(WEEKDAY(CZ4,2)=3,COUNTIF(Jours_fériés,AND(CZ4+1,CZ4+2))),HLOOKUP(CZ4+3,Journalier_HLV_Inter,23,FALSE)-HLOOKUP(CZ4+4,Journalier_HLV_Inter,24,FALSE),IF(AND(WEEKDAY(CZ4,2)=3,COUNTIF(Jours_fériés,CZ4+1)),HLOOKUP(CZ4+2,Journalier_HLV_Inter,23,FALSE)-HLOOKUP(CZ4+3,Journalier_HLV_Inter,24,FALSE),IF(AND(WEEKDAY(CZ4,2)=3,COUNTIF(Jours_fériés,CZ4+2)),HLOOKUP(CZ4+1,Journalier_HLV_Inter,23,FALSE)-HLOOKUP(CZ4+5,Journalier_HLV_Inter,24,FALSE),IF(WEEKDAY(CZ4,2)=4,(HLOOKUP(CZ4+1,Journalier_HLV_Inter,23,FALSE)-HLOOKUP(CZ4+4,Journalier_HLV_Inter,24,FALSE)),IF(AND(WEEKDAY(CZ4,2)=4,COUNTIF(Jours_fériés,CZ4+1)),HLOOKUP(CZ4+4,Journalier_HLV_Inter,23,FALSE)-HLOOKUP(CZ4+5,Journalier_HLV_Inter,24,FALSE),IF(AND(WEEKDAY(CZ4,2)=4,COUNTIF(Jours_fériés,AND(CZ4+1,CZ4+4))),HLOOKUP(CZ4+5,Journalier_HLV_Inter,23,FALSE)-HLOOKUP(CZ4+6,Journalier_HLV_Inter,24,FALSE),IF(AND(WEEKDAY(CZ4,2)=4,COUNTIF(Jours_fériés,CZ4+4)),HLOOKUP(CZ4+1,Journalier_HLV_Inter,23,FALSE)-HLOOKUP(CZ4+5,Journalier_HLV_Inter,24,FALSE),IF(AND(WEEKDAY(CZ4,2)=5,COUNTIF(Jours_fériés,CZ4+3)),HLOOKUP(CZ4+4,Journalier_HLV_Inter,23,FALSE)-HLOOKUP(CZ4+5,Journalier_HLV_Inter,24,FALSE),IF(AND(WEEKDAY(CZ4,2)=5,COUNTIF(Jours_fériés,CZ4+4)),HLOOKUP(CZ4+3,Journalier_HLV_Inter,23,FALSE)-HLOOKUP(CZ4+5,Journalier_HLV_Inter,24,FALSE),IF(COUNTIF(Week_end,CZ4),0,IF(COUNTIF(Jours_fériés,CZ4),0,HLOOKUP(CZ4+1,Journalier_HLV_Inter,23,FALSE)-HLOOKUP(CZ4+2,Journalier_HLV_Inter,24,FALSE)))))))))))))))))))</f>
        <v>0</v>
      </c>
      <c r="DA33" s="70">
        <f>IF(WEEKDAY(DA4,2)=5,(HLOOKUP(DA4+3,Journalier_HLV_Inter,23,FALSE)-HLOOKUP(DA4+4,Journalier_HLV_Inter,24,FALSE)),IF(AND(WEEKDAY(DA4,2)=1,COUNTIF(Jours_fériés,AND(DA4+1,IE+2))),HLOOKUP(DA4+3,Journalier_HLV_Inter,23,FALSE)-HLOOKUP(DA4+4,Journalier_HLV_Inter,24,FALSE),IF(AND(WEEKDAY(DA4,2)=1,COUNTIF(Jours_fériés,DA4+1)),HLOOKUP(DA4+2,Journalier_HLV_Inter,23,FALSE)-HLOOKUP(DA4+3,Journalier_HLV_Inter,24,FALSE),IF(AND(WEEKDAY(DA4,2)=1,COUNTIF(Jours_fériés,DA4+2)),HLOOKUP(DA4+1,Journalier_HLV_Inter,23,FALSE)-HLOOKUP(DA4+3,Journalier_HLV_Inter,24,FALSE),IF(AND(WEEKDAY(DA4,2)=2,COUNTIF(Jours_fériés,AND(DA4+1,DA4+2))),HLOOKUP(DA4+3,Journalier_HLV_Inter,23,FALSE)-HLOOKUP(DA4+4,Journalier_HLV_Inter,24,FALSE),IF(AND(WEEKDAY(DA4,2)=2,COUNTIF(Jours_fériés,DA4+1)),HLOOKUP(DA4+2,Journalier_HLV_Inter,23,FALSE)-HLOOKUP(DA4+3,Journalier_HLV_Inter,24,FALSE),IF(AND(WEEKDAY(DA4,2)=2,COUNTIF(Jours_fériés,DA4+2)),HLOOKUP(DA4+1,Journalier_HLV_Inter,23,FALSE)-HLOOKUP(DA4+3,Journalier_HLV_Inter,24,FALSE),IF(AND(WEEKDAY(DA4,2)=3,COUNTIF(Jours_fériés,AND(DA4+1,DA4+2))),HLOOKUP(DA4+3,Journalier_HLV_Inter,23,FALSE)-HLOOKUP(DA4+4,Journalier_HLV_Inter,24,FALSE),IF(AND(WEEKDAY(DA4,2)=3,COUNTIF(Jours_fériés,DA4+1)),HLOOKUP(DA4+2,Journalier_HLV_Inter,23,FALSE)-HLOOKUP(DA4+3,Journalier_HLV_Inter,24,FALSE),IF(AND(WEEKDAY(DA4,2)=3,COUNTIF(Jours_fériés,DA4+2)),HLOOKUP(DA4+1,Journalier_HLV_Inter,23,FALSE)-HLOOKUP(DA4+5,Journalier_HLV_Inter,24,FALSE),IF(WEEKDAY(DA4,2)=4,(HLOOKUP(DA4+1,Journalier_HLV_Inter,23,FALSE)-HLOOKUP(DA4+4,Journalier_HLV_Inter,24,FALSE)),IF(AND(WEEKDAY(DA4,2)=4,COUNTIF(Jours_fériés,DA4+1)),HLOOKUP(DA4+4,Journalier_HLV_Inter,23,FALSE)-HLOOKUP(DA4+5,Journalier_HLV_Inter,24,FALSE),IF(AND(WEEKDAY(DA4,2)=4,COUNTIF(Jours_fériés,AND(DA4+1,DA4+4))),HLOOKUP(DA4+5,Journalier_HLV_Inter,23,FALSE)-HLOOKUP(DA4+6,Journalier_HLV_Inter,24,FALSE),IF(AND(WEEKDAY(DA4,2)=4,COUNTIF(Jours_fériés,DA4+4)),HLOOKUP(DA4+1,Journalier_HLV_Inter,23,FALSE)-HLOOKUP(DA4+5,Journalier_HLV_Inter,24,FALSE),IF(AND(WEEKDAY(DA4,2)=5,COUNTIF(Jours_fériés,DA4+3)),HLOOKUP(DA4+4,Journalier_HLV_Inter,23,FALSE)-HLOOKUP(DA4+5,Journalier_HLV_Inter,24,FALSE),IF(AND(WEEKDAY(DA4,2)=5,COUNTIF(Jours_fériés,DA4+4)),HLOOKUP(DA4+3,Journalier_HLV_Inter,23,FALSE)-HLOOKUP(DA4+5,Journalier_HLV_Inter,24,FALSE),IF(COUNTIF(Week_end,DA4),0,IF(COUNTIF(Jours_fériés,DA4),0,HLOOKUP(DA4+1,Journalier_HLV_Inter,23,FALSE)-HLOOKUP(DA4+2,Journalier_HLV_Inter,24,FALSE)))))))))))))))))))</f>
        <v>0</v>
      </c>
      <c r="DB33" s="70">
        <f>IF(WEEKDAY(DB4,2)=5,(HLOOKUP(DB4+3,Journalier_HLV_Inter,23,FALSE)-HLOOKUP(DB4+4,Journalier_HLV_Inter,24,FALSE)),IF(AND(WEEKDAY(DB4,2)=1,COUNTIF(Jours_fériés,AND(DB4+1,IE+2))),HLOOKUP(DB4+3,Journalier_HLV_Inter,23,FALSE)-HLOOKUP(DB4+4,Journalier_HLV_Inter,24,FALSE),IF(AND(WEEKDAY(DB4,2)=1,COUNTIF(Jours_fériés,DB4+1)),HLOOKUP(DB4+2,Journalier_HLV_Inter,23,FALSE)-HLOOKUP(DB4+3,Journalier_HLV_Inter,24,FALSE),IF(AND(WEEKDAY(DB4,2)=1,COUNTIF(Jours_fériés,DB4+2)),HLOOKUP(DB4+1,Journalier_HLV_Inter,23,FALSE)-HLOOKUP(DB4+3,Journalier_HLV_Inter,24,FALSE),IF(AND(WEEKDAY(DB4,2)=2,COUNTIF(Jours_fériés,AND(DB4+1,DB4+2))),HLOOKUP(DB4+3,Journalier_HLV_Inter,23,FALSE)-HLOOKUP(DB4+4,Journalier_HLV_Inter,24,FALSE),IF(AND(WEEKDAY(DB4,2)=2,COUNTIF(Jours_fériés,DB4+1)),HLOOKUP(DB4+2,Journalier_HLV_Inter,23,FALSE)-HLOOKUP(DB4+3,Journalier_HLV_Inter,24,FALSE),IF(AND(WEEKDAY(DB4,2)=2,COUNTIF(Jours_fériés,DB4+2)),HLOOKUP(DB4+1,Journalier_HLV_Inter,23,FALSE)-HLOOKUP(DB4+3,Journalier_HLV_Inter,24,FALSE),IF(AND(WEEKDAY(DB4,2)=3,COUNTIF(Jours_fériés,AND(DB4+1,DB4+2))),HLOOKUP(DB4+3,Journalier_HLV_Inter,23,FALSE)-HLOOKUP(DB4+4,Journalier_HLV_Inter,24,FALSE),IF(AND(WEEKDAY(DB4,2)=3,COUNTIF(Jours_fériés,DB4+1)),HLOOKUP(DB4+2,Journalier_HLV_Inter,23,FALSE)-HLOOKUP(DB4+3,Journalier_HLV_Inter,24,FALSE),IF(AND(WEEKDAY(DB4,2)=3,COUNTIF(Jours_fériés,DB4+2)),HLOOKUP(DB4+1,Journalier_HLV_Inter,23,FALSE)-HLOOKUP(DB4+5,Journalier_HLV_Inter,24,FALSE),IF(WEEKDAY(DB4,2)=4,(HLOOKUP(DB4+1,Journalier_HLV_Inter,23,FALSE)-HLOOKUP(DB4+4,Journalier_HLV_Inter,24,FALSE)),IF(AND(WEEKDAY(DB4,2)=4,COUNTIF(Jours_fériés,DB4+1)),HLOOKUP(DB4+4,Journalier_HLV_Inter,23,FALSE)-HLOOKUP(DB4+5,Journalier_HLV_Inter,24,FALSE),IF(AND(WEEKDAY(DB4,2)=4,COUNTIF(Jours_fériés,AND(DB4+1,DB4+4))),HLOOKUP(DB4+5,Journalier_HLV_Inter,23,FALSE)-HLOOKUP(DB4+6,Journalier_HLV_Inter,24,FALSE),IF(AND(WEEKDAY(DB4,2)=4,COUNTIF(Jours_fériés,DB4+4)),HLOOKUP(DB4+1,Journalier_HLV_Inter,23,FALSE)-HLOOKUP(DB4+5,Journalier_HLV_Inter,24,FALSE),IF(AND(WEEKDAY(DB4,2)=5,COUNTIF(Jours_fériés,DB4+3)),HLOOKUP(DB4+4,Journalier_HLV_Inter,23,FALSE)-HLOOKUP(DB4+5,Journalier_HLV_Inter,24,FALSE),IF(AND(WEEKDAY(DB4,2)=5,COUNTIF(Jours_fériés,DB4+4)),HLOOKUP(DB4+3,Journalier_HLV_Inter,23,FALSE)-HLOOKUP(DB4+5,Journalier_HLV_Inter,24,FALSE),IF(COUNTIF(Week_end,DB4),0,IF(COUNTIF(Jours_fériés,DB4),0,HLOOKUP(DB4+1,Journalier_HLV_Inter,23,FALSE)-HLOOKUP(DB4+2,Journalier_HLV_Inter,24,FALSE)))))))))))))))))))</f>
        <v>0</v>
      </c>
      <c r="DC33" s="70">
        <f>IF(WEEKDAY(DC4,2)=5,(HLOOKUP(DC4+3,Journalier_HLV_Inter,23,FALSE)-HLOOKUP(DC4+4,Journalier_HLV_Inter,24,FALSE)),IF(AND(WEEKDAY(DC4,2)=1,COUNTIF(Jours_fériés,AND(DC4+1,IE+2))),HLOOKUP(DC4+3,Journalier_HLV_Inter,23,FALSE)-HLOOKUP(DC4+4,Journalier_HLV_Inter,24,FALSE),IF(AND(WEEKDAY(DC4,2)=1,COUNTIF(Jours_fériés,DC4+1)),HLOOKUP(DC4+2,Journalier_HLV_Inter,23,FALSE)-HLOOKUP(DC4+3,Journalier_HLV_Inter,24,FALSE),IF(AND(WEEKDAY(DC4,2)=1,COUNTIF(Jours_fériés,DC4+2)),HLOOKUP(DC4+1,Journalier_HLV_Inter,23,FALSE)-HLOOKUP(DC4+3,Journalier_HLV_Inter,24,FALSE),IF(AND(WEEKDAY(DC4,2)=2,COUNTIF(Jours_fériés,AND(DC4+1,DC4+2))),HLOOKUP(DC4+3,Journalier_HLV_Inter,23,FALSE)-HLOOKUP(DC4+4,Journalier_HLV_Inter,24,FALSE),IF(AND(WEEKDAY(DC4,2)=2,COUNTIF(Jours_fériés,DC4+1)),HLOOKUP(DC4+2,Journalier_HLV_Inter,23,FALSE)-HLOOKUP(DC4+3,Journalier_HLV_Inter,24,FALSE),IF(AND(WEEKDAY(DC4,2)=2,COUNTIF(Jours_fériés,DC4+2)),HLOOKUP(DC4+1,Journalier_HLV_Inter,23,FALSE)-HLOOKUP(DC4+3,Journalier_HLV_Inter,24,FALSE),IF(AND(WEEKDAY(DC4,2)=3,COUNTIF(Jours_fériés,AND(DC4+1,DC4+2))),HLOOKUP(DC4+3,Journalier_HLV_Inter,23,FALSE)-HLOOKUP(DC4+4,Journalier_HLV_Inter,24,FALSE),IF(AND(WEEKDAY(DC4,2)=3,COUNTIF(Jours_fériés,DC4+1)),HLOOKUP(DC4+2,Journalier_HLV_Inter,23,FALSE)-HLOOKUP(DC4+3,Journalier_HLV_Inter,24,FALSE),IF(AND(WEEKDAY(DC4,2)=3,COUNTIF(Jours_fériés,DC4+2)),HLOOKUP(DC4+1,Journalier_HLV_Inter,23,FALSE)-HLOOKUP(DC4+5,Journalier_HLV_Inter,24,FALSE),IF(WEEKDAY(DC4,2)=4,(HLOOKUP(DC4+1,Journalier_HLV_Inter,23,FALSE)-HLOOKUP(DC4+4,Journalier_HLV_Inter,24,FALSE)),IF(AND(WEEKDAY(DC4,2)=4,COUNTIF(Jours_fériés,DC4+1)),HLOOKUP(DC4+4,Journalier_HLV_Inter,23,FALSE)-HLOOKUP(DC4+5,Journalier_HLV_Inter,24,FALSE),IF(AND(WEEKDAY(DC4,2)=4,COUNTIF(Jours_fériés,AND(DC4+1,DC4+4))),HLOOKUP(DC4+5,Journalier_HLV_Inter,23,FALSE)-HLOOKUP(DC4+6,Journalier_HLV_Inter,24,FALSE),IF(AND(WEEKDAY(DC4,2)=4,COUNTIF(Jours_fériés,DC4+4)),HLOOKUP(DC4+1,Journalier_HLV_Inter,23,FALSE)-HLOOKUP(DC4+5,Journalier_HLV_Inter,24,FALSE),IF(AND(WEEKDAY(DC4,2)=5,COUNTIF(Jours_fériés,DC4+3)),HLOOKUP(DC4+4,Journalier_HLV_Inter,23,FALSE)-HLOOKUP(DC4+5,Journalier_HLV_Inter,24,FALSE),IF(AND(WEEKDAY(DC4,2)=5,COUNTIF(Jours_fériés,DC4+4)),HLOOKUP(DC4+3,Journalier_HLV_Inter,23,FALSE)-HLOOKUP(DC4+5,Journalier_HLV_Inter,24,FALSE),IF(COUNTIF(Week_end,DC4),0,IF(COUNTIF(Jours_fériés,DC4),0,HLOOKUP(DC4+1,Journalier_HLV_Inter,23,FALSE)-HLOOKUP(DC4+2,Journalier_HLV_Inter,24,FALSE)))))))))))))))))))</f>
        <v>0</v>
      </c>
      <c r="DD33" s="70">
        <f>IF(WEEKDAY(DD4,2)=5,(HLOOKUP(DD4+3,Journalier_HLV_Inter,23,FALSE)-HLOOKUP(DD4+4,Journalier_HLV_Inter,24,FALSE)),IF(AND(WEEKDAY(DD4,2)=1,COUNTIF(Jours_fériés,AND(DD4+1,IE+2))),HLOOKUP(DD4+3,Journalier_HLV_Inter,23,FALSE)-HLOOKUP(DD4+4,Journalier_HLV_Inter,24,FALSE),IF(AND(WEEKDAY(DD4,2)=1,COUNTIF(Jours_fériés,DD4+1)),HLOOKUP(DD4+2,Journalier_HLV_Inter,23,FALSE)-HLOOKUP(DD4+3,Journalier_HLV_Inter,24,FALSE),IF(AND(WEEKDAY(DD4,2)=1,COUNTIF(Jours_fériés,DD4+2)),HLOOKUP(DD4+1,Journalier_HLV_Inter,23,FALSE)-HLOOKUP(DD4+3,Journalier_HLV_Inter,24,FALSE),IF(AND(WEEKDAY(DD4,2)=2,COUNTIF(Jours_fériés,AND(DD4+1,DD4+2))),HLOOKUP(DD4+3,Journalier_HLV_Inter,23,FALSE)-HLOOKUP(DD4+4,Journalier_HLV_Inter,24,FALSE),IF(AND(WEEKDAY(DD4,2)=2,COUNTIF(Jours_fériés,DD4+1)),HLOOKUP(DD4+2,Journalier_HLV_Inter,23,FALSE)-HLOOKUP(DD4+3,Journalier_HLV_Inter,24,FALSE),IF(AND(WEEKDAY(DD4,2)=2,COUNTIF(Jours_fériés,DD4+2)),HLOOKUP(DD4+1,Journalier_HLV_Inter,23,FALSE)-HLOOKUP(DD4+3,Journalier_HLV_Inter,24,FALSE),IF(AND(WEEKDAY(DD4,2)=3,COUNTIF(Jours_fériés,AND(DD4+1,DD4+2))),HLOOKUP(DD4+3,Journalier_HLV_Inter,23,FALSE)-HLOOKUP(DD4+4,Journalier_HLV_Inter,24,FALSE),IF(AND(WEEKDAY(DD4,2)=3,COUNTIF(Jours_fériés,DD4+1)),HLOOKUP(DD4+2,Journalier_HLV_Inter,23,FALSE)-HLOOKUP(DD4+3,Journalier_HLV_Inter,24,FALSE),IF(AND(WEEKDAY(DD4,2)=3,COUNTIF(Jours_fériés,DD4+2)),HLOOKUP(DD4+1,Journalier_HLV_Inter,23,FALSE)-HLOOKUP(DD4+5,Journalier_HLV_Inter,24,FALSE),IF(WEEKDAY(DD4,2)=4,(HLOOKUP(DD4+1,Journalier_HLV_Inter,23,FALSE)-HLOOKUP(DD4+4,Journalier_HLV_Inter,24,FALSE)),IF(AND(WEEKDAY(DD4,2)=4,COUNTIF(Jours_fériés,DD4+1)),HLOOKUP(DD4+4,Journalier_HLV_Inter,23,FALSE)-HLOOKUP(DD4+5,Journalier_HLV_Inter,24,FALSE),IF(AND(WEEKDAY(DD4,2)=4,COUNTIF(Jours_fériés,AND(DD4+1,DD4+4))),HLOOKUP(DD4+5,Journalier_HLV_Inter,23,FALSE)-HLOOKUP(DD4+6,Journalier_HLV_Inter,24,FALSE),IF(AND(WEEKDAY(DD4,2)=4,COUNTIF(Jours_fériés,DD4+4)),HLOOKUP(DD4+1,Journalier_HLV_Inter,23,FALSE)-HLOOKUP(DD4+5,Journalier_HLV_Inter,24,FALSE),IF(AND(WEEKDAY(DD4,2)=5,COUNTIF(Jours_fériés,DD4+3)),HLOOKUP(DD4+4,Journalier_HLV_Inter,23,FALSE)-HLOOKUP(DD4+5,Journalier_HLV_Inter,24,FALSE),IF(AND(WEEKDAY(DD4,2)=5,COUNTIF(Jours_fériés,DD4+4)),HLOOKUP(DD4+3,Journalier_HLV_Inter,23,FALSE)-HLOOKUP(DD4+5,Journalier_HLV_Inter,24,FALSE),IF(COUNTIF(Week_end,DD4),0,IF(COUNTIF(Jours_fériés,DD4),0,HLOOKUP(DD4+1,Journalier_HLV_Inter,23,FALSE)-HLOOKUP(DD4+2,Journalier_HLV_Inter,24,FALSE)))))))))))))))))))</f>
        <v>0</v>
      </c>
      <c r="DE33" s="70">
        <f>IF(WEEKDAY(DE4,2)=5,(HLOOKUP(DE4+3,Journalier_HLV_Inter,23,FALSE)-HLOOKUP(DE4+4,Journalier_HLV_Inter,24,FALSE)),IF(AND(WEEKDAY(DE4,2)=1,COUNTIF(Jours_fériés,AND(DE4+1,IE+2))),HLOOKUP(DE4+3,Journalier_HLV_Inter,23,FALSE)-HLOOKUP(DE4+4,Journalier_HLV_Inter,24,FALSE),IF(AND(WEEKDAY(DE4,2)=1,COUNTIF(Jours_fériés,DE4+1)),HLOOKUP(DE4+2,Journalier_HLV_Inter,23,FALSE)-HLOOKUP(DE4+3,Journalier_HLV_Inter,24,FALSE),IF(AND(WEEKDAY(DE4,2)=1,COUNTIF(Jours_fériés,DE4+2)),HLOOKUP(DE4+1,Journalier_HLV_Inter,23,FALSE)-HLOOKUP(DE4+3,Journalier_HLV_Inter,24,FALSE),IF(AND(WEEKDAY(DE4,2)=2,COUNTIF(Jours_fériés,AND(DE4+1,DE4+2))),HLOOKUP(DE4+3,Journalier_HLV_Inter,23,FALSE)-HLOOKUP(DE4+4,Journalier_HLV_Inter,24,FALSE),IF(AND(WEEKDAY(DE4,2)=2,COUNTIF(Jours_fériés,DE4+1)),HLOOKUP(DE4+2,Journalier_HLV_Inter,23,FALSE)-HLOOKUP(DE4+3,Journalier_HLV_Inter,24,FALSE),IF(AND(WEEKDAY(DE4,2)=2,COUNTIF(Jours_fériés,DE4+2)),HLOOKUP(DE4+1,Journalier_HLV_Inter,23,FALSE)-HLOOKUP(DE4+3,Journalier_HLV_Inter,24,FALSE),IF(AND(WEEKDAY(DE4,2)=3,COUNTIF(Jours_fériés,AND(DE4+1,DE4+2))),HLOOKUP(DE4+3,Journalier_HLV_Inter,23,FALSE)-HLOOKUP(DE4+4,Journalier_HLV_Inter,24,FALSE),IF(AND(WEEKDAY(DE4,2)=3,COUNTIF(Jours_fériés,DE4+1)),HLOOKUP(DE4+2,Journalier_HLV_Inter,23,FALSE)-HLOOKUP(DE4+3,Journalier_HLV_Inter,24,FALSE),IF(AND(WEEKDAY(DE4,2)=3,COUNTIF(Jours_fériés,DE4+2)),HLOOKUP(DE4+1,Journalier_HLV_Inter,23,FALSE)-HLOOKUP(DE4+5,Journalier_HLV_Inter,24,FALSE),IF(WEEKDAY(DE4,2)=4,(HLOOKUP(DE4+1,Journalier_HLV_Inter,23,FALSE)-HLOOKUP(DE4+4,Journalier_HLV_Inter,24,FALSE)),IF(AND(WEEKDAY(DE4,2)=4,COUNTIF(Jours_fériés,DE4+1)),HLOOKUP(DE4+4,Journalier_HLV_Inter,23,FALSE)-HLOOKUP(DE4+5,Journalier_HLV_Inter,24,FALSE),IF(AND(WEEKDAY(DE4,2)=4,COUNTIF(Jours_fériés,AND(DE4+1,DE4+4))),HLOOKUP(DE4+5,Journalier_HLV_Inter,23,FALSE)-HLOOKUP(DE4+6,Journalier_HLV_Inter,24,FALSE),IF(AND(WEEKDAY(DE4,2)=4,COUNTIF(Jours_fériés,DE4+4)),HLOOKUP(DE4+1,Journalier_HLV_Inter,23,FALSE)-HLOOKUP(DE4+5,Journalier_HLV_Inter,24,FALSE),IF(AND(WEEKDAY(DE4,2)=5,COUNTIF(Jours_fériés,DE4+3)),HLOOKUP(DE4+4,Journalier_HLV_Inter,23,FALSE)-HLOOKUP(DE4+5,Journalier_HLV_Inter,24,FALSE),IF(AND(WEEKDAY(DE4,2)=5,COUNTIF(Jours_fériés,DE4+4)),HLOOKUP(DE4+3,Journalier_HLV_Inter,23,FALSE)-HLOOKUP(DE4+5,Journalier_HLV_Inter,24,FALSE),IF(COUNTIF(Week_end,DE4),0,IF(COUNTIF(Jours_fériés,DE4),0,HLOOKUP(DE4+1,Journalier_HLV_Inter,23,FALSE)-HLOOKUP(DE4+2,Journalier_HLV_Inter,24,FALSE)))))))))))))))))))</f>
        <v>0</v>
      </c>
      <c r="DF33" s="70">
        <f>IF(WEEKDAY(DF4,2)=5,(HLOOKUP(DF4+3,Journalier_HLV_Inter,23,FALSE)-HLOOKUP(DF4+4,Journalier_HLV_Inter,24,FALSE)),IF(AND(WEEKDAY(DF4,2)=1,COUNTIF(Jours_fériés,AND(DF4+1,IE+2))),HLOOKUP(DF4+3,Journalier_HLV_Inter,23,FALSE)-HLOOKUP(DF4+4,Journalier_HLV_Inter,24,FALSE),IF(AND(WEEKDAY(DF4,2)=1,COUNTIF(Jours_fériés,DF4+1)),HLOOKUP(DF4+2,Journalier_HLV_Inter,23,FALSE)-HLOOKUP(DF4+3,Journalier_HLV_Inter,24,FALSE),IF(AND(WEEKDAY(DF4,2)=1,COUNTIF(Jours_fériés,DF4+2)),HLOOKUP(DF4+1,Journalier_HLV_Inter,23,FALSE)-HLOOKUP(DF4+3,Journalier_HLV_Inter,24,FALSE),IF(AND(WEEKDAY(DF4,2)=2,COUNTIF(Jours_fériés,AND(DF4+1,DF4+2))),HLOOKUP(DF4+3,Journalier_HLV_Inter,23,FALSE)-HLOOKUP(DF4+4,Journalier_HLV_Inter,24,FALSE),IF(AND(WEEKDAY(DF4,2)=2,COUNTIF(Jours_fériés,DF4+1)),HLOOKUP(DF4+2,Journalier_HLV_Inter,23,FALSE)-HLOOKUP(DF4+3,Journalier_HLV_Inter,24,FALSE),IF(AND(WEEKDAY(DF4,2)=2,COUNTIF(Jours_fériés,DF4+2)),HLOOKUP(DF4+1,Journalier_HLV_Inter,23,FALSE)-HLOOKUP(DF4+3,Journalier_HLV_Inter,24,FALSE),IF(AND(WEEKDAY(DF4,2)=3,COUNTIF(Jours_fériés,AND(DF4+1,DF4+2))),HLOOKUP(DF4+3,Journalier_HLV_Inter,23,FALSE)-HLOOKUP(DF4+4,Journalier_HLV_Inter,24,FALSE),IF(AND(WEEKDAY(DF4,2)=3,COUNTIF(Jours_fériés,DF4+1)),HLOOKUP(DF4+2,Journalier_HLV_Inter,23,FALSE)-HLOOKUP(DF4+3,Journalier_HLV_Inter,24,FALSE),IF(AND(WEEKDAY(DF4,2)=3,COUNTIF(Jours_fériés,DF4+2)),HLOOKUP(DF4+1,Journalier_HLV_Inter,23,FALSE)-HLOOKUP(DF4+5,Journalier_HLV_Inter,24,FALSE),IF(WEEKDAY(DF4,2)=4,(HLOOKUP(DF4+1,Journalier_HLV_Inter,23,FALSE)-HLOOKUP(DF4+4,Journalier_HLV_Inter,24,FALSE)),IF(AND(WEEKDAY(DF4,2)=4,COUNTIF(Jours_fériés,DF4+1)),HLOOKUP(DF4+4,Journalier_HLV_Inter,23,FALSE)-HLOOKUP(DF4+5,Journalier_HLV_Inter,24,FALSE),IF(AND(WEEKDAY(DF4,2)=4,COUNTIF(Jours_fériés,AND(DF4+1,DF4+4))),HLOOKUP(DF4+5,Journalier_HLV_Inter,23,FALSE)-HLOOKUP(DF4+6,Journalier_HLV_Inter,24,FALSE),IF(AND(WEEKDAY(DF4,2)=4,COUNTIF(Jours_fériés,DF4+4)),HLOOKUP(DF4+1,Journalier_HLV_Inter,23,FALSE)-HLOOKUP(DF4+5,Journalier_HLV_Inter,24,FALSE),IF(AND(WEEKDAY(DF4,2)=5,COUNTIF(Jours_fériés,DF4+3)),HLOOKUP(DF4+4,Journalier_HLV_Inter,23,FALSE)-HLOOKUP(DF4+5,Journalier_HLV_Inter,24,FALSE),IF(AND(WEEKDAY(DF4,2)=5,COUNTIF(Jours_fériés,DF4+4)),HLOOKUP(DF4+3,Journalier_HLV_Inter,23,FALSE)-HLOOKUP(DF4+5,Journalier_HLV_Inter,24,FALSE),IF(COUNTIF(Week_end,DF4),0,IF(COUNTIF(Jours_fériés,DF4),0,HLOOKUP(DF4+1,Journalier_HLV_Inter,23,FALSE)-HLOOKUP(DF4+2,Journalier_HLV_Inter,24,FALSE)))))))))))))))))))</f>
        <v>0</v>
      </c>
      <c r="DG33" s="70">
        <f>IF(WEEKDAY(DG4,2)=5,(HLOOKUP(DG4+3,Journalier_HLV_Inter,23,FALSE)-HLOOKUP(DG4+4,Journalier_HLV_Inter,24,FALSE)),IF(AND(WEEKDAY(DG4,2)=1,COUNTIF(Jours_fériés,AND(DG4+1,IE+2))),HLOOKUP(DG4+3,Journalier_HLV_Inter,23,FALSE)-HLOOKUP(DG4+4,Journalier_HLV_Inter,24,FALSE),IF(AND(WEEKDAY(DG4,2)=1,COUNTIF(Jours_fériés,DG4+1)),HLOOKUP(DG4+2,Journalier_HLV_Inter,23,FALSE)-HLOOKUP(DG4+3,Journalier_HLV_Inter,24,FALSE),IF(AND(WEEKDAY(DG4,2)=1,COUNTIF(Jours_fériés,DG4+2)),HLOOKUP(DG4+1,Journalier_HLV_Inter,23,FALSE)-HLOOKUP(DG4+3,Journalier_HLV_Inter,24,FALSE),IF(AND(WEEKDAY(DG4,2)=2,COUNTIF(Jours_fériés,AND(DG4+1,DG4+2))),HLOOKUP(DG4+3,Journalier_HLV_Inter,23,FALSE)-HLOOKUP(DG4+4,Journalier_HLV_Inter,24,FALSE),IF(AND(WEEKDAY(DG4,2)=2,COUNTIF(Jours_fériés,DG4+1)),HLOOKUP(DG4+2,Journalier_HLV_Inter,23,FALSE)-HLOOKUP(DG4+3,Journalier_HLV_Inter,24,FALSE),IF(AND(WEEKDAY(DG4,2)=2,COUNTIF(Jours_fériés,DG4+2)),HLOOKUP(DG4+1,Journalier_HLV_Inter,23,FALSE)-HLOOKUP(DG4+3,Journalier_HLV_Inter,24,FALSE),IF(AND(WEEKDAY(DG4,2)=3,COUNTIF(Jours_fériés,AND(DG4+1,DG4+2))),HLOOKUP(DG4+3,Journalier_HLV_Inter,23,FALSE)-HLOOKUP(DG4+4,Journalier_HLV_Inter,24,FALSE),IF(AND(WEEKDAY(DG4,2)=3,COUNTIF(Jours_fériés,DG4+1)),HLOOKUP(DG4+2,Journalier_HLV_Inter,23,FALSE)-HLOOKUP(DG4+3,Journalier_HLV_Inter,24,FALSE),IF(AND(WEEKDAY(DG4,2)=3,COUNTIF(Jours_fériés,DG4+2)),HLOOKUP(DG4+1,Journalier_HLV_Inter,23,FALSE)-HLOOKUP(DG4+5,Journalier_HLV_Inter,24,FALSE),IF(WEEKDAY(DG4,2)=4,(HLOOKUP(DG4+1,Journalier_HLV_Inter,23,FALSE)-HLOOKUP(DG4+4,Journalier_HLV_Inter,24,FALSE)),IF(AND(WEEKDAY(DG4,2)=4,COUNTIF(Jours_fériés,DG4+1)),HLOOKUP(DG4+4,Journalier_HLV_Inter,23,FALSE)-HLOOKUP(DG4+5,Journalier_HLV_Inter,24,FALSE),IF(AND(WEEKDAY(DG4,2)=4,COUNTIF(Jours_fériés,AND(DG4+1,DG4+4))),HLOOKUP(DG4+5,Journalier_HLV_Inter,23,FALSE)-HLOOKUP(DG4+6,Journalier_HLV_Inter,24,FALSE),IF(AND(WEEKDAY(DG4,2)=4,COUNTIF(Jours_fériés,DG4+4)),HLOOKUP(DG4+1,Journalier_HLV_Inter,23,FALSE)-HLOOKUP(DG4+5,Journalier_HLV_Inter,24,FALSE),IF(AND(WEEKDAY(DG4,2)=5,COUNTIF(Jours_fériés,DG4+3)),HLOOKUP(DG4+4,Journalier_HLV_Inter,23,FALSE)-HLOOKUP(DG4+5,Journalier_HLV_Inter,24,FALSE),IF(AND(WEEKDAY(DG4,2)=5,COUNTIF(Jours_fériés,DG4+4)),HLOOKUP(DG4+3,Journalier_HLV_Inter,23,FALSE)-HLOOKUP(DG4+5,Journalier_HLV_Inter,24,FALSE),IF(COUNTIF(Week_end,DG4),0,IF(COUNTIF(Jours_fériés,DG4),0,HLOOKUP(DG4+1,Journalier_HLV_Inter,23,FALSE)-HLOOKUP(DG4+2,Journalier_HLV_Inter,24,FALSE)))))))))))))))))))</f>
        <v>0</v>
      </c>
      <c r="DH33" s="70">
        <f>IF(WEEKDAY(DH4,2)=5,(HLOOKUP(DH4+3,Journalier_HLV_Inter,23,FALSE)-HLOOKUP(DH4+4,Journalier_HLV_Inter,24,FALSE)),IF(AND(WEEKDAY(DH4,2)=1,COUNTIF(Jours_fériés,AND(DH4+1,IE+2))),HLOOKUP(DH4+3,Journalier_HLV_Inter,23,FALSE)-HLOOKUP(DH4+4,Journalier_HLV_Inter,24,FALSE),IF(AND(WEEKDAY(DH4,2)=1,COUNTIF(Jours_fériés,DH4+1)),HLOOKUP(DH4+2,Journalier_HLV_Inter,23,FALSE)-HLOOKUP(DH4+3,Journalier_HLV_Inter,24,FALSE),IF(AND(WEEKDAY(DH4,2)=1,COUNTIF(Jours_fériés,DH4+2)),HLOOKUP(DH4+1,Journalier_HLV_Inter,23,FALSE)-HLOOKUP(DH4+3,Journalier_HLV_Inter,24,FALSE),IF(AND(WEEKDAY(DH4,2)=2,COUNTIF(Jours_fériés,AND(DH4+1,DH4+2))),HLOOKUP(DH4+3,Journalier_HLV_Inter,23,FALSE)-HLOOKUP(DH4+4,Journalier_HLV_Inter,24,FALSE),IF(AND(WEEKDAY(DH4,2)=2,COUNTIF(Jours_fériés,DH4+1)),HLOOKUP(DH4+2,Journalier_HLV_Inter,23,FALSE)-HLOOKUP(DH4+3,Journalier_HLV_Inter,24,FALSE),IF(AND(WEEKDAY(DH4,2)=2,COUNTIF(Jours_fériés,DH4+2)),HLOOKUP(DH4+1,Journalier_HLV_Inter,23,FALSE)-HLOOKUP(DH4+3,Journalier_HLV_Inter,24,FALSE),IF(AND(WEEKDAY(DH4,2)=3,COUNTIF(Jours_fériés,AND(DH4+1,DH4+2))),HLOOKUP(DH4+3,Journalier_HLV_Inter,23,FALSE)-HLOOKUP(DH4+4,Journalier_HLV_Inter,24,FALSE),IF(AND(WEEKDAY(DH4,2)=3,COUNTIF(Jours_fériés,DH4+1)),HLOOKUP(DH4+2,Journalier_HLV_Inter,23,FALSE)-HLOOKUP(DH4+3,Journalier_HLV_Inter,24,FALSE),IF(AND(WEEKDAY(DH4,2)=3,COUNTIF(Jours_fériés,DH4+2)),HLOOKUP(DH4+1,Journalier_HLV_Inter,23,FALSE)-HLOOKUP(DH4+5,Journalier_HLV_Inter,24,FALSE),IF(WEEKDAY(DH4,2)=4,(HLOOKUP(DH4+1,Journalier_HLV_Inter,23,FALSE)-HLOOKUP(DH4+4,Journalier_HLV_Inter,24,FALSE)),IF(AND(WEEKDAY(DH4,2)=4,COUNTIF(Jours_fériés,DH4+1)),HLOOKUP(DH4+4,Journalier_HLV_Inter,23,FALSE)-HLOOKUP(DH4+5,Journalier_HLV_Inter,24,FALSE),IF(AND(WEEKDAY(DH4,2)=4,COUNTIF(Jours_fériés,AND(DH4+1,DH4+4))),HLOOKUP(DH4+5,Journalier_HLV_Inter,23,FALSE)-HLOOKUP(DH4+6,Journalier_HLV_Inter,24,FALSE),IF(AND(WEEKDAY(DH4,2)=4,COUNTIF(Jours_fériés,DH4+4)),HLOOKUP(DH4+1,Journalier_HLV_Inter,23,FALSE)-HLOOKUP(DH4+5,Journalier_HLV_Inter,24,FALSE),IF(AND(WEEKDAY(DH4,2)=5,COUNTIF(Jours_fériés,DH4+3)),HLOOKUP(DH4+4,Journalier_HLV_Inter,23,FALSE)-HLOOKUP(DH4+5,Journalier_HLV_Inter,24,FALSE),IF(AND(WEEKDAY(DH4,2)=5,COUNTIF(Jours_fériés,DH4+4)),HLOOKUP(DH4+3,Journalier_HLV_Inter,23,FALSE)-HLOOKUP(DH4+5,Journalier_HLV_Inter,24,FALSE),IF(COUNTIF(Week_end,DH4),0,IF(COUNTIF(Jours_fériés,DH4),0,HLOOKUP(DH4+1,Journalier_HLV_Inter,23,FALSE)-HLOOKUP(DH4+2,Journalier_HLV_Inter,24,FALSE)))))))))))))))))))</f>
        <v>0</v>
      </c>
      <c r="DI33" s="70">
        <f>IF(WEEKDAY(DI4,2)=5,(HLOOKUP(DI4+3,Journalier_HLV_Inter,23,FALSE)-HLOOKUP(DI4+4,Journalier_HLV_Inter,24,FALSE)),IF(AND(WEEKDAY(DI4,2)=1,COUNTIF(Jours_fériés,AND(DI4+1,IE+2))),HLOOKUP(DI4+3,Journalier_HLV_Inter,23,FALSE)-HLOOKUP(DI4+4,Journalier_HLV_Inter,24,FALSE),IF(AND(WEEKDAY(DI4,2)=1,COUNTIF(Jours_fériés,DI4+1)),HLOOKUP(DI4+2,Journalier_HLV_Inter,23,FALSE)-HLOOKUP(DI4+3,Journalier_HLV_Inter,24,FALSE),IF(AND(WEEKDAY(DI4,2)=1,COUNTIF(Jours_fériés,DI4+2)),HLOOKUP(DI4+1,Journalier_HLV_Inter,23,FALSE)-HLOOKUP(DI4+3,Journalier_HLV_Inter,24,FALSE),IF(AND(WEEKDAY(DI4,2)=2,COUNTIF(Jours_fériés,AND(DI4+1,DI4+2))),HLOOKUP(DI4+3,Journalier_HLV_Inter,23,FALSE)-HLOOKUP(DI4+4,Journalier_HLV_Inter,24,FALSE),IF(AND(WEEKDAY(DI4,2)=2,COUNTIF(Jours_fériés,DI4+1)),HLOOKUP(DI4+2,Journalier_HLV_Inter,23,FALSE)-HLOOKUP(DI4+3,Journalier_HLV_Inter,24,FALSE),IF(AND(WEEKDAY(DI4,2)=2,COUNTIF(Jours_fériés,DI4+2)),HLOOKUP(DI4+1,Journalier_HLV_Inter,23,FALSE)-HLOOKUP(DI4+3,Journalier_HLV_Inter,24,FALSE),IF(AND(WEEKDAY(DI4,2)=3,COUNTIF(Jours_fériés,AND(DI4+1,DI4+2))),HLOOKUP(DI4+3,Journalier_HLV_Inter,23,FALSE)-HLOOKUP(DI4+4,Journalier_HLV_Inter,24,FALSE),IF(AND(WEEKDAY(DI4,2)=3,COUNTIF(Jours_fériés,DI4+1)),HLOOKUP(DI4+2,Journalier_HLV_Inter,23,FALSE)-HLOOKUP(DI4+3,Journalier_HLV_Inter,24,FALSE),IF(AND(WEEKDAY(DI4,2)=3,COUNTIF(Jours_fériés,DI4+2)),HLOOKUP(DI4+1,Journalier_HLV_Inter,23,FALSE)-HLOOKUP(DI4+5,Journalier_HLV_Inter,24,FALSE),IF(WEEKDAY(DI4,2)=4,(HLOOKUP(DI4+1,Journalier_HLV_Inter,23,FALSE)-HLOOKUP(DI4+4,Journalier_HLV_Inter,24,FALSE)),IF(AND(WEEKDAY(DI4,2)=4,COUNTIF(Jours_fériés,DI4+1)),HLOOKUP(DI4+4,Journalier_HLV_Inter,23,FALSE)-HLOOKUP(DI4+5,Journalier_HLV_Inter,24,FALSE),IF(AND(WEEKDAY(DI4,2)=4,COUNTIF(Jours_fériés,AND(DI4+1,DI4+4))),HLOOKUP(DI4+5,Journalier_HLV_Inter,23,FALSE)-HLOOKUP(DI4+6,Journalier_HLV_Inter,24,FALSE),IF(AND(WEEKDAY(DI4,2)=4,COUNTIF(Jours_fériés,DI4+4)),HLOOKUP(DI4+1,Journalier_HLV_Inter,23,FALSE)-HLOOKUP(DI4+5,Journalier_HLV_Inter,24,FALSE),IF(AND(WEEKDAY(DI4,2)=5,COUNTIF(Jours_fériés,DI4+3)),HLOOKUP(DI4+4,Journalier_HLV_Inter,23,FALSE)-HLOOKUP(DI4+5,Journalier_HLV_Inter,24,FALSE),IF(AND(WEEKDAY(DI4,2)=5,COUNTIF(Jours_fériés,DI4+4)),HLOOKUP(DI4+3,Journalier_HLV_Inter,23,FALSE)-HLOOKUP(DI4+5,Journalier_HLV_Inter,24,FALSE),IF(COUNTIF(Week_end,DI4),0,IF(COUNTIF(Jours_fériés,DI4),0,HLOOKUP(DI4+1,Journalier_HLV_Inter,23,FALSE)-HLOOKUP(DI4+2,Journalier_HLV_Inter,24,FALSE)))))))))))))))))))</f>
        <v>0</v>
      </c>
      <c r="DJ33" s="70">
        <f>IF(WEEKDAY(DJ4,2)=5,(HLOOKUP(DJ4+3,Journalier_HLV_Inter,23,FALSE)-HLOOKUP(DJ4+4,Journalier_HLV_Inter,24,FALSE)),IF(AND(WEEKDAY(DJ4,2)=1,COUNTIF(Jours_fériés,AND(DJ4+1,IE+2))),HLOOKUP(DJ4+3,Journalier_HLV_Inter,23,FALSE)-HLOOKUP(DJ4+4,Journalier_HLV_Inter,24,FALSE),IF(AND(WEEKDAY(DJ4,2)=1,COUNTIF(Jours_fériés,DJ4+1)),HLOOKUP(DJ4+2,Journalier_HLV_Inter,23,FALSE)-HLOOKUP(DJ4+3,Journalier_HLV_Inter,24,FALSE),IF(AND(WEEKDAY(DJ4,2)=1,COUNTIF(Jours_fériés,DJ4+2)),HLOOKUP(DJ4+1,Journalier_HLV_Inter,23,FALSE)-HLOOKUP(DJ4+3,Journalier_HLV_Inter,24,FALSE),IF(AND(WEEKDAY(DJ4,2)=2,COUNTIF(Jours_fériés,AND(DJ4+1,DJ4+2))),HLOOKUP(DJ4+3,Journalier_HLV_Inter,23,FALSE)-HLOOKUP(DJ4+4,Journalier_HLV_Inter,24,FALSE),IF(AND(WEEKDAY(DJ4,2)=2,COUNTIF(Jours_fériés,DJ4+1)),HLOOKUP(DJ4+2,Journalier_HLV_Inter,23,FALSE)-HLOOKUP(DJ4+3,Journalier_HLV_Inter,24,FALSE),IF(AND(WEEKDAY(DJ4,2)=2,COUNTIF(Jours_fériés,DJ4+2)),HLOOKUP(DJ4+1,Journalier_HLV_Inter,23,FALSE)-HLOOKUP(DJ4+3,Journalier_HLV_Inter,24,FALSE),IF(AND(WEEKDAY(DJ4,2)=3,COUNTIF(Jours_fériés,AND(DJ4+1,DJ4+2))),HLOOKUP(DJ4+3,Journalier_HLV_Inter,23,FALSE)-HLOOKUP(DJ4+4,Journalier_HLV_Inter,24,FALSE),IF(AND(WEEKDAY(DJ4,2)=3,COUNTIF(Jours_fériés,DJ4+1)),HLOOKUP(DJ4+2,Journalier_HLV_Inter,23,FALSE)-HLOOKUP(DJ4+3,Journalier_HLV_Inter,24,FALSE),IF(AND(WEEKDAY(DJ4,2)=3,COUNTIF(Jours_fériés,DJ4+2)),HLOOKUP(DJ4+1,Journalier_HLV_Inter,23,FALSE)-HLOOKUP(DJ4+5,Journalier_HLV_Inter,24,FALSE),IF(WEEKDAY(DJ4,2)=4,(HLOOKUP(DJ4+1,Journalier_HLV_Inter,23,FALSE)-HLOOKUP(DJ4+4,Journalier_HLV_Inter,24,FALSE)),IF(AND(WEEKDAY(DJ4,2)=4,COUNTIF(Jours_fériés,DJ4+1)),HLOOKUP(DJ4+4,Journalier_HLV_Inter,23,FALSE)-HLOOKUP(DJ4+5,Journalier_HLV_Inter,24,FALSE),IF(AND(WEEKDAY(DJ4,2)=4,COUNTIF(Jours_fériés,AND(DJ4+1,DJ4+4))),HLOOKUP(DJ4+5,Journalier_HLV_Inter,23,FALSE)-HLOOKUP(DJ4+6,Journalier_HLV_Inter,24,FALSE),IF(AND(WEEKDAY(DJ4,2)=4,COUNTIF(Jours_fériés,DJ4+4)),HLOOKUP(DJ4+1,Journalier_HLV_Inter,23,FALSE)-HLOOKUP(DJ4+5,Journalier_HLV_Inter,24,FALSE),IF(AND(WEEKDAY(DJ4,2)=5,COUNTIF(Jours_fériés,DJ4+3)),HLOOKUP(DJ4+4,Journalier_HLV_Inter,23,FALSE)-HLOOKUP(DJ4+5,Journalier_HLV_Inter,24,FALSE),IF(AND(WEEKDAY(DJ4,2)=5,COUNTIF(Jours_fériés,DJ4+4)),HLOOKUP(DJ4+3,Journalier_HLV_Inter,23,FALSE)-HLOOKUP(DJ4+5,Journalier_HLV_Inter,24,FALSE),IF(COUNTIF(Week_end,DJ4),0,IF(COUNTIF(Jours_fériés,DJ4),0,HLOOKUP(DJ4+1,Journalier_HLV_Inter,23,FALSE)-HLOOKUP(DJ4+2,Journalier_HLV_Inter,24,FALSE)))))))))))))))))))</f>
        <v>0</v>
      </c>
      <c r="DK33" s="70">
        <f>IF(WEEKDAY(DK4,2)=5,(HLOOKUP(DK4+3,Journalier_HLV_Inter,23,FALSE)-HLOOKUP(DK4+4,Journalier_HLV_Inter,24,FALSE)),IF(AND(WEEKDAY(DK4,2)=1,COUNTIF(Jours_fériés,AND(DK4+1,IE+2))),HLOOKUP(DK4+3,Journalier_HLV_Inter,23,FALSE)-HLOOKUP(DK4+4,Journalier_HLV_Inter,24,FALSE),IF(AND(WEEKDAY(DK4,2)=1,COUNTIF(Jours_fériés,DK4+1)),HLOOKUP(DK4+2,Journalier_HLV_Inter,23,FALSE)-HLOOKUP(DK4+3,Journalier_HLV_Inter,24,FALSE),IF(AND(WEEKDAY(DK4,2)=1,COUNTIF(Jours_fériés,DK4+2)),HLOOKUP(DK4+1,Journalier_HLV_Inter,23,FALSE)-HLOOKUP(DK4+3,Journalier_HLV_Inter,24,FALSE),IF(AND(WEEKDAY(DK4,2)=2,COUNTIF(Jours_fériés,AND(DK4+1,DK4+2))),HLOOKUP(DK4+3,Journalier_HLV_Inter,23,FALSE)-HLOOKUP(DK4+4,Journalier_HLV_Inter,24,FALSE),IF(AND(WEEKDAY(DK4,2)=2,COUNTIF(Jours_fériés,DK4+1)),HLOOKUP(DK4+2,Journalier_HLV_Inter,23,FALSE)-HLOOKUP(DK4+3,Journalier_HLV_Inter,24,FALSE),IF(AND(WEEKDAY(DK4,2)=2,COUNTIF(Jours_fériés,DK4+2)),HLOOKUP(DK4+1,Journalier_HLV_Inter,23,FALSE)-HLOOKUP(DK4+3,Journalier_HLV_Inter,24,FALSE),IF(AND(WEEKDAY(DK4,2)=3,COUNTIF(Jours_fériés,AND(DK4+1,DK4+2))),HLOOKUP(DK4+3,Journalier_HLV_Inter,23,FALSE)-HLOOKUP(DK4+4,Journalier_HLV_Inter,24,FALSE),IF(AND(WEEKDAY(DK4,2)=3,COUNTIF(Jours_fériés,DK4+1)),HLOOKUP(DK4+2,Journalier_HLV_Inter,23,FALSE)-HLOOKUP(DK4+3,Journalier_HLV_Inter,24,FALSE),IF(AND(WEEKDAY(DK4,2)=3,COUNTIF(Jours_fériés,DK4+2)),HLOOKUP(DK4+1,Journalier_HLV_Inter,23,FALSE)-HLOOKUP(DK4+5,Journalier_HLV_Inter,24,FALSE),IF(WEEKDAY(DK4,2)=4,(HLOOKUP(DK4+1,Journalier_HLV_Inter,23,FALSE)-HLOOKUP(DK4+4,Journalier_HLV_Inter,24,FALSE)),IF(AND(WEEKDAY(DK4,2)=4,COUNTIF(Jours_fériés,DK4+1)),HLOOKUP(DK4+4,Journalier_HLV_Inter,23,FALSE)-HLOOKUP(DK4+5,Journalier_HLV_Inter,24,FALSE),IF(AND(WEEKDAY(DK4,2)=4,COUNTIF(Jours_fériés,AND(DK4+1,DK4+4))),HLOOKUP(DK4+5,Journalier_HLV_Inter,23,FALSE)-HLOOKUP(DK4+6,Journalier_HLV_Inter,24,FALSE),IF(AND(WEEKDAY(DK4,2)=4,COUNTIF(Jours_fériés,DK4+4)),HLOOKUP(DK4+1,Journalier_HLV_Inter,23,FALSE)-HLOOKUP(DK4+5,Journalier_HLV_Inter,24,FALSE),IF(AND(WEEKDAY(DK4,2)=5,COUNTIF(Jours_fériés,DK4+3)),HLOOKUP(DK4+4,Journalier_HLV_Inter,23,FALSE)-HLOOKUP(DK4+5,Journalier_HLV_Inter,24,FALSE),IF(AND(WEEKDAY(DK4,2)=5,COUNTIF(Jours_fériés,DK4+4)),HLOOKUP(DK4+3,Journalier_HLV_Inter,23,FALSE)-HLOOKUP(DK4+5,Journalier_HLV_Inter,24,FALSE),IF(COUNTIF(Week_end,DK4),0,IF(COUNTIF(Jours_fériés,DK4),0,HLOOKUP(DK4+1,Journalier_HLV_Inter,23,FALSE)-HLOOKUP(DK4+2,Journalier_HLV_Inter,24,FALSE)))))))))))))))))))</f>
        <v>0</v>
      </c>
      <c r="DL33" s="70">
        <f>IF(WEEKDAY(DL4,2)=5,(HLOOKUP(DL4+3,Journalier_HLV_Inter,23,FALSE)-HLOOKUP(DL4+4,Journalier_HLV_Inter,24,FALSE)),IF(AND(WEEKDAY(DL4,2)=1,COUNTIF(Jours_fériés,AND(DL4+1,IE+2))),HLOOKUP(DL4+3,Journalier_HLV_Inter,23,FALSE)-HLOOKUP(DL4+4,Journalier_HLV_Inter,24,FALSE),IF(AND(WEEKDAY(DL4,2)=1,COUNTIF(Jours_fériés,DL4+1)),HLOOKUP(DL4+2,Journalier_HLV_Inter,23,FALSE)-HLOOKUP(DL4+3,Journalier_HLV_Inter,24,FALSE),IF(AND(WEEKDAY(DL4,2)=1,COUNTIF(Jours_fériés,DL4+2)),HLOOKUP(DL4+1,Journalier_HLV_Inter,23,FALSE)-HLOOKUP(DL4+3,Journalier_HLV_Inter,24,FALSE),IF(AND(WEEKDAY(DL4,2)=2,COUNTIF(Jours_fériés,AND(DL4+1,DL4+2))),HLOOKUP(DL4+3,Journalier_HLV_Inter,23,FALSE)-HLOOKUP(DL4+4,Journalier_HLV_Inter,24,FALSE),IF(AND(WEEKDAY(DL4,2)=2,COUNTIF(Jours_fériés,DL4+1)),HLOOKUP(DL4+2,Journalier_HLV_Inter,23,FALSE)-HLOOKUP(DL4+3,Journalier_HLV_Inter,24,FALSE),IF(AND(WEEKDAY(DL4,2)=2,COUNTIF(Jours_fériés,DL4+2)),HLOOKUP(DL4+1,Journalier_HLV_Inter,23,FALSE)-HLOOKUP(DL4+3,Journalier_HLV_Inter,24,FALSE),IF(AND(WEEKDAY(DL4,2)=3,COUNTIF(Jours_fériés,AND(DL4+1,DL4+2))),HLOOKUP(DL4+3,Journalier_HLV_Inter,23,FALSE)-HLOOKUP(DL4+4,Journalier_HLV_Inter,24,FALSE),IF(AND(WEEKDAY(DL4,2)=3,COUNTIF(Jours_fériés,DL4+1)),HLOOKUP(DL4+2,Journalier_HLV_Inter,23,FALSE)-HLOOKUP(DL4+3,Journalier_HLV_Inter,24,FALSE),IF(AND(WEEKDAY(DL4,2)=3,COUNTIF(Jours_fériés,DL4+2)),HLOOKUP(DL4+1,Journalier_HLV_Inter,23,FALSE)-HLOOKUP(DL4+5,Journalier_HLV_Inter,24,FALSE),IF(WEEKDAY(DL4,2)=4,(HLOOKUP(DL4+1,Journalier_HLV_Inter,23,FALSE)-HLOOKUP(DL4+4,Journalier_HLV_Inter,24,FALSE)),IF(AND(WEEKDAY(DL4,2)=4,COUNTIF(Jours_fériés,DL4+1)),HLOOKUP(DL4+4,Journalier_HLV_Inter,23,FALSE)-HLOOKUP(DL4+5,Journalier_HLV_Inter,24,FALSE),IF(AND(WEEKDAY(DL4,2)=4,COUNTIF(Jours_fériés,AND(DL4+1,DL4+4))),HLOOKUP(DL4+5,Journalier_HLV_Inter,23,FALSE)-HLOOKUP(DL4+6,Journalier_HLV_Inter,24,FALSE),IF(AND(WEEKDAY(DL4,2)=4,COUNTIF(Jours_fériés,DL4+4)),HLOOKUP(DL4+1,Journalier_HLV_Inter,23,FALSE)-HLOOKUP(DL4+5,Journalier_HLV_Inter,24,FALSE),IF(AND(WEEKDAY(DL4,2)=5,COUNTIF(Jours_fériés,DL4+3)),HLOOKUP(DL4+4,Journalier_HLV_Inter,23,FALSE)-HLOOKUP(DL4+5,Journalier_HLV_Inter,24,FALSE),IF(AND(WEEKDAY(DL4,2)=5,COUNTIF(Jours_fériés,DL4+4)),HLOOKUP(DL4+3,Journalier_HLV_Inter,23,FALSE)-HLOOKUP(DL4+5,Journalier_HLV_Inter,24,FALSE),IF(COUNTIF(Week_end,DL4),0,IF(COUNTIF(Jours_fériés,DL4),0,HLOOKUP(DL4+1,Journalier_HLV_Inter,23,FALSE)-HLOOKUP(DL4+2,Journalier_HLV_Inter,24,FALSE)))))))))))))))))))</f>
        <v>0</v>
      </c>
      <c r="DM33" s="70">
        <f>IF(WEEKDAY(DM4,2)=5,(HLOOKUP(DM4+3,Journalier_HLV_Inter,23,FALSE)-HLOOKUP(DM4+4,Journalier_HLV_Inter,24,FALSE)),IF(AND(WEEKDAY(DM4,2)=1,COUNTIF(Jours_fériés,AND(DM4+1,IE+2))),HLOOKUP(DM4+3,Journalier_HLV_Inter,23,FALSE)-HLOOKUP(DM4+4,Journalier_HLV_Inter,24,FALSE),IF(AND(WEEKDAY(DM4,2)=1,COUNTIF(Jours_fériés,DM4+1)),HLOOKUP(DM4+2,Journalier_HLV_Inter,23,FALSE)-HLOOKUP(DM4+3,Journalier_HLV_Inter,24,FALSE),IF(AND(WEEKDAY(DM4,2)=1,COUNTIF(Jours_fériés,DM4+2)),HLOOKUP(DM4+1,Journalier_HLV_Inter,23,FALSE)-HLOOKUP(DM4+3,Journalier_HLV_Inter,24,FALSE),IF(AND(WEEKDAY(DM4,2)=2,COUNTIF(Jours_fériés,AND(DM4+1,DM4+2))),HLOOKUP(DM4+3,Journalier_HLV_Inter,23,FALSE)-HLOOKUP(DM4+4,Journalier_HLV_Inter,24,FALSE),IF(AND(WEEKDAY(DM4,2)=2,COUNTIF(Jours_fériés,DM4+1)),HLOOKUP(DM4+2,Journalier_HLV_Inter,23,FALSE)-HLOOKUP(DM4+3,Journalier_HLV_Inter,24,FALSE),IF(AND(WEEKDAY(DM4,2)=2,COUNTIF(Jours_fériés,DM4+2)),HLOOKUP(DM4+1,Journalier_HLV_Inter,23,FALSE)-HLOOKUP(DM4+3,Journalier_HLV_Inter,24,FALSE),IF(AND(WEEKDAY(DM4,2)=3,COUNTIF(Jours_fériés,AND(DM4+1,DM4+2))),HLOOKUP(DM4+3,Journalier_HLV_Inter,23,FALSE)-HLOOKUP(DM4+4,Journalier_HLV_Inter,24,FALSE),IF(AND(WEEKDAY(DM4,2)=3,COUNTIF(Jours_fériés,DM4+1)),HLOOKUP(DM4+2,Journalier_HLV_Inter,23,FALSE)-HLOOKUP(DM4+3,Journalier_HLV_Inter,24,FALSE),IF(AND(WEEKDAY(DM4,2)=3,COUNTIF(Jours_fériés,DM4+2)),HLOOKUP(DM4+1,Journalier_HLV_Inter,23,FALSE)-HLOOKUP(DM4+5,Journalier_HLV_Inter,24,FALSE),IF(WEEKDAY(DM4,2)=4,(HLOOKUP(DM4+1,Journalier_HLV_Inter,23,FALSE)-HLOOKUP(DM4+4,Journalier_HLV_Inter,24,FALSE)),IF(AND(WEEKDAY(DM4,2)=4,COUNTIF(Jours_fériés,DM4+1)),HLOOKUP(DM4+4,Journalier_HLV_Inter,23,FALSE)-HLOOKUP(DM4+5,Journalier_HLV_Inter,24,FALSE),IF(AND(WEEKDAY(DM4,2)=4,COUNTIF(Jours_fériés,AND(DM4+1,DM4+4))),HLOOKUP(DM4+5,Journalier_HLV_Inter,23,FALSE)-HLOOKUP(DM4+6,Journalier_HLV_Inter,24,FALSE),IF(AND(WEEKDAY(DM4,2)=4,COUNTIF(Jours_fériés,DM4+4)),HLOOKUP(DM4+1,Journalier_HLV_Inter,23,FALSE)-HLOOKUP(DM4+5,Journalier_HLV_Inter,24,FALSE),IF(AND(WEEKDAY(DM4,2)=5,COUNTIF(Jours_fériés,DM4+3)),HLOOKUP(DM4+4,Journalier_HLV_Inter,23,FALSE)-HLOOKUP(DM4+5,Journalier_HLV_Inter,24,FALSE),IF(AND(WEEKDAY(DM4,2)=5,COUNTIF(Jours_fériés,DM4+4)),HLOOKUP(DM4+3,Journalier_HLV_Inter,23,FALSE)-HLOOKUP(DM4+5,Journalier_HLV_Inter,24,FALSE),IF(COUNTIF(Week_end,DM4),0,IF(COUNTIF(Jours_fériés,DM4),0,HLOOKUP(DM4+1,Journalier_HLV_Inter,23,FALSE)-HLOOKUP(DM4+2,Journalier_HLV_Inter,24,FALSE)))))))))))))))))))</f>
        <v>0</v>
      </c>
      <c r="DN33" s="70">
        <f>IF(WEEKDAY(DN4,2)=5,(HLOOKUP(DN4+3,Journalier_HLV_Inter,23,FALSE)-HLOOKUP(DN4+4,Journalier_HLV_Inter,24,FALSE)),IF(AND(WEEKDAY(DN4,2)=1,COUNTIF(Jours_fériés,AND(DN4+1,IE+2))),HLOOKUP(DN4+3,Journalier_HLV_Inter,23,FALSE)-HLOOKUP(DN4+4,Journalier_HLV_Inter,24,FALSE),IF(AND(WEEKDAY(DN4,2)=1,COUNTIF(Jours_fériés,DN4+1)),HLOOKUP(DN4+2,Journalier_HLV_Inter,23,FALSE)-HLOOKUP(DN4+3,Journalier_HLV_Inter,24,FALSE),IF(AND(WEEKDAY(DN4,2)=1,COUNTIF(Jours_fériés,DN4+2)),HLOOKUP(DN4+1,Journalier_HLV_Inter,23,FALSE)-HLOOKUP(DN4+3,Journalier_HLV_Inter,24,FALSE),IF(AND(WEEKDAY(DN4,2)=2,COUNTIF(Jours_fériés,AND(DN4+1,DN4+2))),HLOOKUP(DN4+3,Journalier_HLV_Inter,23,FALSE)-HLOOKUP(DN4+4,Journalier_HLV_Inter,24,FALSE),IF(AND(WEEKDAY(DN4,2)=2,COUNTIF(Jours_fériés,DN4+1)),HLOOKUP(DN4+2,Journalier_HLV_Inter,23,FALSE)-HLOOKUP(DN4+3,Journalier_HLV_Inter,24,FALSE),IF(AND(WEEKDAY(DN4,2)=2,COUNTIF(Jours_fériés,DN4+2)),HLOOKUP(DN4+1,Journalier_HLV_Inter,23,FALSE)-HLOOKUP(DN4+3,Journalier_HLV_Inter,24,FALSE),IF(AND(WEEKDAY(DN4,2)=3,COUNTIF(Jours_fériés,AND(DN4+1,DN4+2))),HLOOKUP(DN4+3,Journalier_HLV_Inter,23,FALSE)-HLOOKUP(DN4+4,Journalier_HLV_Inter,24,FALSE),IF(AND(WEEKDAY(DN4,2)=3,COUNTIF(Jours_fériés,DN4+1)),HLOOKUP(DN4+2,Journalier_HLV_Inter,23,FALSE)-HLOOKUP(DN4+3,Journalier_HLV_Inter,24,FALSE),IF(AND(WEEKDAY(DN4,2)=3,COUNTIF(Jours_fériés,DN4+2)),HLOOKUP(DN4+1,Journalier_HLV_Inter,23,FALSE)-HLOOKUP(DN4+5,Journalier_HLV_Inter,24,FALSE),IF(WEEKDAY(DN4,2)=4,(HLOOKUP(DN4+1,Journalier_HLV_Inter,23,FALSE)-HLOOKUP(DN4+4,Journalier_HLV_Inter,24,FALSE)),IF(AND(WEEKDAY(DN4,2)=4,COUNTIF(Jours_fériés,DN4+1)),HLOOKUP(DN4+4,Journalier_HLV_Inter,23,FALSE)-HLOOKUP(DN4+5,Journalier_HLV_Inter,24,FALSE),IF(AND(WEEKDAY(DN4,2)=4,COUNTIF(Jours_fériés,AND(DN4+1,DN4+4))),HLOOKUP(DN4+5,Journalier_HLV_Inter,23,FALSE)-HLOOKUP(DN4+6,Journalier_HLV_Inter,24,FALSE),IF(AND(WEEKDAY(DN4,2)=4,COUNTIF(Jours_fériés,DN4+4)),HLOOKUP(DN4+1,Journalier_HLV_Inter,23,FALSE)-HLOOKUP(DN4+5,Journalier_HLV_Inter,24,FALSE),IF(AND(WEEKDAY(DN4,2)=5,COUNTIF(Jours_fériés,DN4+3)),HLOOKUP(DN4+4,Journalier_HLV_Inter,23,FALSE)-HLOOKUP(DN4+5,Journalier_HLV_Inter,24,FALSE),IF(AND(WEEKDAY(DN4,2)=5,COUNTIF(Jours_fériés,DN4+4)),HLOOKUP(DN4+3,Journalier_HLV_Inter,23,FALSE)-HLOOKUP(DN4+5,Journalier_HLV_Inter,24,FALSE),IF(COUNTIF(Week_end,DN4),0,IF(COUNTIF(Jours_fériés,DN4),0,HLOOKUP(DN4+1,Journalier_HLV_Inter,23,FALSE)-HLOOKUP(DN4+2,Journalier_HLV_Inter,24,FALSE)))))))))))))))))))</f>
        <v>0</v>
      </c>
      <c r="DO33" s="70">
        <f>IF(WEEKDAY(DO4,2)=5,(HLOOKUP(DO4+3,Journalier_HLV_Inter,23,FALSE)-HLOOKUP(DO4+4,Journalier_HLV_Inter,24,FALSE)),IF(AND(WEEKDAY(DO4,2)=1,COUNTIF(Jours_fériés,AND(DO4+1,IE+2))),HLOOKUP(DO4+3,Journalier_HLV_Inter,23,FALSE)-HLOOKUP(DO4+4,Journalier_HLV_Inter,24,FALSE),IF(AND(WEEKDAY(DO4,2)=1,COUNTIF(Jours_fériés,DO4+1)),HLOOKUP(DO4+2,Journalier_HLV_Inter,23,FALSE)-HLOOKUP(DO4+3,Journalier_HLV_Inter,24,FALSE),IF(AND(WEEKDAY(DO4,2)=1,COUNTIF(Jours_fériés,DO4+2)),HLOOKUP(DO4+1,Journalier_HLV_Inter,23,FALSE)-HLOOKUP(DO4+3,Journalier_HLV_Inter,24,FALSE),IF(AND(WEEKDAY(DO4,2)=2,COUNTIF(Jours_fériés,AND(DO4+1,DO4+2))),HLOOKUP(DO4+3,Journalier_HLV_Inter,23,FALSE)-HLOOKUP(DO4+4,Journalier_HLV_Inter,24,FALSE),IF(AND(WEEKDAY(DO4,2)=2,COUNTIF(Jours_fériés,DO4+1)),HLOOKUP(DO4+2,Journalier_HLV_Inter,23,FALSE)-HLOOKUP(DO4+3,Journalier_HLV_Inter,24,FALSE),IF(AND(WEEKDAY(DO4,2)=2,COUNTIF(Jours_fériés,DO4+2)),HLOOKUP(DO4+1,Journalier_HLV_Inter,23,FALSE)-HLOOKUP(DO4+3,Journalier_HLV_Inter,24,FALSE),IF(AND(WEEKDAY(DO4,2)=3,COUNTIF(Jours_fériés,AND(DO4+1,DO4+2))),HLOOKUP(DO4+3,Journalier_HLV_Inter,23,FALSE)-HLOOKUP(DO4+4,Journalier_HLV_Inter,24,FALSE),IF(AND(WEEKDAY(DO4,2)=3,COUNTIF(Jours_fériés,DO4+1)),HLOOKUP(DO4+2,Journalier_HLV_Inter,23,FALSE)-HLOOKUP(DO4+3,Journalier_HLV_Inter,24,FALSE),IF(AND(WEEKDAY(DO4,2)=3,COUNTIF(Jours_fériés,DO4+2)),HLOOKUP(DO4+1,Journalier_HLV_Inter,23,FALSE)-HLOOKUP(DO4+5,Journalier_HLV_Inter,24,FALSE),IF(WEEKDAY(DO4,2)=4,(HLOOKUP(DO4+1,Journalier_HLV_Inter,23,FALSE)-HLOOKUP(DO4+4,Journalier_HLV_Inter,24,FALSE)),IF(AND(WEEKDAY(DO4,2)=4,COUNTIF(Jours_fériés,DO4+1)),HLOOKUP(DO4+4,Journalier_HLV_Inter,23,FALSE)-HLOOKUP(DO4+5,Journalier_HLV_Inter,24,FALSE),IF(AND(WEEKDAY(DO4,2)=4,COUNTIF(Jours_fériés,AND(DO4+1,DO4+4))),HLOOKUP(DO4+5,Journalier_HLV_Inter,23,FALSE)-HLOOKUP(DO4+6,Journalier_HLV_Inter,24,FALSE),IF(AND(WEEKDAY(DO4,2)=4,COUNTIF(Jours_fériés,DO4+4)),HLOOKUP(DO4+1,Journalier_HLV_Inter,23,FALSE)-HLOOKUP(DO4+5,Journalier_HLV_Inter,24,FALSE),IF(AND(WEEKDAY(DO4,2)=5,COUNTIF(Jours_fériés,DO4+3)),HLOOKUP(DO4+4,Journalier_HLV_Inter,23,FALSE)-HLOOKUP(DO4+5,Journalier_HLV_Inter,24,FALSE),IF(AND(WEEKDAY(DO4,2)=5,COUNTIF(Jours_fériés,DO4+4)),HLOOKUP(DO4+3,Journalier_HLV_Inter,23,FALSE)-HLOOKUP(DO4+5,Journalier_HLV_Inter,24,FALSE),IF(COUNTIF(Week_end,DO4),0,IF(COUNTIF(Jours_fériés,DO4),0,HLOOKUP(DO4+1,Journalier_HLV_Inter,23,FALSE)-HLOOKUP(DO4+2,Journalier_HLV_Inter,24,FALSE)))))))))))))))))))</f>
        <v>0</v>
      </c>
      <c r="DP33" s="70">
        <f>IF(WEEKDAY(DP4,2)=5,(HLOOKUP(DP4+3,Journalier_HLV_Inter,23,FALSE)-HLOOKUP(DP4+4,Journalier_HLV_Inter,24,FALSE)),IF(AND(WEEKDAY(DP4,2)=1,COUNTIF(Jours_fériés,AND(DP4+1,IE+2))),HLOOKUP(DP4+3,Journalier_HLV_Inter,23,FALSE)-HLOOKUP(DP4+4,Journalier_HLV_Inter,24,FALSE),IF(AND(WEEKDAY(DP4,2)=1,COUNTIF(Jours_fériés,DP4+1)),HLOOKUP(DP4+2,Journalier_HLV_Inter,23,FALSE)-HLOOKUP(DP4+3,Journalier_HLV_Inter,24,FALSE),IF(AND(WEEKDAY(DP4,2)=1,COUNTIF(Jours_fériés,DP4+2)),HLOOKUP(DP4+1,Journalier_HLV_Inter,23,FALSE)-HLOOKUP(DP4+3,Journalier_HLV_Inter,24,FALSE),IF(AND(WEEKDAY(DP4,2)=2,COUNTIF(Jours_fériés,AND(DP4+1,DP4+2))),HLOOKUP(DP4+3,Journalier_HLV_Inter,23,FALSE)-HLOOKUP(DP4+4,Journalier_HLV_Inter,24,FALSE),IF(AND(WEEKDAY(DP4,2)=2,COUNTIF(Jours_fériés,DP4+1)),HLOOKUP(DP4+2,Journalier_HLV_Inter,23,FALSE)-HLOOKUP(DP4+3,Journalier_HLV_Inter,24,FALSE),IF(AND(WEEKDAY(DP4,2)=2,COUNTIF(Jours_fériés,DP4+2)),HLOOKUP(DP4+1,Journalier_HLV_Inter,23,FALSE)-HLOOKUP(DP4+3,Journalier_HLV_Inter,24,FALSE),IF(AND(WEEKDAY(DP4,2)=3,COUNTIF(Jours_fériés,AND(DP4+1,DP4+2))),HLOOKUP(DP4+3,Journalier_HLV_Inter,23,FALSE)-HLOOKUP(DP4+4,Journalier_HLV_Inter,24,FALSE),IF(AND(WEEKDAY(DP4,2)=3,COUNTIF(Jours_fériés,DP4+1)),HLOOKUP(DP4+2,Journalier_HLV_Inter,23,FALSE)-HLOOKUP(DP4+3,Journalier_HLV_Inter,24,FALSE),IF(AND(WEEKDAY(DP4,2)=3,COUNTIF(Jours_fériés,DP4+2)),HLOOKUP(DP4+1,Journalier_HLV_Inter,23,FALSE)-HLOOKUP(DP4+5,Journalier_HLV_Inter,24,FALSE),IF(WEEKDAY(DP4,2)=4,(HLOOKUP(DP4+1,Journalier_HLV_Inter,23,FALSE)-HLOOKUP(DP4+4,Journalier_HLV_Inter,24,FALSE)),IF(AND(WEEKDAY(DP4,2)=4,COUNTIF(Jours_fériés,DP4+1)),HLOOKUP(DP4+4,Journalier_HLV_Inter,23,FALSE)-HLOOKUP(DP4+5,Journalier_HLV_Inter,24,FALSE),IF(AND(WEEKDAY(DP4,2)=4,COUNTIF(Jours_fériés,AND(DP4+1,DP4+4))),HLOOKUP(DP4+5,Journalier_HLV_Inter,23,FALSE)-HLOOKUP(DP4+6,Journalier_HLV_Inter,24,FALSE),IF(AND(WEEKDAY(DP4,2)=4,COUNTIF(Jours_fériés,DP4+4)),HLOOKUP(DP4+1,Journalier_HLV_Inter,23,FALSE)-HLOOKUP(DP4+5,Journalier_HLV_Inter,24,FALSE),IF(AND(WEEKDAY(DP4,2)=5,COUNTIF(Jours_fériés,DP4+3)),HLOOKUP(DP4+4,Journalier_HLV_Inter,23,FALSE)-HLOOKUP(DP4+5,Journalier_HLV_Inter,24,FALSE),IF(AND(WEEKDAY(DP4,2)=5,COUNTIF(Jours_fériés,DP4+4)),HLOOKUP(DP4+3,Journalier_HLV_Inter,23,FALSE)-HLOOKUP(DP4+5,Journalier_HLV_Inter,24,FALSE),IF(COUNTIF(Week_end,DP4),0,IF(COUNTIF(Jours_fériés,DP4),0,HLOOKUP(DP4+1,Journalier_HLV_Inter,23,FALSE)-HLOOKUP(DP4+2,Journalier_HLV_Inter,24,FALSE)))))))))))))))))))</f>
        <v>0</v>
      </c>
      <c r="DQ33" s="70">
        <f>IF(WEEKDAY(DQ4,2)=5,(HLOOKUP(DQ4+3,Journalier_HLV_Inter,23,FALSE)-HLOOKUP(DQ4+4,Journalier_HLV_Inter,24,FALSE)),IF(AND(WEEKDAY(DQ4,2)=1,COUNTIF(Jours_fériés,AND(DQ4+1,IE+2))),HLOOKUP(DQ4+3,Journalier_HLV_Inter,23,FALSE)-HLOOKUP(DQ4+4,Journalier_HLV_Inter,24,FALSE),IF(AND(WEEKDAY(DQ4,2)=1,COUNTIF(Jours_fériés,DQ4+1)),HLOOKUP(DQ4+2,Journalier_HLV_Inter,23,FALSE)-HLOOKUP(DQ4+3,Journalier_HLV_Inter,24,FALSE),IF(AND(WEEKDAY(DQ4,2)=1,COUNTIF(Jours_fériés,DQ4+2)),HLOOKUP(DQ4+1,Journalier_HLV_Inter,23,FALSE)-HLOOKUP(DQ4+3,Journalier_HLV_Inter,24,FALSE),IF(AND(WEEKDAY(DQ4,2)=2,COUNTIF(Jours_fériés,AND(DQ4+1,DQ4+2))),HLOOKUP(DQ4+3,Journalier_HLV_Inter,23,FALSE)-HLOOKUP(DQ4+4,Journalier_HLV_Inter,24,FALSE),IF(AND(WEEKDAY(DQ4,2)=2,COUNTIF(Jours_fériés,DQ4+1)),HLOOKUP(DQ4+2,Journalier_HLV_Inter,23,FALSE)-HLOOKUP(DQ4+3,Journalier_HLV_Inter,24,FALSE),IF(AND(WEEKDAY(DQ4,2)=2,COUNTIF(Jours_fériés,DQ4+2)),HLOOKUP(DQ4+1,Journalier_HLV_Inter,23,FALSE)-HLOOKUP(DQ4+3,Journalier_HLV_Inter,24,FALSE),IF(AND(WEEKDAY(DQ4,2)=3,COUNTIF(Jours_fériés,AND(DQ4+1,DQ4+2))),HLOOKUP(DQ4+3,Journalier_HLV_Inter,23,FALSE)-HLOOKUP(DQ4+4,Journalier_HLV_Inter,24,FALSE),IF(AND(WEEKDAY(DQ4,2)=3,COUNTIF(Jours_fériés,DQ4+1)),HLOOKUP(DQ4+2,Journalier_HLV_Inter,23,FALSE)-HLOOKUP(DQ4+3,Journalier_HLV_Inter,24,FALSE),IF(AND(WEEKDAY(DQ4,2)=3,COUNTIF(Jours_fériés,DQ4+2)),HLOOKUP(DQ4+1,Journalier_HLV_Inter,23,FALSE)-HLOOKUP(DQ4+5,Journalier_HLV_Inter,24,FALSE),IF(WEEKDAY(DQ4,2)=4,(HLOOKUP(DQ4+1,Journalier_HLV_Inter,23,FALSE)-HLOOKUP(DQ4+4,Journalier_HLV_Inter,24,FALSE)),IF(AND(WEEKDAY(DQ4,2)=4,COUNTIF(Jours_fériés,DQ4+1)),HLOOKUP(DQ4+4,Journalier_HLV_Inter,23,FALSE)-HLOOKUP(DQ4+5,Journalier_HLV_Inter,24,FALSE),IF(AND(WEEKDAY(DQ4,2)=4,COUNTIF(Jours_fériés,AND(DQ4+1,DQ4+4))),HLOOKUP(DQ4+5,Journalier_HLV_Inter,23,FALSE)-HLOOKUP(DQ4+6,Journalier_HLV_Inter,24,FALSE),IF(AND(WEEKDAY(DQ4,2)=4,COUNTIF(Jours_fériés,DQ4+4)),HLOOKUP(DQ4+1,Journalier_HLV_Inter,23,FALSE)-HLOOKUP(DQ4+5,Journalier_HLV_Inter,24,FALSE),IF(AND(WEEKDAY(DQ4,2)=5,COUNTIF(Jours_fériés,DQ4+3)),HLOOKUP(DQ4+4,Journalier_HLV_Inter,23,FALSE)-HLOOKUP(DQ4+5,Journalier_HLV_Inter,24,FALSE),IF(AND(WEEKDAY(DQ4,2)=5,COUNTIF(Jours_fériés,DQ4+4)),HLOOKUP(DQ4+3,Journalier_HLV_Inter,23,FALSE)-HLOOKUP(DQ4+5,Journalier_HLV_Inter,24,FALSE),IF(COUNTIF(Week_end,DQ4),0,IF(COUNTIF(Jours_fériés,DQ4),0,HLOOKUP(DQ4+1,Journalier_HLV_Inter,23,FALSE)-HLOOKUP(DQ4+2,Journalier_HLV_Inter,24,FALSE)))))))))))))))))))</f>
        <v>0</v>
      </c>
      <c r="DR33" s="70">
        <f>IF(WEEKDAY(DR4,2)=5,(HLOOKUP(DR4+3,Journalier_HLV_Inter,23,FALSE)-HLOOKUP(DR4+4,Journalier_HLV_Inter,24,FALSE)),IF(AND(WEEKDAY(DR4,2)=1,COUNTIF(Jours_fériés,AND(DR4+1,IE+2))),HLOOKUP(DR4+3,Journalier_HLV_Inter,23,FALSE)-HLOOKUP(DR4+4,Journalier_HLV_Inter,24,FALSE),IF(AND(WEEKDAY(DR4,2)=1,COUNTIF(Jours_fériés,DR4+1)),HLOOKUP(DR4+2,Journalier_HLV_Inter,23,FALSE)-HLOOKUP(DR4+3,Journalier_HLV_Inter,24,FALSE),IF(AND(WEEKDAY(DR4,2)=1,COUNTIF(Jours_fériés,DR4+2)),HLOOKUP(DR4+1,Journalier_HLV_Inter,23,FALSE)-HLOOKUP(DR4+3,Journalier_HLV_Inter,24,FALSE),IF(AND(WEEKDAY(DR4,2)=2,COUNTIF(Jours_fériés,AND(DR4+1,DR4+2))),HLOOKUP(DR4+3,Journalier_HLV_Inter,23,FALSE)-HLOOKUP(DR4+4,Journalier_HLV_Inter,24,FALSE),IF(AND(WEEKDAY(DR4,2)=2,COUNTIF(Jours_fériés,DR4+1)),HLOOKUP(DR4+2,Journalier_HLV_Inter,23,FALSE)-HLOOKUP(DR4+3,Journalier_HLV_Inter,24,FALSE),IF(AND(WEEKDAY(DR4,2)=2,COUNTIF(Jours_fériés,DR4+2)),HLOOKUP(DR4+1,Journalier_HLV_Inter,23,FALSE)-HLOOKUP(DR4+3,Journalier_HLV_Inter,24,FALSE),IF(AND(WEEKDAY(DR4,2)=3,COUNTIF(Jours_fériés,AND(DR4+1,DR4+2))),HLOOKUP(DR4+3,Journalier_HLV_Inter,23,FALSE)-HLOOKUP(DR4+4,Journalier_HLV_Inter,24,FALSE),IF(AND(WEEKDAY(DR4,2)=3,COUNTIF(Jours_fériés,DR4+1)),HLOOKUP(DR4+2,Journalier_HLV_Inter,23,FALSE)-HLOOKUP(DR4+3,Journalier_HLV_Inter,24,FALSE),IF(AND(WEEKDAY(DR4,2)=3,COUNTIF(Jours_fériés,DR4+2)),HLOOKUP(DR4+1,Journalier_HLV_Inter,23,FALSE)-HLOOKUP(DR4+5,Journalier_HLV_Inter,24,FALSE),IF(WEEKDAY(DR4,2)=4,(HLOOKUP(DR4+1,Journalier_HLV_Inter,23,FALSE)-HLOOKUP(DR4+4,Journalier_HLV_Inter,24,FALSE)),IF(AND(WEEKDAY(DR4,2)=4,COUNTIF(Jours_fériés,DR4+1)),HLOOKUP(DR4+4,Journalier_HLV_Inter,23,FALSE)-HLOOKUP(DR4+5,Journalier_HLV_Inter,24,FALSE),IF(AND(WEEKDAY(DR4,2)=4,COUNTIF(Jours_fériés,AND(DR4+1,DR4+4))),HLOOKUP(DR4+5,Journalier_HLV_Inter,23,FALSE)-HLOOKUP(DR4+6,Journalier_HLV_Inter,24,FALSE),IF(AND(WEEKDAY(DR4,2)=4,COUNTIF(Jours_fériés,DR4+4)),HLOOKUP(DR4+1,Journalier_HLV_Inter,23,FALSE)-HLOOKUP(DR4+5,Journalier_HLV_Inter,24,FALSE),IF(AND(WEEKDAY(DR4,2)=5,COUNTIF(Jours_fériés,DR4+3)),HLOOKUP(DR4+4,Journalier_HLV_Inter,23,FALSE)-HLOOKUP(DR4+5,Journalier_HLV_Inter,24,FALSE),IF(AND(WEEKDAY(DR4,2)=5,COUNTIF(Jours_fériés,DR4+4)),HLOOKUP(DR4+3,Journalier_HLV_Inter,23,FALSE)-HLOOKUP(DR4+5,Journalier_HLV_Inter,24,FALSE),IF(COUNTIF(Week_end,DR4),0,IF(COUNTIF(Jours_fériés,DR4),0,HLOOKUP(DR4+1,Journalier_HLV_Inter,23,FALSE)-HLOOKUP(DR4+2,Journalier_HLV_Inter,24,FALSE)))))))))))))))))))</f>
        <v>0</v>
      </c>
      <c r="DS33" s="70">
        <f>IF(WEEKDAY(DS4,2)=5,(HLOOKUP(DS4+3,Journalier_HLV_Inter,23,FALSE)-HLOOKUP(DS4+4,Journalier_HLV_Inter,24,FALSE)),IF(AND(WEEKDAY(DS4,2)=1,COUNTIF(Jours_fériés,AND(DS4+1,IE+2))),HLOOKUP(DS4+3,Journalier_HLV_Inter,23,FALSE)-HLOOKUP(DS4+4,Journalier_HLV_Inter,24,FALSE),IF(AND(WEEKDAY(DS4,2)=1,COUNTIF(Jours_fériés,DS4+1)),HLOOKUP(DS4+2,Journalier_HLV_Inter,23,FALSE)-HLOOKUP(DS4+3,Journalier_HLV_Inter,24,FALSE),IF(AND(WEEKDAY(DS4,2)=1,COUNTIF(Jours_fériés,DS4+2)),HLOOKUP(DS4+1,Journalier_HLV_Inter,23,FALSE)-HLOOKUP(DS4+3,Journalier_HLV_Inter,24,FALSE),IF(AND(WEEKDAY(DS4,2)=2,COUNTIF(Jours_fériés,AND(DS4+1,DS4+2))),HLOOKUP(DS4+3,Journalier_HLV_Inter,23,FALSE)-HLOOKUP(DS4+4,Journalier_HLV_Inter,24,FALSE),IF(AND(WEEKDAY(DS4,2)=2,COUNTIF(Jours_fériés,DS4+1)),HLOOKUP(DS4+2,Journalier_HLV_Inter,23,FALSE)-HLOOKUP(DS4+3,Journalier_HLV_Inter,24,FALSE),IF(AND(WEEKDAY(DS4,2)=2,COUNTIF(Jours_fériés,DS4+2)),HLOOKUP(DS4+1,Journalier_HLV_Inter,23,FALSE)-HLOOKUP(DS4+3,Journalier_HLV_Inter,24,FALSE),IF(AND(WEEKDAY(DS4,2)=3,COUNTIF(Jours_fériés,AND(DS4+1,DS4+2))),HLOOKUP(DS4+3,Journalier_HLV_Inter,23,FALSE)-HLOOKUP(DS4+4,Journalier_HLV_Inter,24,FALSE),IF(AND(WEEKDAY(DS4,2)=3,COUNTIF(Jours_fériés,DS4+1)),HLOOKUP(DS4+2,Journalier_HLV_Inter,23,FALSE)-HLOOKUP(DS4+3,Journalier_HLV_Inter,24,FALSE),IF(AND(WEEKDAY(DS4,2)=3,COUNTIF(Jours_fériés,DS4+2)),HLOOKUP(DS4+1,Journalier_HLV_Inter,23,FALSE)-HLOOKUP(DS4+5,Journalier_HLV_Inter,24,FALSE),IF(WEEKDAY(DS4,2)=4,(HLOOKUP(DS4+1,Journalier_HLV_Inter,23,FALSE)-HLOOKUP(DS4+4,Journalier_HLV_Inter,24,FALSE)),IF(AND(WEEKDAY(DS4,2)=4,COUNTIF(Jours_fériés,DS4+1)),HLOOKUP(DS4+4,Journalier_HLV_Inter,23,FALSE)-HLOOKUP(DS4+5,Journalier_HLV_Inter,24,FALSE),IF(AND(WEEKDAY(DS4,2)=4,COUNTIF(Jours_fériés,AND(DS4+1,DS4+4))),HLOOKUP(DS4+5,Journalier_HLV_Inter,23,FALSE)-HLOOKUP(DS4+6,Journalier_HLV_Inter,24,FALSE),IF(AND(WEEKDAY(DS4,2)=4,COUNTIF(Jours_fériés,DS4+4)),HLOOKUP(DS4+1,Journalier_HLV_Inter,23,FALSE)-HLOOKUP(DS4+5,Journalier_HLV_Inter,24,FALSE),IF(AND(WEEKDAY(DS4,2)=5,COUNTIF(Jours_fériés,DS4+3)),HLOOKUP(DS4+4,Journalier_HLV_Inter,23,FALSE)-HLOOKUP(DS4+5,Journalier_HLV_Inter,24,FALSE),IF(AND(WEEKDAY(DS4,2)=5,COUNTIF(Jours_fériés,DS4+4)),HLOOKUP(DS4+3,Journalier_HLV_Inter,23,FALSE)-HLOOKUP(DS4+5,Journalier_HLV_Inter,24,FALSE),IF(COUNTIF(Week_end,DS4),0,IF(COUNTIF(Jours_fériés,DS4),0,HLOOKUP(DS4+1,Journalier_HLV_Inter,23,FALSE)-HLOOKUP(DS4+2,Journalier_HLV_Inter,24,FALSE)))))))))))))))))))</f>
        <v>0</v>
      </c>
      <c r="DT33" s="70">
        <f>IF(WEEKDAY(DT4,2)=5,(HLOOKUP(DT4+3,Journalier_HLV_Inter,23,FALSE)-HLOOKUP(DT4+4,Journalier_HLV_Inter,24,FALSE)),IF(AND(WEEKDAY(DT4,2)=1,COUNTIF(Jours_fériés,AND(DT4+1,IE+2))),HLOOKUP(DT4+3,Journalier_HLV_Inter,23,FALSE)-HLOOKUP(DT4+4,Journalier_HLV_Inter,24,FALSE),IF(AND(WEEKDAY(DT4,2)=1,COUNTIF(Jours_fériés,DT4+1)),HLOOKUP(DT4+2,Journalier_HLV_Inter,23,FALSE)-HLOOKUP(DT4+3,Journalier_HLV_Inter,24,FALSE),IF(AND(WEEKDAY(DT4,2)=1,COUNTIF(Jours_fériés,DT4+2)),HLOOKUP(DT4+1,Journalier_HLV_Inter,23,FALSE)-HLOOKUP(DT4+3,Journalier_HLV_Inter,24,FALSE),IF(AND(WEEKDAY(DT4,2)=2,COUNTIF(Jours_fériés,AND(DT4+1,DT4+2))),HLOOKUP(DT4+3,Journalier_HLV_Inter,23,FALSE)-HLOOKUP(DT4+4,Journalier_HLV_Inter,24,FALSE),IF(AND(WEEKDAY(DT4,2)=2,COUNTIF(Jours_fériés,DT4+1)),HLOOKUP(DT4+2,Journalier_HLV_Inter,23,FALSE)-HLOOKUP(DT4+3,Journalier_HLV_Inter,24,FALSE),IF(AND(WEEKDAY(DT4,2)=2,COUNTIF(Jours_fériés,DT4+2)),HLOOKUP(DT4+1,Journalier_HLV_Inter,23,FALSE)-HLOOKUP(DT4+3,Journalier_HLV_Inter,24,FALSE),IF(AND(WEEKDAY(DT4,2)=3,COUNTIF(Jours_fériés,AND(DT4+1,DT4+2))),HLOOKUP(DT4+3,Journalier_HLV_Inter,23,FALSE)-HLOOKUP(DT4+4,Journalier_HLV_Inter,24,FALSE),IF(AND(WEEKDAY(DT4,2)=3,COUNTIF(Jours_fériés,DT4+1)),HLOOKUP(DT4+2,Journalier_HLV_Inter,23,FALSE)-HLOOKUP(DT4+3,Journalier_HLV_Inter,24,FALSE),IF(AND(WEEKDAY(DT4,2)=3,COUNTIF(Jours_fériés,DT4+2)),HLOOKUP(DT4+1,Journalier_HLV_Inter,23,FALSE)-HLOOKUP(DT4+5,Journalier_HLV_Inter,24,FALSE),IF(WEEKDAY(DT4,2)=4,(HLOOKUP(DT4+1,Journalier_HLV_Inter,23,FALSE)-HLOOKUP(DT4+4,Journalier_HLV_Inter,24,FALSE)),IF(AND(WEEKDAY(DT4,2)=4,COUNTIF(Jours_fériés,DT4+1)),HLOOKUP(DT4+4,Journalier_HLV_Inter,23,FALSE)-HLOOKUP(DT4+5,Journalier_HLV_Inter,24,FALSE),IF(AND(WEEKDAY(DT4,2)=4,COUNTIF(Jours_fériés,AND(DT4+1,DT4+4))),HLOOKUP(DT4+5,Journalier_HLV_Inter,23,FALSE)-HLOOKUP(DT4+6,Journalier_HLV_Inter,24,FALSE),IF(AND(WEEKDAY(DT4,2)=4,COUNTIF(Jours_fériés,DT4+4)),HLOOKUP(DT4+1,Journalier_HLV_Inter,23,FALSE)-HLOOKUP(DT4+5,Journalier_HLV_Inter,24,FALSE),IF(AND(WEEKDAY(DT4,2)=5,COUNTIF(Jours_fériés,DT4+3)),HLOOKUP(DT4+4,Journalier_HLV_Inter,23,FALSE)-HLOOKUP(DT4+5,Journalier_HLV_Inter,24,FALSE),IF(AND(WEEKDAY(DT4,2)=5,COUNTIF(Jours_fériés,DT4+4)),HLOOKUP(DT4+3,Journalier_HLV_Inter,23,FALSE)-HLOOKUP(DT4+5,Journalier_HLV_Inter,24,FALSE),IF(COUNTIF(Week_end,DT4),0,IF(COUNTIF(Jours_fériés,DT4),0,HLOOKUP(DT4+1,Journalier_HLV_Inter,23,FALSE)-HLOOKUP(DT4+2,Journalier_HLV_Inter,24,FALSE)))))))))))))))))))</f>
        <v>0</v>
      </c>
      <c r="DU33" s="70">
        <f>IF(WEEKDAY(DU4,2)=5,(HLOOKUP(DU4+3,Journalier_HLV_Inter,23,FALSE)-HLOOKUP(DU4+4,Journalier_HLV_Inter,24,FALSE)),IF(AND(WEEKDAY(DU4,2)=1,COUNTIF(Jours_fériés,AND(DU4+1,IE+2))),HLOOKUP(DU4+3,Journalier_HLV_Inter,23,FALSE)-HLOOKUP(DU4+4,Journalier_HLV_Inter,24,FALSE),IF(AND(WEEKDAY(DU4,2)=1,COUNTIF(Jours_fériés,DU4+1)),HLOOKUP(DU4+2,Journalier_HLV_Inter,23,FALSE)-HLOOKUP(DU4+3,Journalier_HLV_Inter,24,FALSE),IF(AND(WEEKDAY(DU4,2)=1,COUNTIF(Jours_fériés,DU4+2)),HLOOKUP(DU4+1,Journalier_HLV_Inter,23,FALSE)-HLOOKUP(DU4+3,Journalier_HLV_Inter,24,FALSE),IF(AND(WEEKDAY(DU4,2)=2,COUNTIF(Jours_fériés,AND(DU4+1,DU4+2))),HLOOKUP(DU4+3,Journalier_HLV_Inter,23,FALSE)-HLOOKUP(DU4+4,Journalier_HLV_Inter,24,FALSE),IF(AND(WEEKDAY(DU4,2)=2,COUNTIF(Jours_fériés,DU4+1)),HLOOKUP(DU4+2,Journalier_HLV_Inter,23,FALSE)-HLOOKUP(DU4+3,Journalier_HLV_Inter,24,FALSE),IF(AND(WEEKDAY(DU4,2)=2,COUNTIF(Jours_fériés,DU4+2)),HLOOKUP(DU4+1,Journalier_HLV_Inter,23,FALSE)-HLOOKUP(DU4+3,Journalier_HLV_Inter,24,FALSE),IF(AND(WEEKDAY(DU4,2)=3,COUNTIF(Jours_fériés,AND(DU4+1,DU4+2))),HLOOKUP(DU4+3,Journalier_HLV_Inter,23,FALSE)-HLOOKUP(DU4+4,Journalier_HLV_Inter,24,FALSE),IF(AND(WEEKDAY(DU4,2)=3,COUNTIF(Jours_fériés,DU4+1)),HLOOKUP(DU4+2,Journalier_HLV_Inter,23,FALSE)-HLOOKUP(DU4+3,Journalier_HLV_Inter,24,FALSE),IF(AND(WEEKDAY(DU4,2)=3,COUNTIF(Jours_fériés,DU4+2)),HLOOKUP(DU4+1,Journalier_HLV_Inter,23,FALSE)-HLOOKUP(DU4+5,Journalier_HLV_Inter,24,FALSE),IF(WEEKDAY(DU4,2)=4,(HLOOKUP(DU4+1,Journalier_HLV_Inter,23,FALSE)-HLOOKUP(DU4+4,Journalier_HLV_Inter,24,FALSE)),IF(AND(WEEKDAY(DU4,2)=4,COUNTIF(Jours_fériés,DU4+1)),HLOOKUP(DU4+4,Journalier_HLV_Inter,23,FALSE)-HLOOKUP(DU4+5,Journalier_HLV_Inter,24,FALSE),IF(AND(WEEKDAY(DU4,2)=4,COUNTIF(Jours_fériés,AND(DU4+1,DU4+4))),HLOOKUP(DU4+5,Journalier_HLV_Inter,23,FALSE)-HLOOKUP(DU4+6,Journalier_HLV_Inter,24,FALSE),IF(AND(WEEKDAY(DU4,2)=4,COUNTIF(Jours_fériés,DU4+4)),HLOOKUP(DU4+1,Journalier_HLV_Inter,23,FALSE)-HLOOKUP(DU4+5,Journalier_HLV_Inter,24,FALSE),IF(AND(WEEKDAY(DU4,2)=5,COUNTIF(Jours_fériés,DU4+3)),HLOOKUP(DU4+4,Journalier_HLV_Inter,23,FALSE)-HLOOKUP(DU4+5,Journalier_HLV_Inter,24,FALSE),IF(AND(WEEKDAY(DU4,2)=5,COUNTIF(Jours_fériés,DU4+4)),HLOOKUP(DU4+3,Journalier_HLV_Inter,23,FALSE)-HLOOKUP(DU4+5,Journalier_HLV_Inter,24,FALSE),IF(COUNTIF(Week_end,DU4),0,IF(COUNTIF(Jours_fériés,DU4),0,HLOOKUP(DU4+1,Journalier_HLV_Inter,23,FALSE)-HLOOKUP(DU4+2,Journalier_HLV_Inter,24,FALSE)))))))))))))))))))</f>
        <v>0</v>
      </c>
      <c r="DV33" s="70">
        <f>IF(WEEKDAY(DV4,2)=5,(HLOOKUP(DV4+3,Journalier_HLV_Inter,23,FALSE)-HLOOKUP(DV4+4,Journalier_HLV_Inter,24,FALSE)),IF(AND(WEEKDAY(DV4,2)=1,COUNTIF(Jours_fériés,AND(DV4+1,IE+2))),HLOOKUP(DV4+3,Journalier_HLV_Inter,23,FALSE)-HLOOKUP(DV4+4,Journalier_HLV_Inter,24,FALSE),IF(AND(WEEKDAY(DV4,2)=1,COUNTIF(Jours_fériés,DV4+1)),HLOOKUP(DV4+2,Journalier_HLV_Inter,23,FALSE)-HLOOKUP(DV4+3,Journalier_HLV_Inter,24,FALSE),IF(AND(WEEKDAY(DV4,2)=1,COUNTIF(Jours_fériés,DV4+2)),HLOOKUP(DV4+1,Journalier_HLV_Inter,23,FALSE)-HLOOKUP(DV4+3,Journalier_HLV_Inter,24,FALSE),IF(AND(WEEKDAY(DV4,2)=2,COUNTIF(Jours_fériés,AND(DV4+1,DV4+2))),HLOOKUP(DV4+3,Journalier_HLV_Inter,23,FALSE)-HLOOKUP(DV4+4,Journalier_HLV_Inter,24,FALSE),IF(AND(WEEKDAY(DV4,2)=2,COUNTIF(Jours_fériés,DV4+1)),HLOOKUP(DV4+2,Journalier_HLV_Inter,23,FALSE)-HLOOKUP(DV4+3,Journalier_HLV_Inter,24,FALSE),IF(AND(WEEKDAY(DV4,2)=2,COUNTIF(Jours_fériés,DV4+2)),HLOOKUP(DV4+1,Journalier_HLV_Inter,23,FALSE)-HLOOKUP(DV4+3,Journalier_HLV_Inter,24,FALSE),IF(AND(WEEKDAY(DV4,2)=3,COUNTIF(Jours_fériés,AND(DV4+1,DV4+2))),HLOOKUP(DV4+3,Journalier_HLV_Inter,23,FALSE)-HLOOKUP(DV4+4,Journalier_HLV_Inter,24,FALSE),IF(AND(WEEKDAY(DV4,2)=3,COUNTIF(Jours_fériés,DV4+1)),HLOOKUP(DV4+2,Journalier_HLV_Inter,23,FALSE)-HLOOKUP(DV4+3,Journalier_HLV_Inter,24,FALSE),IF(AND(WEEKDAY(DV4,2)=3,COUNTIF(Jours_fériés,DV4+2)),HLOOKUP(DV4+1,Journalier_HLV_Inter,23,FALSE)-HLOOKUP(DV4+5,Journalier_HLV_Inter,24,FALSE),IF(WEEKDAY(DV4,2)=4,(HLOOKUP(DV4+1,Journalier_HLV_Inter,23,FALSE)-HLOOKUP(DV4+4,Journalier_HLV_Inter,24,FALSE)),IF(AND(WEEKDAY(DV4,2)=4,COUNTIF(Jours_fériés,DV4+1)),HLOOKUP(DV4+4,Journalier_HLV_Inter,23,FALSE)-HLOOKUP(DV4+5,Journalier_HLV_Inter,24,FALSE),IF(AND(WEEKDAY(DV4,2)=4,COUNTIF(Jours_fériés,AND(DV4+1,DV4+4))),HLOOKUP(DV4+5,Journalier_HLV_Inter,23,FALSE)-HLOOKUP(DV4+6,Journalier_HLV_Inter,24,FALSE),IF(AND(WEEKDAY(DV4,2)=4,COUNTIF(Jours_fériés,DV4+4)),HLOOKUP(DV4+1,Journalier_HLV_Inter,23,FALSE)-HLOOKUP(DV4+5,Journalier_HLV_Inter,24,FALSE),IF(AND(WEEKDAY(DV4,2)=5,COUNTIF(Jours_fériés,DV4+3)),HLOOKUP(DV4+4,Journalier_HLV_Inter,23,FALSE)-HLOOKUP(DV4+5,Journalier_HLV_Inter,24,FALSE),IF(AND(WEEKDAY(DV4,2)=5,COUNTIF(Jours_fériés,DV4+4)),HLOOKUP(DV4+3,Journalier_HLV_Inter,23,FALSE)-HLOOKUP(DV4+5,Journalier_HLV_Inter,24,FALSE),IF(COUNTIF(Week_end,DV4),0,IF(COUNTIF(Jours_fériés,DV4),0,HLOOKUP(DV4+1,Journalier_HLV_Inter,23,FALSE)-HLOOKUP(DV4+2,Journalier_HLV_Inter,24,FALSE)))))))))))))))))))</f>
        <v>0</v>
      </c>
      <c r="DW33" s="70">
        <f>IF(WEEKDAY(DW4,2)=5,(HLOOKUP(DW4+3,Journalier_HLV_Inter,23,FALSE)-HLOOKUP(DW4+4,Journalier_HLV_Inter,24,FALSE)),IF(AND(WEEKDAY(DW4,2)=1,COUNTIF(Jours_fériés,AND(DW4+1,IE+2))),HLOOKUP(DW4+3,Journalier_HLV_Inter,23,FALSE)-HLOOKUP(DW4+4,Journalier_HLV_Inter,24,FALSE),IF(AND(WEEKDAY(DW4,2)=1,COUNTIF(Jours_fériés,DW4+1)),HLOOKUP(DW4+2,Journalier_HLV_Inter,23,FALSE)-HLOOKUP(DW4+3,Journalier_HLV_Inter,24,FALSE),IF(AND(WEEKDAY(DW4,2)=1,COUNTIF(Jours_fériés,DW4+2)),HLOOKUP(DW4+1,Journalier_HLV_Inter,23,FALSE)-HLOOKUP(DW4+3,Journalier_HLV_Inter,24,FALSE),IF(AND(WEEKDAY(DW4,2)=2,COUNTIF(Jours_fériés,AND(DW4+1,DW4+2))),HLOOKUP(DW4+3,Journalier_HLV_Inter,23,FALSE)-HLOOKUP(DW4+4,Journalier_HLV_Inter,24,FALSE),IF(AND(WEEKDAY(DW4,2)=2,COUNTIF(Jours_fériés,DW4+1)),HLOOKUP(DW4+2,Journalier_HLV_Inter,23,FALSE)-HLOOKUP(DW4+3,Journalier_HLV_Inter,24,FALSE),IF(AND(WEEKDAY(DW4,2)=2,COUNTIF(Jours_fériés,DW4+2)),HLOOKUP(DW4+1,Journalier_HLV_Inter,23,FALSE)-HLOOKUP(DW4+3,Journalier_HLV_Inter,24,FALSE),IF(AND(WEEKDAY(DW4,2)=3,COUNTIF(Jours_fériés,AND(DW4+1,DW4+2))),HLOOKUP(DW4+3,Journalier_HLV_Inter,23,FALSE)-HLOOKUP(DW4+4,Journalier_HLV_Inter,24,FALSE),IF(AND(WEEKDAY(DW4,2)=3,COUNTIF(Jours_fériés,DW4+1)),HLOOKUP(DW4+2,Journalier_HLV_Inter,23,FALSE)-HLOOKUP(DW4+3,Journalier_HLV_Inter,24,FALSE),IF(AND(WEEKDAY(DW4,2)=3,COUNTIF(Jours_fériés,DW4+2)),HLOOKUP(DW4+1,Journalier_HLV_Inter,23,FALSE)-HLOOKUP(DW4+5,Journalier_HLV_Inter,24,FALSE),IF(WEEKDAY(DW4,2)=4,(HLOOKUP(DW4+1,Journalier_HLV_Inter,23,FALSE)-HLOOKUP(DW4+4,Journalier_HLV_Inter,24,FALSE)),IF(AND(WEEKDAY(DW4,2)=4,COUNTIF(Jours_fériés,DW4+1)),HLOOKUP(DW4+4,Journalier_HLV_Inter,23,FALSE)-HLOOKUP(DW4+5,Journalier_HLV_Inter,24,FALSE),IF(AND(WEEKDAY(DW4,2)=4,COUNTIF(Jours_fériés,AND(DW4+1,DW4+4))),HLOOKUP(DW4+5,Journalier_HLV_Inter,23,FALSE)-HLOOKUP(DW4+6,Journalier_HLV_Inter,24,FALSE),IF(AND(WEEKDAY(DW4,2)=4,COUNTIF(Jours_fériés,DW4+4)),HLOOKUP(DW4+1,Journalier_HLV_Inter,23,FALSE)-HLOOKUP(DW4+5,Journalier_HLV_Inter,24,FALSE),IF(AND(WEEKDAY(DW4,2)=5,COUNTIF(Jours_fériés,DW4+3)),HLOOKUP(DW4+4,Journalier_HLV_Inter,23,FALSE)-HLOOKUP(DW4+5,Journalier_HLV_Inter,24,FALSE),IF(AND(WEEKDAY(DW4,2)=5,COUNTIF(Jours_fériés,DW4+4)),HLOOKUP(DW4+3,Journalier_HLV_Inter,23,FALSE)-HLOOKUP(DW4+5,Journalier_HLV_Inter,24,FALSE),IF(COUNTIF(Week_end,DW4),0,IF(COUNTIF(Jours_fériés,DW4),0,HLOOKUP(DW4+1,Journalier_HLV_Inter,23,FALSE)-HLOOKUP(DW4+2,Journalier_HLV_Inter,24,FALSE)))))))))))))))))))</f>
        <v>0</v>
      </c>
      <c r="DX33" s="70">
        <f>IF(WEEKDAY(DX4,2)=5,(HLOOKUP(DX4+3,Journalier_HLV_Inter,23,FALSE)-HLOOKUP(DX4+4,Journalier_HLV_Inter,24,FALSE)),IF(AND(WEEKDAY(DX4,2)=1,COUNTIF(Jours_fériés,AND(DX4+1,IE+2))),HLOOKUP(DX4+3,Journalier_HLV_Inter,23,FALSE)-HLOOKUP(DX4+4,Journalier_HLV_Inter,24,FALSE),IF(AND(WEEKDAY(DX4,2)=1,COUNTIF(Jours_fériés,DX4+1)),HLOOKUP(DX4+2,Journalier_HLV_Inter,23,FALSE)-HLOOKUP(DX4+3,Journalier_HLV_Inter,24,FALSE),IF(AND(WEEKDAY(DX4,2)=1,COUNTIF(Jours_fériés,DX4+2)),HLOOKUP(DX4+1,Journalier_HLV_Inter,23,FALSE)-HLOOKUP(DX4+3,Journalier_HLV_Inter,24,FALSE),IF(AND(WEEKDAY(DX4,2)=2,COUNTIF(Jours_fériés,AND(DX4+1,DX4+2))),HLOOKUP(DX4+3,Journalier_HLV_Inter,23,FALSE)-HLOOKUP(DX4+4,Journalier_HLV_Inter,24,FALSE),IF(AND(WEEKDAY(DX4,2)=2,COUNTIF(Jours_fériés,DX4+1)),HLOOKUP(DX4+2,Journalier_HLV_Inter,23,FALSE)-HLOOKUP(DX4+3,Journalier_HLV_Inter,24,FALSE),IF(AND(WEEKDAY(DX4,2)=2,COUNTIF(Jours_fériés,DX4+2)),HLOOKUP(DX4+1,Journalier_HLV_Inter,23,FALSE)-HLOOKUP(DX4+3,Journalier_HLV_Inter,24,FALSE),IF(AND(WEEKDAY(DX4,2)=3,COUNTIF(Jours_fériés,AND(DX4+1,DX4+2))),HLOOKUP(DX4+3,Journalier_HLV_Inter,23,FALSE)-HLOOKUP(DX4+4,Journalier_HLV_Inter,24,FALSE),IF(AND(WEEKDAY(DX4,2)=3,COUNTIF(Jours_fériés,DX4+1)),HLOOKUP(DX4+2,Journalier_HLV_Inter,23,FALSE)-HLOOKUP(DX4+3,Journalier_HLV_Inter,24,FALSE),IF(AND(WEEKDAY(DX4,2)=3,COUNTIF(Jours_fériés,DX4+2)),HLOOKUP(DX4+1,Journalier_HLV_Inter,23,FALSE)-HLOOKUP(DX4+5,Journalier_HLV_Inter,24,FALSE),IF(WEEKDAY(DX4,2)=4,(HLOOKUP(DX4+1,Journalier_HLV_Inter,23,FALSE)-HLOOKUP(DX4+4,Journalier_HLV_Inter,24,FALSE)),IF(AND(WEEKDAY(DX4,2)=4,COUNTIF(Jours_fériés,DX4+1)),HLOOKUP(DX4+4,Journalier_HLV_Inter,23,FALSE)-HLOOKUP(DX4+5,Journalier_HLV_Inter,24,FALSE),IF(AND(WEEKDAY(DX4,2)=4,COUNTIF(Jours_fériés,AND(DX4+1,DX4+4))),HLOOKUP(DX4+5,Journalier_HLV_Inter,23,FALSE)-HLOOKUP(DX4+6,Journalier_HLV_Inter,24,FALSE),IF(AND(WEEKDAY(DX4,2)=4,COUNTIF(Jours_fériés,DX4+4)),HLOOKUP(DX4+1,Journalier_HLV_Inter,23,FALSE)-HLOOKUP(DX4+5,Journalier_HLV_Inter,24,FALSE),IF(AND(WEEKDAY(DX4,2)=5,COUNTIF(Jours_fériés,DX4+3)),HLOOKUP(DX4+4,Journalier_HLV_Inter,23,FALSE)-HLOOKUP(DX4+5,Journalier_HLV_Inter,24,FALSE),IF(AND(WEEKDAY(DX4,2)=5,COUNTIF(Jours_fériés,DX4+4)),HLOOKUP(DX4+3,Journalier_HLV_Inter,23,FALSE)-HLOOKUP(DX4+5,Journalier_HLV_Inter,24,FALSE),IF(COUNTIF(Week_end,DX4),0,IF(COUNTIF(Jours_fériés,DX4),0,HLOOKUP(DX4+1,Journalier_HLV_Inter,23,FALSE)-HLOOKUP(DX4+2,Journalier_HLV_Inter,24,FALSE)))))))))))))))))))</f>
        <v>0</v>
      </c>
      <c r="DY33" s="70">
        <f>IF(WEEKDAY(DY4,2)=5,(HLOOKUP(DY4+3,Journalier_HLV_Inter,23,FALSE)-HLOOKUP(DY4+4,Journalier_HLV_Inter,24,FALSE)),IF(AND(WEEKDAY(DY4,2)=1,COUNTIF(Jours_fériés,AND(DY4+1,IE+2))),HLOOKUP(DY4+3,Journalier_HLV_Inter,23,FALSE)-HLOOKUP(DY4+4,Journalier_HLV_Inter,24,FALSE),IF(AND(WEEKDAY(DY4,2)=1,COUNTIF(Jours_fériés,DY4+1)),HLOOKUP(DY4+2,Journalier_HLV_Inter,23,FALSE)-HLOOKUP(DY4+3,Journalier_HLV_Inter,24,FALSE),IF(AND(WEEKDAY(DY4,2)=1,COUNTIF(Jours_fériés,DY4+2)),HLOOKUP(DY4+1,Journalier_HLV_Inter,23,FALSE)-HLOOKUP(DY4+3,Journalier_HLV_Inter,24,FALSE),IF(AND(WEEKDAY(DY4,2)=2,COUNTIF(Jours_fériés,AND(DY4+1,DY4+2))),HLOOKUP(DY4+3,Journalier_HLV_Inter,23,FALSE)-HLOOKUP(DY4+4,Journalier_HLV_Inter,24,FALSE),IF(AND(WEEKDAY(DY4,2)=2,COUNTIF(Jours_fériés,DY4+1)),HLOOKUP(DY4+2,Journalier_HLV_Inter,23,FALSE)-HLOOKUP(DY4+3,Journalier_HLV_Inter,24,FALSE),IF(AND(WEEKDAY(DY4,2)=2,COUNTIF(Jours_fériés,DY4+2)),HLOOKUP(DY4+1,Journalier_HLV_Inter,23,FALSE)-HLOOKUP(DY4+3,Journalier_HLV_Inter,24,FALSE),IF(AND(WEEKDAY(DY4,2)=3,COUNTIF(Jours_fériés,AND(DY4+1,DY4+2))),HLOOKUP(DY4+3,Journalier_HLV_Inter,23,FALSE)-HLOOKUP(DY4+4,Journalier_HLV_Inter,24,FALSE),IF(AND(WEEKDAY(DY4,2)=3,COUNTIF(Jours_fériés,DY4+1)),HLOOKUP(DY4+2,Journalier_HLV_Inter,23,FALSE)-HLOOKUP(DY4+3,Journalier_HLV_Inter,24,FALSE),IF(AND(WEEKDAY(DY4,2)=3,COUNTIF(Jours_fériés,DY4+2)),HLOOKUP(DY4+1,Journalier_HLV_Inter,23,FALSE)-HLOOKUP(DY4+5,Journalier_HLV_Inter,24,FALSE),IF(WEEKDAY(DY4,2)=4,(HLOOKUP(DY4+1,Journalier_HLV_Inter,23,FALSE)-HLOOKUP(DY4+4,Journalier_HLV_Inter,24,FALSE)),IF(AND(WEEKDAY(DY4,2)=4,COUNTIF(Jours_fériés,DY4+1)),HLOOKUP(DY4+4,Journalier_HLV_Inter,23,FALSE)-HLOOKUP(DY4+5,Journalier_HLV_Inter,24,FALSE),IF(AND(WEEKDAY(DY4,2)=4,COUNTIF(Jours_fériés,AND(DY4+1,DY4+4))),HLOOKUP(DY4+5,Journalier_HLV_Inter,23,FALSE)-HLOOKUP(DY4+6,Journalier_HLV_Inter,24,FALSE),IF(AND(WEEKDAY(DY4,2)=4,COUNTIF(Jours_fériés,DY4+4)),HLOOKUP(DY4+1,Journalier_HLV_Inter,23,FALSE)-HLOOKUP(DY4+5,Journalier_HLV_Inter,24,FALSE),IF(AND(WEEKDAY(DY4,2)=5,COUNTIF(Jours_fériés,DY4+3)),HLOOKUP(DY4+4,Journalier_HLV_Inter,23,FALSE)-HLOOKUP(DY4+5,Journalier_HLV_Inter,24,FALSE),IF(AND(WEEKDAY(DY4,2)=5,COUNTIF(Jours_fériés,DY4+4)),HLOOKUP(DY4+3,Journalier_HLV_Inter,23,FALSE)-HLOOKUP(DY4+5,Journalier_HLV_Inter,24,FALSE),IF(COUNTIF(Week_end,DY4),0,IF(COUNTIF(Jours_fériés,DY4),0,HLOOKUP(DY4+1,Journalier_HLV_Inter,23,FALSE)-HLOOKUP(DY4+2,Journalier_HLV_Inter,24,FALSE)))))))))))))))))))</f>
        <v>0</v>
      </c>
      <c r="DZ33" s="70">
        <f>IF(WEEKDAY(DZ4,2)=5,(HLOOKUP(DZ4+3,Journalier_HLV_Inter,23,FALSE)-HLOOKUP(DZ4+4,Journalier_HLV_Inter,24,FALSE)),IF(AND(WEEKDAY(DZ4,2)=1,COUNTIF(Jours_fériés,AND(DZ4+1,IE+2))),HLOOKUP(DZ4+3,Journalier_HLV_Inter,23,FALSE)-HLOOKUP(DZ4+4,Journalier_HLV_Inter,24,FALSE),IF(AND(WEEKDAY(DZ4,2)=1,COUNTIF(Jours_fériés,DZ4+1)),HLOOKUP(DZ4+2,Journalier_HLV_Inter,23,FALSE)-HLOOKUP(DZ4+3,Journalier_HLV_Inter,24,FALSE),IF(AND(WEEKDAY(DZ4,2)=1,COUNTIF(Jours_fériés,DZ4+2)),HLOOKUP(DZ4+1,Journalier_HLV_Inter,23,FALSE)-HLOOKUP(DZ4+3,Journalier_HLV_Inter,24,FALSE),IF(AND(WEEKDAY(DZ4,2)=2,COUNTIF(Jours_fériés,AND(DZ4+1,DZ4+2))),HLOOKUP(DZ4+3,Journalier_HLV_Inter,23,FALSE)-HLOOKUP(DZ4+4,Journalier_HLV_Inter,24,FALSE),IF(AND(WEEKDAY(DZ4,2)=2,COUNTIF(Jours_fériés,DZ4+1)),HLOOKUP(DZ4+2,Journalier_HLV_Inter,23,FALSE)-HLOOKUP(DZ4+3,Journalier_HLV_Inter,24,FALSE),IF(AND(WEEKDAY(DZ4,2)=2,COUNTIF(Jours_fériés,DZ4+2)),HLOOKUP(DZ4+1,Journalier_HLV_Inter,23,FALSE)-HLOOKUP(DZ4+3,Journalier_HLV_Inter,24,FALSE),IF(AND(WEEKDAY(DZ4,2)=3,COUNTIF(Jours_fériés,AND(DZ4+1,DZ4+2))),HLOOKUP(DZ4+3,Journalier_HLV_Inter,23,FALSE)-HLOOKUP(DZ4+4,Journalier_HLV_Inter,24,FALSE),IF(AND(WEEKDAY(DZ4,2)=3,COUNTIF(Jours_fériés,DZ4+1)),HLOOKUP(DZ4+2,Journalier_HLV_Inter,23,FALSE)-HLOOKUP(DZ4+3,Journalier_HLV_Inter,24,FALSE),IF(AND(WEEKDAY(DZ4,2)=3,COUNTIF(Jours_fériés,DZ4+2)),HLOOKUP(DZ4+1,Journalier_HLV_Inter,23,FALSE)-HLOOKUP(DZ4+5,Journalier_HLV_Inter,24,FALSE),IF(WEEKDAY(DZ4,2)=4,(HLOOKUP(DZ4+1,Journalier_HLV_Inter,23,FALSE)-HLOOKUP(DZ4+4,Journalier_HLV_Inter,24,FALSE)),IF(AND(WEEKDAY(DZ4,2)=4,COUNTIF(Jours_fériés,DZ4+1)),HLOOKUP(DZ4+4,Journalier_HLV_Inter,23,FALSE)-HLOOKUP(DZ4+5,Journalier_HLV_Inter,24,FALSE),IF(AND(WEEKDAY(DZ4,2)=4,COUNTIF(Jours_fériés,AND(DZ4+1,DZ4+4))),HLOOKUP(DZ4+5,Journalier_HLV_Inter,23,FALSE)-HLOOKUP(DZ4+6,Journalier_HLV_Inter,24,FALSE),IF(AND(WEEKDAY(DZ4,2)=4,COUNTIF(Jours_fériés,DZ4+4)),HLOOKUP(DZ4+1,Journalier_HLV_Inter,23,FALSE)-HLOOKUP(DZ4+5,Journalier_HLV_Inter,24,FALSE),IF(AND(WEEKDAY(DZ4,2)=5,COUNTIF(Jours_fériés,DZ4+3)),HLOOKUP(DZ4+4,Journalier_HLV_Inter,23,FALSE)-HLOOKUP(DZ4+5,Journalier_HLV_Inter,24,FALSE),IF(AND(WEEKDAY(DZ4,2)=5,COUNTIF(Jours_fériés,DZ4+4)),HLOOKUP(DZ4+3,Journalier_HLV_Inter,23,FALSE)-HLOOKUP(DZ4+5,Journalier_HLV_Inter,24,FALSE),IF(COUNTIF(Week_end,DZ4),0,IF(COUNTIF(Jours_fériés,DZ4),0,HLOOKUP(DZ4+1,Journalier_HLV_Inter,23,FALSE)-HLOOKUP(DZ4+2,Journalier_HLV_Inter,24,FALSE)))))))))))))))))))</f>
        <v>0</v>
      </c>
      <c r="EA33" s="70">
        <f>IF(WEEKDAY(EA4,2)=5,(HLOOKUP(EA4+3,Journalier_HLV_Inter,23,FALSE)-HLOOKUP(EA4+4,Journalier_HLV_Inter,24,FALSE)),IF(AND(WEEKDAY(EA4,2)=1,COUNTIF(Jours_fériés,AND(EA4+1,IE+2))),HLOOKUP(EA4+3,Journalier_HLV_Inter,23,FALSE)-HLOOKUP(EA4+4,Journalier_HLV_Inter,24,FALSE),IF(AND(WEEKDAY(EA4,2)=1,COUNTIF(Jours_fériés,EA4+1)),HLOOKUP(EA4+2,Journalier_HLV_Inter,23,FALSE)-HLOOKUP(EA4+3,Journalier_HLV_Inter,24,FALSE),IF(AND(WEEKDAY(EA4,2)=1,COUNTIF(Jours_fériés,EA4+2)),HLOOKUP(EA4+1,Journalier_HLV_Inter,23,FALSE)-HLOOKUP(EA4+3,Journalier_HLV_Inter,24,FALSE),IF(AND(WEEKDAY(EA4,2)=2,COUNTIF(Jours_fériés,AND(EA4+1,EA4+2))),HLOOKUP(EA4+3,Journalier_HLV_Inter,23,FALSE)-HLOOKUP(EA4+4,Journalier_HLV_Inter,24,FALSE),IF(AND(WEEKDAY(EA4,2)=2,COUNTIF(Jours_fériés,EA4+1)),HLOOKUP(EA4+2,Journalier_HLV_Inter,23,FALSE)-HLOOKUP(EA4+3,Journalier_HLV_Inter,24,FALSE),IF(AND(WEEKDAY(EA4,2)=2,COUNTIF(Jours_fériés,EA4+2)),HLOOKUP(EA4+1,Journalier_HLV_Inter,23,FALSE)-HLOOKUP(EA4+3,Journalier_HLV_Inter,24,FALSE),IF(AND(WEEKDAY(EA4,2)=3,COUNTIF(Jours_fériés,AND(EA4+1,EA4+2))),HLOOKUP(EA4+3,Journalier_HLV_Inter,23,FALSE)-HLOOKUP(EA4+4,Journalier_HLV_Inter,24,FALSE),IF(AND(WEEKDAY(EA4,2)=3,COUNTIF(Jours_fériés,EA4+1)),HLOOKUP(EA4+2,Journalier_HLV_Inter,23,FALSE)-HLOOKUP(EA4+3,Journalier_HLV_Inter,24,FALSE),IF(AND(WEEKDAY(EA4,2)=3,COUNTIF(Jours_fériés,EA4+2)),HLOOKUP(EA4+1,Journalier_HLV_Inter,23,FALSE)-HLOOKUP(EA4+5,Journalier_HLV_Inter,24,FALSE),IF(WEEKDAY(EA4,2)=4,(HLOOKUP(EA4+1,Journalier_HLV_Inter,23,FALSE)-HLOOKUP(EA4+4,Journalier_HLV_Inter,24,FALSE)),IF(AND(WEEKDAY(EA4,2)=4,COUNTIF(Jours_fériés,EA4+1)),HLOOKUP(EA4+4,Journalier_HLV_Inter,23,FALSE)-HLOOKUP(EA4+5,Journalier_HLV_Inter,24,FALSE),IF(AND(WEEKDAY(EA4,2)=4,COUNTIF(Jours_fériés,AND(EA4+1,EA4+4))),HLOOKUP(EA4+5,Journalier_HLV_Inter,23,FALSE)-HLOOKUP(EA4+6,Journalier_HLV_Inter,24,FALSE),IF(AND(WEEKDAY(EA4,2)=4,COUNTIF(Jours_fériés,EA4+4)),HLOOKUP(EA4+1,Journalier_HLV_Inter,23,FALSE)-HLOOKUP(EA4+5,Journalier_HLV_Inter,24,FALSE),IF(AND(WEEKDAY(EA4,2)=5,COUNTIF(Jours_fériés,EA4+3)),HLOOKUP(EA4+4,Journalier_HLV_Inter,23,FALSE)-HLOOKUP(EA4+5,Journalier_HLV_Inter,24,FALSE),IF(AND(WEEKDAY(EA4,2)=5,COUNTIF(Jours_fériés,EA4+4)),HLOOKUP(EA4+3,Journalier_HLV_Inter,23,FALSE)-HLOOKUP(EA4+5,Journalier_HLV_Inter,24,FALSE),IF(COUNTIF(Week_end,EA4),0,IF(COUNTIF(Jours_fériés,EA4),0,HLOOKUP(EA4+1,Journalier_HLV_Inter,23,FALSE)-HLOOKUP(EA4+2,Journalier_HLV_Inter,24,FALSE)))))))))))))))))))</f>
        <v>0</v>
      </c>
      <c r="EB33" s="70">
        <f>IF(WEEKDAY(EB4,2)=5,(HLOOKUP(EB4+3,Journalier_HLV_Inter,23,FALSE)-HLOOKUP(EB4+4,Journalier_HLV_Inter,24,FALSE)),IF(AND(WEEKDAY(EB4,2)=1,COUNTIF(Jours_fériés,AND(EB4+1,IE+2))),HLOOKUP(EB4+3,Journalier_HLV_Inter,23,FALSE)-HLOOKUP(EB4+4,Journalier_HLV_Inter,24,FALSE),IF(AND(WEEKDAY(EB4,2)=1,COUNTIF(Jours_fériés,EB4+1)),HLOOKUP(EB4+2,Journalier_HLV_Inter,23,FALSE)-HLOOKUP(EB4+3,Journalier_HLV_Inter,24,FALSE),IF(AND(WEEKDAY(EB4,2)=1,COUNTIF(Jours_fériés,EB4+2)),HLOOKUP(EB4+1,Journalier_HLV_Inter,23,FALSE)-HLOOKUP(EB4+3,Journalier_HLV_Inter,24,FALSE),IF(AND(WEEKDAY(EB4,2)=2,COUNTIF(Jours_fériés,AND(EB4+1,EB4+2))),HLOOKUP(EB4+3,Journalier_HLV_Inter,23,FALSE)-HLOOKUP(EB4+4,Journalier_HLV_Inter,24,FALSE),IF(AND(WEEKDAY(EB4,2)=2,COUNTIF(Jours_fériés,EB4+1)),HLOOKUP(EB4+2,Journalier_HLV_Inter,23,FALSE)-HLOOKUP(EB4+3,Journalier_HLV_Inter,24,FALSE),IF(AND(WEEKDAY(EB4,2)=2,COUNTIF(Jours_fériés,EB4+2)),HLOOKUP(EB4+1,Journalier_HLV_Inter,23,FALSE)-HLOOKUP(EB4+3,Journalier_HLV_Inter,24,FALSE),IF(AND(WEEKDAY(EB4,2)=3,COUNTIF(Jours_fériés,AND(EB4+1,EB4+2))),HLOOKUP(EB4+3,Journalier_HLV_Inter,23,FALSE)-HLOOKUP(EB4+4,Journalier_HLV_Inter,24,FALSE),IF(AND(WEEKDAY(EB4,2)=3,COUNTIF(Jours_fériés,EB4+1)),HLOOKUP(EB4+2,Journalier_HLV_Inter,23,FALSE)-HLOOKUP(EB4+3,Journalier_HLV_Inter,24,FALSE),IF(AND(WEEKDAY(EB4,2)=3,COUNTIF(Jours_fériés,EB4+2)),HLOOKUP(EB4+1,Journalier_HLV_Inter,23,FALSE)-HLOOKUP(EB4+5,Journalier_HLV_Inter,24,FALSE),IF(WEEKDAY(EB4,2)=4,(HLOOKUP(EB4+1,Journalier_HLV_Inter,23,FALSE)-HLOOKUP(EB4+4,Journalier_HLV_Inter,24,FALSE)),IF(AND(WEEKDAY(EB4,2)=4,COUNTIF(Jours_fériés,EB4+1)),HLOOKUP(EB4+4,Journalier_HLV_Inter,23,FALSE)-HLOOKUP(EB4+5,Journalier_HLV_Inter,24,FALSE),IF(AND(WEEKDAY(EB4,2)=4,COUNTIF(Jours_fériés,AND(EB4+1,EB4+4))),HLOOKUP(EB4+5,Journalier_HLV_Inter,23,FALSE)-HLOOKUP(EB4+6,Journalier_HLV_Inter,24,FALSE),IF(AND(WEEKDAY(EB4,2)=4,COUNTIF(Jours_fériés,EB4+4)),HLOOKUP(EB4+1,Journalier_HLV_Inter,23,FALSE)-HLOOKUP(EB4+5,Journalier_HLV_Inter,24,FALSE),IF(AND(WEEKDAY(EB4,2)=5,COUNTIF(Jours_fériés,EB4+3)),HLOOKUP(EB4+4,Journalier_HLV_Inter,23,FALSE)-HLOOKUP(EB4+5,Journalier_HLV_Inter,24,FALSE),IF(AND(WEEKDAY(EB4,2)=5,COUNTIF(Jours_fériés,EB4+4)),HLOOKUP(EB4+3,Journalier_HLV_Inter,23,FALSE)-HLOOKUP(EB4+5,Journalier_HLV_Inter,24,FALSE),IF(COUNTIF(Week_end,EB4),0,IF(COUNTIF(Jours_fériés,EB4),0,HLOOKUP(EB4+1,Journalier_HLV_Inter,23,FALSE)-HLOOKUP(EB4+2,Journalier_HLV_Inter,24,FALSE)))))))))))))))))))</f>
        <v>0</v>
      </c>
      <c r="EC33" s="70">
        <f>IF(WEEKDAY(EC4,2)=5,(HLOOKUP(EC4+3,Journalier_HLV_Inter,23,FALSE)-HLOOKUP(EC4+4,Journalier_HLV_Inter,24,FALSE)),IF(AND(WEEKDAY(EC4,2)=1,COUNTIF(Jours_fériés,AND(EC4+1,IE+2))),HLOOKUP(EC4+3,Journalier_HLV_Inter,23,FALSE)-HLOOKUP(EC4+4,Journalier_HLV_Inter,24,FALSE),IF(AND(WEEKDAY(EC4,2)=1,COUNTIF(Jours_fériés,EC4+1)),HLOOKUP(EC4+2,Journalier_HLV_Inter,23,FALSE)-HLOOKUP(EC4+3,Journalier_HLV_Inter,24,FALSE),IF(AND(WEEKDAY(EC4,2)=1,COUNTIF(Jours_fériés,EC4+2)),HLOOKUP(EC4+1,Journalier_HLV_Inter,23,FALSE)-HLOOKUP(EC4+3,Journalier_HLV_Inter,24,FALSE),IF(AND(WEEKDAY(EC4,2)=2,COUNTIF(Jours_fériés,AND(EC4+1,EC4+2))),HLOOKUP(EC4+3,Journalier_HLV_Inter,23,FALSE)-HLOOKUP(EC4+4,Journalier_HLV_Inter,24,FALSE),IF(AND(WEEKDAY(EC4,2)=2,COUNTIF(Jours_fériés,EC4+1)),HLOOKUP(EC4+2,Journalier_HLV_Inter,23,FALSE)-HLOOKUP(EC4+3,Journalier_HLV_Inter,24,FALSE),IF(AND(WEEKDAY(EC4,2)=2,COUNTIF(Jours_fériés,EC4+2)),HLOOKUP(EC4+1,Journalier_HLV_Inter,23,FALSE)-HLOOKUP(EC4+3,Journalier_HLV_Inter,24,FALSE),IF(AND(WEEKDAY(EC4,2)=3,COUNTIF(Jours_fériés,AND(EC4+1,EC4+2))),HLOOKUP(EC4+3,Journalier_HLV_Inter,23,FALSE)-HLOOKUP(EC4+4,Journalier_HLV_Inter,24,FALSE),IF(AND(WEEKDAY(EC4,2)=3,COUNTIF(Jours_fériés,EC4+1)),HLOOKUP(EC4+2,Journalier_HLV_Inter,23,FALSE)-HLOOKUP(EC4+3,Journalier_HLV_Inter,24,FALSE),IF(AND(WEEKDAY(EC4,2)=3,COUNTIF(Jours_fériés,EC4+2)),HLOOKUP(EC4+1,Journalier_HLV_Inter,23,FALSE)-HLOOKUP(EC4+5,Journalier_HLV_Inter,24,FALSE),IF(WEEKDAY(EC4,2)=4,(HLOOKUP(EC4+1,Journalier_HLV_Inter,23,FALSE)-HLOOKUP(EC4+4,Journalier_HLV_Inter,24,FALSE)),IF(AND(WEEKDAY(EC4,2)=4,COUNTIF(Jours_fériés,EC4+1)),HLOOKUP(EC4+4,Journalier_HLV_Inter,23,FALSE)-HLOOKUP(EC4+5,Journalier_HLV_Inter,24,FALSE),IF(AND(WEEKDAY(EC4,2)=4,COUNTIF(Jours_fériés,AND(EC4+1,EC4+4))),HLOOKUP(EC4+5,Journalier_HLV_Inter,23,FALSE)-HLOOKUP(EC4+6,Journalier_HLV_Inter,24,FALSE),IF(AND(WEEKDAY(EC4,2)=4,COUNTIF(Jours_fériés,EC4+4)),HLOOKUP(EC4+1,Journalier_HLV_Inter,23,FALSE)-HLOOKUP(EC4+5,Journalier_HLV_Inter,24,FALSE),IF(AND(WEEKDAY(EC4,2)=5,COUNTIF(Jours_fériés,EC4+3)),HLOOKUP(EC4+4,Journalier_HLV_Inter,23,FALSE)-HLOOKUP(EC4+5,Journalier_HLV_Inter,24,FALSE),IF(AND(WEEKDAY(EC4,2)=5,COUNTIF(Jours_fériés,EC4+4)),HLOOKUP(EC4+3,Journalier_HLV_Inter,23,FALSE)-HLOOKUP(EC4+5,Journalier_HLV_Inter,24,FALSE),IF(COUNTIF(Week_end,EC4),0,IF(COUNTIF(Jours_fériés,EC4),0,HLOOKUP(EC4+1,Journalier_HLV_Inter,23,FALSE)-HLOOKUP(EC4+2,Journalier_HLV_Inter,24,FALSE)))))))))))))))))))</f>
        <v>0</v>
      </c>
      <c r="ED33" s="70">
        <f>IF(WEEKDAY(ED4,2)=5,(HLOOKUP(ED4+3,Journalier_HLV_Inter,23,FALSE)-HLOOKUP(ED4+4,Journalier_HLV_Inter,24,FALSE)),IF(AND(WEEKDAY(ED4,2)=1,COUNTIF(Jours_fériés,AND(ED4+1,IE+2))),HLOOKUP(ED4+3,Journalier_HLV_Inter,23,FALSE)-HLOOKUP(ED4+4,Journalier_HLV_Inter,24,FALSE),IF(AND(WEEKDAY(ED4,2)=1,COUNTIF(Jours_fériés,ED4+1)),HLOOKUP(ED4+2,Journalier_HLV_Inter,23,FALSE)-HLOOKUP(ED4+3,Journalier_HLV_Inter,24,FALSE),IF(AND(WEEKDAY(ED4,2)=1,COUNTIF(Jours_fériés,ED4+2)),HLOOKUP(ED4+1,Journalier_HLV_Inter,23,FALSE)-HLOOKUP(ED4+3,Journalier_HLV_Inter,24,FALSE),IF(AND(WEEKDAY(ED4,2)=2,COUNTIF(Jours_fériés,AND(ED4+1,ED4+2))),HLOOKUP(ED4+3,Journalier_HLV_Inter,23,FALSE)-HLOOKUP(ED4+4,Journalier_HLV_Inter,24,FALSE),IF(AND(WEEKDAY(ED4,2)=2,COUNTIF(Jours_fériés,ED4+1)),HLOOKUP(ED4+2,Journalier_HLV_Inter,23,FALSE)-HLOOKUP(ED4+3,Journalier_HLV_Inter,24,FALSE),IF(AND(WEEKDAY(ED4,2)=2,COUNTIF(Jours_fériés,ED4+2)),HLOOKUP(ED4+1,Journalier_HLV_Inter,23,FALSE)-HLOOKUP(ED4+3,Journalier_HLV_Inter,24,FALSE),IF(AND(WEEKDAY(ED4,2)=3,COUNTIF(Jours_fériés,AND(ED4+1,ED4+2))),HLOOKUP(ED4+3,Journalier_HLV_Inter,23,FALSE)-HLOOKUP(ED4+4,Journalier_HLV_Inter,24,FALSE),IF(AND(WEEKDAY(ED4,2)=3,COUNTIF(Jours_fériés,ED4+1)),HLOOKUP(ED4+2,Journalier_HLV_Inter,23,FALSE)-HLOOKUP(ED4+3,Journalier_HLV_Inter,24,FALSE),IF(AND(WEEKDAY(ED4,2)=3,COUNTIF(Jours_fériés,ED4+2)),HLOOKUP(ED4+1,Journalier_HLV_Inter,23,FALSE)-HLOOKUP(ED4+5,Journalier_HLV_Inter,24,FALSE),IF(WEEKDAY(ED4,2)=4,(HLOOKUP(ED4+1,Journalier_HLV_Inter,23,FALSE)-HLOOKUP(ED4+4,Journalier_HLV_Inter,24,FALSE)),IF(AND(WEEKDAY(ED4,2)=4,COUNTIF(Jours_fériés,ED4+1)),HLOOKUP(ED4+4,Journalier_HLV_Inter,23,FALSE)-HLOOKUP(ED4+5,Journalier_HLV_Inter,24,FALSE),IF(AND(WEEKDAY(ED4,2)=4,COUNTIF(Jours_fériés,AND(ED4+1,ED4+4))),HLOOKUP(ED4+5,Journalier_HLV_Inter,23,FALSE)-HLOOKUP(ED4+6,Journalier_HLV_Inter,24,FALSE),IF(AND(WEEKDAY(ED4,2)=4,COUNTIF(Jours_fériés,ED4+4)),HLOOKUP(ED4+1,Journalier_HLV_Inter,23,FALSE)-HLOOKUP(ED4+5,Journalier_HLV_Inter,24,FALSE),IF(AND(WEEKDAY(ED4,2)=5,COUNTIF(Jours_fériés,ED4+3)),HLOOKUP(ED4+4,Journalier_HLV_Inter,23,FALSE)-HLOOKUP(ED4+5,Journalier_HLV_Inter,24,FALSE),IF(AND(WEEKDAY(ED4,2)=5,COUNTIF(Jours_fériés,ED4+4)),HLOOKUP(ED4+3,Journalier_HLV_Inter,23,FALSE)-HLOOKUP(ED4+5,Journalier_HLV_Inter,24,FALSE),IF(COUNTIF(Week_end,ED4),0,IF(COUNTIF(Jours_fériés,ED4),0,HLOOKUP(ED4+1,Journalier_HLV_Inter,23,FALSE)-HLOOKUP(ED4+2,Journalier_HLV_Inter,24,FALSE)))))))))))))))))))</f>
        <v>0</v>
      </c>
      <c r="EE33" s="70">
        <f>IF(WEEKDAY(EE4,2)=5,(HLOOKUP(EE4+3,Journalier_HLV_Inter,23,FALSE)-HLOOKUP(EE4+4,Journalier_HLV_Inter,24,FALSE)),IF(AND(WEEKDAY(EE4,2)=1,COUNTIF(Jours_fériés,AND(EE4+1,IE+2))),HLOOKUP(EE4+3,Journalier_HLV_Inter,23,FALSE)-HLOOKUP(EE4+4,Journalier_HLV_Inter,24,FALSE),IF(AND(WEEKDAY(EE4,2)=1,COUNTIF(Jours_fériés,EE4+1)),HLOOKUP(EE4+2,Journalier_HLV_Inter,23,FALSE)-HLOOKUP(EE4+3,Journalier_HLV_Inter,24,FALSE),IF(AND(WEEKDAY(EE4,2)=1,COUNTIF(Jours_fériés,EE4+2)),HLOOKUP(EE4+1,Journalier_HLV_Inter,23,FALSE)-HLOOKUP(EE4+3,Journalier_HLV_Inter,24,FALSE),IF(AND(WEEKDAY(EE4,2)=2,COUNTIF(Jours_fériés,AND(EE4+1,EE4+2))),HLOOKUP(EE4+3,Journalier_HLV_Inter,23,FALSE)-HLOOKUP(EE4+4,Journalier_HLV_Inter,24,FALSE),IF(AND(WEEKDAY(EE4,2)=2,COUNTIF(Jours_fériés,EE4+1)),HLOOKUP(EE4+2,Journalier_HLV_Inter,23,FALSE)-HLOOKUP(EE4+3,Journalier_HLV_Inter,24,FALSE),IF(AND(WEEKDAY(EE4,2)=2,COUNTIF(Jours_fériés,EE4+2)),HLOOKUP(EE4+1,Journalier_HLV_Inter,23,FALSE)-HLOOKUP(EE4+3,Journalier_HLV_Inter,24,FALSE),IF(AND(WEEKDAY(EE4,2)=3,COUNTIF(Jours_fériés,AND(EE4+1,EE4+2))),HLOOKUP(EE4+3,Journalier_HLV_Inter,23,FALSE)-HLOOKUP(EE4+4,Journalier_HLV_Inter,24,FALSE),IF(AND(WEEKDAY(EE4,2)=3,COUNTIF(Jours_fériés,EE4+1)),HLOOKUP(EE4+2,Journalier_HLV_Inter,23,FALSE)-HLOOKUP(EE4+3,Journalier_HLV_Inter,24,FALSE),IF(AND(WEEKDAY(EE4,2)=3,COUNTIF(Jours_fériés,EE4+2)),HLOOKUP(EE4+1,Journalier_HLV_Inter,23,FALSE)-HLOOKUP(EE4+5,Journalier_HLV_Inter,24,FALSE),IF(WEEKDAY(EE4,2)=4,(HLOOKUP(EE4+1,Journalier_HLV_Inter,23,FALSE)-HLOOKUP(EE4+4,Journalier_HLV_Inter,24,FALSE)),IF(AND(WEEKDAY(EE4,2)=4,COUNTIF(Jours_fériés,EE4+1)),HLOOKUP(EE4+4,Journalier_HLV_Inter,23,FALSE)-HLOOKUP(EE4+5,Journalier_HLV_Inter,24,FALSE),IF(AND(WEEKDAY(EE4,2)=4,COUNTIF(Jours_fériés,AND(EE4+1,EE4+4))),HLOOKUP(EE4+5,Journalier_HLV_Inter,23,FALSE)-HLOOKUP(EE4+6,Journalier_HLV_Inter,24,FALSE),IF(AND(WEEKDAY(EE4,2)=4,COUNTIF(Jours_fériés,EE4+4)),HLOOKUP(EE4+1,Journalier_HLV_Inter,23,FALSE)-HLOOKUP(EE4+5,Journalier_HLV_Inter,24,FALSE),IF(AND(WEEKDAY(EE4,2)=5,COUNTIF(Jours_fériés,EE4+3)),HLOOKUP(EE4+4,Journalier_HLV_Inter,23,FALSE)-HLOOKUP(EE4+5,Journalier_HLV_Inter,24,FALSE),IF(AND(WEEKDAY(EE4,2)=5,COUNTIF(Jours_fériés,EE4+4)),HLOOKUP(EE4+3,Journalier_HLV_Inter,23,FALSE)-HLOOKUP(EE4+5,Journalier_HLV_Inter,24,FALSE),IF(COUNTIF(Week_end,EE4),0,IF(COUNTIF(Jours_fériés,EE4),0,HLOOKUP(EE4+1,Journalier_HLV_Inter,23,FALSE)-HLOOKUP(EE4+2,Journalier_HLV_Inter,24,FALSE)))))))))))))))))))</f>
        <v>0</v>
      </c>
      <c r="EF33" s="70">
        <f>IF(WEEKDAY(EF4,2)=5,(HLOOKUP(EF4+3,Journalier_HLV_Inter,23,FALSE)-HLOOKUP(EF4+4,Journalier_HLV_Inter,24,FALSE)),IF(AND(WEEKDAY(EF4,2)=1,COUNTIF(Jours_fériés,AND(EF4+1,IE+2))),HLOOKUP(EF4+3,Journalier_HLV_Inter,23,FALSE)-HLOOKUP(EF4+4,Journalier_HLV_Inter,24,FALSE),IF(AND(WEEKDAY(EF4,2)=1,COUNTIF(Jours_fériés,EF4+1)),HLOOKUP(EF4+2,Journalier_HLV_Inter,23,FALSE)-HLOOKUP(EF4+3,Journalier_HLV_Inter,24,FALSE),IF(AND(WEEKDAY(EF4,2)=1,COUNTIF(Jours_fériés,EF4+2)),HLOOKUP(EF4+1,Journalier_HLV_Inter,23,FALSE)-HLOOKUP(EF4+3,Journalier_HLV_Inter,24,FALSE),IF(AND(WEEKDAY(EF4,2)=2,COUNTIF(Jours_fériés,AND(EF4+1,EF4+2))),HLOOKUP(EF4+3,Journalier_HLV_Inter,23,FALSE)-HLOOKUP(EF4+4,Journalier_HLV_Inter,24,FALSE),IF(AND(WEEKDAY(EF4,2)=2,COUNTIF(Jours_fériés,EF4+1)),HLOOKUP(EF4+2,Journalier_HLV_Inter,23,FALSE)-HLOOKUP(EF4+3,Journalier_HLV_Inter,24,FALSE),IF(AND(WEEKDAY(EF4,2)=2,COUNTIF(Jours_fériés,EF4+2)),HLOOKUP(EF4+1,Journalier_HLV_Inter,23,FALSE)-HLOOKUP(EF4+3,Journalier_HLV_Inter,24,FALSE),IF(AND(WEEKDAY(EF4,2)=3,COUNTIF(Jours_fériés,AND(EF4+1,EF4+2))),HLOOKUP(EF4+3,Journalier_HLV_Inter,23,FALSE)-HLOOKUP(EF4+4,Journalier_HLV_Inter,24,FALSE),IF(AND(WEEKDAY(EF4,2)=3,COUNTIF(Jours_fériés,EF4+1)),HLOOKUP(EF4+2,Journalier_HLV_Inter,23,FALSE)-HLOOKUP(EF4+3,Journalier_HLV_Inter,24,FALSE),IF(AND(WEEKDAY(EF4,2)=3,COUNTIF(Jours_fériés,EF4+2)),HLOOKUP(EF4+1,Journalier_HLV_Inter,23,FALSE)-HLOOKUP(EF4+5,Journalier_HLV_Inter,24,FALSE),IF(WEEKDAY(EF4,2)=4,(HLOOKUP(EF4+1,Journalier_HLV_Inter,23,FALSE)-HLOOKUP(EF4+4,Journalier_HLV_Inter,24,FALSE)),IF(AND(WEEKDAY(EF4,2)=4,COUNTIF(Jours_fériés,EF4+1)),HLOOKUP(EF4+4,Journalier_HLV_Inter,23,FALSE)-HLOOKUP(EF4+5,Journalier_HLV_Inter,24,FALSE),IF(AND(WEEKDAY(EF4,2)=4,COUNTIF(Jours_fériés,AND(EF4+1,EF4+4))),HLOOKUP(EF4+5,Journalier_HLV_Inter,23,FALSE)-HLOOKUP(EF4+6,Journalier_HLV_Inter,24,FALSE),IF(AND(WEEKDAY(EF4,2)=4,COUNTIF(Jours_fériés,EF4+4)),HLOOKUP(EF4+1,Journalier_HLV_Inter,23,FALSE)-HLOOKUP(EF4+5,Journalier_HLV_Inter,24,FALSE),IF(AND(WEEKDAY(EF4,2)=5,COUNTIF(Jours_fériés,EF4+3)),HLOOKUP(EF4+4,Journalier_HLV_Inter,23,FALSE)-HLOOKUP(EF4+5,Journalier_HLV_Inter,24,FALSE),IF(AND(WEEKDAY(EF4,2)=5,COUNTIF(Jours_fériés,EF4+4)),HLOOKUP(EF4+3,Journalier_HLV_Inter,23,FALSE)-HLOOKUP(EF4+5,Journalier_HLV_Inter,24,FALSE),IF(COUNTIF(Week_end,EF4),0,IF(COUNTIF(Jours_fériés,EF4),0,HLOOKUP(EF4+1,Journalier_HLV_Inter,23,FALSE)-HLOOKUP(EF4+2,Journalier_HLV_Inter,24,FALSE)))))))))))))))))))</f>
        <v>0</v>
      </c>
      <c r="EG33" s="70">
        <f>IF(WEEKDAY(EG4,2)=5,(HLOOKUP(EG4+3,Journalier_HLV_Inter,23,FALSE)-HLOOKUP(EG4+4,Journalier_HLV_Inter,24,FALSE)),IF(AND(WEEKDAY(EG4,2)=1,COUNTIF(Jours_fériés,AND(EG4+1,IE+2))),HLOOKUP(EG4+3,Journalier_HLV_Inter,23,FALSE)-HLOOKUP(EG4+4,Journalier_HLV_Inter,24,FALSE),IF(AND(WEEKDAY(EG4,2)=1,COUNTIF(Jours_fériés,EG4+1)),HLOOKUP(EG4+2,Journalier_HLV_Inter,23,FALSE)-HLOOKUP(EG4+3,Journalier_HLV_Inter,24,FALSE),IF(AND(WEEKDAY(EG4,2)=1,COUNTIF(Jours_fériés,EG4+2)),HLOOKUP(EG4+1,Journalier_HLV_Inter,23,FALSE)-HLOOKUP(EG4+3,Journalier_HLV_Inter,24,FALSE),IF(AND(WEEKDAY(EG4,2)=2,COUNTIF(Jours_fériés,AND(EG4+1,EG4+2))),HLOOKUP(EG4+3,Journalier_HLV_Inter,23,FALSE)-HLOOKUP(EG4+4,Journalier_HLV_Inter,24,FALSE),IF(AND(WEEKDAY(EG4,2)=2,COUNTIF(Jours_fériés,EG4+1)),HLOOKUP(EG4+2,Journalier_HLV_Inter,23,FALSE)-HLOOKUP(EG4+3,Journalier_HLV_Inter,24,FALSE),IF(AND(WEEKDAY(EG4,2)=2,COUNTIF(Jours_fériés,EG4+2)),HLOOKUP(EG4+1,Journalier_HLV_Inter,23,FALSE)-HLOOKUP(EG4+3,Journalier_HLV_Inter,24,FALSE),IF(AND(WEEKDAY(EG4,2)=3,COUNTIF(Jours_fériés,AND(EG4+1,EG4+2))),HLOOKUP(EG4+3,Journalier_HLV_Inter,23,FALSE)-HLOOKUP(EG4+4,Journalier_HLV_Inter,24,FALSE),IF(AND(WEEKDAY(EG4,2)=3,COUNTIF(Jours_fériés,EG4+1)),HLOOKUP(EG4+2,Journalier_HLV_Inter,23,FALSE)-HLOOKUP(EG4+3,Journalier_HLV_Inter,24,FALSE),IF(AND(WEEKDAY(EG4,2)=3,COUNTIF(Jours_fériés,EG4+2)),HLOOKUP(EG4+1,Journalier_HLV_Inter,23,FALSE)-HLOOKUP(EG4+5,Journalier_HLV_Inter,24,FALSE),IF(WEEKDAY(EG4,2)=4,(HLOOKUP(EG4+1,Journalier_HLV_Inter,23,FALSE)-HLOOKUP(EG4+4,Journalier_HLV_Inter,24,FALSE)),IF(AND(WEEKDAY(EG4,2)=4,COUNTIF(Jours_fériés,EG4+1)),HLOOKUP(EG4+4,Journalier_HLV_Inter,23,FALSE)-HLOOKUP(EG4+5,Journalier_HLV_Inter,24,FALSE),IF(AND(WEEKDAY(EG4,2)=4,COUNTIF(Jours_fériés,AND(EG4+1,EG4+4))),HLOOKUP(EG4+5,Journalier_HLV_Inter,23,FALSE)-HLOOKUP(EG4+6,Journalier_HLV_Inter,24,FALSE),IF(AND(WEEKDAY(EG4,2)=4,COUNTIF(Jours_fériés,EG4+4)),HLOOKUP(EG4+1,Journalier_HLV_Inter,23,FALSE)-HLOOKUP(EG4+5,Journalier_HLV_Inter,24,FALSE),IF(AND(WEEKDAY(EG4,2)=5,COUNTIF(Jours_fériés,EG4+3)),HLOOKUP(EG4+4,Journalier_HLV_Inter,23,FALSE)-HLOOKUP(EG4+5,Journalier_HLV_Inter,24,FALSE),IF(AND(WEEKDAY(EG4,2)=5,COUNTIF(Jours_fériés,EG4+4)),HLOOKUP(EG4+3,Journalier_HLV_Inter,23,FALSE)-HLOOKUP(EG4+5,Journalier_HLV_Inter,24,FALSE),IF(COUNTIF(Week_end,EG4),0,IF(COUNTIF(Jours_fériés,EG4),0,HLOOKUP(EG4+1,Journalier_HLV_Inter,23,FALSE)-HLOOKUP(EG4+2,Journalier_HLV_Inter,24,FALSE)))))))))))))))))))</f>
        <v>0</v>
      </c>
      <c r="EH33" s="70">
        <f>IF(WEEKDAY(EH4,2)=5,(HLOOKUP(EH4+3,Journalier_HLV_Inter,23,FALSE)-HLOOKUP(EH4+4,Journalier_HLV_Inter,24,FALSE)),IF(AND(WEEKDAY(EH4,2)=1,COUNTIF(Jours_fériés,AND(EH4+1,IE+2))),HLOOKUP(EH4+3,Journalier_HLV_Inter,23,FALSE)-HLOOKUP(EH4+4,Journalier_HLV_Inter,24,FALSE),IF(AND(WEEKDAY(EH4,2)=1,COUNTIF(Jours_fériés,EH4+1)),HLOOKUP(EH4+2,Journalier_HLV_Inter,23,FALSE)-HLOOKUP(EH4+3,Journalier_HLV_Inter,24,FALSE),IF(AND(WEEKDAY(EH4,2)=1,COUNTIF(Jours_fériés,EH4+2)),HLOOKUP(EH4+1,Journalier_HLV_Inter,23,FALSE)-HLOOKUP(EH4+3,Journalier_HLV_Inter,24,FALSE),IF(AND(WEEKDAY(EH4,2)=2,COUNTIF(Jours_fériés,AND(EH4+1,EH4+2))),HLOOKUP(EH4+3,Journalier_HLV_Inter,23,FALSE)-HLOOKUP(EH4+4,Journalier_HLV_Inter,24,FALSE),IF(AND(WEEKDAY(EH4,2)=2,COUNTIF(Jours_fériés,EH4+1)),HLOOKUP(EH4+2,Journalier_HLV_Inter,23,FALSE)-HLOOKUP(EH4+3,Journalier_HLV_Inter,24,FALSE),IF(AND(WEEKDAY(EH4,2)=2,COUNTIF(Jours_fériés,EH4+2)),HLOOKUP(EH4+1,Journalier_HLV_Inter,23,FALSE)-HLOOKUP(EH4+3,Journalier_HLV_Inter,24,FALSE),IF(AND(WEEKDAY(EH4,2)=3,COUNTIF(Jours_fériés,AND(EH4+1,EH4+2))),HLOOKUP(EH4+3,Journalier_HLV_Inter,23,FALSE)-HLOOKUP(EH4+4,Journalier_HLV_Inter,24,FALSE),IF(AND(WEEKDAY(EH4,2)=3,COUNTIF(Jours_fériés,EH4+1)),HLOOKUP(EH4+2,Journalier_HLV_Inter,23,FALSE)-HLOOKUP(EH4+3,Journalier_HLV_Inter,24,FALSE),IF(AND(WEEKDAY(EH4,2)=3,COUNTIF(Jours_fériés,EH4+2)),HLOOKUP(EH4+1,Journalier_HLV_Inter,23,FALSE)-HLOOKUP(EH4+5,Journalier_HLV_Inter,24,FALSE),IF(WEEKDAY(EH4,2)=4,(HLOOKUP(EH4+1,Journalier_HLV_Inter,23,FALSE)-HLOOKUP(EH4+4,Journalier_HLV_Inter,24,FALSE)),IF(AND(WEEKDAY(EH4,2)=4,COUNTIF(Jours_fériés,EH4+1)),HLOOKUP(EH4+4,Journalier_HLV_Inter,23,FALSE)-HLOOKUP(EH4+5,Journalier_HLV_Inter,24,FALSE),IF(AND(WEEKDAY(EH4,2)=4,COUNTIF(Jours_fériés,AND(EH4+1,EH4+4))),HLOOKUP(EH4+5,Journalier_HLV_Inter,23,FALSE)-HLOOKUP(EH4+6,Journalier_HLV_Inter,24,FALSE),IF(AND(WEEKDAY(EH4,2)=4,COUNTIF(Jours_fériés,EH4+4)),HLOOKUP(EH4+1,Journalier_HLV_Inter,23,FALSE)-HLOOKUP(EH4+5,Journalier_HLV_Inter,24,FALSE),IF(AND(WEEKDAY(EH4,2)=5,COUNTIF(Jours_fériés,EH4+3)),HLOOKUP(EH4+4,Journalier_HLV_Inter,23,FALSE)-HLOOKUP(EH4+5,Journalier_HLV_Inter,24,FALSE),IF(AND(WEEKDAY(EH4,2)=5,COUNTIF(Jours_fériés,EH4+4)),HLOOKUP(EH4+3,Journalier_HLV_Inter,23,FALSE)-HLOOKUP(EH4+5,Journalier_HLV_Inter,24,FALSE),IF(COUNTIF(Week_end,EH4),0,IF(COUNTIF(Jours_fériés,EH4),0,HLOOKUP(EH4+1,Journalier_HLV_Inter,23,FALSE)-HLOOKUP(EH4+2,Journalier_HLV_Inter,24,FALSE)))))))))))))))))))</f>
        <v>0</v>
      </c>
      <c r="EI33" s="70">
        <f>IF(WEEKDAY(EI4,2)=5,(HLOOKUP(EI4+3,Journalier_HLV_Inter,23,FALSE)-HLOOKUP(EI4+4,Journalier_HLV_Inter,24,FALSE)),IF(AND(WEEKDAY(EI4,2)=1,COUNTIF(Jours_fériés,AND(EI4+1,IE+2))),HLOOKUP(EI4+3,Journalier_HLV_Inter,23,FALSE)-HLOOKUP(EI4+4,Journalier_HLV_Inter,24,FALSE),IF(AND(WEEKDAY(EI4,2)=1,COUNTIF(Jours_fériés,EI4+1)),HLOOKUP(EI4+2,Journalier_HLV_Inter,23,FALSE)-HLOOKUP(EI4+3,Journalier_HLV_Inter,24,FALSE),IF(AND(WEEKDAY(EI4,2)=1,COUNTIF(Jours_fériés,EI4+2)),HLOOKUP(EI4+1,Journalier_HLV_Inter,23,FALSE)-HLOOKUP(EI4+3,Journalier_HLV_Inter,24,FALSE),IF(AND(WEEKDAY(EI4,2)=2,COUNTIF(Jours_fériés,AND(EI4+1,EI4+2))),HLOOKUP(EI4+3,Journalier_HLV_Inter,23,FALSE)-HLOOKUP(EI4+4,Journalier_HLV_Inter,24,FALSE),IF(AND(WEEKDAY(EI4,2)=2,COUNTIF(Jours_fériés,EI4+1)),HLOOKUP(EI4+2,Journalier_HLV_Inter,23,FALSE)-HLOOKUP(EI4+3,Journalier_HLV_Inter,24,FALSE),IF(AND(WEEKDAY(EI4,2)=2,COUNTIF(Jours_fériés,EI4+2)),HLOOKUP(EI4+1,Journalier_HLV_Inter,23,FALSE)-HLOOKUP(EI4+3,Journalier_HLV_Inter,24,FALSE),IF(AND(WEEKDAY(EI4,2)=3,COUNTIF(Jours_fériés,AND(EI4+1,EI4+2))),HLOOKUP(EI4+3,Journalier_HLV_Inter,23,FALSE)-HLOOKUP(EI4+4,Journalier_HLV_Inter,24,FALSE),IF(AND(WEEKDAY(EI4,2)=3,COUNTIF(Jours_fériés,EI4+1)),HLOOKUP(EI4+2,Journalier_HLV_Inter,23,FALSE)-HLOOKUP(EI4+3,Journalier_HLV_Inter,24,FALSE),IF(AND(WEEKDAY(EI4,2)=3,COUNTIF(Jours_fériés,EI4+2)),HLOOKUP(EI4+1,Journalier_HLV_Inter,23,FALSE)-HLOOKUP(EI4+5,Journalier_HLV_Inter,24,FALSE),IF(WEEKDAY(EI4,2)=4,(HLOOKUP(EI4+1,Journalier_HLV_Inter,23,FALSE)-HLOOKUP(EI4+4,Journalier_HLV_Inter,24,FALSE)),IF(AND(WEEKDAY(EI4,2)=4,COUNTIF(Jours_fériés,EI4+1)),HLOOKUP(EI4+4,Journalier_HLV_Inter,23,FALSE)-HLOOKUP(EI4+5,Journalier_HLV_Inter,24,FALSE),IF(AND(WEEKDAY(EI4,2)=4,COUNTIF(Jours_fériés,AND(EI4+1,EI4+4))),HLOOKUP(EI4+5,Journalier_HLV_Inter,23,FALSE)-HLOOKUP(EI4+6,Journalier_HLV_Inter,24,FALSE),IF(AND(WEEKDAY(EI4,2)=4,COUNTIF(Jours_fériés,EI4+4)),HLOOKUP(EI4+1,Journalier_HLV_Inter,23,FALSE)-HLOOKUP(EI4+5,Journalier_HLV_Inter,24,FALSE),IF(AND(WEEKDAY(EI4,2)=5,COUNTIF(Jours_fériés,EI4+3)),HLOOKUP(EI4+4,Journalier_HLV_Inter,23,FALSE)-HLOOKUP(EI4+5,Journalier_HLV_Inter,24,FALSE),IF(AND(WEEKDAY(EI4,2)=5,COUNTIF(Jours_fériés,EI4+4)),HLOOKUP(EI4+3,Journalier_HLV_Inter,23,FALSE)-HLOOKUP(EI4+5,Journalier_HLV_Inter,24,FALSE),IF(COUNTIF(Week_end,EI4),0,IF(COUNTIF(Jours_fériés,EI4),0,HLOOKUP(EI4+1,Journalier_HLV_Inter,23,FALSE)-HLOOKUP(EI4+2,Journalier_HLV_Inter,24,FALSE)))))))))))))))))))</f>
        <v>0</v>
      </c>
      <c r="EJ33" s="70">
        <f>IF(WEEKDAY(EJ4,2)=5,(HLOOKUP(EJ4+3,Journalier_HLV_Inter,23,FALSE)-HLOOKUP(EJ4+4,Journalier_HLV_Inter,24,FALSE)),IF(AND(WEEKDAY(EJ4,2)=1,COUNTIF(Jours_fériés,AND(EJ4+1,IE+2))),HLOOKUP(EJ4+3,Journalier_HLV_Inter,23,FALSE)-HLOOKUP(EJ4+4,Journalier_HLV_Inter,24,FALSE),IF(AND(WEEKDAY(EJ4,2)=1,COUNTIF(Jours_fériés,EJ4+1)),HLOOKUP(EJ4+2,Journalier_HLV_Inter,23,FALSE)-HLOOKUP(EJ4+3,Journalier_HLV_Inter,24,FALSE),IF(AND(WEEKDAY(EJ4,2)=1,COUNTIF(Jours_fériés,EJ4+2)),HLOOKUP(EJ4+1,Journalier_HLV_Inter,23,FALSE)-HLOOKUP(EJ4+3,Journalier_HLV_Inter,24,FALSE),IF(AND(WEEKDAY(EJ4,2)=2,COUNTIF(Jours_fériés,AND(EJ4+1,EJ4+2))),HLOOKUP(EJ4+3,Journalier_HLV_Inter,23,FALSE)-HLOOKUP(EJ4+4,Journalier_HLV_Inter,24,FALSE),IF(AND(WEEKDAY(EJ4,2)=2,COUNTIF(Jours_fériés,EJ4+1)),HLOOKUP(EJ4+2,Journalier_HLV_Inter,23,FALSE)-HLOOKUP(EJ4+3,Journalier_HLV_Inter,24,FALSE),IF(AND(WEEKDAY(EJ4,2)=2,COUNTIF(Jours_fériés,EJ4+2)),HLOOKUP(EJ4+1,Journalier_HLV_Inter,23,FALSE)-HLOOKUP(EJ4+3,Journalier_HLV_Inter,24,FALSE),IF(AND(WEEKDAY(EJ4,2)=3,COUNTIF(Jours_fériés,AND(EJ4+1,EJ4+2))),HLOOKUP(EJ4+3,Journalier_HLV_Inter,23,FALSE)-HLOOKUP(EJ4+4,Journalier_HLV_Inter,24,FALSE),IF(AND(WEEKDAY(EJ4,2)=3,COUNTIF(Jours_fériés,EJ4+1)),HLOOKUP(EJ4+2,Journalier_HLV_Inter,23,FALSE)-HLOOKUP(EJ4+3,Journalier_HLV_Inter,24,FALSE),IF(AND(WEEKDAY(EJ4,2)=3,COUNTIF(Jours_fériés,EJ4+2)),HLOOKUP(EJ4+1,Journalier_HLV_Inter,23,FALSE)-HLOOKUP(EJ4+5,Journalier_HLV_Inter,24,FALSE),IF(WEEKDAY(EJ4,2)=4,(HLOOKUP(EJ4+1,Journalier_HLV_Inter,23,FALSE)-HLOOKUP(EJ4+4,Journalier_HLV_Inter,24,FALSE)),IF(AND(WEEKDAY(EJ4,2)=4,COUNTIF(Jours_fériés,EJ4+1)),HLOOKUP(EJ4+4,Journalier_HLV_Inter,23,FALSE)-HLOOKUP(EJ4+5,Journalier_HLV_Inter,24,FALSE),IF(AND(WEEKDAY(EJ4,2)=4,COUNTIF(Jours_fériés,AND(EJ4+1,EJ4+4))),HLOOKUP(EJ4+5,Journalier_HLV_Inter,23,FALSE)-HLOOKUP(EJ4+6,Journalier_HLV_Inter,24,FALSE),IF(AND(WEEKDAY(EJ4,2)=4,COUNTIF(Jours_fériés,EJ4+4)),HLOOKUP(EJ4+1,Journalier_HLV_Inter,23,FALSE)-HLOOKUP(EJ4+5,Journalier_HLV_Inter,24,FALSE),IF(AND(WEEKDAY(EJ4,2)=5,COUNTIF(Jours_fériés,EJ4+3)),HLOOKUP(EJ4+4,Journalier_HLV_Inter,23,FALSE)-HLOOKUP(EJ4+5,Journalier_HLV_Inter,24,FALSE),IF(AND(WEEKDAY(EJ4,2)=5,COUNTIF(Jours_fériés,EJ4+4)),HLOOKUP(EJ4+3,Journalier_HLV_Inter,23,FALSE)-HLOOKUP(EJ4+5,Journalier_HLV_Inter,24,FALSE),IF(COUNTIF(Week_end,EJ4),0,IF(COUNTIF(Jours_fériés,EJ4),0,HLOOKUP(EJ4+1,Journalier_HLV_Inter,23,FALSE)-HLOOKUP(EJ4+2,Journalier_HLV_Inter,24,FALSE)))))))))))))))))))</f>
        <v>0</v>
      </c>
      <c r="EK33" s="70">
        <f>IF(WEEKDAY(EK4,2)=5,(HLOOKUP(EK4+3,Journalier_HLV_Inter,23,FALSE)-HLOOKUP(EK4+4,Journalier_HLV_Inter,24,FALSE)),IF(AND(WEEKDAY(EK4,2)=1,COUNTIF(Jours_fériés,AND(EK4+1,IE+2))),HLOOKUP(EK4+3,Journalier_HLV_Inter,23,FALSE)-HLOOKUP(EK4+4,Journalier_HLV_Inter,24,FALSE),IF(AND(WEEKDAY(EK4,2)=1,COUNTIF(Jours_fériés,EK4+1)),HLOOKUP(EK4+2,Journalier_HLV_Inter,23,FALSE)-HLOOKUP(EK4+3,Journalier_HLV_Inter,24,FALSE),IF(AND(WEEKDAY(EK4,2)=1,COUNTIF(Jours_fériés,EK4+2)),HLOOKUP(EK4+1,Journalier_HLV_Inter,23,FALSE)-HLOOKUP(EK4+3,Journalier_HLV_Inter,24,FALSE),IF(AND(WEEKDAY(EK4,2)=2,COUNTIF(Jours_fériés,AND(EK4+1,EK4+2))),HLOOKUP(EK4+3,Journalier_HLV_Inter,23,FALSE)-HLOOKUP(EK4+4,Journalier_HLV_Inter,24,FALSE),IF(AND(WEEKDAY(EK4,2)=2,COUNTIF(Jours_fériés,EK4+1)),HLOOKUP(EK4+2,Journalier_HLV_Inter,23,FALSE)-HLOOKUP(EK4+3,Journalier_HLV_Inter,24,FALSE),IF(AND(WEEKDAY(EK4,2)=2,COUNTIF(Jours_fériés,EK4+2)),HLOOKUP(EK4+1,Journalier_HLV_Inter,23,FALSE)-HLOOKUP(EK4+3,Journalier_HLV_Inter,24,FALSE),IF(AND(WEEKDAY(EK4,2)=3,COUNTIF(Jours_fériés,AND(EK4+1,EK4+2))),HLOOKUP(EK4+3,Journalier_HLV_Inter,23,FALSE)-HLOOKUP(EK4+4,Journalier_HLV_Inter,24,FALSE),IF(AND(WEEKDAY(EK4,2)=3,COUNTIF(Jours_fériés,EK4+1)),HLOOKUP(EK4+2,Journalier_HLV_Inter,23,FALSE)-HLOOKUP(EK4+3,Journalier_HLV_Inter,24,FALSE),IF(AND(WEEKDAY(EK4,2)=3,COUNTIF(Jours_fériés,EK4+2)),HLOOKUP(EK4+1,Journalier_HLV_Inter,23,FALSE)-HLOOKUP(EK4+5,Journalier_HLV_Inter,24,FALSE),IF(WEEKDAY(EK4,2)=4,(HLOOKUP(EK4+1,Journalier_HLV_Inter,23,FALSE)-HLOOKUP(EK4+4,Journalier_HLV_Inter,24,FALSE)),IF(AND(WEEKDAY(EK4,2)=4,COUNTIF(Jours_fériés,EK4+1)),HLOOKUP(EK4+4,Journalier_HLV_Inter,23,FALSE)-HLOOKUP(EK4+5,Journalier_HLV_Inter,24,FALSE),IF(AND(WEEKDAY(EK4,2)=4,COUNTIF(Jours_fériés,AND(EK4+1,EK4+4))),HLOOKUP(EK4+5,Journalier_HLV_Inter,23,FALSE)-HLOOKUP(EK4+6,Journalier_HLV_Inter,24,FALSE),IF(AND(WEEKDAY(EK4,2)=4,COUNTIF(Jours_fériés,EK4+4)),HLOOKUP(EK4+1,Journalier_HLV_Inter,23,FALSE)-HLOOKUP(EK4+5,Journalier_HLV_Inter,24,FALSE),IF(AND(WEEKDAY(EK4,2)=5,COUNTIF(Jours_fériés,EK4+3)),HLOOKUP(EK4+4,Journalier_HLV_Inter,23,FALSE)-HLOOKUP(EK4+5,Journalier_HLV_Inter,24,FALSE),IF(AND(WEEKDAY(EK4,2)=5,COUNTIF(Jours_fériés,EK4+4)),HLOOKUP(EK4+3,Journalier_HLV_Inter,23,FALSE)-HLOOKUP(EK4+5,Journalier_HLV_Inter,24,FALSE),IF(COUNTIF(Week_end,EK4),0,IF(COUNTIF(Jours_fériés,EK4),0,HLOOKUP(EK4+1,Journalier_HLV_Inter,23,FALSE)-HLOOKUP(EK4+2,Journalier_HLV_Inter,24,FALSE)))))))))))))))))))</f>
        <v>0</v>
      </c>
      <c r="EL33" s="70">
        <f>IF(WEEKDAY(EL4,2)=5,(HLOOKUP(EL4+3,Journalier_HLV_Inter,23,FALSE)-HLOOKUP(EL4+4,Journalier_HLV_Inter,24,FALSE)),IF(AND(WEEKDAY(EL4,2)=1,COUNTIF(Jours_fériés,AND(EL4+1,IE+2))),HLOOKUP(EL4+3,Journalier_HLV_Inter,23,FALSE)-HLOOKUP(EL4+4,Journalier_HLV_Inter,24,FALSE),IF(AND(WEEKDAY(EL4,2)=1,COUNTIF(Jours_fériés,EL4+1)),HLOOKUP(EL4+2,Journalier_HLV_Inter,23,FALSE)-HLOOKUP(EL4+3,Journalier_HLV_Inter,24,FALSE),IF(AND(WEEKDAY(EL4,2)=1,COUNTIF(Jours_fériés,EL4+2)),HLOOKUP(EL4+1,Journalier_HLV_Inter,23,FALSE)-HLOOKUP(EL4+3,Journalier_HLV_Inter,24,FALSE),IF(AND(WEEKDAY(EL4,2)=2,COUNTIF(Jours_fériés,AND(EL4+1,EL4+2))),HLOOKUP(EL4+3,Journalier_HLV_Inter,23,FALSE)-HLOOKUP(EL4+4,Journalier_HLV_Inter,24,FALSE),IF(AND(WEEKDAY(EL4,2)=2,COUNTIF(Jours_fériés,EL4+1)),HLOOKUP(EL4+2,Journalier_HLV_Inter,23,FALSE)-HLOOKUP(EL4+3,Journalier_HLV_Inter,24,FALSE),IF(AND(WEEKDAY(EL4,2)=2,COUNTIF(Jours_fériés,EL4+2)),HLOOKUP(EL4+1,Journalier_HLV_Inter,23,FALSE)-HLOOKUP(EL4+3,Journalier_HLV_Inter,24,FALSE),IF(AND(WEEKDAY(EL4,2)=3,COUNTIF(Jours_fériés,AND(EL4+1,EL4+2))),HLOOKUP(EL4+3,Journalier_HLV_Inter,23,FALSE)-HLOOKUP(EL4+4,Journalier_HLV_Inter,24,FALSE),IF(AND(WEEKDAY(EL4,2)=3,COUNTIF(Jours_fériés,EL4+1)),HLOOKUP(EL4+2,Journalier_HLV_Inter,23,FALSE)-HLOOKUP(EL4+3,Journalier_HLV_Inter,24,FALSE),IF(AND(WEEKDAY(EL4,2)=3,COUNTIF(Jours_fériés,EL4+2)),HLOOKUP(EL4+1,Journalier_HLV_Inter,23,FALSE)-HLOOKUP(EL4+5,Journalier_HLV_Inter,24,FALSE),IF(WEEKDAY(EL4,2)=4,(HLOOKUP(EL4+1,Journalier_HLV_Inter,23,FALSE)-HLOOKUP(EL4+4,Journalier_HLV_Inter,24,FALSE)),IF(AND(WEEKDAY(EL4,2)=4,COUNTIF(Jours_fériés,EL4+1)),HLOOKUP(EL4+4,Journalier_HLV_Inter,23,FALSE)-HLOOKUP(EL4+5,Journalier_HLV_Inter,24,FALSE),IF(AND(WEEKDAY(EL4,2)=4,COUNTIF(Jours_fériés,AND(EL4+1,EL4+4))),HLOOKUP(EL4+5,Journalier_HLV_Inter,23,FALSE)-HLOOKUP(EL4+6,Journalier_HLV_Inter,24,FALSE),IF(AND(WEEKDAY(EL4,2)=4,COUNTIF(Jours_fériés,EL4+4)),HLOOKUP(EL4+1,Journalier_HLV_Inter,23,FALSE)-HLOOKUP(EL4+5,Journalier_HLV_Inter,24,FALSE),IF(AND(WEEKDAY(EL4,2)=5,COUNTIF(Jours_fériés,EL4+3)),HLOOKUP(EL4+4,Journalier_HLV_Inter,23,FALSE)-HLOOKUP(EL4+5,Journalier_HLV_Inter,24,FALSE),IF(AND(WEEKDAY(EL4,2)=5,COUNTIF(Jours_fériés,EL4+4)),HLOOKUP(EL4+3,Journalier_HLV_Inter,23,FALSE)-HLOOKUP(EL4+5,Journalier_HLV_Inter,24,FALSE),IF(COUNTIF(Week_end,EL4),0,IF(COUNTIF(Jours_fériés,EL4),0,HLOOKUP(EL4+1,Journalier_HLV_Inter,23,FALSE)-HLOOKUP(EL4+2,Journalier_HLV_Inter,24,FALSE)))))))))))))))))))</f>
        <v>0</v>
      </c>
      <c r="EM33" s="70">
        <f>IF(WEEKDAY(EM4,2)=5,(HLOOKUP(EM4+3,Journalier_HLV_Inter,23,FALSE)-HLOOKUP(EM4+4,Journalier_HLV_Inter,24,FALSE)),IF(AND(WEEKDAY(EM4,2)=1,COUNTIF(Jours_fériés,AND(EM4+1,IE+2))),HLOOKUP(EM4+3,Journalier_HLV_Inter,23,FALSE)-HLOOKUP(EM4+4,Journalier_HLV_Inter,24,FALSE),IF(AND(WEEKDAY(EM4,2)=1,COUNTIF(Jours_fériés,EM4+1)),HLOOKUP(EM4+2,Journalier_HLV_Inter,23,FALSE)-HLOOKUP(EM4+3,Journalier_HLV_Inter,24,FALSE),IF(AND(WEEKDAY(EM4,2)=1,COUNTIF(Jours_fériés,EM4+2)),HLOOKUP(EM4+1,Journalier_HLV_Inter,23,FALSE)-HLOOKUP(EM4+3,Journalier_HLV_Inter,24,FALSE),IF(AND(WEEKDAY(EM4,2)=2,COUNTIF(Jours_fériés,AND(EM4+1,EM4+2))),HLOOKUP(EM4+3,Journalier_HLV_Inter,23,FALSE)-HLOOKUP(EM4+4,Journalier_HLV_Inter,24,FALSE),IF(AND(WEEKDAY(EM4,2)=2,COUNTIF(Jours_fériés,EM4+1)),HLOOKUP(EM4+2,Journalier_HLV_Inter,23,FALSE)-HLOOKUP(EM4+3,Journalier_HLV_Inter,24,FALSE),IF(AND(WEEKDAY(EM4,2)=2,COUNTIF(Jours_fériés,EM4+2)),HLOOKUP(EM4+1,Journalier_HLV_Inter,23,FALSE)-HLOOKUP(EM4+3,Journalier_HLV_Inter,24,FALSE),IF(AND(WEEKDAY(EM4,2)=3,COUNTIF(Jours_fériés,AND(EM4+1,EM4+2))),HLOOKUP(EM4+3,Journalier_HLV_Inter,23,FALSE)-HLOOKUP(EM4+4,Journalier_HLV_Inter,24,FALSE),IF(AND(WEEKDAY(EM4,2)=3,COUNTIF(Jours_fériés,EM4+1)),HLOOKUP(EM4+2,Journalier_HLV_Inter,23,FALSE)-HLOOKUP(EM4+3,Journalier_HLV_Inter,24,FALSE),IF(AND(WEEKDAY(EM4,2)=3,COUNTIF(Jours_fériés,EM4+2)),HLOOKUP(EM4+1,Journalier_HLV_Inter,23,FALSE)-HLOOKUP(EM4+5,Journalier_HLV_Inter,24,FALSE),IF(WEEKDAY(EM4,2)=4,(HLOOKUP(EM4+1,Journalier_HLV_Inter,23,FALSE)-HLOOKUP(EM4+4,Journalier_HLV_Inter,24,FALSE)),IF(AND(WEEKDAY(EM4,2)=4,COUNTIF(Jours_fériés,EM4+1)),HLOOKUP(EM4+4,Journalier_HLV_Inter,23,FALSE)-HLOOKUP(EM4+5,Journalier_HLV_Inter,24,FALSE),IF(AND(WEEKDAY(EM4,2)=4,COUNTIF(Jours_fériés,AND(EM4+1,EM4+4))),HLOOKUP(EM4+5,Journalier_HLV_Inter,23,FALSE)-HLOOKUP(EM4+6,Journalier_HLV_Inter,24,FALSE),IF(AND(WEEKDAY(EM4,2)=4,COUNTIF(Jours_fériés,EM4+4)),HLOOKUP(EM4+1,Journalier_HLV_Inter,23,FALSE)-HLOOKUP(EM4+5,Journalier_HLV_Inter,24,FALSE),IF(AND(WEEKDAY(EM4,2)=5,COUNTIF(Jours_fériés,EM4+3)),HLOOKUP(EM4+4,Journalier_HLV_Inter,23,FALSE)-HLOOKUP(EM4+5,Journalier_HLV_Inter,24,FALSE),IF(AND(WEEKDAY(EM4,2)=5,COUNTIF(Jours_fériés,EM4+4)),HLOOKUP(EM4+3,Journalier_HLV_Inter,23,FALSE)-HLOOKUP(EM4+5,Journalier_HLV_Inter,24,FALSE),IF(COUNTIF(Week_end,EM4),0,IF(COUNTIF(Jours_fériés,EM4),0,HLOOKUP(EM4+1,Journalier_HLV_Inter,23,FALSE)-HLOOKUP(EM4+2,Journalier_HLV_Inter,24,FALSE)))))))))))))))))))</f>
        <v>0</v>
      </c>
      <c r="EN33" s="70">
        <f>IF(WEEKDAY(EN4,2)=5,(HLOOKUP(EN4+3,Journalier_HLV_Inter,23,FALSE)-HLOOKUP(EN4+4,Journalier_HLV_Inter,24,FALSE)),IF(AND(WEEKDAY(EN4,2)=1,COUNTIF(Jours_fériés,AND(EN4+1,IE+2))),HLOOKUP(EN4+3,Journalier_HLV_Inter,23,FALSE)-HLOOKUP(EN4+4,Journalier_HLV_Inter,24,FALSE),IF(AND(WEEKDAY(EN4,2)=1,COUNTIF(Jours_fériés,EN4+1)),HLOOKUP(EN4+2,Journalier_HLV_Inter,23,FALSE)-HLOOKUP(EN4+3,Journalier_HLV_Inter,24,FALSE),IF(AND(WEEKDAY(EN4,2)=1,COUNTIF(Jours_fériés,EN4+2)),HLOOKUP(EN4+1,Journalier_HLV_Inter,23,FALSE)-HLOOKUP(EN4+3,Journalier_HLV_Inter,24,FALSE),IF(AND(WEEKDAY(EN4,2)=2,COUNTIF(Jours_fériés,AND(EN4+1,EN4+2))),HLOOKUP(EN4+3,Journalier_HLV_Inter,23,FALSE)-HLOOKUP(EN4+4,Journalier_HLV_Inter,24,FALSE),IF(AND(WEEKDAY(EN4,2)=2,COUNTIF(Jours_fériés,EN4+1)),HLOOKUP(EN4+2,Journalier_HLV_Inter,23,FALSE)-HLOOKUP(EN4+3,Journalier_HLV_Inter,24,FALSE),IF(AND(WEEKDAY(EN4,2)=2,COUNTIF(Jours_fériés,EN4+2)),HLOOKUP(EN4+1,Journalier_HLV_Inter,23,FALSE)-HLOOKUP(EN4+3,Journalier_HLV_Inter,24,FALSE),IF(AND(WEEKDAY(EN4,2)=3,COUNTIF(Jours_fériés,AND(EN4+1,EN4+2))),HLOOKUP(EN4+3,Journalier_HLV_Inter,23,FALSE)-HLOOKUP(EN4+4,Journalier_HLV_Inter,24,FALSE),IF(AND(WEEKDAY(EN4,2)=3,COUNTIF(Jours_fériés,EN4+1)),HLOOKUP(EN4+2,Journalier_HLV_Inter,23,FALSE)-HLOOKUP(EN4+3,Journalier_HLV_Inter,24,FALSE),IF(AND(WEEKDAY(EN4,2)=3,COUNTIF(Jours_fériés,EN4+2)),HLOOKUP(EN4+1,Journalier_HLV_Inter,23,FALSE)-HLOOKUP(EN4+5,Journalier_HLV_Inter,24,FALSE),IF(WEEKDAY(EN4,2)=4,(HLOOKUP(EN4+1,Journalier_HLV_Inter,23,FALSE)-HLOOKUP(EN4+4,Journalier_HLV_Inter,24,FALSE)),IF(AND(WEEKDAY(EN4,2)=4,COUNTIF(Jours_fériés,EN4+1)),HLOOKUP(EN4+4,Journalier_HLV_Inter,23,FALSE)-HLOOKUP(EN4+5,Journalier_HLV_Inter,24,FALSE),IF(AND(WEEKDAY(EN4,2)=4,COUNTIF(Jours_fériés,AND(EN4+1,EN4+4))),HLOOKUP(EN4+5,Journalier_HLV_Inter,23,FALSE)-HLOOKUP(EN4+6,Journalier_HLV_Inter,24,FALSE),IF(AND(WEEKDAY(EN4,2)=4,COUNTIF(Jours_fériés,EN4+4)),HLOOKUP(EN4+1,Journalier_HLV_Inter,23,FALSE)-HLOOKUP(EN4+5,Journalier_HLV_Inter,24,FALSE),IF(AND(WEEKDAY(EN4,2)=5,COUNTIF(Jours_fériés,EN4+3)),HLOOKUP(EN4+4,Journalier_HLV_Inter,23,FALSE)-HLOOKUP(EN4+5,Journalier_HLV_Inter,24,FALSE),IF(AND(WEEKDAY(EN4,2)=5,COUNTIF(Jours_fériés,EN4+4)),HLOOKUP(EN4+3,Journalier_HLV_Inter,23,FALSE)-HLOOKUP(EN4+5,Journalier_HLV_Inter,24,FALSE),IF(COUNTIF(Week_end,EN4),0,IF(COUNTIF(Jours_fériés,EN4),0,HLOOKUP(EN4+1,Journalier_HLV_Inter,23,FALSE)-HLOOKUP(EN4+2,Journalier_HLV_Inter,24,FALSE)))))))))))))))))))</f>
        <v>0</v>
      </c>
      <c r="EO33" s="70">
        <f>IF(WEEKDAY(EO4,2)=5,(HLOOKUP(EO4+3,Journalier_HLV_Inter,23,FALSE)-HLOOKUP(EO4+4,Journalier_HLV_Inter,24,FALSE)),IF(AND(WEEKDAY(EO4,2)=1,COUNTIF(Jours_fériés,AND(EO4+1,IE+2))),HLOOKUP(EO4+3,Journalier_HLV_Inter,23,FALSE)-HLOOKUP(EO4+4,Journalier_HLV_Inter,24,FALSE),IF(AND(WEEKDAY(EO4,2)=1,COUNTIF(Jours_fériés,EO4+1)),HLOOKUP(EO4+2,Journalier_HLV_Inter,23,FALSE)-HLOOKUP(EO4+3,Journalier_HLV_Inter,24,FALSE),IF(AND(WEEKDAY(EO4,2)=1,COUNTIF(Jours_fériés,EO4+2)),HLOOKUP(EO4+1,Journalier_HLV_Inter,23,FALSE)-HLOOKUP(EO4+3,Journalier_HLV_Inter,24,FALSE),IF(AND(WEEKDAY(EO4,2)=2,COUNTIF(Jours_fériés,AND(EO4+1,EO4+2))),HLOOKUP(EO4+3,Journalier_HLV_Inter,23,FALSE)-HLOOKUP(EO4+4,Journalier_HLV_Inter,24,FALSE),IF(AND(WEEKDAY(EO4,2)=2,COUNTIF(Jours_fériés,EO4+1)),HLOOKUP(EO4+2,Journalier_HLV_Inter,23,FALSE)-HLOOKUP(EO4+3,Journalier_HLV_Inter,24,FALSE),IF(AND(WEEKDAY(EO4,2)=2,COUNTIF(Jours_fériés,EO4+2)),HLOOKUP(EO4+1,Journalier_HLV_Inter,23,FALSE)-HLOOKUP(EO4+3,Journalier_HLV_Inter,24,FALSE),IF(AND(WEEKDAY(EO4,2)=3,COUNTIF(Jours_fériés,AND(EO4+1,EO4+2))),HLOOKUP(EO4+3,Journalier_HLV_Inter,23,FALSE)-HLOOKUP(EO4+4,Journalier_HLV_Inter,24,FALSE),IF(AND(WEEKDAY(EO4,2)=3,COUNTIF(Jours_fériés,EO4+1)),HLOOKUP(EO4+2,Journalier_HLV_Inter,23,FALSE)-HLOOKUP(EO4+3,Journalier_HLV_Inter,24,FALSE),IF(AND(WEEKDAY(EO4,2)=3,COUNTIF(Jours_fériés,EO4+2)),HLOOKUP(EO4+1,Journalier_HLV_Inter,23,FALSE)-HLOOKUP(EO4+5,Journalier_HLV_Inter,24,FALSE),IF(WEEKDAY(EO4,2)=4,(HLOOKUP(EO4+1,Journalier_HLV_Inter,23,FALSE)-HLOOKUP(EO4+4,Journalier_HLV_Inter,24,FALSE)),IF(AND(WEEKDAY(EO4,2)=4,COUNTIF(Jours_fériés,EO4+1)),HLOOKUP(EO4+4,Journalier_HLV_Inter,23,FALSE)-HLOOKUP(EO4+5,Journalier_HLV_Inter,24,FALSE),IF(AND(WEEKDAY(EO4,2)=4,COUNTIF(Jours_fériés,AND(EO4+1,EO4+4))),HLOOKUP(EO4+5,Journalier_HLV_Inter,23,FALSE)-HLOOKUP(EO4+6,Journalier_HLV_Inter,24,FALSE),IF(AND(WEEKDAY(EO4,2)=4,COUNTIF(Jours_fériés,EO4+4)),HLOOKUP(EO4+1,Journalier_HLV_Inter,23,FALSE)-HLOOKUP(EO4+5,Journalier_HLV_Inter,24,FALSE),IF(AND(WEEKDAY(EO4,2)=5,COUNTIF(Jours_fériés,EO4+3)),HLOOKUP(EO4+4,Journalier_HLV_Inter,23,FALSE)-HLOOKUP(EO4+5,Journalier_HLV_Inter,24,FALSE),IF(AND(WEEKDAY(EO4,2)=5,COUNTIF(Jours_fériés,EO4+4)),HLOOKUP(EO4+3,Journalier_HLV_Inter,23,FALSE)-HLOOKUP(EO4+5,Journalier_HLV_Inter,24,FALSE),IF(COUNTIF(Week_end,EO4),0,IF(COUNTIF(Jours_fériés,EO4),0,HLOOKUP(EO4+1,Journalier_HLV_Inter,23,FALSE)-HLOOKUP(EO4+2,Journalier_HLV_Inter,24,FALSE)))))))))))))))))))</f>
        <v>0</v>
      </c>
      <c r="EP33" s="70">
        <f>IF(WEEKDAY(EP4,2)=5,(HLOOKUP(EP4+3,Journalier_HLV_Inter,23,FALSE)-HLOOKUP(EP4+4,Journalier_HLV_Inter,24,FALSE)),IF(AND(WEEKDAY(EP4,2)=1,COUNTIF(Jours_fériés,AND(EP4+1,IE+2))),HLOOKUP(EP4+3,Journalier_HLV_Inter,23,FALSE)-HLOOKUP(EP4+4,Journalier_HLV_Inter,24,FALSE),IF(AND(WEEKDAY(EP4,2)=1,COUNTIF(Jours_fériés,EP4+1)),HLOOKUP(EP4+2,Journalier_HLV_Inter,23,FALSE)-HLOOKUP(EP4+3,Journalier_HLV_Inter,24,FALSE),IF(AND(WEEKDAY(EP4,2)=1,COUNTIF(Jours_fériés,EP4+2)),HLOOKUP(EP4+1,Journalier_HLV_Inter,23,FALSE)-HLOOKUP(EP4+3,Journalier_HLV_Inter,24,FALSE),IF(AND(WEEKDAY(EP4,2)=2,COUNTIF(Jours_fériés,AND(EP4+1,EP4+2))),HLOOKUP(EP4+3,Journalier_HLV_Inter,23,FALSE)-HLOOKUP(EP4+4,Journalier_HLV_Inter,24,FALSE),IF(AND(WEEKDAY(EP4,2)=2,COUNTIF(Jours_fériés,EP4+1)),HLOOKUP(EP4+2,Journalier_HLV_Inter,23,FALSE)-HLOOKUP(EP4+3,Journalier_HLV_Inter,24,FALSE),IF(AND(WEEKDAY(EP4,2)=2,COUNTIF(Jours_fériés,EP4+2)),HLOOKUP(EP4+1,Journalier_HLV_Inter,23,FALSE)-HLOOKUP(EP4+3,Journalier_HLV_Inter,24,FALSE),IF(AND(WEEKDAY(EP4,2)=3,COUNTIF(Jours_fériés,AND(EP4+1,EP4+2))),HLOOKUP(EP4+3,Journalier_HLV_Inter,23,FALSE)-HLOOKUP(EP4+4,Journalier_HLV_Inter,24,FALSE),IF(AND(WEEKDAY(EP4,2)=3,COUNTIF(Jours_fériés,EP4+1)),HLOOKUP(EP4+2,Journalier_HLV_Inter,23,FALSE)-HLOOKUP(EP4+3,Journalier_HLV_Inter,24,FALSE),IF(AND(WEEKDAY(EP4,2)=3,COUNTIF(Jours_fériés,EP4+2)),HLOOKUP(EP4+1,Journalier_HLV_Inter,23,FALSE)-HLOOKUP(EP4+5,Journalier_HLV_Inter,24,FALSE),IF(WEEKDAY(EP4,2)=4,(HLOOKUP(EP4+1,Journalier_HLV_Inter,23,FALSE)-HLOOKUP(EP4+4,Journalier_HLV_Inter,24,FALSE)),IF(AND(WEEKDAY(EP4,2)=4,COUNTIF(Jours_fériés,EP4+1)),HLOOKUP(EP4+4,Journalier_HLV_Inter,23,FALSE)-HLOOKUP(EP4+5,Journalier_HLV_Inter,24,FALSE),IF(AND(WEEKDAY(EP4,2)=4,COUNTIF(Jours_fériés,AND(EP4+1,EP4+4))),HLOOKUP(EP4+5,Journalier_HLV_Inter,23,FALSE)-HLOOKUP(EP4+6,Journalier_HLV_Inter,24,FALSE),IF(AND(WEEKDAY(EP4,2)=4,COUNTIF(Jours_fériés,EP4+4)),HLOOKUP(EP4+1,Journalier_HLV_Inter,23,FALSE)-HLOOKUP(EP4+5,Journalier_HLV_Inter,24,FALSE),IF(AND(WEEKDAY(EP4,2)=5,COUNTIF(Jours_fériés,EP4+3)),HLOOKUP(EP4+4,Journalier_HLV_Inter,23,FALSE)-HLOOKUP(EP4+5,Journalier_HLV_Inter,24,FALSE),IF(AND(WEEKDAY(EP4,2)=5,COUNTIF(Jours_fériés,EP4+4)),HLOOKUP(EP4+3,Journalier_HLV_Inter,23,FALSE)-HLOOKUP(EP4+5,Journalier_HLV_Inter,24,FALSE),IF(COUNTIF(Week_end,EP4),0,IF(COUNTIF(Jours_fériés,EP4),0,HLOOKUP(EP4+1,Journalier_HLV_Inter,23,FALSE)-HLOOKUP(EP4+2,Journalier_HLV_Inter,24,FALSE)))))))))))))))))))</f>
        <v>0</v>
      </c>
      <c r="EQ33" s="70">
        <f>IF(WEEKDAY(EQ4,2)=5,(HLOOKUP(EQ4+3,Journalier_HLV_Inter,23,FALSE)-HLOOKUP(EQ4+4,Journalier_HLV_Inter,24,FALSE)),IF(AND(WEEKDAY(EQ4,2)=1,COUNTIF(Jours_fériés,AND(EQ4+1,IE+2))),HLOOKUP(EQ4+3,Journalier_HLV_Inter,23,FALSE)-HLOOKUP(EQ4+4,Journalier_HLV_Inter,24,FALSE),IF(AND(WEEKDAY(EQ4,2)=1,COUNTIF(Jours_fériés,EQ4+1)),HLOOKUP(EQ4+2,Journalier_HLV_Inter,23,FALSE)-HLOOKUP(EQ4+3,Journalier_HLV_Inter,24,FALSE),IF(AND(WEEKDAY(EQ4,2)=1,COUNTIF(Jours_fériés,EQ4+2)),HLOOKUP(EQ4+1,Journalier_HLV_Inter,23,FALSE)-HLOOKUP(EQ4+3,Journalier_HLV_Inter,24,FALSE),IF(AND(WEEKDAY(EQ4,2)=2,COUNTIF(Jours_fériés,AND(EQ4+1,EQ4+2))),HLOOKUP(EQ4+3,Journalier_HLV_Inter,23,FALSE)-HLOOKUP(EQ4+4,Journalier_HLV_Inter,24,FALSE),IF(AND(WEEKDAY(EQ4,2)=2,COUNTIF(Jours_fériés,EQ4+1)),HLOOKUP(EQ4+2,Journalier_HLV_Inter,23,FALSE)-HLOOKUP(EQ4+3,Journalier_HLV_Inter,24,FALSE),IF(AND(WEEKDAY(EQ4,2)=2,COUNTIF(Jours_fériés,EQ4+2)),HLOOKUP(EQ4+1,Journalier_HLV_Inter,23,FALSE)-HLOOKUP(EQ4+3,Journalier_HLV_Inter,24,FALSE),IF(AND(WEEKDAY(EQ4,2)=3,COUNTIF(Jours_fériés,AND(EQ4+1,EQ4+2))),HLOOKUP(EQ4+3,Journalier_HLV_Inter,23,FALSE)-HLOOKUP(EQ4+4,Journalier_HLV_Inter,24,FALSE),IF(AND(WEEKDAY(EQ4,2)=3,COUNTIF(Jours_fériés,EQ4+1)),HLOOKUP(EQ4+2,Journalier_HLV_Inter,23,FALSE)-HLOOKUP(EQ4+3,Journalier_HLV_Inter,24,FALSE),IF(AND(WEEKDAY(EQ4,2)=3,COUNTIF(Jours_fériés,EQ4+2)),HLOOKUP(EQ4+1,Journalier_HLV_Inter,23,FALSE)-HLOOKUP(EQ4+5,Journalier_HLV_Inter,24,FALSE),IF(WEEKDAY(EQ4,2)=4,(HLOOKUP(EQ4+1,Journalier_HLV_Inter,23,FALSE)-HLOOKUP(EQ4+4,Journalier_HLV_Inter,24,FALSE)),IF(AND(WEEKDAY(EQ4,2)=4,COUNTIF(Jours_fériés,EQ4+1)),HLOOKUP(EQ4+4,Journalier_HLV_Inter,23,FALSE)-HLOOKUP(EQ4+5,Journalier_HLV_Inter,24,FALSE),IF(AND(WEEKDAY(EQ4,2)=4,COUNTIF(Jours_fériés,AND(EQ4+1,EQ4+4))),HLOOKUP(EQ4+5,Journalier_HLV_Inter,23,FALSE)-HLOOKUP(EQ4+6,Journalier_HLV_Inter,24,FALSE),IF(AND(WEEKDAY(EQ4,2)=4,COUNTIF(Jours_fériés,EQ4+4)),HLOOKUP(EQ4+1,Journalier_HLV_Inter,23,FALSE)-HLOOKUP(EQ4+5,Journalier_HLV_Inter,24,FALSE),IF(AND(WEEKDAY(EQ4,2)=5,COUNTIF(Jours_fériés,EQ4+3)),HLOOKUP(EQ4+4,Journalier_HLV_Inter,23,FALSE)-HLOOKUP(EQ4+5,Journalier_HLV_Inter,24,FALSE),IF(AND(WEEKDAY(EQ4,2)=5,COUNTIF(Jours_fériés,EQ4+4)),HLOOKUP(EQ4+3,Journalier_HLV_Inter,23,FALSE)-HLOOKUP(EQ4+5,Journalier_HLV_Inter,24,FALSE),IF(COUNTIF(Week_end,EQ4),0,IF(COUNTIF(Jours_fériés,EQ4),0,HLOOKUP(EQ4+1,Journalier_HLV_Inter,23,FALSE)-HLOOKUP(EQ4+2,Journalier_HLV_Inter,24,FALSE)))))))))))))))))))</f>
        <v>0</v>
      </c>
      <c r="ER33" s="70">
        <f>IF(WEEKDAY(ER4,2)=5,(HLOOKUP(ER4+3,Journalier_HLV_Inter,23,FALSE)-HLOOKUP(ER4+4,Journalier_HLV_Inter,24,FALSE)),IF(AND(WEEKDAY(ER4,2)=1,COUNTIF(Jours_fériés,AND(ER4+1,IE+2))),HLOOKUP(ER4+3,Journalier_HLV_Inter,23,FALSE)-HLOOKUP(ER4+4,Journalier_HLV_Inter,24,FALSE),IF(AND(WEEKDAY(ER4,2)=1,COUNTIF(Jours_fériés,ER4+1)),HLOOKUP(ER4+2,Journalier_HLV_Inter,23,FALSE)-HLOOKUP(ER4+3,Journalier_HLV_Inter,24,FALSE),IF(AND(WEEKDAY(ER4,2)=1,COUNTIF(Jours_fériés,ER4+2)),HLOOKUP(ER4+1,Journalier_HLV_Inter,23,FALSE)-HLOOKUP(ER4+3,Journalier_HLV_Inter,24,FALSE),IF(AND(WEEKDAY(ER4,2)=2,COUNTIF(Jours_fériés,AND(ER4+1,ER4+2))),HLOOKUP(ER4+3,Journalier_HLV_Inter,23,FALSE)-HLOOKUP(ER4+4,Journalier_HLV_Inter,24,FALSE),IF(AND(WEEKDAY(ER4,2)=2,COUNTIF(Jours_fériés,ER4+1)),HLOOKUP(ER4+2,Journalier_HLV_Inter,23,FALSE)-HLOOKUP(ER4+3,Journalier_HLV_Inter,24,FALSE),IF(AND(WEEKDAY(ER4,2)=2,COUNTIF(Jours_fériés,ER4+2)),HLOOKUP(ER4+1,Journalier_HLV_Inter,23,FALSE)-HLOOKUP(ER4+3,Journalier_HLV_Inter,24,FALSE),IF(AND(WEEKDAY(ER4,2)=3,COUNTIF(Jours_fériés,AND(ER4+1,ER4+2))),HLOOKUP(ER4+3,Journalier_HLV_Inter,23,FALSE)-HLOOKUP(ER4+4,Journalier_HLV_Inter,24,FALSE),IF(AND(WEEKDAY(ER4,2)=3,COUNTIF(Jours_fériés,ER4+1)),HLOOKUP(ER4+2,Journalier_HLV_Inter,23,FALSE)-HLOOKUP(ER4+3,Journalier_HLV_Inter,24,FALSE),IF(AND(WEEKDAY(ER4,2)=3,COUNTIF(Jours_fériés,ER4+2)),HLOOKUP(ER4+1,Journalier_HLV_Inter,23,FALSE)-HLOOKUP(ER4+5,Journalier_HLV_Inter,24,FALSE),IF(WEEKDAY(ER4,2)=4,(HLOOKUP(ER4+1,Journalier_HLV_Inter,23,FALSE)-HLOOKUP(ER4+4,Journalier_HLV_Inter,24,FALSE)),IF(AND(WEEKDAY(ER4,2)=4,COUNTIF(Jours_fériés,ER4+1)),HLOOKUP(ER4+4,Journalier_HLV_Inter,23,FALSE)-HLOOKUP(ER4+5,Journalier_HLV_Inter,24,FALSE),IF(AND(WEEKDAY(ER4,2)=4,COUNTIF(Jours_fériés,AND(ER4+1,ER4+4))),HLOOKUP(ER4+5,Journalier_HLV_Inter,23,FALSE)-HLOOKUP(ER4+6,Journalier_HLV_Inter,24,FALSE),IF(AND(WEEKDAY(ER4,2)=4,COUNTIF(Jours_fériés,ER4+4)),HLOOKUP(ER4+1,Journalier_HLV_Inter,23,FALSE)-HLOOKUP(ER4+5,Journalier_HLV_Inter,24,FALSE),IF(AND(WEEKDAY(ER4,2)=5,COUNTIF(Jours_fériés,ER4+3)),HLOOKUP(ER4+4,Journalier_HLV_Inter,23,FALSE)-HLOOKUP(ER4+5,Journalier_HLV_Inter,24,FALSE),IF(AND(WEEKDAY(ER4,2)=5,COUNTIF(Jours_fériés,ER4+4)),HLOOKUP(ER4+3,Journalier_HLV_Inter,23,FALSE)-HLOOKUP(ER4+5,Journalier_HLV_Inter,24,FALSE),IF(COUNTIF(Week_end,ER4),0,IF(COUNTIF(Jours_fériés,ER4),0,HLOOKUP(ER4+1,Journalier_HLV_Inter,23,FALSE)-HLOOKUP(ER4+2,Journalier_HLV_Inter,24,FALSE)))))))))))))))))))</f>
        <v>0</v>
      </c>
      <c r="ES33" s="70">
        <f>IF(WEEKDAY(ES4,2)=5,(HLOOKUP(ES4+3,Journalier_HLV_Inter,23,FALSE)-HLOOKUP(ES4+4,Journalier_HLV_Inter,24,FALSE)),IF(AND(WEEKDAY(ES4,2)=1,COUNTIF(Jours_fériés,AND(ES4+1,IE+2))),HLOOKUP(ES4+3,Journalier_HLV_Inter,23,FALSE)-HLOOKUP(ES4+4,Journalier_HLV_Inter,24,FALSE),IF(AND(WEEKDAY(ES4,2)=1,COUNTIF(Jours_fériés,ES4+1)),HLOOKUP(ES4+2,Journalier_HLV_Inter,23,FALSE)-HLOOKUP(ES4+3,Journalier_HLV_Inter,24,FALSE),IF(AND(WEEKDAY(ES4,2)=1,COUNTIF(Jours_fériés,ES4+2)),HLOOKUP(ES4+1,Journalier_HLV_Inter,23,FALSE)-HLOOKUP(ES4+3,Journalier_HLV_Inter,24,FALSE),IF(AND(WEEKDAY(ES4,2)=2,COUNTIF(Jours_fériés,AND(ES4+1,ES4+2))),HLOOKUP(ES4+3,Journalier_HLV_Inter,23,FALSE)-HLOOKUP(ES4+4,Journalier_HLV_Inter,24,FALSE),IF(AND(WEEKDAY(ES4,2)=2,COUNTIF(Jours_fériés,ES4+1)),HLOOKUP(ES4+2,Journalier_HLV_Inter,23,FALSE)-HLOOKUP(ES4+3,Journalier_HLV_Inter,24,FALSE),IF(AND(WEEKDAY(ES4,2)=2,COUNTIF(Jours_fériés,ES4+2)),HLOOKUP(ES4+1,Journalier_HLV_Inter,23,FALSE)-HLOOKUP(ES4+3,Journalier_HLV_Inter,24,FALSE),IF(AND(WEEKDAY(ES4,2)=3,COUNTIF(Jours_fériés,AND(ES4+1,ES4+2))),HLOOKUP(ES4+3,Journalier_HLV_Inter,23,FALSE)-HLOOKUP(ES4+4,Journalier_HLV_Inter,24,FALSE),IF(AND(WEEKDAY(ES4,2)=3,COUNTIF(Jours_fériés,ES4+1)),HLOOKUP(ES4+2,Journalier_HLV_Inter,23,FALSE)-HLOOKUP(ES4+3,Journalier_HLV_Inter,24,FALSE),IF(AND(WEEKDAY(ES4,2)=3,COUNTIF(Jours_fériés,ES4+2)),HLOOKUP(ES4+1,Journalier_HLV_Inter,23,FALSE)-HLOOKUP(ES4+5,Journalier_HLV_Inter,24,FALSE),IF(WEEKDAY(ES4,2)=4,(HLOOKUP(ES4+1,Journalier_HLV_Inter,23,FALSE)-HLOOKUP(ES4+4,Journalier_HLV_Inter,24,FALSE)),IF(AND(WEEKDAY(ES4,2)=4,COUNTIF(Jours_fériés,ES4+1)),HLOOKUP(ES4+4,Journalier_HLV_Inter,23,FALSE)-HLOOKUP(ES4+5,Journalier_HLV_Inter,24,FALSE),IF(AND(WEEKDAY(ES4,2)=4,COUNTIF(Jours_fériés,AND(ES4+1,ES4+4))),HLOOKUP(ES4+5,Journalier_HLV_Inter,23,FALSE)-HLOOKUP(ES4+6,Journalier_HLV_Inter,24,FALSE),IF(AND(WEEKDAY(ES4,2)=4,COUNTIF(Jours_fériés,ES4+4)),HLOOKUP(ES4+1,Journalier_HLV_Inter,23,FALSE)-HLOOKUP(ES4+5,Journalier_HLV_Inter,24,FALSE),IF(AND(WEEKDAY(ES4,2)=5,COUNTIF(Jours_fériés,ES4+3)),HLOOKUP(ES4+4,Journalier_HLV_Inter,23,FALSE)-HLOOKUP(ES4+5,Journalier_HLV_Inter,24,FALSE),IF(AND(WEEKDAY(ES4,2)=5,COUNTIF(Jours_fériés,ES4+4)),HLOOKUP(ES4+3,Journalier_HLV_Inter,23,FALSE)-HLOOKUP(ES4+5,Journalier_HLV_Inter,24,FALSE),IF(COUNTIF(Week_end,ES4),0,IF(COUNTIF(Jours_fériés,ES4),0,HLOOKUP(ES4+1,Journalier_HLV_Inter,23,FALSE)-HLOOKUP(ES4+2,Journalier_HLV_Inter,24,FALSE)))))))))))))))))))</f>
        <v>0</v>
      </c>
      <c r="ET33" s="70">
        <f>IF(WEEKDAY(ET4,2)=5,(HLOOKUP(ET4+3,Journalier_HLV_Inter,23,FALSE)-HLOOKUP(ET4+4,Journalier_HLV_Inter,24,FALSE)),IF(AND(WEEKDAY(ET4,2)=1,COUNTIF(Jours_fériés,AND(ET4+1,IE+2))),HLOOKUP(ET4+3,Journalier_HLV_Inter,23,FALSE)-HLOOKUP(ET4+4,Journalier_HLV_Inter,24,FALSE),IF(AND(WEEKDAY(ET4,2)=1,COUNTIF(Jours_fériés,ET4+1)),HLOOKUP(ET4+2,Journalier_HLV_Inter,23,FALSE)-HLOOKUP(ET4+3,Journalier_HLV_Inter,24,FALSE),IF(AND(WEEKDAY(ET4,2)=1,COUNTIF(Jours_fériés,ET4+2)),HLOOKUP(ET4+1,Journalier_HLV_Inter,23,FALSE)-HLOOKUP(ET4+3,Journalier_HLV_Inter,24,FALSE),IF(AND(WEEKDAY(ET4,2)=2,COUNTIF(Jours_fériés,AND(ET4+1,ET4+2))),HLOOKUP(ET4+3,Journalier_HLV_Inter,23,FALSE)-HLOOKUP(ET4+4,Journalier_HLV_Inter,24,FALSE),IF(AND(WEEKDAY(ET4,2)=2,COUNTIF(Jours_fériés,ET4+1)),HLOOKUP(ET4+2,Journalier_HLV_Inter,23,FALSE)-HLOOKUP(ET4+3,Journalier_HLV_Inter,24,FALSE),IF(AND(WEEKDAY(ET4,2)=2,COUNTIF(Jours_fériés,ET4+2)),HLOOKUP(ET4+1,Journalier_HLV_Inter,23,FALSE)-HLOOKUP(ET4+3,Journalier_HLV_Inter,24,FALSE),IF(AND(WEEKDAY(ET4,2)=3,COUNTIF(Jours_fériés,AND(ET4+1,ET4+2))),HLOOKUP(ET4+3,Journalier_HLV_Inter,23,FALSE)-HLOOKUP(ET4+4,Journalier_HLV_Inter,24,FALSE),IF(AND(WEEKDAY(ET4,2)=3,COUNTIF(Jours_fériés,ET4+1)),HLOOKUP(ET4+2,Journalier_HLV_Inter,23,FALSE)-HLOOKUP(ET4+3,Journalier_HLV_Inter,24,FALSE),IF(AND(WEEKDAY(ET4,2)=3,COUNTIF(Jours_fériés,ET4+2)),HLOOKUP(ET4+1,Journalier_HLV_Inter,23,FALSE)-HLOOKUP(ET4+5,Journalier_HLV_Inter,24,FALSE),IF(WEEKDAY(ET4,2)=4,(HLOOKUP(ET4+1,Journalier_HLV_Inter,23,FALSE)-HLOOKUP(ET4+4,Journalier_HLV_Inter,24,FALSE)),IF(AND(WEEKDAY(ET4,2)=4,COUNTIF(Jours_fériés,ET4+1)),HLOOKUP(ET4+4,Journalier_HLV_Inter,23,FALSE)-HLOOKUP(ET4+5,Journalier_HLV_Inter,24,FALSE),IF(AND(WEEKDAY(ET4,2)=4,COUNTIF(Jours_fériés,AND(ET4+1,ET4+4))),HLOOKUP(ET4+5,Journalier_HLV_Inter,23,FALSE)-HLOOKUP(ET4+6,Journalier_HLV_Inter,24,FALSE),IF(AND(WEEKDAY(ET4,2)=4,COUNTIF(Jours_fériés,ET4+4)),HLOOKUP(ET4+1,Journalier_HLV_Inter,23,FALSE)-HLOOKUP(ET4+5,Journalier_HLV_Inter,24,FALSE),IF(AND(WEEKDAY(ET4,2)=5,COUNTIF(Jours_fériés,ET4+3)),HLOOKUP(ET4+4,Journalier_HLV_Inter,23,FALSE)-HLOOKUP(ET4+5,Journalier_HLV_Inter,24,FALSE),IF(AND(WEEKDAY(ET4,2)=5,COUNTIF(Jours_fériés,ET4+4)),HLOOKUP(ET4+3,Journalier_HLV_Inter,23,FALSE)-HLOOKUP(ET4+5,Journalier_HLV_Inter,24,FALSE),IF(COUNTIF(Week_end,ET4),0,IF(COUNTIF(Jours_fériés,ET4),0,HLOOKUP(ET4+1,Journalier_HLV_Inter,23,FALSE)-HLOOKUP(ET4+2,Journalier_HLV_Inter,24,FALSE)))))))))))))))))))</f>
        <v>0</v>
      </c>
      <c r="EU33" s="70">
        <f>IF(WEEKDAY(EU4,2)=5,(HLOOKUP(EU4+3,Journalier_HLV_Inter,23,FALSE)-HLOOKUP(EU4+4,Journalier_HLV_Inter,24,FALSE)),IF(AND(WEEKDAY(EU4,2)=1,COUNTIF(Jours_fériés,AND(EU4+1,IE+2))),HLOOKUP(EU4+3,Journalier_HLV_Inter,23,FALSE)-HLOOKUP(EU4+4,Journalier_HLV_Inter,24,FALSE),IF(AND(WEEKDAY(EU4,2)=1,COUNTIF(Jours_fériés,EU4+1)),HLOOKUP(EU4+2,Journalier_HLV_Inter,23,FALSE)-HLOOKUP(EU4+3,Journalier_HLV_Inter,24,FALSE),IF(AND(WEEKDAY(EU4,2)=1,COUNTIF(Jours_fériés,EU4+2)),HLOOKUP(EU4+1,Journalier_HLV_Inter,23,FALSE)-HLOOKUP(EU4+3,Journalier_HLV_Inter,24,FALSE),IF(AND(WEEKDAY(EU4,2)=2,COUNTIF(Jours_fériés,AND(EU4+1,EU4+2))),HLOOKUP(EU4+3,Journalier_HLV_Inter,23,FALSE)-HLOOKUP(EU4+4,Journalier_HLV_Inter,24,FALSE),IF(AND(WEEKDAY(EU4,2)=2,COUNTIF(Jours_fériés,EU4+1)),HLOOKUP(EU4+2,Journalier_HLV_Inter,23,FALSE)-HLOOKUP(EU4+3,Journalier_HLV_Inter,24,FALSE),IF(AND(WEEKDAY(EU4,2)=2,COUNTIF(Jours_fériés,EU4+2)),HLOOKUP(EU4+1,Journalier_HLV_Inter,23,FALSE)-HLOOKUP(EU4+3,Journalier_HLV_Inter,24,FALSE),IF(AND(WEEKDAY(EU4,2)=3,COUNTIF(Jours_fériés,AND(EU4+1,EU4+2))),HLOOKUP(EU4+3,Journalier_HLV_Inter,23,FALSE)-HLOOKUP(EU4+4,Journalier_HLV_Inter,24,FALSE),IF(AND(WEEKDAY(EU4,2)=3,COUNTIF(Jours_fériés,EU4+1)),HLOOKUP(EU4+2,Journalier_HLV_Inter,23,FALSE)-HLOOKUP(EU4+3,Journalier_HLV_Inter,24,FALSE),IF(AND(WEEKDAY(EU4,2)=3,COUNTIF(Jours_fériés,EU4+2)),HLOOKUP(EU4+1,Journalier_HLV_Inter,23,FALSE)-HLOOKUP(EU4+5,Journalier_HLV_Inter,24,FALSE),IF(WEEKDAY(EU4,2)=4,(HLOOKUP(EU4+1,Journalier_HLV_Inter,23,FALSE)-HLOOKUP(EU4+4,Journalier_HLV_Inter,24,FALSE)),IF(AND(WEEKDAY(EU4,2)=4,COUNTIF(Jours_fériés,EU4+1)),HLOOKUP(EU4+4,Journalier_HLV_Inter,23,FALSE)-HLOOKUP(EU4+5,Journalier_HLV_Inter,24,FALSE),IF(AND(WEEKDAY(EU4,2)=4,COUNTIF(Jours_fériés,AND(EU4+1,EU4+4))),HLOOKUP(EU4+5,Journalier_HLV_Inter,23,FALSE)-HLOOKUP(EU4+6,Journalier_HLV_Inter,24,FALSE),IF(AND(WEEKDAY(EU4,2)=4,COUNTIF(Jours_fériés,EU4+4)),HLOOKUP(EU4+1,Journalier_HLV_Inter,23,FALSE)-HLOOKUP(EU4+5,Journalier_HLV_Inter,24,FALSE),IF(AND(WEEKDAY(EU4,2)=5,COUNTIF(Jours_fériés,EU4+3)),HLOOKUP(EU4+4,Journalier_HLV_Inter,23,FALSE)-HLOOKUP(EU4+5,Journalier_HLV_Inter,24,FALSE),IF(AND(WEEKDAY(EU4,2)=5,COUNTIF(Jours_fériés,EU4+4)),HLOOKUP(EU4+3,Journalier_HLV_Inter,23,FALSE)-HLOOKUP(EU4+5,Journalier_HLV_Inter,24,FALSE),IF(COUNTIF(Week_end,EU4),0,IF(COUNTIF(Jours_fériés,EU4),0,HLOOKUP(EU4+1,Journalier_HLV_Inter,23,FALSE)-HLOOKUP(EU4+2,Journalier_HLV_Inter,24,FALSE)))))))))))))))))))</f>
        <v>0</v>
      </c>
      <c r="EV33" s="70">
        <f>IF(WEEKDAY(EV4,2)=5,(HLOOKUP(EV4+3,Journalier_HLV_Inter,23,FALSE)-HLOOKUP(EV4+4,Journalier_HLV_Inter,24,FALSE)),IF(AND(WEEKDAY(EV4,2)=1,COUNTIF(Jours_fériés,AND(EV4+1,IE+2))),HLOOKUP(EV4+3,Journalier_HLV_Inter,23,FALSE)-HLOOKUP(EV4+4,Journalier_HLV_Inter,24,FALSE),IF(AND(WEEKDAY(EV4,2)=1,COUNTIF(Jours_fériés,EV4+1)),HLOOKUP(EV4+2,Journalier_HLV_Inter,23,FALSE)-HLOOKUP(EV4+3,Journalier_HLV_Inter,24,FALSE),IF(AND(WEEKDAY(EV4,2)=1,COUNTIF(Jours_fériés,EV4+2)),HLOOKUP(EV4+1,Journalier_HLV_Inter,23,FALSE)-HLOOKUP(EV4+3,Journalier_HLV_Inter,24,FALSE),IF(AND(WEEKDAY(EV4,2)=2,COUNTIF(Jours_fériés,AND(EV4+1,EV4+2))),HLOOKUP(EV4+3,Journalier_HLV_Inter,23,FALSE)-HLOOKUP(EV4+4,Journalier_HLV_Inter,24,FALSE),IF(AND(WEEKDAY(EV4,2)=2,COUNTIF(Jours_fériés,EV4+1)),HLOOKUP(EV4+2,Journalier_HLV_Inter,23,FALSE)-HLOOKUP(EV4+3,Journalier_HLV_Inter,24,FALSE),IF(AND(WEEKDAY(EV4,2)=2,COUNTIF(Jours_fériés,EV4+2)),HLOOKUP(EV4+1,Journalier_HLV_Inter,23,FALSE)-HLOOKUP(EV4+3,Journalier_HLV_Inter,24,FALSE),IF(AND(WEEKDAY(EV4,2)=3,COUNTIF(Jours_fériés,AND(EV4+1,EV4+2))),HLOOKUP(EV4+3,Journalier_HLV_Inter,23,FALSE)-HLOOKUP(EV4+4,Journalier_HLV_Inter,24,FALSE),IF(AND(WEEKDAY(EV4,2)=3,COUNTIF(Jours_fériés,EV4+1)),HLOOKUP(EV4+2,Journalier_HLV_Inter,23,FALSE)-HLOOKUP(EV4+3,Journalier_HLV_Inter,24,FALSE),IF(AND(WEEKDAY(EV4,2)=3,COUNTIF(Jours_fériés,EV4+2)),HLOOKUP(EV4+1,Journalier_HLV_Inter,23,FALSE)-HLOOKUP(EV4+5,Journalier_HLV_Inter,24,FALSE),IF(WEEKDAY(EV4,2)=4,(HLOOKUP(EV4+1,Journalier_HLV_Inter,23,FALSE)-HLOOKUP(EV4+4,Journalier_HLV_Inter,24,FALSE)),IF(AND(WEEKDAY(EV4,2)=4,COUNTIF(Jours_fériés,EV4+1)),HLOOKUP(EV4+4,Journalier_HLV_Inter,23,FALSE)-HLOOKUP(EV4+5,Journalier_HLV_Inter,24,FALSE),IF(AND(WEEKDAY(EV4,2)=4,COUNTIF(Jours_fériés,AND(EV4+1,EV4+4))),HLOOKUP(EV4+5,Journalier_HLV_Inter,23,FALSE)-HLOOKUP(EV4+6,Journalier_HLV_Inter,24,FALSE),IF(AND(WEEKDAY(EV4,2)=4,COUNTIF(Jours_fériés,EV4+4)),HLOOKUP(EV4+1,Journalier_HLV_Inter,23,FALSE)-HLOOKUP(EV4+5,Journalier_HLV_Inter,24,FALSE),IF(AND(WEEKDAY(EV4,2)=5,COUNTIF(Jours_fériés,EV4+3)),HLOOKUP(EV4+4,Journalier_HLV_Inter,23,FALSE)-HLOOKUP(EV4+5,Journalier_HLV_Inter,24,FALSE),IF(AND(WEEKDAY(EV4,2)=5,COUNTIF(Jours_fériés,EV4+4)),HLOOKUP(EV4+3,Journalier_HLV_Inter,23,FALSE)-HLOOKUP(EV4+5,Journalier_HLV_Inter,24,FALSE),IF(COUNTIF(Week_end,EV4),0,IF(COUNTIF(Jours_fériés,EV4),0,HLOOKUP(EV4+1,Journalier_HLV_Inter,23,FALSE)-HLOOKUP(EV4+2,Journalier_HLV_Inter,24,FALSE)))))))))))))))))))</f>
        <v>0</v>
      </c>
      <c r="EW33" s="70">
        <f>IF(WEEKDAY(EW4,2)=5,(HLOOKUP(EW4+3,Journalier_HLV_Inter,23,FALSE)-HLOOKUP(EW4+4,Journalier_HLV_Inter,24,FALSE)),IF(AND(WEEKDAY(EW4,2)=1,COUNTIF(Jours_fériés,AND(EW4+1,IE+2))),HLOOKUP(EW4+3,Journalier_HLV_Inter,23,FALSE)-HLOOKUP(EW4+4,Journalier_HLV_Inter,24,FALSE),IF(AND(WEEKDAY(EW4,2)=1,COUNTIF(Jours_fériés,EW4+1)),HLOOKUP(EW4+2,Journalier_HLV_Inter,23,FALSE)-HLOOKUP(EW4+3,Journalier_HLV_Inter,24,FALSE),IF(AND(WEEKDAY(EW4,2)=1,COUNTIF(Jours_fériés,EW4+2)),HLOOKUP(EW4+1,Journalier_HLV_Inter,23,FALSE)-HLOOKUP(EW4+3,Journalier_HLV_Inter,24,FALSE),IF(AND(WEEKDAY(EW4,2)=2,COUNTIF(Jours_fériés,AND(EW4+1,EW4+2))),HLOOKUP(EW4+3,Journalier_HLV_Inter,23,FALSE)-HLOOKUP(EW4+4,Journalier_HLV_Inter,24,FALSE),IF(AND(WEEKDAY(EW4,2)=2,COUNTIF(Jours_fériés,EW4+1)),HLOOKUP(EW4+2,Journalier_HLV_Inter,23,FALSE)-HLOOKUP(EW4+3,Journalier_HLV_Inter,24,FALSE),IF(AND(WEEKDAY(EW4,2)=2,COUNTIF(Jours_fériés,EW4+2)),HLOOKUP(EW4+1,Journalier_HLV_Inter,23,FALSE)-HLOOKUP(EW4+3,Journalier_HLV_Inter,24,FALSE),IF(AND(WEEKDAY(EW4,2)=3,COUNTIF(Jours_fériés,AND(EW4+1,EW4+2))),HLOOKUP(EW4+3,Journalier_HLV_Inter,23,FALSE)-HLOOKUP(EW4+4,Journalier_HLV_Inter,24,FALSE),IF(AND(WEEKDAY(EW4,2)=3,COUNTIF(Jours_fériés,EW4+1)),HLOOKUP(EW4+2,Journalier_HLV_Inter,23,FALSE)-HLOOKUP(EW4+3,Journalier_HLV_Inter,24,FALSE),IF(AND(WEEKDAY(EW4,2)=3,COUNTIF(Jours_fériés,EW4+2)),HLOOKUP(EW4+1,Journalier_HLV_Inter,23,FALSE)-HLOOKUP(EW4+5,Journalier_HLV_Inter,24,FALSE),IF(WEEKDAY(EW4,2)=4,(HLOOKUP(EW4+1,Journalier_HLV_Inter,23,FALSE)-HLOOKUP(EW4+4,Journalier_HLV_Inter,24,FALSE)),IF(AND(WEEKDAY(EW4,2)=4,COUNTIF(Jours_fériés,EW4+1)),HLOOKUP(EW4+4,Journalier_HLV_Inter,23,FALSE)-HLOOKUP(EW4+5,Journalier_HLV_Inter,24,FALSE),IF(AND(WEEKDAY(EW4,2)=4,COUNTIF(Jours_fériés,AND(EW4+1,EW4+4))),HLOOKUP(EW4+5,Journalier_HLV_Inter,23,FALSE)-HLOOKUP(EW4+6,Journalier_HLV_Inter,24,FALSE),IF(AND(WEEKDAY(EW4,2)=4,COUNTIF(Jours_fériés,EW4+4)),HLOOKUP(EW4+1,Journalier_HLV_Inter,23,FALSE)-HLOOKUP(EW4+5,Journalier_HLV_Inter,24,FALSE),IF(AND(WEEKDAY(EW4,2)=5,COUNTIF(Jours_fériés,EW4+3)),HLOOKUP(EW4+4,Journalier_HLV_Inter,23,FALSE)-HLOOKUP(EW4+5,Journalier_HLV_Inter,24,FALSE),IF(AND(WEEKDAY(EW4,2)=5,COUNTIF(Jours_fériés,EW4+4)),HLOOKUP(EW4+3,Journalier_HLV_Inter,23,FALSE)-HLOOKUP(EW4+5,Journalier_HLV_Inter,24,FALSE),IF(COUNTIF(Week_end,EW4),0,IF(COUNTIF(Jours_fériés,EW4),0,HLOOKUP(EW4+1,Journalier_HLV_Inter,23,FALSE)-HLOOKUP(EW4+2,Journalier_HLV_Inter,24,FALSE)))))))))))))))))))</f>
        <v>0</v>
      </c>
      <c r="EX33" s="70">
        <f>IF(WEEKDAY(EX4,2)=5,(HLOOKUP(EX4+3,Journalier_HLV_Inter,23,FALSE)-HLOOKUP(EX4+4,Journalier_HLV_Inter,24,FALSE)),IF(AND(WEEKDAY(EX4,2)=1,COUNTIF(Jours_fériés,AND(EX4+1,IE+2))),HLOOKUP(EX4+3,Journalier_HLV_Inter,23,FALSE)-HLOOKUP(EX4+4,Journalier_HLV_Inter,24,FALSE),IF(AND(WEEKDAY(EX4,2)=1,COUNTIF(Jours_fériés,EX4+1)),HLOOKUP(EX4+2,Journalier_HLV_Inter,23,FALSE)-HLOOKUP(EX4+3,Journalier_HLV_Inter,24,FALSE),IF(AND(WEEKDAY(EX4,2)=1,COUNTIF(Jours_fériés,EX4+2)),HLOOKUP(EX4+1,Journalier_HLV_Inter,23,FALSE)-HLOOKUP(EX4+3,Journalier_HLV_Inter,24,FALSE),IF(AND(WEEKDAY(EX4,2)=2,COUNTIF(Jours_fériés,AND(EX4+1,EX4+2))),HLOOKUP(EX4+3,Journalier_HLV_Inter,23,FALSE)-HLOOKUP(EX4+4,Journalier_HLV_Inter,24,FALSE),IF(AND(WEEKDAY(EX4,2)=2,COUNTIF(Jours_fériés,EX4+1)),HLOOKUP(EX4+2,Journalier_HLV_Inter,23,FALSE)-HLOOKUP(EX4+3,Journalier_HLV_Inter,24,FALSE),IF(AND(WEEKDAY(EX4,2)=2,COUNTIF(Jours_fériés,EX4+2)),HLOOKUP(EX4+1,Journalier_HLV_Inter,23,FALSE)-HLOOKUP(EX4+3,Journalier_HLV_Inter,24,FALSE),IF(AND(WEEKDAY(EX4,2)=3,COUNTIF(Jours_fériés,AND(EX4+1,EX4+2))),HLOOKUP(EX4+3,Journalier_HLV_Inter,23,FALSE)-HLOOKUP(EX4+4,Journalier_HLV_Inter,24,FALSE),IF(AND(WEEKDAY(EX4,2)=3,COUNTIF(Jours_fériés,EX4+1)),HLOOKUP(EX4+2,Journalier_HLV_Inter,23,FALSE)-HLOOKUP(EX4+3,Journalier_HLV_Inter,24,FALSE),IF(AND(WEEKDAY(EX4,2)=3,COUNTIF(Jours_fériés,EX4+2)),HLOOKUP(EX4+1,Journalier_HLV_Inter,23,FALSE)-HLOOKUP(EX4+5,Journalier_HLV_Inter,24,FALSE),IF(WEEKDAY(EX4,2)=4,(HLOOKUP(EX4+1,Journalier_HLV_Inter,23,FALSE)-HLOOKUP(EX4+4,Journalier_HLV_Inter,24,FALSE)),IF(AND(WEEKDAY(EX4,2)=4,COUNTIF(Jours_fériés,EX4+1)),HLOOKUP(EX4+4,Journalier_HLV_Inter,23,FALSE)-HLOOKUP(EX4+5,Journalier_HLV_Inter,24,FALSE),IF(AND(WEEKDAY(EX4,2)=4,COUNTIF(Jours_fériés,AND(EX4+1,EX4+4))),HLOOKUP(EX4+5,Journalier_HLV_Inter,23,FALSE)-HLOOKUP(EX4+6,Journalier_HLV_Inter,24,FALSE),IF(AND(WEEKDAY(EX4,2)=4,COUNTIF(Jours_fériés,EX4+4)),HLOOKUP(EX4+1,Journalier_HLV_Inter,23,FALSE)-HLOOKUP(EX4+5,Journalier_HLV_Inter,24,FALSE),IF(AND(WEEKDAY(EX4,2)=5,COUNTIF(Jours_fériés,EX4+3)),HLOOKUP(EX4+4,Journalier_HLV_Inter,23,FALSE)-HLOOKUP(EX4+5,Journalier_HLV_Inter,24,FALSE),IF(AND(WEEKDAY(EX4,2)=5,COUNTIF(Jours_fériés,EX4+4)),HLOOKUP(EX4+3,Journalier_HLV_Inter,23,FALSE)-HLOOKUP(EX4+5,Journalier_HLV_Inter,24,FALSE),IF(COUNTIF(Week_end,EX4),0,IF(COUNTIF(Jours_fériés,EX4),0,HLOOKUP(EX4+1,Journalier_HLV_Inter,23,FALSE)-HLOOKUP(EX4+2,Journalier_HLV_Inter,24,FALSE)))))))))))))))))))</f>
        <v>0</v>
      </c>
      <c r="EY33" s="70">
        <f>IF(WEEKDAY(EY4,2)=5,(HLOOKUP(EY4+3,Journalier_HLV_Inter,23,FALSE)-HLOOKUP(EY4+4,Journalier_HLV_Inter,24,FALSE)),IF(AND(WEEKDAY(EY4,2)=1,COUNTIF(Jours_fériés,AND(EY4+1,IE+2))),HLOOKUP(EY4+3,Journalier_HLV_Inter,23,FALSE)-HLOOKUP(EY4+4,Journalier_HLV_Inter,24,FALSE),IF(AND(WEEKDAY(EY4,2)=1,COUNTIF(Jours_fériés,EY4+1)),HLOOKUP(EY4+2,Journalier_HLV_Inter,23,FALSE)-HLOOKUP(EY4+3,Journalier_HLV_Inter,24,FALSE),IF(AND(WEEKDAY(EY4,2)=1,COUNTIF(Jours_fériés,EY4+2)),HLOOKUP(EY4+1,Journalier_HLV_Inter,23,FALSE)-HLOOKUP(EY4+3,Journalier_HLV_Inter,24,FALSE),IF(AND(WEEKDAY(EY4,2)=2,COUNTIF(Jours_fériés,AND(EY4+1,EY4+2))),HLOOKUP(EY4+3,Journalier_HLV_Inter,23,FALSE)-HLOOKUP(EY4+4,Journalier_HLV_Inter,24,FALSE),IF(AND(WEEKDAY(EY4,2)=2,COUNTIF(Jours_fériés,EY4+1)),HLOOKUP(EY4+2,Journalier_HLV_Inter,23,FALSE)-HLOOKUP(EY4+3,Journalier_HLV_Inter,24,FALSE),IF(AND(WEEKDAY(EY4,2)=2,COUNTIF(Jours_fériés,EY4+2)),HLOOKUP(EY4+1,Journalier_HLV_Inter,23,FALSE)-HLOOKUP(EY4+3,Journalier_HLV_Inter,24,FALSE),IF(AND(WEEKDAY(EY4,2)=3,COUNTIF(Jours_fériés,AND(EY4+1,EY4+2))),HLOOKUP(EY4+3,Journalier_HLV_Inter,23,FALSE)-HLOOKUP(EY4+4,Journalier_HLV_Inter,24,FALSE),IF(AND(WEEKDAY(EY4,2)=3,COUNTIF(Jours_fériés,EY4+1)),HLOOKUP(EY4+2,Journalier_HLV_Inter,23,FALSE)-HLOOKUP(EY4+3,Journalier_HLV_Inter,24,FALSE),IF(AND(WEEKDAY(EY4,2)=3,COUNTIF(Jours_fériés,EY4+2)),HLOOKUP(EY4+1,Journalier_HLV_Inter,23,FALSE)-HLOOKUP(EY4+5,Journalier_HLV_Inter,24,FALSE),IF(WEEKDAY(EY4,2)=4,(HLOOKUP(EY4+1,Journalier_HLV_Inter,23,FALSE)-HLOOKUP(EY4+4,Journalier_HLV_Inter,24,FALSE)),IF(AND(WEEKDAY(EY4,2)=4,COUNTIF(Jours_fériés,EY4+1)),HLOOKUP(EY4+4,Journalier_HLV_Inter,23,FALSE)-HLOOKUP(EY4+5,Journalier_HLV_Inter,24,FALSE),IF(AND(WEEKDAY(EY4,2)=4,COUNTIF(Jours_fériés,AND(EY4+1,EY4+4))),HLOOKUP(EY4+5,Journalier_HLV_Inter,23,FALSE)-HLOOKUP(EY4+6,Journalier_HLV_Inter,24,FALSE),IF(AND(WEEKDAY(EY4,2)=4,COUNTIF(Jours_fériés,EY4+4)),HLOOKUP(EY4+1,Journalier_HLV_Inter,23,FALSE)-HLOOKUP(EY4+5,Journalier_HLV_Inter,24,FALSE),IF(AND(WEEKDAY(EY4,2)=5,COUNTIF(Jours_fériés,EY4+3)),HLOOKUP(EY4+4,Journalier_HLV_Inter,23,FALSE)-HLOOKUP(EY4+5,Journalier_HLV_Inter,24,FALSE),IF(AND(WEEKDAY(EY4,2)=5,COUNTIF(Jours_fériés,EY4+4)),HLOOKUP(EY4+3,Journalier_HLV_Inter,23,FALSE)-HLOOKUP(EY4+5,Journalier_HLV_Inter,24,FALSE),IF(COUNTIF(Week_end,EY4),0,IF(COUNTIF(Jours_fériés,EY4),0,HLOOKUP(EY4+1,Journalier_HLV_Inter,23,FALSE)-HLOOKUP(EY4+2,Journalier_HLV_Inter,24,FALSE)))))))))))))))))))</f>
        <v>0</v>
      </c>
      <c r="EZ33" s="70">
        <f>IF(WEEKDAY(EZ4,2)=5,(HLOOKUP(EZ4+3,Journalier_HLV_Inter,23,FALSE)-HLOOKUP(EZ4+4,Journalier_HLV_Inter,24,FALSE)),IF(AND(WEEKDAY(EZ4,2)=1,COUNTIF(Jours_fériés,AND(EZ4+1,IE+2))),HLOOKUP(EZ4+3,Journalier_HLV_Inter,23,FALSE)-HLOOKUP(EZ4+4,Journalier_HLV_Inter,24,FALSE),IF(AND(WEEKDAY(EZ4,2)=1,COUNTIF(Jours_fériés,EZ4+1)),HLOOKUP(EZ4+2,Journalier_HLV_Inter,23,FALSE)-HLOOKUP(EZ4+3,Journalier_HLV_Inter,24,FALSE),IF(AND(WEEKDAY(EZ4,2)=1,COUNTIF(Jours_fériés,EZ4+2)),HLOOKUP(EZ4+1,Journalier_HLV_Inter,23,FALSE)-HLOOKUP(EZ4+3,Journalier_HLV_Inter,24,FALSE),IF(AND(WEEKDAY(EZ4,2)=2,COUNTIF(Jours_fériés,AND(EZ4+1,EZ4+2))),HLOOKUP(EZ4+3,Journalier_HLV_Inter,23,FALSE)-HLOOKUP(EZ4+4,Journalier_HLV_Inter,24,FALSE),IF(AND(WEEKDAY(EZ4,2)=2,COUNTIF(Jours_fériés,EZ4+1)),HLOOKUP(EZ4+2,Journalier_HLV_Inter,23,FALSE)-HLOOKUP(EZ4+3,Journalier_HLV_Inter,24,FALSE),IF(AND(WEEKDAY(EZ4,2)=2,COUNTIF(Jours_fériés,EZ4+2)),HLOOKUP(EZ4+1,Journalier_HLV_Inter,23,FALSE)-HLOOKUP(EZ4+3,Journalier_HLV_Inter,24,FALSE),IF(AND(WEEKDAY(EZ4,2)=3,COUNTIF(Jours_fériés,AND(EZ4+1,EZ4+2))),HLOOKUP(EZ4+3,Journalier_HLV_Inter,23,FALSE)-HLOOKUP(EZ4+4,Journalier_HLV_Inter,24,FALSE),IF(AND(WEEKDAY(EZ4,2)=3,COUNTIF(Jours_fériés,EZ4+1)),HLOOKUP(EZ4+2,Journalier_HLV_Inter,23,FALSE)-HLOOKUP(EZ4+3,Journalier_HLV_Inter,24,FALSE),IF(AND(WEEKDAY(EZ4,2)=3,COUNTIF(Jours_fériés,EZ4+2)),HLOOKUP(EZ4+1,Journalier_HLV_Inter,23,FALSE)-HLOOKUP(EZ4+5,Journalier_HLV_Inter,24,FALSE),IF(WEEKDAY(EZ4,2)=4,(HLOOKUP(EZ4+1,Journalier_HLV_Inter,23,FALSE)-HLOOKUP(EZ4+4,Journalier_HLV_Inter,24,FALSE)),IF(AND(WEEKDAY(EZ4,2)=4,COUNTIF(Jours_fériés,EZ4+1)),HLOOKUP(EZ4+4,Journalier_HLV_Inter,23,FALSE)-HLOOKUP(EZ4+5,Journalier_HLV_Inter,24,FALSE),IF(AND(WEEKDAY(EZ4,2)=4,COUNTIF(Jours_fériés,AND(EZ4+1,EZ4+4))),HLOOKUP(EZ4+5,Journalier_HLV_Inter,23,FALSE)-HLOOKUP(EZ4+6,Journalier_HLV_Inter,24,FALSE),IF(AND(WEEKDAY(EZ4,2)=4,COUNTIF(Jours_fériés,EZ4+4)),HLOOKUP(EZ4+1,Journalier_HLV_Inter,23,FALSE)-HLOOKUP(EZ4+5,Journalier_HLV_Inter,24,FALSE),IF(AND(WEEKDAY(EZ4,2)=5,COUNTIF(Jours_fériés,EZ4+3)),HLOOKUP(EZ4+4,Journalier_HLV_Inter,23,FALSE)-HLOOKUP(EZ4+5,Journalier_HLV_Inter,24,FALSE),IF(AND(WEEKDAY(EZ4,2)=5,COUNTIF(Jours_fériés,EZ4+4)),HLOOKUP(EZ4+3,Journalier_HLV_Inter,23,FALSE)-HLOOKUP(EZ4+5,Journalier_HLV_Inter,24,FALSE),IF(COUNTIF(Week_end,EZ4),0,IF(COUNTIF(Jours_fériés,EZ4),0,HLOOKUP(EZ4+1,Journalier_HLV_Inter,23,FALSE)-HLOOKUP(EZ4+2,Journalier_HLV_Inter,24,FALSE)))))))))))))))))))</f>
        <v>0</v>
      </c>
      <c r="FA33" s="70">
        <f>IF(WEEKDAY(FA4,2)=5,(HLOOKUP(FA4+3,Journalier_HLV_Inter,23,FALSE)-HLOOKUP(FA4+4,Journalier_HLV_Inter,24,FALSE)),IF(AND(WEEKDAY(FA4,2)=1,COUNTIF(Jours_fériés,AND(FA4+1,IE+2))),HLOOKUP(FA4+3,Journalier_HLV_Inter,23,FALSE)-HLOOKUP(FA4+4,Journalier_HLV_Inter,24,FALSE),IF(AND(WEEKDAY(FA4,2)=1,COUNTIF(Jours_fériés,FA4+1)),HLOOKUP(FA4+2,Journalier_HLV_Inter,23,FALSE)-HLOOKUP(FA4+3,Journalier_HLV_Inter,24,FALSE),IF(AND(WEEKDAY(FA4,2)=1,COUNTIF(Jours_fériés,FA4+2)),HLOOKUP(FA4+1,Journalier_HLV_Inter,23,FALSE)-HLOOKUP(FA4+3,Journalier_HLV_Inter,24,FALSE),IF(AND(WEEKDAY(FA4,2)=2,COUNTIF(Jours_fériés,AND(FA4+1,FA4+2))),HLOOKUP(FA4+3,Journalier_HLV_Inter,23,FALSE)-HLOOKUP(FA4+4,Journalier_HLV_Inter,24,FALSE),IF(AND(WEEKDAY(FA4,2)=2,COUNTIF(Jours_fériés,FA4+1)),HLOOKUP(FA4+2,Journalier_HLV_Inter,23,FALSE)-HLOOKUP(FA4+3,Journalier_HLV_Inter,24,FALSE),IF(AND(WEEKDAY(FA4,2)=2,COUNTIF(Jours_fériés,FA4+2)),HLOOKUP(FA4+1,Journalier_HLV_Inter,23,FALSE)-HLOOKUP(FA4+3,Journalier_HLV_Inter,24,FALSE),IF(AND(WEEKDAY(FA4,2)=3,COUNTIF(Jours_fériés,AND(FA4+1,FA4+2))),HLOOKUP(FA4+3,Journalier_HLV_Inter,23,FALSE)-HLOOKUP(FA4+4,Journalier_HLV_Inter,24,FALSE),IF(AND(WEEKDAY(FA4,2)=3,COUNTIF(Jours_fériés,FA4+1)),HLOOKUP(FA4+2,Journalier_HLV_Inter,23,FALSE)-HLOOKUP(FA4+3,Journalier_HLV_Inter,24,FALSE),IF(AND(WEEKDAY(FA4,2)=3,COUNTIF(Jours_fériés,FA4+2)),HLOOKUP(FA4+1,Journalier_HLV_Inter,23,FALSE)-HLOOKUP(FA4+5,Journalier_HLV_Inter,24,FALSE),IF(WEEKDAY(FA4,2)=4,(HLOOKUP(FA4+1,Journalier_HLV_Inter,23,FALSE)-HLOOKUP(FA4+4,Journalier_HLV_Inter,24,FALSE)),IF(AND(WEEKDAY(FA4,2)=4,COUNTIF(Jours_fériés,FA4+1)),HLOOKUP(FA4+4,Journalier_HLV_Inter,23,FALSE)-HLOOKUP(FA4+5,Journalier_HLV_Inter,24,FALSE),IF(AND(WEEKDAY(FA4,2)=4,COUNTIF(Jours_fériés,AND(FA4+1,FA4+4))),HLOOKUP(FA4+5,Journalier_HLV_Inter,23,FALSE)-HLOOKUP(FA4+6,Journalier_HLV_Inter,24,FALSE),IF(AND(WEEKDAY(FA4,2)=4,COUNTIF(Jours_fériés,FA4+4)),HLOOKUP(FA4+1,Journalier_HLV_Inter,23,FALSE)-HLOOKUP(FA4+5,Journalier_HLV_Inter,24,FALSE),IF(AND(WEEKDAY(FA4,2)=5,COUNTIF(Jours_fériés,FA4+3)),HLOOKUP(FA4+4,Journalier_HLV_Inter,23,FALSE)-HLOOKUP(FA4+5,Journalier_HLV_Inter,24,FALSE),IF(AND(WEEKDAY(FA4,2)=5,COUNTIF(Jours_fériés,FA4+4)),HLOOKUP(FA4+3,Journalier_HLV_Inter,23,FALSE)-HLOOKUP(FA4+5,Journalier_HLV_Inter,24,FALSE),IF(COUNTIF(Week_end,FA4),0,IF(COUNTIF(Jours_fériés,FA4),0,HLOOKUP(FA4+1,Journalier_HLV_Inter,23,FALSE)-HLOOKUP(FA4+2,Journalier_HLV_Inter,24,FALSE)))))))))))))))))))</f>
        <v>0</v>
      </c>
      <c r="FB33" s="70">
        <f>IF(WEEKDAY(FB4,2)=5,(HLOOKUP(FB4+3,Journalier_HLV_Inter,23,FALSE)-HLOOKUP(FB4+4,Journalier_HLV_Inter,24,FALSE)),IF(AND(WEEKDAY(FB4,2)=1,COUNTIF(Jours_fériés,AND(FB4+1,IE+2))),HLOOKUP(FB4+3,Journalier_HLV_Inter,23,FALSE)-HLOOKUP(FB4+4,Journalier_HLV_Inter,24,FALSE),IF(AND(WEEKDAY(FB4,2)=1,COUNTIF(Jours_fériés,FB4+1)),HLOOKUP(FB4+2,Journalier_HLV_Inter,23,FALSE)-HLOOKUP(FB4+3,Journalier_HLV_Inter,24,FALSE),IF(AND(WEEKDAY(FB4,2)=1,COUNTIF(Jours_fériés,FB4+2)),HLOOKUP(FB4+1,Journalier_HLV_Inter,23,FALSE)-HLOOKUP(FB4+3,Journalier_HLV_Inter,24,FALSE),IF(AND(WEEKDAY(FB4,2)=2,COUNTIF(Jours_fériés,AND(FB4+1,FB4+2))),HLOOKUP(FB4+3,Journalier_HLV_Inter,23,FALSE)-HLOOKUP(FB4+4,Journalier_HLV_Inter,24,FALSE),IF(AND(WEEKDAY(FB4,2)=2,COUNTIF(Jours_fériés,FB4+1)),HLOOKUP(FB4+2,Journalier_HLV_Inter,23,FALSE)-HLOOKUP(FB4+3,Journalier_HLV_Inter,24,FALSE),IF(AND(WEEKDAY(FB4,2)=2,COUNTIF(Jours_fériés,FB4+2)),HLOOKUP(FB4+1,Journalier_HLV_Inter,23,FALSE)-HLOOKUP(FB4+3,Journalier_HLV_Inter,24,FALSE),IF(AND(WEEKDAY(FB4,2)=3,COUNTIF(Jours_fériés,AND(FB4+1,FB4+2))),HLOOKUP(FB4+3,Journalier_HLV_Inter,23,FALSE)-HLOOKUP(FB4+4,Journalier_HLV_Inter,24,FALSE),IF(AND(WEEKDAY(FB4,2)=3,COUNTIF(Jours_fériés,FB4+1)),HLOOKUP(FB4+2,Journalier_HLV_Inter,23,FALSE)-HLOOKUP(FB4+3,Journalier_HLV_Inter,24,FALSE),IF(AND(WEEKDAY(FB4,2)=3,COUNTIF(Jours_fériés,FB4+2)),HLOOKUP(FB4+1,Journalier_HLV_Inter,23,FALSE)-HLOOKUP(FB4+5,Journalier_HLV_Inter,24,FALSE),IF(WEEKDAY(FB4,2)=4,(HLOOKUP(FB4+1,Journalier_HLV_Inter,23,FALSE)-HLOOKUP(FB4+4,Journalier_HLV_Inter,24,FALSE)),IF(AND(WEEKDAY(FB4,2)=4,COUNTIF(Jours_fériés,FB4+1)),HLOOKUP(FB4+4,Journalier_HLV_Inter,23,FALSE)-HLOOKUP(FB4+5,Journalier_HLV_Inter,24,FALSE),IF(AND(WEEKDAY(FB4,2)=4,COUNTIF(Jours_fériés,AND(FB4+1,FB4+4))),HLOOKUP(FB4+5,Journalier_HLV_Inter,23,FALSE)-HLOOKUP(FB4+6,Journalier_HLV_Inter,24,FALSE),IF(AND(WEEKDAY(FB4,2)=4,COUNTIF(Jours_fériés,FB4+4)),HLOOKUP(FB4+1,Journalier_HLV_Inter,23,FALSE)-HLOOKUP(FB4+5,Journalier_HLV_Inter,24,FALSE),IF(AND(WEEKDAY(FB4,2)=5,COUNTIF(Jours_fériés,FB4+3)),HLOOKUP(FB4+4,Journalier_HLV_Inter,23,FALSE)-HLOOKUP(FB4+5,Journalier_HLV_Inter,24,FALSE),IF(AND(WEEKDAY(FB4,2)=5,COUNTIF(Jours_fériés,FB4+4)),HLOOKUP(FB4+3,Journalier_HLV_Inter,23,FALSE)-HLOOKUP(FB4+5,Journalier_HLV_Inter,24,FALSE),IF(COUNTIF(Week_end,FB4),0,IF(COUNTIF(Jours_fériés,FB4),0,HLOOKUP(FB4+1,Journalier_HLV_Inter,23,FALSE)-HLOOKUP(FB4+2,Journalier_HLV_Inter,24,FALSE)))))))))))))))))))</f>
        <v>0</v>
      </c>
      <c r="FC33" s="70">
        <f>IF(WEEKDAY(FC4,2)=5,(HLOOKUP(FC4+3,Journalier_HLV_Inter,23,FALSE)-HLOOKUP(FC4+4,Journalier_HLV_Inter,24,FALSE)),IF(AND(WEEKDAY(FC4,2)=1,COUNTIF(Jours_fériés,AND(FC4+1,IE+2))),HLOOKUP(FC4+3,Journalier_HLV_Inter,23,FALSE)-HLOOKUP(FC4+4,Journalier_HLV_Inter,24,FALSE),IF(AND(WEEKDAY(FC4,2)=1,COUNTIF(Jours_fériés,FC4+1)),HLOOKUP(FC4+2,Journalier_HLV_Inter,23,FALSE)-HLOOKUP(FC4+3,Journalier_HLV_Inter,24,FALSE),IF(AND(WEEKDAY(FC4,2)=1,COUNTIF(Jours_fériés,FC4+2)),HLOOKUP(FC4+1,Journalier_HLV_Inter,23,FALSE)-HLOOKUP(FC4+3,Journalier_HLV_Inter,24,FALSE),IF(AND(WEEKDAY(FC4,2)=2,COUNTIF(Jours_fériés,AND(FC4+1,FC4+2))),HLOOKUP(FC4+3,Journalier_HLV_Inter,23,FALSE)-HLOOKUP(FC4+4,Journalier_HLV_Inter,24,FALSE),IF(AND(WEEKDAY(FC4,2)=2,COUNTIF(Jours_fériés,FC4+1)),HLOOKUP(FC4+2,Journalier_HLV_Inter,23,FALSE)-HLOOKUP(FC4+3,Journalier_HLV_Inter,24,FALSE),IF(AND(WEEKDAY(FC4,2)=2,COUNTIF(Jours_fériés,FC4+2)),HLOOKUP(FC4+1,Journalier_HLV_Inter,23,FALSE)-HLOOKUP(FC4+3,Journalier_HLV_Inter,24,FALSE),IF(AND(WEEKDAY(FC4,2)=3,COUNTIF(Jours_fériés,AND(FC4+1,FC4+2))),HLOOKUP(FC4+3,Journalier_HLV_Inter,23,FALSE)-HLOOKUP(FC4+4,Journalier_HLV_Inter,24,FALSE),IF(AND(WEEKDAY(FC4,2)=3,COUNTIF(Jours_fériés,FC4+1)),HLOOKUP(FC4+2,Journalier_HLV_Inter,23,FALSE)-HLOOKUP(FC4+3,Journalier_HLV_Inter,24,FALSE),IF(AND(WEEKDAY(FC4,2)=3,COUNTIF(Jours_fériés,FC4+2)),HLOOKUP(FC4+1,Journalier_HLV_Inter,23,FALSE)-HLOOKUP(FC4+5,Journalier_HLV_Inter,24,FALSE),IF(WEEKDAY(FC4,2)=4,(HLOOKUP(FC4+1,Journalier_HLV_Inter,23,FALSE)-HLOOKUP(FC4+4,Journalier_HLV_Inter,24,FALSE)),IF(AND(WEEKDAY(FC4,2)=4,COUNTIF(Jours_fériés,FC4+1)),HLOOKUP(FC4+4,Journalier_HLV_Inter,23,FALSE)-HLOOKUP(FC4+5,Journalier_HLV_Inter,24,FALSE),IF(AND(WEEKDAY(FC4,2)=4,COUNTIF(Jours_fériés,AND(FC4+1,FC4+4))),HLOOKUP(FC4+5,Journalier_HLV_Inter,23,FALSE)-HLOOKUP(FC4+6,Journalier_HLV_Inter,24,FALSE),IF(AND(WEEKDAY(FC4,2)=4,COUNTIF(Jours_fériés,FC4+4)),HLOOKUP(FC4+1,Journalier_HLV_Inter,23,FALSE)-HLOOKUP(FC4+5,Journalier_HLV_Inter,24,FALSE),IF(AND(WEEKDAY(FC4,2)=5,COUNTIF(Jours_fériés,FC4+3)),HLOOKUP(FC4+4,Journalier_HLV_Inter,23,FALSE)-HLOOKUP(FC4+5,Journalier_HLV_Inter,24,FALSE),IF(AND(WEEKDAY(FC4,2)=5,COUNTIF(Jours_fériés,FC4+4)),HLOOKUP(FC4+3,Journalier_HLV_Inter,23,FALSE)-HLOOKUP(FC4+5,Journalier_HLV_Inter,24,FALSE),IF(COUNTIF(Week_end,FC4),0,IF(COUNTIF(Jours_fériés,FC4),0,HLOOKUP(FC4+1,Journalier_HLV_Inter,23,FALSE)-HLOOKUP(FC4+2,Journalier_HLV_Inter,24,FALSE)))))))))))))))))))</f>
        <v>0</v>
      </c>
      <c r="FD33" s="70">
        <f>IF(WEEKDAY(FD4,2)=5,(HLOOKUP(FD4+3,Journalier_HLV_Inter,23,FALSE)-HLOOKUP(FD4+4,Journalier_HLV_Inter,24,FALSE)),IF(AND(WEEKDAY(FD4,2)=1,COUNTIF(Jours_fériés,AND(FD4+1,IE+2))),HLOOKUP(FD4+3,Journalier_HLV_Inter,23,FALSE)-HLOOKUP(FD4+4,Journalier_HLV_Inter,24,FALSE),IF(AND(WEEKDAY(FD4,2)=1,COUNTIF(Jours_fériés,FD4+1)),HLOOKUP(FD4+2,Journalier_HLV_Inter,23,FALSE)-HLOOKUP(FD4+3,Journalier_HLV_Inter,24,FALSE),IF(AND(WEEKDAY(FD4,2)=1,COUNTIF(Jours_fériés,FD4+2)),HLOOKUP(FD4+1,Journalier_HLV_Inter,23,FALSE)-HLOOKUP(FD4+3,Journalier_HLV_Inter,24,FALSE),IF(AND(WEEKDAY(FD4,2)=2,COUNTIF(Jours_fériés,AND(FD4+1,FD4+2))),HLOOKUP(FD4+3,Journalier_HLV_Inter,23,FALSE)-HLOOKUP(FD4+4,Journalier_HLV_Inter,24,FALSE),IF(AND(WEEKDAY(FD4,2)=2,COUNTIF(Jours_fériés,FD4+1)),HLOOKUP(FD4+2,Journalier_HLV_Inter,23,FALSE)-HLOOKUP(FD4+3,Journalier_HLV_Inter,24,FALSE),IF(AND(WEEKDAY(FD4,2)=2,COUNTIF(Jours_fériés,FD4+2)),HLOOKUP(FD4+1,Journalier_HLV_Inter,23,FALSE)-HLOOKUP(FD4+3,Journalier_HLV_Inter,24,FALSE),IF(AND(WEEKDAY(FD4,2)=3,COUNTIF(Jours_fériés,AND(FD4+1,FD4+2))),HLOOKUP(FD4+3,Journalier_HLV_Inter,23,FALSE)-HLOOKUP(FD4+4,Journalier_HLV_Inter,24,FALSE),IF(AND(WEEKDAY(FD4,2)=3,COUNTIF(Jours_fériés,FD4+1)),HLOOKUP(FD4+2,Journalier_HLV_Inter,23,FALSE)-HLOOKUP(FD4+3,Journalier_HLV_Inter,24,FALSE),IF(AND(WEEKDAY(FD4,2)=3,COUNTIF(Jours_fériés,FD4+2)),HLOOKUP(FD4+1,Journalier_HLV_Inter,23,FALSE)-HLOOKUP(FD4+5,Journalier_HLV_Inter,24,FALSE),IF(WEEKDAY(FD4,2)=4,(HLOOKUP(FD4+1,Journalier_HLV_Inter,23,FALSE)-HLOOKUP(FD4+4,Journalier_HLV_Inter,24,FALSE)),IF(AND(WEEKDAY(FD4,2)=4,COUNTIF(Jours_fériés,FD4+1)),HLOOKUP(FD4+4,Journalier_HLV_Inter,23,FALSE)-HLOOKUP(FD4+5,Journalier_HLV_Inter,24,FALSE),IF(AND(WEEKDAY(FD4,2)=4,COUNTIF(Jours_fériés,AND(FD4+1,FD4+4))),HLOOKUP(FD4+5,Journalier_HLV_Inter,23,FALSE)-HLOOKUP(FD4+6,Journalier_HLV_Inter,24,FALSE),IF(AND(WEEKDAY(FD4,2)=4,COUNTIF(Jours_fériés,FD4+4)),HLOOKUP(FD4+1,Journalier_HLV_Inter,23,FALSE)-HLOOKUP(FD4+5,Journalier_HLV_Inter,24,FALSE),IF(AND(WEEKDAY(FD4,2)=5,COUNTIF(Jours_fériés,FD4+3)),HLOOKUP(FD4+4,Journalier_HLV_Inter,23,FALSE)-HLOOKUP(FD4+5,Journalier_HLV_Inter,24,FALSE),IF(AND(WEEKDAY(FD4,2)=5,COUNTIF(Jours_fériés,FD4+4)),HLOOKUP(FD4+3,Journalier_HLV_Inter,23,FALSE)-HLOOKUP(FD4+5,Journalier_HLV_Inter,24,FALSE),IF(COUNTIF(Week_end,FD4),0,IF(COUNTIF(Jours_fériés,FD4),0,HLOOKUP(FD4+1,Journalier_HLV_Inter,23,FALSE)-HLOOKUP(FD4+2,Journalier_HLV_Inter,24,FALSE)))))))))))))))))))</f>
        <v>0</v>
      </c>
      <c r="FE33" s="70">
        <f>IF(WEEKDAY(FE4,2)=5,(HLOOKUP(FE4+3,Journalier_HLV_Inter,23,FALSE)-HLOOKUP(FE4+4,Journalier_HLV_Inter,24,FALSE)),IF(AND(WEEKDAY(FE4,2)=1,COUNTIF(Jours_fériés,AND(FE4+1,IE+2))),HLOOKUP(FE4+3,Journalier_HLV_Inter,23,FALSE)-HLOOKUP(FE4+4,Journalier_HLV_Inter,24,FALSE),IF(AND(WEEKDAY(FE4,2)=1,COUNTIF(Jours_fériés,FE4+1)),HLOOKUP(FE4+2,Journalier_HLV_Inter,23,FALSE)-HLOOKUP(FE4+3,Journalier_HLV_Inter,24,FALSE),IF(AND(WEEKDAY(FE4,2)=1,COUNTIF(Jours_fériés,FE4+2)),HLOOKUP(FE4+1,Journalier_HLV_Inter,23,FALSE)-HLOOKUP(FE4+3,Journalier_HLV_Inter,24,FALSE),IF(AND(WEEKDAY(FE4,2)=2,COUNTIF(Jours_fériés,AND(FE4+1,FE4+2))),HLOOKUP(FE4+3,Journalier_HLV_Inter,23,FALSE)-HLOOKUP(FE4+4,Journalier_HLV_Inter,24,FALSE),IF(AND(WEEKDAY(FE4,2)=2,COUNTIF(Jours_fériés,FE4+1)),HLOOKUP(FE4+2,Journalier_HLV_Inter,23,FALSE)-HLOOKUP(FE4+3,Journalier_HLV_Inter,24,FALSE),IF(AND(WEEKDAY(FE4,2)=2,COUNTIF(Jours_fériés,FE4+2)),HLOOKUP(FE4+1,Journalier_HLV_Inter,23,FALSE)-HLOOKUP(FE4+3,Journalier_HLV_Inter,24,FALSE),IF(AND(WEEKDAY(FE4,2)=3,COUNTIF(Jours_fériés,AND(FE4+1,FE4+2))),HLOOKUP(FE4+3,Journalier_HLV_Inter,23,FALSE)-HLOOKUP(FE4+4,Journalier_HLV_Inter,24,FALSE),IF(AND(WEEKDAY(FE4,2)=3,COUNTIF(Jours_fériés,FE4+1)),HLOOKUP(FE4+2,Journalier_HLV_Inter,23,FALSE)-HLOOKUP(FE4+3,Journalier_HLV_Inter,24,FALSE),IF(AND(WEEKDAY(FE4,2)=3,COUNTIF(Jours_fériés,FE4+2)),HLOOKUP(FE4+1,Journalier_HLV_Inter,23,FALSE)-HLOOKUP(FE4+5,Journalier_HLV_Inter,24,FALSE),IF(WEEKDAY(FE4,2)=4,(HLOOKUP(FE4+1,Journalier_HLV_Inter,23,FALSE)-HLOOKUP(FE4+4,Journalier_HLV_Inter,24,FALSE)),IF(AND(WEEKDAY(FE4,2)=4,COUNTIF(Jours_fériés,FE4+1)),HLOOKUP(FE4+4,Journalier_HLV_Inter,23,FALSE)-HLOOKUP(FE4+5,Journalier_HLV_Inter,24,FALSE),IF(AND(WEEKDAY(FE4,2)=4,COUNTIF(Jours_fériés,AND(FE4+1,FE4+4))),HLOOKUP(FE4+5,Journalier_HLV_Inter,23,FALSE)-HLOOKUP(FE4+6,Journalier_HLV_Inter,24,FALSE),IF(AND(WEEKDAY(FE4,2)=4,COUNTIF(Jours_fériés,FE4+4)),HLOOKUP(FE4+1,Journalier_HLV_Inter,23,FALSE)-HLOOKUP(FE4+5,Journalier_HLV_Inter,24,FALSE),IF(AND(WEEKDAY(FE4,2)=5,COUNTIF(Jours_fériés,FE4+3)),HLOOKUP(FE4+4,Journalier_HLV_Inter,23,FALSE)-HLOOKUP(FE4+5,Journalier_HLV_Inter,24,FALSE),IF(AND(WEEKDAY(FE4,2)=5,COUNTIF(Jours_fériés,FE4+4)),HLOOKUP(FE4+3,Journalier_HLV_Inter,23,FALSE)-HLOOKUP(FE4+5,Journalier_HLV_Inter,24,FALSE),IF(COUNTIF(Week_end,FE4),0,IF(COUNTIF(Jours_fériés,FE4),0,HLOOKUP(FE4+1,Journalier_HLV_Inter,23,FALSE)-HLOOKUP(FE4+2,Journalier_HLV_Inter,24,FALSE)))))))))))))))))))</f>
        <v>0</v>
      </c>
      <c r="FF33" s="70">
        <f>IF(WEEKDAY(FF4,2)=5,(HLOOKUP(FF4+3,Journalier_HLV_Inter,23,FALSE)-HLOOKUP(FF4+4,Journalier_HLV_Inter,24,FALSE)),IF(AND(WEEKDAY(FF4,2)=1,COUNTIF(Jours_fériés,AND(FF4+1,IE+2))),HLOOKUP(FF4+3,Journalier_HLV_Inter,23,FALSE)-HLOOKUP(FF4+4,Journalier_HLV_Inter,24,FALSE),IF(AND(WEEKDAY(FF4,2)=1,COUNTIF(Jours_fériés,FF4+1)),HLOOKUP(FF4+2,Journalier_HLV_Inter,23,FALSE)-HLOOKUP(FF4+3,Journalier_HLV_Inter,24,FALSE),IF(AND(WEEKDAY(FF4,2)=1,COUNTIF(Jours_fériés,FF4+2)),HLOOKUP(FF4+1,Journalier_HLV_Inter,23,FALSE)-HLOOKUP(FF4+3,Journalier_HLV_Inter,24,FALSE),IF(AND(WEEKDAY(FF4,2)=2,COUNTIF(Jours_fériés,AND(FF4+1,FF4+2))),HLOOKUP(FF4+3,Journalier_HLV_Inter,23,FALSE)-HLOOKUP(FF4+4,Journalier_HLV_Inter,24,FALSE),IF(AND(WEEKDAY(FF4,2)=2,COUNTIF(Jours_fériés,FF4+1)),HLOOKUP(FF4+2,Journalier_HLV_Inter,23,FALSE)-HLOOKUP(FF4+3,Journalier_HLV_Inter,24,FALSE),IF(AND(WEEKDAY(FF4,2)=2,COUNTIF(Jours_fériés,FF4+2)),HLOOKUP(FF4+1,Journalier_HLV_Inter,23,FALSE)-HLOOKUP(FF4+3,Journalier_HLV_Inter,24,FALSE),IF(AND(WEEKDAY(FF4,2)=3,COUNTIF(Jours_fériés,AND(FF4+1,FF4+2))),HLOOKUP(FF4+3,Journalier_HLV_Inter,23,FALSE)-HLOOKUP(FF4+4,Journalier_HLV_Inter,24,FALSE),IF(AND(WEEKDAY(FF4,2)=3,COUNTIF(Jours_fériés,FF4+1)),HLOOKUP(FF4+2,Journalier_HLV_Inter,23,FALSE)-HLOOKUP(FF4+3,Journalier_HLV_Inter,24,FALSE),IF(AND(WEEKDAY(FF4,2)=3,COUNTIF(Jours_fériés,FF4+2)),HLOOKUP(FF4+1,Journalier_HLV_Inter,23,FALSE)-HLOOKUP(FF4+5,Journalier_HLV_Inter,24,FALSE),IF(WEEKDAY(FF4,2)=4,(HLOOKUP(FF4+1,Journalier_HLV_Inter,23,FALSE)-HLOOKUP(FF4+4,Journalier_HLV_Inter,24,FALSE)),IF(AND(WEEKDAY(FF4,2)=4,COUNTIF(Jours_fériés,FF4+1)),HLOOKUP(FF4+4,Journalier_HLV_Inter,23,FALSE)-HLOOKUP(FF4+5,Journalier_HLV_Inter,24,FALSE),IF(AND(WEEKDAY(FF4,2)=4,COUNTIF(Jours_fériés,AND(FF4+1,FF4+4))),HLOOKUP(FF4+5,Journalier_HLV_Inter,23,FALSE)-HLOOKUP(FF4+6,Journalier_HLV_Inter,24,FALSE),IF(AND(WEEKDAY(FF4,2)=4,COUNTIF(Jours_fériés,FF4+4)),HLOOKUP(FF4+1,Journalier_HLV_Inter,23,FALSE)-HLOOKUP(FF4+5,Journalier_HLV_Inter,24,FALSE),IF(AND(WEEKDAY(FF4,2)=5,COUNTIF(Jours_fériés,FF4+3)),HLOOKUP(FF4+4,Journalier_HLV_Inter,23,FALSE)-HLOOKUP(FF4+5,Journalier_HLV_Inter,24,FALSE),IF(AND(WEEKDAY(FF4,2)=5,COUNTIF(Jours_fériés,FF4+4)),HLOOKUP(FF4+3,Journalier_HLV_Inter,23,FALSE)-HLOOKUP(FF4+5,Journalier_HLV_Inter,24,FALSE),IF(COUNTIF(Week_end,FF4),0,IF(COUNTIF(Jours_fériés,FF4),0,HLOOKUP(FF4+1,Journalier_HLV_Inter,23,FALSE)-HLOOKUP(FF4+2,Journalier_HLV_Inter,24,FALSE)))))))))))))))))))</f>
        <v>0</v>
      </c>
      <c r="FG33" s="70">
        <f>IF(WEEKDAY(FG4,2)=5,(HLOOKUP(FG4+3,Journalier_HLV_Inter,23,FALSE)-HLOOKUP(FG4+4,Journalier_HLV_Inter,24,FALSE)),IF(AND(WEEKDAY(FG4,2)=1,COUNTIF(Jours_fériés,AND(FG4+1,IE+2))),HLOOKUP(FG4+3,Journalier_HLV_Inter,23,FALSE)-HLOOKUP(FG4+4,Journalier_HLV_Inter,24,FALSE),IF(AND(WEEKDAY(FG4,2)=1,COUNTIF(Jours_fériés,FG4+1)),HLOOKUP(FG4+2,Journalier_HLV_Inter,23,FALSE)-HLOOKUP(FG4+3,Journalier_HLV_Inter,24,FALSE),IF(AND(WEEKDAY(FG4,2)=1,COUNTIF(Jours_fériés,FG4+2)),HLOOKUP(FG4+1,Journalier_HLV_Inter,23,FALSE)-HLOOKUP(FG4+3,Journalier_HLV_Inter,24,FALSE),IF(AND(WEEKDAY(FG4,2)=2,COUNTIF(Jours_fériés,AND(FG4+1,FG4+2))),HLOOKUP(FG4+3,Journalier_HLV_Inter,23,FALSE)-HLOOKUP(FG4+4,Journalier_HLV_Inter,24,FALSE),IF(AND(WEEKDAY(FG4,2)=2,COUNTIF(Jours_fériés,FG4+1)),HLOOKUP(FG4+2,Journalier_HLV_Inter,23,FALSE)-HLOOKUP(FG4+3,Journalier_HLV_Inter,24,FALSE),IF(AND(WEEKDAY(FG4,2)=2,COUNTIF(Jours_fériés,FG4+2)),HLOOKUP(FG4+1,Journalier_HLV_Inter,23,FALSE)-HLOOKUP(FG4+3,Journalier_HLV_Inter,24,FALSE),IF(AND(WEEKDAY(FG4,2)=3,COUNTIF(Jours_fériés,AND(FG4+1,FG4+2))),HLOOKUP(FG4+3,Journalier_HLV_Inter,23,FALSE)-HLOOKUP(FG4+4,Journalier_HLV_Inter,24,FALSE),IF(AND(WEEKDAY(FG4,2)=3,COUNTIF(Jours_fériés,FG4+1)),HLOOKUP(FG4+2,Journalier_HLV_Inter,23,FALSE)-HLOOKUP(FG4+3,Journalier_HLV_Inter,24,FALSE),IF(AND(WEEKDAY(FG4,2)=3,COUNTIF(Jours_fériés,FG4+2)),HLOOKUP(FG4+1,Journalier_HLV_Inter,23,FALSE)-HLOOKUP(FG4+5,Journalier_HLV_Inter,24,FALSE),IF(WEEKDAY(FG4,2)=4,(HLOOKUP(FG4+1,Journalier_HLV_Inter,23,FALSE)-HLOOKUP(FG4+4,Journalier_HLV_Inter,24,FALSE)),IF(AND(WEEKDAY(FG4,2)=4,COUNTIF(Jours_fériés,FG4+1)),HLOOKUP(FG4+4,Journalier_HLV_Inter,23,FALSE)-HLOOKUP(FG4+5,Journalier_HLV_Inter,24,FALSE),IF(AND(WEEKDAY(FG4,2)=4,COUNTIF(Jours_fériés,AND(FG4+1,FG4+4))),HLOOKUP(FG4+5,Journalier_HLV_Inter,23,FALSE)-HLOOKUP(FG4+6,Journalier_HLV_Inter,24,FALSE),IF(AND(WEEKDAY(FG4,2)=4,COUNTIF(Jours_fériés,FG4+4)),HLOOKUP(FG4+1,Journalier_HLV_Inter,23,FALSE)-HLOOKUP(FG4+5,Journalier_HLV_Inter,24,FALSE),IF(AND(WEEKDAY(FG4,2)=5,COUNTIF(Jours_fériés,FG4+3)),HLOOKUP(FG4+4,Journalier_HLV_Inter,23,FALSE)-HLOOKUP(FG4+5,Journalier_HLV_Inter,24,FALSE),IF(AND(WEEKDAY(FG4,2)=5,COUNTIF(Jours_fériés,FG4+4)),HLOOKUP(FG4+3,Journalier_HLV_Inter,23,FALSE)-HLOOKUP(FG4+5,Journalier_HLV_Inter,24,FALSE),IF(COUNTIF(Week_end,FG4),0,IF(COUNTIF(Jours_fériés,FG4),0,HLOOKUP(FG4+1,Journalier_HLV_Inter,23,FALSE)-HLOOKUP(FG4+2,Journalier_HLV_Inter,24,FALSE)))))))))))))))))))</f>
        <v>0</v>
      </c>
      <c r="FH33" s="70">
        <f>IF(WEEKDAY(FH4,2)=5,(HLOOKUP(FH4+3,Journalier_HLV_Inter,23,FALSE)-HLOOKUP(FH4+4,Journalier_HLV_Inter,24,FALSE)),IF(AND(WEEKDAY(FH4,2)=1,COUNTIF(Jours_fériés,AND(FH4+1,IE+2))),HLOOKUP(FH4+3,Journalier_HLV_Inter,23,FALSE)-HLOOKUP(FH4+4,Journalier_HLV_Inter,24,FALSE),IF(AND(WEEKDAY(FH4,2)=1,COUNTIF(Jours_fériés,FH4+1)),HLOOKUP(FH4+2,Journalier_HLV_Inter,23,FALSE)-HLOOKUP(FH4+3,Journalier_HLV_Inter,24,FALSE),IF(AND(WEEKDAY(FH4,2)=1,COUNTIF(Jours_fériés,FH4+2)),HLOOKUP(FH4+1,Journalier_HLV_Inter,23,FALSE)-HLOOKUP(FH4+3,Journalier_HLV_Inter,24,FALSE),IF(AND(WEEKDAY(FH4,2)=2,COUNTIF(Jours_fériés,AND(FH4+1,FH4+2))),HLOOKUP(FH4+3,Journalier_HLV_Inter,23,FALSE)-HLOOKUP(FH4+4,Journalier_HLV_Inter,24,FALSE),IF(AND(WEEKDAY(FH4,2)=2,COUNTIF(Jours_fériés,FH4+1)),HLOOKUP(FH4+2,Journalier_HLV_Inter,23,FALSE)-HLOOKUP(FH4+3,Journalier_HLV_Inter,24,FALSE),IF(AND(WEEKDAY(FH4,2)=2,COUNTIF(Jours_fériés,FH4+2)),HLOOKUP(FH4+1,Journalier_HLV_Inter,23,FALSE)-HLOOKUP(FH4+3,Journalier_HLV_Inter,24,FALSE),IF(AND(WEEKDAY(FH4,2)=3,COUNTIF(Jours_fériés,AND(FH4+1,FH4+2))),HLOOKUP(FH4+3,Journalier_HLV_Inter,23,FALSE)-HLOOKUP(FH4+4,Journalier_HLV_Inter,24,FALSE),IF(AND(WEEKDAY(FH4,2)=3,COUNTIF(Jours_fériés,FH4+1)),HLOOKUP(FH4+2,Journalier_HLV_Inter,23,FALSE)-HLOOKUP(FH4+3,Journalier_HLV_Inter,24,FALSE),IF(AND(WEEKDAY(FH4,2)=3,COUNTIF(Jours_fériés,FH4+2)),HLOOKUP(FH4+1,Journalier_HLV_Inter,23,FALSE)-HLOOKUP(FH4+5,Journalier_HLV_Inter,24,FALSE),IF(WEEKDAY(FH4,2)=4,(HLOOKUP(FH4+1,Journalier_HLV_Inter,23,FALSE)-HLOOKUP(FH4+4,Journalier_HLV_Inter,24,FALSE)),IF(AND(WEEKDAY(FH4,2)=4,COUNTIF(Jours_fériés,FH4+1)),HLOOKUP(FH4+4,Journalier_HLV_Inter,23,FALSE)-HLOOKUP(FH4+5,Journalier_HLV_Inter,24,FALSE),IF(AND(WEEKDAY(FH4,2)=4,COUNTIF(Jours_fériés,AND(FH4+1,FH4+4))),HLOOKUP(FH4+5,Journalier_HLV_Inter,23,FALSE)-HLOOKUP(FH4+6,Journalier_HLV_Inter,24,FALSE),IF(AND(WEEKDAY(FH4,2)=4,COUNTIF(Jours_fériés,FH4+4)),HLOOKUP(FH4+1,Journalier_HLV_Inter,23,FALSE)-HLOOKUP(FH4+5,Journalier_HLV_Inter,24,FALSE),IF(AND(WEEKDAY(FH4,2)=5,COUNTIF(Jours_fériés,FH4+3)),HLOOKUP(FH4+4,Journalier_HLV_Inter,23,FALSE)-HLOOKUP(FH4+5,Journalier_HLV_Inter,24,FALSE),IF(AND(WEEKDAY(FH4,2)=5,COUNTIF(Jours_fériés,FH4+4)),HLOOKUP(FH4+3,Journalier_HLV_Inter,23,FALSE)-HLOOKUP(FH4+5,Journalier_HLV_Inter,24,FALSE),IF(COUNTIF(Week_end,FH4),0,IF(COUNTIF(Jours_fériés,FH4),0,HLOOKUP(FH4+1,Journalier_HLV_Inter,23,FALSE)-HLOOKUP(FH4+2,Journalier_HLV_Inter,24,FALSE)))))))))))))))))))</f>
        <v>0</v>
      </c>
      <c r="FI33" s="70">
        <f>IF(WEEKDAY(FI4,2)=5,(HLOOKUP(FI4+3,Journalier_HLV_Inter,23,FALSE)-HLOOKUP(FI4+4,Journalier_HLV_Inter,24,FALSE)),IF(AND(WEEKDAY(FI4,2)=1,COUNTIF(Jours_fériés,AND(FI4+1,IE+2))),HLOOKUP(FI4+3,Journalier_HLV_Inter,23,FALSE)-HLOOKUP(FI4+4,Journalier_HLV_Inter,24,FALSE),IF(AND(WEEKDAY(FI4,2)=1,COUNTIF(Jours_fériés,FI4+1)),HLOOKUP(FI4+2,Journalier_HLV_Inter,23,FALSE)-HLOOKUP(FI4+3,Journalier_HLV_Inter,24,FALSE),IF(AND(WEEKDAY(FI4,2)=1,COUNTIF(Jours_fériés,FI4+2)),HLOOKUP(FI4+1,Journalier_HLV_Inter,23,FALSE)-HLOOKUP(FI4+3,Journalier_HLV_Inter,24,FALSE),IF(AND(WEEKDAY(FI4,2)=2,COUNTIF(Jours_fériés,AND(FI4+1,FI4+2))),HLOOKUP(FI4+3,Journalier_HLV_Inter,23,FALSE)-HLOOKUP(FI4+4,Journalier_HLV_Inter,24,FALSE),IF(AND(WEEKDAY(FI4,2)=2,COUNTIF(Jours_fériés,FI4+1)),HLOOKUP(FI4+2,Journalier_HLV_Inter,23,FALSE)-HLOOKUP(FI4+3,Journalier_HLV_Inter,24,FALSE),IF(AND(WEEKDAY(FI4,2)=2,COUNTIF(Jours_fériés,FI4+2)),HLOOKUP(FI4+1,Journalier_HLV_Inter,23,FALSE)-HLOOKUP(FI4+3,Journalier_HLV_Inter,24,FALSE),IF(AND(WEEKDAY(FI4,2)=3,COUNTIF(Jours_fériés,AND(FI4+1,FI4+2))),HLOOKUP(FI4+3,Journalier_HLV_Inter,23,FALSE)-HLOOKUP(FI4+4,Journalier_HLV_Inter,24,FALSE),IF(AND(WEEKDAY(FI4,2)=3,COUNTIF(Jours_fériés,FI4+1)),HLOOKUP(FI4+2,Journalier_HLV_Inter,23,FALSE)-HLOOKUP(FI4+3,Journalier_HLV_Inter,24,FALSE),IF(AND(WEEKDAY(FI4,2)=3,COUNTIF(Jours_fériés,FI4+2)),HLOOKUP(FI4+1,Journalier_HLV_Inter,23,FALSE)-HLOOKUP(FI4+5,Journalier_HLV_Inter,24,FALSE),IF(WEEKDAY(FI4,2)=4,(HLOOKUP(FI4+1,Journalier_HLV_Inter,23,FALSE)-HLOOKUP(FI4+4,Journalier_HLV_Inter,24,FALSE)),IF(AND(WEEKDAY(FI4,2)=4,COUNTIF(Jours_fériés,FI4+1)),HLOOKUP(FI4+4,Journalier_HLV_Inter,23,FALSE)-HLOOKUP(FI4+5,Journalier_HLV_Inter,24,FALSE),IF(AND(WEEKDAY(FI4,2)=4,COUNTIF(Jours_fériés,AND(FI4+1,FI4+4))),HLOOKUP(FI4+5,Journalier_HLV_Inter,23,FALSE)-HLOOKUP(FI4+6,Journalier_HLV_Inter,24,FALSE),IF(AND(WEEKDAY(FI4,2)=4,COUNTIF(Jours_fériés,FI4+4)),HLOOKUP(FI4+1,Journalier_HLV_Inter,23,FALSE)-HLOOKUP(FI4+5,Journalier_HLV_Inter,24,FALSE),IF(AND(WEEKDAY(FI4,2)=5,COUNTIF(Jours_fériés,FI4+3)),HLOOKUP(FI4+4,Journalier_HLV_Inter,23,FALSE)-HLOOKUP(FI4+5,Journalier_HLV_Inter,24,FALSE),IF(AND(WEEKDAY(FI4,2)=5,COUNTIF(Jours_fériés,FI4+4)),HLOOKUP(FI4+3,Journalier_HLV_Inter,23,FALSE)-HLOOKUP(FI4+5,Journalier_HLV_Inter,24,FALSE),IF(COUNTIF(Week_end,FI4),0,IF(COUNTIF(Jours_fériés,FI4),0,HLOOKUP(FI4+1,Journalier_HLV_Inter,23,FALSE)-HLOOKUP(FI4+2,Journalier_HLV_Inter,24,FALSE)))))))))))))))))))</f>
        <v>0</v>
      </c>
      <c r="FJ33" s="70">
        <f>IF(WEEKDAY(FJ4,2)=5,(HLOOKUP(FJ4+3,Journalier_HLV_Inter,23,FALSE)-HLOOKUP(FJ4+4,Journalier_HLV_Inter,24,FALSE)),IF(AND(WEEKDAY(FJ4,2)=1,COUNTIF(Jours_fériés,AND(FJ4+1,IE+2))),HLOOKUP(FJ4+3,Journalier_HLV_Inter,23,FALSE)-HLOOKUP(FJ4+4,Journalier_HLV_Inter,24,FALSE),IF(AND(WEEKDAY(FJ4,2)=1,COUNTIF(Jours_fériés,FJ4+1)),HLOOKUP(FJ4+2,Journalier_HLV_Inter,23,FALSE)-HLOOKUP(FJ4+3,Journalier_HLV_Inter,24,FALSE),IF(AND(WEEKDAY(FJ4,2)=1,COUNTIF(Jours_fériés,FJ4+2)),HLOOKUP(FJ4+1,Journalier_HLV_Inter,23,FALSE)-HLOOKUP(FJ4+3,Journalier_HLV_Inter,24,FALSE),IF(AND(WEEKDAY(FJ4,2)=2,COUNTIF(Jours_fériés,AND(FJ4+1,FJ4+2))),HLOOKUP(FJ4+3,Journalier_HLV_Inter,23,FALSE)-HLOOKUP(FJ4+4,Journalier_HLV_Inter,24,FALSE),IF(AND(WEEKDAY(FJ4,2)=2,COUNTIF(Jours_fériés,FJ4+1)),HLOOKUP(FJ4+2,Journalier_HLV_Inter,23,FALSE)-HLOOKUP(FJ4+3,Journalier_HLV_Inter,24,FALSE),IF(AND(WEEKDAY(FJ4,2)=2,COUNTIF(Jours_fériés,FJ4+2)),HLOOKUP(FJ4+1,Journalier_HLV_Inter,23,FALSE)-HLOOKUP(FJ4+3,Journalier_HLV_Inter,24,FALSE),IF(AND(WEEKDAY(FJ4,2)=3,COUNTIF(Jours_fériés,AND(FJ4+1,FJ4+2))),HLOOKUP(FJ4+3,Journalier_HLV_Inter,23,FALSE)-HLOOKUP(FJ4+4,Journalier_HLV_Inter,24,FALSE),IF(AND(WEEKDAY(FJ4,2)=3,COUNTIF(Jours_fériés,FJ4+1)),HLOOKUP(FJ4+2,Journalier_HLV_Inter,23,FALSE)-HLOOKUP(FJ4+3,Journalier_HLV_Inter,24,FALSE),IF(AND(WEEKDAY(FJ4,2)=3,COUNTIF(Jours_fériés,FJ4+2)),HLOOKUP(FJ4+1,Journalier_HLV_Inter,23,FALSE)-HLOOKUP(FJ4+5,Journalier_HLV_Inter,24,FALSE),IF(WEEKDAY(FJ4,2)=4,(HLOOKUP(FJ4+1,Journalier_HLV_Inter,23,FALSE)-HLOOKUP(FJ4+4,Journalier_HLV_Inter,24,FALSE)),IF(AND(WEEKDAY(FJ4,2)=4,COUNTIF(Jours_fériés,FJ4+1)),HLOOKUP(FJ4+4,Journalier_HLV_Inter,23,FALSE)-HLOOKUP(FJ4+5,Journalier_HLV_Inter,24,FALSE),IF(AND(WEEKDAY(FJ4,2)=4,COUNTIF(Jours_fériés,AND(FJ4+1,FJ4+4))),HLOOKUP(FJ4+5,Journalier_HLV_Inter,23,FALSE)-HLOOKUP(FJ4+6,Journalier_HLV_Inter,24,FALSE),IF(AND(WEEKDAY(FJ4,2)=4,COUNTIF(Jours_fériés,FJ4+4)),HLOOKUP(FJ4+1,Journalier_HLV_Inter,23,FALSE)-HLOOKUP(FJ4+5,Journalier_HLV_Inter,24,FALSE),IF(AND(WEEKDAY(FJ4,2)=5,COUNTIF(Jours_fériés,FJ4+3)),HLOOKUP(FJ4+4,Journalier_HLV_Inter,23,FALSE)-HLOOKUP(FJ4+5,Journalier_HLV_Inter,24,FALSE),IF(AND(WEEKDAY(FJ4,2)=5,COUNTIF(Jours_fériés,FJ4+4)),HLOOKUP(FJ4+3,Journalier_HLV_Inter,23,FALSE)-HLOOKUP(FJ4+5,Journalier_HLV_Inter,24,FALSE),IF(COUNTIF(Week_end,FJ4),0,IF(COUNTIF(Jours_fériés,FJ4),0,HLOOKUP(FJ4+1,Journalier_HLV_Inter,23,FALSE)-HLOOKUP(FJ4+2,Journalier_HLV_Inter,24,FALSE)))))))))))))))))))</f>
        <v>0</v>
      </c>
      <c r="FK33" s="70">
        <f>IF(WEEKDAY(FK4,2)=5,(HLOOKUP(FK4+3,Journalier_HLV_Inter,23,FALSE)-HLOOKUP(FK4+4,Journalier_HLV_Inter,24,FALSE)),IF(AND(WEEKDAY(FK4,2)=1,COUNTIF(Jours_fériés,AND(FK4+1,IE+2))),HLOOKUP(FK4+3,Journalier_HLV_Inter,23,FALSE)-HLOOKUP(FK4+4,Journalier_HLV_Inter,24,FALSE),IF(AND(WEEKDAY(FK4,2)=1,COUNTIF(Jours_fériés,FK4+1)),HLOOKUP(FK4+2,Journalier_HLV_Inter,23,FALSE)-HLOOKUP(FK4+3,Journalier_HLV_Inter,24,FALSE),IF(AND(WEEKDAY(FK4,2)=1,COUNTIF(Jours_fériés,FK4+2)),HLOOKUP(FK4+1,Journalier_HLV_Inter,23,FALSE)-HLOOKUP(FK4+3,Journalier_HLV_Inter,24,FALSE),IF(AND(WEEKDAY(FK4,2)=2,COUNTIF(Jours_fériés,AND(FK4+1,FK4+2))),HLOOKUP(FK4+3,Journalier_HLV_Inter,23,FALSE)-HLOOKUP(FK4+4,Journalier_HLV_Inter,24,FALSE),IF(AND(WEEKDAY(FK4,2)=2,COUNTIF(Jours_fériés,FK4+1)),HLOOKUP(FK4+2,Journalier_HLV_Inter,23,FALSE)-HLOOKUP(FK4+3,Journalier_HLV_Inter,24,FALSE),IF(AND(WEEKDAY(FK4,2)=2,COUNTIF(Jours_fériés,FK4+2)),HLOOKUP(FK4+1,Journalier_HLV_Inter,23,FALSE)-HLOOKUP(FK4+3,Journalier_HLV_Inter,24,FALSE),IF(AND(WEEKDAY(FK4,2)=3,COUNTIF(Jours_fériés,AND(FK4+1,FK4+2))),HLOOKUP(FK4+3,Journalier_HLV_Inter,23,FALSE)-HLOOKUP(FK4+4,Journalier_HLV_Inter,24,FALSE),IF(AND(WEEKDAY(FK4,2)=3,COUNTIF(Jours_fériés,FK4+1)),HLOOKUP(FK4+2,Journalier_HLV_Inter,23,FALSE)-HLOOKUP(FK4+3,Journalier_HLV_Inter,24,FALSE),IF(AND(WEEKDAY(FK4,2)=3,COUNTIF(Jours_fériés,FK4+2)),HLOOKUP(FK4+1,Journalier_HLV_Inter,23,FALSE)-HLOOKUP(FK4+5,Journalier_HLV_Inter,24,FALSE),IF(WEEKDAY(FK4,2)=4,(HLOOKUP(FK4+1,Journalier_HLV_Inter,23,FALSE)-HLOOKUP(FK4+4,Journalier_HLV_Inter,24,FALSE)),IF(AND(WEEKDAY(FK4,2)=4,COUNTIF(Jours_fériés,FK4+1)),HLOOKUP(FK4+4,Journalier_HLV_Inter,23,FALSE)-HLOOKUP(FK4+5,Journalier_HLV_Inter,24,FALSE),IF(AND(WEEKDAY(FK4,2)=4,COUNTIF(Jours_fériés,AND(FK4+1,FK4+4))),HLOOKUP(FK4+5,Journalier_HLV_Inter,23,FALSE)-HLOOKUP(FK4+6,Journalier_HLV_Inter,24,FALSE),IF(AND(WEEKDAY(FK4,2)=4,COUNTIF(Jours_fériés,FK4+4)),HLOOKUP(FK4+1,Journalier_HLV_Inter,23,FALSE)-HLOOKUP(FK4+5,Journalier_HLV_Inter,24,FALSE),IF(AND(WEEKDAY(FK4,2)=5,COUNTIF(Jours_fériés,FK4+3)),HLOOKUP(FK4+4,Journalier_HLV_Inter,23,FALSE)-HLOOKUP(FK4+5,Journalier_HLV_Inter,24,FALSE),IF(AND(WEEKDAY(FK4,2)=5,COUNTIF(Jours_fériés,FK4+4)),HLOOKUP(FK4+3,Journalier_HLV_Inter,23,FALSE)-HLOOKUP(FK4+5,Journalier_HLV_Inter,24,FALSE),IF(COUNTIF(Week_end,FK4),0,IF(COUNTIF(Jours_fériés,FK4),0,HLOOKUP(FK4+1,Journalier_HLV_Inter,23,FALSE)-HLOOKUP(FK4+2,Journalier_HLV_Inter,24,FALSE)))))))))))))))))))</f>
        <v>0</v>
      </c>
      <c r="FL33" s="70">
        <f>IF(WEEKDAY(FL4,2)=5,(HLOOKUP(FL4+3,Journalier_HLV_Inter,23,FALSE)-HLOOKUP(FL4+4,Journalier_HLV_Inter,24,FALSE)),IF(AND(WEEKDAY(FL4,2)=1,COUNTIF(Jours_fériés,AND(FL4+1,IE+2))),HLOOKUP(FL4+3,Journalier_HLV_Inter,23,FALSE)-HLOOKUP(FL4+4,Journalier_HLV_Inter,24,FALSE),IF(AND(WEEKDAY(FL4,2)=1,COUNTIF(Jours_fériés,FL4+1)),HLOOKUP(FL4+2,Journalier_HLV_Inter,23,FALSE)-HLOOKUP(FL4+3,Journalier_HLV_Inter,24,FALSE),IF(AND(WEEKDAY(FL4,2)=1,COUNTIF(Jours_fériés,FL4+2)),HLOOKUP(FL4+1,Journalier_HLV_Inter,23,FALSE)-HLOOKUP(FL4+3,Journalier_HLV_Inter,24,FALSE),IF(AND(WEEKDAY(FL4,2)=2,COUNTIF(Jours_fériés,AND(FL4+1,FL4+2))),HLOOKUP(FL4+3,Journalier_HLV_Inter,23,FALSE)-HLOOKUP(FL4+4,Journalier_HLV_Inter,24,FALSE),IF(AND(WEEKDAY(FL4,2)=2,COUNTIF(Jours_fériés,FL4+1)),HLOOKUP(FL4+2,Journalier_HLV_Inter,23,FALSE)-HLOOKUP(FL4+3,Journalier_HLV_Inter,24,FALSE),IF(AND(WEEKDAY(FL4,2)=2,COUNTIF(Jours_fériés,FL4+2)),HLOOKUP(FL4+1,Journalier_HLV_Inter,23,FALSE)-HLOOKUP(FL4+3,Journalier_HLV_Inter,24,FALSE),IF(AND(WEEKDAY(FL4,2)=3,COUNTIF(Jours_fériés,AND(FL4+1,FL4+2))),HLOOKUP(FL4+3,Journalier_HLV_Inter,23,FALSE)-HLOOKUP(FL4+4,Journalier_HLV_Inter,24,FALSE),IF(AND(WEEKDAY(FL4,2)=3,COUNTIF(Jours_fériés,FL4+1)),HLOOKUP(FL4+2,Journalier_HLV_Inter,23,FALSE)-HLOOKUP(FL4+3,Journalier_HLV_Inter,24,FALSE),IF(AND(WEEKDAY(FL4,2)=3,COUNTIF(Jours_fériés,FL4+2)),HLOOKUP(FL4+1,Journalier_HLV_Inter,23,FALSE)-HLOOKUP(FL4+5,Journalier_HLV_Inter,24,FALSE),IF(WEEKDAY(FL4,2)=4,(HLOOKUP(FL4+1,Journalier_HLV_Inter,23,FALSE)-HLOOKUP(FL4+4,Journalier_HLV_Inter,24,FALSE)),IF(AND(WEEKDAY(FL4,2)=4,COUNTIF(Jours_fériés,FL4+1)),HLOOKUP(FL4+4,Journalier_HLV_Inter,23,FALSE)-HLOOKUP(FL4+5,Journalier_HLV_Inter,24,FALSE),IF(AND(WEEKDAY(FL4,2)=4,COUNTIF(Jours_fériés,AND(FL4+1,FL4+4))),HLOOKUP(FL4+5,Journalier_HLV_Inter,23,FALSE)-HLOOKUP(FL4+6,Journalier_HLV_Inter,24,FALSE),IF(AND(WEEKDAY(FL4,2)=4,COUNTIF(Jours_fériés,FL4+4)),HLOOKUP(FL4+1,Journalier_HLV_Inter,23,FALSE)-HLOOKUP(FL4+5,Journalier_HLV_Inter,24,FALSE),IF(AND(WEEKDAY(FL4,2)=5,COUNTIF(Jours_fériés,FL4+3)),HLOOKUP(FL4+4,Journalier_HLV_Inter,23,FALSE)-HLOOKUP(FL4+5,Journalier_HLV_Inter,24,FALSE),IF(AND(WEEKDAY(FL4,2)=5,COUNTIF(Jours_fériés,FL4+4)),HLOOKUP(FL4+3,Journalier_HLV_Inter,23,FALSE)-HLOOKUP(FL4+5,Journalier_HLV_Inter,24,FALSE),IF(COUNTIF(Week_end,FL4),0,IF(COUNTIF(Jours_fériés,FL4),0,HLOOKUP(FL4+1,Journalier_HLV_Inter,23,FALSE)-HLOOKUP(FL4+2,Journalier_HLV_Inter,24,FALSE)))))))))))))))))))</f>
        <v>0</v>
      </c>
      <c r="FM33" s="70">
        <f>IF(WEEKDAY(FM4,2)=5,(HLOOKUP(FM4+3,Journalier_HLV_Inter,23,FALSE)-HLOOKUP(FM4+4,Journalier_HLV_Inter,24,FALSE)),IF(AND(WEEKDAY(FM4,2)=1,COUNTIF(Jours_fériés,AND(FM4+1,IE+2))),HLOOKUP(FM4+3,Journalier_HLV_Inter,23,FALSE)-HLOOKUP(FM4+4,Journalier_HLV_Inter,24,FALSE),IF(AND(WEEKDAY(FM4,2)=1,COUNTIF(Jours_fériés,FM4+1)),HLOOKUP(FM4+2,Journalier_HLV_Inter,23,FALSE)-HLOOKUP(FM4+3,Journalier_HLV_Inter,24,FALSE),IF(AND(WEEKDAY(FM4,2)=1,COUNTIF(Jours_fériés,FM4+2)),HLOOKUP(FM4+1,Journalier_HLV_Inter,23,FALSE)-HLOOKUP(FM4+3,Journalier_HLV_Inter,24,FALSE),IF(AND(WEEKDAY(FM4,2)=2,COUNTIF(Jours_fériés,AND(FM4+1,FM4+2))),HLOOKUP(FM4+3,Journalier_HLV_Inter,23,FALSE)-HLOOKUP(FM4+4,Journalier_HLV_Inter,24,FALSE),IF(AND(WEEKDAY(FM4,2)=2,COUNTIF(Jours_fériés,FM4+1)),HLOOKUP(FM4+2,Journalier_HLV_Inter,23,FALSE)-HLOOKUP(FM4+3,Journalier_HLV_Inter,24,FALSE),IF(AND(WEEKDAY(FM4,2)=2,COUNTIF(Jours_fériés,FM4+2)),HLOOKUP(FM4+1,Journalier_HLV_Inter,23,FALSE)-HLOOKUP(FM4+3,Journalier_HLV_Inter,24,FALSE),IF(AND(WEEKDAY(FM4,2)=3,COUNTIF(Jours_fériés,AND(FM4+1,FM4+2))),HLOOKUP(FM4+3,Journalier_HLV_Inter,23,FALSE)-HLOOKUP(FM4+4,Journalier_HLV_Inter,24,FALSE),IF(AND(WEEKDAY(FM4,2)=3,COUNTIF(Jours_fériés,FM4+1)),HLOOKUP(FM4+2,Journalier_HLV_Inter,23,FALSE)-HLOOKUP(FM4+3,Journalier_HLV_Inter,24,FALSE),IF(AND(WEEKDAY(FM4,2)=3,COUNTIF(Jours_fériés,FM4+2)),HLOOKUP(FM4+1,Journalier_HLV_Inter,23,FALSE)-HLOOKUP(FM4+5,Journalier_HLV_Inter,24,FALSE),IF(WEEKDAY(FM4,2)=4,(HLOOKUP(FM4+1,Journalier_HLV_Inter,23,FALSE)-HLOOKUP(FM4+4,Journalier_HLV_Inter,24,FALSE)),IF(AND(WEEKDAY(FM4,2)=4,COUNTIF(Jours_fériés,FM4+1)),HLOOKUP(FM4+4,Journalier_HLV_Inter,23,FALSE)-HLOOKUP(FM4+5,Journalier_HLV_Inter,24,FALSE),IF(AND(WEEKDAY(FM4,2)=4,COUNTIF(Jours_fériés,AND(FM4+1,FM4+4))),HLOOKUP(FM4+5,Journalier_HLV_Inter,23,FALSE)-HLOOKUP(FM4+6,Journalier_HLV_Inter,24,FALSE),IF(AND(WEEKDAY(FM4,2)=4,COUNTIF(Jours_fériés,FM4+4)),HLOOKUP(FM4+1,Journalier_HLV_Inter,23,FALSE)-HLOOKUP(FM4+5,Journalier_HLV_Inter,24,FALSE),IF(AND(WEEKDAY(FM4,2)=5,COUNTIF(Jours_fériés,FM4+3)),HLOOKUP(FM4+4,Journalier_HLV_Inter,23,FALSE)-HLOOKUP(FM4+5,Journalier_HLV_Inter,24,FALSE),IF(AND(WEEKDAY(FM4,2)=5,COUNTIF(Jours_fériés,FM4+4)),HLOOKUP(FM4+3,Journalier_HLV_Inter,23,FALSE)-HLOOKUP(FM4+5,Journalier_HLV_Inter,24,FALSE),IF(COUNTIF(Week_end,FM4),0,IF(COUNTIF(Jours_fériés,FM4),0,HLOOKUP(FM4+1,Journalier_HLV_Inter,23,FALSE)-HLOOKUP(FM4+2,Journalier_HLV_Inter,24,FALSE)))))))))))))))))))</f>
        <v>0</v>
      </c>
      <c r="FN33" s="70">
        <f>IF(WEEKDAY(FN4,2)=5,(HLOOKUP(FN4+3,Journalier_HLV_Inter,23,FALSE)-HLOOKUP(FN4+4,Journalier_HLV_Inter,24,FALSE)),IF(AND(WEEKDAY(FN4,2)=1,COUNTIF(Jours_fériés,AND(FN4+1,IE+2))),HLOOKUP(FN4+3,Journalier_HLV_Inter,23,FALSE)-HLOOKUP(FN4+4,Journalier_HLV_Inter,24,FALSE),IF(AND(WEEKDAY(FN4,2)=1,COUNTIF(Jours_fériés,FN4+1)),HLOOKUP(FN4+2,Journalier_HLV_Inter,23,FALSE)-HLOOKUP(FN4+3,Journalier_HLV_Inter,24,FALSE),IF(AND(WEEKDAY(FN4,2)=1,COUNTIF(Jours_fériés,FN4+2)),HLOOKUP(FN4+1,Journalier_HLV_Inter,23,FALSE)-HLOOKUP(FN4+3,Journalier_HLV_Inter,24,FALSE),IF(AND(WEEKDAY(FN4,2)=2,COUNTIF(Jours_fériés,AND(FN4+1,FN4+2))),HLOOKUP(FN4+3,Journalier_HLV_Inter,23,FALSE)-HLOOKUP(FN4+4,Journalier_HLV_Inter,24,FALSE),IF(AND(WEEKDAY(FN4,2)=2,COUNTIF(Jours_fériés,FN4+1)),HLOOKUP(FN4+2,Journalier_HLV_Inter,23,FALSE)-HLOOKUP(FN4+3,Journalier_HLV_Inter,24,FALSE),IF(AND(WEEKDAY(FN4,2)=2,COUNTIF(Jours_fériés,FN4+2)),HLOOKUP(FN4+1,Journalier_HLV_Inter,23,FALSE)-HLOOKUP(FN4+3,Journalier_HLV_Inter,24,FALSE),IF(AND(WEEKDAY(FN4,2)=3,COUNTIF(Jours_fériés,AND(FN4+1,FN4+2))),HLOOKUP(FN4+3,Journalier_HLV_Inter,23,FALSE)-HLOOKUP(FN4+4,Journalier_HLV_Inter,24,FALSE),IF(AND(WEEKDAY(FN4,2)=3,COUNTIF(Jours_fériés,FN4+1)),HLOOKUP(FN4+2,Journalier_HLV_Inter,23,FALSE)-HLOOKUP(FN4+3,Journalier_HLV_Inter,24,FALSE),IF(AND(WEEKDAY(FN4,2)=3,COUNTIF(Jours_fériés,FN4+2)),HLOOKUP(FN4+1,Journalier_HLV_Inter,23,FALSE)-HLOOKUP(FN4+5,Journalier_HLV_Inter,24,FALSE),IF(WEEKDAY(FN4,2)=4,(HLOOKUP(FN4+1,Journalier_HLV_Inter,23,FALSE)-HLOOKUP(FN4+4,Journalier_HLV_Inter,24,FALSE)),IF(AND(WEEKDAY(FN4,2)=4,COUNTIF(Jours_fériés,FN4+1)),HLOOKUP(FN4+4,Journalier_HLV_Inter,23,FALSE)-HLOOKUP(FN4+5,Journalier_HLV_Inter,24,FALSE),IF(AND(WEEKDAY(FN4,2)=4,COUNTIF(Jours_fériés,AND(FN4+1,FN4+4))),HLOOKUP(FN4+5,Journalier_HLV_Inter,23,FALSE)-HLOOKUP(FN4+6,Journalier_HLV_Inter,24,FALSE),IF(AND(WEEKDAY(FN4,2)=4,COUNTIF(Jours_fériés,FN4+4)),HLOOKUP(FN4+1,Journalier_HLV_Inter,23,FALSE)-HLOOKUP(FN4+5,Journalier_HLV_Inter,24,FALSE),IF(AND(WEEKDAY(FN4,2)=5,COUNTIF(Jours_fériés,FN4+3)),HLOOKUP(FN4+4,Journalier_HLV_Inter,23,FALSE)-HLOOKUP(FN4+5,Journalier_HLV_Inter,24,FALSE),IF(AND(WEEKDAY(FN4,2)=5,COUNTIF(Jours_fériés,FN4+4)),HLOOKUP(FN4+3,Journalier_HLV_Inter,23,FALSE)-HLOOKUP(FN4+5,Journalier_HLV_Inter,24,FALSE),IF(COUNTIF(Week_end,FN4),0,IF(COUNTIF(Jours_fériés,FN4),0,HLOOKUP(FN4+1,Journalier_HLV_Inter,23,FALSE)-HLOOKUP(FN4+2,Journalier_HLV_Inter,24,FALSE)))))))))))))))))))</f>
        <v>0</v>
      </c>
      <c r="FO33" s="70">
        <f>IF(WEEKDAY(FO4,2)=5,(HLOOKUP(FO4+3,Journalier_HLV_Inter,23,FALSE)-HLOOKUP(FO4+4,Journalier_HLV_Inter,24,FALSE)),IF(AND(WEEKDAY(FO4,2)=1,COUNTIF(Jours_fériés,AND(FO4+1,IE+2))),HLOOKUP(FO4+3,Journalier_HLV_Inter,23,FALSE)-HLOOKUP(FO4+4,Journalier_HLV_Inter,24,FALSE),IF(AND(WEEKDAY(FO4,2)=1,COUNTIF(Jours_fériés,FO4+1)),HLOOKUP(FO4+2,Journalier_HLV_Inter,23,FALSE)-HLOOKUP(FO4+3,Journalier_HLV_Inter,24,FALSE),IF(AND(WEEKDAY(FO4,2)=1,COUNTIF(Jours_fériés,FO4+2)),HLOOKUP(FO4+1,Journalier_HLV_Inter,23,FALSE)-HLOOKUP(FO4+3,Journalier_HLV_Inter,24,FALSE),IF(AND(WEEKDAY(FO4,2)=2,COUNTIF(Jours_fériés,AND(FO4+1,FO4+2))),HLOOKUP(FO4+3,Journalier_HLV_Inter,23,FALSE)-HLOOKUP(FO4+4,Journalier_HLV_Inter,24,FALSE),IF(AND(WEEKDAY(FO4,2)=2,COUNTIF(Jours_fériés,FO4+1)),HLOOKUP(FO4+2,Journalier_HLV_Inter,23,FALSE)-HLOOKUP(FO4+3,Journalier_HLV_Inter,24,FALSE),IF(AND(WEEKDAY(FO4,2)=2,COUNTIF(Jours_fériés,FO4+2)),HLOOKUP(FO4+1,Journalier_HLV_Inter,23,FALSE)-HLOOKUP(FO4+3,Journalier_HLV_Inter,24,FALSE),IF(AND(WEEKDAY(FO4,2)=3,COUNTIF(Jours_fériés,AND(FO4+1,FO4+2))),HLOOKUP(FO4+3,Journalier_HLV_Inter,23,FALSE)-HLOOKUP(FO4+4,Journalier_HLV_Inter,24,FALSE),IF(AND(WEEKDAY(FO4,2)=3,COUNTIF(Jours_fériés,FO4+1)),HLOOKUP(FO4+2,Journalier_HLV_Inter,23,FALSE)-HLOOKUP(FO4+3,Journalier_HLV_Inter,24,FALSE),IF(AND(WEEKDAY(FO4,2)=3,COUNTIF(Jours_fériés,FO4+2)),HLOOKUP(FO4+1,Journalier_HLV_Inter,23,FALSE)-HLOOKUP(FO4+5,Journalier_HLV_Inter,24,FALSE),IF(WEEKDAY(FO4,2)=4,(HLOOKUP(FO4+1,Journalier_HLV_Inter,23,FALSE)-HLOOKUP(FO4+4,Journalier_HLV_Inter,24,FALSE)),IF(AND(WEEKDAY(FO4,2)=4,COUNTIF(Jours_fériés,FO4+1)),HLOOKUP(FO4+4,Journalier_HLV_Inter,23,FALSE)-HLOOKUP(FO4+5,Journalier_HLV_Inter,24,FALSE),IF(AND(WEEKDAY(FO4,2)=4,COUNTIF(Jours_fériés,AND(FO4+1,FO4+4))),HLOOKUP(FO4+5,Journalier_HLV_Inter,23,FALSE)-HLOOKUP(FO4+6,Journalier_HLV_Inter,24,FALSE),IF(AND(WEEKDAY(FO4,2)=4,COUNTIF(Jours_fériés,FO4+4)),HLOOKUP(FO4+1,Journalier_HLV_Inter,23,FALSE)-HLOOKUP(FO4+5,Journalier_HLV_Inter,24,FALSE),IF(AND(WEEKDAY(FO4,2)=5,COUNTIF(Jours_fériés,FO4+3)),HLOOKUP(FO4+4,Journalier_HLV_Inter,23,FALSE)-HLOOKUP(FO4+5,Journalier_HLV_Inter,24,FALSE),IF(AND(WEEKDAY(FO4,2)=5,COUNTIF(Jours_fériés,FO4+4)),HLOOKUP(FO4+3,Journalier_HLV_Inter,23,FALSE)-HLOOKUP(FO4+5,Journalier_HLV_Inter,24,FALSE),IF(COUNTIF(Week_end,FO4),0,IF(COUNTIF(Jours_fériés,FO4),0,HLOOKUP(FO4+1,Journalier_HLV_Inter,23,FALSE)-HLOOKUP(FO4+2,Journalier_HLV_Inter,24,FALSE)))))))))))))))))))</f>
        <v>0</v>
      </c>
      <c r="FP33" s="70">
        <f>IF(WEEKDAY(FP4,2)=5,(HLOOKUP(FP4+3,Journalier_HLV_Inter,23,FALSE)-HLOOKUP(FP4+4,Journalier_HLV_Inter,24,FALSE)),IF(AND(WEEKDAY(FP4,2)=1,COUNTIF(Jours_fériés,AND(FP4+1,IE+2))),HLOOKUP(FP4+3,Journalier_HLV_Inter,23,FALSE)-HLOOKUP(FP4+4,Journalier_HLV_Inter,24,FALSE),IF(AND(WEEKDAY(FP4,2)=1,COUNTIF(Jours_fériés,FP4+1)),HLOOKUP(FP4+2,Journalier_HLV_Inter,23,FALSE)-HLOOKUP(FP4+3,Journalier_HLV_Inter,24,FALSE),IF(AND(WEEKDAY(FP4,2)=1,COUNTIF(Jours_fériés,FP4+2)),HLOOKUP(FP4+1,Journalier_HLV_Inter,23,FALSE)-HLOOKUP(FP4+3,Journalier_HLV_Inter,24,FALSE),IF(AND(WEEKDAY(FP4,2)=2,COUNTIF(Jours_fériés,AND(FP4+1,FP4+2))),HLOOKUP(FP4+3,Journalier_HLV_Inter,23,FALSE)-HLOOKUP(FP4+4,Journalier_HLV_Inter,24,FALSE),IF(AND(WEEKDAY(FP4,2)=2,COUNTIF(Jours_fériés,FP4+1)),HLOOKUP(FP4+2,Journalier_HLV_Inter,23,FALSE)-HLOOKUP(FP4+3,Journalier_HLV_Inter,24,FALSE),IF(AND(WEEKDAY(FP4,2)=2,COUNTIF(Jours_fériés,FP4+2)),HLOOKUP(FP4+1,Journalier_HLV_Inter,23,FALSE)-HLOOKUP(FP4+3,Journalier_HLV_Inter,24,FALSE),IF(AND(WEEKDAY(FP4,2)=3,COUNTIF(Jours_fériés,AND(FP4+1,FP4+2))),HLOOKUP(FP4+3,Journalier_HLV_Inter,23,FALSE)-HLOOKUP(FP4+4,Journalier_HLV_Inter,24,FALSE),IF(AND(WEEKDAY(FP4,2)=3,COUNTIF(Jours_fériés,FP4+1)),HLOOKUP(FP4+2,Journalier_HLV_Inter,23,FALSE)-HLOOKUP(FP4+3,Journalier_HLV_Inter,24,FALSE),IF(AND(WEEKDAY(FP4,2)=3,COUNTIF(Jours_fériés,FP4+2)),HLOOKUP(FP4+1,Journalier_HLV_Inter,23,FALSE)-HLOOKUP(FP4+5,Journalier_HLV_Inter,24,FALSE),IF(WEEKDAY(FP4,2)=4,(HLOOKUP(FP4+1,Journalier_HLV_Inter,23,FALSE)-HLOOKUP(FP4+4,Journalier_HLV_Inter,24,FALSE)),IF(AND(WEEKDAY(FP4,2)=4,COUNTIF(Jours_fériés,FP4+1)),HLOOKUP(FP4+4,Journalier_HLV_Inter,23,FALSE)-HLOOKUP(FP4+5,Journalier_HLV_Inter,24,FALSE),IF(AND(WEEKDAY(FP4,2)=4,COUNTIF(Jours_fériés,AND(FP4+1,FP4+4))),HLOOKUP(FP4+5,Journalier_HLV_Inter,23,FALSE)-HLOOKUP(FP4+6,Journalier_HLV_Inter,24,FALSE),IF(AND(WEEKDAY(FP4,2)=4,COUNTIF(Jours_fériés,FP4+4)),HLOOKUP(FP4+1,Journalier_HLV_Inter,23,FALSE)-HLOOKUP(FP4+5,Journalier_HLV_Inter,24,FALSE),IF(AND(WEEKDAY(FP4,2)=5,COUNTIF(Jours_fériés,FP4+3)),HLOOKUP(FP4+4,Journalier_HLV_Inter,23,FALSE)-HLOOKUP(FP4+5,Journalier_HLV_Inter,24,FALSE),IF(AND(WEEKDAY(FP4,2)=5,COUNTIF(Jours_fériés,FP4+4)),HLOOKUP(FP4+3,Journalier_HLV_Inter,23,FALSE)-HLOOKUP(FP4+5,Journalier_HLV_Inter,24,FALSE),IF(COUNTIF(Week_end,FP4),0,IF(COUNTIF(Jours_fériés,FP4),0,HLOOKUP(FP4+1,Journalier_HLV_Inter,23,FALSE)-HLOOKUP(FP4+2,Journalier_HLV_Inter,24,FALSE)))))))))))))))))))</f>
        <v>0</v>
      </c>
      <c r="FQ33" s="70">
        <f>IF(WEEKDAY(FQ4,2)=5,(HLOOKUP(FQ4+3,Journalier_HLV_Inter,23,FALSE)-HLOOKUP(FQ4+4,Journalier_HLV_Inter,24,FALSE)),IF(AND(WEEKDAY(FQ4,2)=1,COUNTIF(Jours_fériés,AND(FQ4+1,IE+2))),HLOOKUP(FQ4+3,Journalier_HLV_Inter,23,FALSE)-HLOOKUP(FQ4+4,Journalier_HLV_Inter,24,FALSE),IF(AND(WEEKDAY(FQ4,2)=1,COUNTIF(Jours_fériés,FQ4+1)),HLOOKUP(FQ4+2,Journalier_HLV_Inter,23,FALSE)-HLOOKUP(FQ4+3,Journalier_HLV_Inter,24,FALSE),IF(AND(WEEKDAY(FQ4,2)=1,COUNTIF(Jours_fériés,FQ4+2)),HLOOKUP(FQ4+1,Journalier_HLV_Inter,23,FALSE)-HLOOKUP(FQ4+3,Journalier_HLV_Inter,24,FALSE),IF(AND(WEEKDAY(FQ4,2)=2,COUNTIF(Jours_fériés,AND(FQ4+1,FQ4+2))),HLOOKUP(FQ4+3,Journalier_HLV_Inter,23,FALSE)-HLOOKUP(FQ4+4,Journalier_HLV_Inter,24,FALSE),IF(AND(WEEKDAY(FQ4,2)=2,COUNTIF(Jours_fériés,FQ4+1)),HLOOKUP(FQ4+2,Journalier_HLV_Inter,23,FALSE)-HLOOKUP(FQ4+3,Journalier_HLV_Inter,24,FALSE),IF(AND(WEEKDAY(FQ4,2)=2,COUNTIF(Jours_fériés,FQ4+2)),HLOOKUP(FQ4+1,Journalier_HLV_Inter,23,FALSE)-HLOOKUP(FQ4+3,Journalier_HLV_Inter,24,FALSE),IF(AND(WEEKDAY(FQ4,2)=3,COUNTIF(Jours_fériés,AND(FQ4+1,FQ4+2))),HLOOKUP(FQ4+3,Journalier_HLV_Inter,23,FALSE)-HLOOKUP(FQ4+4,Journalier_HLV_Inter,24,FALSE),IF(AND(WEEKDAY(FQ4,2)=3,COUNTIF(Jours_fériés,FQ4+1)),HLOOKUP(FQ4+2,Journalier_HLV_Inter,23,FALSE)-HLOOKUP(FQ4+3,Journalier_HLV_Inter,24,FALSE),IF(AND(WEEKDAY(FQ4,2)=3,COUNTIF(Jours_fériés,FQ4+2)),HLOOKUP(FQ4+1,Journalier_HLV_Inter,23,FALSE)-HLOOKUP(FQ4+5,Journalier_HLV_Inter,24,FALSE),IF(WEEKDAY(FQ4,2)=4,(HLOOKUP(FQ4+1,Journalier_HLV_Inter,23,FALSE)-HLOOKUP(FQ4+4,Journalier_HLV_Inter,24,FALSE)),IF(AND(WEEKDAY(FQ4,2)=4,COUNTIF(Jours_fériés,FQ4+1)),HLOOKUP(FQ4+4,Journalier_HLV_Inter,23,FALSE)-HLOOKUP(FQ4+5,Journalier_HLV_Inter,24,FALSE),IF(AND(WEEKDAY(FQ4,2)=4,COUNTIF(Jours_fériés,AND(FQ4+1,FQ4+4))),HLOOKUP(FQ4+5,Journalier_HLV_Inter,23,FALSE)-HLOOKUP(FQ4+6,Journalier_HLV_Inter,24,FALSE),IF(AND(WEEKDAY(FQ4,2)=4,COUNTIF(Jours_fériés,FQ4+4)),HLOOKUP(FQ4+1,Journalier_HLV_Inter,23,FALSE)-HLOOKUP(FQ4+5,Journalier_HLV_Inter,24,FALSE),IF(AND(WEEKDAY(FQ4,2)=5,COUNTIF(Jours_fériés,FQ4+3)),HLOOKUP(FQ4+4,Journalier_HLV_Inter,23,FALSE)-HLOOKUP(FQ4+5,Journalier_HLV_Inter,24,FALSE),IF(AND(WEEKDAY(FQ4,2)=5,COUNTIF(Jours_fériés,FQ4+4)),HLOOKUP(FQ4+3,Journalier_HLV_Inter,23,FALSE)-HLOOKUP(FQ4+5,Journalier_HLV_Inter,24,FALSE),IF(COUNTIF(Week_end,FQ4),0,IF(COUNTIF(Jours_fériés,FQ4),0,HLOOKUP(FQ4+1,Journalier_HLV_Inter,23,FALSE)-HLOOKUP(FQ4+2,Journalier_HLV_Inter,24,FALSE)))))))))))))))))))</f>
        <v>0</v>
      </c>
      <c r="FR33" s="70">
        <f>IF(WEEKDAY(FR4,2)=5,(HLOOKUP(FR4+3,Journalier_HLV_Inter,23,FALSE)-HLOOKUP(FR4+4,Journalier_HLV_Inter,24,FALSE)),IF(AND(WEEKDAY(FR4,2)=1,COUNTIF(Jours_fériés,AND(FR4+1,IE+2))),HLOOKUP(FR4+3,Journalier_HLV_Inter,23,FALSE)-HLOOKUP(FR4+4,Journalier_HLV_Inter,24,FALSE),IF(AND(WEEKDAY(FR4,2)=1,COUNTIF(Jours_fériés,FR4+1)),HLOOKUP(FR4+2,Journalier_HLV_Inter,23,FALSE)-HLOOKUP(FR4+3,Journalier_HLV_Inter,24,FALSE),IF(AND(WEEKDAY(FR4,2)=1,COUNTIF(Jours_fériés,FR4+2)),HLOOKUP(FR4+1,Journalier_HLV_Inter,23,FALSE)-HLOOKUP(FR4+3,Journalier_HLV_Inter,24,FALSE),IF(AND(WEEKDAY(FR4,2)=2,COUNTIF(Jours_fériés,AND(FR4+1,FR4+2))),HLOOKUP(FR4+3,Journalier_HLV_Inter,23,FALSE)-HLOOKUP(FR4+4,Journalier_HLV_Inter,24,FALSE),IF(AND(WEEKDAY(FR4,2)=2,COUNTIF(Jours_fériés,FR4+1)),HLOOKUP(FR4+2,Journalier_HLV_Inter,23,FALSE)-HLOOKUP(FR4+3,Journalier_HLV_Inter,24,FALSE),IF(AND(WEEKDAY(FR4,2)=2,COUNTIF(Jours_fériés,FR4+2)),HLOOKUP(FR4+1,Journalier_HLV_Inter,23,FALSE)-HLOOKUP(FR4+3,Journalier_HLV_Inter,24,FALSE),IF(AND(WEEKDAY(FR4,2)=3,COUNTIF(Jours_fériés,AND(FR4+1,FR4+2))),HLOOKUP(FR4+3,Journalier_HLV_Inter,23,FALSE)-HLOOKUP(FR4+4,Journalier_HLV_Inter,24,FALSE),IF(AND(WEEKDAY(FR4,2)=3,COUNTIF(Jours_fériés,FR4+1)),HLOOKUP(FR4+2,Journalier_HLV_Inter,23,FALSE)-HLOOKUP(FR4+3,Journalier_HLV_Inter,24,FALSE),IF(AND(WEEKDAY(FR4,2)=3,COUNTIF(Jours_fériés,FR4+2)),HLOOKUP(FR4+1,Journalier_HLV_Inter,23,FALSE)-HLOOKUP(FR4+5,Journalier_HLV_Inter,24,FALSE),IF(WEEKDAY(FR4,2)=4,(HLOOKUP(FR4+1,Journalier_HLV_Inter,23,FALSE)-HLOOKUP(FR4+4,Journalier_HLV_Inter,24,FALSE)),IF(AND(WEEKDAY(FR4,2)=4,COUNTIF(Jours_fériés,FR4+1)),HLOOKUP(FR4+4,Journalier_HLV_Inter,23,FALSE)-HLOOKUP(FR4+5,Journalier_HLV_Inter,24,FALSE),IF(AND(WEEKDAY(FR4,2)=4,COUNTIF(Jours_fériés,AND(FR4+1,FR4+4))),HLOOKUP(FR4+5,Journalier_HLV_Inter,23,FALSE)-HLOOKUP(FR4+6,Journalier_HLV_Inter,24,FALSE),IF(AND(WEEKDAY(FR4,2)=4,COUNTIF(Jours_fériés,FR4+4)),HLOOKUP(FR4+1,Journalier_HLV_Inter,23,FALSE)-HLOOKUP(FR4+5,Journalier_HLV_Inter,24,FALSE),IF(AND(WEEKDAY(FR4,2)=5,COUNTIF(Jours_fériés,FR4+3)),HLOOKUP(FR4+4,Journalier_HLV_Inter,23,FALSE)-HLOOKUP(FR4+5,Journalier_HLV_Inter,24,FALSE),IF(AND(WEEKDAY(FR4,2)=5,COUNTIF(Jours_fériés,FR4+4)),HLOOKUP(FR4+3,Journalier_HLV_Inter,23,FALSE)-HLOOKUP(FR4+5,Journalier_HLV_Inter,24,FALSE),IF(COUNTIF(Week_end,FR4),0,IF(COUNTIF(Jours_fériés,FR4),0,HLOOKUP(FR4+1,Journalier_HLV_Inter,23,FALSE)-HLOOKUP(FR4+2,Journalier_HLV_Inter,24,FALSE)))))))))))))))))))</f>
        <v>0</v>
      </c>
      <c r="FS33" s="70">
        <f>IF(WEEKDAY(FS4,2)=5,(HLOOKUP(FS4+3,Journalier_HLV_Inter,23,FALSE)-HLOOKUP(FS4+4,Journalier_HLV_Inter,24,FALSE)),IF(AND(WEEKDAY(FS4,2)=1,COUNTIF(Jours_fériés,AND(FS4+1,IE+2))),HLOOKUP(FS4+3,Journalier_HLV_Inter,23,FALSE)-HLOOKUP(FS4+4,Journalier_HLV_Inter,24,FALSE),IF(AND(WEEKDAY(FS4,2)=1,COUNTIF(Jours_fériés,FS4+1)),HLOOKUP(FS4+2,Journalier_HLV_Inter,23,FALSE)-HLOOKUP(FS4+3,Journalier_HLV_Inter,24,FALSE),IF(AND(WEEKDAY(FS4,2)=1,COUNTIF(Jours_fériés,FS4+2)),HLOOKUP(FS4+1,Journalier_HLV_Inter,23,FALSE)-HLOOKUP(FS4+3,Journalier_HLV_Inter,24,FALSE),IF(AND(WEEKDAY(FS4,2)=2,COUNTIF(Jours_fériés,AND(FS4+1,FS4+2))),HLOOKUP(FS4+3,Journalier_HLV_Inter,23,FALSE)-HLOOKUP(FS4+4,Journalier_HLV_Inter,24,FALSE),IF(AND(WEEKDAY(FS4,2)=2,COUNTIF(Jours_fériés,FS4+1)),HLOOKUP(FS4+2,Journalier_HLV_Inter,23,FALSE)-HLOOKUP(FS4+3,Journalier_HLV_Inter,24,FALSE),IF(AND(WEEKDAY(FS4,2)=2,COUNTIF(Jours_fériés,FS4+2)),HLOOKUP(FS4+1,Journalier_HLV_Inter,23,FALSE)-HLOOKUP(FS4+3,Journalier_HLV_Inter,24,FALSE),IF(AND(WEEKDAY(FS4,2)=3,COUNTIF(Jours_fériés,AND(FS4+1,FS4+2))),HLOOKUP(FS4+3,Journalier_HLV_Inter,23,FALSE)-HLOOKUP(FS4+4,Journalier_HLV_Inter,24,FALSE),IF(AND(WEEKDAY(FS4,2)=3,COUNTIF(Jours_fériés,FS4+1)),HLOOKUP(FS4+2,Journalier_HLV_Inter,23,FALSE)-HLOOKUP(FS4+3,Journalier_HLV_Inter,24,FALSE),IF(AND(WEEKDAY(FS4,2)=3,COUNTIF(Jours_fériés,FS4+2)),HLOOKUP(FS4+1,Journalier_HLV_Inter,23,FALSE)-HLOOKUP(FS4+5,Journalier_HLV_Inter,24,FALSE),IF(WEEKDAY(FS4,2)=4,(HLOOKUP(FS4+1,Journalier_HLV_Inter,23,FALSE)-HLOOKUP(FS4+4,Journalier_HLV_Inter,24,FALSE)),IF(AND(WEEKDAY(FS4,2)=4,COUNTIF(Jours_fériés,FS4+1)),HLOOKUP(FS4+4,Journalier_HLV_Inter,23,FALSE)-HLOOKUP(FS4+5,Journalier_HLV_Inter,24,FALSE),IF(AND(WEEKDAY(FS4,2)=4,COUNTIF(Jours_fériés,AND(FS4+1,FS4+4))),HLOOKUP(FS4+5,Journalier_HLV_Inter,23,FALSE)-HLOOKUP(FS4+6,Journalier_HLV_Inter,24,FALSE),IF(AND(WEEKDAY(FS4,2)=4,COUNTIF(Jours_fériés,FS4+4)),HLOOKUP(FS4+1,Journalier_HLV_Inter,23,FALSE)-HLOOKUP(FS4+5,Journalier_HLV_Inter,24,FALSE),IF(AND(WEEKDAY(FS4,2)=5,COUNTIF(Jours_fériés,FS4+3)),HLOOKUP(FS4+4,Journalier_HLV_Inter,23,FALSE)-HLOOKUP(FS4+5,Journalier_HLV_Inter,24,FALSE),IF(AND(WEEKDAY(FS4,2)=5,COUNTIF(Jours_fériés,FS4+4)),HLOOKUP(FS4+3,Journalier_HLV_Inter,23,FALSE)-HLOOKUP(FS4+5,Journalier_HLV_Inter,24,FALSE),IF(COUNTIF(Week_end,FS4),0,IF(COUNTIF(Jours_fériés,FS4),0,HLOOKUP(FS4+1,Journalier_HLV_Inter,23,FALSE)-HLOOKUP(FS4+2,Journalier_HLV_Inter,24,FALSE)))))))))))))))))))</f>
        <v>0</v>
      </c>
      <c r="FT33" s="70">
        <f>IF(WEEKDAY(FT4,2)=5,(HLOOKUP(FT4+3,Journalier_HLV_Inter,23,FALSE)-HLOOKUP(FT4+4,Journalier_HLV_Inter,24,FALSE)),IF(AND(WEEKDAY(FT4,2)=1,COUNTIF(Jours_fériés,AND(FT4+1,IE+2))),HLOOKUP(FT4+3,Journalier_HLV_Inter,23,FALSE)-HLOOKUP(FT4+4,Journalier_HLV_Inter,24,FALSE),IF(AND(WEEKDAY(FT4,2)=1,COUNTIF(Jours_fériés,FT4+1)),HLOOKUP(FT4+2,Journalier_HLV_Inter,23,FALSE)-HLOOKUP(FT4+3,Journalier_HLV_Inter,24,FALSE),IF(AND(WEEKDAY(FT4,2)=1,COUNTIF(Jours_fériés,FT4+2)),HLOOKUP(FT4+1,Journalier_HLV_Inter,23,FALSE)-HLOOKUP(FT4+3,Journalier_HLV_Inter,24,FALSE),IF(AND(WEEKDAY(FT4,2)=2,COUNTIF(Jours_fériés,AND(FT4+1,FT4+2))),HLOOKUP(FT4+3,Journalier_HLV_Inter,23,FALSE)-HLOOKUP(FT4+4,Journalier_HLV_Inter,24,FALSE),IF(AND(WEEKDAY(FT4,2)=2,COUNTIF(Jours_fériés,FT4+1)),HLOOKUP(FT4+2,Journalier_HLV_Inter,23,FALSE)-HLOOKUP(FT4+3,Journalier_HLV_Inter,24,FALSE),IF(AND(WEEKDAY(FT4,2)=2,COUNTIF(Jours_fériés,FT4+2)),HLOOKUP(FT4+1,Journalier_HLV_Inter,23,FALSE)-HLOOKUP(FT4+3,Journalier_HLV_Inter,24,FALSE),IF(AND(WEEKDAY(FT4,2)=3,COUNTIF(Jours_fériés,AND(FT4+1,FT4+2))),HLOOKUP(FT4+3,Journalier_HLV_Inter,23,FALSE)-HLOOKUP(FT4+4,Journalier_HLV_Inter,24,FALSE),IF(AND(WEEKDAY(FT4,2)=3,COUNTIF(Jours_fériés,FT4+1)),HLOOKUP(FT4+2,Journalier_HLV_Inter,23,FALSE)-HLOOKUP(FT4+3,Journalier_HLV_Inter,24,FALSE),IF(AND(WEEKDAY(FT4,2)=3,COUNTIF(Jours_fériés,FT4+2)),HLOOKUP(FT4+1,Journalier_HLV_Inter,23,FALSE)-HLOOKUP(FT4+5,Journalier_HLV_Inter,24,FALSE),IF(WEEKDAY(FT4,2)=4,(HLOOKUP(FT4+1,Journalier_HLV_Inter,23,FALSE)-HLOOKUP(FT4+4,Journalier_HLV_Inter,24,FALSE)),IF(AND(WEEKDAY(FT4,2)=4,COUNTIF(Jours_fériés,FT4+1)),HLOOKUP(FT4+4,Journalier_HLV_Inter,23,FALSE)-HLOOKUP(FT4+5,Journalier_HLV_Inter,24,FALSE),IF(AND(WEEKDAY(FT4,2)=4,COUNTIF(Jours_fériés,AND(FT4+1,FT4+4))),HLOOKUP(FT4+5,Journalier_HLV_Inter,23,FALSE)-HLOOKUP(FT4+6,Journalier_HLV_Inter,24,FALSE),IF(AND(WEEKDAY(FT4,2)=4,COUNTIF(Jours_fériés,FT4+4)),HLOOKUP(FT4+1,Journalier_HLV_Inter,23,FALSE)-HLOOKUP(FT4+5,Journalier_HLV_Inter,24,FALSE),IF(AND(WEEKDAY(FT4,2)=5,COUNTIF(Jours_fériés,FT4+3)),HLOOKUP(FT4+4,Journalier_HLV_Inter,23,FALSE)-HLOOKUP(FT4+5,Journalier_HLV_Inter,24,FALSE),IF(AND(WEEKDAY(FT4,2)=5,COUNTIF(Jours_fériés,FT4+4)),HLOOKUP(FT4+3,Journalier_HLV_Inter,23,FALSE)-HLOOKUP(FT4+5,Journalier_HLV_Inter,24,FALSE),IF(COUNTIF(Week_end,FT4),0,IF(COUNTIF(Jours_fériés,FT4),0,HLOOKUP(FT4+1,Journalier_HLV_Inter,23,FALSE)-HLOOKUP(FT4+2,Journalier_HLV_Inter,24,FALSE)))))))))))))))))))</f>
        <v>0</v>
      </c>
      <c r="FU33" s="70">
        <f>IF(WEEKDAY(FU4,2)=5,(HLOOKUP(FU4+3,Journalier_HLV_Inter,23,FALSE)-HLOOKUP(FU4+4,Journalier_HLV_Inter,24,FALSE)),IF(AND(WEEKDAY(FU4,2)=1,COUNTIF(Jours_fériés,AND(FU4+1,IE+2))),HLOOKUP(FU4+3,Journalier_HLV_Inter,23,FALSE)-HLOOKUP(FU4+4,Journalier_HLV_Inter,24,FALSE),IF(AND(WEEKDAY(FU4,2)=1,COUNTIF(Jours_fériés,FU4+1)),HLOOKUP(FU4+2,Journalier_HLV_Inter,23,FALSE)-HLOOKUP(FU4+3,Journalier_HLV_Inter,24,FALSE),IF(AND(WEEKDAY(FU4,2)=1,COUNTIF(Jours_fériés,FU4+2)),HLOOKUP(FU4+1,Journalier_HLV_Inter,23,FALSE)-HLOOKUP(FU4+3,Journalier_HLV_Inter,24,FALSE),IF(AND(WEEKDAY(FU4,2)=2,COUNTIF(Jours_fériés,AND(FU4+1,FU4+2))),HLOOKUP(FU4+3,Journalier_HLV_Inter,23,FALSE)-HLOOKUP(FU4+4,Journalier_HLV_Inter,24,FALSE),IF(AND(WEEKDAY(FU4,2)=2,COUNTIF(Jours_fériés,FU4+1)),HLOOKUP(FU4+2,Journalier_HLV_Inter,23,FALSE)-HLOOKUP(FU4+3,Journalier_HLV_Inter,24,FALSE),IF(AND(WEEKDAY(FU4,2)=2,COUNTIF(Jours_fériés,FU4+2)),HLOOKUP(FU4+1,Journalier_HLV_Inter,23,FALSE)-HLOOKUP(FU4+3,Journalier_HLV_Inter,24,FALSE),IF(AND(WEEKDAY(FU4,2)=3,COUNTIF(Jours_fériés,AND(FU4+1,FU4+2))),HLOOKUP(FU4+3,Journalier_HLV_Inter,23,FALSE)-HLOOKUP(FU4+4,Journalier_HLV_Inter,24,FALSE),IF(AND(WEEKDAY(FU4,2)=3,COUNTIF(Jours_fériés,FU4+1)),HLOOKUP(FU4+2,Journalier_HLV_Inter,23,FALSE)-HLOOKUP(FU4+3,Journalier_HLV_Inter,24,FALSE),IF(AND(WEEKDAY(FU4,2)=3,COUNTIF(Jours_fériés,FU4+2)),HLOOKUP(FU4+1,Journalier_HLV_Inter,23,FALSE)-HLOOKUP(FU4+5,Journalier_HLV_Inter,24,FALSE),IF(WEEKDAY(FU4,2)=4,(HLOOKUP(FU4+1,Journalier_HLV_Inter,23,FALSE)-HLOOKUP(FU4+4,Journalier_HLV_Inter,24,FALSE)),IF(AND(WEEKDAY(FU4,2)=4,COUNTIF(Jours_fériés,FU4+1)),HLOOKUP(FU4+4,Journalier_HLV_Inter,23,FALSE)-HLOOKUP(FU4+5,Journalier_HLV_Inter,24,FALSE),IF(AND(WEEKDAY(FU4,2)=4,COUNTIF(Jours_fériés,AND(FU4+1,FU4+4))),HLOOKUP(FU4+5,Journalier_HLV_Inter,23,FALSE)-HLOOKUP(FU4+6,Journalier_HLV_Inter,24,FALSE),IF(AND(WEEKDAY(FU4,2)=4,COUNTIF(Jours_fériés,FU4+4)),HLOOKUP(FU4+1,Journalier_HLV_Inter,23,FALSE)-HLOOKUP(FU4+5,Journalier_HLV_Inter,24,FALSE),IF(AND(WEEKDAY(FU4,2)=5,COUNTIF(Jours_fériés,FU4+3)),HLOOKUP(FU4+4,Journalier_HLV_Inter,23,FALSE)-HLOOKUP(FU4+5,Journalier_HLV_Inter,24,FALSE),IF(AND(WEEKDAY(FU4,2)=5,COUNTIF(Jours_fériés,FU4+4)),HLOOKUP(FU4+3,Journalier_HLV_Inter,23,FALSE)-HLOOKUP(FU4+5,Journalier_HLV_Inter,24,FALSE),IF(COUNTIF(Week_end,FU4),0,IF(COUNTIF(Jours_fériés,FU4),0,HLOOKUP(FU4+1,Journalier_HLV_Inter,23,FALSE)-HLOOKUP(FU4+2,Journalier_HLV_Inter,24,FALSE)))))))))))))))))))</f>
        <v>0</v>
      </c>
      <c r="FV33" s="70">
        <f>IF(WEEKDAY(FV4,2)=5,(HLOOKUP(FV4+3,Journalier_HLV_Inter,23,FALSE)-HLOOKUP(FV4+4,Journalier_HLV_Inter,24,FALSE)),IF(AND(WEEKDAY(FV4,2)=1,COUNTIF(Jours_fériés,AND(FV4+1,IE+2))),HLOOKUP(FV4+3,Journalier_HLV_Inter,23,FALSE)-HLOOKUP(FV4+4,Journalier_HLV_Inter,24,FALSE),IF(AND(WEEKDAY(FV4,2)=1,COUNTIF(Jours_fériés,FV4+1)),HLOOKUP(FV4+2,Journalier_HLV_Inter,23,FALSE)-HLOOKUP(FV4+3,Journalier_HLV_Inter,24,FALSE),IF(AND(WEEKDAY(FV4,2)=1,COUNTIF(Jours_fériés,FV4+2)),HLOOKUP(FV4+1,Journalier_HLV_Inter,23,FALSE)-HLOOKUP(FV4+3,Journalier_HLV_Inter,24,FALSE),IF(AND(WEEKDAY(FV4,2)=2,COUNTIF(Jours_fériés,AND(FV4+1,FV4+2))),HLOOKUP(FV4+3,Journalier_HLV_Inter,23,FALSE)-HLOOKUP(FV4+4,Journalier_HLV_Inter,24,FALSE),IF(AND(WEEKDAY(FV4,2)=2,COUNTIF(Jours_fériés,FV4+1)),HLOOKUP(FV4+2,Journalier_HLV_Inter,23,FALSE)-HLOOKUP(FV4+3,Journalier_HLV_Inter,24,FALSE),IF(AND(WEEKDAY(FV4,2)=2,COUNTIF(Jours_fériés,FV4+2)),HLOOKUP(FV4+1,Journalier_HLV_Inter,23,FALSE)-HLOOKUP(FV4+3,Journalier_HLV_Inter,24,FALSE),IF(AND(WEEKDAY(FV4,2)=3,COUNTIF(Jours_fériés,AND(FV4+1,FV4+2))),HLOOKUP(FV4+3,Journalier_HLV_Inter,23,FALSE)-HLOOKUP(FV4+4,Journalier_HLV_Inter,24,FALSE),IF(AND(WEEKDAY(FV4,2)=3,COUNTIF(Jours_fériés,FV4+1)),HLOOKUP(FV4+2,Journalier_HLV_Inter,23,FALSE)-HLOOKUP(FV4+3,Journalier_HLV_Inter,24,FALSE),IF(AND(WEEKDAY(FV4,2)=3,COUNTIF(Jours_fériés,FV4+2)),HLOOKUP(FV4+1,Journalier_HLV_Inter,23,FALSE)-HLOOKUP(FV4+5,Journalier_HLV_Inter,24,FALSE),IF(WEEKDAY(FV4,2)=4,(HLOOKUP(FV4+1,Journalier_HLV_Inter,23,FALSE)-HLOOKUP(FV4+4,Journalier_HLV_Inter,24,FALSE)),IF(AND(WEEKDAY(FV4,2)=4,COUNTIF(Jours_fériés,FV4+1)),HLOOKUP(FV4+4,Journalier_HLV_Inter,23,FALSE)-HLOOKUP(FV4+5,Journalier_HLV_Inter,24,FALSE),IF(AND(WEEKDAY(FV4,2)=4,COUNTIF(Jours_fériés,AND(FV4+1,FV4+4))),HLOOKUP(FV4+5,Journalier_HLV_Inter,23,FALSE)-HLOOKUP(FV4+6,Journalier_HLV_Inter,24,FALSE),IF(AND(WEEKDAY(FV4,2)=4,COUNTIF(Jours_fériés,FV4+4)),HLOOKUP(FV4+1,Journalier_HLV_Inter,23,FALSE)-HLOOKUP(FV4+5,Journalier_HLV_Inter,24,FALSE),IF(AND(WEEKDAY(FV4,2)=5,COUNTIF(Jours_fériés,FV4+3)),HLOOKUP(FV4+4,Journalier_HLV_Inter,23,FALSE)-HLOOKUP(FV4+5,Journalier_HLV_Inter,24,FALSE),IF(AND(WEEKDAY(FV4,2)=5,COUNTIF(Jours_fériés,FV4+4)),HLOOKUP(FV4+3,Journalier_HLV_Inter,23,FALSE)-HLOOKUP(FV4+5,Journalier_HLV_Inter,24,FALSE),IF(COUNTIF(Week_end,FV4),0,IF(COUNTIF(Jours_fériés,FV4),0,HLOOKUP(FV4+1,Journalier_HLV_Inter,23,FALSE)-HLOOKUP(FV4+2,Journalier_HLV_Inter,24,FALSE)))))))))))))))))))</f>
        <v>0</v>
      </c>
      <c r="FW33" s="70">
        <f>IF(WEEKDAY(FW4,2)=5,(HLOOKUP(FW4+3,Journalier_HLV_Inter,23,FALSE)-HLOOKUP(FW4+4,Journalier_HLV_Inter,24,FALSE)),IF(AND(WEEKDAY(FW4,2)=1,COUNTIF(Jours_fériés,AND(FW4+1,IE+2))),HLOOKUP(FW4+3,Journalier_HLV_Inter,23,FALSE)-HLOOKUP(FW4+4,Journalier_HLV_Inter,24,FALSE),IF(AND(WEEKDAY(FW4,2)=1,COUNTIF(Jours_fériés,FW4+1)),HLOOKUP(FW4+2,Journalier_HLV_Inter,23,FALSE)-HLOOKUP(FW4+3,Journalier_HLV_Inter,24,FALSE),IF(AND(WEEKDAY(FW4,2)=1,COUNTIF(Jours_fériés,FW4+2)),HLOOKUP(FW4+1,Journalier_HLV_Inter,23,FALSE)-HLOOKUP(FW4+3,Journalier_HLV_Inter,24,FALSE),IF(AND(WEEKDAY(FW4,2)=2,COUNTIF(Jours_fériés,AND(FW4+1,FW4+2))),HLOOKUP(FW4+3,Journalier_HLV_Inter,23,FALSE)-HLOOKUP(FW4+4,Journalier_HLV_Inter,24,FALSE),IF(AND(WEEKDAY(FW4,2)=2,COUNTIF(Jours_fériés,FW4+1)),HLOOKUP(FW4+2,Journalier_HLV_Inter,23,FALSE)-HLOOKUP(FW4+3,Journalier_HLV_Inter,24,FALSE),IF(AND(WEEKDAY(FW4,2)=2,COUNTIF(Jours_fériés,FW4+2)),HLOOKUP(FW4+1,Journalier_HLV_Inter,23,FALSE)-HLOOKUP(FW4+3,Journalier_HLV_Inter,24,FALSE),IF(AND(WEEKDAY(FW4,2)=3,COUNTIF(Jours_fériés,AND(FW4+1,FW4+2))),HLOOKUP(FW4+3,Journalier_HLV_Inter,23,FALSE)-HLOOKUP(FW4+4,Journalier_HLV_Inter,24,FALSE),IF(AND(WEEKDAY(FW4,2)=3,COUNTIF(Jours_fériés,FW4+1)),HLOOKUP(FW4+2,Journalier_HLV_Inter,23,FALSE)-HLOOKUP(FW4+3,Journalier_HLV_Inter,24,FALSE),IF(AND(WEEKDAY(FW4,2)=3,COUNTIF(Jours_fériés,FW4+2)),HLOOKUP(FW4+1,Journalier_HLV_Inter,23,FALSE)-HLOOKUP(FW4+5,Journalier_HLV_Inter,24,FALSE),IF(WEEKDAY(FW4,2)=4,(HLOOKUP(FW4+1,Journalier_HLV_Inter,23,FALSE)-HLOOKUP(FW4+4,Journalier_HLV_Inter,24,FALSE)),IF(AND(WEEKDAY(FW4,2)=4,COUNTIF(Jours_fériés,FW4+1)),HLOOKUP(FW4+4,Journalier_HLV_Inter,23,FALSE)-HLOOKUP(FW4+5,Journalier_HLV_Inter,24,FALSE),IF(AND(WEEKDAY(FW4,2)=4,COUNTIF(Jours_fériés,AND(FW4+1,FW4+4))),HLOOKUP(FW4+5,Journalier_HLV_Inter,23,FALSE)-HLOOKUP(FW4+6,Journalier_HLV_Inter,24,FALSE),IF(AND(WEEKDAY(FW4,2)=4,COUNTIF(Jours_fériés,FW4+4)),HLOOKUP(FW4+1,Journalier_HLV_Inter,23,FALSE)-HLOOKUP(FW4+5,Journalier_HLV_Inter,24,FALSE),IF(AND(WEEKDAY(FW4,2)=5,COUNTIF(Jours_fériés,FW4+3)),HLOOKUP(FW4+4,Journalier_HLV_Inter,23,FALSE)-HLOOKUP(FW4+5,Journalier_HLV_Inter,24,FALSE),IF(AND(WEEKDAY(FW4,2)=5,COUNTIF(Jours_fériés,FW4+4)),HLOOKUP(FW4+3,Journalier_HLV_Inter,23,FALSE)-HLOOKUP(FW4+5,Journalier_HLV_Inter,24,FALSE),IF(COUNTIF(Week_end,FW4),0,IF(COUNTIF(Jours_fériés,FW4),0,HLOOKUP(FW4+1,Journalier_HLV_Inter,23,FALSE)-HLOOKUP(FW4+2,Journalier_HLV_Inter,24,FALSE)))))))))))))))))))</f>
        <v>0</v>
      </c>
      <c r="FX33" s="70">
        <f>IF(WEEKDAY(FX4,2)=5,(HLOOKUP(FX4+3,Journalier_HLV_Inter,23,FALSE)-HLOOKUP(FX4+4,Journalier_HLV_Inter,24,FALSE)),IF(AND(WEEKDAY(FX4,2)=1,COUNTIF(Jours_fériés,AND(FX4+1,IE+2))),HLOOKUP(FX4+3,Journalier_HLV_Inter,23,FALSE)-HLOOKUP(FX4+4,Journalier_HLV_Inter,24,FALSE),IF(AND(WEEKDAY(FX4,2)=1,COUNTIF(Jours_fériés,FX4+1)),HLOOKUP(FX4+2,Journalier_HLV_Inter,23,FALSE)-HLOOKUP(FX4+3,Journalier_HLV_Inter,24,FALSE),IF(AND(WEEKDAY(FX4,2)=1,COUNTIF(Jours_fériés,FX4+2)),HLOOKUP(FX4+1,Journalier_HLV_Inter,23,FALSE)-HLOOKUP(FX4+3,Journalier_HLV_Inter,24,FALSE),IF(AND(WEEKDAY(FX4,2)=2,COUNTIF(Jours_fériés,AND(FX4+1,FX4+2))),HLOOKUP(FX4+3,Journalier_HLV_Inter,23,FALSE)-HLOOKUP(FX4+4,Journalier_HLV_Inter,24,FALSE),IF(AND(WEEKDAY(FX4,2)=2,COUNTIF(Jours_fériés,FX4+1)),HLOOKUP(FX4+2,Journalier_HLV_Inter,23,FALSE)-HLOOKUP(FX4+3,Journalier_HLV_Inter,24,FALSE),IF(AND(WEEKDAY(FX4,2)=2,COUNTIF(Jours_fériés,FX4+2)),HLOOKUP(FX4+1,Journalier_HLV_Inter,23,FALSE)-HLOOKUP(FX4+3,Journalier_HLV_Inter,24,FALSE),IF(AND(WEEKDAY(FX4,2)=3,COUNTIF(Jours_fériés,AND(FX4+1,FX4+2))),HLOOKUP(FX4+3,Journalier_HLV_Inter,23,FALSE)-HLOOKUP(FX4+4,Journalier_HLV_Inter,24,FALSE),IF(AND(WEEKDAY(FX4,2)=3,COUNTIF(Jours_fériés,FX4+1)),HLOOKUP(FX4+2,Journalier_HLV_Inter,23,FALSE)-HLOOKUP(FX4+3,Journalier_HLV_Inter,24,FALSE),IF(AND(WEEKDAY(FX4,2)=3,COUNTIF(Jours_fériés,FX4+2)),HLOOKUP(FX4+1,Journalier_HLV_Inter,23,FALSE)-HLOOKUP(FX4+5,Journalier_HLV_Inter,24,FALSE),IF(WEEKDAY(FX4,2)=4,(HLOOKUP(FX4+1,Journalier_HLV_Inter,23,FALSE)-HLOOKUP(FX4+4,Journalier_HLV_Inter,24,FALSE)),IF(AND(WEEKDAY(FX4,2)=4,COUNTIF(Jours_fériés,FX4+1)),HLOOKUP(FX4+4,Journalier_HLV_Inter,23,FALSE)-HLOOKUP(FX4+5,Journalier_HLV_Inter,24,FALSE),IF(AND(WEEKDAY(FX4,2)=4,COUNTIF(Jours_fériés,AND(FX4+1,FX4+4))),HLOOKUP(FX4+5,Journalier_HLV_Inter,23,FALSE)-HLOOKUP(FX4+6,Journalier_HLV_Inter,24,FALSE),IF(AND(WEEKDAY(FX4,2)=4,COUNTIF(Jours_fériés,FX4+4)),HLOOKUP(FX4+1,Journalier_HLV_Inter,23,FALSE)-HLOOKUP(FX4+5,Journalier_HLV_Inter,24,FALSE),IF(AND(WEEKDAY(FX4,2)=5,COUNTIF(Jours_fériés,FX4+3)),HLOOKUP(FX4+4,Journalier_HLV_Inter,23,FALSE)-HLOOKUP(FX4+5,Journalier_HLV_Inter,24,FALSE),IF(AND(WEEKDAY(FX4,2)=5,COUNTIF(Jours_fériés,FX4+4)),HLOOKUP(FX4+3,Journalier_HLV_Inter,23,FALSE)-HLOOKUP(FX4+5,Journalier_HLV_Inter,24,FALSE),IF(COUNTIF(Week_end,FX4),0,IF(COUNTIF(Jours_fériés,FX4),0,HLOOKUP(FX4+1,Journalier_HLV_Inter,23,FALSE)-HLOOKUP(FX4+2,Journalier_HLV_Inter,24,FALSE)))))))))))))))))))</f>
        <v>0</v>
      </c>
      <c r="FY33" s="70">
        <f>IF(WEEKDAY(FY4,2)=5,(HLOOKUP(FY4+3,Journalier_HLV_Inter,23,FALSE)-HLOOKUP(FY4+4,Journalier_HLV_Inter,24,FALSE)),IF(AND(WEEKDAY(FY4,2)=1,COUNTIF(Jours_fériés,AND(FY4+1,IE+2))),HLOOKUP(FY4+3,Journalier_HLV_Inter,23,FALSE)-HLOOKUP(FY4+4,Journalier_HLV_Inter,24,FALSE),IF(AND(WEEKDAY(FY4,2)=1,COUNTIF(Jours_fériés,FY4+1)),HLOOKUP(FY4+2,Journalier_HLV_Inter,23,FALSE)-HLOOKUP(FY4+3,Journalier_HLV_Inter,24,FALSE),IF(AND(WEEKDAY(FY4,2)=1,COUNTIF(Jours_fériés,FY4+2)),HLOOKUP(FY4+1,Journalier_HLV_Inter,23,FALSE)-HLOOKUP(FY4+3,Journalier_HLV_Inter,24,FALSE),IF(AND(WEEKDAY(FY4,2)=2,COUNTIF(Jours_fériés,AND(FY4+1,FY4+2))),HLOOKUP(FY4+3,Journalier_HLV_Inter,23,FALSE)-HLOOKUP(FY4+4,Journalier_HLV_Inter,24,FALSE),IF(AND(WEEKDAY(FY4,2)=2,COUNTIF(Jours_fériés,FY4+1)),HLOOKUP(FY4+2,Journalier_HLV_Inter,23,FALSE)-HLOOKUP(FY4+3,Journalier_HLV_Inter,24,FALSE),IF(AND(WEEKDAY(FY4,2)=2,COUNTIF(Jours_fériés,FY4+2)),HLOOKUP(FY4+1,Journalier_HLV_Inter,23,FALSE)-HLOOKUP(FY4+3,Journalier_HLV_Inter,24,FALSE),IF(AND(WEEKDAY(FY4,2)=3,COUNTIF(Jours_fériés,AND(FY4+1,FY4+2))),HLOOKUP(FY4+3,Journalier_HLV_Inter,23,FALSE)-HLOOKUP(FY4+4,Journalier_HLV_Inter,24,FALSE),IF(AND(WEEKDAY(FY4,2)=3,COUNTIF(Jours_fériés,FY4+1)),HLOOKUP(FY4+2,Journalier_HLV_Inter,23,FALSE)-HLOOKUP(FY4+3,Journalier_HLV_Inter,24,FALSE),IF(AND(WEEKDAY(FY4,2)=3,COUNTIF(Jours_fériés,FY4+2)),HLOOKUP(FY4+1,Journalier_HLV_Inter,23,FALSE)-HLOOKUP(FY4+5,Journalier_HLV_Inter,24,FALSE),IF(WEEKDAY(FY4,2)=4,(HLOOKUP(FY4+1,Journalier_HLV_Inter,23,FALSE)-HLOOKUP(FY4+4,Journalier_HLV_Inter,24,FALSE)),IF(AND(WEEKDAY(FY4,2)=4,COUNTIF(Jours_fériés,FY4+1)),HLOOKUP(FY4+4,Journalier_HLV_Inter,23,FALSE)-HLOOKUP(FY4+5,Journalier_HLV_Inter,24,FALSE),IF(AND(WEEKDAY(FY4,2)=4,COUNTIF(Jours_fériés,AND(FY4+1,FY4+4))),HLOOKUP(FY4+5,Journalier_HLV_Inter,23,FALSE)-HLOOKUP(FY4+6,Journalier_HLV_Inter,24,FALSE),IF(AND(WEEKDAY(FY4,2)=4,COUNTIF(Jours_fériés,FY4+4)),HLOOKUP(FY4+1,Journalier_HLV_Inter,23,FALSE)-HLOOKUP(FY4+5,Journalier_HLV_Inter,24,FALSE),IF(AND(WEEKDAY(FY4,2)=5,COUNTIF(Jours_fériés,FY4+3)),HLOOKUP(FY4+4,Journalier_HLV_Inter,23,FALSE)-HLOOKUP(FY4+5,Journalier_HLV_Inter,24,FALSE),IF(AND(WEEKDAY(FY4,2)=5,COUNTIF(Jours_fériés,FY4+4)),HLOOKUP(FY4+3,Journalier_HLV_Inter,23,FALSE)-HLOOKUP(FY4+5,Journalier_HLV_Inter,24,FALSE),IF(COUNTIF(Week_end,FY4),0,IF(COUNTIF(Jours_fériés,FY4),0,HLOOKUP(FY4+1,Journalier_HLV_Inter,23,FALSE)-HLOOKUP(FY4+2,Journalier_HLV_Inter,24,FALSE)))))))))))))))))))</f>
        <v>0</v>
      </c>
      <c r="FZ33" s="70">
        <f>IF(WEEKDAY(FZ4,2)=5,(HLOOKUP(FZ4+3,Journalier_HLV_Inter,23,FALSE)-HLOOKUP(FZ4+4,Journalier_HLV_Inter,24,FALSE)),IF(AND(WEEKDAY(FZ4,2)=1,COUNTIF(Jours_fériés,AND(FZ4+1,IE+2))),HLOOKUP(FZ4+3,Journalier_HLV_Inter,23,FALSE)-HLOOKUP(FZ4+4,Journalier_HLV_Inter,24,FALSE),IF(AND(WEEKDAY(FZ4,2)=1,COUNTIF(Jours_fériés,FZ4+1)),HLOOKUP(FZ4+2,Journalier_HLV_Inter,23,FALSE)-HLOOKUP(FZ4+3,Journalier_HLV_Inter,24,FALSE),IF(AND(WEEKDAY(FZ4,2)=1,COUNTIF(Jours_fériés,FZ4+2)),HLOOKUP(FZ4+1,Journalier_HLV_Inter,23,FALSE)-HLOOKUP(FZ4+3,Journalier_HLV_Inter,24,FALSE),IF(AND(WEEKDAY(FZ4,2)=2,COUNTIF(Jours_fériés,AND(FZ4+1,FZ4+2))),HLOOKUP(FZ4+3,Journalier_HLV_Inter,23,FALSE)-HLOOKUP(FZ4+4,Journalier_HLV_Inter,24,FALSE),IF(AND(WEEKDAY(FZ4,2)=2,COUNTIF(Jours_fériés,FZ4+1)),HLOOKUP(FZ4+2,Journalier_HLV_Inter,23,FALSE)-HLOOKUP(FZ4+3,Journalier_HLV_Inter,24,FALSE),IF(AND(WEEKDAY(FZ4,2)=2,COUNTIF(Jours_fériés,FZ4+2)),HLOOKUP(FZ4+1,Journalier_HLV_Inter,23,FALSE)-HLOOKUP(FZ4+3,Journalier_HLV_Inter,24,FALSE),IF(AND(WEEKDAY(FZ4,2)=3,COUNTIF(Jours_fériés,AND(FZ4+1,FZ4+2))),HLOOKUP(FZ4+3,Journalier_HLV_Inter,23,FALSE)-HLOOKUP(FZ4+4,Journalier_HLV_Inter,24,FALSE),IF(AND(WEEKDAY(FZ4,2)=3,COUNTIF(Jours_fériés,FZ4+1)),HLOOKUP(FZ4+2,Journalier_HLV_Inter,23,FALSE)-HLOOKUP(FZ4+3,Journalier_HLV_Inter,24,FALSE),IF(AND(WEEKDAY(FZ4,2)=3,COUNTIF(Jours_fériés,FZ4+2)),HLOOKUP(FZ4+1,Journalier_HLV_Inter,23,FALSE)-HLOOKUP(FZ4+5,Journalier_HLV_Inter,24,FALSE),IF(WEEKDAY(FZ4,2)=4,(HLOOKUP(FZ4+1,Journalier_HLV_Inter,23,FALSE)-HLOOKUP(FZ4+4,Journalier_HLV_Inter,24,FALSE)),IF(AND(WEEKDAY(FZ4,2)=4,COUNTIF(Jours_fériés,FZ4+1)),HLOOKUP(FZ4+4,Journalier_HLV_Inter,23,FALSE)-HLOOKUP(FZ4+5,Journalier_HLV_Inter,24,FALSE),IF(AND(WEEKDAY(FZ4,2)=4,COUNTIF(Jours_fériés,AND(FZ4+1,FZ4+4))),HLOOKUP(FZ4+5,Journalier_HLV_Inter,23,FALSE)-HLOOKUP(FZ4+6,Journalier_HLV_Inter,24,FALSE),IF(AND(WEEKDAY(FZ4,2)=4,COUNTIF(Jours_fériés,FZ4+4)),HLOOKUP(FZ4+1,Journalier_HLV_Inter,23,FALSE)-HLOOKUP(FZ4+5,Journalier_HLV_Inter,24,FALSE),IF(AND(WEEKDAY(FZ4,2)=5,COUNTIF(Jours_fériés,FZ4+3)),HLOOKUP(FZ4+4,Journalier_HLV_Inter,23,FALSE)-HLOOKUP(FZ4+5,Journalier_HLV_Inter,24,FALSE),IF(AND(WEEKDAY(FZ4,2)=5,COUNTIF(Jours_fériés,FZ4+4)),HLOOKUP(FZ4+3,Journalier_HLV_Inter,23,FALSE)-HLOOKUP(FZ4+5,Journalier_HLV_Inter,24,FALSE),IF(COUNTIF(Week_end,FZ4),0,IF(COUNTIF(Jours_fériés,FZ4),0,HLOOKUP(FZ4+1,Journalier_HLV_Inter,23,FALSE)-HLOOKUP(FZ4+2,Journalier_HLV_Inter,24,FALSE)))))))))))))))))))</f>
        <v>0</v>
      </c>
      <c r="GA33" s="70">
        <f>IF(WEEKDAY(GA4,2)=5,(HLOOKUP(GA4+3,Journalier_HLV_Inter,23,FALSE)-HLOOKUP(GA4+4,Journalier_HLV_Inter,24,FALSE)),IF(AND(WEEKDAY(GA4,2)=1,COUNTIF(Jours_fériés,AND(GA4+1,IE+2))),HLOOKUP(GA4+3,Journalier_HLV_Inter,23,FALSE)-HLOOKUP(GA4+4,Journalier_HLV_Inter,24,FALSE),IF(AND(WEEKDAY(GA4,2)=1,COUNTIF(Jours_fériés,GA4+1)),HLOOKUP(GA4+2,Journalier_HLV_Inter,23,FALSE)-HLOOKUP(GA4+3,Journalier_HLV_Inter,24,FALSE),IF(AND(WEEKDAY(GA4,2)=1,COUNTIF(Jours_fériés,GA4+2)),HLOOKUP(GA4+1,Journalier_HLV_Inter,23,FALSE)-HLOOKUP(GA4+3,Journalier_HLV_Inter,24,FALSE),IF(AND(WEEKDAY(GA4,2)=2,COUNTIF(Jours_fériés,AND(GA4+1,GA4+2))),HLOOKUP(GA4+3,Journalier_HLV_Inter,23,FALSE)-HLOOKUP(GA4+4,Journalier_HLV_Inter,24,FALSE),IF(AND(WEEKDAY(GA4,2)=2,COUNTIF(Jours_fériés,GA4+1)),HLOOKUP(GA4+2,Journalier_HLV_Inter,23,FALSE)-HLOOKUP(GA4+3,Journalier_HLV_Inter,24,FALSE),IF(AND(WEEKDAY(GA4,2)=2,COUNTIF(Jours_fériés,GA4+2)),HLOOKUP(GA4+1,Journalier_HLV_Inter,23,FALSE)-HLOOKUP(GA4+3,Journalier_HLV_Inter,24,FALSE),IF(AND(WEEKDAY(GA4,2)=3,COUNTIF(Jours_fériés,AND(GA4+1,GA4+2))),HLOOKUP(GA4+3,Journalier_HLV_Inter,23,FALSE)-HLOOKUP(GA4+4,Journalier_HLV_Inter,24,FALSE),IF(AND(WEEKDAY(GA4,2)=3,COUNTIF(Jours_fériés,GA4+1)),HLOOKUP(GA4+2,Journalier_HLV_Inter,23,FALSE)-HLOOKUP(GA4+3,Journalier_HLV_Inter,24,FALSE),IF(AND(WEEKDAY(GA4,2)=3,COUNTIF(Jours_fériés,GA4+2)),HLOOKUP(GA4+1,Journalier_HLV_Inter,23,FALSE)-HLOOKUP(GA4+5,Journalier_HLV_Inter,24,FALSE),IF(WEEKDAY(GA4,2)=4,(HLOOKUP(GA4+1,Journalier_HLV_Inter,23,FALSE)-HLOOKUP(GA4+4,Journalier_HLV_Inter,24,FALSE)),IF(AND(WEEKDAY(GA4,2)=4,COUNTIF(Jours_fériés,GA4+1)),HLOOKUP(GA4+4,Journalier_HLV_Inter,23,FALSE)-HLOOKUP(GA4+5,Journalier_HLV_Inter,24,FALSE),IF(AND(WEEKDAY(GA4,2)=4,COUNTIF(Jours_fériés,AND(GA4+1,GA4+4))),HLOOKUP(GA4+5,Journalier_HLV_Inter,23,FALSE)-HLOOKUP(GA4+6,Journalier_HLV_Inter,24,FALSE),IF(AND(WEEKDAY(GA4,2)=4,COUNTIF(Jours_fériés,GA4+4)),HLOOKUP(GA4+1,Journalier_HLV_Inter,23,FALSE)-HLOOKUP(GA4+5,Journalier_HLV_Inter,24,FALSE),IF(AND(WEEKDAY(GA4,2)=5,COUNTIF(Jours_fériés,GA4+3)),HLOOKUP(GA4+4,Journalier_HLV_Inter,23,FALSE)-HLOOKUP(GA4+5,Journalier_HLV_Inter,24,FALSE),IF(AND(WEEKDAY(GA4,2)=5,COUNTIF(Jours_fériés,GA4+4)),HLOOKUP(GA4+3,Journalier_HLV_Inter,23,FALSE)-HLOOKUP(GA4+5,Journalier_HLV_Inter,24,FALSE),IF(COUNTIF(Week_end,GA4),0,IF(COUNTIF(Jours_fériés,GA4),0,HLOOKUP(GA4+1,Journalier_HLV_Inter,23,FALSE)-HLOOKUP(GA4+2,Journalier_HLV_Inter,24,FALSE)))))))))))))))))))</f>
        <v>0</v>
      </c>
      <c r="GB33" s="70">
        <f>IF(WEEKDAY(GB4,2)=5,(HLOOKUP(GB4+3,Journalier_HLV_Inter,23,FALSE)-HLOOKUP(GB4+4,Journalier_HLV_Inter,24,FALSE)),IF(AND(WEEKDAY(GB4,2)=1,COUNTIF(Jours_fériés,AND(GB4+1,IE+2))),HLOOKUP(GB4+3,Journalier_HLV_Inter,23,FALSE)-HLOOKUP(GB4+4,Journalier_HLV_Inter,24,FALSE),IF(AND(WEEKDAY(GB4,2)=1,COUNTIF(Jours_fériés,GB4+1)),HLOOKUP(GB4+2,Journalier_HLV_Inter,23,FALSE)-HLOOKUP(GB4+3,Journalier_HLV_Inter,24,FALSE),IF(AND(WEEKDAY(GB4,2)=1,COUNTIF(Jours_fériés,GB4+2)),HLOOKUP(GB4+1,Journalier_HLV_Inter,23,FALSE)-HLOOKUP(GB4+3,Journalier_HLV_Inter,24,FALSE),IF(AND(WEEKDAY(GB4,2)=2,COUNTIF(Jours_fériés,AND(GB4+1,GB4+2))),HLOOKUP(GB4+3,Journalier_HLV_Inter,23,FALSE)-HLOOKUP(GB4+4,Journalier_HLV_Inter,24,FALSE),IF(AND(WEEKDAY(GB4,2)=2,COUNTIF(Jours_fériés,GB4+1)),HLOOKUP(GB4+2,Journalier_HLV_Inter,23,FALSE)-HLOOKUP(GB4+3,Journalier_HLV_Inter,24,FALSE),IF(AND(WEEKDAY(GB4,2)=2,COUNTIF(Jours_fériés,GB4+2)),HLOOKUP(GB4+1,Journalier_HLV_Inter,23,FALSE)-HLOOKUP(GB4+3,Journalier_HLV_Inter,24,FALSE),IF(AND(WEEKDAY(GB4,2)=3,COUNTIF(Jours_fériés,AND(GB4+1,GB4+2))),HLOOKUP(GB4+3,Journalier_HLV_Inter,23,FALSE)-HLOOKUP(GB4+4,Journalier_HLV_Inter,24,FALSE),IF(AND(WEEKDAY(GB4,2)=3,COUNTIF(Jours_fériés,GB4+1)),HLOOKUP(GB4+2,Journalier_HLV_Inter,23,FALSE)-HLOOKUP(GB4+3,Journalier_HLV_Inter,24,FALSE),IF(AND(WEEKDAY(GB4,2)=3,COUNTIF(Jours_fériés,GB4+2)),HLOOKUP(GB4+1,Journalier_HLV_Inter,23,FALSE)-HLOOKUP(GB4+5,Journalier_HLV_Inter,24,FALSE),IF(WEEKDAY(GB4,2)=4,(HLOOKUP(GB4+1,Journalier_HLV_Inter,23,FALSE)-HLOOKUP(GB4+4,Journalier_HLV_Inter,24,FALSE)),IF(AND(WEEKDAY(GB4,2)=4,COUNTIF(Jours_fériés,GB4+1)),HLOOKUP(GB4+4,Journalier_HLV_Inter,23,FALSE)-HLOOKUP(GB4+5,Journalier_HLV_Inter,24,FALSE),IF(AND(WEEKDAY(GB4,2)=4,COUNTIF(Jours_fériés,AND(GB4+1,GB4+4))),HLOOKUP(GB4+5,Journalier_HLV_Inter,23,FALSE)-HLOOKUP(GB4+6,Journalier_HLV_Inter,24,FALSE),IF(AND(WEEKDAY(GB4,2)=4,COUNTIF(Jours_fériés,GB4+4)),HLOOKUP(GB4+1,Journalier_HLV_Inter,23,FALSE)-HLOOKUP(GB4+5,Journalier_HLV_Inter,24,FALSE),IF(AND(WEEKDAY(GB4,2)=5,COUNTIF(Jours_fériés,GB4+3)),HLOOKUP(GB4+4,Journalier_HLV_Inter,23,FALSE)-HLOOKUP(GB4+5,Journalier_HLV_Inter,24,FALSE),IF(AND(WEEKDAY(GB4,2)=5,COUNTIF(Jours_fériés,GB4+4)),HLOOKUP(GB4+3,Journalier_HLV_Inter,23,FALSE)-HLOOKUP(GB4+5,Journalier_HLV_Inter,24,FALSE),IF(COUNTIF(Week_end,GB4),0,IF(COUNTIF(Jours_fériés,GB4),0,HLOOKUP(GB4+1,Journalier_HLV_Inter,23,FALSE)-HLOOKUP(GB4+2,Journalier_HLV_Inter,24,FALSE)))))))))))))))))))</f>
        <v>0</v>
      </c>
      <c r="GC33" s="70">
        <f>IF(WEEKDAY(GC4,2)=5,(HLOOKUP(GC4+3,Journalier_HLV_Inter,23,FALSE)-HLOOKUP(GC4+4,Journalier_HLV_Inter,24,FALSE)),IF(AND(WEEKDAY(GC4,2)=1,COUNTIF(Jours_fériés,AND(GC4+1,IE+2))),HLOOKUP(GC4+3,Journalier_HLV_Inter,23,FALSE)-HLOOKUP(GC4+4,Journalier_HLV_Inter,24,FALSE),IF(AND(WEEKDAY(GC4,2)=1,COUNTIF(Jours_fériés,GC4+1)),HLOOKUP(GC4+2,Journalier_HLV_Inter,23,FALSE)-HLOOKUP(GC4+3,Journalier_HLV_Inter,24,FALSE),IF(AND(WEEKDAY(GC4,2)=1,COUNTIF(Jours_fériés,GC4+2)),HLOOKUP(GC4+1,Journalier_HLV_Inter,23,FALSE)-HLOOKUP(GC4+3,Journalier_HLV_Inter,24,FALSE),IF(AND(WEEKDAY(GC4,2)=2,COUNTIF(Jours_fériés,AND(GC4+1,GC4+2))),HLOOKUP(GC4+3,Journalier_HLV_Inter,23,FALSE)-HLOOKUP(GC4+4,Journalier_HLV_Inter,24,FALSE),IF(AND(WEEKDAY(GC4,2)=2,COUNTIF(Jours_fériés,GC4+1)),HLOOKUP(GC4+2,Journalier_HLV_Inter,23,FALSE)-HLOOKUP(GC4+3,Journalier_HLV_Inter,24,FALSE),IF(AND(WEEKDAY(GC4,2)=2,COUNTIF(Jours_fériés,GC4+2)),HLOOKUP(GC4+1,Journalier_HLV_Inter,23,FALSE)-HLOOKUP(GC4+3,Journalier_HLV_Inter,24,FALSE),IF(AND(WEEKDAY(GC4,2)=3,COUNTIF(Jours_fériés,AND(GC4+1,GC4+2))),HLOOKUP(GC4+3,Journalier_HLV_Inter,23,FALSE)-HLOOKUP(GC4+4,Journalier_HLV_Inter,24,FALSE),IF(AND(WEEKDAY(GC4,2)=3,COUNTIF(Jours_fériés,GC4+1)),HLOOKUP(GC4+2,Journalier_HLV_Inter,23,FALSE)-HLOOKUP(GC4+3,Journalier_HLV_Inter,24,FALSE),IF(AND(WEEKDAY(GC4,2)=3,COUNTIF(Jours_fériés,GC4+2)),HLOOKUP(GC4+1,Journalier_HLV_Inter,23,FALSE)-HLOOKUP(GC4+5,Journalier_HLV_Inter,24,FALSE),IF(WEEKDAY(GC4,2)=4,(HLOOKUP(GC4+1,Journalier_HLV_Inter,23,FALSE)-HLOOKUP(GC4+4,Journalier_HLV_Inter,24,FALSE)),IF(AND(WEEKDAY(GC4,2)=4,COUNTIF(Jours_fériés,GC4+1)),HLOOKUP(GC4+4,Journalier_HLV_Inter,23,FALSE)-HLOOKUP(GC4+5,Journalier_HLV_Inter,24,FALSE),IF(AND(WEEKDAY(GC4,2)=4,COUNTIF(Jours_fériés,AND(GC4+1,GC4+4))),HLOOKUP(GC4+5,Journalier_HLV_Inter,23,FALSE)-HLOOKUP(GC4+6,Journalier_HLV_Inter,24,FALSE),IF(AND(WEEKDAY(GC4,2)=4,COUNTIF(Jours_fériés,GC4+4)),HLOOKUP(GC4+1,Journalier_HLV_Inter,23,FALSE)-HLOOKUP(GC4+5,Journalier_HLV_Inter,24,FALSE),IF(AND(WEEKDAY(GC4,2)=5,COUNTIF(Jours_fériés,GC4+3)),HLOOKUP(GC4+4,Journalier_HLV_Inter,23,FALSE)-HLOOKUP(GC4+5,Journalier_HLV_Inter,24,FALSE),IF(AND(WEEKDAY(GC4,2)=5,COUNTIF(Jours_fériés,GC4+4)),HLOOKUP(GC4+3,Journalier_HLV_Inter,23,FALSE)-HLOOKUP(GC4+5,Journalier_HLV_Inter,24,FALSE),IF(COUNTIF(Week_end,GC4),0,IF(COUNTIF(Jours_fériés,GC4),0,HLOOKUP(GC4+1,Journalier_HLV_Inter,23,FALSE)-HLOOKUP(GC4+2,Journalier_HLV_Inter,24,FALSE)))))))))))))))))))</f>
        <v>0</v>
      </c>
      <c r="GD33" s="70">
        <f>IF(WEEKDAY(GD4,2)=5,(HLOOKUP(GD4+3,Journalier_HLV_Inter,23,FALSE)-HLOOKUP(GD4+4,Journalier_HLV_Inter,24,FALSE)),IF(AND(WEEKDAY(GD4,2)=1,COUNTIF(Jours_fériés,AND(GD4+1,IE+2))),HLOOKUP(GD4+3,Journalier_HLV_Inter,23,FALSE)-HLOOKUP(GD4+4,Journalier_HLV_Inter,24,FALSE),IF(AND(WEEKDAY(GD4,2)=1,COUNTIF(Jours_fériés,GD4+1)),HLOOKUP(GD4+2,Journalier_HLV_Inter,23,FALSE)-HLOOKUP(GD4+3,Journalier_HLV_Inter,24,FALSE),IF(AND(WEEKDAY(GD4,2)=1,COUNTIF(Jours_fériés,GD4+2)),HLOOKUP(GD4+1,Journalier_HLV_Inter,23,FALSE)-HLOOKUP(GD4+3,Journalier_HLV_Inter,24,FALSE),IF(AND(WEEKDAY(GD4,2)=2,COUNTIF(Jours_fériés,AND(GD4+1,GD4+2))),HLOOKUP(GD4+3,Journalier_HLV_Inter,23,FALSE)-HLOOKUP(GD4+4,Journalier_HLV_Inter,24,FALSE),IF(AND(WEEKDAY(GD4,2)=2,COUNTIF(Jours_fériés,GD4+1)),HLOOKUP(GD4+2,Journalier_HLV_Inter,23,FALSE)-HLOOKUP(GD4+3,Journalier_HLV_Inter,24,FALSE),IF(AND(WEEKDAY(GD4,2)=2,COUNTIF(Jours_fériés,GD4+2)),HLOOKUP(GD4+1,Journalier_HLV_Inter,23,FALSE)-HLOOKUP(GD4+3,Journalier_HLV_Inter,24,FALSE),IF(AND(WEEKDAY(GD4,2)=3,COUNTIF(Jours_fériés,AND(GD4+1,GD4+2))),HLOOKUP(GD4+3,Journalier_HLV_Inter,23,FALSE)-HLOOKUP(GD4+4,Journalier_HLV_Inter,24,FALSE),IF(AND(WEEKDAY(GD4,2)=3,COUNTIF(Jours_fériés,GD4+1)),HLOOKUP(GD4+2,Journalier_HLV_Inter,23,FALSE)-HLOOKUP(GD4+3,Journalier_HLV_Inter,24,FALSE),IF(AND(WEEKDAY(GD4,2)=3,COUNTIF(Jours_fériés,GD4+2)),HLOOKUP(GD4+1,Journalier_HLV_Inter,23,FALSE)-HLOOKUP(GD4+5,Journalier_HLV_Inter,24,FALSE),IF(WEEKDAY(GD4,2)=4,(HLOOKUP(GD4+1,Journalier_HLV_Inter,23,FALSE)-HLOOKUP(GD4+4,Journalier_HLV_Inter,24,FALSE)),IF(AND(WEEKDAY(GD4,2)=4,COUNTIF(Jours_fériés,GD4+1)),HLOOKUP(GD4+4,Journalier_HLV_Inter,23,FALSE)-HLOOKUP(GD4+5,Journalier_HLV_Inter,24,FALSE),IF(AND(WEEKDAY(GD4,2)=4,COUNTIF(Jours_fériés,AND(GD4+1,GD4+4))),HLOOKUP(GD4+5,Journalier_HLV_Inter,23,FALSE)-HLOOKUP(GD4+6,Journalier_HLV_Inter,24,FALSE),IF(AND(WEEKDAY(GD4,2)=4,COUNTIF(Jours_fériés,GD4+4)),HLOOKUP(GD4+1,Journalier_HLV_Inter,23,FALSE)-HLOOKUP(GD4+5,Journalier_HLV_Inter,24,FALSE),IF(AND(WEEKDAY(GD4,2)=5,COUNTIF(Jours_fériés,GD4+3)),HLOOKUP(GD4+4,Journalier_HLV_Inter,23,FALSE)-HLOOKUP(GD4+5,Journalier_HLV_Inter,24,FALSE),IF(AND(WEEKDAY(GD4,2)=5,COUNTIF(Jours_fériés,GD4+4)),HLOOKUP(GD4+3,Journalier_HLV_Inter,23,FALSE)-HLOOKUP(GD4+5,Journalier_HLV_Inter,24,FALSE),IF(COUNTIF(Week_end,GD4),0,IF(COUNTIF(Jours_fériés,GD4),0,HLOOKUP(GD4+1,Journalier_HLV_Inter,23,FALSE)-HLOOKUP(GD4+2,Journalier_HLV_Inter,24,FALSE)))))))))))))))))))</f>
        <v>0</v>
      </c>
      <c r="GE33" s="70">
        <f>IF(WEEKDAY(GE4,2)=5,(HLOOKUP(GE4+3,Journalier_HLV_Inter,23,FALSE)-HLOOKUP(GE4+4,Journalier_HLV_Inter,24,FALSE)),IF(AND(WEEKDAY(GE4,2)=1,COUNTIF(Jours_fériés,AND(GE4+1,IE+2))),HLOOKUP(GE4+3,Journalier_HLV_Inter,23,FALSE)-HLOOKUP(GE4+4,Journalier_HLV_Inter,24,FALSE),IF(AND(WEEKDAY(GE4,2)=1,COUNTIF(Jours_fériés,GE4+1)),HLOOKUP(GE4+2,Journalier_HLV_Inter,23,FALSE)-HLOOKUP(GE4+3,Journalier_HLV_Inter,24,FALSE),IF(AND(WEEKDAY(GE4,2)=1,COUNTIF(Jours_fériés,GE4+2)),HLOOKUP(GE4+1,Journalier_HLV_Inter,23,FALSE)-HLOOKUP(GE4+3,Journalier_HLV_Inter,24,FALSE),IF(AND(WEEKDAY(GE4,2)=2,COUNTIF(Jours_fériés,AND(GE4+1,GE4+2))),HLOOKUP(GE4+3,Journalier_HLV_Inter,23,FALSE)-HLOOKUP(GE4+4,Journalier_HLV_Inter,24,FALSE),IF(AND(WEEKDAY(GE4,2)=2,COUNTIF(Jours_fériés,GE4+1)),HLOOKUP(GE4+2,Journalier_HLV_Inter,23,FALSE)-HLOOKUP(GE4+3,Journalier_HLV_Inter,24,FALSE),IF(AND(WEEKDAY(GE4,2)=2,COUNTIF(Jours_fériés,GE4+2)),HLOOKUP(GE4+1,Journalier_HLV_Inter,23,FALSE)-HLOOKUP(GE4+3,Journalier_HLV_Inter,24,FALSE),IF(AND(WEEKDAY(GE4,2)=3,COUNTIF(Jours_fériés,AND(GE4+1,GE4+2))),HLOOKUP(GE4+3,Journalier_HLV_Inter,23,FALSE)-HLOOKUP(GE4+4,Journalier_HLV_Inter,24,FALSE),IF(AND(WEEKDAY(GE4,2)=3,COUNTIF(Jours_fériés,GE4+1)),HLOOKUP(GE4+2,Journalier_HLV_Inter,23,FALSE)-HLOOKUP(GE4+3,Journalier_HLV_Inter,24,FALSE),IF(AND(WEEKDAY(GE4,2)=3,COUNTIF(Jours_fériés,GE4+2)),HLOOKUP(GE4+1,Journalier_HLV_Inter,23,FALSE)-HLOOKUP(GE4+5,Journalier_HLV_Inter,24,FALSE),IF(WEEKDAY(GE4,2)=4,(HLOOKUP(GE4+1,Journalier_HLV_Inter,23,FALSE)-HLOOKUP(GE4+4,Journalier_HLV_Inter,24,FALSE)),IF(AND(WEEKDAY(GE4,2)=4,COUNTIF(Jours_fériés,GE4+1)),HLOOKUP(GE4+4,Journalier_HLV_Inter,23,FALSE)-HLOOKUP(GE4+5,Journalier_HLV_Inter,24,FALSE),IF(AND(WEEKDAY(GE4,2)=4,COUNTIF(Jours_fériés,AND(GE4+1,GE4+4))),HLOOKUP(GE4+5,Journalier_HLV_Inter,23,FALSE)-HLOOKUP(GE4+6,Journalier_HLV_Inter,24,FALSE),IF(AND(WEEKDAY(GE4,2)=4,COUNTIF(Jours_fériés,GE4+4)),HLOOKUP(GE4+1,Journalier_HLV_Inter,23,FALSE)-HLOOKUP(GE4+5,Journalier_HLV_Inter,24,FALSE),IF(AND(WEEKDAY(GE4,2)=5,COUNTIF(Jours_fériés,GE4+3)),HLOOKUP(GE4+4,Journalier_HLV_Inter,23,FALSE)-HLOOKUP(GE4+5,Journalier_HLV_Inter,24,FALSE),IF(AND(WEEKDAY(GE4,2)=5,COUNTIF(Jours_fériés,GE4+4)),HLOOKUP(GE4+3,Journalier_HLV_Inter,23,FALSE)-HLOOKUP(GE4+5,Journalier_HLV_Inter,24,FALSE),IF(COUNTIF(Week_end,GE4),0,IF(COUNTIF(Jours_fériés,GE4),0,HLOOKUP(GE4+1,Journalier_HLV_Inter,23,FALSE)-HLOOKUP(GE4+2,Journalier_HLV_Inter,24,FALSE)))))))))))))))))))</f>
        <v>0</v>
      </c>
      <c r="GF33" s="70">
        <f>IF(WEEKDAY(GF4,2)=5,(HLOOKUP(GF4+3,Journalier_HLV_Inter,23,FALSE)-HLOOKUP(GF4+4,Journalier_HLV_Inter,24,FALSE)),IF(AND(WEEKDAY(GF4,2)=1,COUNTIF(Jours_fériés,AND(GF4+1,IE+2))),HLOOKUP(GF4+3,Journalier_HLV_Inter,23,FALSE)-HLOOKUP(GF4+4,Journalier_HLV_Inter,24,FALSE),IF(AND(WEEKDAY(GF4,2)=1,COUNTIF(Jours_fériés,GF4+1)),HLOOKUP(GF4+2,Journalier_HLV_Inter,23,FALSE)-HLOOKUP(GF4+3,Journalier_HLV_Inter,24,FALSE),IF(AND(WEEKDAY(GF4,2)=1,COUNTIF(Jours_fériés,GF4+2)),HLOOKUP(GF4+1,Journalier_HLV_Inter,23,FALSE)-HLOOKUP(GF4+3,Journalier_HLV_Inter,24,FALSE),IF(AND(WEEKDAY(GF4,2)=2,COUNTIF(Jours_fériés,AND(GF4+1,GF4+2))),HLOOKUP(GF4+3,Journalier_HLV_Inter,23,FALSE)-HLOOKUP(GF4+4,Journalier_HLV_Inter,24,FALSE),IF(AND(WEEKDAY(GF4,2)=2,COUNTIF(Jours_fériés,GF4+1)),HLOOKUP(GF4+2,Journalier_HLV_Inter,23,FALSE)-HLOOKUP(GF4+3,Journalier_HLV_Inter,24,FALSE),IF(AND(WEEKDAY(GF4,2)=2,COUNTIF(Jours_fériés,GF4+2)),HLOOKUP(GF4+1,Journalier_HLV_Inter,23,FALSE)-HLOOKUP(GF4+3,Journalier_HLV_Inter,24,FALSE),IF(AND(WEEKDAY(GF4,2)=3,COUNTIF(Jours_fériés,AND(GF4+1,GF4+2))),HLOOKUP(GF4+3,Journalier_HLV_Inter,23,FALSE)-HLOOKUP(GF4+4,Journalier_HLV_Inter,24,FALSE),IF(AND(WEEKDAY(GF4,2)=3,COUNTIF(Jours_fériés,GF4+1)),HLOOKUP(GF4+2,Journalier_HLV_Inter,23,FALSE)-HLOOKUP(GF4+3,Journalier_HLV_Inter,24,FALSE),IF(AND(WEEKDAY(GF4,2)=3,COUNTIF(Jours_fériés,GF4+2)),HLOOKUP(GF4+1,Journalier_HLV_Inter,23,FALSE)-HLOOKUP(GF4+5,Journalier_HLV_Inter,24,FALSE),IF(WEEKDAY(GF4,2)=4,(HLOOKUP(GF4+1,Journalier_HLV_Inter,23,FALSE)-HLOOKUP(GF4+4,Journalier_HLV_Inter,24,FALSE)),IF(AND(WEEKDAY(GF4,2)=4,COUNTIF(Jours_fériés,GF4+1)),HLOOKUP(GF4+4,Journalier_HLV_Inter,23,FALSE)-HLOOKUP(GF4+5,Journalier_HLV_Inter,24,FALSE),IF(AND(WEEKDAY(GF4,2)=4,COUNTIF(Jours_fériés,AND(GF4+1,GF4+4))),HLOOKUP(GF4+5,Journalier_HLV_Inter,23,FALSE)-HLOOKUP(GF4+6,Journalier_HLV_Inter,24,FALSE),IF(AND(WEEKDAY(GF4,2)=4,COUNTIF(Jours_fériés,GF4+4)),HLOOKUP(GF4+1,Journalier_HLV_Inter,23,FALSE)-HLOOKUP(GF4+5,Journalier_HLV_Inter,24,FALSE),IF(AND(WEEKDAY(GF4,2)=5,COUNTIF(Jours_fériés,GF4+3)),HLOOKUP(GF4+4,Journalier_HLV_Inter,23,FALSE)-HLOOKUP(GF4+5,Journalier_HLV_Inter,24,FALSE),IF(AND(WEEKDAY(GF4,2)=5,COUNTIF(Jours_fériés,GF4+4)),HLOOKUP(GF4+3,Journalier_HLV_Inter,23,FALSE)-HLOOKUP(GF4+5,Journalier_HLV_Inter,24,FALSE),IF(COUNTIF(Week_end,GF4),0,IF(COUNTIF(Jours_fériés,GF4),0,HLOOKUP(GF4+1,Journalier_HLV_Inter,23,FALSE)-HLOOKUP(GF4+2,Journalier_HLV_Inter,24,FALSE)))))))))))))))))))</f>
        <v>0</v>
      </c>
      <c r="GG33" s="70">
        <f>IF(WEEKDAY(GG4,2)=5,(HLOOKUP(GG4+3,Journalier_HLV_Inter,23,FALSE)-HLOOKUP(GG4+4,Journalier_HLV_Inter,24,FALSE)),IF(AND(WEEKDAY(GG4,2)=1,COUNTIF(Jours_fériés,AND(GG4+1,IE+2))),HLOOKUP(GG4+3,Journalier_HLV_Inter,23,FALSE)-HLOOKUP(GG4+4,Journalier_HLV_Inter,24,FALSE),IF(AND(WEEKDAY(GG4,2)=1,COUNTIF(Jours_fériés,GG4+1)),HLOOKUP(GG4+2,Journalier_HLV_Inter,23,FALSE)-HLOOKUP(GG4+3,Journalier_HLV_Inter,24,FALSE),IF(AND(WEEKDAY(GG4,2)=1,COUNTIF(Jours_fériés,GG4+2)),HLOOKUP(GG4+1,Journalier_HLV_Inter,23,FALSE)-HLOOKUP(GG4+3,Journalier_HLV_Inter,24,FALSE),IF(AND(WEEKDAY(GG4,2)=2,COUNTIF(Jours_fériés,AND(GG4+1,GG4+2))),HLOOKUP(GG4+3,Journalier_HLV_Inter,23,FALSE)-HLOOKUP(GG4+4,Journalier_HLV_Inter,24,FALSE),IF(AND(WEEKDAY(GG4,2)=2,COUNTIF(Jours_fériés,GG4+1)),HLOOKUP(GG4+2,Journalier_HLV_Inter,23,FALSE)-HLOOKUP(GG4+3,Journalier_HLV_Inter,24,FALSE),IF(AND(WEEKDAY(GG4,2)=2,COUNTIF(Jours_fériés,GG4+2)),HLOOKUP(GG4+1,Journalier_HLV_Inter,23,FALSE)-HLOOKUP(GG4+3,Journalier_HLV_Inter,24,FALSE),IF(AND(WEEKDAY(GG4,2)=3,COUNTIF(Jours_fériés,AND(GG4+1,GG4+2))),HLOOKUP(GG4+3,Journalier_HLV_Inter,23,FALSE)-HLOOKUP(GG4+4,Journalier_HLV_Inter,24,FALSE),IF(AND(WEEKDAY(GG4,2)=3,COUNTIF(Jours_fériés,GG4+1)),HLOOKUP(GG4+2,Journalier_HLV_Inter,23,FALSE)-HLOOKUP(GG4+3,Journalier_HLV_Inter,24,FALSE),IF(AND(WEEKDAY(GG4,2)=3,COUNTIF(Jours_fériés,GG4+2)),HLOOKUP(GG4+1,Journalier_HLV_Inter,23,FALSE)-HLOOKUP(GG4+5,Journalier_HLV_Inter,24,FALSE),IF(WEEKDAY(GG4,2)=4,(HLOOKUP(GG4+1,Journalier_HLV_Inter,23,FALSE)-HLOOKUP(GG4+4,Journalier_HLV_Inter,24,FALSE)),IF(AND(WEEKDAY(GG4,2)=4,COUNTIF(Jours_fériés,GG4+1)),HLOOKUP(GG4+4,Journalier_HLV_Inter,23,FALSE)-HLOOKUP(GG4+5,Journalier_HLV_Inter,24,FALSE),IF(AND(WEEKDAY(GG4,2)=4,COUNTIF(Jours_fériés,AND(GG4+1,GG4+4))),HLOOKUP(GG4+5,Journalier_HLV_Inter,23,FALSE)-HLOOKUP(GG4+6,Journalier_HLV_Inter,24,FALSE),IF(AND(WEEKDAY(GG4,2)=4,COUNTIF(Jours_fériés,GG4+4)),HLOOKUP(GG4+1,Journalier_HLV_Inter,23,FALSE)-HLOOKUP(GG4+5,Journalier_HLV_Inter,24,FALSE),IF(AND(WEEKDAY(GG4,2)=5,COUNTIF(Jours_fériés,GG4+3)),HLOOKUP(GG4+4,Journalier_HLV_Inter,23,FALSE)-HLOOKUP(GG4+5,Journalier_HLV_Inter,24,FALSE),IF(AND(WEEKDAY(GG4,2)=5,COUNTIF(Jours_fériés,GG4+4)),HLOOKUP(GG4+3,Journalier_HLV_Inter,23,FALSE)-HLOOKUP(GG4+5,Journalier_HLV_Inter,24,FALSE),IF(COUNTIF(Week_end,GG4),0,IF(COUNTIF(Jours_fériés,GG4),0,HLOOKUP(GG4+1,Journalier_HLV_Inter,23,FALSE)-HLOOKUP(GG4+2,Journalier_HLV_Inter,24,FALSE)))))))))))))))))))</f>
        <v>0</v>
      </c>
      <c r="GH33" s="70">
        <f>IF(WEEKDAY(GH4,2)=5,(HLOOKUP(GH4+3,Journalier_HLV_Inter,23,FALSE)-HLOOKUP(GH4+4,Journalier_HLV_Inter,24,FALSE)),IF(AND(WEEKDAY(GH4,2)=1,COUNTIF(Jours_fériés,AND(GH4+1,IE+2))),HLOOKUP(GH4+3,Journalier_HLV_Inter,23,FALSE)-HLOOKUP(GH4+4,Journalier_HLV_Inter,24,FALSE),IF(AND(WEEKDAY(GH4,2)=1,COUNTIF(Jours_fériés,GH4+1)),HLOOKUP(GH4+2,Journalier_HLV_Inter,23,FALSE)-HLOOKUP(GH4+3,Journalier_HLV_Inter,24,FALSE),IF(AND(WEEKDAY(GH4,2)=1,COUNTIF(Jours_fériés,GH4+2)),HLOOKUP(GH4+1,Journalier_HLV_Inter,23,FALSE)-HLOOKUP(GH4+3,Journalier_HLV_Inter,24,FALSE),IF(AND(WEEKDAY(GH4,2)=2,COUNTIF(Jours_fériés,AND(GH4+1,GH4+2))),HLOOKUP(GH4+3,Journalier_HLV_Inter,23,FALSE)-HLOOKUP(GH4+4,Journalier_HLV_Inter,24,FALSE),IF(AND(WEEKDAY(GH4,2)=2,COUNTIF(Jours_fériés,GH4+1)),HLOOKUP(GH4+2,Journalier_HLV_Inter,23,FALSE)-HLOOKUP(GH4+3,Journalier_HLV_Inter,24,FALSE),IF(AND(WEEKDAY(GH4,2)=2,COUNTIF(Jours_fériés,GH4+2)),HLOOKUP(GH4+1,Journalier_HLV_Inter,23,FALSE)-HLOOKUP(GH4+3,Journalier_HLV_Inter,24,FALSE),IF(AND(WEEKDAY(GH4,2)=3,COUNTIF(Jours_fériés,AND(GH4+1,GH4+2))),HLOOKUP(GH4+3,Journalier_HLV_Inter,23,FALSE)-HLOOKUP(GH4+4,Journalier_HLV_Inter,24,FALSE),IF(AND(WEEKDAY(GH4,2)=3,COUNTIF(Jours_fériés,GH4+1)),HLOOKUP(GH4+2,Journalier_HLV_Inter,23,FALSE)-HLOOKUP(GH4+3,Journalier_HLV_Inter,24,FALSE),IF(AND(WEEKDAY(GH4,2)=3,COUNTIF(Jours_fériés,GH4+2)),HLOOKUP(GH4+1,Journalier_HLV_Inter,23,FALSE)-HLOOKUP(GH4+5,Journalier_HLV_Inter,24,FALSE),IF(WEEKDAY(GH4,2)=4,(HLOOKUP(GH4+1,Journalier_HLV_Inter,23,FALSE)-HLOOKUP(GH4+4,Journalier_HLV_Inter,24,FALSE)),IF(AND(WEEKDAY(GH4,2)=4,COUNTIF(Jours_fériés,GH4+1)),HLOOKUP(GH4+4,Journalier_HLV_Inter,23,FALSE)-HLOOKUP(GH4+5,Journalier_HLV_Inter,24,FALSE),IF(AND(WEEKDAY(GH4,2)=4,COUNTIF(Jours_fériés,AND(GH4+1,GH4+4))),HLOOKUP(GH4+5,Journalier_HLV_Inter,23,FALSE)-HLOOKUP(GH4+6,Journalier_HLV_Inter,24,FALSE),IF(AND(WEEKDAY(GH4,2)=4,COUNTIF(Jours_fériés,GH4+4)),HLOOKUP(GH4+1,Journalier_HLV_Inter,23,FALSE)-HLOOKUP(GH4+5,Journalier_HLV_Inter,24,FALSE),IF(AND(WEEKDAY(GH4,2)=5,COUNTIF(Jours_fériés,GH4+3)),HLOOKUP(GH4+4,Journalier_HLV_Inter,23,FALSE)-HLOOKUP(GH4+5,Journalier_HLV_Inter,24,FALSE),IF(AND(WEEKDAY(GH4,2)=5,COUNTIF(Jours_fériés,GH4+4)),HLOOKUP(GH4+3,Journalier_HLV_Inter,23,FALSE)-HLOOKUP(GH4+5,Journalier_HLV_Inter,24,FALSE),IF(COUNTIF(Week_end,GH4),0,IF(COUNTIF(Jours_fériés,GH4),0,HLOOKUP(GH4+1,Journalier_HLV_Inter,23,FALSE)-HLOOKUP(GH4+2,Journalier_HLV_Inter,24,FALSE)))))))))))))))))))</f>
        <v>0</v>
      </c>
      <c r="GI33" s="70">
        <f>IF(WEEKDAY(GI4,2)=5,(HLOOKUP(GI4+3,Journalier_HLV_Inter,23,FALSE)-HLOOKUP(GI4+4,Journalier_HLV_Inter,24,FALSE)),IF(AND(WEEKDAY(GI4,2)=1,COUNTIF(Jours_fériés,AND(GI4+1,IE+2))),HLOOKUP(GI4+3,Journalier_HLV_Inter,23,FALSE)-HLOOKUP(GI4+4,Journalier_HLV_Inter,24,FALSE),IF(AND(WEEKDAY(GI4,2)=1,COUNTIF(Jours_fériés,GI4+1)),HLOOKUP(GI4+2,Journalier_HLV_Inter,23,FALSE)-HLOOKUP(GI4+3,Journalier_HLV_Inter,24,FALSE),IF(AND(WEEKDAY(GI4,2)=1,COUNTIF(Jours_fériés,GI4+2)),HLOOKUP(GI4+1,Journalier_HLV_Inter,23,FALSE)-HLOOKUP(GI4+3,Journalier_HLV_Inter,24,FALSE),IF(AND(WEEKDAY(GI4,2)=2,COUNTIF(Jours_fériés,AND(GI4+1,GI4+2))),HLOOKUP(GI4+3,Journalier_HLV_Inter,23,FALSE)-HLOOKUP(GI4+4,Journalier_HLV_Inter,24,FALSE),IF(AND(WEEKDAY(GI4,2)=2,COUNTIF(Jours_fériés,GI4+1)),HLOOKUP(GI4+2,Journalier_HLV_Inter,23,FALSE)-HLOOKUP(GI4+3,Journalier_HLV_Inter,24,FALSE),IF(AND(WEEKDAY(GI4,2)=2,COUNTIF(Jours_fériés,GI4+2)),HLOOKUP(GI4+1,Journalier_HLV_Inter,23,FALSE)-HLOOKUP(GI4+3,Journalier_HLV_Inter,24,FALSE),IF(AND(WEEKDAY(GI4,2)=3,COUNTIF(Jours_fériés,AND(GI4+1,GI4+2))),HLOOKUP(GI4+3,Journalier_HLV_Inter,23,FALSE)-HLOOKUP(GI4+4,Journalier_HLV_Inter,24,FALSE),IF(AND(WEEKDAY(GI4,2)=3,COUNTIF(Jours_fériés,GI4+1)),HLOOKUP(GI4+2,Journalier_HLV_Inter,23,FALSE)-HLOOKUP(GI4+3,Journalier_HLV_Inter,24,FALSE),IF(AND(WEEKDAY(GI4,2)=3,COUNTIF(Jours_fériés,GI4+2)),HLOOKUP(GI4+1,Journalier_HLV_Inter,23,FALSE)-HLOOKUP(GI4+5,Journalier_HLV_Inter,24,FALSE),IF(WEEKDAY(GI4,2)=4,(HLOOKUP(GI4+1,Journalier_HLV_Inter,23,FALSE)-HLOOKUP(GI4+4,Journalier_HLV_Inter,24,FALSE)),IF(AND(WEEKDAY(GI4,2)=4,COUNTIF(Jours_fériés,GI4+1)),HLOOKUP(GI4+4,Journalier_HLV_Inter,23,FALSE)-HLOOKUP(GI4+5,Journalier_HLV_Inter,24,FALSE),IF(AND(WEEKDAY(GI4,2)=4,COUNTIF(Jours_fériés,AND(GI4+1,GI4+4))),HLOOKUP(GI4+5,Journalier_HLV_Inter,23,FALSE)-HLOOKUP(GI4+6,Journalier_HLV_Inter,24,FALSE),IF(AND(WEEKDAY(GI4,2)=4,COUNTIF(Jours_fériés,GI4+4)),HLOOKUP(GI4+1,Journalier_HLV_Inter,23,FALSE)-HLOOKUP(GI4+5,Journalier_HLV_Inter,24,FALSE),IF(AND(WEEKDAY(GI4,2)=5,COUNTIF(Jours_fériés,GI4+3)),HLOOKUP(GI4+4,Journalier_HLV_Inter,23,FALSE)-HLOOKUP(GI4+5,Journalier_HLV_Inter,24,FALSE),IF(AND(WEEKDAY(GI4,2)=5,COUNTIF(Jours_fériés,GI4+4)),HLOOKUP(GI4+3,Journalier_HLV_Inter,23,FALSE)-HLOOKUP(GI4+5,Journalier_HLV_Inter,24,FALSE),IF(COUNTIF(Week_end,GI4),0,IF(COUNTIF(Jours_fériés,GI4),0,HLOOKUP(GI4+1,Journalier_HLV_Inter,23,FALSE)-HLOOKUP(GI4+2,Journalier_HLV_Inter,24,FALSE)))))))))))))))))))</f>
        <v>0</v>
      </c>
      <c r="GJ33" s="70">
        <f>IF(WEEKDAY(GJ4,2)=5,(HLOOKUP(GJ4+3,Journalier_HLV_Inter,23,FALSE)-HLOOKUP(GJ4+4,Journalier_HLV_Inter,24,FALSE)),IF(AND(WEEKDAY(GJ4,2)=1,COUNTIF(Jours_fériés,AND(GJ4+1,IE+2))),HLOOKUP(GJ4+3,Journalier_HLV_Inter,23,FALSE)-HLOOKUP(GJ4+4,Journalier_HLV_Inter,24,FALSE),IF(AND(WEEKDAY(GJ4,2)=1,COUNTIF(Jours_fériés,GJ4+1)),HLOOKUP(GJ4+2,Journalier_HLV_Inter,23,FALSE)-HLOOKUP(GJ4+3,Journalier_HLV_Inter,24,FALSE),IF(AND(WEEKDAY(GJ4,2)=1,COUNTIF(Jours_fériés,GJ4+2)),HLOOKUP(GJ4+1,Journalier_HLV_Inter,23,FALSE)-HLOOKUP(GJ4+3,Journalier_HLV_Inter,24,FALSE),IF(AND(WEEKDAY(GJ4,2)=2,COUNTIF(Jours_fériés,AND(GJ4+1,GJ4+2))),HLOOKUP(GJ4+3,Journalier_HLV_Inter,23,FALSE)-HLOOKUP(GJ4+4,Journalier_HLV_Inter,24,FALSE),IF(AND(WEEKDAY(GJ4,2)=2,COUNTIF(Jours_fériés,GJ4+1)),HLOOKUP(GJ4+2,Journalier_HLV_Inter,23,FALSE)-HLOOKUP(GJ4+3,Journalier_HLV_Inter,24,FALSE),IF(AND(WEEKDAY(GJ4,2)=2,COUNTIF(Jours_fériés,GJ4+2)),HLOOKUP(GJ4+1,Journalier_HLV_Inter,23,FALSE)-HLOOKUP(GJ4+3,Journalier_HLV_Inter,24,FALSE),IF(AND(WEEKDAY(GJ4,2)=3,COUNTIF(Jours_fériés,AND(GJ4+1,GJ4+2))),HLOOKUP(GJ4+3,Journalier_HLV_Inter,23,FALSE)-HLOOKUP(GJ4+4,Journalier_HLV_Inter,24,FALSE),IF(AND(WEEKDAY(GJ4,2)=3,COUNTIF(Jours_fériés,GJ4+1)),HLOOKUP(GJ4+2,Journalier_HLV_Inter,23,FALSE)-HLOOKUP(GJ4+3,Journalier_HLV_Inter,24,FALSE),IF(AND(WEEKDAY(GJ4,2)=3,COUNTIF(Jours_fériés,GJ4+2)),HLOOKUP(GJ4+1,Journalier_HLV_Inter,23,FALSE)-HLOOKUP(GJ4+5,Journalier_HLV_Inter,24,FALSE),IF(WEEKDAY(GJ4,2)=4,(HLOOKUP(GJ4+1,Journalier_HLV_Inter,23,FALSE)-HLOOKUP(GJ4+4,Journalier_HLV_Inter,24,FALSE)),IF(AND(WEEKDAY(GJ4,2)=4,COUNTIF(Jours_fériés,GJ4+1)),HLOOKUP(GJ4+4,Journalier_HLV_Inter,23,FALSE)-HLOOKUP(GJ4+5,Journalier_HLV_Inter,24,FALSE),IF(AND(WEEKDAY(GJ4,2)=4,COUNTIF(Jours_fériés,AND(GJ4+1,GJ4+4))),HLOOKUP(GJ4+5,Journalier_HLV_Inter,23,FALSE)-HLOOKUP(GJ4+6,Journalier_HLV_Inter,24,FALSE),IF(AND(WEEKDAY(GJ4,2)=4,COUNTIF(Jours_fériés,GJ4+4)),HLOOKUP(GJ4+1,Journalier_HLV_Inter,23,FALSE)-HLOOKUP(GJ4+5,Journalier_HLV_Inter,24,FALSE),IF(AND(WEEKDAY(GJ4,2)=5,COUNTIF(Jours_fériés,GJ4+3)),HLOOKUP(GJ4+4,Journalier_HLV_Inter,23,FALSE)-HLOOKUP(GJ4+5,Journalier_HLV_Inter,24,FALSE),IF(AND(WEEKDAY(GJ4,2)=5,COUNTIF(Jours_fériés,GJ4+4)),HLOOKUP(GJ4+3,Journalier_HLV_Inter,23,FALSE)-HLOOKUP(GJ4+5,Journalier_HLV_Inter,24,FALSE),IF(COUNTIF(Week_end,GJ4),0,IF(COUNTIF(Jours_fériés,GJ4),0,HLOOKUP(GJ4+1,Journalier_HLV_Inter,23,FALSE)-HLOOKUP(GJ4+2,Journalier_HLV_Inter,24,FALSE)))))))))))))))))))</f>
        <v>0</v>
      </c>
      <c r="GK33" s="70">
        <f>IF(WEEKDAY(GK4,2)=5,(HLOOKUP(GK4+3,Journalier_HLV_Inter,23,FALSE)-HLOOKUP(GK4+4,Journalier_HLV_Inter,24,FALSE)),IF(AND(WEEKDAY(GK4,2)=1,COUNTIF(Jours_fériés,AND(GK4+1,IE+2))),HLOOKUP(GK4+3,Journalier_HLV_Inter,23,FALSE)-HLOOKUP(GK4+4,Journalier_HLV_Inter,24,FALSE),IF(AND(WEEKDAY(GK4,2)=1,COUNTIF(Jours_fériés,GK4+1)),HLOOKUP(GK4+2,Journalier_HLV_Inter,23,FALSE)-HLOOKUP(GK4+3,Journalier_HLV_Inter,24,FALSE),IF(AND(WEEKDAY(GK4,2)=1,COUNTIF(Jours_fériés,GK4+2)),HLOOKUP(GK4+1,Journalier_HLV_Inter,23,FALSE)-HLOOKUP(GK4+3,Journalier_HLV_Inter,24,FALSE),IF(AND(WEEKDAY(GK4,2)=2,COUNTIF(Jours_fériés,AND(GK4+1,GK4+2))),HLOOKUP(GK4+3,Journalier_HLV_Inter,23,FALSE)-HLOOKUP(GK4+4,Journalier_HLV_Inter,24,FALSE),IF(AND(WEEKDAY(GK4,2)=2,COUNTIF(Jours_fériés,GK4+1)),HLOOKUP(GK4+2,Journalier_HLV_Inter,23,FALSE)-HLOOKUP(GK4+3,Journalier_HLV_Inter,24,FALSE),IF(AND(WEEKDAY(GK4,2)=2,COUNTIF(Jours_fériés,GK4+2)),HLOOKUP(GK4+1,Journalier_HLV_Inter,23,FALSE)-HLOOKUP(GK4+3,Journalier_HLV_Inter,24,FALSE),IF(AND(WEEKDAY(GK4,2)=3,COUNTIF(Jours_fériés,AND(GK4+1,GK4+2))),HLOOKUP(GK4+3,Journalier_HLV_Inter,23,FALSE)-HLOOKUP(GK4+4,Journalier_HLV_Inter,24,FALSE),IF(AND(WEEKDAY(GK4,2)=3,COUNTIF(Jours_fériés,GK4+1)),HLOOKUP(GK4+2,Journalier_HLV_Inter,23,FALSE)-HLOOKUP(GK4+3,Journalier_HLV_Inter,24,FALSE),IF(AND(WEEKDAY(GK4,2)=3,COUNTIF(Jours_fériés,GK4+2)),HLOOKUP(GK4+1,Journalier_HLV_Inter,23,FALSE)-HLOOKUP(GK4+5,Journalier_HLV_Inter,24,FALSE),IF(WEEKDAY(GK4,2)=4,(HLOOKUP(GK4+1,Journalier_HLV_Inter,23,FALSE)-HLOOKUP(GK4+4,Journalier_HLV_Inter,24,FALSE)),IF(AND(WEEKDAY(GK4,2)=4,COUNTIF(Jours_fériés,GK4+1)),HLOOKUP(GK4+4,Journalier_HLV_Inter,23,FALSE)-HLOOKUP(GK4+5,Journalier_HLV_Inter,24,FALSE),IF(AND(WEEKDAY(GK4,2)=4,COUNTIF(Jours_fériés,AND(GK4+1,GK4+4))),HLOOKUP(GK4+5,Journalier_HLV_Inter,23,FALSE)-HLOOKUP(GK4+6,Journalier_HLV_Inter,24,FALSE),IF(AND(WEEKDAY(GK4,2)=4,COUNTIF(Jours_fériés,GK4+4)),HLOOKUP(GK4+1,Journalier_HLV_Inter,23,FALSE)-HLOOKUP(GK4+5,Journalier_HLV_Inter,24,FALSE),IF(AND(WEEKDAY(GK4,2)=5,COUNTIF(Jours_fériés,GK4+3)),HLOOKUP(GK4+4,Journalier_HLV_Inter,23,FALSE)-HLOOKUP(GK4+5,Journalier_HLV_Inter,24,FALSE),IF(AND(WEEKDAY(GK4,2)=5,COUNTIF(Jours_fériés,GK4+4)),HLOOKUP(GK4+3,Journalier_HLV_Inter,23,FALSE)-HLOOKUP(GK4+5,Journalier_HLV_Inter,24,FALSE),IF(COUNTIF(Week_end,GK4),0,IF(COUNTIF(Jours_fériés,GK4),0,HLOOKUP(GK4+1,Journalier_HLV_Inter,23,FALSE)-HLOOKUP(GK4+2,Journalier_HLV_Inter,24,FALSE)))))))))))))))))))</f>
        <v>0</v>
      </c>
      <c r="GL33" s="70">
        <f>IF(WEEKDAY(GL4,2)=5,(HLOOKUP(GL4+3,Journalier_HLV_Inter,23,FALSE)-HLOOKUP(GL4+4,Journalier_HLV_Inter,24,FALSE)),IF(AND(WEEKDAY(GL4,2)=1,COUNTIF(Jours_fériés,AND(GL4+1,IE+2))),HLOOKUP(GL4+3,Journalier_HLV_Inter,23,FALSE)-HLOOKUP(GL4+4,Journalier_HLV_Inter,24,FALSE),IF(AND(WEEKDAY(GL4,2)=1,COUNTIF(Jours_fériés,GL4+1)),HLOOKUP(GL4+2,Journalier_HLV_Inter,23,FALSE)-HLOOKUP(GL4+3,Journalier_HLV_Inter,24,FALSE),IF(AND(WEEKDAY(GL4,2)=1,COUNTIF(Jours_fériés,GL4+2)),HLOOKUP(GL4+1,Journalier_HLV_Inter,23,FALSE)-HLOOKUP(GL4+3,Journalier_HLV_Inter,24,FALSE),IF(AND(WEEKDAY(GL4,2)=2,COUNTIF(Jours_fériés,AND(GL4+1,GL4+2))),HLOOKUP(GL4+3,Journalier_HLV_Inter,23,FALSE)-HLOOKUP(GL4+4,Journalier_HLV_Inter,24,FALSE),IF(AND(WEEKDAY(GL4,2)=2,COUNTIF(Jours_fériés,GL4+1)),HLOOKUP(GL4+2,Journalier_HLV_Inter,23,FALSE)-HLOOKUP(GL4+3,Journalier_HLV_Inter,24,FALSE),IF(AND(WEEKDAY(GL4,2)=2,COUNTIF(Jours_fériés,GL4+2)),HLOOKUP(GL4+1,Journalier_HLV_Inter,23,FALSE)-HLOOKUP(GL4+3,Journalier_HLV_Inter,24,FALSE),IF(AND(WEEKDAY(GL4,2)=3,COUNTIF(Jours_fériés,AND(GL4+1,GL4+2))),HLOOKUP(GL4+3,Journalier_HLV_Inter,23,FALSE)-HLOOKUP(GL4+4,Journalier_HLV_Inter,24,FALSE),IF(AND(WEEKDAY(GL4,2)=3,COUNTIF(Jours_fériés,GL4+1)),HLOOKUP(GL4+2,Journalier_HLV_Inter,23,FALSE)-HLOOKUP(GL4+3,Journalier_HLV_Inter,24,FALSE),IF(AND(WEEKDAY(GL4,2)=3,COUNTIF(Jours_fériés,GL4+2)),HLOOKUP(GL4+1,Journalier_HLV_Inter,23,FALSE)-HLOOKUP(GL4+5,Journalier_HLV_Inter,24,FALSE),IF(WEEKDAY(GL4,2)=4,(HLOOKUP(GL4+1,Journalier_HLV_Inter,23,FALSE)-HLOOKUP(GL4+4,Journalier_HLV_Inter,24,FALSE)),IF(AND(WEEKDAY(GL4,2)=4,COUNTIF(Jours_fériés,GL4+1)),HLOOKUP(GL4+4,Journalier_HLV_Inter,23,FALSE)-HLOOKUP(GL4+5,Journalier_HLV_Inter,24,FALSE),IF(AND(WEEKDAY(GL4,2)=4,COUNTIF(Jours_fériés,AND(GL4+1,GL4+4))),HLOOKUP(GL4+5,Journalier_HLV_Inter,23,FALSE)-HLOOKUP(GL4+6,Journalier_HLV_Inter,24,FALSE),IF(AND(WEEKDAY(GL4,2)=4,COUNTIF(Jours_fériés,GL4+4)),HLOOKUP(GL4+1,Journalier_HLV_Inter,23,FALSE)-HLOOKUP(GL4+5,Journalier_HLV_Inter,24,FALSE),IF(AND(WEEKDAY(GL4,2)=5,COUNTIF(Jours_fériés,GL4+3)),HLOOKUP(GL4+4,Journalier_HLV_Inter,23,FALSE)-HLOOKUP(GL4+5,Journalier_HLV_Inter,24,FALSE),IF(AND(WEEKDAY(GL4,2)=5,COUNTIF(Jours_fériés,GL4+4)),HLOOKUP(GL4+3,Journalier_HLV_Inter,23,FALSE)-HLOOKUP(GL4+5,Journalier_HLV_Inter,24,FALSE),IF(COUNTIF(Week_end,GL4),0,IF(COUNTIF(Jours_fériés,GL4),0,HLOOKUP(GL4+1,Journalier_HLV_Inter,23,FALSE)-HLOOKUP(GL4+2,Journalier_HLV_Inter,24,FALSE)))))))))))))))))))</f>
        <v>0</v>
      </c>
      <c r="GM33" s="70">
        <f>IF(WEEKDAY(GM4,2)=5,(HLOOKUP(GM4+3,Journalier_HLV_Inter,23,FALSE)-HLOOKUP(GM4+4,Journalier_HLV_Inter,24,FALSE)),IF(AND(WEEKDAY(GM4,2)=1,COUNTIF(Jours_fériés,AND(GM4+1,IE+2))),HLOOKUP(GM4+3,Journalier_HLV_Inter,23,FALSE)-HLOOKUP(GM4+4,Journalier_HLV_Inter,24,FALSE),IF(AND(WEEKDAY(GM4,2)=1,COUNTIF(Jours_fériés,GM4+1)),HLOOKUP(GM4+2,Journalier_HLV_Inter,23,FALSE)-HLOOKUP(GM4+3,Journalier_HLV_Inter,24,FALSE),IF(AND(WEEKDAY(GM4,2)=1,COUNTIF(Jours_fériés,GM4+2)),HLOOKUP(GM4+1,Journalier_HLV_Inter,23,FALSE)-HLOOKUP(GM4+3,Journalier_HLV_Inter,24,FALSE),IF(AND(WEEKDAY(GM4,2)=2,COUNTIF(Jours_fériés,AND(GM4+1,GM4+2))),HLOOKUP(GM4+3,Journalier_HLV_Inter,23,FALSE)-HLOOKUP(GM4+4,Journalier_HLV_Inter,24,FALSE),IF(AND(WEEKDAY(GM4,2)=2,COUNTIF(Jours_fériés,GM4+1)),HLOOKUP(GM4+2,Journalier_HLV_Inter,23,FALSE)-HLOOKUP(GM4+3,Journalier_HLV_Inter,24,FALSE),IF(AND(WEEKDAY(GM4,2)=2,COUNTIF(Jours_fériés,GM4+2)),HLOOKUP(GM4+1,Journalier_HLV_Inter,23,FALSE)-HLOOKUP(GM4+3,Journalier_HLV_Inter,24,FALSE),IF(AND(WEEKDAY(GM4,2)=3,COUNTIF(Jours_fériés,AND(GM4+1,GM4+2))),HLOOKUP(GM4+3,Journalier_HLV_Inter,23,FALSE)-HLOOKUP(GM4+4,Journalier_HLV_Inter,24,FALSE),IF(AND(WEEKDAY(GM4,2)=3,COUNTIF(Jours_fériés,GM4+1)),HLOOKUP(GM4+2,Journalier_HLV_Inter,23,FALSE)-HLOOKUP(GM4+3,Journalier_HLV_Inter,24,FALSE),IF(AND(WEEKDAY(GM4,2)=3,COUNTIF(Jours_fériés,GM4+2)),HLOOKUP(GM4+1,Journalier_HLV_Inter,23,FALSE)-HLOOKUP(GM4+5,Journalier_HLV_Inter,24,FALSE),IF(WEEKDAY(GM4,2)=4,(HLOOKUP(GM4+1,Journalier_HLV_Inter,23,FALSE)-HLOOKUP(GM4+4,Journalier_HLV_Inter,24,FALSE)),IF(AND(WEEKDAY(GM4,2)=4,COUNTIF(Jours_fériés,GM4+1)),HLOOKUP(GM4+4,Journalier_HLV_Inter,23,FALSE)-HLOOKUP(GM4+5,Journalier_HLV_Inter,24,FALSE),IF(AND(WEEKDAY(GM4,2)=4,COUNTIF(Jours_fériés,AND(GM4+1,GM4+4))),HLOOKUP(GM4+5,Journalier_HLV_Inter,23,FALSE)-HLOOKUP(GM4+6,Journalier_HLV_Inter,24,FALSE),IF(AND(WEEKDAY(GM4,2)=4,COUNTIF(Jours_fériés,GM4+4)),HLOOKUP(GM4+1,Journalier_HLV_Inter,23,FALSE)-HLOOKUP(GM4+5,Journalier_HLV_Inter,24,FALSE),IF(AND(WEEKDAY(GM4,2)=5,COUNTIF(Jours_fériés,GM4+3)),HLOOKUP(GM4+4,Journalier_HLV_Inter,23,FALSE)-HLOOKUP(GM4+5,Journalier_HLV_Inter,24,FALSE),IF(AND(WEEKDAY(GM4,2)=5,COUNTIF(Jours_fériés,GM4+4)),HLOOKUP(GM4+3,Journalier_HLV_Inter,23,FALSE)-HLOOKUP(GM4+5,Journalier_HLV_Inter,24,FALSE),IF(COUNTIF(Week_end,GM4),0,IF(COUNTIF(Jours_fériés,GM4),0,HLOOKUP(GM4+1,Journalier_HLV_Inter,23,FALSE)-HLOOKUP(GM4+2,Journalier_HLV_Inter,24,FALSE)))))))))))))))))))</f>
        <v>0</v>
      </c>
      <c r="GN33" s="70">
        <f>IF(WEEKDAY(GN4,2)=5,(HLOOKUP(GN4+3,Journalier_HLV_Inter,23,FALSE)-HLOOKUP(GN4+4,Journalier_HLV_Inter,24,FALSE)),IF(AND(WEEKDAY(GN4,2)=1,COUNTIF(Jours_fériés,AND(GN4+1,IE+2))),HLOOKUP(GN4+3,Journalier_HLV_Inter,23,FALSE)-HLOOKUP(GN4+4,Journalier_HLV_Inter,24,FALSE),IF(AND(WEEKDAY(GN4,2)=1,COUNTIF(Jours_fériés,GN4+1)),HLOOKUP(GN4+2,Journalier_HLV_Inter,23,FALSE)-HLOOKUP(GN4+3,Journalier_HLV_Inter,24,FALSE),IF(AND(WEEKDAY(GN4,2)=1,COUNTIF(Jours_fériés,GN4+2)),HLOOKUP(GN4+1,Journalier_HLV_Inter,23,FALSE)-HLOOKUP(GN4+3,Journalier_HLV_Inter,24,FALSE),IF(AND(WEEKDAY(GN4,2)=2,COUNTIF(Jours_fériés,AND(GN4+1,GN4+2))),HLOOKUP(GN4+3,Journalier_HLV_Inter,23,FALSE)-HLOOKUP(GN4+4,Journalier_HLV_Inter,24,FALSE),IF(AND(WEEKDAY(GN4,2)=2,COUNTIF(Jours_fériés,GN4+1)),HLOOKUP(GN4+2,Journalier_HLV_Inter,23,FALSE)-HLOOKUP(GN4+3,Journalier_HLV_Inter,24,FALSE),IF(AND(WEEKDAY(GN4,2)=2,COUNTIF(Jours_fériés,GN4+2)),HLOOKUP(GN4+1,Journalier_HLV_Inter,23,FALSE)-HLOOKUP(GN4+3,Journalier_HLV_Inter,24,FALSE),IF(AND(WEEKDAY(GN4,2)=3,COUNTIF(Jours_fériés,AND(GN4+1,GN4+2))),HLOOKUP(GN4+3,Journalier_HLV_Inter,23,FALSE)-HLOOKUP(GN4+4,Journalier_HLV_Inter,24,FALSE),IF(AND(WEEKDAY(GN4,2)=3,COUNTIF(Jours_fériés,GN4+1)),HLOOKUP(GN4+2,Journalier_HLV_Inter,23,FALSE)-HLOOKUP(GN4+3,Journalier_HLV_Inter,24,FALSE),IF(AND(WEEKDAY(GN4,2)=3,COUNTIF(Jours_fériés,GN4+2)),HLOOKUP(GN4+1,Journalier_HLV_Inter,23,FALSE)-HLOOKUP(GN4+5,Journalier_HLV_Inter,24,FALSE),IF(WEEKDAY(GN4,2)=4,(HLOOKUP(GN4+1,Journalier_HLV_Inter,23,FALSE)-HLOOKUP(GN4+4,Journalier_HLV_Inter,24,FALSE)),IF(AND(WEEKDAY(GN4,2)=4,COUNTIF(Jours_fériés,GN4+1)),HLOOKUP(GN4+4,Journalier_HLV_Inter,23,FALSE)-HLOOKUP(GN4+5,Journalier_HLV_Inter,24,FALSE),IF(AND(WEEKDAY(GN4,2)=4,COUNTIF(Jours_fériés,AND(GN4+1,GN4+4))),HLOOKUP(GN4+5,Journalier_HLV_Inter,23,FALSE)-HLOOKUP(GN4+6,Journalier_HLV_Inter,24,FALSE),IF(AND(WEEKDAY(GN4,2)=4,COUNTIF(Jours_fériés,GN4+4)),HLOOKUP(GN4+1,Journalier_HLV_Inter,23,FALSE)-HLOOKUP(GN4+5,Journalier_HLV_Inter,24,FALSE),IF(AND(WEEKDAY(GN4,2)=5,COUNTIF(Jours_fériés,GN4+3)),HLOOKUP(GN4+4,Journalier_HLV_Inter,23,FALSE)-HLOOKUP(GN4+5,Journalier_HLV_Inter,24,FALSE),IF(AND(WEEKDAY(GN4,2)=5,COUNTIF(Jours_fériés,GN4+4)),HLOOKUP(GN4+3,Journalier_HLV_Inter,23,FALSE)-HLOOKUP(GN4+5,Journalier_HLV_Inter,24,FALSE),IF(COUNTIF(Week_end,GN4),0,IF(COUNTIF(Jours_fériés,GN4),0,HLOOKUP(GN4+1,Journalier_HLV_Inter,23,FALSE)-HLOOKUP(GN4+2,Journalier_HLV_Inter,24,FALSE)))))))))))))))))))</f>
        <v>0</v>
      </c>
      <c r="GO33" s="70">
        <f>IF(WEEKDAY(GO4,2)=5,(HLOOKUP(GO4+3,Journalier_HLV_Inter,23,FALSE)-HLOOKUP(GO4+4,Journalier_HLV_Inter,24,FALSE)),IF(AND(WEEKDAY(GO4,2)=1,COUNTIF(Jours_fériés,AND(GO4+1,IE+2))),HLOOKUP(GO4+3,Journalier_HLV_Inter,23,FALSE)-HLOOKUP(GO4+4,Journalier_HLV_Inter,24,FALSE),IF(AND(WEEKDAY(GO4,2)=1,COUNTIF(Jours_fériés,GO4+1)),HLOOKUP(GO4+2,Journalier_HLV_Inter,23,FALSE)-HLOOKUP(GO4+3,Journalier_HLV_Inter,24,FALSE),IF(AND(WEEKDAY(GO4,2)=1,COUNTIF(Jours_fériés,GO4+2)),HLOOKUP(GO4+1,Journalier_HLV_Inter,23,FALSE)-HLOOKUP(GO4+3,Journalier_HLV_Inter,24,FALSE),IF(AND(WEEKDAY(GO4,2)=2,COUNTIF(Jours_fériés,AND(GO4+1,GO4+2))),HLOOKUP(GO4+3,Journalier_HLV_Inter,23,FALSE)-HLOOKUP(GO4+4,Journalier_HLV_Inter,24,FALSE),IF(AND(WEEKDAY(GO4,2)=2,COUNTIF(Jours_fériés,GO4+1)),HLOOKUP(GO4+2,Journalier_HLV_Inter,23,FALSE)-HLOOKUP(GO4+3,Journalier_HLV_Inter,24,FALSE),IF(AND(WEEKDAY(GO4,2)=2,COUNTIF(Jours_fériés,GO4+2)),HLOOKUP(GO4+1,Journalier_HLV_Inter,23,FALSE)-HLOOKUP(GO4+3,Journalier_HLV_Inter,24,FALSE),IF(AND(WEEKDAY(GO4,2)=3,COUNTIF(Jours_fériés,AND(GO4+1,GO4+2))),HLOOKUP(GO4+3,Journalier_HLV_Inter,23,FALSE)-HLOOKUP(GO4+4,Journalier_HLV_Inter,24,FALSE),IF(AND(WEEKDAY(GO4,2)=3,COUNTIF(Jours_fériés,GO4+1)),HLOOKUP(GO4+2,Journalier_HLV_Inter,23,FALSE)-HLOOKUP(GO4+3,Journalier_HLV_Inter,24,FALSE),IF(AND(WEEKDAY(GO4,2)=3,COUNTIF(Jours_fériés,GO4+2)),HLOOKUP(GO4+1,Journalier_HLV_Inter,23,FALSE)-HLOOKUP(GO4+5,Journalier_HLV_Inter,24,FALSE),IF(WEEKDAY(GO4,2)=4,(HLOOKUP(GO4+1,Journalier_HLV_Inter,23,FALSE)-HLOOKUP(GO4+4,Journalier_HLV_Inter,24,FALSE)),IF(AND(WEEKDAY(GO4,2)=4,COUNTIF(Jours_fériés,GO4+1)),HLOOKUP(GO4+4,Journalier_HLV_Inter,23,FALSE)-HLOOKUP(GO4+5,Journalier_HLV_Inter,24,FALSE),IF(AND(WEEKDAY(GO4,2)=4,COUNTIF(Jours_fériés,AND(GO4+1,GO4+4))),HLOOKUP(GO4+5,Journalier_HLV_Inter,23,FALSE)-HLOOKUP(GO4+6,Journalier_HLV_Inter,24,FALSE),IF(AND(WEEKDAY(GO4,2)=4,COUNTIF(Jours_fériés,GO4+4)),HLOOKUP(GO4+1,Journalier_HLV_Inter,23,FALSE)-HLOOKUP(GO4+5,Journalier_HLV_Inter,24,FALSE),IF(AND(WEEKDAY(GO4,2)=5,COUNTIF(Jours_fériés,GO4+3)),HLOOKUP(GO4+4,Journalier_HLV_Inter,23,FALSE)-HLOOKUP(GO4+5,Journalier_HLV_Inter,24,FALSE),IF(AND(WEEKDAY(GO4,2)=5,COUNTIF(Jours_fériés,GO4+4)),HLOOKUP(GO4+3,Journalier_HLV_Inter,23,FALSE)-HLOOKUP(GO4+5,Journalier_HLV_Inter,24,FALSE),IF(COUNTIF(Week_end,GO4),0,IF(COUNTIF(Jours_fériés,GO4),0,HLOOKUP(GO4+1,Journalier_HLV_Inter,23,FALSE)-HLOOKUP(GO4+2,Journalier_HLV_Inter,24,FALSE)))))))))))))))))))</f>
        <v>0</v>
      </c>
      <c r="GP33" s="70">
        <f>IF(WEEKDAY(GP4,2)=5,(HLOOKUP(GP4+3,Journalier_HLV_Inter,23,FALSE)-HLOOKUP(GP4+4,Journalier_HLV_Inter,24,FALSE)),IF(AND(WEEKDAY(GP4,2)=1,COUNTIF(Jours_fériés,AND(GP4+1,IE+2))),HLOOKUP(GP4+3,Journalier_HLV_Inter,23,FALSE)-HLOOKUP(GP4+4,Journalier_HLV_Inter,24,FALSE),IF(AND(WEEKDAY(GP4,2)=1,COUNTIF(Jours_fériés,GP4+1)),HLOOKUP(GP4+2,Journalier_HLV_Inter,23,FALSE)-HLOOKUP(GP4+3,Journalier_HLV_Inter,24,FALSE),IF(AND(WEEKDAY(GP4,2)=1,COUNTIF(Jours_fériés,GP4+2)),HLOOKUP(GP4+1,Journalier_HLV_Inter,23,FALSE)-HLOOKUP(GP4+3,Journalier_HLV_Inter,24,FALSE),IF(AND(WEEKDAY(GP4,2)=2,COUNTIF(Jours_fériés,AND(GP4+1,GP4+2))),HLOOKUP(GP4+3,Journalier_HLV_Inter,23,FALSE)-HLOOKUP(GP4+4,Journalier_HLV_Inter,24,FALSE),IF(AND(WEEKDAY(GP4,2)=2,COUNTIF(Jours_fériés,GP4+1)),HLOOKUP(GP4+2,Journalier_HLV_Inter,23,FALSE)-HLOOKUP(GP4+3,Journalier_HLV_Inter,24,FALSE),IF(AND(WEEKDAY(GP4,2)=2,COUNTIF(Jours_fériés,GP4+2)),HLOOKUP(GP4+1,Journalier_HLV_Inter,23,FALSE)-HLOOKUP(GP4+3,Journalier_HLV_Inter,24,FALSE),IF(AND(WEEKDAY(GP4,2)=3,COUNTIF(Jours_fériés,AND(GP4+1,GP4+2))),HLOOKUP(GP4+3,Journalier_HLV_Inter,23,FALSE)-HLOOKUP(GP4+4,Journalier_HLV_Inter,24,FALSE),IF(AND(WEEKDAY(GP4,2)=3,COUNTIF(Jours_fériés,GP4+1)),HLOOKUP(GP4+2,Journalier_HLV_Inter,23,FALSE)-HLOOKUP(GP4+3,Journalier_HLV_Inter,24,FALSE),IF(AND(WEEKDAY(GP4,2)=3,COUNTIF(Jours_fériés,GP4+2)),HLOOKUP(GP4+1,Journalier_HLV_Inter,23,FALSE)-HLOOKUP(GP4+5,Journalier_HLV_Inter,24,FALSE),IF(WEEKDAY(GP4,2)=4,(HLOOKUP(GP4+1,Journalier_HLV_Inter,23,FALSE)-HLOOKUP(GP4+4,Journalier_HLV_Inter,24,FALSE)),IF(AND(WEEKDAY(GP4,2)=4,COUNTIF(Jours_fériés,GP4+1)),HLOOKUP(GP4+4,Journalier_HLV_Inter,23,FALSE)-HLOOKUP(GP4+5,Journalier_HLV_Inter,24,FALSE),IF(AND(WEEKDAY(GP4,2)=4,COUNTIF(Jours_fériés,AND(GP4+1,GP4+4))),HLOOKUP(GP4+5,Journalier_HLV_Inter,23,FALSE)-HLOOKUP(GP4+6,Journalier_HLV_Inter,24,FALSE),IF(AND(WEEKDAY(GP4,2)=4,COUNTIF(Jours_fériés,GP4+4)),HLOOKUP(GP4+1,Journalier_HLV_Inter,23,FALSE)-HLOOKUP(GP4+5,Journalier_HLV_Inter,24,FALSE),IF(AND(WEEKDAY(GP4,2)=5,COUNTIF(Jours_fériés,GP4+3)),HLOOKUP(GP4+4,Journalier_HLV_Inter,23,FALSE)-HLOOKUP(GP4+5,Journalier_HLV_Inter,24,FALSE),IF(AND(WEEKDAY(GP4,2)=5,COUNTIF(Jours_fériés,GP4+4)),HLOOKUP(GP4+3,Journalier_HLV_Inter,23,FALSE)-HLOOKUP(GP4+5,Journalier_HLV_Inter,24,FALSE),IF(COUNTIF(Week_end,GP4),0,IF(COUNTIF(Jours_fériés,GP4),0,HLOOKUP(GP4+1,Journalier_HLV_Inter,23,FALSE)-HLOOKUP(GP4+2,Journalier_HLV_Inter,24,FALSE)))))))))))))))))))</f>
        <v>0</v>
      </c>
      <c r="GQ33" s="70">
        <f>IF(WEEKDAY(GQ4,2)=5,(HLOOKUP(GQ4+3,Journalier_HLV_Inter,23,FALSE)-HLOOKUP(GQ4+4,Journalier_HLV_Inter,24,FALSE)),IF(AND(WEEKDAY(GQ4,2)=1,COUNTIF(Jours_fériés,AND(GQ4+1,IE+2))),HLOOKUP(GQ4+3,Journalier_HLV_Inter,23,FALSE)-HLOOKUP(GQ4+4,Journalier_HLV_Inter,24,FALSE),IF(AND(WEEKDAY(GQ4,2)=1,COUNTIF(Jours_fériés,GQ4+1)),HLOOKUP(GQ4+2,Journalier_HLV_Inter,23,FALSE)-HLOOKUP(GQ4+3,Journalier_HLV_Inter,24,FALSE),IF(AND(WEEKDAY(GQ4,2)=1,COUNTIF(Jours_fériés,GQ4+2)),HLOOKUP(GQ4+1,Journalier_HLV_Inter,23,FALSE)-HLOOKUP(GQ4+3,Journalier_HLV_Inter,24,FALSE),IF(AND(WEEKDAY(GQ4,2)=2,COUNTIF(Jours_fériés,AND(GQ4+1,GQ4+2))),HLOOKUP(GQ4+3,Journalier_HLV_Inter,23,FALSE)-HLOOKUP(GQ4+4,Journalier_HLV_Inter,24,FALSE),IF(AND(WEEKDAY(GQ4,2)=2,COUNTIF(Jours_fériés,GQ4+1)),HLOOKUP(GQ4+2,Journalier_HLV_Inter,23,FALSE)-HLOOKUP(GQ4+3,Journalier_HLV_Inter,24,FALSE),IF(AND(WEEKDAY(GQ4,2)=2,COUNTIF(Jours_fériés,GQ4+2)),HLOOKUP(GQ4+1,Journalier_HLV_Inter,23,FALSE)-HLOOKUP(GQ4+3,Journalier_HLV_Inter,24,FALSE),IF(AND(WEEKDAY(GQ4,2)=3,COUNTIF(Jours_fériés,AND(GQ4+1,GQ4+2))),HLOOKUP(GQ4+3,Journalier_HLV_Inter,23,FALSE)-HLOOKUP(GQ4+4,Journalier_HLV_Inter,24,FALSE),IF(AND(WEEKDAY(GQ4,2)=3,COUNTIF(Jours_fériés,GQ4+1)),HLOOKUP(GQ4+2,Journalier_HLV_Inter,23,FALSE)-HLOOKUP(GQ4+3,Journalier_HLV_Inter,24,FALSE),IF(AND(WEEKDAY(GQ4,2)=3,COUNTIF(Jours_fériés,GQ4+2)),HLOOKUP(GQ4+1,Journalier_HLV_Inter,23,FALSE)-HLOOKUP(GQ4+5,Journalier_HLV_Inter,24,FALSE),IF(WEEKDAY(GQ4,2)=4,(HLOOKUP(GQ4+1,Journalier_HLV_Inter,23,FALSE)-HLOOKUP(GQ4+4,Journalier_HLV_Inter,24,FALSE)),IF(AND(WEEKDAY(GQ4,2)=4,COUNTIF(Jours_fériés,GQ4+1)),HLOOKUP(GQ4+4,Journalier_HLV_Inter,23,FALSE)-HLOOKUP(GQ4+5,Journalier_HLV_Inter,24,FALSE),IF(AND(WEEKDAY(GQ4,2)=4,COUNTIF(Jours_fériés,AND(GQ4+1,GQ4+4))),HLOOKUP(GQ4+5,Journalier_HLV_Inter,23,FALSE)-HLOOKUP(GQ4+6,Journalier_HLV_Inter,24,FALSE),IF(AND(WEEKDAY(GQ4,2)=4,COUNTIF(Jours_fériés,GQ4+4)),HLOOKUP(GQ4+1,Journalier_HLV_Inter,23,FALSE)-HLOOKUP(GQ4+5,Journalier_HLV_Inter,24,FALSE),IF(AND(WEEKDAY(GQ4,2)=5,COUNTIF(Jours_fériés,GQ4+3)),HLOOKUP(GQ4+4,Journalier_HLV_Inter,23,FALSE)-HLOOKUP(GQ4+5,Journalier_HLV_Inter,24,FALSE),IF(AND(WEEKDAY(GQ4,2)=5,COUNTIF(Jours_fériés,GQ4+4)),HLOOKUP(GQ4+3,Journalier_HLV_Inter,23,FALSE)-HLOOKUP(GQ4+5,Journalier_HLV_Inter,24,FALSE),IF(COUNTIF(Week_end,GQ4),0,IF(COUNTIF(Jours_fériés,GQ4),0,HLOOKUP(GQ4+1,Journalier_HLV_Inter,23,FALSE)-HLOOKUP(GQ4+2,Journalier_HLV_Inter,24,FALSE)))))))))))))))))))</f>
        <v>0</v>
      </c>
      <c r="GR33" s="70">
        <f>IF(WEEKDAY(GR4,2)=5,(HLOOKUP(GR4+3,Journalier_HLV_Inter,23,FALSE)-HLOOKUP(GR4+4,Journalier_HLV_Inter,24,FALSE)),IF(AND(WEEKDAY(GR4,2)=1,COUNTIF(Jours_fériés,AND(GR4+1,IE+2))),HLOOKUP(GR4+3,Journalier_HLV_Inter,23,FALSE)-HLOOKUP(GR4+4,Journalier_HLV_Inter,24,FALSE),IF(AND(WEEKDAY(GR4,2)=1,COUNTIF(Jours_fériés,GR4+1)),HLOOKUP(GR4+2,Journalier_HLV_Inter,23,FALSE)-HLOOKUP(GR4+3,Journalier_HLV_Inter,24,FALSE),IF(AND(WEEKDAY(GR4,2)=1,COUNTIF(Jours_fériés,GR4+2)),HLOOKUP(GR4+1,Journalier_HLV_Inter,23,FALSE)-HLOOKUP(GR4+3,Journalier_HLV_Inter,24,FALSE),IF(AND(WEEKDAY(GR4,2)=2,COUNTIF(Jours_fériés,AND(GR4+1,GR4+2))),HLOOKUP(GR4+3,Journalier_HLV_Inter,23,FALSE)-HLOOKUP(GR4+4,Journalier_HLV_Inter,24,FALSE),IF(AND(WEEKDAY(GR4,2)=2,COUNTIF(Jours_fériés,GR4+1)),HLOOKUP(GR4+2,Journalier_HLV_Inter,23,FALSE)-HLOOKUP(GR4+3,Journalier_HLV_Inter,24,FALSE),IF(AND(WEEKDAY(GR4,2)=2,COUNTIF(Jours_fériés,GR4+2)),HLOOKUP(GR4+1,Journalier_HLV_Inter,23,FALSE)-HLOOKUP(GR4+3,Journalier_HLV_Inter,24,FALSE),IF(AND(WEEKDAY(GR4,2)=3,COUNTIF(Jours_fériés,AND(GR4+1,GR4+2))),HLOOKUP(GR4+3,Journalier_HLV_Inter,23,FALSE)-HLOOKUP(GR4+4,Journalier_HLV_Inter,24,FALSE),IF(AND(WEEKDAY(GR4,2)=3,COUNTIF(Jours_fériés,GR4+1)),HLOOKUP(GR4+2,Journalier_HLV_Inter,23,FALSE)-HLOOKUP(GR4+3,Journalier_HLV_Inter,24,FALSE),IF(AND(WEEKDAY(GR4,2)=3,COUNTIF(Jours_fériés,GR4+2)),HLOOKUP(GR4+1,Journalier_HLV_Inter,23,FALSE)-HLOOKUP(GR4+5,Journalier_HLV_Inter,24,FALSE),IF(WEEKDAY(GR4,2)=4,(HLOOKUP(GR4+1,Journalier_HLV_Inter,23,FALSE)-HLOOKUP(GR4+4,Journalier_HLV_Inter,24,FALSE)),IF(AND(WEEKDAY(GR4,2)=4,COUNTIF(Jours_fériés,GR4+1)),HLOOKUP(GR4+4,Journalier_HLV_Inter,23,FALSE)-HLOOKUP(GR4+5,Journalier_HLV_Inter,24,FALSE),IF(AND(WEEKDAY(GR4,2)=4,COUNTIF(Jours_fériés,AND(GR4+1,GR4+4))),HLOOKUP(GR4+5,Journalier_HLV_Inter,23,FALSE)-HLOOKUP(GR4+6,Journalier_HLV_Inter,24,FALSE),IF(AND(WEEKDAY(GR4,2)=4,COUNTIF(Jours_fériés,GR4+4)),HLOOKUP(GR4+1,Journalier_HLV_Inter,23,FALSE)-HLOOKUP(GR4+5,Journalier_HLV_Inter,24,FALSE),IF(AND(WEEKDAY(GR4,2)=5,COUNTIF(Jours_fériés,GR4+3)),HLOOKUP(GR4+4,Journalier_HLV_Inter,23,FALSE)-HLOOKUP(GR4+5,Journalier_HLV_Inter,24,FALSE),IF(AND(WEEKDAY(GR4,2)=5,COUNTIF(Jours_fériés,GR4+4)),HLOOKUP(GR4+3,Journalier_HLV_Inter,23,FALSE)-HLOOKUP(GR4+5,Journalier_HLV_Inter,24,FALSE),IF(COUNTIF(Week_end,GR4),0,IF(COUNTIF(Jours_fériés,GR4),0,HLOOKUP(GR4+1,Journalier_HLV_Inter,23,FALSE)-HLOOKUP(GR4+2,Journalier_HLV_Inter,24,FALSE)))))))))))))))))))</f>
        <v>0</v>
      </c>
      <c r="GS33" s="70">
        <f>IF(WEEKDAY(GS4,2)=5,(HLOOKUP(GS4+3,Journalier_HLV_Inter,23,FALSE)-HLOOKUP(GS4+4,Journalier_HLV_Inter,24,FALSE)),IF(AND(WEEKDAY(GS4,2)=1,COUNTIF(Jours_fériés,AND(GS4+1,IE+2))),HLOOKUP(GS4+3,Journalier_HLV_Inter,23,FALSE)-HLOOKUP(GS4+4,Journalier_HLV_Inter,24,FALSE),IF(AND(WEEKDAY(GS4,2)=1,COUNTIF(Jours_fériés,GS4+1)),HLOOKUP(GS4+2,Journalier_HLV_Inter,23,FALSE)-HLOOKUP(GS4+3,Journalier_HLV_Inter,24,FALSE),IF(AND(WEEKDAY(GS4,2)=1,COUNTIF(Jours_fériés,GS4+2)),HLOOKUP(GS4+1,Journalier_HLV_Inter,23,FALSE)-HLOOKUP(GS4+3,Journalier_HLV_Inter,24,FALSE),IF(AND(WEEKDAY(GS4,2)=2,COUNTIF(Jours_fériés,AND(GS4+1,GS4+2))),HLOOKUP(GS4+3,Journalier_HLV_Inter,23,FALSE)-HLOOKUP(GS4+4,Journalier_HLV_Inter,24,FALSE),IF(AND(WEEKDAY(GS4,2)=2,COUNTIF(Jours_fériés,GS4+1)),HLOOKUP(GS4+2,Journalier_HLV_Inter,23,FALSE)-HLOOKUP(GS4+3,Journalier_HLV_Inter,24,FALSE),IF(AND(WEEKDAY(GS4,2)=2,COUNTIF(Jours_fériés,GS4+2)),HLOOKUP(GS4+1,Journalier_HLV_Inter,23,FALSE)-HLOOKUP(GS4+3,Journalier_HLV_Inter,24,FALSE),IF(AND(WEEKDAY(GS4,2)=3,COUNTIF(Jours_fériés,AND(GS4+1,GS4+2))),HLOOKUP(GS4+3,Journalier_HLV_Inter,23,FALSE)-HLOOKUP(GS4+4,Journalier_HLV_Inter,24,FALSE),IF(AND(WEEKDAY(GS4,2)=3,COUNTIF(Jours_fériés,GS4+1)),HLOOKUP(GS4+2,Journalier_HLV_Inter,23,FALSE)-HLOOKUP(GS4+3,Journalier_HLV_Inter,24,FALSE),IF(AND(WEEKDAY(GS4,2)=3,COUNTIF(Jours_fériés,GS4+2)),HLOOKUP(GS4+1,Journalier_HLV_Inter,23,FALSE)-HLOOKUP(GS4+5,Journalier_HLV_Inter,24,FALSE),IF(WEEKDAY(GS4,2)=4,(HLOOKUP(GS4+1,Journalier_HLV_Inter,23,FALSE)-HLOOKUP(GS4+4,Journalier_HLV_Inter,24,FALSE)),IF(AND(WEEKDAY(GS4,2)=4,COUNTIF(Jours_fériés,GS4+1)),HLOOKUP(GS4+4,Journalier_HLV_Inter,23,FALSE)-HLOOKUP(GS4+5,Journalier_HLV_Inter,24,FALSE),IF(AND(WEEKDAY(GS4,2)=4,COUNTIF(Jours_fériés,AND(GS4+1,GS4+4))),HLOOKUP(GS4+5,Journalier_HLV_Inter,23,FALSE)-HLOOKUP(GS4+6,Journalier_HLV_Inter,24,FALSE),IF(AND(WEEKDAY(GS4,2)=4,COUNTIF(Jours_fériés,GS4+4)),HLOOKUP(GS4+1,Journalier_HLV_Inter,23,FALSE)-HLOOKUP(GS4+5,Journalier_HLV_Inter,24,FALSE),IF(AND(WEEKDAY(GS4,2)=5,COUNTIF(Jours_fériés,GS4+3)),HLOOKUP(GS4+4,Journalier_HLV_Inter,23,FALSE)-HLOOKUP(GS4+5,Journalier_HLV_Inter,24,FALSE),IF(AND(WEEKDAY(GS4,2)=5,COUNTIF(Jours_fériés,GS4+4)),HLOOKUP(GS4+3,Journalier_HLV_Inter,23,FALSE)-HLOOKUP(GS4+5,Journalier_HLV_Inter,24,FALSE),IF(COUNTIF(Week_end,GS4),0,IF(COUNTIF(Jours_fériés,GS4),0,HLOOKUP(GS4+1,Journalier_HLV_Inter,23,FALSE)-HLOOKUP(GS4+2,Journalier_HLV_Inter,24,FALSE)))))))))))))))))))</f>
        <v>0</v>
      </c>
      <c r="GT33" s="70">
        <f>IF(WEEKDAY(GT4,2)=5,(HLOOKUP(GT4+3,Journalier_HLV_Inter,23,FALSE)-HLOOKUP(GT4+4,Journalier_HLV_Inter,24,FALSE)),IF(AND(WEEKDAY(GT4,2)=1,COUNTIF(Jours_fériés,AND(GT4+1,IE+2))),HLOOKUP(GT4+3,Journalier_HLV_Inter,23,FALSE)-HLOOKUP(GT4+4,Journalier_HLV_Inter,24,FALSE),IF(AND(WEEKDAY(GT4,2)=1,COUNTIF(Jours_fériés,GT4+1)),HLOOKUP(GT4+2,Journalier_HLV_Inter,23,FALSE)-HLOOKUP(GT4+3,Journalier_HLV_Inter,24,FALSE),IF(AND(WEEKDAY(GT4,2)=1,COUNTIF(Jours_fériés,GT4+2)),HLOOKUP(GT4+1,Journalier_HLV_Inter,23,FALSE)-HLOOKUP(GT4+3,Journalier_HLV_Inter,24,FALSE),IF(AND(WEEKDAY(GT4,2)=2,COUNTIF(Jours_fériés,AND(GT4+1,GT4+2))),HLOOKUP(GT4+3,Journalier_HLV_Inter,23,FALSE)-HLOOKUP(GT4+4,Journalier_HLV_Inter,24,FALSE),IF(AND(WEEKDAY(GT4,2)=2,COUNTIF(Jours_fériés,GT4+1)),HLOOKUP(GT4+2,Journalier_HLV_Inter,23,FALSE)-HLOOKUP(GT4+3,Journalier_HLV_Inter,24,FALSE),IF(AND(WEEKDAY(GT4,2)=2,COUNTIF(Jours_fériés,GT4+2)),HLOOKUP(GT4+1,Journalier_HLV_Inter,23,FALSE)-HLOOKUP(GT4+3,Journalier_HLV_Inter,24,FALSE),IF(AND(WEEKDAY(GT4,2)=3,COUNTIF(Jours_fériés,AND(GT4+1,GT4+2))),HLOOKUP(GT4+3,Journalier_HLV_Inter,23,FALSE)-HLOOKUP(GT4+4,Journalier_HLV_Inter,24,FALSE),IF(AND(WEEKDAY(GT4,2)=3,COUNTIF(Jours_fériés,GT4+1)),HLOOKUP(GT4+2,Journalier_HLV_Inter,23,FALSE)-HLOOKUP(GT4+3,Journalier_HLV_Inter,24,FALSE),IF(AND(WEEKDAY(GT4,2)=3,COUNTIF(Jours_fériés,GT4+2)),HLOOKUP(GT4+1,Journalier_HLV_Inter,23,FALSE)-HLOOKUP(GT4+5,Journalier_HLV_Inter,24,FALSE),IF(WEEKDAY(GT4,2)=4,(HLOOKUP(GT4+1,Journalier_HLV_Inter,23,FALSE)-HLOOKUP(GT4+4,Journalier_HLV_Inter,24,FALSE)),IF(AND(WEEKDAY(GT4,2)=4,COUNTIF(Jours_fériés,GT4+1)),HLOOKUP(GT4+4,Journalier_HLV_Inter,23,FALSE)-HLOOKUP(GT4+5,Journalier_HLV_Inter,24,FALSE),IF(AND(WEEKDAY(GT4,2)=4,COUNTIF(Jours_fériés,AND(GT4+1,GT4+4))),HLOOKUP(GT4+5,Journalier_HLV_Inter,23,FALSE)-HLOOKUP(GT4+6,Journalier_HLV_Inter,24,FALSE),IF(AND(WEEKDAY(GT4,2)=4,COUNTIF(Jours_fériés,GT4+4)),HLOOKUP(GT4+1,Journalier_HLV_Inter,23,FALSE)-HLOOKUP(GT4+5,Journalier_HLV_Inter,24,FALSE),IF(AND(WEEKDAY(GT4,2)=5,COUNTIF(Jours_fériés,GT4+3)),HLOOKUP(GT4+4,Journalier_HLV_Inter,23,FALSE)-HLOOKUP(GT4+5,Journalier_HLV_Inter,24,FALSE),IF(AND(WEEKDAY(GT4,2)=5,COUNTIF(Jours_fériés,GT4+4)),HLOOKUP(GT4+3,Journalier_HLV_Inter,23,FALSE)-HLOOKUP(GT4+5,Journalier_HLV_Inter,24,FALSE),IF(COUNTIF(Week_end,GT4),0,IF(COUNTIF(Jours_fériés,GT4),0,HLOOKUP(GT4+1,Journalier_HLV_Inter,23,FALSE)-HLOOKUP(GT4+2,Journalier_HLV_Inter,24,FALSE)))))))))))))))))))</f>
        <v>0</v>
      </c>
      <c r="GU33" s="70">
        <f>IF(WEEKDAY(GU4,2)=5,(HLOOKUP(GU4+3,Journalier_HLV_Inter,23,FALSE)-HLOOKUP(GU4+4,Journalier_HLV_Inter,24,FALSE)),IF(AND(WEEKDAY(GU4,2)=1,COUNTIF(Jours_fériés,AND(GU4+1,IE+2))),HLOOKUP(GU4+3,Journalier_HLV_Inter,23,FALSE)-HLOOKUP(GU4+4,Journalier_HLV_Inter,24,FALSE),IF(AND(WEEKDAY(GU4,2)=1,COUNTIF(Jours_fériés,GU4+1)),HLOOKUP(GU4+2,Journalier_HLV_Inter,23,FALSE)-HLOOKUP(GU4+3,Journalier_HLV_Inter,24,FALSE),IF(AND(WEEKDAY(GU4,2)=1,COUNTIF(Jours_fériés,GU4+2)),HLOOKUP(GU4+1,Journalier_HLV_Inter,23,FALSE)-HLOOKUP(GU4+3,Journalier_HLV_Inter,24,FALSE),IF(AND(WEEKDAY(GU4,2)=2,COUNTIF(Jours_fériés,AND(GU4+1,GU4+2))),HLOOKUP(GU4+3,Journalier_HLV_Inter,23,FALSE)-HLOOKUP(GU4+4,Journalier_HLV_Inter,24,FALSE),IF(AND(WEEKDAY(GU4,2)=2,COUNTIF(Jours_fériés,GU4+1)),HLOOKUP(GU4+2,Journalier_HLV_Inter,23,FALSE)-HLOOKUP(GU4+3,Journalier_HLV_Inter,24,FALSE),IF(AND(WEEKDAY(GU4,2)=2,COUNTIF(Jours_fériés,GU4+2)),HLOOKUP(GU4+1,Journalier_HLV_Inter,23,FALSE)-HLOOKUP(GU4+3,Journalier_HLV_Inter,24,FALSE),IF(AND(WEEKDAY(GU4,2)=3,COUNTIF(Jours_fériés,AND(GU4+1,GU4+2))),HLOOKUP(GU4+3,Journalier_HLV_Inter,23,FALSE)-HLOOKUP(GU4+4,Journalier_HLV_Inter,24,FALSE),IF(AND(WEEKDAY(GU4,2)=3,COUNTIF(Jours_fériés,GU4+1)),HLOOKUP(GU4+2,Journalier_HLV_Inter,23,FALSE)-HLOOKUP(GU4+3,Journalier_HLV_Inter,24,FALSE),IF(AND(WEEKDAY(GU4,2)=3,COUNTIF(Jours_fériés,GU4+2)),HLOOKUP(GU4+1,Journalier_HLV_Inter,23,FALSE)-HLOOKUP(GU4+5,Journalier_HLV_Inter,24,FALSE),IF(WEEKDAY(GU4,2)=4,(HLOOKUP(GU4+1,Journalier_HLV_Inter,23,FALSE)-HLOOKUP(GU4+4,Journalier_HLV_Inter,24,FALSE)),IF(AND(WEEKDAY(GU4,2)=4,COUNTIF(Jours_fériés,GU4+1)),HLOOKUP(GU4+4,Journalier_HLV_Inter,23,FALSE)-HLOOKUP(GU4+5,Journalier_HLV_Inter,24,FALSE),IF(AND(WEEKDAY(GU4,2)=4,COUNTIF(Jours_fériés,AND(GU4+1,GU4+4))),HLOOKUP(GU4+5,Journalier_HLV_Inter,23,FALSE)-HLOOKUP(GU4+6,Journalier_HLV_Inter,24,FALSE),IF(AND(WEEKDAY(GU4,2)=4,COUNTIF(Jours_fériés,GU4+4)),HLOOKUP(GU4+1,Journalier_HLV_Inter,23,FALSE)-HLOOKUP(GU4+5,Journalier_HLV_Inter,24,FALSE),IF(AND(WEEKDAY(GU4,2)=5,COUNTIF(Jours_fériés,GU4+3)),HLOOKUP(GU4+4,Journalier_HLV_Inter,23,FALSE)-HLOOKUP(GU4+5,Journalier_HLV_Inter,24,FALSE),IF(AND(WEEKDAY(GU4,2)=5,COUNTIF(Jours_fériés,GU4+4)),HLOOKUP(GU4+3,Journalier_HLV_Inter,23,FALSE)-HLOOKUP(GU4+5,Journalier_HLV_Inter,24,FALSE),IF(COUNTIF(Week_end,GU4),0,IF(COUNTIF(Jours_fériés,GU4),0,HLOOKUP(GU4+1,Journalier_HLV_Inter,23,FALSE)-HLOOKUP(GU4+2,Journalier_HLV_Inter,24,FALSE)))))))))))))))))))</f>
        <v>0</v>
      </c>
      <c r="GV33" s="70">
        <f>IF(WEEKDAY(GV4,2)=5,(HLOOKUP(GV4+3,Journalier_HLV_Inter,23,FALSE)-HLOOKUP(GV4+4,Journalier_HLV_Inter,24,FALSE)),IF(AND(WEEKDAY(GV4,2)=1,COUNTIF(Jours_fériés,AND(GV4+1,IE+2))),HLOOKUP(GV4+3,Journalier_HLV_Inter,23,FALSE)-HLOOKUP(GV4+4,Journalier_HLV_Inter,24,FALSE),IF(AND(WEEKDAY(GV4,2)=1,COUNTIF(Jours_fériés,GV4+1)),HLOOKUP(GV4+2,Journalier_HLV_Inter,23,FALSE)-HLOOKUP(GV4+3,Journalier_HLV_Inter,24,FALSE),IF(AND(WEEKDAY(GV4,2)=1,COUNTIF(Jours_fériés,GV4+2)),HLOOKUP(GV4+1,Journalier_HLV_Inter,23,FALSE)-HLOOKUP(GV4+3,Journalier_HLV_Inter,24,FALSE),IF(AND(WEEKDAY(GV4,2)=2,COUNTIF(Jours_fériés,AND(GV4+1,GV4+2))),HLOOKUP(GV4+3,Journalier_HLV_Inter,23,FALSE)-HLOOKUP(GV4+4,Journalier_HLV_Inter,24,FALSE),IF(AND(WEEKDAY(GV4,2)=2,COUNTIF(Jours_fériés,GV4+1)),HLOOKUP(GV4+2,Journalier_HLV_Inter,23,FALSE)-HLOOKUP(GV4+3,Journalier_HLV_Inter,24,FALSE),IF(AND(WEEKDAY(GV4,2)=2,COUNTIF(Jours_fériés,GV4+2)),HLOOKUP(GV4+1,Journalier_HLV_Inter,23,FALSE)-HLOOKUP(GV4+3,Journalier_HLV_Inter,24,FALSE),IF(AND(WEEKDAY(GV4,2)=3,COUNTIF(Jours_fériés,AND(GV4+1,GV4+2))),HLOOKUP(GV4+3,Journalier_HLV_Inter,23,FALSE)-HLOOKUP(GV4+4,Journalier_HLV_Inter,24,FALSE),IF(AND(WEEKDAY(GV4,2)=3,COUNTIF(Jours_fériés,GV4+1)),HLOOKUP(GV4+2,Journalier_HLV_Inter,23,FALSE)-HLOOKUP(GV4+3,Journalier_HLV_Inter,24,FALSE),IF(AND(WEEKDAY(GV4,2)=3,COUNTIF(Jours_fériés,GV4+2)),HLOOKUP(GV4+1,Journalier_HLV_Inter,23,FALSE)-HLOOKUP(GV4+5,Journalier_HLV_Inter,24,FALSE),IF(WEEKDAY(GV4,2)=4,(HLOOKUP(GV4+1,Journalier_HLV_Inter,23,FALSE)-HLOOKUP(GV4+4,Journalier_HLV_Inter,24,FALSE)),IF(AND(WEEKDAY(GV4,2)=4,COUNTIF(Jours_fériés,GV4+1)),HLOOKUP(GV4+4,Journalier_HLV_Inter,23,FALSE)-HLOOKUP(GV4+5,Journalier_HLV_Inter,24,FALSE),IF(AND(WEEKDAY(GV4,2)=4,COUNTIF(Jours_fériés,AND(GV4+1,GV4+4))),HLOOKUP(GV4+5,Journalier_HLV_Inter,23,FALSE)-HLOOKUP(GV4+6,Journalier_HLV_Inter,24,FALSE),IF(AND(WEEKDAY(GV4,2)=4,COUNTIF(Jours_fériés,GV4+4)),HLOOKUP(GV4+1,Journalier_HLV_Inter,23,FALSE)-HLOOKUP(GV4+5,Journalier_HLV_Inter,24,FALSE),IF(AND(WEEKDAY(GV4,2)=5,COUNTIF(Jours_fériés,GV4+3)),HLOOKUP(GV4+4,Journalier_HLV_Inter,23,FALSE)-HLOOKUP(GV4+5,Journalier_HLV_Inter,24,FALSE),IF(AND(WEEKDAY(GV4,2)=5,COUNTIF(Jours_fériés,GV4+4)),HLOOKUP(GV4+3,Journalier_HLV_Inter,23,FALSE)-HLOOKUP(GV4+5,Journalier_HLV_Inter,24,FALSE),IF(COUNTIF(Week_end,GV4),0,IF(COUNTIF(Jours_fériés,GV4),0,HLOOKUP(GV4+1,Journalier_HLV_Inter,23,FALSE)-HLOOKUP(GV4+2,Journalier_HLV_Inter,24,FALSE)))))))))))))))))))</f>
        <v>0</v>
      </c>
      <c r="GW33" s="70">
        <f>IF(WEEKDAY(GW4,2)=5,(HLOOKUP(GW4+3,Journalier_HLV_Inter,23,FALSE)-HLOOKUP(GW4+4,Journalier_HLV_Inter,24,FALSE)),IF(AND(WEEKDAY(GW4,2)=1,COUNTIF(Jours_fériés,AND(GW4+1,IE+2))),HLOOKUP(GW4+3,Journalier_HLV_Inter,23,FALSE)-HLOOKUP(GW4+4,Journalier_HLV_Inter,24,FALSE),IF(AND(WEEKDAY(GW4,2)=1,COUNTIF(Jours_fériés,GW4+1)),HLOOKUP(GW4+2,Journalier_HLV_Inter,23,FALSE)-HLOOKUP(GW4+3,Journalier_HLV_Inter,24,FALSE),IF(AND(WEEKDAY(GW4,2)=1,COUNTIF(Jours_fériés,GW4+2)),HLOOKUP(GW4+1,Journalier_HLV_Inter,23,FALSE)-HLOOKUP(GW4+3,Journalier_HLV_Inter,24,FALSE),IF(AND(WEEKDAY(GW4,2)=2,COUNTIF(Jours_fériés,AND(GW4+1,GW4+2))),HLOOKUP(GW4+3,Journalier_HLV_Inter,23,FALSE)-HLOOKUP(GW4+4,Journalier_HLV_Inter,24,FALSE),IF(AND(WEEKDAY(GW4,2)=2,COUNTIF(Jours_fériés,GW4+1)),HLOOKUP(GW4+2,Journalier_HLV_Inter,23,FALSE)-HLOOKUP(GW4+3,Journalier_HLV_Inter,24,FALSE),IF(AND(WEEKDAY(GW4,2)=2,COUNTIF(Jours_fériés,GW4+2)),HLOOKUP(GW4+1,Journalier_HLV_Inter,23,FALSE)-HLOOKUP(GW4+3,Journalier_HLV_Inter,24,FALSE),IF(AND(WEEKDAY(GW4,2)=3,COUNTIF(Jours_fériés,AND(GW4+1,GW4+2))),HLOOKUP(GW4+3,Journalier_HLV_Inter,23,FALSE)-HLOOKUP(GW4+4,Journalier_HLV_Inter,24,FALSE),IF(AND(WEEKDAY(GW4,2)=3,COUNTIF(Jours_fériés,GW4+1)),HLOOKUP(GW4+2,Journalier_HLV_Inter,23,FALSE)-HLOOKUP(GW4+3,Journalier_HLV_Inter,24,FALSE),IF(AND(WEEKDAY(GW4,2)=3,COUNTIF(Jours_fériés,GW4+2)),HLOOKUP(GW4+1,Journalier_HLV_Inter,23,FALSE)-HLOOKUP(GW4+5,Journalier_HLV_Inter,24,FALSE),IF(WEEKDAY(GW4,2)=4,(HLOOKUP(GW4+1,Journalier_HLV_Inter,23,FALSE)-HLOOKUP(GW4+4,Journalier_HLV_Inter,24,FALSE)),IF(AND(WEEKDAY(GW4,2)=4,COUNTIF(Jours_fériés,GW4+1)),HLOOKUP(GW4+4,Journalier_HLV_Inter,23,FALSE)-HLOOKUP(GW4+5,Journalier_HLV_Inter,24,FALSE),IF(AND(WEEKDAY(GW4,2)=4,COUNTIF(Jours_fériés,AND(GW4+1,GW4+4))),HLOOKUP(GW4+5,Journalier_HLV_Inter,23,FALSE)-HLOOKUP(GW4+6,Journalier_HLV_Inter,24,FALSE),IF(AND(WEEKDAY(GW4,2)=4,COUNTIF(Jours_fériés,GW4+4)),HLOOKUP(GW4+1,Journalier_HLV_Inter,23,FALSE)-HLOOKUP(GW4+5,Journalier_HLV_Inter,24,FALSE),IF(AND(WEEKDAY(GW4,2)=5,COUNTIF(Jours_fériés,GW4+3)),HLOOKUP(GW4+4,Journalier_HLV_Inter,23,FALSE)-HLOOKUP(GW4+5,Journalier_HLV_Inter,24,FALSE),IF(AND(WEEKDAY(GW4,2)=5,COUNTIF(Jours_fériés,GW4+4)),HLOOKUP(GW4+3,Journalier_HLV_Inter,23,FALSE)-HLOOKUP(GW4+5,Journalier_HLV_Inter,24,FALSE),IF(COUNTIF(Week_end,GW4),0,IF(COUNTIF(Jours_fériés,GW4),0,HLOOKUP(GW4+1,Journalier_HLV_Inter,23,FALSE)-HLOOKUP(GW4+2,Journalier_HLV_Inter,24,FALSE)))))))))))))))))))</f>
        <v>0</v>
      </c>
      <c r="GX33" s="70">
        <f>IF(WEEKDAY(GX4,2)=5,(HLOOKUP(GX4+3,Journalier_HLV_Inter,23,FALSE)-HLOOKUP(GX4+4,Journalier_HLV_Inter,24,FALSE)),IF(AND(WEEKDAY(GX4,2)=1,COUNTIF(Jours_fériés,AND(GX4+1,IE+2))),HLOOKUP(GX4+3,Journalier_HLV_Inter,23,FALSE)-HLOOKUP(GX4+4,Journalier_HLV_Inter,24,FALSE),IF(AND(WEEKDAY(GX4,2)=1,COUNTIF(Jours_fériés,GX4+1)),HLOOKUP(GX4+2,Journalier_HLV_Inter,23,FALSE)-HLOOKUP(GX4+3,Journalier_HLV_Inter,24,FALSE),IF(AND(WEEKDAY(GX4,2)=1,COUNTIF(Jours_fériés,GX4+2)),HLOOKUP(GX4+1,Journalier_HLV_Inter,23,FALSE)-HLOOKUP(GX4+3,Journalier_HLV_Inter,24,FALSE),IF(AND(WEEKDAY(GX4,2)=2,COUNTIF(Jours_fériés,AND(GX4+1,GX4+2))),HLOOKUP(GX4+3,Journalier_HLV_Inter,23,FALSE)-HLOOKUP(GX4+4,Journalier_HLV_Inter,24,FALSE),IF(AND(WEEKDAY(GX4,2)=2,COUNTIF(Jours_fériés,GX4+1)),HLOOKUP(GX4+2,Journalier_HLV_Inter,23,FALSE)-HLOOKUP(GX4+3,Journalier_HLV_Inter,24,FALSE),IF(AND(WEEKDAY(GX4,2)=2,COUNTIF(Jours_fériés,GX4+2)),HLOOKUP(GX4+1,Journalier_HLV_Inter,23,FALSE)-HLOOKUP(GX4+3,Journalier_HLV_Inter,24,FALSE),IF(AND(WEEKDAY(GX4,2)=3,COUNTIF(Jours_fériés,AND(GX4+1,GX4+2))),HLOOKUP(GX4+3,Journalier_HLV_Inter,23,FALSE)-HLOOKUP(GX4+4,Journalier_HLV_Inter,24,FALSE),IF(AND(WEEKDAY(GX4,2)=3,COUNTIF(Jours_fériés,GX4+1)),HLOOKUP(GX4+2,Journalier_HLV_Inter,23,FALSE)-HLOOKUP(GX4+3,Journalier_HLV_Inter,24,FALSE),IF(AND(WEEKDAY(GX4,2)=3,COUNTIF(Jours_fériés,GX4+2)),HLOOKUP(GX4+1,Journalier_HLV_Inter,23,FALSE)-HLOOKUP(GX4+5,Journalier_HLV_Inter,24,FALSE),IF(WEEKDAY(GX4,2)=4,(HLOOKUP(GX4+1,Journalier_HLV_Inter,23,FALSE)-HLOOKUP(GX4+4,Journalier_HLV_Inter,24,FALSE)),IF(AND(WEEKDAY(GX4,2)=4,COUNTIF(Jours_fériés,GX4+1)),HLOOKUP(GX4+4,Journalier_HLV_Inter,23,FALSE)-HLOOKUP(GX4+5,Journalier_HLV_Inter,24,FALSE),IF(AND(WEEKDAY(GX4,2)=4,COUNTIF(Jours_fériés,AND(GX4+1,GX4+4))),HLOOKUP(GX4+5,Journalier_HLV_Inter,23,FALSE)-HLOOKUP(GX4+6,Journalier_HLV_Inter,24,FALSE),IF(AND(WEEKDAY(GX4,2)=4,COUNTIF(Jours_fériés,GX4+4)),HLOOKUP(GX4+1,Journalier_HLV_Inter,23,FALSE)-HLOOKUP(GX4+5,Journalier_HLV_Inter,24,FALSE),IF(AND(WEEKDAY(GX4,2)=5,COUNTIF(Jours_fériés,GX4+3)),HLOOKUP(GX4+4,Journalier_HLV_Inter,23,FALSE)-HLOOKUP(GX4+5,Journalier_HLV_Inter,24,FALSE),IF(AND(WEEKDAY(GX4,2)=5,COUNTIF(Jours_fériés,GX4+4)),HLOOKUP(GX4+3,Journalier_HLV_Inter,23,FALSE)-HLOOKUP(GX4+5,Journalier_HLV_Inter,24,FALSE),IF(COUNTIF(Week_end,GX4),0,IF(COUNTIF(Jours_fériés,GX4),0,HLOOKUP(GX4+1,Journalier_HLV_Inter,23,FALSE)-HLOOKUP(GX4+2,Journalier_HLV_Inter,24,FALSE)))))))))))))))))))</f>
        <v>0</v>
      </c>
      <c r="GY33" s="70">
        <f>IF(WEEKDAY(GY4,2)=5,(HLOOKUP(GY4+3,Journalier_HLV_Inter,23,FALSE)-HLOOKUP(GY4+4,Journalier_HLV_Inter,24,FALSE)),IF(AND(WEEKDAY(GY4,2)=1,COUNTIF(Jours_fériés,AND(GY4+1,IE+2))),HLOOKUP(GY4+3,Journalier_HLV_Inter,23,FALSE)-HLOOKUP(GY4+4,Journalier_HLV_Inter,24,FALSE),IF(AND(WEEKDAY(GY4,2)=1,COUNTIF(Jours_fériés,GY4+1)),HLOOKUP(GY4+2,Journalier_HLV_Inter,23,FALSE)-HLOOKUP(GY4+3,Journalier_HLV_Inter,24,FALSE),IF(AND(WEEKDAY(GY4,2)=1,COUNTIF(Jours_fériés,GY4+2)),HLOOKUP(GY4+1,Journalier_HLV_Inter,23,FALSE)-HLOOKUP(GY4+3,Journalier_HLV_Inter,24,FALSE),IF(AND(WEEKDAY(GY4,2)=2,COUNTIF(Jours_fériés,AND(GY4+1,GY4+2))),HLOOKUP(GY4+3,Journalier_HLV_Inter,23,FALSE)-HLOOKUP(GY4+4,Journalier_HLV_Inter,24,FALSE),IF(AND(WEEKDAY(GY4,2)=2,COUNTIF(Jours_fériés,GY4+1)),HLOOKUP(GY4+2,Journalier_HLV_Inter,23,FALSE)-HLOOKUP(GY4+3,Journalier_HLV_Inter,24,FALSE),IF(AND(WEEKDAY(GY4,2)=2,COUNTIF(Jours_fériés,GY4+2)),HLOOKUP(GY4+1,Journalier_HLV_Inter,23,FALSE)-HLOOKUP(GY4+3,Journalier_HLV_Inter,24,FALSE),IF(AND(WEEKDAY(GY4,2)=3,COUNTIF(Jours_fériés,AND(GY4+1,GY4+2))),HLOOKUP(GY4+3,Journalier_HLV_Inter,23,FALSE)-HLOOKUP(GY4+4,Journalier_HLV_Inter,24,FALSE),IF(AND(WEEKDAY(GY4,2)=3,COUNTIF(Jours_fériés,GY4+1)),HLOOKUP(GY4+2,Journalier_HLV_Inter,23,FALSE)-HLOOKUP(GY4+3,Journalier_HLV_Inter,24,FALSE),IF(AND(WEEKDAY(GY4,2)=3,COUNTIF(Jours_fériés,GY4+2)),HLOOKUP(GY4+1,Journalier_HLV_Inter,23,FALSE)-HLOOKUP(GY4+5,Journalier_HLV_Inter,24,FALSE),IF(WEEKDAY(GY4,2)=4,(HLOOKUP(GY4+1,Journalier_HLV_Inter,23,FALSE)-HLOOKUP(GY4+4,Journalier_HLV_Inter,24,FALSE)),IF(AND(WEEKDAY(GY4,2)=4,COUNTIF(Jours_fériés,GY4+1)),HLOOKUP(GY4+4,Journalier_HLV_Inter,23,FALSE)-HLOOKUP(GY4+5,Journalier_HLV_Inter,24,FALSE),IF(AND(WEEKDAY(GY4,2)=4,COUNTIF(Jours_fériés,AND(GY4+1,GY4+4))),HLOOKUP(GY4+5,Journalier_HLV_Inter,23,FALSE)-HLOOKUP(GY4+6,Journalier_HLV_Inter,24,FALSE),IF(AND(WEEKDAY(GY4,2)=4,COUNTIF(Jours_fériés,GY4+4)),HLOOKUP(GY4+1,Journalier_HLV_Inter,23,FALSE)-HLOOKUP(GY4+5,Journalier_HLV_Inter,24,FALSE),IF(AND(WEEKDAY(GY4,2)=5,COUNTIF(Jours_fériés,GY4+3)),HLOOKUP(GY4+4,Journalier_HLV_Inter,23,FALSE)-HLOOKUP(GY4+5,Journalier_HLV_Inter,24,FALSE),IF(AND(WEEKDAY(GY4,2)=5,COUNTIF(Jours_fériés,GY4+4)),HLOOKUP(GY4+3,Journalier_HLV_Inter,23,FALSE)-HLOOKUP(GY4+5,Journalier_HLV_Inter,24,FALSE),IF(COUNTIF(Week_end,GY4),0,IF(COUNTIF(Jours_fériés,GY4),0,HLOOKUP(GY4+1,Journalier_HLV_Inter,23,FALSE)-HLOOKUP(GY4+2,Journalier_HLV_Inter,24,FALSE)))))))))))))))))))</f>
        <v>0</v>
      </c>
      <c r="GZ33" s="70">
        <f>IF(WEEKDAY(GZ4,2)=5,(HLOOKUP(GZ4+3,Journalier_HLV_Inter,23,FALSE)-HLOOKUP(GZ4+4,Journalier_HLV_Inter,24,FALSE)),IF(AND(WEEKDAY(GZ4,2)=1,COUNTIF(Jours_fériés,AND(GZ4+1,IE+2))),HLOOKUP(GZ4+3,Journalier_HLV_Inter,23,FALSE)-HLOOKUP(GZ4+4,Journalier_HLV_Inter,24,FALSE),IF(AND(WEEKDAY(GZ4,2)=1,COUNTIF(Jours_fériés,GZ4+1)),HLOOKUP(GZ4+2,Journalier_HLV_Inter,23,FALSE)-HLOOKUP(GZ4+3,Journalier_HLV_Inter,24,FALSE),IF(AND(WEEKDAY(GZ4,2)=1,COUNTIF(Jours_fériés,GZ4+2)),HLOOKUP(GZ4+1,Journalier_HLV_Inter,23,FALSE)-HLOOKUP(GZ4+3,Journalier_HLV_Inter,24,FALSE),IF(AND(WEEKDAY(GZ4,2)=2,COUNTIF(Jours_fériés,AND(GZ4+1,GZ4+2))),HLOOKUP(GZ4+3,Journalier_HLV_Inter,23,FALSE)-HLOOKUP(GZ4+4,Journalier_HLV_Inter,24,FALSE),IF(AND(WEEKDAY(GZ4,2)=2,COUNTIF(Jours_fériés,GZ4+1)),HLOOKUP(GZ4+2,Journalier_HLV_Inter,23,FALSE)-HLOOKUP(GZ4+3,Journalier_HLV_Inter,24,FALSE),IF(AND(WEEKDAY(GZ4,2)=2,COUNTIF(Jours_fériés,GZ4+2)),HLOOKUP(GZ4+1,Journalier_HLV_Inter,23,FALSE)-HLOOKUP(GZ4+3,Journalier_HLV_Inter,24,FALSE),IF(AND(WEEKDAY(GZ4,2)=3,COUNTIF(Jours_fériés,AND(GZ4+1,GZ4+2))),HLOOKUP(GZ4+3,Journalier_HLV_Inter,23,FALSE)-HLOOKUP(GZ4+4,Journalier_HLV_Inter,24,FALSE),IF(AND(WEEKDAY(GZ4,2)=3,COUNTIF(Jours_fériés,GZ4+1)),HLOOKUP(GZ4+2,Journalier_HLV_Inter,23,FALSE)-HLOOKUP(GZ4+3,Journalier_HLV_Inter,24,FALSE),IF(AND(WEEKDAY(GZ4,2)=3,COUNTIF(Jours_fériés,GZ4+2)),HLOOKUP(GZ4+1,Journalier_HLV_Inter,23,FALSE)-HLOOKUP(GZ4+5,Journalier_HLV_Inter,24,FALSE),IF(WEEKDAY(GZ4,2)=4,(HLOOKUP(GZ4+1,Journalier_HLV_Inter,23,FALSE)-HLOOKUP(GZ4+4,Journalier_HLV_Inter,24,FALSE)),IF(AND(WEEKDAY(GZ4,2)=4,COUNTIF(Jours_fériés,GZ4+1)),HLOOKUP(GZ4+4,Journalier_HLV_Inter,23,FALSE)-HLOOKUP(GZ4+5,Journalier_HLV_Inter,24,FALSE),IF(AND(WEEKDAY(GZ4,2)=4,COUNTIF(Jours_fériés,AND(GZ4+1,GZ4+4))),HLOOKUP(GZ4+5,Journalier_HLV_Inter,23,FALSE)-HLOOKUP(GZ4+6,Journalier_HLV_Inter,24,FALSE),IF(AND(WEEKDAY(GZ4,2)=4,COUNTIF(Jours_fériés,GZ4+4)),HLOOKUP(GZ4+1,Journalier_HLV_Inter,23,FALSE)-HLOOKUP(GZ4+5,Journalier_HLV_Inter,24,FALSE),IF(AND(WEEKDAY(GZ4,2)=5,COUNTIF(Jours_fériés,GZ4+3)),HLOOKUP(GZ4+4,Journalier_HLV_Inter,23,FALSE)-HLOOKUP(GZ4+5,Journalier_HLV_Inter,24,FALSE),IF(AND(WEEKDAY(GZ4,2)=5,COUNTIF(Jours_fériés,GZ4+4)),HLOOKUP(GZ4+3,Journalier_HLV_Inter,23,FALSE)-HLOOKUP(GZ4+5,Journalier_HLV_Inter,24,FALSE),IF(COUNTIF(Week_end,GZ4),0,IF(COUNTIF(Jours_fériés,GZ4),0,HLOOKUP(GZ4+1,Journalier_HLV_Inter,23,FALSE)-HLOOKUP(GZ4+2,Journalier_HLV_Inter,24,FALSE)))))))))))))))))))</f>
        <v>0</v>
      </c>
      <c r="HA33" s="70">
        <f>IF(WEEKDAY(HA4,2)=5,(HLOOKUP(HA4+3,Journalier_HLV_Inter,23,FALSE)-HLOOKUP(HA4+4,Journalier_HLV_Inter,24,FALSE)),IF(AND(WEEKDAY(HA4,2)=1,COUNTIF(Jours_fériés,AND(HA4+1,IE+2))),HLOOKUP(HA4+3,Journalier_HLV_Inter,23,FALSE)-HLOOKUP(HA4+4,Journalier_HLV_Inter,24,FALSE),IF(AND(WEEKDAY(HA4,2)=1,COUNTIF(Jours_fériés,HA4+1)),HLOOKUP(HA4+2,Journalier_HLV_Inter,23,FALSE)-HLOOKUP(HA4+3,Journalier_HLV_Inter,24,FALSE),IF(AND(WEEKDAY(HA4,2)=1,COUNTIF(Jours_fériés,HA4+2)),HLOOKUP(HA4+1,Journalier_HLV_Inter,23,FALSE)-HLOOKUP(HA4+3,Journalier_HLV_Inter,24,FALSE),IF(AND(WEEKDAY(HA4,2)=2,COUNTIF(Jours_fériés,AND(HA4+1,HA4+2))),HLOOKUP(HA4+3,Journalier_HLV_Inter,23,FALSE)-HLOOKUP(HA4+4,Journalier_HLV_Inter,24,FALSE),IF(AND(WEEKDAY(HA4,2)=2,COUNTIF(Jours_fériés,HA4+1)),HLOOKUP(HA4+2,Journalier_HLV_Inter,23,FALSE)-HLOOKUP(HA4+3,Journalier_HLV_Inter,24,FALSE),IF(AND(WEEKDAY(HA4,2)=2,COUNTIF(Jours_fériés,HA4+2)),HLOOKUP(HA4+1,Journalier_HLV_Inter,23,FALSE)-HLOOKUP(HA4+3,Journalier_HLV_Inter,24,FALSE),IF(AND(WEEKDAY(HA4,2)=3,COUNTIF(Jours_fériés,AND(HA4+1,HA4+2))),HLOOKUP(HA4+3,Journalier_HLV_Inter,23,FALSE)-HLOOKUP(HA4+4,Journalier_HLV_Inter,24,FALSE),IF(AND(WEEKDAY(HA4,2)=3,COUNTIF(Jours_fériés,HA4+1)),HLOOKUP(HA4+2,Journalier_HLV_Inter,23,FALSE)-HLOOKUP(HA4+3,Journalier_HLV_Inter,24,FALSE),IF(AND(WEEKDAY(HA4,2)=3,COUNTIF(Jours_fériés,HA4+2)),HLOOKUP(HA4+1,Journalier_HLV_Inter,23,FALSE)-HLOOKUP(HA4+5,Journalier_HLV_Inter,24,FALSE),IF(WEEKDAY(HA4,2)=4,(HLOOKUP(HA4+1,Journalier_HLV_Inter,23,FALSE)-HLOOKUP(HA4+4,Journalier_HLV_Inter,24,FALSE)),IF(AND(WEEKDAY(HA4,2)=4,COUNTIF(Jours_fériés,HA4+1)),HLOOKUP(HA4+4,Journalier_HLV_Inter,23,FALSE)-HLOOKUP(HA4+5,Journalier_HLV_Inter,24,FALSE),IF(AND(WEEKDAY(HA4,2)=4,COUNTIF(Jours_fériés,AND(HA4+1,HA4+4))),HLOOKUP(HA4+5,Journalier_HLV_Inter,23,FALSE)-HLOOKUP(HA4+6,Journalier_HLV_Inter,24,FALSE),IF(AND(WEEKDAY(HA4,2)=4,COUNTIF(Jours_fériés,HA4+4)),HLOOKUP(HA4+1,Journalier_HLV_Inter,23,FALSE)-HLOOKUP(HA4+5,Journalier_HLV_Inter,24,FALSE),IF(AND(WEEKDAY(HA4,2)=5,COUNTIF(Jours_fériés,HA4+3)),HLOOKUP(HA4+4,Journalier_HLV_Inter,23,FALSE)-HLOOKUP(HA4+5,Journalier_HLV_Inter,24,FALSE),IF(AND(WEEKDAY(HA4,2)=5,COUNTIF(Jours_fériés,HA4+4)),HLOOKUP(HA4+3,Journalier_HLV_Inter,23,FALSE)-HLOOKUP(HA4+5,Journalier_HLV_Inter,24,FALSE),IF(COUNTIF(Week_end,HA4),0,IF(COUNTIF(Jours_fériés,HA4),0,HLOOKUP(HA4+1,Journalier_HLV_Inter,23,FALSE)-HLOOKUP(HA4+2,Journalier_HLV_Inter,24,FALSE)))))))))))))))))))</f>
        <v>0</v>
      </c>
      <c r="HB33" s="70">
        <f>IF(WEEKDAY(HB4,2)=5,(HLOOKUP(HB4+3,Journalier_HLV_Inter,23,FALSE)-HLOOKUP(HB4+4,Journalier_HLV_Inter,24,FALSE)),IF(AND(WEEKDAY(HB4,2)=1,COUNTIF(Jours_fériés,AND(HB4+1,IE+2))),HLOOKUP(HB4+3,Journalier_HLV_Inter,23,FALSE)-HLOOKUP(HB4+4,Journalier_HLV_Inter,24,FALSE),IF(AND(WEEKDAY(HB4,2)=1,COUNTIF(Jours_fériés,HB4+1)),HLOOKUP(HB4+2,Journalier_HLV_Inter,23,FALSE)-HLOOKUP(HB4+3,Journalier_HLV_Inter,24,FALSE),IF(AND(WEEKDAY(HB4,2)=1,COUNTIF(Jours_fériés,HB4+2)),HLOOKUP(HB4+1,Journalier_HLV_Inter,23,FALSE)-HLOOKUP(HB4+3,Journalier_HLV_Inter,24,FALSE),IF(AND(WEEKDAY(HB4,2)=2,COUNTIF(Jours_fériés,AND(HB4+1,HB4+2))),HLOOKUP(HB4+3,Journalier_HLV_Inter,23,FALSE)-HLOOKUP(HB4+4,Journalier_HLV_Inter,24,FALSE),IF(AND(WEEKDAY(HB4,2)=2,COUNTIF(Jours_fériés,HB4+1)),HLOOKUP(HB4+2,Journalier_HLV_Inter,23,FALSE)-HLOOKUP(HB4+3,Journalier_HLV_Inter,24,FALSE),IF(AND(WEEKDAY(HB4,2)=2,COUNTIF(Jours_fériés,HB4+2)),HLOOKUP(HB4+1,Journalier_HLV_Inter,23,FALSE)-HLOOKUP(HB4+3,Journalier_HLV_Inter,24,FALSE),IF(AND(WEEKDAY(HB4,2)=3,COUNTIF(Jours_fériés,AND(HB4+1,HB4+2))),HLOOKUP(HB4+3,Journalier_HLV_Inter,23,FALSE)-HLOOKUP(HB4+4,Journalier_HLV_Inter,24,FALSE),IF(AND(WEEKDAY(HB4,2)=3,COUNTIF(Jours_fériés,HB4+1)),HLOOKUP(HB4+2,Journalier_HLV_Inter,23,FALSE)-HLOOKUP(HB4+3,Journalier_HLV_Inter,24,FALSE),IF(AND(WEEKDAY(HB4,2)=3,COUNTIF(Jours_fériés,HB4+2)),HLOOKUP(HB4+1,Journalier_HLV_Inter,23,FALSE)-HLOOKUP(HB4+5,Journalier_HLV_Inter,24,FALSE),IF(WEEKDAY(HB4,2)=4,(HLOOKUP(HB4+1,Journalier_HLV_Inter,23,FALSE)-HLOOKUP(HB4+4,Journalier_HLV_Inter,24,FALSE)),IF(AND(WEEKDAY(HB4,2)=4,COUNTIF(Jours_fériés,HB4+1)),HLOOKUP(HB4+4,Journalier_HLV_Inter,23,FALSE)-HLOOKUP(HB4+5,Journalier_HLV_Inter,24,FALSE),IF(AND(WEEKDAY(HB4,2)=4,COUNTIF(Jours_fériés,AND(HB4+1,HB4+4))),HLOOKUP(HB4+5,Journalier_HLV_Inter,23,FALSE)-HLOOKUP(HB4+6,Journalier_HLV_Inter,24,FALSE),IF(AND(WEEKDAY(HB4,2)=4,COUNTIF(Jours_fériés,HB4+4)),HLOOKUP(HB4+1,Journalier_HLV_Inter,23,FALSE)-HLOOKUP(HB4+5,Journalier_HLV_Inter,24,FALSE),IF(AND(WEEKDAY(HB4,2)=5,COUNTIF(Jours_fériés,HB4+3)),HLOOKUP(HB4+4,Journalier_HLV_Inter,23,FALSE)-HLOOKUP(HB4+5,Journalier_HLV_Inter,24,FALSE),IF(AND(WEEKDAY(HB4,2)=5,COUNTIF(Jours_fériés,HB4+4)),HLOOKUP(HB4+3,Journalier_HLV_Inter,23,FALSE)-HLOOKUP(HB4+5,Journalier_HLV_Inter,24,FALSE),IF(COUNTIF(Week_end,HB4),0,IF(COUNTIF(Jours_fériés,HB4),0,HLOOKUP(HB4+1,Journalier_HLV_Inter,23,FALSE)-HLOOKUP(HB4+2,Journalier_HLV_Inter,24,FALSE)))))))))))))))))))</f>
        <v>0</v>
      </c>
      <c r="HC33" s="70">
        <f>IF(WEEKDAY(HC4,2)=5,(HLOOKUP(HC4+3,Journalier_HLV_Inter,23,FALSE)-HLOOKUP(HC4+4,Journalier_HLV_Inter,24,FALSE)),IF(AND(WEEKDAY(HC4,2)=1,COUNTIF(Jours_fériés,AND(HC4+1,IE+2))),HLOOKUP(HC4+3,Journalier_HLV_Inter,23,FALSE)-HLOOKUP(HC4+4,Journalier_HLV_Inter,24,FALSE),IF(AND(WEEKDAY(HC4,2)=1,COUNTIF(Jours_fériés,HC4+1)),HLOOKUP(HC4+2,Journalier_HLV_Inter,23,FALSE)-HLOOKUP(HC4+3,Journalier_HLV_Inter,24,FALSE),IF(AND(WEEKDAY(HC4,2)=1,COUNTIF(Jours_fériés,HC4+2)),HLOOKUP(HC4+1,Journalier_HLV_Inter,23,FALSE)-HLOOKUP(HC4+3,Journalier_HLV_Inter,24,FALSE),IF(AND(WEEKDAY(HC4,2)=2,COUNTIF(Jours_fériés,AND(HC4+1,HC4+2))),HLOOKUP(HC4+3,Journalier_HLV_Inter,23,FALSE)-HLOOKUP(HC4+4,Journalier_HLV_Inter,24,FALSE),IF(AND(WEEKDAY(HC4,2)=2,COUNTIF(Jours_fériés,HC4+1)),HLOOKUP(HC4+2,Journalier_HLV_Inter,23,FALSE)-HLOOKUP(HC4+3,Journalier_HLV_Inter,24,FALSE),IF(AND(WEEKDAY(HC4,2)=2,COUNTIF(Jours_fériés,HC4+2)),HLOOKUP(HC4+1,Journalier_HLV_Inter,23,FALSE)-HLOOKUP(HC4+3,Journalier_HLV_Inter,24,FALSE),IF(AND(WEEKDAY(HC4,2)=3,COUNTIF(Jours_fériés,AND(HC4+1,HC4+2))),HLOOKUP(HC4+3,Journalier_HLV_Inter,23,FALSE)-HLOOKUP(HC4+4,Journalier_HLV_Inter,24,FALSE),IF(AND(WEEKDAY(HC4,2)=3,COUNTIF(Jours_fériés,HC4+1)),HLOOKUP(HC4+2,Journalier_HLV_Inter,23,FALSE)-HLOOKUP(HC4+3,Journalier_HLV_Inter,24,FALSE),IF(AND(WEEKDAY(HC4,2)=3,COUNTIF(Jours_fériés,HC4+2)),HLOOKUP(HC4+1,Journalier_HLV_Inter,23,FALSE)-HLOOKUP(HC4+5,Journalier_HLV_Inter,24,FALSE),IF(WEEKDAY(HC4,2)=4,(HLOOKUP(HC4+1,Journalier_HLV_Inter,23,FALSE)-HLOOKUP(HC4+4,Journalier_HLV_Inter,24,FALSE)),IF(AND(WEEKDAY(HC4,2)=4,COUNTIF(Jours_fériés,HC4+1)),HLOOKUP(HC4+4,Journalier_HLV_Inter,23,FALSE)-HLOOKUP(HC4+5,Journalier_HLV_Inter,24,FALSE),IF(AND(WEEKDAY(HC4,2)=4,COUNTIF(Jours_fériés,AND(HC4+1,HC4+4))),HLOOKUP(HC4+5,Journalier_HLV_Inter,23,FALSE)-HLOOKUP(HC4+6,Journalier_HLV_Inter,24,FALSE),IF(AND(WEEKDAY(HC4,2)=4,COUNTIF(Jours_fériés,HC4+4)),HLOOKUP(HC4+1,Journalier_HLV_Inter,23,FALSE)-HLOOKUP(HC4+5,Journalier_HLV_Inter,24,FALSE),IF(AND(WEEKDAY(HC4,2)=5,COUNTIF(Jours_fériés,HC4+3)),HLOOKUP(HC4+4,Journalier_HLV_Inter,23,FALSE)-HLOOKUP(HC4+5,Journalier_HLV_Inter,24,FALSE),IF(AND(WEEKDAY(HC4,2)=5,COUNTIF(Jours_fériés,HC4+4)),HLOOKUP(HC4+3,Journalier_HLV_Inter,23,FALSE)-HLOOKUP(HC4+5,Journalier_HLV_Inter,24,FALSE),IF(COUNTIF(Week_end,HC4),0,IF(COUNTIF(Jours_fériés,HC4),0,HLOOKUP(HC4+1,Journalier_HLV_Inter,23,FALSE)-HLOOKUP(HC4+2,Journalier_HLV_Inter,24,FALSE)))))))))))))))))))</f>
        <v>0</v>
      </c>
      <c r="HD33" s="70">
        <f>IF(WEEKDAY(HD4,2)=5,(HLOOKUP(HD4+3,Journalier_HLV_Inter,23,FALSE)-HLOOKUP(HD4+4,Journalier_HLV_Inter,24,FALSE)),IF(AND(WEEKDAY(HD4,2)=1,COUNTIF(Jours_fériés,AND(HD4+1,IE+2))),HLOOKUP(HD4+3,Journalier_HLV_Inter,23,FALSE)-HLOOKUP(HD4+4,Journalier_HLV_Inter,24,FALSE),IF(AND(WEEKDAY(HD4,2)=1,COUNTIF(Jours_fériés,HD4+1)),HLOOKUP(HD4+2,Journalier_HLV_Inter,23,FALSE)-HLOOKUP(HD4+3,Journalier_HLV_Inter,24,FALSE),IF(AND(WEEKDAY(HD4,2)=1,COUNTIF(Jours_fériés,HD4+2)),HLOOKUP(HD4+1,Journalier_HLV_Inter,23,FALSE)-HLOOKUP(HD4+3,Journalier_HLV_Inter,24,FALSE),IF(AND(WEEKDAY(HD4,2)=2,COUNTIF(Jours_fériés,AND(HD4+1,HD4+2))),HLOOKUP(HD4+3,Journalier_HLV_Inter,23,FALSE)-HLOOKUP(HD4+4,Journalier_HLV_Inter,24,FALSE),IF(AND(WEEKDAY(HD4,2)=2,COUNTIF(Jours_fériés,HD4+1)),HLOOKUP(HD4+2,Journalier_HLV_Inter,23,FALSE)-HLOOKUP(HD4+3,Journalier_HLV_Inter,24,FALSE),IF(AND(WEEKDAY(HD4,2)=2,COUNTIF(Jours_fériés,HD4+2)),HLOOKUP(HD4+1,Journalier_HLV_Inter,23,FALSE)-HLOOKUP(HD4+3,Journalier_HLV_Inter,24,FALSE),IF(AND(WEEKDAY(HD4,2)=3,COUNTIF(Jours_fériés,AND(HD4+1,HD4+2))),HLOOKUP(HD4+3,Journalier_HLV_Inter,23,FALSE)-HLOOKUP(HD4+4,Journalier_HLV_Inter,24,FALSE),IF(AND(WEEKDAY(HD4,2)=3,COUNTIF(Jours_fériés,HD4+1)),HLOOKUP(HD4+2,Journalier_HLV_Inter,23,FALSE)-HLOOKUP(HD4+3,Journalier_HLV_Inter,24,FALSE),IF(AND(WEEKDAY(HD4,2)=3,COUNTIF(Jours_fériés,HD4+2)),HLOOKUP(HD4+1,Journalier_HLV_Inter,23,FALSE)-HLOOKUP(HD4+5,Journalier_HLV_Inter,24,FALSE),IF(WEEKDAY(HD4,2)=4,(HLOOKUP(HD4+1,Journalier_HLV_Inter,23,FALSE)-HLOOKUP(HD4+4,Journalier_HLV_Inter,24,FALSE)),IF(AND(WEEKDAY(HD4,2)=4,COUNTIF(Jours_fériés,HD4+1)),HLOOKUP(HD4+4,Journalier_HLV_Inter,23,FALSE)-HLOOKUP(HD4+5,Journalier_HLV_Inter,24,FALSE),IF(AND(WEEKDAY(HD4,2)=4,COUNTIF(Jours_fériés,AND(HD4+1,HD4+4))),HLOOKUP(HD4+5,Journalier_HLV_Inter,23,FALSE)-HLOOKUP(HD4+6,Journalier_HLV_Inter,24,FALSE),IF(AND(WEEKDAY(HD4,2)=4,COUNTIF(Jours_fériés,HD4+4)),HLOOKUP(HD4+1,Journalier_HLV_Inter,23,FALSE)-HLOOKUP(HD4+5,Journalier_HLV_Inter,24,FALSE),IF(AND(WEEKDAY(HD4,2)=5,COUNTIF(Jours_fériés,HD4+3)),HLOOKUP(HD4+4,Journalier_HLV_Inter,23,FALSE)-HLOOKUP(HD4+5,Journalier_HLV_Inter,24,FALSE),IF(AND(WEEKDAY(HD4,2)=5,COUNTIF(Jours_fériés,HD4+4)),HLOOKUP(HD4+3,Journalier_HLV_Inter,23,FALSE)-HLOOKUP(HD4+5,Journalier_HLV_Inter,24,FALSE),IF(COUNTIF(Week_end,HD4),0,IF(COUNTIF(Jours_fériés,HD4),0,HLOOKUP(HD4+1,Journalier_HLV_Inter,23,FALSE)-HLOOKUP(HD4+2,Journalier_HLV_Inter,24,FALSE)))))))))))))))))))</f>
        <v>0</v>
      </c>
      <c r="HE33" s="70">
        <f>IF(WEEKDAY(HE4,2)=5,(HLOOKUP(HE4+3,Journalier_HLV_Inter,23,FALSE)-HLOOKUP(HE4+4,Journalier_HLV_Inter,24,FALSE)),IF(AND(WEEKDAY(HE4,2)=1,COUNTIF(Jours_fériés,AND(HE4+1,IE+2))),HLOOKUP(HE4+3,Journalier_HLV_Inter,23,FALSE)-HLOOKUP(HE4+4,Journalier_HLV_Inter,24,FALSE),IF(AND(WEEKDAY(HE4,2)=1,COUNTIF(Jours_fériés,HE4+1)),HLOOKUP(HE4+2,Journalier_HLV_Inter,23,FALSE)-HLOOKUP(HE4+3,Journalier_HLV_Inter,24,FALSE),IF(AND(WEEKDAY(HE4,2)=1,COUNTIF(Jours_fériés,HE4+2)),HLOOKUP(HE4+1,Journalier_HLV_Inter,23,FALSE)-HLOOKUP(HE4+3,Journalier_HLV_Inter,24,FALSE),IF(AND(WEEKDAY(HE4,2)=2,COUNTIF(Jours_fériés,AND(HE4+1,HE4+2))),HLOOKUP(HE4+3,Journalier_HLV_Inter,23,FALSE)-HLOOKUP(HE4+4,Journalier_HLV_Inter,24,FALSE),IF(AND(WEEKDAY(HE4,2)=2,COUNTIF(Jours_fériés,HE4+1)),HLOOKUP(HE4+2,Journalier_HLV_Inter,23,FALSE)-HLOOKUP(HE4+3,Journalier_HLV_Inter,24,FALSE),IF(AND(WEEKDAY(HE4,2)=2,COUNTIF(Jours_fériés,HE4+2)),HLOOKUP(HE4+1,Journalier_HLV_Inter,23,FALSE)-HLOOKUP(HE4+3,Journalier_HLV_Inter,24,FALSE),IF(AND(WEEKDAY(HE4,2)=3,COUNTIF(Jours_fériés,AND(HE4+1,HE4+2))),HLOOKUP(HE4+3,Journalier_HLV_Inter,23,FALSE)-HLOOKUP(HE4+4,Journalier_HLV_Inter,24,FALSE),IF(AND(WEEKDAY(HE4,2)=3,COUNTIF(Jours_fériés,HE4+1)),HLOOKUP(HE4+2,Journalier_HLV_Inter,23,FALSE)-HLOOKUP(HE4+3,Journalier_HLV_Inter,24,FALSE),IF(AND(WEEKDAY(HE4,2)=3,COUNTIF(Jours_fériés,HE4+2)),HLOOKUP(HE4+1,Journalier_HLV_Inter,23,FALSE)-HLOOKUP(HE4+5,Journalier_HLV_Inter,24,FALSE),IF(WEEKDAY(HE4,2)=4,(HLOOKUP(HE4+1,Journalier_HLV_Inter,23,FALSE)-HLOOKUP(HE4+4,Journalier_HLV_Inter,24,FALSE)),IF(AND(WEEKDAY(HE4,2)=4,COUNTIF(Jours_fériés,HE4+1)),HLOOKUP(HE4+4,Journalier_HLV_Inter,23,FALSE)-HLOOKUP(HE4+5,Journalier_HLV_Inter,24,FALSE),IF(AND(WEEKDAY(HE4,2)=4,COUNTIF(Jours_fériés,AND(HE4+1,HE4+4))),HLOOKUP(HE4+5,Journalier_HLV_Inter,23,FALSE)-HLOOKUP(HE4+6,Journalier_HLV_Inter,24,FALSE),IF(AND(WEEKDAY(HE4,2)=4,COUNTIF(Jours_fériés,HE4+4)),HLOOKUP(HE4+1,Journalier_HLV_Inter,23,FALSE)-HLOOKUP(HE4+5,Journalier_HLV_Inter,24,FALSE),IF(AND(WEEKDAY(HE4,2)=5,COUNTIF(Jours_fériés,HE4+3)),HLOOKUP(HE4+4,Journalier_HLV_Inter,23,FALSE)-HLOOKUP(HE4+5,Journalier_HLV_Inter,24,FALSE),IF(AND(WEEKDAY(HE4,2)=5,COUNTIF(Jours_fériés,HE4+4)),HLOOKUP(HE4+3,Journalier_HLV_Inter,23,FALSE)-HLOOKUP(HE4+5,Journalier_HLV_Inter,24,FALSE),IF(COUNTIF(Week_end,HE4),0,IF(COUNTIF(Jours_fériés,HE4),0,HLOOKUP(HE4+1,Journalier_HLV_Inter,23,FALSE)-HLOOKUP(HE4+2,Journalier_HLV_Inter,24,FALSE)))))))))))))))))))</f>
        <v>0</v>
      </c>
      <c r="HF33" s="70">
        <f>IF(WEEKDAY(HF4,2)=5,(HLOOKUP(HF4+3,Journalier_HLV_Inter,23,FALSE)-HLOOKUP(HF4+4,Journalier_HLV_Inter,24,FALSE)),IF(AND(WEEKDAY(HF4,2)=1,COUNTIF(Jours_fériés,AND(HF4+1,IE+2))),HLOOKUP(HF4+3,Journalier_HLV_Inter,23,FALSE)-HLOOKUP(HF4+4,Journalier_HLV_Inter,24,FALSE),IF(AND(WEEKDAY(HF4,2)=1,COUNTIF(Jours_fériés,HF4+1)),HLOOKUP(HF4+2,Journalier_HLV_Inter,23,FALSE)-HLOOKUP(HF4+3,Journalier_HLV_Inter,24,FALSE),IF(AND(WEEKDAY(HF4,2)=1,COUNTIF(Jours_fériés,HF4+2)),HLOOKUP(HF4+1,Journalier_HLV_Inter,23,FALSE)-HLOOKUP(HF4+3,Journalier_HLV_Inter,24,FALSE),IF(AND(WEEKDAY(HF4,2)=2,COUNTIF(Jours_fériés,AND(HF4+1,HF4+2))),HLOOKUP(HF4+3,Journalier_HLV_Inter,23,FALSE)-HLOOKUP(HF4+4,Journalier_HLV_Inter,24,FALSE),IF(AND(WEEKDAY(HF4,2)=2,COUNTIF(Jours_fériés,HF4+1)),HLOOKUP(HF4+2,Journalier_HLV_Inter,23,FALSE)-HLOOKUP(HF4+3,Journalier_HLV_Inter,24,FALSE),IF(AND(WEEKDAY(HF4,2)=2,COUNTIF(Jours_fériés,HF4+2)),HLOOKUP(HF4+1,Journalier_HLV_Inter,23,FALSE)-HLOOKUP(HF4+3,Journalier_HLV_Inter,24,FALSE),IF(AND(WEEKDAY(HF4,2)=3,COUNTIF(Jours_fériés,AND(HF4+1,HF4+2))),HLOOKUP(HF4+3,Journalier_HLV_Inter,23,FALSE)-HLOOKUP(HF4+4,Journalier_HLV_Inter,24,FALSE),IF(AND(WEEKDAY(HF4,2)=3,COUNTIF(Jours_fériés,HF4+1)),HLOOKUP(HF4+2,Journalier_HLV_Inter,23,FALSE)-HLOOKUP(HF4+3,Journalier_HLV_Inter,24,FALSE),IF(AND(WEEKDAY(HF4,2)=3,COUNTIF(Jours_fériés,HF4+2)),HLOOKUP(HF4+1,Journalier_HLV_Inter,23,FALSE)-HLOOKUP(HF4+5,Journalier_HLV_Inter,24,FALSE),IF(WEEKDAY(HF4,2)=4,(HLOOKUP(HF4+1,Journalier_HLV_Inter,23,FALSE)-HLOOKUP(HF4+4,Journalier_HLV_Inter,24,FALSE)),IF(AND(WEEKDAY(HF4,2)=4,COUNTIF(Jours_fériés,HF4+1)),HLOOKUP(HF4+4,Journalier_HLV_Inter,23,FALSE)-HLOOKUP(HF4+5,Journalier_HLV_Inter,24,FALSE),IF(AND(WEEKDAY(HF4,2)=4,COUNTIF(Jours_fériés,AND(HF4+1,HF4+4))),HLOOKUP(HF4+5,Journalier_HLV_Inter,23,FALSE)-HLOOKUP(HF4+6,Journalier_HLV_Inter,24,FALSE),IF(AND(WEEKDAY(HF4,2)=4,COUNTIF(Jours_fériés,HF4+4)),HLOOKUP(HF4+1,Journalier_HLV_Inter,23,FALSE)-HLOOKUP(HF4+5,Journalier_HLV_Inter,24,FALSE),IF(AND(WEEKDAY(HF4,2)=5,COUNTIF(Jours_fériés,HF4+3)),HLOOKUP(HF4+4,Journalier_HLV_Inter,23,FALSE)-HLOOKUP(HF4+5,Journalier_HLV_Inter,24,FALSE),IF(AND(WEEKDAY(HF4,2)=5,COUNTIF(Jours_fériés,HF4+4)),HLOOKUP(HF4+3,Journalier_HLV_Inter,23,FALSE)-HLOOKUP(HF4+5,Journalier_HLV_Inter,24,FALSE),IF(COUNTIF(Week_end,HF4),0,IF(COUNTIF(Jours_fériés,HF4),0,HLOOKUP(HF4+1,Journalier_HLV_Inter,23,FALSE)-HLOOKUP(HF4+2,Journalier_HLV_Inter,24,FALSE)))))))))))))))))))</f>
        <v>0</v>
      </c>
      <c r="HG33" s="70">
        <f>IF(WEEKDAY(HG4,2)=5,(HLOOKUP(HG4+3,Journalier_HLV_Inter,23,FALSE)-HLOOKUP(HG4+4,Journalier_HLV_Inter,24,FALSE)),IF(AND(WEEKDAY(HG4,2)=1,COUNTIF(Jours_fériés,AND(HG4+1,IE+2))),HLOOKUP(HG4+3,Journalier_HLV_Inter,23,FALSE)-HLOOKUP(HG4+4,Journalier_HLV_Inter,24,FALSE),IF(AND(WEEKDAY(HG4,2)=1,COUNTIF(Jours_fériés,HG4+1)),HLOOKUP(HG4+2,Journalier_HLV_Inter,23,FALSE)-HLOOKUP(HG4+3,Journalier_HLV_Inter,24,FALSE),IF(AND(WEEKDAY(HG4,2)=1,COUNTIF(Jours_fériés,HG4+2)),HLOOKUP(HG4+1,Journalier_HLV_Inter,23,FALSE)-HLOOKUP(HG4+3,Journalier_HLV_Inter,24,FALSE),IF(AND(WEEKDAY(HG4,2)=2,COUNTIF(Jours_fériés,AND(HG4+1,HG4+2))),HLOOKUP(HG4+3,Journalier_HLV_Inter,23,FALSE)-HLOOKUP(HG4+4,Journalier_HLV_Inter,24,FALSE),IF(AND(WEEKDAY(HG4,2)=2,COUNTIF(Jours_fériés,HG4+1)),HLOOKUP(HG4+2,Journalier_HLV_Inter,23,FALSE)-HLOOKUP(HG4+3,Journalier_HLV_Inter,24,FALSE),IF(AND(WEEKDAY(HG4,2)=2,COUNTIF(Jours_fériés,HG4+2)),HLOOKUP(HG4+1,Journalier_HLV_Inter,23,FALSE)-HLOOKUP(HG4+3,Journalier_HLV_Inter,24,FALSE),IF(AND(WEEKDAY(HG4,2)=3,COUNTIF(Jours_fériés,AND(HG4+1,HG4+2))),HLOOKUP(HG4+3,Journalier_HLV_Inter,23,FALSE)-HLOOKUP(HG4+4,Journalier_HLV_Inter,24,FALSE),IF(AND(WEEKDAY(HG4,2)=3,COUNTIF(Jours_fériés,HG4+1)),HLOOKUP(HG4+2,Journalier_HLV_Inter,23,FALSE)-HLOOKUP(HG4+3,Journalier_HLV_Inter,24,FALSE),IF(AND(WEEKDAY(HG4,2)=3,COUNTIF(Jours_fériés,HG4+2)),HLOOKUP(HG4+1,Journalier_HLV_Inter,23,FALSE)-HLOOKUP(HG4+5,Journalier_HLV_Inter,24,FALSE),IF(WEEKDAY(HG4,2)=4,(HLOOKUP(HG4+1,Journalier_HLV_Inter,23,FALSE)-HLOOKUP(HG4+4,Journalier_HLV_Inter,24,FALSE)),IF(AND(WEEKDAY(HG4,2)=4,COUNTIF(Jours_fériés,HG4+1)),HLOOKUP(HG4+4,Journalier_HLV_Inter,23,FALSE)-HLOOKUP(HG4+5,Journalier_HLV_Inter,24,FALSE),IF(AND(WEEKDAY(HG4,2)=4,COUNTIF(Jours_fériés,AND(HG4+1,HG4+4))),HLOOKUP(HG4+5,Journalier_HLV_Inter,23,FALSE)-HLOOKUP(HG4+6,Journalier_HLV_Inter,24,FALSE),IF(AND(WEEKDAY(HG4,2)=4,COUNTIF(Jours_fériés,HG4+4)),HLOOKUP(HG4+1,Journalier_HLV_Inter,23,FALSE)-HLOOKUP(HG4+5,Journalier_HLV_Inter,24,FALSE),IF(AND(WEEKDAY(HG4,2)=5,COUNTIF(Jours_fériés,HG4+3)),HLOOKUP(HG4+4,Journalier_HLV_Inter,23,FALSE)-HLOOKUP(HG4+5,Journalier_HLV_Inter,24,FALSE),IF(AND(WEEKDAY(HG4,2)=5,COUNTIF(Jours_fériés,HG4+4)),HLOOKUP(HG4+3,Journalier_HLV_Inter,23,FALSE)-HLOOKUP(HG4+5,Journalier_HLV_Inter,24,FALSE),IF(COUNTIF(Week_end,HG4),0,IF(COUNTIF(Jours_fériés,HG4),0,HLOOKUP(HG4+1,Journalier_HLV_Inter,23,FALSE)-HLOOKUP(HG4+2,Journalier_HLV_Inter,24,FALSE)))))))))))))))))))</f>
        <v>0</v>
      </c>
      <c r="HH33" s="70">
        <f>IF(WEEKDAY(HH4,2)=5,(HLOOKUP(HH4+3,Journalier_HLV_Inter,23,FALSE)-HLOOKUP(HH4+4,Journalier_HLV_Inter,24,FALSE)),IF(AND(WEEKDAY(HH4,2)=1,COUNTIF(Jours_fériés,AND(HH4+1,IE+2))),HLOOKUP(HH4+3,Journalier_HLV_Inter,23,FALSE)-HLOOKUP(HH4+4,Journalier_HLV_Inter,24,FALSE),IF(AND(WEEKDAY(HH4,2)=1,COUNTIF(Jours_fériés,HH4+1)),HLOOKUP(HH4+2,Journalier_HLV_Inter,23,FALSE)-HLOOKUP(HH4+3,Journalier_HLV_Inter,24,FALSE),IF(AND(WEEKDAY(HH4,2)=1,COUNTIF(Jours_fériés,HH4+2)),HLOOKUP(HH4+1,Journalier_HLV_Inter,23,FALSE)-HLOOKUP(HH4+3,Journalier_HLV_Inter,24,FALSE),IF(AND(WEEKDAY(HH4,2)=2,COUNTIF(Jours_fériés,AND(HH4+1,HH4+2))),HLOOKUP(HH4+3,Journalier_HLV_Inter,23,FALSE)-HLOOKUP(HH4+4,Journalier_HLV_Inter,24,FALSE),IF(AND(WEEKDAY(HH4,2)=2,COUNTIF(Jours_fériés,HH4+1)),HLOOKUP(HH4+2,Journalier_HLV_Inter,23,FALSE)-HLOOKUP(HH4+3,Journalier_HLV_Inter,24,FALSE),IF(AND(WEEKDAY(HH4,2)=2,COUNTIF(Jours_fériés,HH4+2)),HLOOKUP(HH4+1,Journalier_HLV_Inter,23,FALSE)-HLOOKUP(HH4+3,Journalier_HLV_Inter,24,FALSE),IF(AND(WEEKDAY(HH4,2)=3,COUNTIF(Jours_fériés,AND(HH4+1,HH4+2))),HLOOKUP(HH4+3,Journalier_HLV_Inter,23,FALSE)-HLOOKUP(HH4+4,Journalier_HLV_Inter,24,FALSE),IF(AND(WEEKDAY(HH4,2)=3,COUNTIF(Jours_fériés,HH4+1)),HLOOKUP(HH4+2,Journalier_HLV_Inter,23,FALSE)-HLOOKUP(HH4+3,Journalier_HLV_Inter,24,FALSE),IF(AND(WEEKDAY(HH4,2)=3,COUNTIF(Jours_fériés,HH4+2)),HLOOKUP(HH4+1,Journalier_HLV_Inter,23,FALSE)-HLOOKUP(HH4+5,Journalier_HLV_Inter,24,FALSE),IF(WEEKDAY(HH4,2)=4,(HLOOKUP(HH4+1,Journalier_HLV_Inter,23,FALSE)-HLOOKUP(HH4+4,Journalier_HLV_Inter,24,FALSE)),IF(AND(WEEKDAY(HH4,2)=4,COUNTIF(Jours_fériés,HH4+1)),HLOOKUP(HH4+4,Journalier_HLV_Inter,23,FALSE)-HLOOKUP(HH4+5,Journalier_HLV_Inter,24,FALSE),IF(AND(WEEKDAY(HH4,2)=4,COUNTIF(Jours_fériés,AND(HH4+1,HH4+4))),HLOOKUP(HH4+5,Journalier_HLV_Inter,23,FALSE)-HLOOKUP(HH4+6,Journalier_HLV_Inter,24,FALSE),IF(AND(WEEKDAY(HH4,2)=4,COUNTIF(Jours_fériés,HH4+4)),HLOOKUP(HH4+1,Journalier_HLV_Inter,23,FALSE)-HLOOKUP(HH4+5,Journalier_HLV_Inter,24,FALSE),IF(AND(WEEKDAY(HH4,2)=5,COUNTIF(Jours_fériés,HH4+3)),HLOOKUP(HH4+4,Journalier_HLV_Inter,23,FALSE)-HLOOKUP(HH4+5,Journalier_HLV_Inter,24,FALSE),IF(AND(WEEKDAY(HH4,2)=5,COUNTIF(Jours_fériés,HH4+4)),HLOOKUP(HH4+3,Journalier_HLV_Inter,23,FALSE)-HLOOKUP(HH4+5,Journalier_HLV_Inter,24,FALSE),IF(COUNTIF(Week_end,HH4),0,IF(COUNTIF(Jours_fériés,HH4),0,HLOOKUP(HH4+1,Journalier_HLV_Inter,23,FALSE)-HLOOKUP(HH4+2,Journalier_HLV_Inter,24,FALSE)))))))))))))))))))</f>
        <v>0</v>
      </c>
      <c r="HI33" s="70">
        <f>IF(WEEKDAY(HI4,2)=5,(HLOOKUP(HI4+3,Journalier_HLV_Inter,23,FALSE)-HLOOKUP(HI4+4,Journalier_HLV_Inter,24,FALSE)),IF(AND(WEEKDAY(HI4,2)=1,COUNTIF(Jours_fériés,AND(HI4+1,IE+2))),HLOOKUP(HI4+3,Journalier_HLV_Inter,23,FALSE)-HLOOKUP(HI4+4,Journalier_HLV_Inter,24,FALSE),IF(AND(WEEKDAY(HI4,2)=1,COUNTIF(Jours_fériés,HI4+1)),HLOOKUP(HI4+2,Journalier_HLV_Inter,23,FALSE)-HLOOKUP(HI4+3,Journalier_HLV_Inter,24,FALSE),IF(AND(WEEKDAY(HI4,2)=1,COUNTIF(Jours_fériés,HI4+2)),HLOOKUP(HI4+1,Journalier_HLV_Inter,23,FALSE)-HLOOKUP(HI4+3,Journalier_HLV_Inter,24,FALSE),IF(AND(WEEKDAY(HI4,2)=2,COUNTIF(Jours_fériés,AND(HI4+1,HI4+2))),HLOOKUP(HI4+3,Journalier_HLV_Inter,23,FALSE)-HLOOKUP(HI4+4,Journalier_HLV_Inter,24,FALSE),IF(AND(WEEKDAY(HI4,2)=2,COUNTIF(Jours_fériés,HI4+1)),HLOOKUP(HI4+2,Journalier_HLV_Inter,23,FALSE)-HLOOKUP(HI4+3,Journalier_HLV_Inter,24,FALSE),IF(AND(WEEKDAY(HI4,2)=2,COUNTIF(Jours_fériés,HI4+2)),HLOOKUP(HI4+1,Journalier_HLV_Inter,23,FALSE)-HLOOKUP(HI4+3,Journalier_HLV_Inter,24,FALSE),IF(AND(WEEKDAY(HI4,2)=3,COUNTIF(Jours_fériés,AND(HI4+1,HI4+2))),HLOOKUP(HI4+3,Journalier_HLV_Inter,23,FALSE)-HLOOKUP(HI4+4,Journalier_HLV_Inter,24,FALSE),IF(AND(WEEKDAY(HI4,2)=3,COUNTIF(Jours_fériés,HI4+1)),HLOOKUP(HI4+2,Journalier_HLV_Inter,23,FALSE)-HLOOKUP(HI4+3,Journalier_HLV_Inter,24,FALSE),IF(AND(WEEKDAY(HI4,2)=3,COUNTIF(Jours_fériés,HI4+2)),HLOOKUP(HI4+1,Journalier_HLV_Inter,23,FALSE)-HLOOKUP(HI4+5,Journalier_HLV_Inter,24,FALSE),IF(WEEKDAY(HI4,2)=4,(HLOOKUP(HI4+1,Journalier_HLV_Inter,23,FALSE)-HLOOKUP(HI4+4,Journalier_HLV_Inter,24,FALSE)),IF(AND(WEEKDAY(HI4,2)=4,COUNTIF(Jours_fériés,HI4+1)),HLOOKUP(HI4+4,Journalier_HLV_Inter,23,FALSE)-HLOOKUP(HI4+5,Journalier_HLV_Inter,24,FALSE),IF(AND(WEEKDAY(HI4,2)=4,COUNTIF(Jours_fériés,AND(HI4+1,HI4+4))),HLOOKUP(HI4+5,Journalier_HLV_Inter,23,FALSE)-HLOOKUP(HI4+6,Journalier_HLV_Inter,24,FALSE),IF(AND(WEEKDAY(HI4,2)=4,COUNTIF(Jours_fériés,HI4+4)),HLOOKUP(HI4+1,Journalier_HLV_Inter,23,FALSE)-HLOOKUP(HI4+5,Journalier_HLV_Inter,24,FALSE),IF(AND(WEEKDAY(HI4,2)=5,COUNTIF(Jours_fériés,HI4+3)),HLOOKUP(HI4+4,Journalier_HLV_Inter,23,FALSE)-HLOOKUP(HI4+5,Journalier_HLV_Inter,24,FALSE),IF(AND(WEEKDAY(HI4,2)=5,COUNTIF(Jours_fériés,HI4+4)),HLOOKUP(HI4+3,Journalier_HLV_Inter,23,FALSE)-HLOOKUP(HI4+5,Journalier_HLV_Inter,24,FALSE),IF(COUNTIF(Week_end,HI4),0,IF(COUNTIF(Jours_fériés,HI4),0,HLOOKUP(HI4+1,Journalier_HLV_Inter,23,FALSE)-HLOOKUP(HI4+2,Journalier_HLV_Inter,24,FALSE)))))))))))))))))))</f>
        <v>0</v>
      </c>
      <c r="HJ33" s="70">
        <f>IF(WEEKDAY(HJ4,2)=5,(HLOOKUP(HJ4+3,Journalier_HLV_Inter,23,FALSE)-HLOOKUP(HJ4+4,Journalier_HLV_Inter,24,FALSE)),IF(AND(WEEKDAY(HJ4,2)=1,COUNTIF(Jours_fériés,AND(HJ4+1,IE+2))),HLOOKUP(HJ4+3,Journalier_HLV_Inter,23,FALSE)-HLOOKUP(HJ4+4,Journalier_HLV_Inter,24,FALSE),IF(AND(WEEKDAY(HJ4,2)=1,COUNTIF(Jours_fériés,HJ4+1)),HLOOKUP(HJ4+2,Journalier_HLV_Inter,23,FALSE)-HLOOKUP(HJ4+3,Journalier_HLV_Inter,24,FALSE),IF(AND(WEEKDAY(HJ4,2)=1,COUNTIF(Jours_fériés,HJ4+2)),HLOOKUP(HJ4+1,Journalier_HLV_Inter,23,FALSE)-HLOOKUP(HJ4+3,Journalier_HLV_Inter,24,FALSE),IF(AND(WEEKDAY(HJ4,2)=2,COUNTIF(Jours_fériés,AND(HJ4+1,HJ4+2))),HLOOKUP(HJ4+3,Journalier_HLV_Inter,23,FALSE)-HLOOKUP(HJ4+4,Journalier_HLV_Inter,24,FALSE),IF(AND(WEEKDAY(HJ4,2)=2,COUNTIF(Jours_fériés,HJ4+1)),HLOOKUP(HJ4+2,Journalier_HLV_Inter,23,FALSE)-HLOOKUP(HJ4+3,Journalier_HLV_Inter,24,FALSE),IF(AND(WEEKDAY(HJ4,2)=2,COUNTIF(Jours_fériés,HJ4+2)),HLOOKUP(HJ4+1,Journalier_HLV_Inter,23,FALSE)-HLOOKUP(HJ4+3,Journalier_HLV_Inter,24,FALSE),IF(AND(WEEKDAY(HJ4,2)=3,COUNTIF(Jours_fériés,AND(HJ4+1,HJ4+2))),HLOOKUP(HJ4+3,Journalier_HLV_Inter,23,FALSE)-HLOOKUP(HJ4+4,Journalier_HLV_Inter,24,FALSE),IF(AND(WEEKDAY(HJ4,2)=3,COUNTIF(Jours_fériés,HJ4+1)),HLOOKUP(HJ4+2,Journalier_HLV_Inter,23,FALSE)-HLOOKUP(HJ4+3,Journalier_HLV_Inter,24,FALSE),IF(AND(WEEKDAY(HJ4,2)=3,COUNTIF(Jours_fériés,HJ4+2)),HLOOKUP(HJ4+1,Journalier_HLV_Inter,23,FALSE)-HLOOKUP(HJ4+5,Journalier_HLV_Inter,24,FALSE),IF(WEEKDAY(HJ4,2)=4,(HLOOKUP(HJ4+1,Journalier_HLV_Inter,23,FALSE)-HLOOKUP(HJ4+4,Journalier_HLV_Inter,24,FALSE)),IF(AND(WEEKDAY(HJ4,2)=4,COUNTIF(Jours_fériés,HJ4+1)),HLOOKUP(HJ4+4,Journalier_HLV_Inter,23,FALSE)-HLOOKUP(HJ4+5,Journalier_HLV_Inter,24,FALSE),IF(AND(WEEKDAY(HJ4,2)=4,COUNTIF(Jours_fériés,AND(HJ4+1,HJ4+4))),HLOOKUP(HJ4+5,Journalier_HLV_Inter,23,FALSE)-HLOOKUP(HJ4+6,Journalier_HLV_Inter,24,FALSE),IF(AND(WEEKDAY(HJ4,2)=4,COUNTIF(Jours_fériés,HJ4+4)),HLOOKUP(HJ4+1,Journalier_HLV_Inter,23,FALSE)-HLOOKUP(HJ4+5,Journalier_HLV_Inter,24,FALSE),IF(AND(WEEKDAY(HJ4,2)=5,COUNTIF(Jours_fériés,HJ4+3)),HLOOKUP(HJ4+4,Journalier_HLV_Inter,23,FALSE)-HLOOKUP(HJ4+5,Journalier_HLV_Inter,24,FALSE),IF(AND(WEEKDAY(HJ4,2)=5,COUNTIF(Jours_fériés,HJ4+4)),HLOOKUP(HJ4+3,Journalier_HLV_Inter,23,FALSE)-HLOOKUP(HJ4+5,Journalier_HLV_Inter,24,FALSE),IF(COUNTIF(Week_end,HJ4),0,IF(COUNTIF(Jours_fériés,HJ4),0,HLOOKUP(HJ4+1,Journalier_HLV_Inter,23,FALSE)-HLOOKUP(HJ4+2,Journalier_HLV_Inter,24,FALSE)))))))))))))))))))</f>
        <v>0</v>
      </c>
      <c r="HK33" s="70">
        <f>IF(WEEKDAY(HK4,2)=5,(HLOOKUP(HK4+3,Journalier_HLV_Inter,23,FALSE)-HLOOKUP(HK4+4,Journalier_HLV_Inter,24,FALSE)),IF(AND(WEEKDAY(HK4,2)=1,COUNTIF(Jours_fériés,AND(HK4+1,IE+2))),HLOOKUP(HK4+3,Journalier_HLV_Inter,23,FALSE)-HLOOKUP(HK4+4,Journalier_HLV_Inter,24,FALSE),IF(AND(WEEKDAY(HK4,2)=1,COUNTIF(Jours_fériés,HK4+1)),HLOOKUP(HK4+2,Journalier_HLV_Inter,23,FALSE)-HLOOKUP(HK4+3,Journalier_HLV_Inter,24,FALSE),IF(AND(WEEKDAY(HK4,2)=1,COUNTIF(Jours_fériés,HK4+2)),HLOOKUP(HK4+1,Journalier_HLV_Inter,23,FALSE)-HLOOKUP(HK4+3,Journalier_HLV_Inter,24,FALSE),IF(AND(WEEKDAY(HK4,2)=2,COUNTIF(Jours_fériés,AND(HK4+1,HK4+2))),HLOOKUP(HK4+3,Journalier_HLV_Inter,23,FALSE)-HLOOKUP(HK4+4,Journalier_HLV_Inter,24,FALSE),IF(AND(WEEKDAY(HK4,2)=2,COUNTIF(Jours_fériés,HK4+1)),HLOOKUP(HK4+2,Journalier_HLV_Inter,23,FALSE)-HLOOKUP(HK4+3,Journalier_HLV_Inter,24,FALSE),IF(AND(WEEKDAY(HK4,2)=2,COUNTIF(Jours_fériés,HK4+2)),HLOOKUP(HK4+1,Journalier_HLV_Inter,23,FALSE)-HLOOKUP(HK4+3,Journalier_HLV_Inter,24,FALSE),IF(AND(WEEKDAY(HK4,2)=3,COUNTIF(Jours_fériés,AND(HK4+1,HK4+2))),HLOOKUP(HK4+3,Journalier_HLV_Inter,23,FALSE)-HLOOKUP(HK4+4,Journalier_HLV_Inter,24,FALSE),IF(AND(WEEKDAY(HK4,2)=3,COUNTIF(Jours_fériés,HK4+1)),HLOOKUP(HK4+2,Journalier_HLV_Inter,23,FALSE)-HLOOKUP(HK4+3,Journalier_HLV_Inter,24,FALSE),IF(AND(WEEKDAY(HK4,2)=3,COUNTIF(Jours_fériés,HK4+2)),HLOOKUP(HK4+1,Journalier_HLV_Inter,23,FALSE)-HLOOKUP(HK4+5,Journalier_HLV_Inter,24,FALSE),IF(WEEKDAY(HK4,2)=4,(HLOOKUP(HK4+1,Journalier_HLV_Inter,23,FALSE)-HLOOKUP(HK4+4,Journalier_HLV_Inter,24,FALSE)),IF(AND(WEEKDAY(HK4,2)=4,COUNTIF(Jours_fériés,HK4+1)),HLOOKUP(HK4+4,Journalier_HLV_Inter,23,FALSE)-HLOOKUP(HK4+5,Journalier_HLV_Inter,24,FALSE),IF(AND(WEEKDAY(HK4,2)=4,COUNTIF(Jours_fériés,AND(HK4+1,HK4+4))),HLOOKUP(HK4+5,Journalier_HLV_Inter,23,FALSE)-HLOOKUP(HK4+6,Journalier_HLV_Inter,24,FALSE),IF(AND(WEEKDAY(HK4,2)=4,COUNTIF(Jours_fériés,HK4+4)),HLOOKUP(HK4+1,Journalier_HLV_Inter,23,FALSE)-HLOOKUP(HK4+5,Journalier_HLV_Inter,24,FALSE),IF(AND(WEEKDAY(HK4,2)=5,COUNTIF(Jours_fériés,HK4+3)),HLOOKUP(HK4+4,Journalier_HLV_Inter,23,FALSE)-HLOOKUP(HK4+5,Journalier_HLV_Inter,24,FALSE),IF(AND(WEEKDAY(HK4,2)=5,COUNTIF(Jours_fériés,HK4+4)),HLOOKUP(HK4+3,Journalier_HLV_Inter,23,FALSE)-HLOOKUP(HK4+5,Journalier_HLV_Inter,24,FALSE),IF(COUNTIF(Week_end,HK4),0,IF(COUNTIF(Jours_fériés,HK4),0,HLOOKUP(HK4+1,Journalier_HLV_Inter,23,FALSE)-HLOOKUP(HK4+2,Journalier_HLV_Inter,24,FALSE)))))))))))))))))))</f>
        <v>0</v>
      </c>
      <c r="HL33" s="70">
        <f>IF(WEEKDAY(HL4,2)=5,(HLOOKUP(HL4+3,Journalier_HLV_Inter,23,FALSE)-HLOOKUP(HL4+4,Journalier_HLV_Inter,24,FALSE)),IF(AND(WEEKDAY(HL4,2)=1,COUNTIF(Jours_fériés,AND(HL4+1,IE+2))),HLOOKUP(HL4+3,Journalier_HLV_Inter,23,FALSE)-HLOOKUP(HL4+4,Journalier_HLV_Inter,24,FALSE),IF(AND(WEEKDAY(HL4,2)=1,COUNTIF(Jours_fériés,HL4+1)),HLOOKUP(HL4+2,Journalier_HLV_Inter,23,FALSE)-HLOOKUP(HL4+3,Journalier_HLV_Inter,24,FALSE),IF(AND(WEEKDAY(HL4,2)=1,COUNTIF(Jours_fériés,HL4+2)),HLOOKUP(HL4+1,Journalier_HLV_Inter,23,FALSE)-HLOOKUP(HL4+3,Journalier_HLV_Inter,24,FALSE),IF(AND(WEEKDAY(HL4,2)=2,COUNTIF(Jours_fériés,AND(HL4+1,HL4+2))),HLOOKUP(HL4+3,Journalier_HLV_Inter,23,FALSE)-HLOOKUP(HL4+4,Journalier_HLV_Inter,24,FALSE),IF(AND(WEEKDAY(HL4,2)=2,COUNTIF(Jours_fériés,HL4+1)),HLOOKUP(HL4+2,Journalier_HLV_Inter,23,FALSE)-HLOOKUP(HL4+3,Journalier_HLV_Inter,24,FALSE),IF(AND(WEEKDAY(HL4,2)=2,COUNTIF(Jours_fériés,HL4+2)),HLOOKUP(HL4+1,Journalier_HLV_Inter,23,FALSE)-HLOOKUP(HL4+3,Journalier_HLV_Inter,24,FALSE),IF(AND(WEEKDAY(HL4,2)=3,COUNTIF(Jours_fériés,AND(HL4+1,HL4+2))),HLOOKUP(HL4+3,Journalier_HLV_Inter,23,FALSE)-HLOOKUP(HL4+4,Journalier_HLV_Inter,24,FALSE),IF(AND(WEEKDAY(HL4,2)=3,COUNTIF(Jours_fériés,HL4+1)),HLOOKUP(HL4+2,Journalier_HLV_Inter,23,FALSE)-HLOOKUP(HL4+3,Journalier_HLV_Inter,24,FALSE),IF(AND(WEEKDAY(HL4,2)=3,COUNTIF(Jours_fériés,HL4+2)),HLOOKUP(HL4+1,Journalier_HLV_Inter,23,FALSE)-HLOOKUP(HL4+5,Journalier_HLV_Inter,24,FALSE),IF(WEEKDAY(HL4,2)=4,(HLOOKUP(HL4+1,Journalier_HLV_Inter,23,FALSE)-HLOOKUP(HL4+4,Journalier_HLV_Inter,24,FALSE)),IF(AND(WEEKDAY(HL4,2)=4,COUNTIF(Jours_fériés,HL4+1)),HLOOKUP(HL4+4,Journalier_HLV_Inter,23,FALSE)-HLOOKUP(HL4+5,Journalier_HLV_Inter,24,FALSE),IF(AND(WEEKDAY(HL4,2)=4,COUNTIF(Jours_fériés,AND(HL4+1,HL4+4))),HLOOKUP(HL4+5,Journalier_HLV_Inter,23,FALSE)-HLOOKUP(HL4+6,Journalier_HLV_Inter,24,FALSE),IF(AND(WEEKDAY(HL4,2)=4,COUNTIF(Jours_fériés,HL4+4)),HLOOKUP(HL4+1,Journalier_HLV_Inter,23,FALSE)-HLOOKUP(HL4+5,Journalier_HLV_Inter,24,FALSE),IF(AND(WEEKDAY(HL4,2)=5,COUNTIF(Jours_fériés,HL4+3)),HLOOKUP(HL4+4,Journalier_HLV_Inter,23,FALSE)-HLOOKUP(HL4+5,Journalier_HLV_Inter,24,FALSE),IF(AND(WEEKDAY(HL4,2)=5,COUNTIF(Jours_fériés,HL4+4)),HLOOKUP(HL4+3,Journalier_HLV_Inter,23,FALSE)-HLOOKUP(HL4+5,Journalier_HLV_Inter,24,FALSE),IF(COUNTIF(Week_end,HL4),0,IF(COUNTIF(Jours_fériés,HL4),0,HLOOKUP(HL4+1,Journalier_HLV_Inter,23,FALSE)-HLOOKUP(HL4+2,Journalier_HLV_Inter,24,FALSE)))))))))))))))))))</f>
        <v>0</v>
      </c>
      <c r="HM33" s="70">
        <f>IF(WEEKDAY(HM4,2)=5,(HLOOKUP(HM4+3,Journalier_HLV_Inter,23,FALSE)-HLOOKUP(HM4+4,Journalier_HLV_Inter,24,FALSE)),IF(AND(WEEKDAY(HM4,2)=1,COUNTIF(Jours_fériés,AND(HM4+1,IE+2))),HLOOKUP(HM4+3,Journalier_HLV_Inter,23,FALSE)-HLOOKUP(HM4+4,Journalier_HLV_Inter,24,FALSE),IF(AND(WEEKDAY(HM4,2)=1,COUNTIF(Jours_fériés,HM4+1)),HLOOKUP(HM4+2,Journalier_HLV_Inter,23,FALSE)-HLOOKUP(HM4+3,Journalier_HLV_Inter,24,FALSE),IF(AND(WEEKDAY(HM4,2)=1,COUNTIF(Jours_fériés,HM4+2)),HLOOKUP(HM4+1,Journalier_HLV_Inter,23,FALSE)-HLOOKUP(HM4+3,Journalier_HLV_Inter,24,FALSE),IF(AND(WEEKDAY(HM4,2)=2,COUNTIF(Jours_fériés,AND(HM4+1,HM4+2))),HLOOKUP(HM4+3,Journalier_HLV_Inter,23,FALSE)-HLOOKUP(HM4+4,Journalier_HLV_Inter,24,FALSE),IF(AND(WEEKDAY(HM4,2)=2,COUNTIF(Jours_fériés,HM4+1)),HLOOKUP(HM4+2,Journalier_HLV_Inter,23,FALSE)-HLOOKUP(HM4+3,Journalier_HLV_Inter,24,FALSE),IF(AND(WEEKDAY(HM4,2)=2,COUNTIF(Jours_fériés,HM4+2)),HLOOKUP(HM4+1,Journalier_HLV_Inter,23,FALSE)-HLOOKUP(HM4+3,Journalier_HLV_Inter,24,FALSE),IF(AND(WEEKDAY(HM4,2)=3,COUNTIF(Jours_fériés,AND(HM4+1,HM4+2))),HLOOKUP(HM4+3,Journalier_HLV_Inter,23,FALSE)-HLOOKUP(HM4+4,Journalier_HLV_Inter,24,FALSE),IF(AND(WEEKDAY(HM4,2)=3,COUNTIF(Jours_fériés,HM4+1)),HLOOKUP(HM4+2,Journalier_HLV_Inter,23,FALSE)-HLOOKUP(HM4+3,Journalier_HLV_Inter,24,FALSE),IF(AND(WEEKDAY(HM4,2)=3,COUNTIF(Jours_fériés,HM4+2)),HLOOKUP(HM4+1,Journalier_HLV_Inter,23,FALSE)-HLOOKUP(HM4+5,Journalier_HLV_Inter,24,FALSE),IF(WEEKDAY(HM4,2)=4,(HLOOKUP(HM4+1,Journalier_HLV_Inter,23,FALSE)-HLOOKUP(HM4+4,Journalier_HLV_Inter,24,FALSE)),IF(AND(WEEKDAY(HM4,2)=4,COUNTIF(Jours_fériés,HM4+1)),HLOOKUP(HM4+4,Journalier_HLV_Inter,23,FALSE)-HLOOKUP(HM4+5,Journalier_HLV_Inter,24,FALSE),IF(AND(WEEKDAY(HM4,2)=4,COUNTIF(Jours_fériés,AND(HM4+1,HM4+4))),HLOOKUP(HM4+5,Journalier_HLV_Inter,23,FALSE)-HLOOKUP(HM4+6,Journalier_HLV_Inter,24,FALSE),IF(AND(WEEKDAY(HM4,2)=4,COUNTIF(Jours_fériés,HM4+4)),HLOOKUP(HM4+1,Journalier_HLV_Inter,23,FALSE)-HLOOKUP(HM4+5,Journalier_HLV_Inter,24,FALSE),IF(AND(WEEKDAY(HM4,2)=5,COUNTIF(Jours_fériés,HM4+3)),HLOOKUP(HM4+4,Journalier_HLV_Inter,23,FALSE)-HLOOKUP(HM4+5,Journalier_HLV_Inter,24,FALSE),IF(AND(WEEKDAY(HM4,2)=5,COUNTIF(Jours_fériés,HM4+4)),HLOOKUP(HM4+3,Journalier_HLV_Inter,23,FALSE)-HLOOKUP(HM4+5,Journalier_HLV_Inter,24,FALSE),IF(COUNTIF(Week_end,HM4),0,IF(COUNTIF(Jours_fériés,HM4),0,HLOOKUP(HM4+1,Journalier_HLV_Inter,23,FALSE)-HLOOKUP(HM4+2,Journalier_HLV_Inter,24,FALSE)))))))))))))))))))</f>
        <v>0</v>
      </c>
      <c r="HN33" s="70">
        <f>IF(WEEKDAY(HN4,2)=5,(HLOOKUP(HN4+3,Journalier_HLV_Inter,23,FALSE)-HLOOKUP(HN4+4,Journalier_HLV_Inter,24,FALSE)),IF(AND(WEEKDAY(HN4,2)=1,COUNTIF(Jours_fériés,AND(HN4+1,IE+2))),HLOOKUP(HN4+3,Journalier_HLV_Inter,23,FALSE)-HLOOKUP(HN4+4,Journalier_HLV_Inter,24,FALSE),IF(AND(WEEKDAY(HN4,2)=1,COUNTIF(Jours_fériés,HN4+1)),HLOOKUP(HN4+2,Journalier_HLV_Inter,23,FALSE)-HLOOKUP(HN4+3,Journalier_HLV_Inter,24,FALSE),IF(AND(WEEKDAY(HN4,2)=1,COUNTIF(Jours_fériés,HN4+2)),HLOOKUP(HN4+1,Journalier_HLV_Inter,23,FALSE)-HLOOKUP(HN4+3,Journalier_HLV_Inter,24,FALSE),IF(AND(WEEKDAY(HN4,2)=2,COUNTIF(Jours_fériés,AND(HN4+1,HN4+2))),HLOOKUP(HN4+3,Journalier_HLV_Inter,23,FALSE)-HLOOKUP(HN4+4,Journalier_HLV_Inter,24,FALSE),IF(AND(WEEKDAY(HN4,2)=2,COUNTIF(Jours_fériés,HN4+1)),HLOOKUP(HN4+2,Journalier_HLV_Inter,23,FALSE)-HLOOKUP(HN4+3,Journalier_HLV_Inter,24,FALSE),IF(AND(WEEKDAY(HN4,2)=2,COUNTIF(Jours_fériés,HN4+2)),HLOOKUP(HN4+1,Journalier_HLV_Inter,23,FALSE)-HLOOKUP(HN4+3,Journalier_HLV_Inter,24,FALSE),IF(AND(WEEKDAY(HN4,2)=3,COUNTIF(Jours_fériés,AND(HN4+1,HN4+2))),HLOOKUP(HN4+3,Journalier_HLV_Inter,23,FALSE)-HLOOKUP(HN4+4,Journalier_HLV_Inter,24,FALSE),IF(AND(WEEKDAY(HN4,2)=3,COUNTIF(Jours_fériés,HN4+1)),HLOOKUP(HN4+2,Journalier_HLV_Inter,23,FALSE)-HLOOKUP(HN4+3,Journalier_HLV_Inter,24,FALSE),IF(AND(WEEKDAY(HN4,2)=3,COUNTIF(Jours_fériés,HN4+2)),HLOOKUP(HN4+1,Journalier_HLV_Inter,23,FALSE)-HLOOKUP(HN4+5,Journalier_HLV_Inter,24,FALSE),IF(WEEKDAY(HN4,2)=4,(HLOOKUP(HN4+1,Journalier_HLV_Inter,23,FALSE)-HLOOKUP(HN4+4,Journalier_HLV_Inter,24,FALSE)),IF(AND(WEEKDAY(HN4,2)=4,COUNTIF(Jours_fériés,HN4+1)),HLOOKUP(HN4+4,Journalier_HLV_Inter,23,FALSE)-HLOOKUP(HN4+5,Journalier_HLV_Inter,24,FALSE),IF(AND(WEEKDAY(HN4,2)=4,COUNTIF(Jours_fériés,AND(HN4+1,HN4+4))),HLOOKUP(HN4+5,Journalier_HLV_Inter,23,FALSE)-HLOOKUP(HN4+6,Journalier_HLV_Inter,24,FALSE),IF(AND(WEEKDAY(HN4,2)=4,COUNTIF(Jours_fériés,HN4+4)),HLOOKUP(HN4+1,Journalier_HLV_Inter,23,FALSE)-HLOOKUP(HN4+5,Journalier_HLV_Inter,24,FALSE),IF(AND(WEEKDAY(HN4,2)=5,COUNTIF(Jours_fériés,HN4+3)),HLOOKUP(HN4+4,Journalier_HLV_Inter,23,FALSE)-HLOOKUP(HN4+5,Journalier_HLV_Inter,24,FALSE),IF(AND(WEEKDAY(HN4,2)=5,COUNTIF(Jours_fériés,HN4+4)),HLOOKUP(HN4+3,Journalier_HLV_Inter,23,FALSE)-HLOOKUP(HN4+5,Journalier_HLV_Inter,24,FALSE),IF(COUNTIF(Week_end,HN4),0,IF(COUNTIF(Jours_fériés,HN4),0,HLOOKUP(HN4+1,Journalier_HLV_Inter,23,FALSE)-HLOOKUP(HN4+2,Journalier_HLV_Inter,24,FALSE)))))))))))))))))))</f>
        <v>0</v>
      </c>
      <c r="HO33" s="70">
        <f>IF(WEEKDAY(HO4,2)=5,(HLOOKUP(HO4+3,Journalier_HLV_Inter,23,FALSE)-HLOOKUP(HO4+4,Journalier_HLV_Inter,24,FALSE)),IF(AND(WEEKDAY(HO4,2)=1,COUNTIF(Jours_fériés,AND(HO4+1,IE+2))),HLOOKUP(HO4+3,Journalier_HLV_Inter,23,FALSE)-HLOOKUP(HO4+4,Journalier_HLV_Inter,24,FALSE),IF(AND(WEEKDAY(HO4,2)=1,COUNTIF(Jours_fériés,HO4+1)),HLOOKUP(HO4+2,Journalier_HLV_Inter,23,FALSE)-HLOOKUP(HO4+3,Journalier_HLV_Inter,24,FALSE),IF(AND(WEEKDAY(HO4,2)=1,COUNTIF(Jours_fériés,HO4+2)),HLOOKUP(HO4+1,Journalier_HLV_Inter,23,FALSE)-HLOOKUP(HO4+3,Journalier_HLV_Inter,24,FALSE),IF(AND(WEEKDAY(HO4,2)=2,COUNTIF(Jours_fériés,AND(HO4+1,HO4+2))),HLOOKUP(HO4+3,Journalier_HLV_Inter,23,FALSE)-HLOOKUP(HO4+4,Journalier_HLV_Inter,24,FALSE),IF(AND(WEEKDAY(HO4,2)=2,COUNTIF(Jours_fériés,HO4+1)),HLOOKUP(HO4+2,Journalier_HLV_Inter,23,FALSE)-HLOOKUP(HO4+3,Journalier_HLV_Inter,24,FALSE),IF(AND(WEEKDAY(HO4,2)=2,COUNTIF(Jours_fériés,HO4+2)),HLOOKUP(HO4+1,Journalier_HLV_Inter,23,FALSE)-HLOOKUP(HO4+3,Journalier_HLV_Inter,24,FALSE),IF(AND(WEEKDAY(HO4,2)=3,COUNTIF(Jours_fériés,AND(HO4+1,HO4+2))),HLOOKUP(HO4+3,Journalier_HLV_Inter,23,FALSE)-HLOOKUP(HO4+4,Journalier_HLV_Inter,24,FALSE),IF(AND(WEEKDAY(HO4,2)=3,COUNTIF(Jours_fériés,HO4+1)),HLOOKUP(HO4+2,Journalier_HLV_Inter,23,FALSE)-HLOOKUP(HO4+3,Journalier_HLV_Inter,24,FALSE),IF(AND(WEEKDAY(HO4,2)=3,COUNTIF(Jours_fériés,HO4+2)),HLOOKUP(HO4+1,Journalier_HLV_Inter,23,FALSE)-HLOOKUP(HO4+5,Journalier_HLV_Inter,24,FALSE),IF(WEEKDAY(HO4,2)=4,(HLOOKUP(HO4+1,Journalier_HLV_Inter,23,FALSE)-HLOOKUP(HO4+4,Journalier_HLV_Inter,24,FALSE)),IF(AND(WEEKDAY(HO4,2)=4,COUNTIF(Jours_fériés,HO4+1)),HLOOKUP(HO4+4,Journalier_HLV_Inter,23,FALSE)-HLOOKUP(HO4+5,Journalier_HLV_Inter,24,FALSE),IF(AND(WEEKDAY(HO4,2)=4,COUNTIF(Jours_fériés,AND(HO4+1,HO4+4))),HLOOKUP(HO4+5,Journalier_HLV_Inter,23,FALSE)-HLOOKUP(HO4+6,Journalier_HLV_Inter,24,FALSE),IF(AND(WEEKDAY(HO4,2)=4,COUNTIF(Jours_fériés,HO4+4)),HLOOKUP(HO4+1,Journalier_HLV_Inter,23,FALSE)-HLOOKUP(HO4+5,Journalier_HLV_Inter,24,FALSE),IF(AND(WEEKDAY(HO4,2)=5,COUNTIF(Jours_fériés,HO4+3)),HLOOKUP(HO4+4,Journalier_HLV_Inter,23,FALSE)-HLOOKUP(HO4+5,Journalier_HLV_Inter,24,FALSE),IF(AND(WEEKDAY(HO4,2)=5,COUNTIF(Jours_fériés,HO4+4)),HLOOKUP(HO4+3,Journalier_HLV_Inter,23,FALSE)-HLOOKUP(HO4+5,Journalier_HLV_Inter,24,FALSE),IF(COUNTIF(Week_end,HO4),0,IF(COUNTIF(Jours_fériés,HO4),0,HLOOKUP(HO4+1,Journalier_HLV_Inter,23,FALSE)-HLOOKUP(HO4+2,Journalier_HLV_Inter,24,FALSE)))))))))))))))))))</f>
        <v>0</v>
      </c>
      <c r="HP33" s="70">
        <f>IF(WEEKDAY(HP4,2)=5,(HLOOKUP(HP4+3,Journalier_HLV_Inter,23,FALSE)-HLOOKUP(HP4+4,Journalier_HLV_Inter,24,FALSE)),IF(AND(WEEKDAY(HP4,2)=1,COUNTIF(Jours_fériés,AND(HP4+1,IE+2))),HLOOKUP(HP4+3,Journalier_HLV_Inter,23,FALSE)-HLOOKUP(HP4+4,Journalier_HLV_Inter,24,FALSE),IF(AND(WEEKDAY(HP4,2)=1,COUNTIF(Jours_fériés,HP4+1)),HLOOKUP(HP4+2,Journalier_HLV_Inter,23,FALSE)-HLOOKUP(HP4+3,Journalier_HLV_Inter,24,FALSE),IF(AND(WEEKDAY(HP4,2)=1,COUNTIF(Jours_fériés,HP4+2)),HLOOKUP(HP4+1,Journalier_HLV_Inter,23,FALSE)-HLOOKUP(HP4+3,Journalier_HLV_Inter,24,FALSE),IF(AND(WEEKDAY(HP4,2)=2,COUNTIF(Jours_fériés,AND(HP4+1,HP4+2))),HLOOKUP(HP4+3,Journalier_HLV_Inter,23,FALSE)-HLOOKUP(HP4+4,Journalier_HLV_Inter,24,FALSE),IF(AND(WEEKDAY(HP4,2)=2,COUNTIF(Jours_fériés,HP4+1)),HLOOKUP(HP4+2,Journalier_HLV_Inter,23,FALSE)-HLOOKUP(HP4+3,Journalier_HLV_Inter,24,FALSE),IF(AND(WEEKDAY(HP4,2)=2,COUNTIF(Jours_fériés,HP4+2)),HLOOKUP(HP4+1,Journalier_HLV_Inter,23,FALSE)-HLOOKUP(HP4+3,Journalier_HLV_Inter,24,FALSE),IF(AND(WEEKDAY(HP4,2)=3,COUNTIF(Jours_fériés,AND(HP4+1,HP4+2))),HLOOKUP(HP4+3,Journalier_HLV_Inter,23,FALSE)-HLOOKUP(HP4+4,Journalier_HLV_Inter,24,FALSE),IF(AND(WEEKDAY(HP4,2)=3,COUNTIF(Jours_fériés,HP4+1)),HLOOKUP(HP4+2,Journalier_HLV_Inter,23,FALSE)-HLOOKUP(HP4+3,Journalier_HLV_Inter,24,FALSE),IF(AND(WEEKDAY(HP4,2)=3,COUNTIF(Jours_fériés,HP4+2)),HLOOKUP(HP4+1,Journalier_HLV_Inter,23,FALSE)-HLOOKUP(HP4+5,Journalier_HLV_Inter,24,FALSE),IF(WEEKDAY(HP4,2)=4,(HLOOKUP(HP4+1,Journalier_HLV_Inter,23,FALSE)-HLOOKUP(HP4+4,Journalier_HLV_Inter,24,FALSE)),IF(AND(WEEKDAY(HP4,2)=4,COUNTIF(Jours_fériés,HP4+1)),HLOOKUP(HP4+4,Journalier_HLV_Inter,23,FALSE)-HLOOKUP(HP4+5,Journalier_HLV_Inter,24,FALSE),IF(AND(WEEKDAY(HP4,2)=4,COUNTIF(Jours_fériés,AND(HP4+1,HP4+4))),HLOOKUP(HP4+5,Journalier_HLV_Inter,23,FALSE)-HLOOKUP(HP4+6,Journalier_HLV_Inter,24,FALSE),IF(AND(WEEKDAY(HP4,2)=4,COUNTIF(Jours_fériés,HP4+4)),HLOOKUP(HP4+1,Journalier_HLV_Inter,23,FALSE)-HLOOKUP(HP4+5,Journalier_HLV_Inter,24,FALSE),IF(AND(WEEKDAY(HP4,2)=5,COUNTIF(Jours_fériés,HP4+3)),HLOOKUP(HP4+4,Journalier_HLV_Inter,23,FALSE)-HLOOKUP(HP4+5,Journalier_HLV_Inter,24,FALSE),IF(AND(WEEKDAY(HP4,2)=5,COUNTIF(Jours_fériés,HP4+4)),HLOOKUP(HP4+3,Journalier_HLV_Inter,23,FALSE)-HLOOKUP(HP4+5,Journalier_HLV_Inter,24,FALSE),IF(COUNTIF(Week_end,HP4),0,IF(COUNTIF(Jours_fériés,HP4),0,HLOOKUP(HP4+1,Journalier_HLV_Inter,23,FALSE)-HLOOKUP(HP4+2,Journalier_HLV_Inter,24,FALSE)))))))))))))))))))</f>
        <v>0</v>
      </c>
      <c r="HQ33" s="70">
        <f>IF(WEEKDAY(HQ4,2)=5,(HLOOKUP(HQ4+3,Journalier_HLV_Inter,23,FALSE)-HLOOKUP(HQ4+4,Journalier_HLV_Inter,24,FALSE)),IF(AND(WEEKDAY(HQ4,2)=1,COUNTIF(Jours_fériés,AND(HQ4+1,IE+2))),HLOOKUP(HQ4+3,Journalier_HLV_Inter,23,FALSE)-HLOOKUP(HQ4+4,Journalier_HLV_Inter,24,FALSE),IF(AND(WEEKDAY(HQ4,2)=1,COUNTIF(Jours_fériés,HQ4+1)),HLOOKUP(HQ4+2,Journalier_HLV_Inter,23,FALSE)-HLOOKUP(HQ4+3,Journalier_HLV_Inter,24,FALSE),IF(AND(WEEKDAY(HQ4,2)=1,COUNTIF(Jours_fériés,HQ4+2)),HLOOKUP(HQ4+1,Journalier_HLV_Inter,23,FALSE)-HLOOKUP(HQ4+3,Journalier_HLV_Inter,24,FALSE),IF(AND(WEEKDAY(HQ4,2)=2,COUNTIF(Jours_fériés,AND(HQ4+1,HQ4+2))),HLOOKUP(HQ4+3,Journalier_HLV_Inter,23,FALSE)-HLOOKUP(HQ4+4,Journalier_HLV_Inter,24,FALSE),IF(AND(WEEKDAY(HQ4,2)=2,COUNTIF(Jours_fériés,HQ4+1)),HLOOKUP(HQ4+2,Journalier_HLV_Inter,23,FALSE)-HLOOKUP(HQ4+3,Journalier_HLV_Inter,24,FALSE),IF(AND(WEEKDAY(HQ4,2)=2,COUNTIF(Jours_fériés,HQ4+2)),HLOOKUP(HQ4+1,Journalier_HLV_Inter,23,FALSE)-HLOOKUP(HQ4+3,Journalier_HLV_Inter,24,FALSE),IF(AND(WEEKDAY(HQ4,2)=3,COUNTIF(Jours_fériés,AND(HQ4+1,HQ4+2))),HLOOKUP(HQ4+3,Journalier_HLV_Inter,23,FALSE)-HLOOKUP(HQ4+4,Journalier_HLV_Inter,24,FALSE),IF(AND(WEEKDAY(HQ4,2)=3,COUNTIF(Jours_fériés,HQ4+1)),HLOOKUP(HQ4+2,Journalier_HLV_Inter,23,FALSE)-HLOOKUP(HQ4+3,Journalier_HLV_Inter,24,FALSE),IF(AND(WEEKDAY(HQ4,2)=3,COUNTIF(Jours_fériés,HQ4+2)),HLOOKUP(HQ4+1,Journalier_HLV_Inter,23,FALSE)-HLOOKUP(HQ4+5,Journalier_HLV_Inter,24,FALSE),IF(WEEKDAY(HQ4,2)=4,(HLOOKUP(HQ4+1,Journalier_HLV_Inter,23,FALSE)-HLOOKUP(HQ4+4,Journalier_HLV_Inter,24,FALSE)),IF(AND(WEEKDAY(HQ4,2)=4,COUNTIF(Jours_fériés,HQ4+1)),HLOOKUP(HQ4+4,Journalier_HLV_Inter,23,FALSE)-HLOOKUP(HQ4+5,Journalier_HLV_Inter,24,FALSE),IF(AND(WEEKDAY(HQ4,2)=4,COUNTIF(Jours_fériés,AND(HQ4+1,HQ4+4))),HLOOKUP(HQ4+5,Journalier_HLV_Inter,23,FALSE)-HLOOKUP(HQ4+6,Journalier_HLV_Inter,24,FALSE),IF(AND(WEEKDAY(HQ4,2)=4,COUNTIF(Jours_fériés,HQ4+4)),HLOOKUP(HQ4+1,Journalier_HLV_Inter,23,FALSE)-HLOOKUP(HQ4+5,Journalier_HLV_Inter,24,FALSE),IF(AND(WEEKDAY(HQ4,2)=5,COUNTIF(Jours_fériés,HQ4+3)),HLOOKUP(HQ4+4,Journalier_HLV_Inter,23,FALSE)-HLOOKUP(HQ4+5,Journalier_HLV_Inter,24,FALSE),IF(AND(WEEKDAY(HQ4,2)=5,COUNTIF(Jours_fériés,HQ4+4)),HLOOKUP(HQ4+3,Journalier_HLV_Inter,23,FALSE)-HLOOKUP(HQ4+5,Journalier_HLV_Inter,24,FALSE),IF(COUNTIF(Week_end,HQ4),0,IF(COUNTIF(Jours_fériés,HQ4),0,HLOOKUP(HQ4+1,Journalier_HLV_Inter,23,FALSE)-HLOOKUP(HQ4+2,Journalier_HLV_Inter,24,FALSE)))))))))))))))))))</f>
        <v>0</v>
      </c>
      <c r="HR33" s="70">
        <f>IF(WEEKDAY(HR4,2)=5,(HLOOKUP(HR4+3,Journalier_HLV_Inter,23,FALSE)-HLOOKUP(HR4+4,Journalier_HLV_Inter,24,FALSE)),IF(AND(WEEKDAY(HR4,2)=1,COUNTIF(Jours_fériés,AND(HR4+1,IE+2))),HLOOKUP(HR4+3,Journalier_HLV_Inter,23,FALSE)-HLOOKUP(HR4+4,Journalier_HLV_Inter,24,FALSE),IF(AND(WEEKDAY(HR4,2)=1,COUNTIF(Jours_fériés,HR4+1)),HLOOKUP(HR4+2,Journalier_HLV_Inter,23,FALSE)-HLOOKUP(HR4+3,Journalier_HLV_Inter,24,FALSE),IF(AND(WEEKDAY(HR4,2)=1,COUNTIF(Jours_fériés,HR4+2)),HLOOKUP(HR4+1,Journalier_HLV_Inter,23,FALSE)-HLOOKUP(HR4+3,Journalier_HLV_Inter,24,FALSE),IF(AND(WEEKDAY(HR4,2)=2,COUNTIF(Jours_fériés,AND(HR4+1,HR4+2))),HLOOKUP(HR4+3,Journalier_HLV_Inter,23,FALSE)-HLOOKUP(HR4+4,Journalier_HLV_Inter,24,FALSE),IF(AND(WEEKDAY(HR4,2)=2,COUNTIF(Jours_fériés,HR4+1)),HLOOKUP(HR4+2,Journalier_HLV_Inter,23,FALSE)-HLOOKUP(HR4+3,Journalier_HLV_Inter,24,FALSE),IF(AND(WEEKDAY(HR4,2)=2,COUNTIF(Jours_fériés,HR4+2)),HLOOKUP(HR4+1,Journalier_HLV_Inter,23,FALSE)-HLOOKUP(HR4+3,Journalier_HLV_Inter,24,FALSE),IF(AND(WEEKDAY(HR4,2)=3,COUNTIF(Jours_fériés,AND(HR4+1,HR4+2))),HLOOKUP(HR4+3,Journalier_HLV_Inter,23,FALSE)-HLOOKUP(HR4+4,Journalier_HLV_Inter,24,FALSE),IF(AND(WEEKDAY(HR4,2)=3,COUNTIF(Jours_fériés,HR4+1)),HLOOKUP(HR4+2,Journalier_HLV_Inter,23,FALSE)-HLOOKUP(HR4+3,Journalier_HLV_Inter,24,FALSE),IF(AND(WEEKDAY(HR4,2)=3,COUNTIF(Jours_fériés,HR4+2)),HLOOKUP(HR4+1,Journalier_HLV_Inter,23,FALSE)-HLOOKUP(HR4+5,Journalier_HLV_Inter,24,FALSE),IF(WEEKDAY(HR4,2)=4,(HLOOKUP(HR4+1,Journalier_HLV_Inter,23,FALSE)-HLOOKUP(HR4+4,Journalier_HLV_Inter,24,FALSE)),IF(AND(WEEKDAY(HR4,2)=4,COUNTIF(Jours_fériés,HR4+1)),HLOOKUP(HR4+4,Journalier_HLV_Inter,23,FALSE)-HLOOKUP(HR4+5,Journalier_HLV_Inter,24,FALSE),IF(AND(WEEKDAY(HR4,2)=4,COUNTIF(Jours_fériés,AND(HR4+1,HR4+4))),HLOOKUP(HR4+5,Journalier_HLV_Inter,23,FALSE)-HLOOKUP(HR4+6,Journalier_HLV_Inter,24,FALSE),IF(AND(WEEKDAY(HR4,2)=4,COUNTIF(Jours_fériés,HR4+4)),HLOOKUP(HR4+1,Journalier_HLV_Inter,23,FALSE)-HLOOKUP(HR4+5,Journalier_HLV_Inter,24,FALSE),IF(AND(WEEKDAY(HR4,2)=5,COUNTIF(Jours_fériés,HR4+3)),HLOOKUP(HR4+4,Journalier_HLV_Inter,23,FALSE)-HLOOKUP(HR4+5,Journalier_HLV_Inter,24,FALSE),IF(AND(WEEKDAY(HR4,2)=5,COUNTIF(Jours_fériés,HR4+4)),HLOOKUP(HR4+3,Journalier_HLV_Inter,23,FALSE)-HLOOKUP(HR4+5,Journalier_HLV_Inter,24,FALSE),IF(COUNTIF(Week_end,HR4),0,IF(COUNTIF(Jours_fériés,HR4),0,HLOOKUP(HR4+1,Journalier_HLV_Inter,23,FALSE)-HLOOKUP(HR4+2,Journalier_HLV_Inter,24,FALSE)))))))))))))))))))</f>
        <v>0</v>
      </c>
      <c r="HS33" s="70">
        <f>IF(WEEKDAY(HS4,2)=5,(HLOOKUP(HS4+3,Journalier_HLV_Inter,23,FALSE)-HLOOKUP(HS4+4,Journalier_HLV_Inter,24,FALSE)),IF(AND(WEEKDAY(HS4,2)=1,COUNTIF(Jours_fériés,AND(HS4+1,IE+2))),HLOOKUP(HS4+3,Journalier_HLV_Inter,23,FALSE)-HLOOKUP(HS4+4,Journalier_HLV_Inter,24,FALSE),IF(AND(WEEKDAY(HS4,2)=1,COUNTIF(Jours_fériés,HS4+1)),HLOOKUP(HS4+2,Journalier_HLV_Inter,23,FALSE)-HLOOKUP(HS4+3,Journalier_HLV_Inter,24,FALSE),IF(AND(WEEKDAY(HS4,2)=1,COUNTIF(Jours_fériés,HS4+2)),HLOOKUP(HS4+1,Journalier_HLV_Inter,23,FALSE)-HLOOKUP(HS4+3,Journalier_HLV_Inter,24,FALSE),IF(AND(WEEKDAY(HS4,2)=2,COUNTIF(Jours_fériés,AND(HS4+1,HS4+2))),HLOOKUP(HS4+3,Journalier_HLV_Inter,23,FALSE)-HLOOKUP(HS4+4,Journalier_HLV_Inter,24,FALSE),IF(AND(WEEKDAY(HS4,2)=2,COUNTIF(Jours_fériés,HS4+1)),HLOOKUP(HS4+2,Journalier_HLV_Inter,23,FALSE)-HLOOKUP(HS4+3,Journalier_HLV_Inter,24,FALSE),IF(AND(WEEKDAY(HS4,2)=2,COUNTIF(Jours_fériés,HS4+2)),HLOOKUP(HS4+1,Journalier_HLV_Inter,23,FALSE)-HLOOKUP(HS4+3,Journalier_HLV_Inter,24,FALSE),IF(AND(WEEKDAY(HS4,2)=3,COUNTIF(Jours_fériés,AND(HS4+1,HS4+2))),HLOOKUP(HS4+3,Journalier_HLV_Inter,23,FALSE)-HLOOKUP(HS4+4,Journalier_HLV_Inter,24,FALSE),IF(AND(WEEKDAY(HS4,2)=3,COUNTIF(Jours_fériés,HS4+1)),HLOOKUP(HS4+2,Journalier_HLV_Inter,23,FALSE)-HLOOKUP(HS4+3,Journalier_HLV_Inter,24,FALSE),IF(AND(WEEKDAY(HS4,2)=3,COUNTIF(Jours_fériés,HS4+2)),HLOOKUP(HS4+1,Journalier_HLV_Inter,23,FALSE)-HLOOKUP(HS4+5,Journalier_HLV_Inter,24,FALSE),IF(WEEKDAY(HS4,2)=4,(HLOOKUP(HS4+1,Journalier_HLV_Inter,23,FALSE)-HLOOKUP(HS4+4,Journalier_HLV_Inter,24,FALSE)),IF(AND(WEEKDAY(HS4,2)=4,COUNTIF(Jours_fériés,HS4+1)),HLOOKUP(HS4+4,Journalier_HLV_Inter,23,FALSE)-HLOOKUP(HS4+5,Journalier_HLV_Inter,24,FALSE),IF(AND(WEEKDAY(HS4,2)=4,COUNTIF(Jours_fériés,AND(HS4+1,HS4+4))),HLOOKUP(HS4+5,Journalier_HLV_Inter,23,FALSE)-HLOOKUP(HS4+6,Journalier_HLV_Inter,24,FALSE),IF(AND(WEEKDAY(HS4,2)=4,COUNTIF(Jours_fériés,HS4+4)),HLOOKUP(HS4+1,Journalier_HLV_Inter,23,FALSE)-HLOOKUP(HS4+5,Journalier_HLV_Inter,24,FALSE),IF(AND(WEEKDAY(HS4,2)=5,COUNTIF(Jours_fériés,HS4+3)),HLOOKUP(HS4+4,Journalier_HLV_Inter,23,FALSE)-HLOOKUP(HS4+5,Journalier_HLV_Inter,24,FALSE),IF(AND(WEEKDAY(HS4,2)=5,COUNTIF(Jours_fériés,HS4+4)),HLOOKUP(HS4+3,Journalier_HLV_Inter,23,FALSE)-HLOOKUP(HS4+5,Journalier_HLV_Inter,24,FALSE),IF(COUNTIF(Week_end,HS4),0,IF(COUNTIF(Jours_fériés,HS4),0,HLOOKUP(HS4+1,Journalier_HLV_Inter,23,FALSE)-HLOOKUP(HS4+2,Journalier_HLV_Inter,24,FALSE)))))))))))))))))))</f>
        <v>0</v>
      </c>
      <c r="HT33" s="70">
        <f>IF(WEEKDAY(HT4,2)=5,(HLOOKUP(HT4+3,Journalier_HLV_Inter,23,FALSE)-HLOOKUP(HT4+4,Journalier_HLV_Inter,24,FALSE)),IF(AND(WEEKDAY(HT4,2)=1,COUNTIF(Jours_fériés,AND(HT4+1,IE+2))),HLOOKUP(HT4+3,Journalier_HLV_Inter,23,FALSE)-HLOOKUP(HT4+4,Journalier_HLV_Inter,24,FALSE),IF(AND(WEEKDAY(HT4,2)=1,COUNTIF(Jours_fériés,HT4+1)),HLOOKUP(HT4+2,Journalier_HLV_Inter,23,FALSE)-HLOOKUP(HT4+3,Journalier_HLV_Inter,24,FALSE),IF(AND(WEEKDAY(HT4,2)=1,COUNTIF(Jours_fériés,HT4+2)),HLOOKUP(HT4+1,Journalier_HLV_Inter,23,FALSE)-HLOOKUP(HT4+3,Journalier_HLV_Inter,24,FALSE),IF(AND(WEEKDAY(HT4,2)=2,COUNTIF(Jours_fériés,AND(HT4+1,HT4+2))),HLOOKUP(HT4+3,Journalier_HLV_Inter,23,FALSE)-HLOOKUP(HT4+4,Journalier_HLV_Inter,24,FALSE),IF(AND(WEEKDAY(HT4,2)=2,COUNTIF(Jours_fériés,HT4+1)),HLOOKUP(HT4+2,Journalier_HLV_Inter,23,FALSE)-HLOOKUP(HT4+3,Journalier_HLV_Inter,24,FALSE),IF(AND(WEEKDAY(HT4,2)=2,COUNTIF(Jours_fériés,HT4+2)),HLOOKUP(HT4+1,Journalier_HLV_Inter,23,FALSE)-HLOOKUP(HT4+3,Journalier_HLV_Inter,24,FALSE),IF(AND(WEEKDAY(HT4,2)=3,COUNTIF(Jours_fériés,AND(HT4+1,HT4+2))),HLOOKUP(HT4+3,Journalier_HLV_Inter,23,FALSE)-HLOOKUP(HT4+4,Journalier_HLV_Inter,24,FALSE),IF(AND(WEEKDAY(HT4,2)=3,COUNTIF(Jours_fériés,HT4+1)),HLOOKUP(HT4+2,Journalier_HLV_Inter,23,FALSE)-HLOOKUP(HT4+3,Journalier_HLV_Inter,24,FALSE),IF(AND(WEEKDAY(HT4,2)=3,COUNTIF(Jours_fériés,HT4+2)),HLOOKUP(HT4+1,Journalier_HLV_Inter,23,FALSE)-HLOOKUP(HT4+5,Journalier_HLV_Inter,24,FALSE),IF(WEEKDAY(HT4,2)=4,(HLOOKUP(HT4+1,Journalier_HLV_Inter,23,FALSE)-HLOOKUP(HT4+4,Journalier_HLV_Inter,24,FALSE)),IF(AND(WEEKDAY(HT4,2)=4,COUNTIF(Jours_fériés,HT4+1)),HLOOKUP(HT4+4,Journalier_HLV_Inter,23,FALSE)-HLOOKUP(HT4+5,Journalier_HLV_Inter,24,FALSE),IF(AND(WEEKDAY(HT4,2)=4,COUNTIF(Jours_fériés,AND(HT4+1,HT4+4))),HLOOKUP(HT4+5,Journalier_HLV_Inter,23,FALSE)-HLOOKUP(HT4+6,Journalier_HLV_Inter,24,FALSE),IF(AND(WEEKDAY(HT4,2)=4,COUNTIF(Jours_fériés,HT4+4)),HLOOKUP(HT4+1,Journalier_HLV_Inter,23,FALSE)-HLOOKUP(HT4+5,Journalier_HLV_Inter,24,FALSE),IF(AND(WEEKDAY(HT4,2)=5,COUNTIF(Jours_fériés,HT4+3)),HLOOKUP(HT4+4,Journalier_HLV_Inter,23,FALSE)-HLOOKUP(HT4+5,Journalier_HLV_Inter,24,FALSE),IF(AND(WEEKDAY(HT4,2)=5,COUNTIF(Jours_fériés,HT4+4)),HLOOKUP(HT4+3,Journalier_HLV_Inter,23,FALSE)-HLOOKUP(HT4+5,Journalier_HLV_Inter,24,FALSE),IF(COUNTIF(Week_end,HT4),0,IF(COUNTIF(Jours_fériés,HT4),0,HLOOKUP(HT4+1,Journalier_HLV_Inter,23,FALSE)-HLOOKUP(HT4+2,Journalier_HLV_Inter,24,FALSE)))))))))))))))))))</f>
        <v>0</v>
      </c>
      <c r="HU33" s="70">
        <f>IF(WEEKDAY(HU4,2)=5,(HLOOKUP(HU4+3,Journalier_HLV_Inter,23,FALSE)-HLOOKUP(HU4+4,Journalier_HLV_Inter,24,FALSE)),IF(AND(WEEKDAY(HU4,2)=1,COUNTIF(Jours_fériés,AND(HU4+1,IE+2))),HLOOKUP(HU4+3,Journalier_HLV_Inter,23,FALSE)-HLOOKUP(HU4+4,Journalier_HLV_Inter,24,FALSE),IF(AND(WEEKDAY(HU4,2)=1,COUNTIF(Jours_fériés,HU4+1)),HLOOKUP(HU4+2,Journalier_HLV_Inter,23,FALSE)-HLOOKUP(HU4+3,Journalier_HLV_Inter,24,FALSE),IF(AND(WEEKDAY(HU4,2)=1,COUNTIF(Jours_fériés,HU4+2)),HLOOKUP(HU4+1,Journalier_HLV_Inter,23,FALSE)-HLOOKUP(HU4+3,Journalier_HLV_Inter,24,FALSE),IF(AND(WEEKDAY(HU4,2)=2,COUNTIF(Jours_fériés,AND(HU4+1,HU4+2))),HLOOKUP(HU4+3,Journalier_HLV_Inter,23,FALSE)-HLOOKUP(HU4+4,Journalier_HLV_Inter,24,FALSE),IF(AND(WEEKDAY(HU4,2)=2,COUNTIF(Jours_fériés,HU4+1)),HLOOKUP(HU4+2,Journalier_HLV_Inter,23,FALSE)-HLOOKUP(HU4+3,Journalier_HLV_Inter,24,FALSE),IF(AND(WEEKDAY(HU4,2)=2,COUNTIF(Jours_fériés,HU4+2)),HLOOKUP(HU4+1,Journalier_HLV_Inter,23,FALSE)-HLOOKUP(HU4+3,Journalier_HLV_Inter,24,FALSE),IF(AND(WEEKDAY(HU4,2)=3,COUNTIF(Jours_fériés,AND(HU4+1,HU4+2))),HLOOKUP(HU4+3,Journalier_HLV_Inter,23,FALSE)-HLOOKUP(HU4+4,Journalier_HLV_Inter,24,FALSE),IF(AND(WEEKDAY(HU4,2)=3,COUNTIF(Jours_fériés,HU4+1)),HLOOKUP(HU4+2,Journalier_HLV_Inter,23,FALSE)-HLOOKUP(HU4+3,Journalier_HLV_Inter,24,FALSE),IF(AND(WEEKDAY(HU4,2)=3,COUNTIF(Jours_fériés,HU4+2)),HLOOKUP(HU4+1,Journalier_HLV_Inter,23,FALSE)-HLOOKUP(HU4+5,Journalier_HLV_Inter,24,FALSE),IF(WEEKDAY(HU4,2)=4,(HLOOKUP(HU4+1,Journalier_HLV_Inter,23,FALSE)-HLOOKUP(HU4+4,Journalier_HLV_Inter,24,FALSE)),IF(AND(WEEKDAY(HU4,2)=4,COUNTIF(Jours_fériés,HU4+1)),HLOOKUP(HU4+4,Journalier_HLV_Inter,23,FALSE)-HLOOKUP(HU4+5,Journalier_HLV_Inter,24,FALSE),IF(AND(WEEKDAY(HU4,2)=4,COUNTIF(Jours_fériés,AND(HU4+1,HU4+4))),HLOOKUP(HU4+5,Journalier_HLV_Inter,23,FALSE)-HLOOKUP(HU4+6,Journalier_HLV_Inter,24,FALSE),IF(AND(WEEKDAY(HU4,2)=4,COUNTIF(Jours_fériés,HU4+4)),HLOOKUP(HU4+1,Journalier_HLV_Inter,23,FALSE)-HLOOKUP(HU4+5,Journalier_HLV_Inter,24,FALSE),IF(AND(WEEKDAY(HU4,2)=5,COUNTIF(Jours_fériés,HU4+3)),HLOOKUP(HU4+4,Journalier_HLV_Inter,23,FALSE)-HLOOKUP(HU4+5,Journalier_HLV_Inter,24,FALSE),IF(AND(WEEKDAY(HU4,2)=5,COUNTIF(Jours_fériés,HU4+4)),HLOOKUP(HU4+3,Journalier_HLV_Inter,23,FALSE)-HLOOKUP(HU4+5,Journalier_HLV_Inter,24,FALSE),IF(COUNTIF(Week_end,HU4),0,IF(COUNTIF(Jours_fériés,HU4),0,HLOOKUP(HU4+1,Journalier_HLV_Inter,23,FALSE)-HLOOKUP(HU4+2,Journalier_HLV_Inter,24,FALSE)))))))))))))))))))</f>
        <v>0</v>
      </c>
      <c r="HV33" s="70">
        <f>IF(WEEKDAY(HV4,2)=5,(HLOOKUP(HV4+3,Journalier_HLV_Inter,23,FALSE)-HLOOKUP(HV4+4,Journalier_HLV_Inter,24,FALSE)),IF(AND(WEEKDAY(HV4,2)=1,COUNTIF(Jours_fériés,AND(HV4+1,IE+2))),HLOOKUP(HV4+3,Journalier_HLV_Inter,23,FALSE)-HLOOKUP(HV4+4,Journalier_HLV_Inter,24,FALSE),IF(AND(WEEKDAY(HV4,2)=1,COUNTIF(Jours_fériés,HV4+1)),HLOOKUP(HV4+2,Journalier_HLV_Inter,23,FALSE)-HLOOKUP(HV4+3,Journalier_HLV_Inter,24,FALSE),IF(AND(WEEKDAY(HV4,2)=1,COUNTIF(Jours_fériés,HV4+2)),HLOOKUP(HV4+1,Journalier_HLV_Inter,23,FALSE)-HLOOKUP(HV4+3,Journalier_HLV_Inter,24,FALSE),IF(AND(WEEKDAY(HV4,2)=2,COUNTIF(Jours_fériés,AND(HV4+1,HV4+2))),HLOOKUP(HV4+3,Journalier_HLV_Inter,23,FALSE)-HLOOKUP(HV4+4,Journalier_HLV_Inter,24,FALSE),IF(AND(WEEKDAY(HV4,2)=2,COUNTIF(Jours_fériés,HV4+1)),HLOOKUP(HV4+2,Journalier_HLV_Inter,23,FALSE)-HLOOKUP(HV4+3,Journalier_HLV_Inter,24,FALSE),IF(AND(WEEKDAY(HV4,2)=2,COUNTIF(Jours_fériés,HV4+2)),HLOOKUP(HV4+1,Journalier_HLV_Inter,23,FALSE)-HLOOKUP(HV4+3,Journalier_HLV_Inter,24,FALSE),IF(AND(WEEKDAY(HV4,2)=3,COUNTIF(Jours_fériés,AND(HV4+1,HV4+2))),HLOOKUP(HV4+3,Journalier_HLV_Inter,23,FALSE)-HLOOKUP(HV4+4,Journalier_HLV_Inter,24,FALSE),IF(AND(WEEKDAY(HV4,2)=3,COUNTIF(Jours_fériés,HV4+1)),HLOOKUP(HV4+2,Journalier_HLV_Inter,23,FALSE)-HLOOKUP(HV4+3,Journalier_HLV_Inter,24,FALSE),IF(AND(WEEKDAY(HV4,2)=3,COUNTIF(Jours_fériés,HV4+2)),HLOOKUP(HV4+1,Journalier_HLV_Inter,23,FALSE)-HLOOKUP(HV4+5,Journalier_HLV_Inter,24,FALSE),IF(WEEKDAY(HV4,2)=4,(HLOOKUP(HV4+1,Journalier_HLV_Inter,23,FALSE)-HLOOKUP(HV4+4,Journalier_HLV_Inter,24,FALSE)),IF(AND(WEEKDAY(HV4,2)=4,COUNTIF(Jours_fériés,HV4+1)),HLOOKUP(HV4+4,Journalier_HLV_Inter,23,FALSE)-HLOOKUP(HV4+5,Journalier_HLV_Inter,24,FALSE),IF(AND(WEEKDAY(HV4,2)=4,COUNTIF(Jours_fériés,AND(HV4+1,HV4+4))),HLOOKUP(HV4+5,Journalier_HLV_Inter,23,FALSE)-HLOOKUP(HV4+6,Journalier_HLV_Inter,24,FALSE),IF(AND(WEEKDAY(HV4,2)=4,COUNTIF(Jours_fériés,HV4+4)),HLOOKUP(HV4+1,Journalier_HLV_Inter,23,FALSE)-HLOOKUP(HV4+5,Journalier_HLV_Inter,24,FALSE),IF(AND(WEEKDAY(HV4,2)=5,COUNTIF(Jours_fériés,HV4+3)),HLOOKUP(HV4+4,Journalier_HLV_Inter,23,FALSE)-HLOOKUP(HV4+5,Journalier_HLV_Inter,24,FALSE),IF(AND(WEEKDAY(HV4,2)=5,COUNTIF(Jours_fériés,HV4+4)),HLOOKUP(HV4+3,Journalier_HLV_Inter,23,FALSE)-HLOOKUP(HV4+5,Journalier_HLV_Inter,24,FALSE),IF(COUNTIF(Week_end,HV4),0,IF(COUNTIF(Jours_fériés,HV4),0,HLOOKUP(HV4+1,Journalier_HLV_Inter,23,FALSE)-HLOOKUP(HV4+2,Journalier_HLV_Inter,24,FALSE)))))))))))))))))))</f>
        <v>0</v>
      </c>
      <c r="HW33" s="70">
        <f>IF(WEEKDAY(HW4,2)=5,(HLOOKUP(HW4+3,Journalier_HLV_Inter,23,FALSE)-HLOOKUP(HW4+4,Journalier_HLV_Inter,24,FALSE)),IF(AND(WEEKDAY(HW4,2)=1,COUNTIF(Jours_fériés,AND(HW4+1,IE+2))),HLOOKUP(HW4+3,Journalier_HLV_Inter,23,FALSE)-HLOOKUP(HW4+4,Journalier_HLV_Inter,24,FALSE),IF(AND(WEEKDAY(HW4,2)=1,COUNTIF(Jours_fériés,HW4+1)),HLOOKUP(HW4+2,Journalier_HLV_Inter,23,FALSE)-HLOOKUP(HW4+3,Journalier_HLV_Inter,24,FALSE),IF(AND(WEEKDAY(HW4,2)=1,COUNTIF(Jours_fériés,HW4+2)),HLOOKUP(HW4+1,Journalier_HLV_Inter,23,FALSE)-HLOOKUP(HW4+3,Journalier_HLV_Inter,24,FALSE),IF(AND(WEEKDAY(HW4,2)=2,COUNTIF(Jours_fériés,AND(HW4+1,HW4+2))),HLOOKUP(HW4+3,Journalier_HLV_Inter,23,FALSE)-HLOOKUP(HW4+4,Journalier_HLV_Inter,24,FALSE),IF(AND(WEEKDAY(HW4,2)=2,COUNTIF(Jours_fériés,HW4+1)),HLOOKUP(HW4+2,Journalier_HLV_Inter,23,FALSE)-HLOOKUP(HW4+3,Journalier_HLV_Inter,24,FALSE),IF(AND(WEEKDAY(HW4,2)=2,COUNTIF(Jours_fériés,HW4+2)),HLOOKUP(HW4+1,Journalier_HLV_Inter,23,FALSE)-HLOOKUP(HW4+3,Journalier_HLV_Inter,24,FALSE),IF(AND(WEEKDAY(HW4,2)=3,COUNTIF(Jours_fériés,AND(HW4+1,HW4+2))),HLOOKUP(HW4+3,Journalier_HLV_Inter,23,FALSE)-HLOOKUP(HW4+4,Journalier_HLV_Inter,24,FALSE),IF(AND(WEEKDAY(HW4,2)=3,COUNTIF(Jours_fériés,HW4+1)),HLOOKUP(HW4+2,Journalier_HLV_Inter,23,FALSE)-HLOOKUP(HW4+3,Journalier_HLV_Inter,24,FALSE),IF(AND(WEEKDAY(HW4,2)=3,COUNTIF(Jours_fériés,HW4+2)),HLOOKUP(HW4+1,Journalier_HLV_Inter,23,FALSE)-HLOOKUP(HW4+5,Journalier_HLV_Inter,24,FALSE),IF(WEEKDAY(HW4,2)=4,(HLOOKUP(HW4+1,Journalier_HLV_Inter,23,FALSE)-HLOOKUP(HW4+4,Journalier_HLV_Inter,24,FALSE)),IF(AND(WEEKDAY(HW4,2)=4,COUNTIF(Jours_fériés,HW4+1)),HLOOKUP(HW4+4,Journalier_HLV_Inter,23,FALSE)-HLOOKUP(HW4+5,Journalier_HLV_Inter,24,FALSE),IF(AND(WEEKDAY(HW4,2)=4,COUNTIF(Jours_fériés,AND(HW4+1,HW4+4))),HLOOKUP(HW4+5,Journalier_HLV_Inter,23,FALSE)-HLOOKUP(HW4+6,Journalier_HLV_Inter,24,FALSE),IF(AND(WEEKDAY(HW4,2)=4,COUNTIF(Jours_fériés,HW4+4)),HLOOKUP(HW4+1,Journalier_HLV_Inter,23,FALSE)-HLOOKUP(HW4+5,Journalier_HLV_Inter,24,FALSE),IF(AND(WEEKDAY(HW4,2)=5,COUNTIF(Jours_fériés,HW4+3)),HLOOKUP(HW4+4,Journalier_HLV_Inter,23,FALSE)-HLOOKUP(HW4+5,Journalier_HLV_Inter,24,FALSE),IF(AND(WEEKDAY(HW4,2)=5,COUNTIF(Jours_fériés,HW4+4)),HLOOKUP(HW4+3,Journalier_HLV_Inter,23,FALSE)-HLOOKUP(HW4+5,Journalier_HLV_Inter,24,FALSE),IF(COUNTIF(Week_end,HW4),0,IF(COUNTIF(Jours_fériés,HW4),0,HLOOKUP(HW4+1,Journalier_HLV_Inter,23,FALSE)-HLOOKUP(HW4+2,Journalier_HLV_Inter,24,FALSE)))))))))))))))))))</f>
        <v>0</v>
      </c>
      <c r="HX33" s="70">
        <f>IF(WEEKDAY(HX4,2)=5,(HLOOKUP(HX4+3,Journalier_HLV_Inter,23,FALSE)-HLOOKUP(HX4+4,Journalier_HLV_Inter,24,FALSE)),IF(AND(WEEKDAY(HX4,2)=1,COUNTIF(Jours_fériés,AND(HX4+1,IE+2))),HLOOKUP(HX4+3,Journalier_HLV_Inter,23,FALSE)-HLOOKUP(HX4+4,Journalier_HLV_Inter,24,FALSE),IF(AND(WEEKDAY(HX4,2)=1,COUNTIF(Jours_fériés,HX4+1)),HLOOKUP(HX4+2,Journalier_HLV_Inter,23,FALSE)-HLOOKUP(HX4+3,Journalier_HLV_Inter,24,FALSE),IF(AND(WEEKDAY(HX4,2)=1,COUNTIF(Jours_fériés,HX4+2)),HLOOKUP(HX4+1,Journalier_HLV_Inter,23,FALSE)-HLOOKUP(HX4+3,Journalier_HLV_Inter,24,FALSE),IF(AND(WEEKDAY(HX4,2)=2,COUNTIF(Jours_fériés,AND(HX4+1,HX4+2))),HLOOKUP(HX4+3,Journalier_HLV_Inter,23,FALSE)-HLOOKUP(HX4+4,Journalier_HLV_Inter,24,FALSE),IF(AND(WEEKDAY(HX4,2)=2,COUNTIF(Jours_fériés,HX4+1)),HLOOKUP(HX4+2,Journalier_HLV_Inter,23,FALSE)-HLOOKUP(HX4+3,Journalier_HLV_Inter,24,FALSE),IF(AND(WEEKDAY(HX4,2)=2,COUNTIF(Jours_fériés,HX4+2)),HLOOKUP(HX4+1,Journalier_HLV_Inter,23,FALSE)-HLOOKUP(HX4+3,Journalier_HLV_Inter,24,FALSE),IF(AND(WEEKDAY(HX4,2)=3,COUNTIF(Jours_fériés,AND(HX4+1,HX4+2))),HLOOKUP(HX4+3,Journalier_HLV_Inter,23,FALSE)-HLOOKUP(HX4+4,Journalier_HLV_Inter,24,FALSE),IF(AND(WEEKDAY(HX4,2)=3,COUNTIF(Jours_fériés,HX4+1)),HLOOKUP(HX4+2,Journalier_HLV_Inter,23,FALSE)-HLOOKUP(HX4+3,Journalier_HLV_Inter,24,FALSE),IF(AND(WEEKDAY(HX4,2)=3,COUNTIF(Jours_fériés,HX4+2)),HLOOKUP(HX4+1,Journalier_HLV_Inter,23,FALSE)-HLOOKUP(HX4+5,Journalier_HLV_Inter,24,FALSE),IF(WEEKDAY(HX4,2)=4,(HLOOKUP(HX4+1,Journalier_HLV_Inter,23,FALSE)-HLOOKUP(HX4+4,Journalier_HLV_Inter,24,FALSE)),IF(AND(WEEKDAY(HX4,2)=4,COUNTIF(Jours_fériés,HX4+1)),HLOOKUP(HX4+4,Journalier_HLV_Inter,23,FALSE)-HLOOKUP(HX4+5,Journalier_HLV_Inter,24,FALSE),IF(AND(WEEKDAY(HX4,2)=4,COUNTIF(Jours_fériés,AND(HX4+1,HX4+4))),HLOOKUP(HX4+5,Journalier_HLV_Inter,23,FALSE)-HLOOKUP(HX4+6,Journalier_HLV_Inter,24,FALSE),IF(AND(WEEKDAY(HX4,2)=4,COUNTIF(Jours_fériés,HX4+4)),HLOOKUP(HX4+1,Journalier_HLV_Inter,23,FALSE)-HLOOKUP(HX4+5,Journalier_HLV_Inter,24,FALSE),IF(AND(WEEKDAY(HX4,2)=5,COUNTIF(Jours_fériés,HX4+3)),HLOOKUP(HX4+4,Journalier_HLV_Inter,23,FALSE)-HLOOKUP(HX4+5,Journalier_HLV_Inter,24,FALSE),IF(AND(WEEKDAY(HX4,2)=5,COUNTIF(Jours_fériés,HX4+4)),HLOOKUP(HX4+3,Journalier_HLV_Inter,23,FALSE)-HLOOKUP(HX4+5,Journalier_HLV_Inter,24,FALSE),IF(COUNTIF(Week_end,HX4),0,IF(COUNTIF(Jours_fériés,HX4),0,HLOOKUP(HX4+1,Journalier_HLV_Inter,23,FALSE)-HLOOKUP(HX4+2,Journalier_HLV_Inter,24,FALSE)))))))))))))))))))</f>
        <v>0</v>
      </c>
      <c r="HY33" s="70">
        <f>IF(WEEKDAY(HY4,2)=5,(HLOOKUP(HY4+3,Journalier_HLV_Inter,23,FALSE)-HLOOKUP(HY4+4,Journalier_HLV_Inter,24,FALSE)),IF(AND(WEEKDAY(HY4,2)=1,COUNTIF(Jours_fériés,AND(HY4+1,IE+2))),HLOOKUP(HY4+3,Journalier_HLV_Inter,23,FALSE)-HLOOKUP(HY4+4,Journalier_HLV_Inter,24,FALSE),IF(AND(WEEKDAY(HY4,2)=1,COUNTIF(Jours_fériés,HY4+1)),HLOOKUP(HY4+2,Journalier_HLV_Inter,23,FALSE)-HLOOKUP(HY4+3,Journalier_HLV_Inter,24,FALSE),IF(AND(WEEKDAY(HY4,2)=1,COUNTIF(Jours_fériés,HY4+2)),HLOOKUP(HY4+1,Journalier_HLV_Inter,23,FALSE)-HLOOKUP(HY4+3,Journalier_HLV_Inter,24,FALSE),IF(AND(WEEKDAY(HY4,2)=2,COUNTIF(Jours_fériés,AND(HY4+1,HY4+2))),HLOOKUP(HY4+3,Journalier_HLV_Inter,23,FALSE)-HLOOKUP(HY4+4,Journalier_HLV_Inter,24,FALSE),IF(AND(WEEKDAY(HY4,2)=2,COUNTIF(Jours_fériés,HY4+1)),HLOOKUP(HY4+2,Journalier_HLV_Inter,23,FALSE)-HLOOKUP(HY4+3,Journalier_HLV_Inter,24,FALSE),IF(AND(WEEKDAY(HY4,2)=2,COUNTIF(Jours_fériés,HY4+2)),HLOOKUP(HY4+1,Journalier_HLV_Inter,23,FALSE)-HLOOKUP(HY4+3,Journalier_HLV_Inter,24,FALSE),IF(AND(WEEKDAY(HY4,2)=3,COUNTIF(Jours_fériés,AND(HY4+1,HY4+2))),HLOOKUP(HY4+3,Journalier_HLV_Inter,23,FALSE)-HLOOKUP(HY4+4,Journalier_HLV_Inter,24,FALSE),IF(AND(WEEKDAY(HY4,2)=3,COUNTIF(Jours_fériés,HY4+1)),HLOOKUP(HY4+2,Journalier_HLV_Inter,23,FALSE)-HLOOKUP(HY4+3,Journalier_HLV_Inter,24,FALSE),IF(AND(WEEKDAY(HY4,2)=3,COUNTIF(Jours_fériés,HY4+2)),HLOOKUP(HY4+1,Journalier_HLV_Inter,23,FALSE)-HLOOKUP(HY4+5,Journalier_HLV_Inter,24,FALSE),IF(WEEKDAY(HY4,2)=4,(HLOOKUP(HY4+1,Journalier_HLV_Inter,23,FALSE)-HLOOKUP(HY4+4,Journalier_HLV_Inter,24,FALSE)),IF(AND(WEEKDAY(HY4,2)=4,COUNTIF(Jours_fériés,HY4+1)),HLOOKUP(HY4+4,Journalier_HLV_Inter,23,FALSE)-HLOOKUP(HY4+5,Journalier_HLV_Inter,24,FALSE),IF(AND(WEEKDAY(HY4,2)=4,COUNTIF(Jours_fériés,AND(HY4+1,HY4+4))),HLOOKUP(HY4+5,Journalier_HLV_Inter,23,FALSE)-HLOOKUP(HY4+6,Journalier_HLV_Inter,24,FALSE),IF(AND(WEEKDAY(HY4,2)=4,COUNTIF(Jours_fériés,HY4+4)),HLOOKUP(HY4+1,Journalier_HLV_Inter,23,FALSE)-HLOOKUP(HY4+5,Journalier_HLV_Inter,24,FALSE),IF(AND(WEEKDAY(HY4,2)=5,COUNTIF(Jours_fériés,HY4+3)),HLOOKUP(HY4+4,Journalier_HLV_Inter,23,FALSE)-HLOOKUP(HY4+5,Journalier_HLV_Inter,24,FALSE),IF(AND(WEEKDAY(HY4,2)=5,COUNTIF(Jours_fériés,HY4+4)),HLOOKUP(HY4+3,Journalier_HLV_Inter,23,FALSE)-HLOOKUP(HY4+5,Journalier_HLV_Inter,24,FALSE),IF(COUNTIF(Week_end,HY4),0,IF(COUNTIF(Jours_fériés,HY4),0,HLOOKUP(HY4+1,Journalier_HLV_Inter,23,FALSE)-HLOOKUP(HY4+2,Journalier_HLV_Inter,24,FALSE)))))))))))))))))))</f>
        <v>0</v>
      </c>
      <c r="HZ33" s="70">
        <f>IF(WEEKDAY(HZ4,2)=5,(HLOOKUP(HZ4+3,Journalier_HLV_Inter,23,FALSE)-HLOOKUP(HZ4+4,Journalier_HLV_Inter,24,FALSE)),IF(AND(WEEKDAY(HZ4,2)=1,COUNTIF(Jours_fériés,AND(HZ4+1,IE+2))),HLOOKUP(HZ4+3,Journalier_HLV_Inter,23,FALSE)-HLOOKUP(HZ4+4,Journalier_HLV_Inter,24,FALSE),IF(AND(WEEKDAY(HZ4,2)=1,COUNTIF(Jours_fériés,HZ4+1)),HLOOKUP(HZ4+2,Journalier_HLV_Inter,23,FALSE)-HLOOKUP(HZ4+3,Journalier_HLV_Inter,24,FALSE),IF(AND(WEEKDAY(HZ4,2)=1,COUNTIF(Jours_fériés,HZ4+2)),HLOOKUP(HZ4+1,Journalier_HLV_Inter,23,FALSE)-HLOOKUP(HZ4+3,Journalier_HLV_Inter,24,FALSE),IF(AND(WEEKDAY(HZ4,2)=2,COUNTIF(Jours_fériés,AND(HZ4+1,HZ4+2))),HLOOKUP(HZ4+3,Journalier_HLV_Inter,23,FALSE)-HLOOKUP(HZ4+4,Journalier_HLV_Inter,24,FALSE),IF(AND(WEEKDAY(HZ4,2)=2,COUNTIF(Jours_fériés,HZ4+1)),HLOOKUP(HZ4+2,Journalier_HLV_Inter,23,FALSE)-HLOOKUP(HZ4+3,Journalier_HLV_Inter,24,FALSE),IF(AND(WEEKDAY(HZ4,2)=2,COUNTIF(Jours_fériés,HZ4+2)),HLOOKUP(HZ4+1,Journalier_HLV_Inter,23,FALSE)-HLOOKUP(HZ4+3,Journalier_HLV_Inter,24,FALSE),IF(AND(WEEKDAY(HZ4,2)=3,COUNTIF(Jours_fériés,AND(HZ4+1,HZ4+2))),HLOOKUP(HZ4+3,Journalier_HLV_Inter,23,FALSE)-HLOOKUP(HZ4+4,Journalier_HLV_Inter,24,FALSE),IF(AND(WEEKDAY(HZ4,2)=3,COUNTIF(Jours_fériés,HZ4+1)),HLOOKUP(HZ4+2,Journalier_HLV_Inter,23,FALSE)-HLOOKUP(HZ4+3,Journalier_HLV_Inter,24,FALSE),IF(AND(WEEKDAY(HZ4,2)=3,COUNTIF(Jours_fériés,HZ4+2)),HLOOKUP(HZ4+1,Journalier_HLV_Inter,23,FALSE)-HLOOKUP(HZ4+5,Journalier_HLV_Inter,24,FALSE),IF(WEEKDAY(HZ4,2)=4,(HLOOKUP(HZ4+1,Journalier_HLV_Inter,23,FALSE)-HLOOKUP(HZ4+4,Journalier_HLV_Inter,24,FALSE)),IF(AND(WEEKDAY(HZ4,2)=4,COUNTIF(Jours_fériés,HZ4+1)),HLOOKUP(HZ4+4,Journalier_HLV_Inter,23,FALSE)-HLOOKUP(HZ4+5,Journalier_HLV_Inter,24,FALSE),IF(AND(WEEKDAY(HZ4,2)=4,COUNTIF(Jours_fériés,AND(HZ4+1,HZ4+4))),HLOOKUP(HZ4+5,Journalier_HLV_Inter,23,FALSE)-HLOOKUP(HZ4+6,Journalier_HLV_Inter,24,FALSE),IF(AND(WEEKDAY(HZ4,2)=4,COUNTIF(Jours_fériés,HZ4+4)),HLOOKUP(HZ4+1,Journalier_HLV_Inter,23,FALSE)-HLOOKUP(HZ4+5,Journalier_HLV_Inter,24,FALSE),IF(AND(WEEKDAY(HZ4,2)=5,COUNTIF(Jours_fériés,HZ4+3)),HLOOKUP(HZ4+4,Journalier_HLV_Inter,23,FALSE)-HLOOKUP(HZ4+5,Journalier_HLV_Inter,24,FALSE),IF(AND(WEEKDAY(HZ4,2)=5,COUNTIF(Jours_fériés,HZ4+4)),HLOOKUP(HZ4+3,Journalier_HLV_Inter,23,FALSE)-HLOOKUP(HZ4+5,Journalier_HLV_Inter,24,FALSE),IF(COUNTIF(Week_end,HZ4),0,IF(COUNTIF(Jours_fériés,HZ4),0,HLOOKUP(HZ4+1,Journalier_HLV_Inter,23,FALSE)-HLOOKUP(HZ4+2,Journalier_HLV_Inter,24,FALSE)))))))))))))))))))</f>
        <v>0</v>
      </c>
      <c r="IA33" s="70">
        <f>IF(WEEKDAY(IA4,2)=5,(HLOOKUP(IA4+3,Journalier_HLV_Inter,23,FALSE)-HLOOKUP(IA4+4,Journalier_HLV_Inter,24,FALSE)),IF(AND(WEEKDAY(IA4,2)=1,COUNTIF(Jours_fériés,AND(IA4+1,IE+2))),HLOOKUP(IA4+3,Journalier_HLV_Inter,23,FALSE)-HLOOKUP(IA4+4,Journalier_HLV_Inter,24,FALSE),IF(AND(WEEKDAY(IA4,2)=1,COUNTIF(Jours_fériés,IA4+1)),HLOOKUP(IA4+2,Journalier_HLV_Inter,23,FALSE)-HLOOKUP(IA4+3,Journalier_HLV_Inter,24,FALSE),IF(AND(WEEKDAY(IA4,2)=1,COUNTIF(Jours_fériés,IA4+2)),HLOOKUP(IA4+1,Journalier_HLV_Inter,23,FALSE)-HLOOKUP(IA4+3,Journalier_HLV_Inter,24,FALSE),IF(AND(WEEKDAY(IA4,2)=2,COUNTIF(Jours_fériés,AND(IA4+1,IA4+2))),HLOOKUP(IA4+3,Journalier_HLV_Inter,23,FALSE)-HLOOKUP(IA4+4,Journalier_HLV_Inter,24,FALSE),IF(AND(WEEKDAY(IA4,2)=2,COUNTIF(Jours_fériés,IA4+1)),HLOOKUP(IA4+2,Journalier_HLV_Inter,23,FALSE)-HLOOKUP(IA4+3,Journalier_HLV_Inter,24,FALSE),IF(AND(WEEKDAY(IA4,2)=2,COUNTIF(Jours_fériés,IA4+2)),HLOOKUP(IA4+1,Journalier_HLV_Inter,23,FALSE)-HLOOKUP(IA4+3,Journalier_HLV_Inter,24,FALSE),IF(AND(WEEKDAY(IA4,2)=3,COUNTIF(Jours_fériés,AND(IA4+1,IA4+2))),HLOOKUP(IA4+3,Journalier_HLV_Inter,23,FALSE)-HLOOKUP(IA4+4,Journalier_HLV_Inter,24,FALSE),IF(AND(WEEKDAY(IA4,2)=3,COUNTIF(Jours_fériés,IA4+1)),HLOOKUP(IA4+2,Journalier_HLV_Inter,23,FALSE)-HLOOKUP(IA4+3,Journalier_HLV_Inter,24,FALSE),IF(AND(WEEKDAY(IA4,2)=3,COUNTIF(Jours_fériés,IA4+2)),HLOOKUP(IA4+1,Journalier_HLV_Inter,23,FALSE)-HLOOKUP(IA4+5,Journalier_HLV_Inter,24,FALSE),IF(WEEKDAY(IA4,2)=4,(HLOOKUP(IA4+1,Journalier_HLV_Inter,23,FALSE)-HLOOKUP(IA4+4,Journalier_HLV_Inter,24,FALSE)),IF(AND(WEEKDAY(IA4,2)=4,COUNTIF(Jours_fériés,IA4+1)),HLOOKUP(IA4+4,Journalier_HLV_Inter,23,FALSE)-HLOOKUP(IA4+5,Journalier_HLV_Inter,24,FALSE),IF(AND(WEEKDAY(IA4,2)=4,COUNTIF(Jours_fériés,AND(IA4+1,IA4+4))),HLOOKUP(IA4+5,Journalier_HLV_Inter,23,FALSE)-HLOOKUP(IA4+6,Journalier_HLV_Inter,24,FALSE),IF(AND(WEEKDAY(IA4,2)=4,COUNTIF(Jours_fériés,IA4+4)),HLOOKUP(IA4+1,Journalier_HLV_Inter,23,FALSE)-HLOOKUP(IA4+5,Journalier_HLV_Inter,24,FALSE),IF(AND(WEEKDAY(IA4,2)=5,COUNTIF(Jours_fériés,IA4+3)),HLOOKUP(IA4+4,Journalier_HLV_Inter,23,FALSE)-HLOOKUP(IA4+5,Journalier_HLV_Inter,24,FALSE),IF(AND(WEEKDAY(IA4,2)=5,COUNTIF(Jours_fériés,IA4+4)),HLOOKUP(IA4+3,Journalier_HLV_Inter,23,FALSE)-HLOOKUP(IA4+5,Journalier_HLV_Inter,24,FALSE),IF(COUNTIF(Week_end,IA4),0,IF(COUNTIF(Jours_fériés,IA4),0,HLOOKUP(IA4+1,Journalier_HLV_Inter,23,FALSE)-HLOOKUP(IA4+2,Journalier_HLV_Inter,24,FALSE)))))))))))))))))))</f>
        <v>0</v>
      </c>
      <c r="IB33" s="70">
        <f>IF(WEEKDAY(IB4,2)=5,(HLOOKUP(IB4+3,Journalier_HLV_Inter,23,FALSE)-HLOOKUP(IB4+4,Journalier_HLV_Inter,24,FALSE)),IF(AND(WEEKDAY(IB4,2)=1,COUNTIF(Jours_fériés,AND(IB4+1,IE+2))),HLOOKUP(IB4+3,Journalier_HLV_Inter,23,FALSE)-HLOOKUP(IB4+4,Journalier_HLV_Inter,24,FALSE),IF(AND(WEEKDAY(IB4,2)=1,COUNTIF(Jours_fériés,IB4+1)),HLOOKUP(IB4+2,Journalier_HLV_Inter,23,FALSE)-HLOOKUP(IB4+3,Journalier_HLV_Inter,24,FALSE),IF(AND(WEEKDAY(IB4,2)=1,COUNTIF(Jours_fériés,IB4+2)),HLOOKUP(IB4+1,Journalier_HLV_Inter,23,FALSE)-HLOOKUP(IB4+3,Journalier_HLV_Inter,24,FALSE),IF(AND(WEEKDAY(IB4,2)=2,COUNTIF(Jours_fériés,AND(IB4+1,IB4+2))),HLOOKUP(IB4+3,Journalier_HLV_Inter,23,FALSE)-HLOOKUP(IB4+4,Journalier_HLV_Inter,24,FALSE),IF(AND(WEEKDAY(IB4,2)=2,COUNTIF(Jours_fériés,IB4+1)),HLOOKUP(IB4+2,Journalier_HLV_Inter,23,FALSE)-HLOOKUP(IB4+3,Journalier_HLV_Inter,24,FALSE),IF(AND(WEEKDAY(IB4,2)=2,COUNTIF(Jours_fériés,IB4+2)),HLOOKUP(IB4+1,Journalier_HLV_Inter,23,FALSE)-HLOOKUP(IB4+3,Journalier_HLV_Inter,24,FALSE),IF(AND(WEEKDAY(IB4,2)=3,COUNTIF(Jours_fériés,AND(IB4+1,IB4+2))),HLOOKUP(IB4+3,Journalier_HLV_Inter,23,FALSE)-HLOOKUP(IB4+4,Journalier_HLV_Inter,24,FALSE),IF(AND(WEEKDAY(IB4,2)=3,COUNTIF(Jours_fériés,IB4+1)),HLOOKUP(IB4+2,Journalier_HLV_Inter,23,FALSE)-HLOOKUP(IB4+3,Journalier_HLV_Inter,24,FALSE),IF(AND(WEEKDAY(IB4,2)=3,COUNTIF(Jours_fériés,IB4+2)),HLOOKUP(IB4+1,Journalier_HLV_Inter,23,FALSE)-HLOOKUP(IB4+5,Journalier_HLV_Inter,24,FALSE),IF(WEEKDAY(IB4,2)=4,(HLOOKUP(IB4+1,Journalier_HLV_Inter,23,FALSE)-HLOOKUP(IB4+4,Journalier_HLV_Inter,24,FALSE)),IF(AND(WEEKDAY(IB4,2)=4,COUNTIF(Jours_fériés,IB4+1)),HLOOKUP(IB4+4,Journalier_HLV_Inter,23,FALSE)-HLOOKUP(IB4+5,Journalier_HLV_Inter,24,FALSE),IF(AND(WEEKDAY(IB4,2)=4,COUNTIF(Jours_fériés,AND(IB4+1,IB4+4))),HLOOKUP(IB4+5,Journalier_HLV_Inter,23,FALSE)-HLOOKUP(IB4+6,Journalier_HLV_Inter,24,FALSE),IF(AND(WEEKDAY(IB4,2)=4,COUNTIF(Jours_fériés,IB4+4)),HLOOKUP(IB4+1,Journalier_HLV_Inter,23,FALSE)-HLOOKUP(IB4+5,Journalier_HLV_Inter,24,FALSE),IF(AND(WEEKDAY(IB4,2)=5,COUNTIF(Jours_fériés,IB4+3)),HLOOKUP(IB4+4,Journalier_HLV_Inter,23,FALSE)-HLOOKUP(IB4+5,Journalier_HLV_Inter,24,FALSE),IF(AND(WEEKDAY(IB4,2)=5,COUNTIF(Jours_fériés,IB4+4)),HLOOKUP(IB4+3,Journalier_HLV_Inter,23,FALSE)-HLOOKUP(IB4+5,Journalier_HLV_Inter,24,FALSE),IF(COUNTIF(Week_end,IB4),0,IF(COUNTIF(Jours_fériés,IB4),0,HLOOKUP(IB4+1,Journalier_HLV_Inter,23,FALSE)-HLOOKUP(IB4+2,Journalier_HLV_Inter,24,FALSE)))))))))))))))))))</f>
        <v>0</v>
      </c>
      <c r="IC33" s="70">
        <f>IF(WEEKDAY(IC4,2)=5,(HLOOKUP(IC4+3,Journalier_HLV_Inter,23,FALSE)-HLOOKUP(IC4+4,Journalier_HLV_Inter,24,FALSE)),IF(AND(WEEKDAY(IC4,2)=1,COUNTIF(Jours_fériés,AND(IC4+1,IE+2))),HLOOKUP(IC4+3,Journalier_HLV_Inter,23,FALSE)-HLOOKUP(IC4+4,Journalier_HLV_Inter,24,FALSE),IF(AND(WEEKDAY(IC4,2)=1,COUNTIF(Jours_fériés,IC4+1)),HLOOKUP(IC4+2,Journalier_HLV_Inter,23,FALSE)-HLOOKUP(IC4+3,Journalier_HLV_Inter,24,FALSE),IF(AND(WEEKDAY(IC4,2)=1,COUNTIF(Jours_fériés,IC4+2)),HLOOKUP(IC4+1,Journalier_HLV_Inter,23,FALSE)-HLOOKUP(IC4+3,Journalier_HLV_Inter,24,FALSE),IF(AND(WEEKDAY(IC4,2)=2,COUNTIF(Jours_fériés,AND(IC4+1,IC4+2))),HLOOKUP(IC4+3,Journalier_HLV_Inter,23,FALSE)-HLOOKUP(IC4+4,Journalier_HLV_Inter,24,FALSE),IF(AND(WEEKDAY(IC4,2)=2,COUNTIF(Jours_fériés,IC4+1)),HLOOKUP(IC4+2,Journalier_HLV_Inter,23,FALSE)-HLOOKUP(IC4+3,Journalier_HLV_Inter,24,FALSE),IF(AND(WEEKDAY(IC4,2)=2,COUNTIF(Jours_fériés,IC4+2)),HLOOKUP(IC4+1,Journalier_HLV_Inter,23,FALSE)-HLOOKUP(IC4+3,Journalier_HLV_Inter,24,FALSE),IF(AND(WEEKDAY(IC4,2)=3,COUNTIF(Jours_fériés,AND(IC4+1,IC4+2))),HLOOKUP(IC4+3,Journalier_HLV_Inter,23,FALSE)-HLOOKUP(IC4+4,Journalier_HLV_Inter,24,FALSE),IF(AND(WEEKDAY(IC4,2)=3,COUNTIF(Jours_fériés,IC4+1)),HLOOKUP(IC4+2,Journalier_HLV_Inter,23,FALSE)-HLOOKUP(IC4+3,Journalier_HLV_Inter,24,FALSE),IF(AND(WEEKDAY(IC4,2)=3,COUNTIF(Jours_fériés,IC4+2)),HLOOKUP(IC4+1,Journalier_HLV_Inter,23,FALSE)-HLOOKUP(IC4+5,Journalier_HLV_Inter,24,FALSE),IF(WEEKDAY(IC4,2)=4,(HLOOKUP(IC4+1,Journalier_HLV_Inter,23,FALSE)-HLOOKUP(IC4+4,Journalier_HLV_Inter,24,FALSE)),IF(AND(WEEKDAY(IC4,2)=4,COUNTIF(Jours_fériés,IC4+1)),HLOOKUP(IC4+4,Journalier_HLV_Inter,23,FALSE)-HLOOKUP(IC4+5,Journalier_HLV_Inter,24,FALSE),IF(AND(WEEKDAY(IC4,2)=4,COUNTIF(Jours_fériés,AND(IC4+1,IC4+4))),HLOOKUP(IC4+5,Journalier_HLV_Inter,23,FALSE)-HLOOKUP(IC4+6,Journalier_HLV_Inter,24,FALSE),IF(AND(WEEKDAY(IC4,2)=4,COUNTIF(Jours_fériés,IC4+4)),HLOOKUP(IC4+1,Journalier_HLV_Inter,23,FALSE)-HLOOKUP(IC4+5,Journalier_HLV_Inter,24,FALSE),IF(AND(WEEKDAY(IC4,2)=5,COUNTIF(Jours_fériés,IC4+3)),HLOOKUP(IC4+4,Journalier_HLV_Inter,23,FALSE)-HLOOKUP(IC4+5,Journalier_HLV_Inter,24,FALSE),IF(AND(WEEKDAY(IC4,2)=5,COUNTIF(Jours_fériés,IC4+4)),HLOOKUP(IC4+3,Journalier_HLV_Inter,23,FALSE)-HLOOKUP(IC4+5,Journalier_HLV_Inter,24,FALSE),IF(COUNTIF(Week_end,IC4),0,IF(COUNTIF(Jours_fériés,IC4),0,HLOOKUP(IC4+1,Journalier_HLV_Inter,23,FALSE)-HLOOKUP(IC4+2,Journalier_HLV_Inter,24,FALSE)))))))))))))))))))</f>
        <v>0</v>
      </c>
      <c r="ID33" s="70">
        <f>IF(WEEKDAY(ID4,2)=5,(HLOOKUP(ID4+3,Journalier_HLV_Inter,23,FALSE)-HLOOKUP(ID4+4,Journalier_HLV_Inter,24,FALSE)),IF(AND(WEEKDAY(ID4,2)=1,COUNTIF(Jours_fériés,AND(ID4+1,IE+2))),HLOOKUP(ID4+3,Journalier_HLV_Inter,23,FALSE)-HLOOKUP(ID4+4,Journalier_HLV_Inter,24,FALSE),IF(AND(WEEKDAY(ID4,2)=1,COUNTIF(Jours_fériés,ID4+1)),HLOOKUP(ID4+2,Journalier_HLV_Inter,23,FALSE)-HLOOKUP(ID4+3,Journalier_HLV_Inter,24,FALSE),IF(AND(WEEKDAY(ID4,2)=1,COUNTIF(Jours_fériés,ID4+2)),HLOOKUP(ID4+1,Journalier_HLV_Inter,23,FALSE)-HLOOKUP(ID4+3,Journalier_HLV_Inter,24,FALSE),IF(AND(WEEKDAY(ID4,2)=2,COUNTIF(Jours_fériés,AND(ID4+1,ID4+2))),HLOOKUP(ID4+3,Journalier_HLV_Inter,23,FALSE)-HLOOKUP(ID4+4,Journalier_HLV_Inter,24,FALSE),IF(AND(WEEKDAY(ID4,2)=2,COUNTIF(Jours_fériés,ID4+1)),HLOOKUP(ID4+2,Journalier_HLV_Inter,23,FALSE)-HLOOKUP(ID4+3,Journalier_HLV_Inter,24,FALSE),IF(AND(WEEKDAY(ID4,2)=2,COUNTIF(Jours_fériés,ID4+2)),HLOOKUP(ID4+1,Journalier_HLV_Inter,23,FALSE)-HLOOKUP(ID4+3,Journalier_HLV_Inter,24,FALSE),IF(AND(WEEKDAY(ID4,2)=3,COUNTIF(Jours_fériés,AND(ID4+1,ID4+2))),HLOOKUP(ID4+3,Journalier_HLV_Inter,23,FALSE)-HLOOKUP(ID4+4,Journalier_HLV_Inter,24,FALSE),IF(AND(WEEKDAY(ID4,2)=3,COUNTIF(Jours_fériés,ID4+1)),HLOOKUP(ID4+2,Journalier_HLV_Inter,23,FALSE)-HLOOKUP(ID4+3,Journalier_HLV_Inter,24,FALSE),IF(AND(WEEKDAY(ID4,2)=3,COUNTIF(Jours_fériés,ID4+2)),HLOOKUP(ID4+1,Journalier_HLV_Inter,23,FALSE)-HLOOKUP(ID4+5,Journalier_HLV_Inter,24,FALSE),IF(WEEKDAY(ID4,2)=4,(HLOOKUP(ID4+1,Journalier_HLV_Inter,23,FALSE)-HLOOKUP(ID4+4,Journalier_HLV_Inter,24,FALSE)),IF(AND(WEEKDAY(ID4,2)=4,COUNTIF(Jours_fériés,ID4+1)),HLOOKUP(ID4+4,Journalier_HLV_Inter,23,FALSE)-HLOOKUP(ID4+5,Journalier_HLV_Inter,24,FALSE),IF(AND(WEEKDAY(ID4,2)=4,COUNTIF(Jours_fériés,AND(ID4+1,ID4+4))),HLOOKUP(ID4+5,Journalier_HLV_Inter,23,FALSE)-HLOOKUP(ID4+6,Journalier_HLV_Inter,24,FALSE),IF(AND(WEEKDAY(ID4,2)=4,COUNTIF(Jours_fériés,ID4+4)),HLOOKUP(ID4+1,Journalier_HLV_Inter,23,FALSE)-HLOOKUP(ID4+5,Journalier_HLV_Inter,24,FALSE),IF(AND(WEEKDAY(ID4,2)=5,COUNTIF(Jours_fériés,ID4+3)),HLOOKUP(ID4+4,Journalier_HLV_Inter,23,FALSE)-HLOOKUP(ID4+5,Journalier_HLV_Inter,24,FALSE),IF(AND(WEEKDAY(ID4,2)=5,COUNTIF(Jours_fériés,ID4+4)),HLOOKUP(ID4+3,Journalier_HLV_Inter,23,FALSE)-HLOOKUP(ID4+5,Journalier_HLV_Inter,24,FALSE),IF(COUNTIF(Week_end,ID4),0,IF(COUNTIF(Jours_fériés,ID4),0,HLOOKUP(ID4+1,Journalier_HLV_Inter,23,FALSE)-HLOOKUP(ID4+2,Journalier_HLV_Inter,24,FALSE)))))))))))))))))))</f>
        <v>0</v>
      </c>
      <c r="IE33" s="70">
        <f>IF(WEEKDAY(IE4,2)=5,(HLOOKUP(IE4+3,Journalier_HLV_Inter,23,FALSE)-HLOOKUP(IE4+4,Journalier_HLV_Inter,24,FALSE)),IF(AND(WEEKDAY(IE4,2)=1,COUNTIF(Jours_fériés,AND(IE4+1,IE+2))),HLOOKUP(IE4+3,Journalier_HLV_Inter,23,FALSE)-HLOOKUP(IE4+4,Journalier_HLV_Inter,24,FALSE),IF(AND(WEEKDAY(IE4,2)=1,COUNTIF(Jours_fériés,IE4+1)),HLOOKUP(IE4+2,Journalier_HLV_Inter,23,FALSE)-HLOOKUP(IE4+3,Journalier_HLV_Inter,24,FALSE),IF(AND(WEEKDAY(IE4,2)=1,COUNTIF(Jours_fériés,IE4+2)),HLOOKUP(IE4+1,Journalier_HLV_Inter,23,FALSE)-HLOOKUP(IE4+3,Journalier_HLV_Inter,24,FALSE),IF(AND(WEEKDAY(IE4,2)=2,COUNTIF(Jours_fériés,AND(IE4+1,IE4+2))),HLOOKUP(IE4+3,Journalier_HLV_Inter,23,FALSE)-HLOOKUP(IE4+4,Journalier_HLV_Inter,24,FALSE),IF(AND(WEEKDAY(IE4,2)=2,COUNTIF(Jours_fériés,IE4+1)),HLOOKUP(IE4+2,Journalier_HLV_Inter,23,FALSE)-HLOOKUP(IE4+3,Journalier_HLV_Inter,24,FALSE),IF(AND(WEEKDAY(IE4,2)=2,COUNTIF(Jours_fériés,IE4+2)),HLOOKUP(IE4+1,Journalier_HLV_Inter,23,FALSE)-HLOOKUP(IE4+3,Journalier_HLV_Inter,24,FALSE),IF(AND(WEEKDAY(IE4,2)=3,COUNTIF(Jours_fériés,AND(IE4+1,IE4+2))),HLOOKUP(IE4+3,Journalier_HLV_Inter,23,FALSE)-HLOOKUP(IE4+4,Journalier_HLV_Inter,24,FALSE),IF(AND(WEEKDAY(IE4,2)=3,COUNTIF(Jours_fériés,IE4+1)),HLOOKUP(IE4+2,Journalier_HLV_Inter,23,FALSE)-HLOOKUP(IE4+3,Journalier_HLV_Inter,24,FALSE),IF(AND(WEEKDAY(IE4,2)=3,COUNTIF(Jours_fériés,IE4+2)),HLOOKUP(IE4+1,Journalier_HLV_Inter,23,FALSE)-HLOOKUP(IE4+5,Journalier_HLV_Inter,24,FALSE),IF(WEEKDAY(IE4,2)=4,(HLOOKUP(IE4+1,Journalier_HLV_Inter,23,FALSE)-HLOOKUP(IE4+4,Journalier_HLV_Inter,24,FALSE)),IF(AND(WEEKDAY(IE4,2)=4,COUNTIF(Jours_fériés,IE4+1)),HLOOKUP(IE4+4,Journalier_HLV_Inter,23,FALSE)-HLOOKUP(IE4+5,Journalier_HLV_Inter,24,FALSE),IF(AND(WEEKDAY(IE4,2)=4,COUNTIF(Jours_fériés,AND(IE4+1,IE4+4))),HLOOKUP(IE4+5,Journalier_HLV_Inter,23,FALSE)-HLOOKUP(IE4+6,Journalier_HLV_Inter,24,FALSE),IF(AND(WEEKDAY(IE4,2)=4,COUNTIF(Jours_fériés,IE4+4)),HLOOKUP(IE4+1,Journalier_HLV_Inter,23,FALSE)-HLOOKUP(IE4+5,Journalier_HLV_Inter,24,FALSE),IF(AND(WEEKDAY(IE4,2)=5,COUNTIF(Jours_fériés,IE4+3)),HLOOKUP(IE4+4,Journalier_HLV_Inter,23,FALSE)-HLOOKUP(IE4+5,Journalier_HLV_Inter,24,FALSE),IF(AND(WEEKDAY(IE4,2)=5,COUNTIF(Jours_fériés,IE4+4)),HLOOKUP(IE4+3,Journalier_HLV_Inter,23,FALSE)-HLOOKUP(IE4+5,Journalier_HLV_Inter,24,FALSE),IF(COUNTIF(Week_end,IE4),0,IF(COUNTIF(Jours_fériés,IE4),0,HLOOKUP(IE4+1,Journalier_HLV_Inter,23,FALSE)-HLOOKUP(IE4+2,Journalier_HLV_Inter,24,FALSE)))))))))))))))))))</f>
        <v>0</v>
      </c>
      <c r="IF33" s="70">
        <f>IF(WEEKDAY(IF4,2)=5,(HLOOKUP(IF4+3,Journalier_HLV_Inter,23,FALSE)-HLOOKUP(IF4+4,Journalier_HLV_Inter,24,FALSE)),IF(AND(WEEKDAY(IF4,2)=1,COUNTIF(Jours_fériés,AND(IF4+1,IE+2))),HLOOKUP(IF4+3,Journalier_HLV_Inter,23,FALSE)-HLOOKUP(IF4+4,Journalier_HLV_Inter,24,FALSE),IF(AND(WEEKDAY(IF4,2)=1,COUNTIF(Jours_fériés,IF4+1)),HLOOKUP(IF4+2,Journalier_HLV_Inter,23,FALSE)-HLOOKUP(IF4+3,Journalier_HLV_Inter,24,FALSE),IF(AND(WEEKDAY(IF4,2)=1,COUNTIF(Jours_fériés,IF4+2)),HLOOKUP(IF4+1,Journalier_HLV_Inter,23,FALSE)-HLOOKUP(IF4+3,Journalier_HLV_Inter,24,FALSE),IF(AND(WEEKDAY(IF4,2)=2,COUNTIF(Jours_fériés,AND(IF4+1,IF4+2))),HLOOKUP(IF4+3,Journalier_HLV_Inter,23,FALSE)-HLOOKUP(IF4+4,Journalier_HLV_Inter,24,FALSE),IF(AND(WEEKDAY(IF4,2)=2,COUNTIF(Jours_fériés,IF4+1)),HLOOKUP(IF4+2,Journalier_HLV_Inter,23,FALSE)-HLOOKUP(IF4+3,Journalier_HLV_Inter,24,FALSE),IF(AND(WEEKDAY(IF4,2)=2,COUNTIF(Jours_fériés,IF4+2)),HLOOKUP(IF4+1,Journalier_HLV_Inter,23,FALSE)-HLOOKUP(IF4+3,Journalier_HLV_Inter,24,FALSE),IF(AND(WEEKDAY(IF4,2)=3,COUNTIF(Jours_fériés,AND(IF4+1,IF4+2))),HLOOKUP(IF4+3,Journalier_HLV_Inter,23,FALSE)-HLOOKUP(IF4+4,Journalier_HLV_Inter,24,FALSE),IF(AND(WEEKDAY(IF4,2)=3,COUNTIF(Jours_fériés,IF4+1)),HLOOKUP(IF4+2,Journalier_HLV_Inter,23,FALSE)-HLOOKUP(IF4+3,Journalier_HLV_Inter,24,FALSE),IF(AND(WEEKDAY(IF4,2)=3,COUNTIF(Jours_fériés,IF4+2)),HLOOKUP(IF4+1,Journalier_HLV_Inter,23,FALSE)-HLOOKUP(IF4+5,Journalier_HLV_Inter,24,FALSE),IF(WEEKDAY(IF4,2)=4,(HLOOKUP(IF4+1,Journalier_HLV_Inter,23,FALSE)-HLOOKUP(IF4+4,Journalier_HLV_Inter,24,FALSE)),IF(AND(WEEKDAY(IF4,2)=4,COUNTIF(Jours_fériés,IF4+1)),HLOOKUP(IF4+4,Journalier_HLV_Inter,23,FALSE)-HLOOKUP(IF4+5,Journalier_HLV_Inter,24,FALSE),IF(AND(WEEKDAY(IF4,2)=4,COUNTIF(Jours_fériés,AND(IF4+1,IF4+4))),HLOOKUP(IF4+5,Journalier_HLV_Inter,23,FALSE)-HLOOKUP(IF4+6,Journalier_HLV_Inter,24,FALSE),IF(AND(WEEKDAY(IF4,2)=4,COUNTIF(Jours_fériés,IF4+4)),HLOOKUP(IF4+1,Journalier_HLV_Inter,23,FALSE)-HLOOKUP(IF4+5,Journalier_HLV_Inter,24,FALSE),IF(AND(WEEKDAY(IF4,2)=5,COUNTIF(Jours_fériés,IF4+3)),HLOOKUP(IF4+4,Journalier_HLV_Inter,23,FALSE)-HLOOKUP(IF4+5,Journalier_HLV_Inter,24,FALSE),IF(AND(WEEKDAY(IF4,2)=5,COUNTIF(Jours_fériés,IF4+4)),HLOOKUP(IF4+3,Journalier_HLV_Inter,23,FALSE)-HLOOKUP(IF4+5,Journalier_HLV_Inter,24,FALSE),IF(COUNTIF(Week_end,IF4),0,IF(COUNTIF(Jours_fériés,IF4),0,HLOOKUP(IF4+1,Journalier_HLV_Inter,23,FALSE)-HLOOKUP(IF4+2,Journalier_HLV_Inter,24,FALSE)))))))))))))))))))</f>
        <v>0</v>
      </c>
      <c r="IG33" s="70">
        <f>IF(WEEKDAY(IG4,2)=5,(HLOOKUP(IG4+3,Journalier_HLV_Inter,23,FALSE)-HLOOKUP(IG4+4,Journalier_HLV_Inter,24,FALSE)),IF(AND(WEEKDAY(IG4,2)=1,COUNTIF(Jours_fériés,AND(IG4+1,IE+2))),HLOOKUP(IG4+3,Journalier_HLV_Inter,23,FALSE)-HLOOKUP(IG4+4,Journalier_HLV_Inter,24,FALSE),IF(AND(WEEKDAY(IG4,2)=1,COUNTIF(Jours_fériés,IG4+1)),HLOOKUP(IG4+2,Journalier_HLV_Inter,23,FALSE)-HLOOKUP(IG4+3,Journalier_HLV_Inter,24,FALSE),IF(AND(WEEKDAY(IG4,2)=1,COUNTIF(Jours_fériés,IG4+2)),HLOOKUP(IG4+1,Journalier_HLV_Inter,23,FALSE)-HLOOKUP(IG4+3,Journalier_HLV_Inter,24,FALSE),IF(AND(WEEKDAY(IG4,2)=2,COUNTIF(Jours_fériés,AND(IG4+1,IG4+2))),HLOOKUP(IG4+3,Journalier_HLV_Inter,23,FALSE)-HLOOKUP(IG4+4,Journalier_HLV_Inter,24,FALSE),IF(AND(WEEKDAY(IG4,2)=2,COUNTIF(Jours_fériés,IG4+1)),HLOOKUP(IG4+2,Journalier_HLV_Inter,23,FALSE)-HLOOKUP(IG4+3,Journalier_HLV_Inter,24,FALSE),IF(AND(WEEKDAY(IG4,2)=2,COUNTIF(Jours_fériés,IG4+2)),HLOOKUP(IG4+1,Journalier_HLV_Inter,23,FALSE)-HLOOKUP(IG4+3,Journalier_HLV_Inter,24,FALSE),IF(AND(WEEKDAY(IG4,2)=3,COUNTIF(Jours_fériés,AND(IG4+1,IG4+2))),HLOOKUP(IG4+3,Journalier_HLV_Inter,23,FALSE)-HLOOKUP(IG4+4,Journalier_HLV_Inter,24,FALSE),IF(AND(WEEKDAY(IG4,2)=3,COUNTIF(Jours_fériés,IG4+1)),HLOOKUP(IG4+2,Journalier_HLV_Inter,23,FALSE)-HLOOKUP(IG4+3,Journalier_HLV_Inter,24,FALSE),IF(AND(WEEKDAY(IG4,2)=3,COUNTIF(Jours_fériés,IG4+2)),HLOOKUP(IG4+1,Journalier_HLV_Inter,23,FALSE)-HLOOKUP(IG4+5,Journalier_HLV_Inter,24,FALSE),IF(WEEKDAY(IG4,2)=4,(HLOOKUP(IG4+1,Journalier_HLV_Inter,23,FALSE)-HLOOKUP(IG4+4,Journalier_HLV_Inter,24,FALSE)),IF(AND(WEEKDAY(IG4,2)=4,COUNTIF(Jours_fériés,IG4+1)),HLOOKUP(IG4+4,Journalier_HLV_Inter,23,FALSE)-HLOOKUP(IG4+5,Journalier_HLV_Inter,24,FALSE),IF(AND(WEEKDAY(IG4,2)=4,COUNTIF(Jours_fériés,AND(IG4+1,IG4+4))),HLOOKUP(IG4+5,Journalier_HLV_Inter,23,FALSE)-HLOOKUP(IG4+6,Journalier_HLV_Inter,24,FALSE),IF(AND(WEEKDAY(IG4,2)=4,COUNTIF(Jours_fériés,IG4+4)),HLOOKUP(IG4+1,Journalier_HLV_Inter,23,FALSE)-HLOOKUP(IG4+5,Journalier_HLV_Inter,24,FALSE),IF(AND(WEEKDAY(IG4,2)=5,COUNTIF(Jours_fériés,IG4+3)),HLOOKUP(IG4+4,Journalier_HLV_Inter,23,FALSE)-HLOOKUP(IG4+5,Journalier_HLV_Inter,24,FALSE),IF(AND(WEEKDAY(IG4,2)=5,COUNTIF(Jours_fériés,IG4+4)),HLOOKUP(IG4+3,Journalier_HLV_Inter,23,FALSE)-HLOOKUP(IG4+5,Journalier_HLV_Inter,24,FALSE),IF(COUNTIF(Week_end,IG4),0,IF(COUNTIF(Jours_fériés,IG4),0,HLOOKUP(IG4+1,Journalier_HLV_Inter,23,FALSE)-HLOOKUP(IG4+2,Journalier_HLV_Inter,24,FALSE)))))))))))))))))))</f>
        <v>0</v>
      </c>
      <c r="IH33" s="70">
        <f>IF(WEEKDAY(IH4,2)=5,(HLOOKUP(IH4+3,Journalier_HLV_Inter,23,FALSE)-HLOOKUP(IH4+4,Journalier_HLV_Inter,24,FALSE)),IF(AND(WEEKDAY(IH4,2)=1,COUNTIF(Jours_fériés,AND(IH4+1,IE+2))),HLOOKUP(IH4+3,Journalier_HLV_Inter,23,FALSE)-HLOOKUP(IH4+4,Journalier_HLV_Inter,24,FALSE),IF(AND(WEEKDAY(IH4,2)=1,COUNTIF(Jours_fériés,IH4+1)),HLOOKUP(IH4+2,Journalier_HLV_Inter,23,FALSE)-HLOOKUP(IH4+3,Journalier_HLV_Inter,24,FALSE),IF(AND(WEEKDAY(IH4,2)=1,COUNTIF(Jours_fériés,IH4+2)),HLOOKUP(IH4+1,Journalier_HLV_Inter,23,FALSE)-HLOOKUP(IH4+3,Journalier_HLV_Inter,24,FALSE),IF(AND(WEEKDAY(IH4,2)=2,COUNTIF(Jours_fériés,AND(IH4+1,IH4+2))),HLOOKUP(IH4+3,Journalier_HLV_Inter,23,FALSE)-HLOOKUP(IH4+4,Journalier_HLV_Inter,24,FALSE),IF(AND(WEEKDAY(IH4,2)=2,COUNTIF(Jours_fériés,IH4+1)),HLOOKUP(IH4+2,Journalier_HLV_Inter,23,FALSE)-HLOOKUP(IH4+3,Journalier_HLV_Inter,24,FALSE),IF(AND(WEEKDAY(IH4,2)=2,COUNTIF(Jours_fériés,IH4+2)),HLOOKUP(IH4+1,Journalier_HLV_Inter,23,FALSE)-HLOOKUP(IH4+3,Journalier_HLV_Inter,24,FALSE),IF(AND(WEEKDAY(IH4,2)=3,COUNTIF(Jours_fériés,AND(IH4+1,IH4+2))),HLOOKUP(IH4+3,Journalier_HLV_Inter,23,FALSE)-HLOOKUP(IH4+4,Journalier_HLV_Inter,24,FALSE),IF(AND(WEEKDAY(IH4,2)=3,COUNTIF(Jours_fériés,IH4+1)),HLOOKUP(IH4+2,Journalier_HLV_Inter,23,FALSE)-HLOOKUP(IH4+3,Journalier_HLV_Inter,24,FALSE),IF(AND(WEEKDAY(IH4,2)=3,COUNTIF(Jours_fériés,IH4+2)),HLOOKUP(IH4+1,Journalier_HLV_Inter,23,FALSE)-HLOOKUP(IH4+5,Journalier_HLV_Inter,24,FALSE),IF(WEEKDAY(IH4,2)=4,(HLOOKUP(IH4+1,Journalier_HLV_Inter,23,FALSE)-HLOOKUP(IH4+4,Journalier_HLV_Inter,24,FALSE)),IF(AND(WEEKDAY(IH4,2)=4,COUNTIF(Jours_fériés,IH4+1)),HLOOKUP(IH4+4,Journalier_HLV_Inter,23,FALSE)-HLOOKUP(IH4+5,Journalier_HLV_Inter,24,FALSE),IF(AND(WEEKDAY(IH4,2)=4,COUNTIF(Jours_fériés,AND(IH4+1,IH4+4))),HLOOKUP(IH4+5,Journalier_HLV_Inter,23,FALSE)-HLOOKUP(IH4+6,Journalier_HLV_Inter,24,FALSE),IF(AND(WEEKDAY(IH4,2)=4,COUNTIF(Jours_fériés,IH4+4)),HLOOKUP(IH4+1,Journalier_HLV_Inter,23,FALSE)-HLOOKUP(IH4+5,Journalier_HLV_Inter,24,FALSE),IF(AND(WEEKDAY(IH4,2)=5,COUNTIF(Jours_fériés,IH4+3)),HLOOKUP(IH4+4,Journalier_HLV_Inter,23,FALSE)-HLOOKUP(IH4+5,Journalier_HLV_Inter,24,FALSE),IF(AND(WEEKDAY(IH4,2)=5,COUNTIF(Jours_fériés,IH4+4)),HLOOKUP(IH4+3,Journalier_HLV_Inter,23,FALSE)-HLOOKUP(IH4+5,Journalier_HLV_Inter,24,FALSE),IF(COUNTIF(Week_end,IH4),0,IF(COUNTIF(Jours_fériés,IH4),0,HLOOKUP(IH4+1,Journalier_HLV_Inter,23,FALSE)-HLOOKUP(IH4+2,Journalier_HLV_Inter,24,FALSE)))))))))))))))))))</f>
        <v>0</v>
      </c>
      <c r="II33" s="70">
        <f>IF(WEEKDAY(II4,2)=5,(HLOOKUP(II4+3,Journalier_HLV_Inter,23,FALSE)-HLOOKUP(II4+4,Journalier_HLV_Inter,24,FALSE)),IF(AND(WEEKDAY(II4,2)=1,COUNTIF(Jours_fériés,AND(II4+1,IE+2))),HLOOKUP(II4+3,Journalier_HLV_Inter,23,FALSE)-HLOOKUP(II4+4,Journalier_HLV_Inter,24,FALSE),IF(AND(WEEKDAY(II4,2)=1,COUNTIF(Jours_fériés,II4+1)),HLOOKUP(II4+2,Journalier_HLV_Inter,23,FALSE)-HLOOKUP(II4+3,Journalier_HLV_Inter,24,FALSE),IF(AND(WEEKDAY(II4,2)=1,COUNTIF(Jours_fériés,II4+2)),HLOOKUP(II4+1,Journalier_HLV_Inter,23,FALSE)-HLOOKUP(II4+3,Journalier_HLV_Inter,24,FALSE),IF(AND(WEEKDAY(II4,2)=2,COUNTIF(Jours_fériés,AND(II4+1,II4+2))),HLOOKUP(II4+3,Journalier_HLV_Inter,23,FALSE)-HLOOKUP(II4+4,Journalier_HLV_Inter,24,FALSE),IF(AND(WEEKDAY(II4,2)=2,COUNTIF(Jours_fériés,II4+1)),HLOOKUP(II4+2,Journalier_HLV_Inter,23,FALSE)-HLOOKUP(II4+3,Journalier_HLV_Inter,24,FALSE),IF(AND(WEEKDAY(II4,2)=2,COUNTIF(Jours_fériés,II4+2)),HLOOKUP(II4+1,Journalier_HLV_Inter,23,FALSE)-HLOOKUP(II4+3,Journalier_HLV_Inter,24,FALSE),IF(AND(WEEKDAY(II4,2)=3,COUNTIF(Jours_fériés,AND(II4+1,II4+2))),HLOOKUP(II4+3,Journalier_HLV_Inter,23,FALSE)-HLOOKUP(II4+4,Journalier_HLV_Inter,24,FALSE),IF(AND(WEEKDAY(II4,2)=3,COUNTIF(Jours_fériés,II4+1)),HLOOKUP(II4+2,Journalier_HLV_Inter,23,FALSE)-HLOOKUP(II4+3,Journalier_HLV_Inter,24,FALSE),IF(AND(WEEKDAY(II4,2)=3,COUNTIF(Jours_fériés,II4+2)),HLOOKUP(II4+1,Journalier_HLV_Inter,23,FALSE)-HLOOKUP(II4+5,Journalier_HLV_Inter,24,FALSE),IF(WEEKDAY(II4,2)=4,(HLOOKUP(II4+1,Journalier_HLV_Inter,23,FALSE)-HLOOKUP(II4+4,Journalier_HLV_Inter,24,FALSE)),IF(AND(WEEKDAY(II4,2)=4,COUNTIF(Jours_fériés,II4+1)),HLOOKUP(II4+4,Journalier_HLV_Inter,23,FALSE)-HLOOKUP(II4+5,Journalier_HLV_Inter,24,FALSE),IF(AND(WEEKDAY(II4,2)=4,COUNTIF(Jours_fériés,AND(II4+1,II4+4))),HLOOKUP(II4+5,Journalier_HLV_Inter,23,FALSE)-HLOOKUP(II4+6,Journalier_HLV_Inter,24,FALSE),IF(AND(WEEKDAY(II4,2)=4,COUNTIF(Jours_fériés,II4+4)),HLOOKUP(II4+1,Journalier_HLV_Inter,23,FALSE)-HLOOKUP(II4+5,Journalier_HLV_Inter,24,FALSE),IF(AND(WEEKDAY(II4,2)=5,COUNTIF(Jours_fériés,II4+3)),HLOOKUP(II4+4,Journalier_HLV_Inter,23,FALSE)-HLOOKUP(II4+5,Journalier_HLV_Inter,24,FALSE),IF(AND(WEEKDAY(II4,2)=5,COUNTIF(Jours_fériés,II4+4)),HLOOKUP(II4+3,Journalier_HLV_Inter,23,FALSE)-HLOOKUP(II4+5,Journalier_HLV_Inter,24,FALSE),IF(COUNTIF(Week_end,II4),0,IF(COUNTIF(Jours_fériés,II4),0,HLOOKUP(II4+1,Journalier_HLV_Inter,23,FALSE)-HLOOKUP(II4+2,Journalier_HLV_Inter,24,FALSE)))))))))))))))))))</f>
        <v>0</v>
      </c>
      <c r="IJ33" s="70">
        <f>IF(WEEKDAY(IJ4,2)=5,(HLOOKUP(IJ4+3,Journalier_HLV_Inter,23,FALSE)-HLOOKUP(IJ4+4,Journalier_HLV_Inter,24,FALSE)),IF(AND(WEEKDAY(IJ4,2)=1,COUNTIF(Jours_fériés,AND(IJ4+1,IE+2))),HLOOKUP(IJ4+3,Journalier_HLV_Inter,23,FALSE)-HLOOKUP(IJ4+4,Journalier_HLV_Inter,24,FALSE),IF(AND(WEEKDAY(IJ4,2)=1,COUNTIF(Jours_fériés,IJ4+1)),HLOOKUP(IJ4+2,Journalier_HLV_Inter,23,FALSE)-HLOOKUP(IJ4+3,Journalier_HLV_Inter,24,FALSE),IF(AND(WEEKDAY(IJ4,2)=1,COUNTIF(Jours_fériés,IJ4+2)),HLOOKUP(IJ4+1,Journalier_HLV_Inter,23,FALSE)-HLOOKUP(IJ4+3,Journalier_HLV_Inter,24,FALSE),IF(AND(WEEKDAY(IJ4,2)=2,COUNTIF(Jours_fériés,AND(IJ4+1,IJ4+2))),HLOOKUP(IJ4+3,Journalier_HLV_Inter,23,FALSE)-HLOOKUP(IJ4+4,Journalier_HLV_Inter,24,FALSE),IF(AND(WEEKDAY(IJ4,2)=2,COUNTIF(Jours_fériés,IJ4+1)),HLOOKUP(IJ4+2,Journalier_HLV_Inter,23,FALSE)-HLOOKUP(IJ4+3,Journalier_HLV_Inter,24,FALSE),IF(AND(WEEKDAY(IJ4,2)=2,COUNTIF(Jours_fériés,IJ4+2)),HLOOKUP(IJ4+1,Journalier_HLV_Inter,23,FALSE)-HLOOKUP(IJ4+3,Journalier_HLV_Inter,24,FALSE),IF(AND(WEEKDAY(IJ4,2)=3,COUNTIF(Jours_fériés,AND(IJ4+1,IJ4+2))),HLOOKUP(IJ4+3,Journalier_HLV_Inter,23,FALSE)-HLOOKUP(IJ4+4,Journalier_HLV_Inter,24,FALSE),IF(AND(WEEKDAY(IJ4,2)=3,COUNTIF(Jours_fériés,IJ4+1)),HLOOKUP(IJ4+2,Journalier_HLV_Inter,23,FALSE)-HLOOKUP(IJ4+3,Journalier_HLV_Inter,24,FALSE),IF(AND(WEEKDAY(IJ4,2)=3,COUNTIF(Jours_fériés,IJ4+2)),HLOOKUP(IJ4+1,Journalier_HLV_Inter,23,FALSE)-HLOOKUP(IJ4+5,Journalier_HLV_Inter,24,FALSE),IF(WEEKDAY(IJ4,2)=4,(HLOOKUP(IJ4+1,Journalier_HLV_Inter,23,FALSE)-HLOOKUP(IJ4+4,Journalier_HLV_Inter,24,FALSE)),IF(AND(WEEKDAY(IJ4,2)=4,COUNTIF(Jours_fériés,IJ4+1)),HLOOKUP(IJ4+4,Journalier_HLV_Inter,23,FALSE)-HLOOKUP(IJ4+5,Journalier_HLV_Inter,24,FALSE),IF(AND(WEEKDAY(IJ4,2)=4,COUNTIF(Jours_fériés,AND(IJ4+1,IJ4+4))),HLOOKUP(IJ4+5,Journalier_HLV_Inter,23,FALSE)-HLOOKUP(IJ4+6,Journalier_HLV_Inter,24,FALSE),IF(AND(WEEKDAY(IJ4,2)=4,COUNTIF(Jours_fériés,IJ4+4)),HLOOKUP(IJ4+1,Journalier_HLV_Inter,23,FALSE)-HLOOKUP(IJ4+5,Journalier_HLV_Inter,24,FALSE),IF(AND(WEEKDAY(IJ4,2)=5,COUNTIF(Jours_fériés,IJ4+3)),HLOOKUP(IJ4+4,Journalier_HLV_Inter,23,FALSE)-HLOOKUP(IJ4+5,Journalier_HLV_Inter,24,FALSE),IF(AND(WEEKDAY(IJ4,2)=5,COUNTIF(Jours_fériés,IJ4+4)),HLOOKUP(IJ4+3,Journalier_HLV_Inter,23,FALSE)-HLOOKUP(IJ4+5,Journalier_HLV_Inter,24,FALSE),IF(COUNTIF(Week_end,IJ4),0,IF(COUNTIF(Jours_fériés,IJ4),0,HLOOKUP(IJ4+1,Journalier_HLV_Inter,23,FALSE)-HLOOKUP(IJ4+2,Journalier_HLV_Inter,24,FALSE)))))))))))))))))))</f>
        <v>0</v>
      </c>
      <c r="IK33" s="70">
        <f>IF(WEEKDAY(IK4,2)=5,(HLOOKUP(IK4+3,Journalier_HLV_Inter,23,FALSE)-HLOOKUP(IK4+4,Journalier_HLV_Inter,24,FALSE)),IF(AND(WEEKDAY(IK4,2)=1,COUNTIF(Jours_fériés,AND(IK4+1,IE+2))),HLOOKUP(IK4+3,Journalier_HLV_Inter,23,FALSE)-HLOOKUP(IK4+4,Journalier_HLV_Inter,24,FALSE),IF(AND(WEEKDAY(IK4,2)=1,COUNTIF(Jours_fériés,IK4+1)),HLOOKUP(IK4+2,Journalier_HLV_Inter,23,FALSE)-HLOOKUP(IK4+3,Journalier_HLV_Inter,24,FALSE),IF(AND(WEEKDAY(IK4,2)=1,COUNTIF(Jours_fériés,IK4+2)),HLOOKUP(IK4+1,Journalier_HLV_Inter,23,FALSE)-HLOOKUP(IK4+3,Journalier_HLV_Inter,24,FALSE),IF(AND(WEEKDAY(IK4,2)=2,COUNTIF(Jours_fériés,AND(IK4+1,IK4+2))),HLOOKUP(IK4+3,Journalier_HLV_Inter,23,FALSE)-HLOOKUP(IK4+4,Journalier_HLV_Inter,24,FALSE),IF(AND(WEEKDAY(IK4,2)=2,COUNTIF(Jours_fériés,IK4+1)),HLOOKUP(IK4+2,Journalier_HLV_Inter,23,FALSE)-HLOOKUP(IK4+3,Journalier_HLV_Inter,24,FALSE),IF(AND(WEEKDAY(IK4,2)=2,COUNTIF(Jours_fériés,IK4+2)),HLOOKUP(IK4+1,Journalier_HLV_Inter,23,FALSE)-HLOOKUP(IK4+3,Journalier_HLV_Inter,24,FALSE),IF(AND(WEEKDAY(IK4,2)=3,COUNTIF(Jours_fériés,AND(IK4+1,IK4+2))),HLOOKUP(IK4+3,Journalier_HLV_Inter,23,FALSE)-HLOOKUP(IK4+4,Journalier_HLV_Inter,24,FALSE),IF(AND(WEEKDAY(IK4,2)=3,COUNTIF(Jours_fériés,IK4+1)),HLOOKUP(IK4+2,Journalier_HLV_Inter,23,FALSE)-HLOOKUP(IK4+3,Journalier_HLV_Inter,24,FALSE),IF(AND(WEEKDAY(IK4,2)=3,COUNTIF(Jours_fériés,IK4+2)),HLOOKUP(IK4+1,Journalier_HLV_Inter,23,FALSE)-HLOOKUP(IK4+5,Journalier_HLV_Inter,24,FALSE),IF(WEEKDAY(IK4,2)=4,(HLOOKUP(IK4+1,Journalier_HLV_Inter,23,FALSE)-HLOOKUP(IK4+4,Journalier_HLV_Inter,24,FALSE)),IF(AND(WEEKDAY(IK4,2)=4,COUNTIF(Jours_fériés,IK4+1)),HLOOKUP(IK4+4,Journalier_HLV_Inter,23,FALSE)-HLOOKUP(IK4+5,Journalier_HLV_Inter,24,FALSE),IF(AND(WEEKDAY(IK4,2)=4,COUNTIF(Jours_fériés,AND(IK4+1,IK4+4))),HLOOKUP(IK4+5,Journalier_HLV_Inter,23,FALSE)-HLOOKUP(IK4+6,Journalier_HLV_Inter,24,FALSE),IF(AND(WEEKDAY(IK4,2)=4,COUNTIF(Jours_fériés,IK4+4)),HLOOKUP(IK4+1,Journalier_HLV_Inter,23,FALSE)-HLOOKUP(IK4+5,Journalier_HLV_Inter,24,FALSE),IF(AND(WEEKDAY(IK4,2)=5,COUNTIF(Jours_fériés,IK4+3)),HLOOKUP(IK4+4,Journalier_HLV_Inter,23,FALSE)-HLOOKUP(IK4+5,Journalier_HLV_Inter,24,FALSE),IF(AND(WEEKDAY(IK4,2)=5,COUNTIF(Jours_fériés,IK4+4)),HLOOKUP(IK4+3,Journalier_HLV_Inter,23,FALSE)-HLOOKUP(IK4+5,Journalier_HLV_Inter,24,FALSE),IF(COUNTIF(Week_end,IK4),0,IF(COUNTIF(Jours_fériés,IK4),0,HLOOKUP(IK4+1,Journalier_HLV_Inter,23,FALSE)-HLOOKUP(IK4+2,Journalier_HLV_Inter,24,FALSE)))))))))))))))))))</f>
        <v>0</v>
      </c>
      <c r="IL33" s="70">
        <f>IF(WEEKDAY(IL4,2)=5,(HLOOKUP(IL4+3,Journalier_HLV_Inter,23,FALSE)-HLOOKUP(IL4+4,Journalier_HLV_Inter,24,FALSE)),IF(AND(WEEKDAY(IL4,2)=1,COUNTIF(Jours_fériés,AND(IL4+1,IE+2))),HLOOKUP(IL4+3,Journalier_HLV_Inter,23,FALSE)-HLOOKUP(IL4+4,Journalier_HLV_Inter,24,FALSE),IF(AND(WEEKDAY(IL4,2)=1,COUNTIF(Jours_fériés,IL4+1)),HLOOKUP(IL4+2,Journalier_HLV_Inter,23,FALSE)-HLOOKUP(IL4+3,Journalier_HLV_Inter,24,FALSE),IF(AND(WEEKDAY(IL4,2)=1,COUNTIF(Jours_fériés,IL4+2)),HLOOKUP(IL4+1,Journalier_HLV_Inter,23,FALSE)-HLOOKUP(IL4+3,Journalier_HLV_Inter,24,FALSE),IF(AND(WEEKDAY(IL4,2)=2,COUNTIF(Jours_fériés,AND(IL4+1,IL4+2))),HLOOKUP(IL4+3,Journalier_HLV_Inter,23,FALSE)-HLOOKUP(IL4+4,Journalier_HLV_Inter,24,FALSE),IF(AND(WEEKDAY(IL4,2)=2,COUNTIF(Jours_fériés,IL4+1)),HLOOKUP(IL4+2,Journalier_HLV_Inter,23,FALSE)-HLOOKUP(IL4+3,Journalier_HLV_Inter,24,FALSE),IF(AND(WEEKDAY(IL4,2)=2,COUNTIF(Jours_fériés,IL4+2)),HLOOKUP(IL4+1,Journalier_HLV_Inter,23,FALSE)-HLOOKUP(IL4+3,Journalier_HLV_Inter,24,FALSE),IF(AND(WEEKDAY(IL4,2)=3,COUNTIF(Jours_fériés,AND(IL4+1,IL4+2))),HLOOKUP(IL4+3,Journalier_HLV_Inter,23,FALSE)-HLOOKUP(IL4+4,Journalier_HLV_Inter,24,FALSE),IF(AND(WEEKDAY(IL4,2)=3,COUNTIF(Jours_fériés,IL4+1)),HLOOKUP(IL4+2,Journalier_HLV_Inter,23,FALSE)-HLOOKUP(IL4+3,Journalier_HLV_Inter,24,FALSE),IF(AND(WEEKDAY(IL4,2)=3,COUNTIF(Jours_fériés,IL4+2)),HLOOKUP(IL4+1,Journalier_HLV_Inter,23,FALSE)-HLOOKUP(IL4+5,Journalier_HLV_Inter,24,FALSE),IF(WEEKDAY(IL4,2)=4,(HLOOKUP(IL4+1,Journalier_HLV_Inter,23,FALSE)-HLOOKUP(IL4+4,Journalier_HLV_Inter,24,FALSE)),IF(AND(WEEKDAY(IL4,2)=4,COUNTIF(Jours_fériés,IL4+1)),HLOOKUP(IL4+4,Journalier_HLV_Inter,23,FALSE)-HLOOKUP(IL4+5,Journalier_HLV_Inter,24,FALSE),IF(AND(WEEKDAY(IL4,2)=4,COUNTIF(Jours_fériés,AND(IL4+1,IL4+4))),HLOOKUP(IL4+5,Journalier_HLV_Inter,23,FALSE)-HLOOKUP(IL4+6,Journalier_HLV_Inter,24,FALSE),IF(AND(WEEKDAY(IL4,2)=4,COUNTIF(Jours_fériés,IL4+4)),HLOOKUP(IL4+1,Journalier_HLV_Inter,23,FALSE)-HLOOKUP(IL4+5,Journalier_HLV_Inter,24,FALSE),IF(AND(WEEKDAY(IL4,2)=5,COUNTIF(Jours_fériés,IL4+3)),HLOOKUP(IL4+4,Journalier_HLV_Inter,23,FALSE)-HLOOKUP(IL4+5,Journalier_HLV_Inter,24,FALSE),IF(AND(WEEKDAY(IL4,2)=5,COUNTIF(Jours_fériés,IL4+4)),HLOOKUP(IL4+3,Journalier_HLV_Inter,23,FALSE)-HLOOKUP(IL4+5,Journalier_HLV_Inter,24,FALSE),IF(COUNTIF(Week_end,IL4),0,IF(COUNTIF(Jours_fériés,IL4),0,HLOOKUP(IL4+1,Journalier_HLV_Inter,23,FALSE)-HLOOKUP(IL4+2,Journalier_HLV_Inter,24,FALSE)))))))))))))))))))</f>
        <v>0</v>
      </c>
      <c r="IM33" s="70">
        <f>IF(WEEKDAY(IM4,2)=5,(HLOOKUP(IM4+3,Journalier_HLV_Inter,23,FALSE)-HLOOKUP(IM4+4,Journalier_HLV_Inter,24,FALSE)),IF(AND(WEEKDAY(IM4,2)=1,COUNTIF(Jours_fériés,AND(IM4+1,IE+2))),HLOOKUP(IM4+3,Journalier_HLV_Inter,23,FALSE)-HLOOKUP(IM4+4,Journalier_HLV_Inter,24,FALSE),IF(AND(WEEKDAY(IM4,2)=1,COUNTIF(Jours_fériés,IM4+1)),HLOOKUP(IM4+2,Journalier_HLV_Inter,23,FALSE)-HLOOKUP(IM4+3,Journalier_HLV_Inter,24,FALSE),IF(AND(WEEKDAY(IM4,2)=1,COUNTIF(Jours_fériés,IM4+2)),HLOOKUP(IM4+1,Journalier_HLV_Inter,23,FALSE)-HLOOKUP(IM4+3,Journalier_HLV_Inter,24,FALSE),IF(AND(WEEKDAY(IM4,2)=2,COUNTIF(Jours_fériés,AND(IM4+1,IM4+2))),HLOOKUP(IM4+3,Journalier_HLV_Inter,23,FALSE)-HLOOKUP(IM4+4,Journalier_HLV_Inter,24,FALSE),IF(AND(WEEKDAY(IM4,2)=2,COUNTIF(Jours_fériés,IM4+1)),HLOOKUP(IM4+2,Journalier_HLV_Inter,23,FALSE)-HLOOKUP(IM4+3,Journalier_HLV_Inter,24,FALSE),IF(AND(WEEKDAY(IM4,2)=2,COUNTIF(Jours_fériés,IM4+2)),HLOOKUP(IM4+1,Journalier_HLV_Inter,23,FALSE)-HLOOKUP(IM4+3,Journalier_HLV_Inter,24,FALSE),IF(AND(WEEKDAY(IM4,2)=3,COUNTIF(Jours_fériés,AND(IM4+1,IM4+2))),HLOOKUP(IM4+3,Journalier_HLV_Inter,23,FALSE)-HLOOKUP(IM4+4,Journalier_HLV_Inter,24,FALSE),IF(AND(WEEKDAY(IM4,2)=3,COUNTIF(Jours_fériés,IM4+1)),HLOOKUP(IM4+2,Journalier_HLV_Inter,23,FALSE)-HLOOKUP(IM4+3,Journalier_HLV_Inter,24,FALSE),IF(AND(WEEKDAY(IM4,2)=3,COUNTIF(Jours_fériés,IM4+2)),HLOOKUP(IM4+1,Journalier_HLV_Inter,23,FALSE)-HLOOKUP(IM4+5,Journalier_HLV_Inter,24,FALSE),IF(WEEKDAY(IM4,2)=4,(HLOOKUP(IM4+1,Journalier_HLV_Inter,23,FALSE)-HLOOKUP(IM4+4,Journalier_HLV_Inter,24,FALSE)),IF(AND(WEEKDAY(IM4,2)=4,COUNTIF(Jours_fériés,IM4+1)),HLOOKUP(IM4+4,Journalier_HLV_Inter,23,FALSE)-HLOOKUP(IM4+5,Journalier_HLV_Inter,24,FALSE),IF(AND(WEEKDAY(IM4,2)=4,COUNTIF(Jours_fériés,AND(IM4+1,IM4+4))),HLOOKUP(IM4+5,Journalier_HLV_Inter,23,FALSE)-HLOOKUP(IM4+6,Journalier_HLV_Inter,24,FALSE),IF(AND(WEEKDAY(IM4,2)=4,COUNTIF(Jours_fériés,IM4+4)),HLOOKUP(IM4+1,Journalier_HLV_Inter,23,FALSE)-HLOOKUP(IM4+5,Journalier_HLV_Inter,24,FALSE),IF(AND(WEEKDAY(IM4,2)=5,COUNTIF(Jours_fériés,IM4+3)),HLOOKUP(IM4+4,Journalier_HLV_Inter,23,FALSE)-HLOOKUP(IM4+5,Journalier_HLV_Inter,24,FALSE),IF(AND(WEEKDAY(IM4,2)=5,COUNTIF(Jours_fériés,IM4+4)),HLOOKUP(IM4+3,Journalier_HLV_Inter,23,FALSE)-HLOOKUP(IM4+5,Journalier_HLV_Inter,24,FALSE),IF(COUNTIF(Week_end,IM4),0,IF(COUNTIF(Jours_fériés,IM4),0,HLOOKUP(IM4+1,Journalier_HLV_Inter,23,FALSE)-HLOOKUP(IM4+2,Journalier_HLV_Inter,24,FALSE)))))))))))))))))))</f>
        <v>0</v>
      </c>
      <c r="IN33" s="70">
        <f>IF(WEEKDAY(IN4,2)=5,(HLOOKUP(IN4+3,Journalier_HLV_Inter,23,FALSE)-HLOOKUP(IN4+4,Journalier_HLV_Inter,24,FALSE)),IF(AND(WEEKDAY(IN4,2)=1,COUNTIF(Jours_fériés,AND(IN4+1,IE+2))),HLOOKUP(IN4+3,Journalier_HLV_Inter,23,FALSE)-HLOOKUP(IN4+4,Journalier_HLV_Inter,24,FALSE),IF(AND(WEEKDAY(IN4,2)=1,COUNTIF(Jours_fériés,IN4+1)),HLOOKUP(IN4+2,Journalier_HLV_Inter,23,FALSE)-HLOOKUP(IN4+3,Journalier_HLV_Inter,24,FALSE),IF(AND(WEEKDAY(IN4,2)=1,COUNTIF(Jours_fériés,IN4+2)),HLOOKUP(IN4+1,Journalier_HLV_Inter,23,FALSE)-HLOOKUP(IN4+3,Journalier_HLV_Inter,24,FALSE),IF(AND(WEEKDAY(IN4,2)=2,COUNTIF(Jours_fériés,AND(IN4+1,IN4+2))),HLOOKUP(IN4+3,Journalier_HLV_Inter,23,FALSE)-HLOOKUP(IN4+4,Journalier_HLV_Inter,24,FALSE),IF(AND(WEEKDAY(IN4,2)=2,COUNTIF(Jours_fériés,IN4+1)),HLOOKUP(IN4+2,Journalier_HLV_Inter,23,FALSE)-HLOOKUP(IN4+3,Journalier_HLV_Inter,24,FALSE),IF(AND(WEEKDAY(IN4,2)=2,COUNTIF(Jours_fériés,IN4+2)),HLOOKUP(IN4+1,Journalier_HLV_Inter,23,FALSE)-HLOOKUP(IN4+3,Journalier_HLV_Inter,24,FALSE),IF(AND(WEEKDAY(IN4,2)=3,COUNTIF(Jours_fériés,AND(IN4+1,IN4+2))),HLOOKUP(IN4+3,Journalier_HLV_Inter,23,FALSE)-HLOOKUP(IN4+4,Journalier_HLV_Inter,24,FALSE),IF(AND(WEEKDAY(IN4,2)=3,COUNTIF(Jours_fériés,IN4+1)),HLOOKUP(IN4+2,Journalier_HLV_Inter,23,FALSE)-HLOOKUP(IN4+3,Journalier_HLV_Inter,24,FALSE),IF(AND(WEEKDAY(IN4,2)=3,COUNTIF(Jours_fériés,IN4+2)),HLOOKUP(IN4+1,Journalier_HLV_Inter,23,FALSE)-HLOOKUP(IN4+5,Journalier_HLV_Inter,24,FALSE),IF(WEEKDAY(IN4,2)=4,(HLOOKUP(IN4+1,Journalier_HLV_Inter,23,FALSE)-HLOOKUP(IN4+4,Journalier_HLV_Inter,24,FALSE)),IF(AND(WEEKDAY(IN4,2)=4,COUNTIF(Jours_fériés,IN4+1)),HLOOKUP(IN4+4,Journalier_HLV_Inter,23,FALSE)-HLOOKUP(IN4+5,Journalier_HLV_Inter,24,FALSE),IF(AND(WEEKDAY(IN4,2)=4,COUNTIF(Jours_fériés,AND(IN4+1,IN4+4))),HLOOKUP(IN4+5,Journalier_HLV_Inter,23,FALSE)-HLOOKUP(IN4+6,Journalier_HLV_Inter,24,FALSE),IF(AND(WEEKDAY(IN4,2)=4,COUNTIF(Jours_fériés,IN4+4)),HLOOKUP(IN4+1,Journalier_HLV_Inter,23,FALSE)-HLOOKUP(IN4+5,Journalier_HLV_Inter,24,FALSE),IF(AND(WEEKDAY(IN4,2)=5,COUNTIF(Jours_fériés,IN4+3)),HLOOKUP(IN4+4,Journalier_HLV_Inter,23,FALSE)-HLOOKUP(IN4+5,Journalier_HLV_Inter,24,FALSE),IF(AND(WEEKDAY(IN4,2)=5,COUNTIF(Jours_fériés,IN4+4)),HLOOKUP(IN4+3,Journalier_HLV_Inter,23,FALSE)-HLOOKUP(IN4+5,Journalier_HLV_Inter,24,FALSE),IF(COUNTIF(Week_end,IN4),0,IF(COUNTIF(Jours_fériés,IN4),0,HLOOKUP(IN4+1,Journalier_HLV_Inter,23,FALSE)-HLOOKUP(IN4+2,Journalier_HLV_Inter,24,FALSE)))))))))))))))))))</f>
        <v>0</v>
      </c>
      <c r="IO33" s="70">
        <f>IF(WEEKDAY(IO4,2)=5,(HLOOKUP(IO4+3,Journalier_HLV_Inter,23,FALSE)-HLOOKUP(IO4+4,Journalier_HLV_Inter,24,FALSE)),IF(AND(WEEKDAY(IO4,2)=1,COUNTIF(Jours_fériés,AND(IO4+1,IE+2))),HLOOKUP(IO4+3,Journalier_HLV_Inter,23,FALSE)-HLOOKUP(IO4+4,Journalier_HLV_Inter,24,FALSE),IF(AND(WEEKDAY(IO4,2)=1,COUNTIF(Jours_fériés,IO4+1)),HLOOKUP(IO4+2,Journalier_HLV_Inter,23,FALSE)-HLOOKUP(IO4+3,Journalier_HLV_Inter,24,FALSE),IF(AND(WEEKDAY(IO4,2)=1,COUNTIF(Jours_fériés,IO4+2)),HLOOKUP(IO4+1,Journalier_HLV_Inter,23,FALSE)-HLOOKUP(IO4+3,Journalier_HLV_Inter,24,FALSE),IF(AND(WEEKDAY(IO4,2)=2,COUNTIF(Jours_fériés,AND(IO4+1,IO4+2))),HLOOKUP(IO4+3,Journalier_HLV_Inter,23,FALSE)-HLOOKUP(IO4+4,Journalier_HLV_Inter,24,FALSE),IF(AND(WEEKDAY(IO4,2)=2,COUNTIF(Jours_fériés,IO4+1)),HLOOKUP(IO4+2,Journalier_HLV_Inter,23,FALSE)-HLOOKUP(IO4+3,Journalier_HLV_Inter,24,FALSE),IF(AND(WEEKDAY(IO4,2)=2,COUNTIF(Jours_fériés,IO4+2)),HLOOKUP(IO4+1,Journalier_HLV_Inter,23,FALSE)-HLOOKUP(IO4+3,Journalier_HLV_Inter,24,FALSE),IF(AND(WEEKDAY(IO4,2)=3,COUNTIF(Jours_fériés,AND(IO4+1,IO4+2))),HLOOKUP(IO4+3,Journalier_HLV_Inter,23,FALSE)-HLOOKUP(IO4+4,Journalier_HLV_Inter,24,FALSE),IF(AND(WEEKDAY(IO4,2)=3,COUNTIF(Jours_fériés,IO4+1)),HLOOKUP(IO4+2,Journalier_HLV_Inter,23,FALSE)-HLOOKUP(IO4+3,Journalier_HLV_Inter,24,FALSE),IF(AND(WEEKDAY(IO4,2)=3,COUNTIF(Jours_fériés,IO4+2)),HLOOKUP(IO4+1,Journalier_HLV_Inter,23,FALSE)-HLOOKUP(IO4+5,Journalier_HLV_Inter,24,FALSE),IF(WEEKDAY(IO4,2)=4,(HLOOKUP(IO4+1,Journalier_HLV_Inter,23,FALSE)-HLOOKUP(IO4+4,Journalier_HLV_Inter,24,FALSE)),IF(AND(WEEKDAY(IO4,2)=4,COUNTIF(Jours_fériés,IO4+1)),HLOOKUP(IO4+4,Journalier_HLV_Inter,23,FALSE)-HLOOKUP(IO4+5,Journalier_HLV_Inter,24,FALSE),IF(AND(WEEKDAY(IO4,2)=4,COUNTIF(Jours_fériés,AND(IO4+1,IO4+4))),HLOOKUP(IO4+5,Journalier_HLV_Inter,23,FALSE)-HLOOKUP(IO4+6,Journalier_HLV_Inter,24,FALSE),IF(AND(WEEKDAY(IO4,2)=4,COUNTIF(Jours_fériés,IO4+4)),HLOOKUP(IO4+1,Journalier_HLV_Inter,23,FALSE)-HLOOKUP(IO4+5,Journalier_HLV_Inter,24,FALSE),IF(AND(WEEKDAY(IO4,2)=5,COUNTIF(Jours_fériés,IO4+3)),HLOOKUP(IO4+4,Journalier_HLV_Inter,23,FALSE)-HLOOKUP(IO4+5,Journalier_HLV_Inter,24,FALSE),IF(AND(WEEKDAY(IO4,2)=5,COUNTIF(Jours_fériés,IO4+4)),HLOOKUP(IO4+3,Journalier_HLV_Inter,23,FALSE)-HLOOKUP(IO4+5,Journalier_HLV_Inter,24,FALSE),IF(COUNTIF(Week_end,IO4),0,IF(COUNTIF(Jours_fériés,IO4),0,HLOOKUP(IO4+1,Journalier_HLV_Inter,23,FALSE)-HLOOKUP(IO4+2,Journalier_HLV_Inter,24,FALSE)))))))))))))))))))</f>
        <v>0</v>
      </c>
      <c r="IP33" s="70">
        <f>IF(WEEKDAY(IP4,2)=5,(HLOOKUP(IP4+3,Journalier_HLV_Inter,23,FALSE)-HLOOKUP(IP4+4,Journalier_HLV_Inter,24,FALSE)),IF(AND(WEEKDAY(IP4,2)=1,COUNTIF(Jours_fériés,AND(IP4+1,IE+2))),HLOOKUP(IP4+3,Journalier_HLV_Inter,23,FALSE)-HLOOKUP(IP4+4,Journalier_HLV_Inter,24,FALSE),IF(AND(WEEKDAY(IP4,2)=1,COUNTIF(Jours_fériés,IP4+1)),HLOOKUP(IP4+2,Journalier_HLV_Inter,23,FALSE)-HLOOKUP(IP4+3,Journalier_HLV_Inter,24,FALSE),IF(AND(WEEKDAY(IP4,2)=1,COUNTIF(Jours_fériés,IP4+2)),HLOOKUP(IP4+1,Journalier_HLV_Inter,23,FALSE)-HLOOKUP(IP4+3,Journalier_HLV_Inter,24,FALSE),IF(AND(WEEKDAY(IP4,2)=2,COUNTIF(Jours_fériés,AND(IP4+1,IP4+2))),HLOOKUP(IP4+3,Journalier_HLV_Inter,23,FALSE)-HLOOKUP(IP4+4,Journalier_HLV_Inter,24,FALSE),IF(AND(WEEKDAY(IP4,2)=2,COUNTIF(Jours_fériés,IP4+1)),HLOOKUP(IP4+2,Journalier_HLV_Inter,23,FALSE)-HLOOKUP(IP4+3,Journalier_HLV_Inter,24,FALSE),IF(AND(WEEKDAY(IP4,2)=2,COUNTIF(Jours_fériés,IP4+2)),HLOOKUP(IP4+1,Journalier_HLV_Inter,23,FALSE)-HLOOKUP(IP4+3,Journalier_HLV_Inter,24,FALSE),IF(AND(WEEKDAY(IP4,2)=3,COUNTIF(Jours_fériés,AND(IP4+1,IP4+2))),HLOOKUP(IP4+3,Journalier_HLV_Inter,23,FALSE)-HLOOKUP(IP4+4,Journalier_HLV_Inter,24,FALSE),IF(AND(WEEKDAY(IP4,2)=3,COUNTIF(Jours_fériés,IP4+1)),HLOOKUP(IP4+2,Journalier_HLV_Inter,23,FALSE)-HLOOKUP(IP4+3,Journalier_HLV_Inter,24,FALSE),IF(AND(WEEKDAY(IP4,2)=3,COUNTIF(Jours_fériés,IP4+2)),HLOOKUP(IP4+1,Journalier_HLV_Inter,23,FALSE)-HLOOKUP(IP4+5,Journalier_HLV_Inter,24,FALSE),IF(WEEKDAY(IP4,2)=4,(HLOOKUP(IP4+1,Journalier_HLV_Inter,23,FALSE)-HLOOKUP(IP4+4,Journalier_HLV_Inter,24,FALSE)),IF(AND(WEEKDAY(IP4,2)=4,COUNTIF(Jours_fériés,IP4+1)),HLOOKUP(IP4+4,Journalier_HLV_Inter,23,FALSE)-HLOOKUP(IP4+5,Journalier_HLV_Inter,24,FALSE),IF(AND(WEEKDAY(IP4,2)=4,COUNTIF(Jours_fériés,AND(IP4+1,IP4+4))),HLOOKUP(IP4+5,Journalier_HLV_Inter,23,FALSE)-HLOOKUP(IP4+6,Journalier_HLV_Inter,24,FALSE),IF(AND(WEEKDAY(IP4,2)=4,COUNTIF(Jours_fériés,IP4+4)),HLOOKUP(IP4+1,Journalier_HLV_Inter,23,FALSE)-HLOOKUP(IP4+5,Journalier_HLV_Inter,24,FALSE),IF(AND(WEEKDAY(IP4,2)=5,COUNTIF(Jours_fériés,IP4+3)),HLOOKUP(IP4+4,Journalier_HLV_Inter,23,FALSE)-HLOOKUP(IP4+5,Journalier_HLV_Inter,24,FALSE),IF(AND(WEEKDAY(IP4,2)=5,COUNTIF(Jours_fériés,IP4+4)),HLOOKUP(IP4+3,Journalier_HLV_Inter,23,FALSE)-HLOOKUP(IP4+5,Journalier_HLV_Inter,24,FALSE),IF(COUNTIF(Week_end,IP4),0,IF(COUNTIF(Jours_fériés,IP4),0,HLOOKUP(IP4+1,Journalier_HLV_Inter,23,FALSE)-HLOOKUP(IP4+2,Journalier_HLV_Inter,24,FALSE)))))))))))))))))))</f>
        <v>0</v>
      </c>
      <c r="IQ33" s="70">
        <f>IF(WEEKDAY(IQ4,2)=5,(HLOOKUP(IQ4+3,Journalier_HLV_Inter,23,FALSE)-HLOOKUP(IQ4+4,Journalier_HLV_Inter,24,FALSE)),IF(AND(WEEKDAY(IQ4,2)=1,COUNTIF(Jours_fériés,AND(IQ4+1,IE+2))),HLOOKUP(IQ4+3,Journalier_HLV_Inter,23,FALSE)-HLOOKUP(IQ4+4,Journalier_HLV_Inter,24,FALSE),IF(AND(WEEKDAY(IQ4,2)=1,COUNTIF(Jours_fériés,IQ4+1)),HLOOKUP(IQ4+2,Journalier_HLV_Inter,23,FALSE)-HLOOKUP(IQ4+3,Journalier_HLV_Inter,24,FALSE),IF(AND(WEEKDAY(IQ4,2)=1,COUNTIF(Jours_fériés,IQ4+2)),HLOOKUP(IQ4+1,Journalier_HLV_Inter,23,FALSE)-HLOOKUP(IQ4+3,Journalier_HLV_Inter,24,FALSE),IF(AND(WEEKDAY(IQ4,2)=2,COUNTIF(Jours_fériés,AND(IQ4+1,IQ4+2))),HLOOKUP(IQ4+3,Journalier_HLV_Inter,23,FALSE)-HLOOKUP(IQ4+4,Journalier_HLV_Inter,24,FALSE),IF(AND(WEEKDAY(IQ4,2)=2,COUNTIF(Jours_fériés,IQ4+1)),HLOOKUP(IQ4+2,Journalier_HLV_Inter,23,FALSE)-HLOOKUP(IQ4+3,Journalier_HLV_Inter,24,FALSE),IF(AND(WEEKDAY(IQ4,2)=2,COUNTIF(Jours_fériés,IQ4+2)),HLOOKUP(IQ4+1,Journalier_HLV_Inter,23,FALSE)-HLOOKUP(IQ4+3,Journalier_HLV_Inter,24,FALSE),IF(AND(WEEKDAY(IQ4,2)=3,COUNTIF(Jours_fériés,AND(IQ4+1,IQ4+2))),HLOOKUP(IQ4+3,Journalier_HLV_Inter,23,FALSE)-HLOOKUP(IQ4+4,Journalier_HLV_Inter,24,FALSE),IF(AND(WEEKDAY(IQ4,2)=3,COUNTIF(Jours_fériés,IQ4+1)),HLOOKUP(IQ4+2,Journalier_HLV_Inter,23,FALSE)-HLOOKUP(IQ4+3,Journalier_HLV_Inter,24,FALSE),IF(AND(WEEKDAY(IQ4,2)=3,COUNTIF(Jours_fériés,IQ4+2)),HLOOKUP(IQ4+1,Journalier_HLV_Inter,23,FALSE)-HLOOKUP(IQ4+5,Journalier_HLV_Inter,24,FALSE),IF(WEEKDAY(IQ4,2)=4,(HLOOKUP(IQ4+1,Journalier_HLV_Inter,23,FALSE)-HLOOKUP(IQ4+4,Journalier_HLV_Inter,24,FALSE)),IF(AND(WEEKDAY(IQ4,2)=4,COUNTIF(Jours_fériés,IQ4+1)),HLOOKUP(IQ4+4,Journalier_HLV_Inter,23,FALSE)-HLOOKUP(IQ4+5,Journalier_HLV_Inter,24,FALSE),IF(AND(WEEKDAY(IQ4,2)=4,COUNTIF(Jours_fériés,AND(IQ4+1,IQ4+4))),HLOOKUP(IQ4+5,Journalier_HLV_Inter,23,FALSE)-HLOOKUP(IQ4+6,Journalier_HLV_Inter,24,FALSE),IF(AND(WEEKDAY(IQ4,2)=4,COUNTIF(Jours_fériés,IQ4+4)),HLOOKUP(IQ4+1,Journalier_HLV_Inter,23,FALSE)-HLOOKUP(IQ4+5,Journalier_HLV_Inter,24,FALSE),IF(AND(WEEKDAY(IQ4,2)=5,COUNTIF(Jours_fériés,IQ4+3)),HLOOKUP(IQ4+4,Journalier_HLV_Inter,23,FALSE)-HLOOKUP(IQ4+5,Journalier_HLV_Inter,24,FALSE),IF(AND(WEEKDAY(IQ4,2)=5,COUNTIF(Jours_fériés,IQ4+4)),HLOOKUP(IQ4+3,Journalier_HLV_Inter,23,FALSE)-HLOOKUP(IQ4+5,Journalier_HLV_Inter,24,FALSE),IF(COUNTIF(Week_end,IQ4),0,IF(COUNTIF(Jours_fériés,IQ4),0,HLOOKUP(IQ4+1,Journalier_HLV_Inter,23,FALSE)-HLOOKUP(IQ4+2,Journalier_HLV_Inter,24,FALSE)))))))))))))))))))</f>
        <v>0</v>
      </c>
      <c r="IR33" s="70">
        <f>IF(WEEKDAY(IR4,2)=5,(HLOOKUP(IR4+3,Journalier_HLV_Inter,23,FALSE)-HLOOKUP(IR4+4,Journalier_HLV_Inter,24,FALSE)),IF(AND(WEEKDAY(IR4,2)=1,COUNTIF(Jours_fériés,AND(IR4+1,IE+2))),HLOOKUP(IR4+3,Journalier_HLV_Inter,23,FALSE)-HLOOKUP(IR4+4,Journalier_HLV_Inter,24,FALSE),IF(AND(WEEKDAY(IR4,2)=1,COUNTIF(Jours_fériés,IR4+1)),HLOOKUP(IR4+2,Journalier_HLV_Inter,23,FALSE)-HLOOKUP(IR4+3,Journalier_HLV_Inter,24,FALSE),IF(AND(WEEKDAY(IR4,2)=1,COUNTIF(Jours_fériés,IR4+2)),HLOOKUP(IR4+1,Journalier_HLV_Inter,23,FALSE)-HLOOKUP(IR4+3,Journalier_HLV_Inter,24,FALSE),IF(AND(WEEKDAY(IR4,2)=2,COUNTIF(Jours_fériés,AND(IR4+1,IR4+2))),HLOOKUP(IR4+3,Journalier_HLV_Inter,23,FALSE)-HLOOKUP(IR4+4,Journalier_HLV_Inter,24,FALSE),IF(AND(WEEKDAY(IR4,2)=2,COUNTIF(Jours_fériés,IR4+1)),HLOOKUP(IR4+2,Journalier_HLV_Inter,23,FALSE)-HLOOKUP(IR4+3,Journalier_HLV_Inter,24,FALSE),IF(AND(WEEKDAY(IR4,2)=2,COUNTIF(Jours_fériés,IR4+2)),HLOOKUP(IR4+1,Journalier_HLV_Inter,23,FALSE)-HLOOKUP(IR4+3,Journalier_HLV_Inter,24,FALSE),IF(AND(WEEKDAY(IR4,2)=3,COUNTIF(Jours_fériés,AND(IR4+1,IR4+2))),HLOOKUP(IR4+3,Journalier_HLV_Inter,23,FALSE)-HLOOKUP(IR4+4,Journalier_HLV_Inter,24,FALSE),IF(AND(WEEKDAY(IR4,2)=3,COUNTIF(Jours_fériés,IR4+1)),HLOOKUP(IR4+2,Journalier_HLV_Inter,23,FALSE)-HLOOKUP(IR4+3,Journalier_HLV_Inter,24,FALSE),IF(AND(WEEKDAY(IR4,2)=3,COUNTIF(Jours_fériés,IR4+2)),HLOOKUP(IR4+1,Journalier_HLV_Inter,23,FALSE)-HLOOKUP(IR4+5,Journalier_HLV_Inter,24,FALSE),IF(WEEKDAY(IR4,2)=4,(HLOOKUP(IR4+1,Journalier_HLV_Inter,23,FALSE)-HLOOKUP(IR4+4,Journalier_HLV_Inter,24,FALSE)),IF(AND(WEEKDAY(IR4,2)=4,COUNTIF(Jours_fériés,IR4+1)),HLOOKUP(IR4+4,Journalier_HLV_Inter,23,FALSE)-HLOOKUP(IR4+5,Journalier_HLV_Inter,24,FALSE),IF(AND(WEEKDAY(IR4,2)=4,COUNTIF(Jours_fériés,AND(IR4+1,IR4+4))),HLOOKUP(IR4+5,Journalier_HLV_Inter,23,FALSE)-HLOOKUP(IR4+6,Journalier_HLV_Inter,24,FALSE),IF(AND(WEEKDAY(IR4,2)=4,COUNTIF(Jours_fériés,IR4+4)),HLOOKUP(IR4+1,Journalier_HLV_Inter,23,FALSE)-HLOOKUP(IR4+5,Journalier_HLV_Inter,24,FALSE),IF(AND(WEEKDAY(IR4,2)=5,COUNTIF(Jours_fériés,IR4+3)),HLOOKUP(IR4+4,Journalier_HLV_Inter,23,FALSE)-HLOOKUP(IR4+5,Journalier_HLV_Inter,24,FALSE),IF(AND(WEEKDAY(IR4,2)=5,COUNTIF(Jours_fériés,IR4+4)),HLOOKUP(IR4+3,Journalier_HLV_Inter,23,FALSE)-HLOOKUP(IR4+5,Journalier_HLV_Inter,24,FALSE),IF(COUNTIF(Week_end,IR4),0,IF(COUNTIF(Jours_fériés,IR4),0,HLOOKUP(IR4+1,Journalier_HLV_Inter,23,FALSE)-HLOOKUP(IR4+2,Journalier_HLV_Inter,24,FALSE)))))))))))))))))))</f>
        <v>0</v>
      </c>
      <c r="IS33" s="70">
        <f>IF(WEEKDAY(IS4,2)=5,(HLOOKUP(IS4+3,Journalier_HLV_Inter,23,FALSE)-HLOOKUP(IS4+4,Journalier_HLV_Inter,24,FALSE)),IF(AND(WEEKDAY(IS4,2)=1,COUNTIF(Jours_fériés,AND(IS4+1,IE+2))),HLOOKUP(IS4+3,Journalier_HLV_Inter,23,FALSE)-HLOOKUP(IS4+4,Journalier_HLV_Inter,24,FALSE),IF(AND(WEEKDAY(IS4,2)=1,COUNTIF(Jours_fériés,IS4+1)),HLOOKUP(IS4+2,Journalier_HLV_Inter,23,FALSE)-HLOOKUP(IS4+3,Journalier_HLV_Inter,24,FALSE),IF(AND(WEEKDAY(IS4,2)=1,COUNTIF(Jours_fériés,IS4+2)),HLOOKUP(IS4+1,Journalier_HLV_Inter,23,FALSE)-HLOOKUP(IS4+3,Journalier_HLV_Inter,24,FALSE),IF(AND(WEEKDAY(IS4,2)=2,COUNTIF(Jours_fériés,AND(IS4+1,IS4+2))),HLOOKUP(IS4+3,Journalier_HLV_Inter,23,FALSE)-HLOOKUP(IS4+4,Journalier_HLV_Inter,24,FALSE),IF(AND(WEEKDAY(IS4,2)=2,COUNTIF(Jours_fériés,IS4+1)),HLOOKUP(IS4+2,Journalier_HLV_Inter,23,FALSE)-HLOOKUP(IS4+3,Journalier_HLV_Inter,24,FALSE),IF(AND(WEEKDAY(IS4,2)=2,COUNTIF(Jours_fériés,IS4+2)),HLOOKUP(IS4+1,Journalier_HLV_Inter,23,FALSE)-HLOOKUP(IS4+3,Journalier_HLV_Inter,24,FALSE),IF(AND(WEEKDAY(IS4,2)=3,COUNTIF(Jours_fériés,AND(IS4+1,IS4+2))),HLOOKUP(IS4+3,Journalier_HLV_Inter,23,FALSE)-HLOOKUP(IS4+4,Journalier_HLV_Inter,24,FALSE),IF(AND(WEEKDAY(IS4,2)=3,COUNTIF(Jours_fériés,IS4+1)),HLOOKUP(IS4+2,Journalier_HLV_Inter,23,FALSE)-HLOOKUP(IS4+3,Journalier_HLV_Inter,24,FALSE),IF(AND(WEEKDAY(IS4,2)=3,COUNTIF(Jours_fériés,IS4+2)),HLOOKUP(IS4+1,Journalier_HLV_Inter,23,FALSE)-HLOOKUP(IS4+5,Journalier_HLV_Inter,24,FALSE),IF(WEEKDAY(IS4,2)=4,(HLOOKUP(IS4+1,Journalier_HLV_Inter,23,FALSE)-HLOOKUP(IS4+4,Journalier_HLV_Inter,24,FALSE)),IF(AND(WEEKDAY(IS4,2)=4,COUNTIF(Jours_fériés,IS4+1)),HLOOKUP(IS4+4,Journalier_HLV_Inter,23,FALSE)-HLOOKUP(IS4+5,Journalier_HLV_Inter,24,FALSE),IF(AND(WEEKDAY(IS4,2)=4,COUNTIF(Jours_fériés,AND(IS4+1,IS4+4))),HLOOKUP(IS4+5,Journalier_HLV_Inter,23,FALSE)-HLOOKUP(IS4+6,Journalier_HLV_Inter,24,FALSE),IF(AND(WEEKDAY(IS4,2)=4,COUNTIF(Jours_fériés,IS4+4)),HLOOKUP(IS4+1,Journalier_HLV_Inter,23,FALSE)-HLOOKUP(IS4+5,Journalier_HLV_Inter,24,FALSE),IF(AND(WEEKDAY(IS4,2)=5,COUNTIF(Jours_fériés,IS4+3)),HLOOKUP(IS4+4,Journalier_HLV_Inter,23,FALSE)-HLOOKUP(IS4+5,Journalier_HLV_Inter,24,FALSE),IF(AND(WEEKDAY(IS4,2)=5,COUNTIF(Jours_fériés,IS4+4)),HLOOKUP(IS4+3,Journalier_HLV_Inter,23,FALSE)-HLOOKUP(IS4+5,Journalier_HLV_Inter,24,FALSE),IF(COUNTIF(Week_end,IS4),0,IF(COUNTIF(Jours_fériés,IS4),0,HLOOKUP(IS4+1,Journalier_HLV_Inter,23,FALSE)-HLOOKUP(IS4+2,Journalier_HLV_Inter,24,FALSE)))))))))))))))))))</f>
        <v>0</v>
      </c>
      <c r="IT33" s="70">
        <f>IF(WEEKDAY(IT4,2)=5,(HLOOKUP(IT4+3,Journalier_HLV_Inter,23,FALSE)-HLOOKUP(IT4+4,Journalier_HLV_Inter,24,FALSE)),IF(AND(WEEKDAY(IT4,2)=1,COUNTIF(Jours_fériés,AND(IT4+1,IE+2))),HLOOKUP(IT4+3,Journalier_HLV_Inter,23,FALSE)-HLOOKUP(IT4+4,Journalier_HLV_Inter,24,FALSE),IF(AND(WEEKDAY(IT4,2)=1,COUNTIF(Jours_fériés,IT4+1)),HLOOKUP(IT4+2,Journalier_HLV_Inter,23,FALSE)-HLOOKUP(IT4+3,Journalier_HLV_Inter,24,FALSE),IF(AND(WEEKDAY(IT4,2)=1,COUNTIF(Jours_fériés,IT4+2)),HLOOKUP(IT4+1,Journalier_HLV_Inter,23,FALSE)-HLOOKUP(IT4+3,Journalier_HLV_Inter,24,FALSE),IF(AND(WEEKDAY(IT4,2)=2,COUNTIF(Jours_fériés,AND(IT4+1,IT4+2))),HLOOKUP(IT4+3,Journalier_HLV_Inter,23,FALSE)-HLOOKUP(IT4+4,Journalier_HLV_Inter,24,FALSE),IF(AND(WEEKDAY(IT4,2)=2,COUNTIF(Jours_fériés,IT4+1)),HLOOKUP(IT4+2,Journalier_HLV_Inter,23,FALSE)-HLOOKUP(IT4+3,Journalier_HLV_Inter,24,FALSE),IF(AND(WEEKDAY(IT4,2)=2,COUNTIF(Jours_fériés,IT4+2)),HLOOKUP(IT4+1,Journalier_HLV_Inter,23,FALSE)-HLOOKUP(IT4+3,Journalier_HLV_Inter,24,FALSE),IF(AND(WEEKDAY(IT4,2)=3,COUNTIF(Jours_fériés,AND(IT4+1,IT4+2))),HLOOKUP(IT4+3,Journalier_HLV_Inter,23,FALSE)-HLOOKUP(IT4+4,Journalier_HLV_Inter,24,FALSE),IF(AND(WEEKDAY(IT4,2)=3,COUNTIF(Jours_fériés,IT4+1)),HLOOKUP(IT4+2,Journalier_HLV_Inter,23,FALSE)-HLOOKUP(IT4+3,Journalier_HLV_Inter,24,FALSE),IF(AND(WEEKDAY(IT4,2)=3,COUNTIF(Jours_fériés,IT4+2)),HLOOKUP(IT4+1,Journalier_HLV_Inter,23,FALSE)-HLOOKUP(IT4+5,Journalier_HLV_Inter,24,FALSE),IF(WEEKDAY(IT4,2)=4,(HLOOKUP(IT4+1,Journalier_HLV_Inter,23,FALSE)-HLOOKUP(IT4+4,Journalier_HLV_Inter,24,FALSE)),IF(AND(WEEKDAY(IT4,2)=4,COUNTIF(Jours_fériés,IT4+1)),HLOOKUP(IT4+4,Journalier_HLV_Inter,23,FALSE)-HLOOKUP(IT4+5,Journalier_HLV_Inter,24,FALSE),IF(AND(WEEKDAY(IT4,2)=4,COUNTIF(Jours_fériés,AND(IT4+1,IT4+4))),HLOOKUP(IT4+5,Journalier_HLV_Inter,23,FALSE)-HLOOKUP(IT4+6,Journalier_HLV_Inter,24,FALSE),IF(AND(WEEKDAY(IT4,2)=4,COUNTIF(Jours_fériés,IT4+4)),HLOOKUP(IT4+1,Journalier_HLV_Inter,23,FALSE)-HLOOKUP(IT4+5,Journalier_HLV_Inter,24,FALSE),IF(AND(WEEKDAY(IT4,2)=5,COUNTIF(Jours_fériés,IT4+3)),HLOOKUP(IT4+4,Journalier_HLV_Inter,23,FALSE)-HLOOKUP(IT4+5,Journalier_HLV_Inter,24,FALSE),IF(AND(WEEKDAY(IT4,2)=5,COUNTIF(Jours_fériés,IT4+4)),HLOOKUP(IT4+3,Journalier_HLV_Inter,23,FALSE)-HLOOKUP(IT4+5,Journalier_HLV_Inter,24,FALSE),IF(COUNTIF(Week_end,IT4),0,IF(COUNTIF(Jours_fériés,IT4),0,HLOOKUP(IT4+1,Journalier_HLV_Inter,23,FALSE)-HLOOKUP(IT4+2,Journalier_HLV_Inter,24,FALSE)))))))))))))))))))</f>
        <v>0</v>
      </c>
      <c r="IU33" s="70">
        <f>IF(WEEKDAY(IU4,2)=5,(HLOOKUP(IU4+3,Journalier_HLV_Inter,23,FALSE)-HLOOKUP(IU4+4,Journalier_HLV_Inter,24,FALSE)),IF(AND(WEEKDAY(IU4,2)=1,COUNTIF(Jours_fériés,AND(IU4+1,IE+2))),HLOOKUP(IU4+3,Journalier_HLV_Inter,23,FALSE)-HLOOKUP(IU4+4,Journalier_HLV_Inter,24,FALSE),IF(AND(WEEKDAY(IU4,2)=1,COUNTIF(Jours_fériés,IU4+1)),HLOOKUP(IU4+2,Journalier_HLV_Inter,23,FALSE)-HLOOKUP(IU4+3,Journalier_HLV_Inter,24,FALSE),IF(AND(WEEKDAY(IU4,2)=1,COUNTIF(Jours_fériés,IU4+2)),HLOOKUP(IU4+1,Journalier_HLV_Inter,23,FALSE)-HLOOKUP(IU4+3,Journalier_HLV_Inter,24,FALSE),IF(AND(WEEKDAY(IU4,2)=2,COUNTIF(Jours_fériés,AND(IU4+1,IU4+2))),HLOOKUP(IU4+3,Journalier_HLV_Inter,23,FALSE)-HLOOKUP(IU4+4,Journalier_HLV_Inter,24,FALSE),IF(AND(WEEKDAY(IU4,2)=2,COUNTIF(Jours_fériés,IU4+1)),HLOOKUP(IU4+2,Journalier_HLV_Inter,23,FALSE)-HLOOKUP(IU4+3,Journalier_HLV_Inter,24,FALSE),IF(AND(WEEKDAY(IU4,2)=2,COUNTIF(Jours_fériés,IU4+2)),HLOOKUP(IU4+1,Journalier_HLV_Inter,23,FALSE)-HLOOKUP(IU4+3,Journalier_HLV_Inter,24,FALSE),IF(AND(WEEKDAY(IU4,2)=3,COUNTIF(Jours_fériés,AND(IU4+1,IU4+2))),HLOOKUP(IU4+3,Journalier_HLV_Inter,23,FALSE)-HLOOKUP(IU4+4,Journalier_HLV_Inter,24,FALSE),IF(AND(WEEKDAY(IU4,2)=3,COUNTIF(Jours_fériés,IU4+1)),HLOOKUP(IU4+2,Journalier_HLV_Inter,23,FALSE)-HLOOKUP(IU4+3,Journalier_HLV_Inter,24,FALSE),IF(AND(WEEKDAY(IU4,2)=3,COUNTIF(Jours_fériés,IU4+2)),HLOOKUP(IU4+1,Journalier_HLV_Inter,23,FALSE)-HLOOKUP(IU4+5,Journalier_HLV_Inter,24,FALSE),IF(WEEKDAY(IU4,2)=4,(HLOOKUP(IU4+1,Journalier_HLV_Inter,23,FALSE)-HLOOKUP(IU4+4,Journalier_HLV_Inter,24,FALSE)),IF(AND(WEEKDAY(IU4,2)=4,COUNTIF(Jours_fériés,IU4+1)),HLOOKUP(IU4+4,Journalier_HLV_Inter,23,FALSE)-HLOOKUP(IU4+5,Journalier_HLV_Inter,24,FALSE),IF(AND(WEEKDAY(IU4,2)=4,COUNTIF(Jours_fériés,AND(IU4+1,IU4+4))),HLOOKUP(IU4+5,Journalier_HLV_Inter,23,FALSE)-HLOOKUP(IU4+6,Journalier_HLV_Inter,24,FALSE),IF(AND(WEEKDAY(IU4,2)=4,COUNTIF(Jours_fériés,IU4+4)),HLOOKUP(IU4+1,Journalier_HLV_Inter,23,FALSE)-HLOOKUP(IU4+5,Journalier_HLV_Inter,24,FALSE),IF(AND(WEEKDAY(IU4,2)=5,COUNTIF(Jours_fériés,IU4+3)),HLOOKUP(IU4+4,Journalier_HLV_Inter,23,FALSE)-HLOOKUP(IU4+5,Journalier_HLV_Inter,24,FALSE),IF(AND(WEEKDAY(IU4,2)=5,COUNTIF(Jours_fériés,IU4+4)),HLOOKUP(IU4+3,Journalier_HLV_Inter,23,FALSE)-HLOOKUP(IU4+5,Journalier_HLV_Inter,24,FALSE),IF(COUNTIF(Week_end,IU4),0,IF(COUNTIF(Jours_fériés,IU4),0,HLOOKUP(IU4+1,Journalier_HLV_Inter,23,FALSE)-HLOOKUP(IU4+2,Journalier_HLV_Inter,24,FALSE)))))))))))))))))))</f>
        <v>0</v>
      </c>
      <c r="IV33" s="70">
        <f>IF(WEEKDAY(IV4,2)=5,(HLOOKUP(IV4+3,Journalier_HLV_Inter,23,FALSE)-HLOOKUP(IV4+4,Journalier_HLV_Inter,24,FALSE)),IF(AND(WEEKDAY(IV4,2)=1,COUNTIF(Jours_fériés,AND(IV4+1,IE+2))),HLOOKUP(IV4+3,Journalier_HLV_Inter,23,FALSE)-HLOOKUP(IV4+4,Journalier_HLV_Inter,24,FALSE),IF(AND(WEEKDAY(IV4,2)=1,COUNTIF(Jours_fériés,IV4+1)),HLOOKUP(IV4+2,Journalier_HLV_Inter,23,FALSE)-HLOOKUP(IV4+3,Journalier_HLV_Inter,24,FALSE),IF(AND(WEEKDAY(IV4,2)=1,COUNTIF(Jours_fériés,IV4+2)),HLOOKUP(IV4+1,Journalier_HLV_Inter,23,FALSE)-HLOOKUP(IV4+3,Journalier_HLV_Inter,24,FALSE),IF(AND(WEEKDAY(IV4,2)=2,COUNTIF(Jours_fériés,AND(IV4+1,IV4+2))),HLOOKUP(IV4+3,Journalier_HLV_Inter,23,FALSE)-HLOOKUP(IV4+4,Journalier_HLV_Inter,24,FALSE),IF(AND(WEEKDAY(IV4,2)=2,COUNTIF(Jours_fériés,IV4+1)),HLOOKUP(IV4+2,Journalier_HLV_Inter,23,FALSE)-HLOOKUP(IV4+3,Journalier_HLV_Inter,24,FALSE),IF(AND(WEEKDAY(IV4,2)=2,COUNTIF(Jours_fériés,IV4+2)),HLOOKUP(IV4+1,Journalier_HLV_Inter,23,FALSE)-HLOOKUP(IV4+3,Journalier_HLV_Inter,24,FALSE),IF(AND(WEEKDAY(IV4,2)=3,COUNTIF(Jours_fériés,AND(IV4+1,IV4+2))),HLOOKUP(IV4+3,Journalier_HLV_Inter,23,FALSE)-HLOOKUP(IV4+4,Journalier_HLV_Inter,24,FALSE),IF(AND(WEEKDAY(IV4,2)=3,COUNTIF(Jours_fériés,IV4+1)),HLOOKUP(IV4+2,Journalier_HLV_Inter,23,FALSE)-HLOOKUP(IV4+3,Journalier_HLV_Inter,24,FALSE),IF(AND(WEEKDAY(IV4,2)=3,COUNTIF(Jours_fériés,IV4+2)),HLOOKUP(IV4+1,Journalier_HLV_Inter,23,FALSE)-HLOOKUP(IV4+5,Journalier_HLV_Inter,24,FALSE),IF(WEEKDAY(IV4,2)=4,(HLOOKUP(IV4+1,Journalier_HLV_Inter,23,FALSE)-HLOOKUP(IV4+4,Journalier_HLV_Inter,24,FALSE)),IF(AND(WEEKDAY(IV4,2)=4,COUNTIF(Jours_fériés,IV4+1)),HLOOKUP(IV4+4,Journalier_HLV_Inter,23,FALSE)-HLOOKUP(IV4+5,Journalier_HLV_Inter,24,FALSE),IF(AND(WEEKDAY(IV4,2)=4,COUNTIF(Jours_fériés,AND(IV4+1,IV4+4))),HLOOKUP(IV4+5,Journalier_HLV_Inter,23,FALSE)-HLOOKUP(IV4+6,Journalier_HLV_Inter,24,FALSE),IF(AND(WEEKDAY(IV4,2)=4,COUNTIF(Jours_fériés,IV4+4)),HLOOKUP(IV4+1,Journalier_HLV_Inter,23,FALSE)-HLOOKUP(IV4+5,Journalier_HLV_Inter,24,FALSE),IF(AND(WEEKDAY(IV4,2)=5,COUNTIF(Jours_fériés,IV4+3)),HLOOKUP(IV4+4,Journalier_HLV_Inter,23,FALSE)-HLOOKUP(IV4+5,Journalier_HLV_Inter,24,FALSE),IF(AND(WEEKDAY(IV4,2)=5,COUNTIF(Jours_fériés,IV4+4)),HLOOKUP(IV4+3,Journalier_HLV_Inter,23,FALSE)-HLOOKUP(IV4+5,Journalier_HLV_Inter,24,FALSE),IF(COUNTIF(Week_end,IV4),0,IF(COUNTIF(Jours_fériés,IV4),0,HLOOKUP(IV4+1,Journalier_HLV_Inter,23,FALSE)-HLOOKUP(IV4+2,Journalier_HLV_Inter,24,FALSE)))))))))))))))))))</f>
        <v>0</v>
      </c>
      <c r="IW33" s="70">
        <f>IF(WEEKDAY(IW4,2)=5,(HLOOKUP(IW4+3,Journalier_HLV_Inter,23,FALSE)-HLOOKUP(IW4+4,Journalier_HLV_Inter,24,FALSE)),IF(AND(WEEKDAY(IW4,2)=1,COUNTIF(Jours_fériés,AND(IW4+1,IE+2))),HLOOKUP(IW4+3,Journalier_HLV_Inter,23,FALSE)-HLOOKUP(IW4+4,Journalier_HLV_Inter,24,FALSE),IF(AND(WEEKDAY(IW4,2)=1,COUNTIF(Jours_fériés,IW4+1)),HLOOKUP(IW4+2,Journalier_HLV_Inter,23,FALSE)-HLOOKUP(IW4+3,Journalier_HLV_Inter,24,FALSE),IF(AND(WEEKDAY(IW4,2)=1,COUNTIF(Jours_fériés,IW4+2)),HLOOKUP(IW4+1,Journalier_HLV_Inter,23,FALSE)-HLOOKUP(IW4+3,Journalier_HLV_Inter,24,FALSE),IF(AND(WEEKDAY(IW4,2)=2,COUNTIF(Jours_fériés,AND(IW4+1,IW4+2))),HLOOKUP(IW4+3,Journalier_HLV_Inter,23,FALSE)-HLOOKUP(IW4+4,Journalier_HLV_Inter,24,FALSE),IF(AND(WEEKDAY(IW4,2)=2,COUNTIF(Jours_fériés,IW4+1)),HLOOKUP(IW4+2,Journalier_HLV_Inter,23,FALSE)-HLOOKUP(IW4+3,Journalier_HLV_Inter,24,FALSE),IF(AND(WEEKDAY(IW4,2)=2,COUNTIF(Jours_fériés,IW4+2)),HLOOKUP(IW4+1,Journalier_HLV_Inter,23,FALSE)-HLOOKUP(IW4+3,Journalier_HLV_Inter,24,FALSE),IF(AND(WEEKDAY(IW4,2)=3,COUNTIF(Jours_fériés,AND(IW4+1,IW4+2))),HLOOKUP(IW4+3,Journalier_HLV_Inter,23,FALSE)-HLOOKUP(IW4+4,Journalier_HLV_Inter,24,FALSE),IF(AND(WEEKDAY(IW4,2)=3,COUNTIF(Jours_fériés,IW4+1)),HLOOKUP(IW4+2,Journalier_HLV_Inter,23,FALSE)-HLOOKUP(IW4+3,Journalier_HLV_Inter,24,FALSE),IF(AND(WEEKDAY(IW4,2)=3,COUNTIF(Jours_fériés,IW4+2)),HLOOKUP(IW4+1,Journalier_HLV_Inter,23,FALSE)-HLOOKUP(IW4+5,Journalier_HLV_Inter,24,FALSE),IF(WEEKDAY(IW4,2)=4,(HLOOKUP(IW4+1,Journalier_HLV_Inter,23,FALSE)-HLOOKUP(IW4+4,Journalier_HLV_Inter,24,FALSE)),IF(AND(WEEKDAY(IW4,2)=4,COUNTIF(Jours_fériés,IW4+1)),HLOOKUP(IW4+4,Journalier_HLV_Inter,23,FALSE)-HLOOKUP(IW4+5,Journalier_HLV_Inter,24,FALSE),IF(AND(WEEKDAY(IW4,2)=4,COUNTIF(Jours_fériés,AND(IW4+1,IW4+4))),HLOOKUP(IW4+5,Journalier_HLV_Inter,23,FALSE)-HLOOKUP(IW4+6,Journalier_HLV_Inter,24,FALSE),IF(AND(WEEKDAY(IW4,2)=4,COUNTIF(Jours_fériés,IW4+4)),HLOOKUP(IW4+1,Journalier_HLV_Inter,23,FALSE)-HLOOKUP(IW4+5,Journalier_HLV_Inter,24,FALSE),IF(AND(WEEKDAY(IW4,2)=5,COUNTIF(Jours_fériés,IW4+3)),HLOOKUP(IW4+4,Journalier_HLV_Inter,23,FALSE)-HLOOKUP(IW4+5,Journalier_HLV_Inter,24,FALSE),IF(AND(WEEKDAY(IW4,2)=5,COUNTIF(Jours_fériés,IW4+4)),HLOOKUP(IW4+3,Journalier_HLV_Inter,23,FALSE)-HLOOKUP(IW4+5,Journalier_HLV_Inter,24,FALSE),IF(COUNTIF(Week_end,IW4),0,IF(COUNTIF(Jours_fériés,IW4),0,HLOOKUP(IW4+1,Journalier_HLV_Inter,23,FALSE)-HLOOKUP(IW4+2,Journalier_HLV_Inter,24,FALSE)))))))))))))))))))</f>
        <v>0</v>
      </c>
      <c r="IX33" s="70">
        <f>IF(WEEKDAY(IX4,2)=5,(HLOOKUP(IX4+3,Journalier_HLV_Inter,23,FALSE)-HLOOKUP(IX4+4,Journalier_HLV_Inter,24,FALSE)),IF(AND(WEEKDAY(IX4,2)=1,COUNTIF(Jours_fériés,AND(IX4+1,IE+2))),HLOOKUP(IX4+3,Journalier_HLV_Inter,23,FALSE)-HLOOKUP(IX4+4,Journalier_HLV_Inter,24,FALSE),IF(AND(WEEKDAY(IX4,2)=1,COUNTIF(Jours_fériés,IX4+1)),HLOOKUP(IX4+2,Journalier_HLV_Inter,23,FALSE)-HLOOKUP(IX4+3,Journalier_HLV_Inter,24,FALSE),IF(AND(WEEKDAY(IX4,2)=1,COUNTIF(Jours_fériés,IX4+2)),HLOOKUP(IX4+1,Journalier_HLV_Inter,23,FALSE)-HLOOKUP(IX4+3,Journalier_HLV_Inter,24,FALSE),IF(AND(WEEKDAY(IX4,2)=2,COUNTIF(Jours_fériés,AND(IX4+1,IX4+2))),HLOOKUP(IX4+3,Journalier_HLV_Inter,23,FALSE)-HLOOKUP(IX4+4,Journalier_HLV_Inter,24,FALSE),IF(AND(WEEKDAY(IX4,2)=2,COUNTIF(Jours_fériés,IX4+1)),HLOOKUP(IX4+2,Journalier_HLV_Inter,23,FALSE)-HLOOKUP(IX4+3,Journalier_HLV_Inter,24,FALSE),IF(AND(WEEKDAY(IX4,2)=2,COUNTIF(Jours_fériés,IX4+2)),HLOOKUP(IX4+1,Journalier_HLV_Inter,23,FALSE)-HLOOKUP(IX4+3,Journalier_HLV_Inter,24,FALSE),IF(AND(WEEKDAY(IX4,2)=3,COUNTIF(Jours_fériés,AND(IX4+1,IX4+2))),HLOOKUP(IX4+3,Journalier_HLV_Inter,23,FALSE)-HLOOKUP(IX4+4,Journalier_HLV_Inter,24,FALSE),IF(AND(WEEKDAY(IX4,2)=3,COUNTIF(Jours_fériés,IX4+1)),HLOOKUP(IX4+2,Journalier_HLV_Inter,23,FALSE)-HLOOKUP(IX4+3,Journalier_HLV_Inter,24,FALSE),IF(AND(WEEKDAY(IX4,2)=3,COUNTIF(Jours_fériés,IX4+2)),HLOOKUP(IX4+1,Journalier_HLV_Inter,23,FALSE)-HLOOKUP(IX4+5,Journalier_HLV_Inter,24,FALSE),IF(WEEKDAY(IX4,2)=4,(HLOOKUP(IX4+1,Journalier_HLV_Inter,23,FALSE)-HLOOKUP(IX4+4,Journalier_HLV_Inter,24,FALSE)),IF(AND(WEEKDAY(IX4,2)=4,COUNTIF(Jours_fériés,IX4+1)),HLOOKUP(IX4+4,Journalier_HLV_Inter,23,FALSE)-HLOOKUP(IX4+5,Journalier_HLV_Inter,24,FALSE),IF(AND(WEEKDAY(IX4,2)=4,COUNTIF(Jours_fériés,AND(IX4+1,IX4+4))),HLOOKUP(IX4+5,Journalier_HLV_Inter,23,FALSE)-HLOOKUP(IX4+6,Journalier_HLV_Inter,24,FALSE),IF(AND(WEEKDAY(IX4,2)=4,COUNTIF(Jours_fériés,IX4+4)),HLOOKUP(IX4+1,Journalier_HLV_Inter,23,FALSE)-HLOOKUP(IX4+5,Journalier_HLV_Inter,24,FALSE),IF(AND(WEEKDAY(IX4,2)=5,COUNTIF(Jours_fériés,IX4+3)),HLOOKUP(IX4+4,Journalier_HLV_Inter,23,FALSE)-HLOOKUP(IX4+5,Journalier_HLV_Inter,24,FALSE),IF(AND(WEEKDAY(IX4,2)=5,COUNTIF(Jours_fériés,IX4+4)),HLOOKUP(IX4+3,Journalier_HLV_Inter,23,FALSE)-HLOOKUP(IX4+5,Journalier_HLV_Inter,24,FALSE),IF(COUNTIF(Week_end,IX4),0,IF(COUNTIF(Jours_fériés,IX4),0,HLOOKUP(IX4+1,Journalier_HLV_Inter,23,FALSE)-HLOOKUP(IX4+2,Journalier_HLV_Inter,24,FALSE)))))))))))))))))))</f>
        <v>0</v>
      </c>
      <c r="IY33" s="70">
        <f>IF(WEEKDAY(IY4,2)=5,(HLOOKUP(IY4+3,Journalier_HLV_Inter,23,FALSE)-HLOOKUP(IY4+4,Journalier_HLV_Inter,24,FALSE)),IF(AND(WEEKDAY(IY4,2)=1,COUNTIF(Jours_fériés,AND(IY4+1,IE+2))),HLOOKUP(IY4+3,Journalier_HLV_Inter,23,FALSE)-HLOOKUP(IY4+4,Journalier_HLV_Inter,24,FALSE),IF(AND(WEEKDAY(IY4,2)=1,COUNTIF(Jours_fériés,IY4+1)),HLOOKUP(IY4+2,Journalier_HLV_Inter,23,FALSE)-HLOOKUP(IY4+3,Journalier_HLV_Inter,24,FALSE),IF(AND(WEEKDAY(IY4,2)=1,COUNTIF(Jours_fériés,IY4+2)),HLOOKUP(IY4+1,Journalier_HLV_Inter,23,FALSE)-HLOOKUP(IY4+3,Journalier_HLV_Inter,24,FALSE),IF(AND(WEEKDAY(IY4,2)=2,COUNTIF(Jours_fériés,AND(IY4+1,IY4+2))),HLOOKUP(IY4+3,Journalier_HLV_Inter,23,FALSE)-HLOOKUP(IY4+4,Journalier_HLV_Inter,24,FALSE),IF(AND(WEEKDAY(IY4,2)=2,COUNTIF(Jours_fériés,IY4+1)),HLOOKUP(IY4+2,Journalier_HLV_Inter,23,FALSE)-HLOOKUP(IY4+3,Journalier_HLV_Inter,24,FALSE),IF(AND(WEEKDAY(IY4,2)=2,COUNTIF(Jours_fériés,IY4+2)),HLOOKUP(IY4+1,Journalier_HLV_Inter,23,FALSE)-HLOOKUP(IY4+3,Journalier_HLV_Inter,24,FALSE),IF(AND(WEEKDAY(IY4,2)=3,COUNTIF(Jours_fériés,AND(IY4+1,IY4+2))),HLOOKUP(IY4+3,Journalier_HLV_Inter,23,FALSE)-HLOOKUP(IY4+4,Journalier_HLV_Inter,24,FALSE),IF(AND(WEEKDAY(IY4,2)=3,COUNTIF(Jours_fériés,IY4+1)),HLOOKUP(IY4+2,Journalier_HLV_Inter,23,FALSE)-HLOOKUP(IY4+3,Journalier_HLV_Inter,24,FALSE),IF(AND(WEEKDAY(IY4,2)=3,COUNTIF(Jours_fériés,IY4+2)),HLOOKUP(IY4+1,Journalier_HLV_Inter,23,FALSE)-HLOOKUP(IY4+5,Journalier_HLV_Inter,24,FALSE),IF(WEEKDAY(IY4,2)=4,(HLOOKUP(IY4+1,Journalier_HLV_Inter,23,FALSE)-HLOOKUP(IY4+4,Journalier_HLV_Inter,24,FALSE)),IF(AND(WEEKDAY(IY4,2)=4,COUNTIF(Jours_fériés,IY4+1)),HLOOKUP(IY4+4,Journalier_HLV_Inter,23,FALSE)-HLOOKUP(IY4+5,Journalier_HLV_Inter,24,FALSE),IF(AND(WEEKDAY(IY4,2)=4,COUNTIF(Jours_fériés,AND(IY4+1,IY4+4))),HLOOKUP(IY4+5,Journalier_HLV_Inter,23,FALSE)-HLOOKUP(IY4+6,Journalier_HLV_Inter,24,FALSE),IF(AND(WEEKDAY(IY4,2)=4,COUNTIF(Jours_fériés,IY4+4)),HLOOKUP(IY4+1,Journalier_HLV_Inter,23,FALSE)-HLOOKUP(IY4+5,Journalier_HLV_Inter,24,FALSE),IF(AND(WEEKDAY(IY4,2)=5,COUNTIF(Jours_fériés,IY4+3)),HLOOKUP(IY4+4,Journalier_HLV_Inter,23,FALSE)-HLOOKUP(IY4+5,Journalier_HLV_Inter,24,FALSE),IF(AND(WEEKDAY(IY4,2)=5,COUNTIF(Jours_fériés,IY4+4)),HLOOKUP(IY4+3,Journalier_HLV_Inter,23,FALSE)-HLOOKUP(IY4+5,Journalier_HLV_Inter,24,FALSE),IF(COUNTIF(Week_end,IY4),0,IF(COUNTIF(Jours_fériés,IY4),0,HLOOKUP(IY4+1,Journalier_HLV_Inter,23,FALSE)-HLOOKUP(IY4+2,Journalier_HLV_Inter,24,FALSE)))))))))))))))))))</f>
        <v>0</v>
      </c>
      <c r="IZ33" s="70">
        <f>IF(WEEKDAY(IZ4,2)=5,(HLOOKUP(IZ4+3,Journalier_HLV_Inter,23,FALSE)-HLOOKUP(IZ4+4,Journalier_HLV_Inter,24,FALSE)),IF(AND(WEEKDAY(IZ4,2)=1,COUNTIF(Jours_fériés,AND(IZ4+1,IE+2))),HLOOKUP(IZ4+3,Journalier_HLV_Inter,23,FALSE)-HLOOKUP(IZ4+4,Journalier_HLV_Inter,24,FALSE),IF(AND(WEEKDAY(IZ4,2)=1,COUNTIF(Jours_fériés,IZ4+1)),HLOOKUP(IZ4+2,Journalier_HLV_Inter,23,FALSE)-HLOOKUP(IZ4+3,Journalier_HLV_Inter,24,FALSE),IF(AND(WEEKDAY(IZ4,2)=1,COUNTIF(Jours_fériés,IZ4+2)),HLOOKUP(IZ4+1,Journalier_HLV_Inter,23,FALSE)-HLOOKUP(IZ4+3,Journalier_HLV_Inter,24,FALSE),IF(AND(WEEKDAY(IZ4,2)=2,COUNTIF(Jours_fériés,AND(IZ4+1,IZ4+2))),HLOOKUP(IZ4+3,Journalier_HLV_Inter,23,FALSE)-HLOOKUP(IZ4+4,Journalier_HLV_Inter,24,FALSE),IF(AND(WEEKDAY(IZ4,2)=2,COUNTIF(Jours_fériés,IZ4+1)),HLOOKUP(IZ4+2,Journalier_HLV_Inter,23,FALSE)-HLOOKUP(IZ4+3,Journalier_HLV_Inter,24,FALSE),IF(AND(WEEKDAY(IZ4,2)=2,COUNTIF(Jours_fériés,IZ4+2)),HLOOKUP(IZ4+1,Journalier_HLV_Inter,23,FALSE)-HLOOKUP(IZ4+3,Journalier_HLV_Inter,24,FALSE),IF(AND(WEEKDAY(IZ4,2)=3,COUNTIF(Jours_fériés,AND(IZ4+1,IZ4+2))),HLOOKUP(IZ4+3,Journalier_HLV_Inter,23,FALSE)-HLOOKUP(IZ4+4,Journalier_HLV_Inter,24,FALSE),IF(AND(WEEKDAY(IZ4,2)=3,COUNTIF(Jours_fériés,IZ4+1)),HLOOKUP(IZ4+2,Journalier_HLV_Inter,23,FALSE)-HLOOKUP(IZ4+3,Journalier_HLV_Inter,24,FALSE),IF(AND(WEEKDAY(IZ4,2)=3,COUNTIF(Jours_fériés,IZ4+2)),HLOOKUP(IZ4+1,Journalier_HLV_Inter,23,FALSE)-HLOOKUP(IZ4+5,Journalier_HLV_Inter,24,FALSE),IF(WEEKDAY(IZ4,2)=4,(HLOOKUP(IZ4+1,Journalier_HLV_Inter,23,FALSE)-HLOOKUP(IZ4+4,Journalier_HLV_Inter,24,FALSE)),IF(AND(WEEKDAY(IZ4,2)=4,COUNTIF(Jours_fériés,IZ4+1)),HLOOKUP(IZ4+4,Journalier_HLV_Inter,23,FALSE)-HLOOKUP(IZ4+5,Journalier_HLV_Inter,24,FALSE),IF(AND(WEEKDAY(IZ4,2)=4,COUNTIF(Jours_fériés,AND(IZ4+1,IZ4+4))),HLOOKUP(IZ4+5,Journalier_HLV_Inter,23,FALSE)-HLOOKUP(IZ4+6,Journalier_HLV_Inter,24,FALSE),IF(AND(WEEKDAY(IZ4,2)=4,COUNTIF(Jours_fériés,IZ4+4)),HLOOKUP(IZ4+1,Journalier_HLV_Inter,23,FALSE)-HLOOKUP(IZ4+5,Journalier_HLV_Inter,24,FALSE),IF(AND(WEEKDAY(IZ4,2)=5,COUNTIF(Jours_fériés,IZ4+3)),HLOOKUP(IZ4+4,Journalier_HLV_Inter,23,FALSE)-HLOOKUP(IZ4+5,Journalier_HLV_Inter,24,FALSE),IF(AND(WEEKDAY(IZ4,2)=5,COUNTIF(Jours_fériés,IZ4+4)),HLOOKUP(IZ4+3,Journalier_HLV_Inter,23,FALSE)-HLOOKUP(IZ4+5,Journalier_HLV_Inter,24,FALSE),IF(COUNTIF(Week_end,IZ4),0,IF(COUNTIF(Jours_fériés,IZ4),0,HLOOKUP(IZ4+1,Journalier_HLV_Inter,23,FALSE)-HLOOKUP(IZ4+2,Journalier_HLV_Inter,24,FALSE)))))))))))))))))))</f>
        <v>0</v>
      </c>
      <c r="JA33" s="70">
        <f>IF(WEEKDAY(JA4,2)=5,(HLOOKUP(JA4+3,Journalier_HLV_Inter,23,FALSE)-HLOOKUP(JA4+4,Journalier_HLV_Inter,24,FALSE)),IF(AND(WEEKDAY(JA4,2)=1,COUNTIF(Jours_fériés,AND(JA4+1,IE+2))),HLOOKUP(JA4+3,Journalier_HLV_Inter,23,FALSE)-HLOOKUP(JA4+4,Journalier_HLV_Inter,24,FALSE),IF(AND(WEEKDAY(JA4,2)=1,COUNTIF(Jours_fériés,JA4+1)),HLOOKUP(JA4+2,Journalier_HLV_Inter,23,FALSE)-HLOOKUP(JA4+3,Journalier_HLV_Inter,24,FALSE),IF(AND(WEEKDAY(JA4,2)=1,COUNTIF(Jours_fériés,JA4+2)),HLOOKUP(JA4+1,Journalier_HLV_Inter,23,FALSE)-HLOOKUP(JA4+3,Journalier_HLV_Inter,24,FALSE),IF(AND(WEEKDAY(JA4,2)=2,COUNTIF(Jours_fériés,AND(JA4+1,JA4+2))),HLOOKUP(JA4+3,Journalier_HLV_Inter,23,FALSE)-HLOOKUP(JA4+4,Journalier_HLV_Inter,24,FALSE),IF(AND(WEEKDAY(JA4,2)=2,COUNTIF(Jours_fériés,JA4+1)),HLOOKUP(JA4+2,Journalier_HLV_Inter,23,FALSE)-HLOOKUP(JA4+3,Journalier_HLV_Inter,24,FALSE),IF(AND(WEEKDAY(JA4,2)=2,COUNTIF(Jours_fériés,JA4+2)),HLOOKUP(JA4+1,Journalier_HLV_Inter,23,FALSE)-HLOOKUP(JA4+3,Journalier_HLV_Inter,24,FALSE),IF(AND(WEEKDAY(JA4,2)=3,COUNTIF(Jours_fériés,AND(JA4+1,JA4+2))),HLOOKUP(JA4+3,Journalier_HLV_Inter,23,FALSE)-HLOOKUP(JA4+4,Journalier_HLV_Inter,24,FALSE),IF(AND(WEEKDAY(JA4,2)=3,COUNTIF(Jours_fériés,JA4+1)),HLOOKUP(JA4+2,Journalier_HLV_Inter,23,FALSE)-HLOOKUP(JA4+3,Journalier_HLV_Inter,24,FALSE),IF(AND(WEEKDAY(JA4,2)=3,COUNTIF(Jours_fériés,JA4+2)),HLOOKUP(JA4+1,Journalier_HLV_Inter,23,FALSE)-HLOOKUP(JA4+5,Journalier_HLV_Inter,24,FALSE),IF(WEEKDAY(JA4,2)=4,(HLOOKUP(JA4+1,Journalier_HLV_Inter,23,FALSE)-HLOOKUP(JA4+4,Journalier_HLV_Inter,24,FALSE)),IF(AND(WEEKDAY(JA4,2)=4,COUNTIF(Jours_fériés,JA4+1)),HLOOKUP(JA4+4,Journalier_HLV_Inter,23,FALSE)-HLOOKUP(JA4+5,Journalier_HLV_Inter,24,FALSE),IF(AND(WEEKDAY(JA4,2)=4,COUNTIF(Jours_fériés,AND(JA4+1,JA4+4))),HLOOKUP(JA4+5,Journalier_HLV_Inter,23,FALSE)-HLOOKUP(JA4+6,Journalier_HLV_Inter,24,FALSE),IF(AND(WEEKDAY(JA4,2)=4,COUNTIF(Jours_fériés,JA4+4)),HLOOKUP(JA4+1,Journalier_HLV_Inter,23,FALSE)-HLOOKUP(JA4+5,Journalier_HLV_Inter,24,FALSE),IF(AND(WEEKDAY(JA4,2)=5,COUNTIF(Jours_fériés,JA4+3)),HLOOKUP(JA4+4,Journalier_HLV_Inter,23,FALSE)-HLOOKUP(JA4+5,Journalier_HLV_Inter,24,FALSE),IF(AND(WEEKDAY(JA4,2)=5,COUNTIF(Jours_fériés,JA4+4)),HLOOKUP(JA4+3,Journalier_HLV_Inter,23,FALSE)-HLOOKUP(JA4+5,Journalier_HLV_Inter,24,FALSE),IF(COUNTIF(Week_end,JA4),0,IF(COUNTIF(Jours_fériés,JA4),0,HLOOKUP(JA4+1,Journalier_HLV_Inter,23,FALSE)-HLOOKUP(JA4+2,Journalier_HLV_Inter,24,FALSE)))))))))))))))))))</f>
        <v>0</v>
      </c>
      <c r="JB33" s="70">
        <f>IF(WEEKDAY(JB4,2)=5,(HLOOKUP(JB4+3,Journalier_HLV_Inter,23,FALSE)-HLOOKUP(JB4+4,Journalier_HLV_Inter,24,FALSE)),IF(AND(WEEKDAY(JB4,2)=1,COUNTIF(Jours_fériés,AND(JB4+1,IE+2))),HLOOKUP(JB4+3,Journalier_HLV_Inter,23,FALSE)-HLOOKUP(JB4+4,Journalier_HLV_Inter,24,FALSE),IF(AND(WEEKDAY(JB4,2)=1,COUNTIF(Jours_fériés,JB4+1)),HLOOKUP(JB4+2,Journalier_HLV_Inter,23,FALSE)-HLOOKUP(JB4+3,Journalier_HLV_Inter,24,FALSE),IF(AND(WEEKDAY(JB4,2)=1,COUNTIF(Jours_fériés,JB4+2)),HLOOKUP(JB4+1,Journalier_HLV_Inter,23,FALSE)-HLOOKUP(JB4+3,Journalier_HLV_Inter,24,FALSE),IF(AND(WEEKDAY(JB4,2)=2,COUNTIF(Jours_fériés,AND(JB4+1,JB4+2))),HLOOKUP(JB4+3,Journalier_HLV_Inter,23,FALSE)-HLOOKUP(JB4+4,Journalier_HLV_Inter,24,FALSE),IF(AND(WEEKDAY(JB4,2)=2,COUNTIF(Jours_fériés,JB4+1)),HLOOKUP(JB4+2,Journalier_HLV_Inter,23,FALSE)-HLOOKUP(JB4+3,Journalier_HLV_Inter,24,FALSE),IF(AND(WEEKDAY(JB4,2)=2,COUNTIF(Jours_fériés,JB4+2)),HLOOKUP(JB4+1,Journalier_HLV_Inter,23,FALSE)-HLOOKUP(JB4+3,Journalier_HLV_Inter,24,FALSE),IF(AND(WEEKDAY(JB4,2)=3,COUNTIF(Jours_fériés,AND(JB4+1,JB4+2))),HLOOKUP(JB4+3,Journalier_HLV_Inter,23,FALSE)-HLOOKUP(JB4+4,Journalier_HLV_Inter,24,FALSE),IF(AND(WEEKDAY(JB4,2)=3,COUNTIF(Jours_fériés,JB4+1)),HLOOKUP(JB4+2,Journalier_HLV_Inter,23,FALSE)-HLOOKUP(JB4+3,Journalier_HLV_Inter,24,FALSE),IF(AND(WEEKDAY(JB4,2)=3,COUNTIF(Jours_fériés,JB4+2)),HLOOKUP(JB4+1,Journalier_HLV_Inter,23,FALSE)-HLOOKUP(JB4+5,Journalier_HLV_Inter,24,FALSE),IF(WEEKDAY(JB4,2)=4,(HLOOKUP(JB4+1,Journalier_HLV_Inter,23,FALSE)-HLOOKUP(JB4+4,Journalier_HLV_Inter,24,FALSE)),IF(AND(WEEKDAY(JB4,2)=4,COUNTIF(Jours_fériés,JB4+1)),HLOOKUP(JB4+4,Journalier_HLV_Inter,23,FALSE)-HLOOKUP(JB4+5,Journalier_HLV_Inter,24,FALSE),IF(AND(WEEKDAY(JB4,2)=4,COUNTIF(Jours_fériés,AND(JB4+1,JB4+4))),HLOOKUP(JB4+5,Journalier_HLV_Inter,23,FALSE)-HLOOKUP(JB4+6,Journalier_HLV_Inter,24,FALSE),IF(AND(WEEKDAY(JB4,2)=4,COUNTIF(Jours_fériés,JB4+4)),HLOOKUP(JB4+1,Journalier_HLV_Inter,23,FALSE)-HLOOKUP(JB4+5,Journalier_HLV_Inter,24,FALSE),IF(AND(WEEKDAY(JB4,2)=5,COUNTIF(Jours_fériés,JB4+3)),HLOOKUP(JB4+4,Journalier_HLV_Inter,23,FALSE)-HLOOKUP(JB4+5,Journalier_HLV_Inter,24,FALSE),IF(AND(WEEKDAY(JB4,2)=5,COUNTIF(Jours_fériés,JB4+4)),HLOOKUP(JB4+3,Journalier_HLV_Inter,23,FALSE)-HLOOKUP(JB4+5,Journalier_HLV_Inter,24,FALSE),IF(COUNTIF(Week_end,JB4),0,IF(COUNTIF(Jours_fériés,JB4),0,HLOOKUP(JB4+1,Journalier_HLV_Inter,23,FALSE)-HLOOKUP(JB4+2,Journalier_HLV_Inter,24,FALSE)))))))))))))))))))</f>
        <v>0</v>
      </c>
      <c r="JC33" s="70">
        <f>IF(WEEKDAY(JC4,2)=5,(HLOOKUP(JC4+3,Journalier_HLV_Inter,23,FALSE)-HLOOKUP(JC4+4,Journalier_HLV_Inter,24,FALSE)),IF(AND(WEEKDAY(JC4,2)=1,COUNTIF(Jours_fériés,AND(JC4+1,IE+2))),HLOOKUP(JC4+3,Journalier_HLV_Inter,23,FALSE)-HLOOKUP(JC4+4,Journalier_HLV_Inter,24,FALSE),IF(AND(WEEKDAY(JC4,2)=1,COUNTIF(Jours_fériés,JC4+1)),HLOOKUP(JC4+2,Journalier_HLV_Inter,23,FALSE)-HLOOKUP(JC4+3,Journalier_HLV_Inter,24,FALSE),IF(AND(WEEKDAY(JC4,2)=1,COUNTIF(Jours_fériés,JC4+2)),HLOOKUP(JC4+1,Journalier_HLV_Inter,23,FALSE)-HLOOKUP(JC4+3,Journalier_HLV_Inter,24,FALSE),IF(AND(WEEKDAY(JC4,2)=2,COUNTIF(Jours_fériés,AND(JC4+1,JC4+2))),HLOOKUP(JC4+3,Journalier_HLV_Inter,23,FALSE)-HLOOKUP(JC4+4,Journalier_HLV_Inter,24,FALSE),IF(AND(WEEKDAY(JC4,2)=2,COUNTIF(Jours_fériés,JC4+1)),HLOOKUP(JC4+2,Journalier_HLV_Inter,23,FALSE)-HLOOKUP(JC4+3,Journalier_HLV_Inter,24,FALSE),IF(AND(WEEKDAY(JC4,2)=2,COUNTIF(Jours_fériés,JC4+2)),HLOOKUP(JC4+1,Journalier_HLV_Inter,23,FALSE)-HLOOKUP(JC4+3,Journalier_HLV_Inter,24,FALSE),IF(AND(WEEKDAY(JC4,2)=3,COUNTIF(Jours_fériés,AND(JC4+1,JC4+2))),HLOOKUP(JC4+3,Journalier_HLV_Inter,23,FALSE)-HLOOKUP(JC4+4,Journalier_HLV_Inter,24,FALSE),IF(AND(WEEKDAY(JC4,2)=3,COUNTIF(Jours_fériés,JC4+1)),HLOOKUP(JC4+2,Journalier_HLV_Inter,23,FALSE)-HLOOKUP(JC4+3,Journalier_HLV_Inter,24,FALSE),IF(AND(WEEKDAY(JC4,2)=3,COUNTIF(Jours_fériés,JC4+2)),HLOOKUP(JC4+1,Journalier_HLV_Inter,23,FALSE)-HLOOKUP(JC4+5,Journalier_HLV_Inter,24,FALSE),IF(WEEKDAY(JC4,2)=4,(HLOOKUP(JC4+1,Journalier_HLV_Inter,23,FALSE)-HLOOKUP(JC4+4,Journalier_HLV_Inter,24,FALSE)),IF(AND(WEEKDAY(JC4,2)=4,COUNTIF(Jours_fériés,JC4+1)),HLOOKUP(JC4+4,Journalier_HLV_Inter,23,FALSE)-HLOOKUP(JC4+5,Journalier_HLV_Inter,24,FALSE),IF(AND(WEEKDAY(JC4,2)=4,COUNTIF(Jours_fériés,AND(JC4+1,JC4+4))),HLOOKUP(JC4+5,Journalier_HLV_Inter,23,FALSE)-HLOOKUP(JC4+6,Journalier_HLV_Inter,24,FALSE),IF(AND(WEEKDAY(JC4,2)=4,COUNTIF(Jours_fériés,JC4+4)),HLOOKUP(JC4+1,Journalier_HLV_Inter,23,FALSE)-HLOOKUP(JC4+5,Journalier_HLV_Inter,24,FALSE),IF(AND(WEEKDAY(JC4,2)=5,COUNTIF(Jours_fériés,JC4+3)),HLOOKUP(JC4+4,Journalier_HLV_Inter,23,FALSE)-HLOOKUP(JC4+5,Journalier_HLV_Inter,24,FALSE),IF(AND(WEEKDAY(JC4,2)=5,COUNTIF(Jours_fériés,JC4+4)),HLOOKUP(JC4+3,Journalier_HLV_Inter,23,FALSE)-HLOOKUP(JC4+5,Journalier_HLV_Inter,24,FALSE),IF(COUNTIF(Week_end,JC4),0,IF(COUNTIF(Jours_fériés,JC4),0,HLOOKUP(JC4+1,Journalier_HLV_Inter,23,FALSE)-HLOOKUP(JC4+2,Journalier_HLV_Inter,24,FALSE)))))))))))))))))))</f>
        <v>0</v>
      </c>
      <c r="JD33" s="70">
        <f>IF(WEEKDAY(JD4,2)=5,(HLOOKUP(JD4+3,Journalier_HLV_Inter,23,FALSE)-HLOOKUP(JD4+4,Journalier_HLV_Inter,24,FALSE)),IF(AND(WEEKDAY(JD4,2)=1,COUNTIF(Jours_fériés,AND(JD4+1,IE+2))),HLOOKUP(JD4+3,Journalier_HLV_Inter,23,FALSE)-HLOOKUP(JD4+4,Journalier_HLV_Inter,24,FALSE),IF(AND(WEEKDAY(JD4,2)=1,COUNTIF(Jours_fériés,JD4+1)),HLOOKUP(JD4+2,Journalier_HLV_Inter,23,FALSE)-HLOOKUP(JD4+3,Journalier_HLV_Inter,24,FALSE),IF(AND(WEEKDAY(JD4,2)=1,COUNTIF(Jours_fériés,JD4+2)),HLOOKUP(JD4+1,Journalier_HLV_Inter,23,FALSE)-HLOOKUP(JD4+3,Journalier_HLV_Inter,24,FALSE),IF(AND(WEEKDAY(JD4,2)=2,COUNTIF(Jours_fériés,AND(JD4+1,JD4+2))),HLOOKUP(JD4+3,Journalier_HLV_Inter,23,FALSE)-HLOOKUP(JD4+4,Journalier_HLV_Inter,24,FALSE),IF(AND(WEEKDAY(JD4,2)=2,COUNTIF(Jours_fériés,JD4+1)),HLOOKUP(JD4+2,Journalier_HLV_Inter,23,FALSE)-HLOOKUP(JD4+3,Journalier_HLV_Inter,24,FALSE),IF(AND(WEEKDAY(JD4,2)=2,COUNTIF(Jours_fériés,JD4+2)),HLOOKUP(JD4+1,Journalier_HLV_Inter,23,FALSE)-HLOOKUP(JD4+3,Journalier_HLV_Inter,24,FALSE),IF(AND(WEEKDAY(JD4,2)=3,COUNTIF(Jours_fériés,AND(JD4+1,JD4+2))),HLOOKUP(JD4+3,Journalier_HLV_Inter,23,FALSE)-HLOOKUP(JD4+4,Journalier_HLV_Inter,24,FALSE),IF(AND(WEEKDAY(JD4,2)=3,COUNTIF(Jours_fériés,JD4+1)),HLOOKUP(JD4+2,Journalier_HLV_Inter,23,FALSE)-HLOOKUP(JD4+3,Journalier_HLV_Inter,24,FALSE),IF(AND(WEEKDAY(JD4,2)=3,COUNTIF(Jours_fériés,JD4+2)),HLOOKUP(JD4+1,Journalier_HLV_Inter,23,FALSE)-HLOOKUP(JD4+5,Journalier_HLV_Inter,24,FALSE),IF(WEEKDAY(JD4,2)=4,(HLOOKUP(JD4+1,Journalier_HLV_Inter,23,FALSE)-HLOOKUP(JD4+4,Journalier_HLV_Inter,24,FALSE)),IF(AND(WEEKDAY(JD4,2)=4,COUNTIF(Jours_fériés,JD4+1)),HLOOKUP(JD4+4,Journalier_HLV_Inter,23,FALSE)-HLOOKUP(JD4+5,Journalier_HLV_Inter,24,FALSE),IF(AND(WEEKDAY(JD4,2)=4,COUNTIF(Jours_fériés,AND(JD4+1,JD4+4))),HLOOKUP(JD4+5,Journalier_HLV_Inter,23,FALSE)-HLOOKUP(JD4+6,Journalier_HLV_Inter,24,FALSE),IF(AND(WEEKDAY(JD4,2)=4,COUNTIF(Jours_fériés,JD4+4)),HLOOKUP(JD4+1,Journalier_HLV_Inter,23,FALSE)-HLOOKUP(JD4+5,Journalier_HLV_Inter,24,FALSE),IF(AND(WEEKDAY(JD4,2)=5,COUNTIF(Jours_fériés,JD4+3)),HLOOKUP(JD4+4,Journalier_HLV_Inter,23,FALSE)-HLOOKUP(JD4+5,Journalier_HLV_Inter,24,FALSE),IF(AND(WEEKDAY(JD4,2)=5,COUNTIF(Jours_fériés,JD4+4)),HLOOKUP(JD4+3,Journalier_HLV_Inter,23,FALSE)-HLOOKUP(JD4+5,Journalier_HLV_Inter,24,FALSE),IF(COUNTIF(Week_end,JD4),0,IF(COUNTIF(Jours_fériés,JD4),0,HLOOKUP(JD4+1,Journalier_HLV_Inter,23,FALSE)-HLOOKUP(JD4+2,Journalier_HLV_Inter,24,FALSE)))))))))))))))))))</f>
        <v>0</v>
      </c>
      <c r="JE33" s="70">
        <f>IF(WEEKDAY(JE4,2)=5,(HLOOKUP(JE4+3,Journalier_HLV_Inter,23,FALSE)-HLOOKUP(JE4+4,Journalier_HLV_Inter,24,FALSE)),IF(AND(WEEKDAY(JE4,2)=1,COUNTIF(Jours_fériés,AND(JE4+1,IE+2))),HLOOKUP(JE4+3,Journalier_HLV_Inter,23,FALSE)-HLOOKUP(JE4+4,Journalier_HLV_Inter,24,FALSE),IF(AND(WEEKDAY(JE4,2)=1,COUNTIF(Jours_fériés,JE4+1)),HLOOKUP(JE4+2,Journalier_HLV_Inter,23,FALSE)-HLOOKUP(JE4+3,Journalier_HLV_Inter,24,FALSE),IF(AND(WEEKDAY(JE4,2)=1,COUNTIF(Jours_fériés,JE4+2)),HLOOKUP(JE4+1,Journalier_HLV_Inter,23,FALSE)-HLOOKUP(JE4+3,Journalier_HLV_Inter,24,FALSE),IF(AND(WEEKDAY(JE4,2)=2,COUNTIF(Jours_fériés,AND(JE4+1,JE4+2))),HLOOKUP(JE4+3,Journalier_HLV_Inter,23,FALSE)-HLOOKUP(JE4+4,Journalier_HLV_Inter,24,FALSE),IF(AND(WEEKDAY(JE4,2)=2,COUNTIF(Jours_fériés,JE4+1)),HLOOKUP(JE4+2,Journalier_HLV_Inter,23,FALSE)-HLOOKUP(JE4+3,Journalier_HLV_Inter,24,FALSE),IF(AND(WEEKDAY(JE4,2)=2,COUNTIF(Jours_fériés,JE4+2)),HLOOKUP(JE4+1,Journalier_HLV_Inter,23,FALSE)-HLOOKUP(JE4+3,Journalier_HLV_Inter,24,FALSE),IF(AND(WEEKDAY(JE4,2)=3,COUNTIF(Jours_fériés,AND(JE4+1,JE4+2))),HLOOKUP(JE4+3,Journalier_HLV_Inter,23,FALSE)-HLOOKUP(JE4+4,Journalier_HLV_Inter,24,FALSE),IF(AND(WEEKDAY(JE4,2)=3,COUNTIF(Jours_fériés,JE4+1)),HLOOKUP(JE4+2,Journalier_HLV_Inter,23,FALSE)-HLOOKUP(JE4+3,Journalier_HLV_Inter,24,FALSE),IF(AND(WEEKDAY(JE4,2)=3,COUNTIF(Jours_fériés,JE4+2)),HLOOKUP(JE4+1,Journalier_HLV_Inter,23,FALSE)-HLOOKUP(JE4+5,Journalier_HLV_Inter,24,FALSE),IF(WEEKDAY(JE4,2)=4,(HLOOKUP(JE4+1,Journalier_HLV_Inter,23,FALSE)-HLOOKUP(JE4+4,Journalier_HLV_Inter,24,FALSE)),IF(AND(WEEKDAY(JE4,2)=4,COUNTIF(Jours_fériés,JE4+1)),HLOOKUP(JE4+4,Journalier_HLV_Inter,23,FALSE)-HLOOKUP(JE4+5,Journalier_HLV_Inter,24,FALSE),IF(AND(WEEKDAY(JE4,2)=4,COUNTIF(Jours_fériés,AND(JE4+1,JE4+4))),HLOOKUP(JE4+5,Journalier_HLV_Inter,23,FALSE)-HLOOKUP(JE4+6,Journalier_HLV_Inter,24,FALSE),IF(AND(WEEKDAY(JE4,2)=4,COUNTIF(Jours_fériés,JE4+4)),HLOOKUP(JE4+1,Journalier_HLV_Inter,23,FALSE)-HLOOKUP(JE4+5,Journalier_HLV_Inter,24,FALSE),IF(AND(WEEKDAY(JE4,2)=5,COUNTIF(Jours_fériés,JE4+3)),HLOOKUP(JE4+4,Journalier_HLV_Inter,23,FALSE)-HLOOKUP(JE4+5,Journalier_HLV_Inter,24,FALSE),IF(AND(WEEKDAY(JE4,2)=5,COUNTIF(Jours_fériés,JE4+4)),HLOOKUP(JE4+3,Journalier_HLV_Inter,23,FALSE)-HLOOKUP(JE4+5,Journalier_HLV_Inter,24,FALSE),IF(COUNTIF(Week_end,JE4),0,IF(COUNTIF(Jours_fériés,JE4),0,HLOOKUP(JE4+1,Journalier_HLV_Inter,23,FALSE)-HLOOKUP(JE4+2,Journalier_HLV_Inter,24,FALSE)))))))))))))))))))</f>
        <v>0</v>
      </c>
      <c r="JF33" s="70">
        <f>IF(WEEKDAY(JF4,2)=5,(HLOOKUP(JF4+3,Journalier_HLV_Inter,23,FALSE)-HLOOKUP(JF4+4,Journalier_HLV_Inter,24,FALSE)),IF(AND(WEEKDAY(JF4,2)=1,COUNTIF(Jours_fériés,AND(JF4+1,IE+2))),HLOOKUP(JF4+3,Journalier_HLV_Inter,23,FALSE)-HLOOKUP(JF4+4,Journalier_HLV_Inter,24,FALSE),IF(AND(WEEKDAY(JF4,2)=1,COUNTIF(Jours_fériés,JF4+1)),HLOOKUP(JF4+2,Journalier_HLV_Inter,23,FALSE)-HLOOKUP(JF4+3,Journalier_HLV_Inter,24,FALSE),IF(AND(WEEKDAY(JF4,2)=1,COUNTIF(Jours_fériés,JF4+2)),HLOOKUP(JF4+1,Journalier_HLV_Inter,23,FALSE)-HLOOKUP(JF4+3,Journalier_HLV_Inter,24,FALSE),IF(AND(WEEKDAY(JF4,2)=2,COUNTIF(Jours_fériés,AND(JF4+1,JF4+2))),HLOOKUP(JF4+3,Journalier_HLV_Inter,23,FALSE)-HLOOKUP(JF4+4,Journalier_HLV_Inter,24,FALSE),IF(AND(WEEKDAY(JF4,2)=2,COUNTIF(Jours_fériés,JF4+1)),HLOOKUP(JF4+2,Journalier_HLV_Inter,23,FALSE)-HLOOKUP(JF4+3,Journalier_HLV_Inter,24,FALSE),IF(AND(WEEKDAY(JF4,2)=2,COUNTIF(Jours_fériés,JF4+2)),HLOOKUP(JF4+1,Journalier_HLV_Inter,23,FALSE)-HLOOKUP(JF4+3,Journalier_HLV_Inter,24,FALSE),IF(AND(WEEKDAY(JF4,2)=3,COUNTIF(Jours_fériés,AND(JF4+1,JF4+2))),HLOOKUP(JF4+3,Journalier_HLV_Inter,23,FALSE)-HLOOKUP(JF4+4,Journalier_HLV_Inter,24,FALSE),IF(AND(WEEKDAY(JF4,2)=3,COUNTIF(Jours_fériés,JF4+1)),HLOOKUP(JF4+2,Journalier_HLV_Inter,23,FALSE)-HLOOKUP(JF4+3,Journalier_HLV_Inter,24,FALSE),IF(AND(WEEKDAY(JF4,2)=3,COUNTIF(Jours_fériés,JF4+2)),HLOOKUP(JF4+1,Journalier_HLV_Inter,23,FALSE)-HLOOKUP(JF4+5,Journalier_HLV_Inter,24,FALSE),IF(WEEKDAY(JF4,2)=4,(HLOOKUP(JF4+1,Journalier_HLV_Inter,23,FALSE)-HLOOKUP(JF4+4,Journalier_HLV_Inter,24,FALSE)),IF(AND(WEEKDAY(JF4,2)=4,COUNTIF(Jours_fériés,JF4+1)),HLOOKUP(JF4+4,Journalier_HLV_Inter,23,FALSE)-HLOOKUP(JF4+5,Journalier_HLV_Inter,24,FALSE),IF(AND(WEEKDAY(JF4,2)=4,COUNTIF(Jours_fériés,AND(JF4+1,JF4+4))),HLOOKUP(JF4+5,Journalier_HLV_Inter,23,FALSE)-HLOOKUP(JF4+6,Journalier_HLV_Inter,24,FALSE),IF(AND(WEEKDAY(JF4,2)=4,COUNTIF(Jours_fériés,JF4+4)),HLOOKUP(JF4+1,Journalier_HLV_Inter,23,FALSE)-HLOOKUP(JF4+5,Journalier_HLV_Inter,24,FALSE),IF(AND(WEEKDAY(JF4,2)=5,COUNTIF(Jours_fériés,JF4+3)),HLOOKUP(JF4+4,Journalier_HLV_Inter,23,FALSE)-HLOOKUP(JF4+5,Journalier_HLV_Inter,24,FALSE),IF(AND(WEEKDAY(JF4,2)=5,COUNTIF(Jours_fériés,JF4+4)),HLOOKUP(JF4+3,Journalier_HLV_Inter,23,FALSE)-HLOOKUP(JF4+5,Journalier_HLV_Inter,24,FALSE),IF(COUNTIF(Week_end,JF4),0,IF(COUNTIF(Jours_fériés,JF4),0,HLOOKUP(JF4+1,Journalier_HLV_Inter,23,FALSE)-HLOOKUP(JF4+2,Journalier_HLV_Inter,24,FALSE)))))))))))))))))))</f>
        <v>0</v>
      </c>
      <c r="JG33" s="70">
        <f>IF(WEEKDAY(JG4,2)=5,(HLOOKUP(JG4+3,Journalier_HLV_Inter,23,FALSE)-HLOOKUP(JG4+4,Journalier_HLV_Inter,24,FALSE)),IF(AND(WEEKDAY(JG4,2)=1,COUNTIF(Jours_fériés,AND(JG4+1,IE+2))),HLOOKUP(JG4+3,Journalier_HLV_Inter,23,FALSE)-HLOOKUP(JG4+4,Journalier_HLV_Inter,24,FALSE),IF(AND(WEEKDAY(JG4,2)=1,COUNTIF(Jours_fériés,JG4+1)),HLOOKUP(JG4+2,Journalier_HLV_Inter,23,FALSE)-HLOOKUP(JG4+3,Journalier_HLV_Inter,24,FALSE),IF(AND(WEEKDAY(JG4,2)=1,COUNTIF(Jours_fériés,JG4+2)),HLOOKUP(JG4+1,Journalier_HLV_Inter,23,FALSE)-HLOOKUP(JG4+3,Journalier_HLV_Inter,24,FALSE),IF(AND(WEEKDAY(JG4,2)=2,COUNTIF(Jours_fériés,AND(JG4+1,JG4+2))),HLOOKUP(JG4+3,Journalier_HLV_Inter,23,FALSE)-HLOOKUP(JG4+4,Journalier_HLV_Inter,24,FALSE),IF(AND(WEEKDAY(JG4,2)=2,COUNTIF(Jours_fériés,JG4+1)),HLOOKUP(JG4+2,Journalier_HLV_Inter,23,FALSE)-HLOOKUP(JG4+3,Journalier_HLV_Inter,24,FALSE),IF(AND(WEEKDAY(JG4,2)=2,COUNTIF(Jours_fériés,JG4+2)),HLOOKUP(JG4+1,Journalier_HLV_Inter,23,FALSE)-HLOOKUP(JG4+3,Journalier_HLV_Inter,24,FALSE),IF(AND(WEEKDAY(JG4,2)=3,COUNTIF(Jours_fériés,AND(JG4+1,JG4+2))),HLOOKUP(JG4+3,Journalier_HLV_Inter,23,FALSE)-HLOOKUP(JG4+4,Journalier_HLV_Inter,24,FALSE),IF(AND(WEEKDAY(JG4,2)=3,COUNTIF(Jours_fériés,JG4+1)),HLOOKUP(JG4+2,Journalier_HLV_Inter,23,FALSE)-HLOOKUP(JG4+3,Journalier_HLV_Inter,24,FALSE),IF(AND(WEEKDAY(JG4,2)=3,COUNTIF(Jours_fériés,JG4+2)),HLOOKUP(JG4+1,Journalier_HLV_Inter,23,FALSE)-HLOOKUP(JG4+5,Journalier_HLV_Inter,24,FALSE),IF(WEEKDAY(JG4,2)=4,(HLOOKUP(JG4+1,Journalier_HLV_Inter,23,FALSE)-HLOOKUP(JG4+4,Journalier_HLV_Inter,24,FALSE)),IF(AND(WEEKDAY(JG4,2)=4,COUNTIF(Jours_fériés,JG4+1)),HLOOKUP(JG4+4,Journalier_HLV_Inter,23,FALSE)-HLOOKUP(JG4+5,Journalier_HLV_Inter,24,FALSE),IF(AND(WEEKDAY(JG4,2)=4,COUNTIF(Jours_fériés,AND(JG4+1,JG4+4))),HLOOKUP(JG4+5,Journalier_HLV_Inter,23,FALSE)-HLOOKUP(JG4+6,Journalier_HLV_Inter,24,FALSE),IF(AND(WEEKDAY(JG4,2)=4,COUNTIF(Jours_fériés,JG4+4)),HLOOKUP(JG4+1,Journalier_HLV_Inter,23,FALSE)-HLOOKUP(JG4+5,Journalier_HLV_Inter,24,FALSE),IF(AND(WEEKDAY(JG4,2)=5,COUNTIF(Jours_fériés,JG4+3)),HLOOKUP(JG4+4,Journalier_HLV_Inter,23,FALSE)-HLOOKUP(JG4+5,Journalier_HLV_Inter,24,FALSE),IF(AND(WEEKDAY(JG4,2)=5,COUNTIF(Jours_fériés,JG4+4)),HLOOKUP(JG4+3,Journalier_HLV_Inter,23,FALSE)-HLOOKUP(JG4+5,Journalier_HLV_Inter,24,FALSE),IF(COUNTIF(Week_end,JG4),0,IF(COUNTIF(Jours_fériés,JG4),0,HLOOKUP(JG4+1,Journalier_HLV_Inter,23,FALSE)-HLOOKUP(JG4+2,Journalier_HLV_Inter,24,FALSE)))))))))))))))))))</f>
        <v>0</v>
      </c>
      <c r="JH33" s="70">
        <f>IF(WEEKDAY(JH4,2)=5,(HLOOKUP(JH4+3,Journalier_HLV_Inter,23,FALSE)-HLOOKUP(JH4+4,Journalier_HLV_Inter,24,FALSE)),IF(AND(WEEKDAY(JH4,2)=1,COUNTIF(Jours_fériés,AND(JH4+1,IE+2))),HLOOKUP(JH4+3,Journalier_HLV_Inter,23,FALSE)-HLOOKUP(JH4+4,Journalier_HLV_Inter,24,FALSE),IF(AND(WEEKDAY(JH4,2)=1,COUNTIF(Jours_fériés,JH4+1)),HLOOKUP(JH4+2,Journalier_HLV_Inter,23,FALSE)-HLOOKUP(JH4+3,Journalier_HLV_Inter,24,FALSE),IF(AND(WEEKDAY(JH4,2)=1,COUNTIF(Jours_fériés,JH4+2)),HLOOKUP(JH4+1,Journalier_HLV_Inter,23,FALSE)-HLOOKUP(JH4+3,Journalier_HLV_Inter,24,FALSE),IF(AND(WEEKDAY(JH4,2)=2,COUNTIF(Jours_fériés,AND(JH4+1,JH4+2))),HLOOKUP(JH4+3,Journalier_HLV_Inter,23,FALSE)-HLOOKUP(JH4+4,Journalier_HLV_Inter,24,FALSE),IF(AND(WEEKDAY(JH4,2)=2,COUNTIF(Jours_fériés,JH4+1)),HLOOKUP(JH4+2,Journalier_HLV_Inter,23,FALSE)-HLOOKUP(JH4+3,Journalier_HLV_Inter,24,FALSE),IF(AND(WEEKDAY(JH4,2)=2,COUNTIF(Jours_fériés,JH4+2)),HLOOKUP(JH4+1,Journalier_HLV_Inter,23,FALSE)-HLOOKUP(JH4+3,Journalier_HLV_Inter,24,FALSE),IF(AND(WEEKDAY(JH4,2)=3,COUNTIF(Jours_fériés,AND(JH4+1,JH4+2))),HLOOKUP(JH4+3,Journalier_HLV_Inter,23,FALSE)-HLOOKUP(JH4+4,Journalier_HLV_Inter,24,FALSE),IF(AND(WEEKDAY(JH4,2)=3,COUNTIF(Jours_fériés,JH4+1)),HLOOKUP(JH4+2,Journalier_HLV_Inter,23,FALSE)-HLOOKUP(JH4+3,Journalier_HLV_Inter,24,FALSE),IF(AND(WEEKDAY(JH4,2)=3,COUNTIF(Jours_fériés,JH4+2)),HLOOKUP(JH4+1,Journalier_HLV_Inter,23,FALSE)-HLOOKUP(JH4+5,Journalier_HLV_Inter,24,FALSE),IF(WEEKDAY(JH4,2)=4,(HLOOKUP(JH4+1,Journalier_HLV_Inter,23,FALSE)-HLOOKUP(JH4+4,Journalier_HLV_Inter,24,FALSE)),IF(AND(WEEKDAY(JH4,2)=4,COUNTIF(Jours_fériés,JH4+1)),HLOOKUP(JH4+4,Journalier_HLV_Inter,23,FALSE)-HLOOKUP(JH4+5,Journalier_HLV_Inter,24,FALSE),IF(AND(WEEKDAY(JH4,2)=4,COUNTIF(Jours_fériés,AND(JH4+1,JH4+4))),HLOOKUP(JH4+5,Journalier_HLV_Inter,23,FALSE)-HLOOKUP(JH4+6,Journalier_HLV_Inter,24,FALSE),IF(AND(WEEKDAY(JH4,2)=4,COUNTIF(Jours_fériés,JH4+4)),HLOOKUP(JH4+1,Journalier_HLV_Inter,23,FALSE)-HLOOKUP(JH4+5,Journalier_HLV_Inter,24,FALSE),IF(AND(WEEKDAY(JH4,2)=5,COUNTIF(Jours_fériés,JH4+3)),HLOOKUP(JH4+4,Journalier_HLV_Inter,23,FALSE)-HLOOKUP(JH4+5,Journalier_HLV_Inter,24,FALSE),IF(AND(WEEKDAY(JH4,2)=5,COUNTIF(Jours_fériés,JH4+4)),HLOOKUP(JH4+3,Journalier_HLV_Inter,23,FALSE)-HLOOKUP(JH4+5,Journalier_HLV_Inter,24,FALSE),IF(COUNTIF(Week_end,JH4),0,IF(COUNTIF(Jours_fériés,JH4),0,HLOOKUP(JH4+1,Journalier_HLV_Inter,23,FALSE)-HLOOKUP(JH4+2,Journalier_HLV_Inter,24,FALSE)))))))))))))))))))</f>
        <v>0</v>
      </c>
      <c r="JI33" s="70">
        <f>IF(WEEKDAY(JI4,2)=5,(HLOOKUP(JI4+3,Journalier_HLV_Inter,23,FALSE)-HLOOKUP(JI4+4,Journalier_HLV_Inter,24,FALSE)),IF(AND(WEEKDAY(JI4,2)=1,COUNTIF(Jours_fériés,AND(JI4+1,IE+2))),HLOOKUP(JI4+3,Journalier_HLV_Inter,23,FALSE)-HLOOKUP(JI4+4,Journalier_HLV_Inter,24,FALSE),IF(AND(WEEKDAY(JI4,2)=1,COUNTIF(Jours_fériés,JI4+1)),HLOOKUP(JI4+2,Journalier_HLV_Inter,23,FALSE)-HLOOKUP(JI4+3,Journalier_HLV_Inter,24,FALSE),IF(AND(WEEKDAY(JI4,2)=1,COUNTIF(Jours_fériés,JI4+2)),HLOOKUP(JI4+1,Journalier_HLV_Inter,23,FALSE)-HLOOKUP(JI4+3,Journalier_HLV_Inter,24,FALSE),IF(AND(WEEKDAY(JI4,2)=2,COUNTIF(Jours_fériés,AND(JI4+1,JI4+2))),HLOOKUP(JI4+3,Journalier_HLV_Inter,23,FALSE)-HLOOKUP(JI4+4,Journalier_HLV_Inter,24,FALSE),IF(AND(WEEKDAY(JI4,2)=2,COUNTIF(Jours_fériés,JI4+1)),HLOOKUP(JI4+2,Journalier_HLV_Inter,23,FALSE)-HLOOKUP(JI4+3,Journalier_HLV_Inter,24,FALSE),IF(AND(WEEKDAY(JI4,2)=2,COUNTIF(Jours_fériés,JI4+2)),HLOOKUP(JI4+1,Journalier_HLV_Inter,23,FALSE)-HLOOKUP(JI4+3,Journalier_HLV_Inter,24,FALSE),IF(AND(WEEKDAY(JI4,2)=3,COUNTIF(Jours_fériés,AND(JI4+1,JI4+2))),HLOOKUP(JI4+3,Journalier_HLV_Inter,23,FALSE)-HLOOKUP(JI4+4,Journalier_HLV_Inter,24,FALSE),IF(AND(WEEKDAY(JI4,2)=3,COUNTIF(Jours_fériés,JI4+1)),HLOOKUP(JI4+2,Journalier_HLV_Inter,23,FALSE)-HLOOKUP(JI4+3,Journalier_HLV_Inter,24,FALSE),IF(AND(WEEKDAY(JI4,2)=3,COUNTIF(Jours_fériés,JI4+2)),HLOOKUP(JI4+1,Journalier_HLV_Inter,23,FALSE)-HLOOKUP(JI4+5,Journalier_HLV_Inter,24,FALSE),IF(WEEKDAY(JI4,2)=4,(HLOOKUP(JI4+1,Journalier_HLV_Inter,23,FALSE)-HLOOKUP(JI4+4,Journalier_HLV_Inter,24,FALSE)),IF(AND(WEEKDAY(JI4,2)=4,COUNTIF(Jours_fériés,JI4+1)),HLOOKUP(JI4+4,Journalier_HLV_Inter,23,FALSE)-HLOOKUP(JI4+5,Journalier_HLV_Inter,24,FALSE),IF(AND(WEEKDAY(JI4,2)=4,COUNTIF(Jours_fériés,AND(JI4+1,JI4+4))),HLOOKUP(JI4+5,Journalier_HLV_Inter,23,FALSE)-HLOOKUP(JI4+6,Journalier_HLV_Inter,24,FALSE),IF(AND(WEEKDAY(JI4,2)=4,COUNTIF(Jours_fériés,JI4+4)),HLOOKUP(JI4+1,Journalier_HLV_Inter,23,FALSE)-HLOOKUP(JI4+5,Journalier_HLV_Inter,24,FALSE),IF(AND(WEEKDAY(JI4,2)=5,COUNTIF(Jours_fériés,JI4+3)),HLOOKUP(JI4+4,Journalier_HLV_Inter,23,FALSE)-HLOOKUP(JI4+5,Journalier_HLV_Inter,24,FALSE),IF(AND(WEEKDAY(JI4,2)=5,COUNTIF(Jours_fériés,JI4+4)),HLOOKUP(JI4+3,Journalier_HLV_Inter,23,FALSE)-HLOOKUP(JI4+5,Journalier_HLV_Inter,24,FALSE),IF(COUNTIF(Week_end,JI4),0,IF(COUNTIF(Jours_fériés,JI4),0,HLOOKUP(JI4+1,Journalier_HLV_Inter,23,FALSE)-HLOOKUP(JI4+2,Journalier_HLV_Inter,24,FALSE)))))))))))))))))))</f>
        <v>0</v>
      </c>
      <c r="JJ33" s="70">
        <f>IF(WEEKDAY(JJ4,2)=5,(HLOOKUP(JJ4+3,Journalier_HLV_Inter,23,FALSE)-HLOOKUP(JJ4+4,Journalier_HLV_Inter,24,FALSE)),IF(AND(WEEKDAY(JJ4,2)=1,COUNTIF(Jours_fériés,AND(JJ4+1,IE+2))),HLOOKUP(JJ4+3,Journalier_HLV_Inter,23,FALSE)-HLOOKUP(JJ4+4,Journalier_HLV_Inter,24,FALSE),IF(AND(WEEKDAY(JJ4,2)=1,COUNTIF(Jours_fériés,JJ4+1)),HLOOKUP(JJ4+2,Journalier_HLV_Inter,23,FALSE)-HLOOKUP(JJ4+3,Journalier_HLV_Inter,24,FALSE),IF(AND(WEEKDAY(JJ4,2)=1,COUNTIF(Jours_fériés,JJ4+2)),HLOOKUP(JJ4+1,Journalier_HLV_Inter,23,FALSE)-HLOOKUP(JJ4+3,Journalier_HLV_Inter,24,FALSE),IF(AND(WEEKDAY(JJ4,2)=2,COUNTIF(Jours_fériés,AND(JJ4+1,JJ4+2))),HLOOKUP(JJ4+3,Journalier_HLV_Inter,23,FALSE)-HLOOKUP(JJ4+4,Journalier_HLV_Inter,24,FALSE),IF(AND(WEEKDAY(JJ4,2)=2,COUNTIF(Jours_fériés,JJ4+1)),HLOOKUP(JJ4+2,Journalier_HLV_Inter,23,FALSE)-HLOOKUP(JJ4+3,Journalier_HLV_Inter,24,FALSE),IF(AND(WEEKDAY(JJ4,2)=2,COUNTIF(Jours_fériés,JJ4+2)),HLOOKUP(JJ4+1,Journalier_HLV_Inter,23,FALSE)-HLOOKUP(JJ4+3,Journalier_HLV_Inter,24,FALSE),IF(AND(WEEKDAY(JJ4,2)=3,COUNTIF(Jours_fériés,AND(JJ4+1,JJ4+2))),HLOOKUP(JJ4+3,Journalier_HLV_Inter,23,FALSE)-HLOOKUP(JJ4+4,Journalier_HLV_Inter,24,FALSE),IF(AND(WEEKDAY(JJ4,2)=3,COUNTIF(Jours_fériés,JJ4+1)),HLOOKUP(JJ4+2,Journalier_HLV_Inter,23,FALSE)-HLOOKUP(JJ4+3,Journalier_HLV_Inter,24,FALSE),IF(AND(WEEKDAY(JJ4,2)=3,COUNTIF(Jours_fériés,JJ4+2)),HLOOKUP(JJ4+1,Journalier_HLV_Inter,23,FALSE)-HLOOKUP(JJ4+5,Journalier_HLV_Inter,24,FALSE),IF(WEEKDAY(JJ4,2)=4,(HLOOKUP(JJ4+1,Journalier_HLV_Inter,23,FALSE)-HLOOKUP(JJ4+4,Journalier_HLV_Inter,24,FALSE)),IF(AND(WEEKDAY(JJ4,2)=4,COUNTIF(Jours_fériés,JJ4+1)),HLOOKUP(JJ4+4,Journalier_HLV_Inter,23,FALSE)-HLOOKUP(JJ4+5,Journalier_HLV_Inter,24,FALSE),IF(AND(WEEKDAY(JJ4,2)=4,COUNTIF(Jours_fériés,AND(JJ4+1,JJ4+4))),HLOOKUP(JJ4+5,Journalier_HLV_Inter,23,FALSE)-HLOOKUP(JJ4+6,Journalier_HLV_Inter,24,FALSE),IF(AND(WEEKDAY(JJ4,2)=4,COUNTIF(Jours_fériés,JJ4+4)),HLOOKUP(JJ4+1,Journalier_HLV_Inter,23,FALSE)-HLOOKUP(JJ4+5,Journalier_HLV_Inter,24,FALSE),IF(AND(WEEKDAY(JJ4,2)=5,COUNTIF(Jours_fériés,JJ4+3)),HLOOKUP(JJ4+4,Journalier_HLV_Inter,23,FALSE)-HLOOKUP(JJ4+5,Journalier_HLV_Inter,24,FALSE),IF(AND(WEEKDAY(JJ4,2)=5,COUNTIF(Jours_fériés,JJ4+4)),HLOOKUP(JJ4+3,Journalier_HLV_Inter,23,FALSE)-HLOOKUP(JJ4+5,Journalier_HLV_Inter,24,FALSE),IF(COUNTIF(Week_end,JJ4),0,IF(COUNTIF(Jours_fériés,JJ4),0,HLOOKUP(JJ4+1,Journalier_HLV_Inter,23,FALSE)-HLOOKUP(JJ4+2,Journalier_HLV_Inter,24,FALSE)))))))))))))))))))</f>
        <v>0</v>
      </c>
      <c r="JK33" s="70">
        <f>IF(WEEKDAY(JK4,2)=5,(HLOOKUP(JK4+3,Journalier_HLV_Inter,23,FALSE)-HLOOKUP(JK4+4,Journalier_HLV_Inter,24,FALSE)),IF(AND(WEEKDAY(JK4,2)=1,COUNTIF(Jours_fériés,AND(JK4+1,IE+2))),HLOOKUP(JK4+3,Journalier_HLV_Inter,23,FALSE)-HLOOKUP(JK4+4,Journalier_HLV_Inter,24,FALSE),IF(AND(WEEKDAY(JK4,2)=1,COUNTIF(Jours_fériés,JK4+1)),HLOOKUP(JK4+2,Journalier_HLV_Inter,23,FALSE)-HLOOKUP(JK4+3,Journalier_HLV_Inter,24,FALSE),IF(AND(WEEKDAY(JK4,2)=1,COUNTIF(Jours_fériés,JK4+2)),HLOOKUP(JK4+1,Journalier_HLV_Inter,23,FALSE)-HLOOKUP(JK4+3,Journalier_HLV_Inter,24,FALSE),IF(AND(WEEKDAY(JK4,2)=2,COUNTIF(Jours_fériés,AND(JK4+1,JK4+2))),HLOOKUP(JK4+3,Journalier_HLV_Inter,23,FALSE)-HLOOKUP(JK4+4,Journalier_HLV_Inter,24,FALSE),IF(AND(WEEKDAY(JK4,2)=2,COUNTIF(Jours_fériés,JK4+1)),HLOOKUP(JK4+2,Journalier_HLV_Inter,23,FALSE)-HLOOKUP(JK4+3,Journalier_HLV_Inter,24,FALSE),IF(AND(WEEKDAY(JK4,2)=2,COUNTIF(Jours_fériés,JK4+2)),HLOOKUP(JK4+1,Journalier_HLV_Inter,23,FALSE)-HLOOKUP(JK4+3,Journalier_HLV_Inter,24,FALSE),IF(AND(WEEKDAY(JK4,2)=3,COUNTIF(Jours_fériés,AND(JK4+1,JK4+2))),HLOOKUP(JK4+3,Journalier_HLV_Inter,23,FALSE)-HLOOKUP(JK4+4,Journalier_HLV_Inter,24,FALSE),IF(AND(WEEKDAY(JK4,2)=3,COUNTIF(Jours_fériés,JK4+1)),HLOOKUP(JK4+2,Journalier_HLV_Inter,23,FALSE)-HLOOKUP(JK4+3,Journalier_HLV_Inter,24,FALSE),IF(AND(WEEKDAY(JK4,2)=3,COUNTIF(Jours_fériés,JK4+2)),HLOOKUP(JK4+1,Journalier_HLV_Inter,23,FALSE)-HLOOKUP(JK4+5,Journalier_HLV_Inter,24,FALSE),IF(WEEKDAY(JK4,2)=4,(HLOOKUP(JK4+1,Journalier_HLV_Inter,23,FALSE)-HLOOKUP(JK4+4,Journalier_HLV_Inter,24,FALSE)),IF(AND(WEEKDAY(JK4,2)=4,COUNTIF(Jours_fériés,JK4+1)),HLOOKUP(JK4+4,Journalier_HLV_Inter,23,FALSE)-HLOOKUP(JK4+5,Journalier_HLV_Inter,24,FALSE),IF(AND(WEEKDAY(JK4,2)=4,COUNTIF(Jours_fériés,AND(JK4+1,JK4+4))),HLOOKUP(JK4+5,Journalier_HLV_Inter,23,FALSE)-HLOOKUP(JK4+6,Journalier_HLV_Inter,24,FALSE),IF(AND(WEEKDAY(JK4,2)=4,COUNTIF(Jours_fériés,JK4+4)),HLOOKUP(JK4+1,Journalier_HLV_Inter,23,FALSE)-HLOOKUP(JK4+5,Journalier_HLV_Inter,24,FALSE),IF(AND(WEEKDAY(JK4,2)=5,COUNTIF(Jours_fériés,JK4+3)),HLOOKUP(JK4+4,Journalier_HLV_Inter,23,FALSE)-HLOOKUP(JK4+5,Journalier_HLV_Inter,24,FALSE),IF(AND(WEEKDAY(JK4,2)=5,COUNTIF(Jours_fériés,JK4+4)),HLOOKUP(JK4+3,Journalier_HLV_Inter,23,FALSE)-HLOOKUP(JK4+5,Journalier_HLV_Inter,24,FALSE),IF(COUNTIF(Week_end,JK4),0,IF(COUNTIF(Jours_fériés,JK4),0,HLOOKUP(JK4+1,Journalier_HLV_Inter,23,FALSE)-HLOOKUP(JK4+2,Journalier_HLV_Inter,24,FALSE)))))))))))))))))))</f>
        <v>0</v>
      </c>
      <c r="JL33" s="70">
        <f>IF(WEEKDAY(JL4,2)=5,(HLOOKUP(JL4+3,Journalier_HLV_Inter,23,FALSE)-HLOOKUP(JL4+4,Journalier_HLV_Inter,24,FALSE)),IF(AND(WEEKDAY(JL4,2)=1,COUNTIF(Jours_fériés,AND(JL4+1,IE+2))),HLOOKUP(JL4+3,Journalier_HLV_Inter,23,FALSE)-HLOOKUP(JL4+4,Journalier_HLV_Inter,24,FALSE),IF(AND(WEEKDAY(JL4,2)=1,COUNTIF(Jours_fériés,JL4+1)),HLOOKUP(JL4+2,Journalier_HLV_Inter,23,FALSE)-HLOOKUP(JL4+3,Journalier_HLV_Inter,24,FALSE),IF(AND(WEEKDAY(JL4,2)=1,COUNTIF(Jours_fériés,JL4+2)),HLOOKUP(JL4+1,Journalier_HLV_Inter,23,FALSE)-HLOOKUP(JL4+3,Journalier_HLV_Inter,24,FALSE),IF(AND(WEEKDAY(JL4,2)=2,COUNTIF(Jours_fériés,AND(JL4+1,JL4+2))),HLOOKUP(JL4+3,Journalier_HLV_Inter,23,FALSE)-HLOOKUP(JL4+4,Journalier_HLV_Inter,24,FALSE),IF(AND(WEEKDAY(JL4,2)=2,COUNTIF(Jours_fériés,JL4+1)),HLOOKUP(JL4+2,Journalier_HLV_Inter,23,FALSE)-HLOOKUP(JL4+3,Journalier_HLV_Inter,24,FALSE),IF(AND(WEEKDAY(JL4,2)=2,COUNTIF(Jours_fériés,JL4+2)),HLOOKUP(JL4+1,Journalier_HLV_Inter,23,FALSE)-HLOOKUP(JL4+3,Journalier_HLV_Inter,24,FALSE),IF(AND(WEEKDAY(JL4,2)=3,COUNTIF(Jours_fériés,AND(JL4+1,JL4+2))),HLOOKUP(JL4+3,Journalier_HLV_Inter,23,FALSE)-HLOOKUP(JL4+4,Journalier_HLV_Inter,24,FALSE),IF(AND(WEEKDAY(JL4,2)=3,COUNTIF(Jours_fériés,JL4+1)),HLOOKUP(JL4+2,Journalier_HLV_Inter,23,FALSE)-HLOOKUP(JL4+3,Journalier_HLV_Inter,24,FALSE),IF(AND(WEEKDAY(JL4,2)=3,COUNTIF(Jours_fériés,JL4+2)),HLOOKUP(JL4+1,Journalier_HLV_Inter,23,FALSE)-HLOOKUP(JL4+5,Journalier_HLV_Inter,24,FALSE),IF(WEEKDAY(JL4,2)=4,(HLOOKUP(JL4+1,Journalier_HLV_Inter,23,FALSE)-HLOOKUP(JL4+4,Journalier_HLV_Inter,24,FALSE)),IF(AND(WEEKDAY(JL4,2)=4,COUNTIF(Jours_fériés,JL4+1)),HLOOKUP(JL4+4,Journalier_HLV_Inter,23,FALSE)-HLOOKUP(JL4+5,Journalier_HLV_Inter,24,FALSE),IF(AND(WEEKDAY(JL4,2)=4,COUNTIF(Jours_fériés,AND(JL4+1,JL4+4))),HLOOKUP(JL4+5,Journalier_HLV_Inter,23,FALSE)-HLOOKUP(JL4+6,Journalier_HLV_Inter,24,FALSE),IF(AND(WEEKDAY(JL4,2)=4,COUNTIF(Jours_fériés,JL4+4)),HLOOKUP(JL4+1,Journalier_HLV_Inter,23,FALSE)-HLOOKUP(JL4+5,Journalier_HLV_Inter,24,FALSE),IF(AND(WEEKDAY(JL4,2)=5,COUNTIF(Jours_fériés,JL4+3)),HLOOKUP(JL4+4,Journalier_HLV_Inter,23,FALSE)-HLOOKUP(JL4+5,Journalier_HLV_Inter,24,FALSE),IF(AND(WEEKDAY(JL4,2)=5,COUNTIF(Jours_fériés,JL4+4)),HLOOKUP(JL4+3,Journalier_HLV_Inter,23,FALSE)-HLOOKUP(JL4+5,Journalier_HLV_Inter,24,FALSE),IF(COUNTIF(Week_end,JL4),0,IF(COUNTIF(Jours_fériés,JL4),0,HLOOKUP(JL4+1,Journalier_HLV_Inter,23,FALSE)-HLOOKUP(JL4+2,Journalier_HLV_Inter,24,FALSE)))))))))))))))))))</f>
        <v>0</v>
      </c>
      <c r="JM33" s="70">
        <f>IF(WEEKDAY(JM4,2)=5,(HLOOKUP(JM4+3,Journalier_HLV_Inter,23,FALSE)-HLOOKUP(JM4+4,Journalier_HLV_Inter,24,FALSE)),IF(AND(WEEKDAY(JM4,2)=1,COUNTIF(Jours_fériés,AND(JM4+1,IE+2))),HLOOKUP(JM4+3,Journalier_HLV_Inter,23,FALSE)-HLOOKUP(JM4+4,Journalier_HLV_Inter,24,FALSE),IF(AND(WEEKDAY(JM4,2)=1,COUNTIF(Jours_fériés,JM4+1)),HLOOKUP(JM4+2,Journalier_HLV_Inter,23,FALSE)-HLOOKUP(JM4+3,Journalier_HLV_Inter,24,FALSE),IF(AND(WEEKDAY(JM4,2)=1,COUNTIF(Jours_fériés,JM4+2)),HLOOKUP(JM4+1,Journalier_HLV_Inter,23,FALSE)-HLOOKUP(JM4+3,Journalier_HLV_Inter,24,FALSE),IF(AND(WEEKDAY(JM4,2)=2,COUNTIF(Jours_fériés,AND(JM4+1,JM4+2))),HLOOKUP(JM4+3,Journalier_HLV_Inter,23,FALSE)-HLOOKUP(JM4+4,Journalier_HLV_Inter,24,FALSE),IF(AND(WEEKDAY(JM4,2)=2,COUNTIF(Jours_fériés,JM4+1)),HLOOKUP(JM4+2,Journalier_HLV_Inter,23,FALSE)-HLOOKUP(JM4+3,Journalier_HLV_Inter,24,FALSE),IF(AND(WEEKDAY(JM4,2)=2,COUNTIF(Jours_fériés,JM4+2)),HLOOKUP(JM4+1,Journalier_HLV_Inter,23,FALSE)-HLOOKUP(JM4+3,Journalier_HLV_Inter,24,FALSE),IF(AND(WEEKDAY(JM4,2)=3,COUNTIF(Jours_fériés,AND(JM4+1,JM4+2))),HLOOKUP(JM4+3,Journalier_HLV_Inter,23,FALSE)-HLOOKUP(JM4+4,Journalier_HLV_Inter,24,FALSE),IF(AND(WEEKDAY(JM4,2)=3,COUNTIF(Jours_fériés,JM4+1)),HLOOKUP(JM4+2,Journalier_HLV_Inter,23,FALSE)-HLOOKUP(JM4+3,Journalier_HLV_Inter,24,FALSE),IF(AND(WEEKDAY(JM4,2)=3,COUNTIF(Jours_fériés,JM4+2)),HLOOKUP(JM4+1,Journalier_HLV_Inter,23,FALSE)-HLOOKUP(JM4+5,Journalier_HLV_Inter,24,FALSE),IF(WEEKDAY(JM4,2)=4,(HLOOKUP(JM4+1,Journalier_HLV_Inter,23,FALSE)-HLOOKUP(JM4+4,Journalier_HLV_Inter,24,FALSE)),IF(AND(WEEKDAY(JM4,2)=4,COUNTIF(Jours_fériés,JM4+1)),HLOOKUP(JM4+4,Journalier_HLV_Inter,23,FALSE)-HLOOKUP(JM4+5,Journalier_HLV_Inter,24,FALSE),IF(AND(WEEKDAY(JM4,2)=4,COUNTIF(Jours_fériés,AND(JM4+1,JM4+4))),HLOOKUP(JM4+5,Journalier_HLV_Inter,23,FALSE)-HLOOKUP(JM4+6,Journalier_HLV_Inter,24,FALSE),IF(AND(WEEKDAY(JM4,2)=4,COUNTIF(Jours_fériés,JM4+4)),HLOOKUP(JM4+1,Journalier_HLV_Inter,23,FALSE)-HLOOKUP(JM4+5,Journalier_HLV_Inter,24,FALSE),IF(AND(WEEKDAY(JM4,2)=5,COUNTIF(Jours_fériés,JM4+3)),HLOOKUP(JM4+4,Journalier_HLV_Inter,23,FALSE)-HLOOKUP(JM4+5,Journalier_HLV_Inter,24,FALSE),IF(AND(WEEKDAY(JM4,2)=5,COUNTIF(Jours_fériés,JM4+4)),HLOOKUP(JM4+3,Journalier_HLV_Inter,23,FALSE)-HLOOKUP(JM4+5,Journalier_HLV_Inter,24,FALSE),IF(COUNTIF(Week_end,JM4),0,IF(COUNTIF(Jours_fériés,JM4),0,HLOOKUP(JM4+1,Journalier_HLV_Inter,23,FALSE)-HLOOKUP(JM4+2,Journalier_HLV_Inter,24,FALSE)))))))))))))))))))</f>
        <v>0</v>
      </c>
      <c r="JN33" s="70">
        <f>IF(WEEKDAY(JN4,2)=5,(HLOOKUP(JN4+3,Journalier_HLV_Inter,23,FALSE)-HLOOKUP(JN4+4,Journalier_HLV_Inter,24,FALSE)),IF(AND(WEEKDAY(JN4,2)=1,COUNTIF(Jours_fériés,AND(JN4+1,IE+2))),HLOOKUP(JN4+3,Journalier_HLV_Inter,23,FALSE)-HLOOKUP(JN4+4,Journalier_HLV_Inter,24,FALSE),IF(AND(WEEKDAY(JN4,2)=1,COUNTIF(Jours_fériés,JN4+1)),HLOOKUP(JN4+2,Journalier_HLV_Inter,23,FALSE)-HLOOKUP(JN4+3,Journalier_HLV_Inter,24,FALSE),IF(AND(WEEKDAY(JN4,2)=1,COUNTIF(Jours_fériés,JN4+2)),HLOOKUP(JN4+1,Journalier_HLV_Inter,23,FALSE)-HLOOKUP(JN4+3,Journalier_HLV_Inter,24,FALSE),IF(AND(WEEKDAY(JN4,2)=2,COUNTIF(Jours_fériés,AND(JN4+1,JN4+2))),HLOOKUP(JN4+3,Journalier_HLV_Inter,23,FALSE)-HLOOKUP(JN4+4,Journalier_HLV_Inter,24,FALSE),IF(AND(WEEKDAY(JN4,2)=2,COUNTIF(Jours_fériés,JN4+1)),HLOOKUP(JN4+2,Journalier_HLV_Inter,23,FALSE)-HLOOKUP(JN4+3,Journalier_HLV_Inter,24,FALSE),IF(AND(WEEKDAY(JN4,2)=2,COUNTIF(Jours_fériés,JN4+2)),HLOOKUP(JN4+1,Journalier_HLV_Inter,23,FALSE)-HLOOKUP(JN4+3,Journalier_HLV_Inter,24,FALSE),IF(AND(WEEKDAY(JN4,2)=3,COUNTIF(Jours_fériés,AND(JN4+1,JN4+2))),HLOOKUP(JN4+3,Journalier_HLV_Inter,23,FALSE)-HLOOKUP(JN4+4,Journalier_HLV_Inter,24,FALSE),IF(AND(WEEKDAY(JN4,2)=3,COUNTIF(Jours_fériés,JN4+1)),HLOOKUP(JN4+2,Journalier_HLV_Inter,23,FALSE)-HLOOKUP(JN4+3,Journalier_HLV_Inter,24,FALSE),IF(AND(WEEKDAY(JN4,2)=3,COUNTIF(Jours_fériés,JN4+2)),HLOOKUP(JN4+1,Journalier_HLV_Inter,23,FALSE)-HLOOKUP(JN4+5,Journalier_HLV_Inter,24,FALSE),IF(WEEKDAY(JN4,2)=4,(HLOOKUP(JN4+1,Journalier_HLV_Inter,23,FALSE)-HLOOKUP(JN4+4,Journalier_HLV_Inter,24,FALSE)),IF(AND(WEEKDAY(JN4,2)=4,COUNTIF(Jours_fériés,JN4+1)),HLOOKUP(JN4+4,Journalier_HLV_Inter,23,FALSE)-HLOOKUP(JN4+5,Journalier_HLV_Inter,24,FALSE),IF(AND(WEEKDAY(JN4,2)=4,COUNTIF(Jours_fériés,AND(JN4+1,JN4+4))),HLOOKUP(JN4+5,Journalier_HLV_Inter,23,FALSE)-HLOOKUP(JN4+6,Journalier_HLV_Inter,24,FALSE),IF(AND(WEEKDAY(JN4,2)=4,COUNTIF(Jours_fériés,JN4+4)),HLOOKUP(JN4+1,Journalier_HLV_Inter,23,FALSE)-HLOOKUP(JN4+5,Journalier_HLV_Inter,24,FALSE),IF(AND(WEEKDAY(JN4,2)=5,COUNTIF(Jours_fériés,JN4+3)),HLOOKUP(JN4+4,Journalier_HLV_Inter,23,FALSE)-HLOOKUP(JN4+5,Journalier_HLV_Inter,24,FALSE),IF(AND(WEEKDAY(JN4,2)=5,COUNTIF(Jours_fériés,JN4+4)),HLOOKUP(JN4+3,Journalier_HLV_Inter,23,FALSE)-HLOOKUP(JN4+5,Journalier_HLV_Inter,24,FALSE),IF(COUNTIF(Week_end,JN4),0,IF(COUNTIF(Jours_fériés,JN4),0,HLOOKUP(JN4+1,Journalier_HLV_Inter,23,FALSE)-HLOOKUP(JN4+2,Journalier_HLV_Inter,24,FALSE)))))))))))))))))))</f>
        <v>0</v>
      </c>
      <c r="JO33" s="70">
        <f>IF(WEEKDAY(JO4,2)=5,(HLOOKUP(JO4+3,Journalier_HLV_Inter,23,FALSE)-HLOOKUP(JO4+4,Journalier_HLV_Inter,24,FALSE)),IF(AND(WEEKDAY(JO4,2)=1,COUNTIF(Jours_fériés,AND(JO4+1,IE+2))),HLOOKUP(JO4+3,Journalier_HLV_Inter,23,FALSE)-HLOOKUP(JO4+4,Journalier_HLV_Inter,24,FALSE),IF(AND(WEEKDAY(JO4,2)=1,COUNTIF(Jours_fériés,JO4+1)),HLOOKUP(JO4+2,Journalier_HLV_Inter,23,FALSE)-HLOOKUP(JO4+3,Journalier_HLV_Inter,24,FALSE),IF(AND(WEEKDAY(JO4,2)=1,COUNTIF(Jours_fériés,JO4+2)),HLOOKUP(JO4+1,Journalier_HLV_Inter,23,FALSE)-HLOOKUP(JO4+3,Journalier_HLV_Inter,24,FALSE),IF(AND(WEEKDAY(JO4,2)=2,COUNTIF(Jours_fériés,AND(JO4+1,JO4+2))),HLOOKUP(JO4+3,Journalier_HLV_Inter,23,FALSE)-HLOOKUP(JO4+4,Journalier_HLV_Inter,24,FALSE),IF(AND(WEEKDAY(JO4,2)=2,COUNTIF(Jours_fériés,JO4+1)),HLOOKUP(JO4+2,Journalier_HLV_Inter,23,FALSE)-HLOOKUP(JO4+3,Journalier_HLV_Inter,24,FALSE),IF(AND(WEEKDAY(JO4,2)=2,COUNTIF(Jours_fériés,JO4+2)),HLOOKUP(JO4+1,Journalier_HLV_Inter,23,FALSE)-HLOOKUP(JO4+3,Journalier_HLV_Inter,24,FALSE),IF(AND(WEEKDAY(JO4,2)=3,COUNTIF(Jours_fériés,AND(JO4+1,JO4+2))),HLOOKUP(JO4+3,Journalier_HLV_Inter,23,FALSE)-HLOOKUP(JO4+4,Journalier_HLV_Inter,24,FALSE),IF(AND(WEEKDAY(JO4,2)=3,COUNTIF(Jours_fériés,JO4+1)),HLOOKUP(JO4+2,Journalier_HLV_Inter,23,FALSE)-HLOOKUP(JO4+3,Journalier_HLV_Inter,24,FALSE),IF(AND(WEEKDAY(JO4,2)=3,COUNTIF(Jours_fériés,JO4+2)),HLOOKUP(JO4+1,Journalier_HLV_Inter,23,FALSE)-HLOOKUP(JO4+5,Journalier_HLV_Inter,24,FALSE),IF(WEEKDAY(JO4,2)=4,(HLOOKUP(JO4+1,Journalier_HLV_Inter,23,FALSE)-HLOOKUP(JO4+4,Journalier_HLV_Inter,24,FALSE)),IF(AND(WEEKDAY(JO4,2)=4,COUNTIF(Jours_fériés,JO4+1)),HLOOKUP(JO4+4,Journalier_HLV_Inter,23,FALSE)-HLOOKUP(JO4+5,Journalier_HLV_Inter,24,FALSE),IF(AND(WEEKDAY(JO4,2)=4,COUNTIF(Jours_fériés,AND(JO4+1,JO4+4))),HLOOKUP(JO4+5,Journalier_HLV_Inter,23,FALSE)-HLOOKUP(JO4+6,Journalier_HLV_Inter,24,FALSE),IF(AND(WEEKDAY(JO4,2)=4,COUNTIF(Jours_fériés,JO4+4)),HLOOKUP(JO4+1,Journalier_HLV_Inter,23,FALSE)-HLOOKUP(JO4+5,Journalier_HLV_Inter,24,FALSE),IF(AND(WEEKDAY(JO4,2)=5,COUNTIF(Jours_fériés,JO4+3)),HLOOKUP(JO4+4,Journalier_HLV_Inter,23,FALSE)-HLOOKUP(JO4+5,Journalier_HLV_Inter,24,FALSE),IF(AND(WEEKDAY(JO4,2)=5,COUNTIF(Jours_fériés,JO4+4)),HLOOKUP(JO4+3,Journalier_HLV_Inter,23,FALSE)-HLOOKUP(JO4+5,Journalier_HLV_Inter,24,FALSE),IF(COUNTIF(Week_end,JO4),0,IF(COUNTIF(Jours_fériés,JO4),0,HLOOKUP(JO4+1,Journalier_HLV_Inter,23,FALSE)-HLOOKUP(JO4+2,Journalier_HLV_Inter,24,FALSE)))))))))))))))))))</f>
        <v>0</v>
      </c>
      <c r="JP33" s="70">
        <f>IF(WEEKDAY(JP4,2)=5,(HLOOKUP(JP4+3,Journalier_HLV_Inter,23,FALSE)-HLOOKUP(JP4+4,Journalier_HLV_Inter,24,FALSE)),IF(AND(WEEKDAY(JP4,2)=1,COUNTIF(Jours_fériés,AND(JP4+1,IE+2))),HLOOKUP(JP4+3,Journalier_HLV_Inter,23,FALSE)-HLOOKUP(JP4+4,Journalier_HLV_Inter,24,FALSE),IF(AND(WEEKDAY(JP4,2)=1,COUNTIF(Jours_fériés,JP4+1)),HLOOKUP(JP4+2,Journalier_HLV_Inter,23,FALSE)-HLOOKUP(JP4+3,Journalier_HLV_Inter,24,FALSE),IF(AND(WEEKDAY(JP4,2)=1,COUNTIF(Jours_fériés,JP4+2)),HLOOKUP(JP4+1,Journalier_HLV_Inter,23,FALSE)-HLOOKUP(JP4+3,Journalier_HLV_Inter,24,FALSE),IF(AND(WEEKDAY(JP4,2)=2,COUNTIF(Jours_fériés,AND(JP4+1,JP4+2))),HLOOKUP(JP4+3,Journalier_HLV_Inter,23,FALSE)-HLOOKUP(JP4+4,Journalier_HLV_Inter,24,FALSE),IF(AND(WEEKDAY(JP4,2)=2,COUNTIF(Jours_fériés,JP4+1)),HLOOKUP(JP4+2,Journalier_HLV_Inter,23,FALSE)-HLOOKUP(JP4+3,Journalier_HLV_Inter,24,FALSE),IF(AND(WEEKDAY(JP4,2)=2,COUNTIF(Jours_fériés,JP4+2)),HLOOKUP(JP4+1,Journalier_HLV_Inter,23,FALSE)-HLOOKUP(JP4+3,Journalier_HLV_Inter,24,FALSE),IF(AND(WEEKDAY(JP4,2)=3,COUNTIF(Jours_fériés,AND(JP4+1,JP4+2))),HLOOKUP(JP4+3,Journalier_HLV_Inter,23,FALSE)-HLOOKUP(JP4+4,Journalier_HLV_Inter,24,FALSE),IF(AND(WEEKDAY(JP4,2)=3,COUNTIF(Jours_fériés,JP4+1)),HLOOKUP(JP4+2,Journalier_HLV_Inter,23,FALSE)-HLOOKUP(JP4+3,Journalier_HLV_Inter,24,FALSE),IF(AND(WEEKDAY(JP4,2)=3,COUNTIF(Jours_fériés,JP4+2)),HLOOKUP(JP4+1,Journalier_HLV_Inter,23,FALSE)-HLOOKUP(JP4+5,Journalier_HLV_Inter,24,FALSE),IF(WEEKDAY(JP4,2)=4,(HLOOKUP(JP4+1,Journalier_HLV_Inter,23,FALSE)-HLOOKUP(JP4+4,Journalier_HLV_Inter,24,FALSE)),IF(AND(WEEKDAY(JP4,2)=4,COUNTIF(Jours_fériés,JP4+1)),HLOOKUP(JP4+4,Journalier_HLV_Inter,23,FALSE)-HLOOKUP(JP4+5,Journalier_HLV_Inter,24,FALSE),IF(AND(WEEKDAY(JP4,2)=4,COUNTIF(Jours_fériés,AND(JP4+1,JP4+4))),HLOOKUP(JP4+5,Journalier_HLV_Inter,23,FALSE)-HLOOKUP(JP4+6,Journalier_HLV_Inter,24,FALSE),IF(AND(WEEKDAY(JP4,2)=4,COUNTIF(Jours_fériés,JP4+4)),HLOOKUP(JP4+1,Journalier_HLV_Inter,23,FALSE)-HLOOKUP(JP4+5,Journalier_HLV_Inter,24,FALSE),IF(AND(WEEKDAY(JP4,2)=5,COUNTIF(Jours_fériés,JP4+3)),HLOOKUP(JP4+4,Journalier_HLV_Inter,23,FALSE)-HLOOKUP(JP4+5,Journalier_HLV_Inter,24,FALSE),IF(AND(WEEKDAY(JP4,2)=5,COUNTIF(Jours_fériés,JP4+4)),HLOOKUP(JP4+3,Journalier_HLV_Inter,23,FALSE)-HLOOKUP(JP4+5,Journalier_HLV_Inter,24,FALSE),IF(COUNTIF(Week_end,JP4),0,IF(COUNTIF(Jours_fériés,JP4),0,HLOOKUP(JP4+1,Journalier_HLV_Inter,23,FALSE)-HLOOKUP(JP4+2,Journalier_HLV_Inter,24,FALSE)))))))))))))))))))</f>
        <v>0</v>
      </c>
      <c r="JQ33" s="70">
        <f>IF(WEEKDAY(JQ4,2)=5,(HLOOKUP(JQ4+3,Journalier_HLV_Inter,23,FALSE)-HLOOKUP(JQ4+4,Journalier_HLV_Inter,24,FALSE)),IF(AND(WEEKDAY(JQ4,2)=1,COUNTIF(Jours_fériés,AND(JQ4+1,IE+2))),HLOOKUP(JQ4+3,Journalier_HLV_Inter,23,FALSE)-HLOOKUP(JQ4+4,Journalier_HLV_Inter,24,FALSE),IF(AND(WEEKDAY(JQ4,2)=1,COUNTIF(Jours_fériés,JQ4+1)),HLOOKUP(JQ4+2,Journalier_HLV_Inter,23,FALSE)-HLOOKUP(JQ4+3,Journalier_HLV_Inter,24,FALSE),IF(AND(WEEKDAY(JQ4,2)=1,COUNTIF(Jours_fériés,JQ4+2)),HLOOKUP(JQ4+1,Journalier_HLV_Inter,23,FALSE)-HLOOKUP(JQ4+3,Journalier_HLV_Inter,24,FALSE),IF(AND(WEEKDAY(JQ4,2)=2,COUNTIF(Jours_fériés,AND(JQ4+1,JQ4+2))),HLOOKUP(JQ4+3,Journalier_HLV_Inter,23,FALSE)-HLOOKUP(JQ4+4,Journalier_HLV_Inter,24,FALSE),IF(AND(WEEKDAY(JQ4,2)=2,COUNTIF(Jours_fériés,JQ4+1)),HLOOKUP(JQ4+2,Journalier_HLV_Inter,23,FALSE)-HLOOKUP(JQ4+3,Journalier_HLV_Inter,24,FALSE),IF(AND(WEEKDAY(JQ4,2)=2,COUNTIF(Jours_fériés,JQ4+2)),HLOOKUP(JQ4+1,Journalier_HLV_Inter,23,FALSE)-HLOOKUP(JQ4+3,Journalier_HLV_Inter,24,FALSE),IF(AND(WEEKDAY(JQ4,2)=3,COUNTIF(Jours_fériés,AND(JQ4+1,JQ4+2))),HLOOKUP(JQ4+3,Journalier_HLV_Inter,23,FALSE)-HLOOKUP(JQ4+4,Journalier_HLV_Inter,24,FALSE),IF(AND(WEEKDAY(JQ4,2)=3,COUNTIF(Jours_fériés,JQ4+1)),HLOOKUP(JQ4+2,Journalier_HLV_Inter,23,FALSE)-HLOOKUP(JQ4+3,Journalier_HLV_Inter,24,FALSE),IF(AND(WEEKDAY(JQ4,2)=3,COUNTIF(Jours_fériés,JQ4+2)),HLOOKUP(JQ4+1,Journalier_HLV_Inter,23,FALSE)-HLOOKUP(JQ4+5,Journalier_HLV_Inter,24,FALSE),IF(WEEKDAY(JQ4,2)=4,(HLOOKUP(JQ4+1,Journalier_HLV_Inter,23,FALSE)-HLOOKUP(JQ4+4,Journalier_HLV_Inter,24,FALSE)),IF(AND(WEEKDAY(JQ4,2)=4,COUNTIF(Jours_fériés,JQ4+1)),HLOOKUP(JQ4+4,Journalier_HLV_Inter,23,FALSE)-HLOOKUP(JQ4+5,Journalier_HLV_Inter,24,FALSE),IF(AND(WEEKDAY(JQ4,2)=4,COUNTIF(Jours_fériés,AND(JQ4+1,JQ4+4))),HLOOKUP(JQ4+5,Journalier_HLV_Inter,23,FALSE)-HLOOKUP(JQ4+6,Journalier_HLV_Inter,24,FALSE),IF(AND(WEEKDAY(JQ4,2)=4,COUNTIF(Jours_fériés,JQ4+4)),HLOOKUP(JQ4+1,Journalier_HLV_Inter,23,FALSE)-HLOOKUP(JQ4+5,Journalier_HLV_Inter,24,FALSE),IF(AND(WEEKDAY(JQ4,2)=5,COUNTIF(Jours_fériés,JQ4+3)),HLOOKUP(JQ4+4,Journalier_HLV_Inter,23,FALSE)-HLOOKUP(JQ4+5,Journalier_HLV_Inter,24,FALSE),IF(AND(WEEKDAY(JQ4,2)=5,COUNTIF(Jours_fériés,JQ4+4)),HLOOKUP(JQ4+3,Journalier_HLV_Inter,23,FALSE)-HLOOKUP(JQ4+5,Journalier_HLV_Inter,24,FALSE),IF(COUNTIF(Week_end,JQ4),0,IF(COUNTIF(Jours_fériés,JQ4),0,HLOOKUP(JQ4+1,Journalier_HLV_Inter,23,FALSE)-HLOOKUP(JQ4+2,Journalier_HLV_Inter,24,FALSE)))))))))))))))))))</f>
        <v>0</v>
      </c>
      <c r="JR33" s="70">
        <f>IF(WEEKDAY(JR4,2)=5,(HLOOKUP(JR4+3,Journalier_HLV_Inter,23,FALSE)-HLOOKUP(JR4+4,Journalier_HLV_Inter,24,FALSE)),IF(AND(WEEKDAY(JR4,2)=1,COUNTIF(Jours_fériés,AND(JR4+1,IE+2))),HLOOKUP(JR4+3,Journalier_HLV_Inter,23,FALSE)-HLOOKUP(JR4+4,Journalier_HLV_Inter,24,FALSE),IF(AND(WEEKDAY(JR4,2)=1,COUNTIF(Jours_fériés,JR4+1)),HLOOKUP(JR4+2,Journalier_HLV_Inter,23,FALSE)-HLOOKUP(JR4+3,Journalier_HLV_Inter,24,FALSE),IF(AND(WEEKDAY(JR4,2)=1,COUNTIF(Jours_fériés,JR4+2)),HLOOKUP(JR4+1,Journalier_HLV_Inter,23,FALSE)-HLOOKUP(JR4+3,Journalier_HLV_Inter,24,FALSE),IF(AND(WEEKDAY(JR4,2)=2,COUNTIF(Jours_fériés,AND(JR4+1,JR4+2))),HLOOKUP(JR4+3,Journalier_HLV_Inter,23,FALSE)-HLOOKUP(JR4+4,Journalier_HLV_Inter,24,FALSE),IF(AND(WEEKDAY(JR4,2)=2,COUNTIF(Jours_fériés,JR4+1)),HLOOKUP(JR4+2,Journalier_HLV_Inter,23,FALSE)-HLOOKUP(JR4+3,Journalier_HLV_Inter,24,FALSE),IF(AND(WEEKDAY(JR4,2)=2,COUNTIF(Jours_fériés,JR4+2)),HLOOKUP(JR4+1,Journalier_HLV_Inter,23,FALSE)-HLOOKUP(JR4+3,Journalier_HLV_Inter,24,FALSE),IF(AND(WEEKDAY(JR4,2)=3,COUNTIF(Jours_fériés,AND(JR4+1,JR4+2))),HLOOKUP(JR4+3,Journalier_HLV_Inter,23,FALSE)-HLOOKUP(JR4+4,Journalier_HLV_Inter,24,FALSE),IF(AND(WEEKDAY(JR4,2)=3,COUNTIF(Jours_fériés,JR4+1)),HLOOKUP(JR4+2,Journalier_HLV_Inter,23,FALSE)-HLOOKUP(JR4+3,Journalier_HLV_Inter,24,FALSE),IF(AND(WEEKDAY(JR4,2)=3,COUNTIF(Jours_fériés,JR4+2)),HLOOKUP(JR4+1,Journalier_HLV_Inter,23,FALSE)-HLOOKUP(JR4+5,Journalier_HLV_Inter,24,FALSE),IF(WEEKDAY(JR4,2)=4,(HLOOKUP(JR4+1,Journalier_HLV_Inter,23,FALSE)-HLOOKUP(JR4+4,Journalier_HLV_Inter,24,FALSE)),IF(AND(WEEKDAY(JR4,2)=4,COUNTIF(Jours_fériés,JR4+1)),HLOOKUP(JR4+4,Journalier_HLV_Inter,23,FALSE)-HLOOKUP(JR4+5,Journalier_HLV_Inter,24,FALSE),IF(AND(WEEKDAY(JR4,2)=4,COUNTIF(Jours_fériés,AND(JR4+1,JR4+4))),HLOOKUP(JR4+5,Journalier_HLV_Inter,23,FALSE)-HLOOKUP(JR4+6,Journalier_HLV_Inter,24,FALSE),IF(AND(WEEKDAY(JR4,2)=4,COUNTIF(Jours_fériés,JR4+4)),HLOOKUP(JR4+1,Journalier_HLV_Inter,23,FALSE)-HLOOKUP(JR4+5,Journalier_HLV_Inter,24,FALSE),IF(AND(WEEKDAY(JR4,2)=5,COUNTIF(Jours_fériés,JR4+3)),HLOOKUP(JR4+4,Journalier_HLV_Inter,23,FALSE)-HLOOKUP(JR4+5,Journalier_HLV_Inter,24,FALSE),IF(AND(WEEKDAY(JR4,2)=5,COUNTIF(Jours_fériés,JR4+4)),HLOOKUP(JR4+3,Journalier_HLV_Inter,23,FALSE)-HLOOKUP(JR4+5,Journalier_HLV_Inter,24,FALSE),IF(COUNTIF(Week_end,JR4),0,IF(COUNTIF(Jours_fériés,JR4),0,HLOOKUP(JR4+1,Journalier_HLV_Inter,23,FALSE)-HLOOKUP(JR4+2,Journalier_HLV_Inter,24,FALSE)))))))))))))))))))</f>
        <v>0</v>
      </c>
      <c r="JS33" s="70">
        <f>IF(WEEKDAY(JS4,2)=5,(HLOOKUP(JS4+3,Journalier_HLV_Inter,23,FALSE)-HLOOKUP(JS4+4,Journalier_HLV_Inter,24,FALSE)),IF(AND(WEEKDAY(JS4,2)=1,COUNTIF(Jours_fériés,AND(JS4+1,IE+2))),HLOOKUP(JS4+3,Journalier_HLV_Inter,23,FALSE)-HLOOKUP(JS4+4,Journalier_HLV_Inter,24,FALSE),IF(AND(WEEKDAY(JS4,2)=1,COUNTIF(Jours_fériés,JS4+1)),HLOOKUP(JS4+2,Journalier_HLV_Inter,23,FALSE)-HLOOKUP(JS4+3,Journalier_HLV_Inter,24,FALSE),IF(AND(WEEKDAY(JS4,2)=1,COUNTIF(Jours_fériés,JS4+2)),HLOOKUP(JS4+1,Journalier_HLV_Inter,23,FALSE)-HLOOKUP(JS4+3,Journalier_HLV_Inter,24,FALSE),IF(AND(WEEKDAY(JS4,2)=2,COUNTIF(Jours_fériés,AND(JS4+1,JS4+2))),HLOOKUP(JS4+3,Journalier_HLV_Inter,23,FALSE)-HLOOKUP(JS4+4,Journalier_HLV_Inter,24,FALSE),IF(AND(WEEKDAY(JS4,2)=2,COUNTIF(Jours_fériés,JS4+1)),HLOOKUP(JS4+2,Journalier_HLV_Inter,23,FALSE)-HLOOKUP(JS4+3,Journalier_HLV_Inter,24,FALSE),IF(AND(WEEKDAY(JS4,2)=2,COUNTIF(Jours_fériés,JS4+2)),HLOOKUP(JS4+1,Journalier_HLV_Inter,23,FALSE)-HLOOKUP(JS4+3,Journalier_HLV_Inter,24,FALSE),IF(AND(WEEKDAY(JS4,2)=3,COUNTIF(Jours_fériés,AND(JS4+1,JS4+2))),HLOOKUP(JS4+3,Journalier_HLV_Inter,23,FALSE)-HLOOKUP(JS4+4,Journalier_HLV_Inter,24,FALSE),IF(AND(WEEKDAY(JS4,2)=3,COUNTIF(Jours_fériés,JS4+1)),HLOOKUP(JS4+2,Journalier_HLV_Inter,23,FALSE)-HLOOKUP(JS4+3,Journalier_HLV_Inter,24,FALSE),IF(AND(WEEKDAY(JS4,2)=3,COUNTIF(Jours_fériés,JS4+2)),HLOOKUP(JS4+1,Journalier_HLV_Inter,23,FALSE)-HLOOKUP(JS4+5,Journalier_HLV_Inter,24,FALSE),IF(WEEKDAY(JS4,2)=4,(HLOOKUP(JS4+1,Journalier_HLV_Inter,23,FALSE)-HLOOKUP(JS4+4,Journalier_HLV_Inter,24,FALSE)),IF(AND(WEEKDAY(JS4,2)=4,COUNTIF(Jours_fériés,JS4+1)),HLOOKUP(JS4+4,Journalier_HLV_Inter,23,FALSE)-HLOOKUP(JS4+5,Journalier_HLV_Inter,24,FALSE),IF(AND(WEEKDAY(JS4,2)=4,COUNTIF(Jours_fériés,AND(JS4+1,JS4+4))),HLOOKUP(JS4+5,Journalier_HLV_Inter,23,FALSE)-HLOOKUP(JS4+6,Journalier_HLV_Inter,24,FALSE),IF(AND(WEEKDAY(JS4,2)=4,COUNTIF(Jours_fériés,JS4+4)),HLOOKUP(JS4+1,Journalier_HLV_Inter,23,FALSE)-HLOOKUP(JS4+5,Journalier_HLV_Inter,24,FALSE),IF(AND(WEEKDAY(JS4,2)=5,COUNTIF(Jours_fériés,JS4+3)),HLOOKUP(JS4+4,Journalier_HLV_Inter,23,FALSE)-HLOOKUP(JS4+5,Journalier_HLV_Inter,24,FALSE),IF(AND(WEEKDAY(JS4,2)=5,COUNTIF(Jours_fériés,JS4+4)),HLOOKUP(JS4+3,Journalier_HLV_Inter,23,FALSE)-HLOOKUP(JS4+5,Journalier_HLV_Inter,24,FALSE),IF(COUNTIF(Week_end,JS4),0,IF(COUNTIF(Jours_fériés,JS4),0,HLOOKUP(JS4+1,Journalier_HLV_Inter,23,FALSE)-HLOOKUP(JS4+2,Journalier_HLV_Inter,24,FALSE)))))))))))))))))))</f>
        <v>0</v>
      </c>
      <c r="JT33" s="70">
        <f>IF(WEEKDAY(JT4,2)=5,(HLOOKUP(JT4+3,Journalier_HLV_Inter,23,FALSE)-HLOOKUP(JT4+4,Journalier_HLV_Inter,24,FALSE)),IF(AND(WEEKDAY(JT4,2)=1,COUNTIF(Jours_fériés,AND(JT4+1,IE+2))),HLOOKUP(JT4+3,Journalier_HLV_Inter,23,FALSE)-HLOOKUP(JT4+4,Journalier_HLV_Inter,24,FALSE),IF(AND(WEEKDAY(JT4,2)=1,COUNTIF(Jours_fériés,JT4+1)),HLOOKUP(JT4+2,Journalier_HLV_Inter,23,FALSE)-HLOOKUP(JT4+3,Journalier_HLV_Inter,24,FALSE),IF(AND(WEEKDAY(JT4,2)=1,COUNTIF(Jours_fériés,JT4+2)),HLOOKUP(JT4+1,Journalier_HLV_Inter,23,FALSE)-HLOOKUP(JT4+3,Journalier_HLV_Inter,24,FALSE),IF(AND(WEEKDAY(JT4,2)=2,COUNTIF(Jours_fériés,AND(JT4+1,JT4+2))),HLOOKUP(JT4+3,Journalier_HLV_Inter,23,FALSE)-HLOOKUP(JT4+4,Journalier_HLV_Inter,24,FALSE),IF(AND(WEEKDAY(JT4,2)=2,COUNTIF(Jours_fériés,JT4+1)),HLOOKUP(JT4+2,Journalier_HLV_Inter,23,FALSE)-HLOOKUP(JT4+3,Journalier_HLV_Inter,24,FALSE),IF(AND(WEEKDAY(JT4,2)=2,COUNTIF(Jours_fériés,JT4+2)),HLOOKUP(JT4+1,Journalier_HLV_Inter,23,FALSE)-HLOOKUP(JT4+3,Journalier_HLV_Inter,24,FALSE),IF(AND(WEEKDAY(JT4,2)=3,COUNTIF(Jours_fériés,AND(JT4+1,JT4+2))),HLOOKUP(JT4+3,Journalier_HLV_Inter,23,FALSE)-HLOOKUP(JT4+4,Journalier_HLV_Inter,24,FALSE),IF(AND(WEEKDAY(JT4,2)=3,COUNTIF(Jours_fériés,JT4+1)),HLOOKUP(JT4+2,Journalier_HLV_Inter,23,FALSE)-HLOOKUP(JT4+3,Journalier_HLV_Inter,24,FALSE),IF(AND(WEEKDAY(JT4,2)=3,COUNTIF(Jours_fériés,JT4+2)),HLOOKUP(JT4+1,Journalier_HLV_Inter,23,FALSE)-HLOOKUP(JT4+5,Journalier_HLV_Inter,24,FALSE),IF(WEEKDAY(JT4,2)=4,(HLOOKUP(JT4+1,Journalier_HLV_Inter,23,FALSE)-HLOOKUP(JT4+4,Journalier_HLV_Inter,24,FALSE)),IF(AND(WEEKDAY(JT4,2)=4,COUNTIF(Jours_fériés,JT4+1)),HLOOKUP(JT4+4,Journalier_HLV_Inter,23,FALSE)-HLOOKUP(JT4+5,Journalier_HLV_Inter,24,FALSE),IF(AND(WEEKDAY(JT4,2)=4,COUNTIF(Jours_fériés,AND(JT4+1,JT4+4))),HLOOKUP(JT4+5,Journalier_HLV_Inter,23,FALSE)-HLOOKUP(JT4+6,Journalier_HLV_Inter,24,FALSE),IF(AND(WEEKDAY(JT4,2)=4,COUNTIF(Jours_fériés,JT4+4)),HLOOKUP(JT4+1,Journalier_HLV_Inter,23,FALSE)-HLOOKUP(JT4+5,Journalier_HLV_Inter,24,FALSE),IF(AND(WEEKDAY(JT4,2)=5,COUNTIF(Jours_fériés,JT4+3)),HLOOKUP(JT4+4,Journalier_HLV_Inter,23,FALSE)-HLOOKUP(JT4+5,Journalier_HLV_Inter,24,FALSE),IF(AND(WEEKDAY(JT4,2)=5,COUNTIF(Jours_fériés,JT4+4)),HLOOKUP(JT4+3,Journalier_HLV_Inter,23,FALSE)-HLOOKUP(JT4+5,Journalier_HLV_Inter,24,FALSE),IF(COUNTIF(Week_end,JT4),0,IF(COUNTIF(Jours_fériés,JT4),0,HLOOKUP(JT4+1,Journalier_HLV_Inter,23,FALSE)-HLOOKUP(JT4+2,Journalier_HLV_Inter,24,FALSE)))))))))))))))))))</f>
        <v>0</v>
      </c>
      <c r="JU33" s="70">
        <f>IF(WEEKDAY(JU4,2)=5,(HLOOKUP(JU4+3,Journalier_HLV_Inter,23,FALSE)-HLOOKUP(JU4+4,Journalier_HLV_Inter,24,FALSE)),IF(AND(WEEKDAY(JU4,2)=1,COUNTIF(Jours_fériés,AND(JU4+1,IE+2))),HLOOKUP(JU4+3,Journalier_HLV_Inter,23,FALSE)-HLOOKUP(JU4+4,Journalier_HLV_Inter,24,FALSE),IF(AND(WEEKDAY(JU4,2)=1,COUNTIF(Jours_fériés,JU4+1)),HLOOKUP(JU4+2,Journalier_HLV_Inter,23,FALSE)-HLOOKUP(JU4+3,Journalier_HLV_Inter,24,FALSE),IF(AND(WEEKDAY(JU4,2)=1,COUNTIF(Jours_fériés,JU4+2)),HLOOKUP(JU4+1,Journalier_HLV_Inter,23,FALSE)-HLOOKUP(JU4+3,Journalier_HLV_Inter,24,FALSE),IF(AND(WEEKDAY(JU4,2)=2,COUNTIF(Jours_fériés,AND(JU4+1,JU4+2))),HLOOKUP(JU4+3,Journalier_HLV_Inter,23,FALSE)-HLOOKUP(JU4+4,Journalier_HLV_Inter,24,FALSE),IF(AND(WEEKDAY(JU4,2)=2,COUNTIF(Jours_fériés,JU4+1)),HLOOKUP(JU4+2,Journalier_HLV_Inter,23,FALSE)-HLOOKUP(JU4+3,Journalier_HLV_Inter,24,FALSE),IF(AND(WEEKDAY(JU4,2)=2,COUNTIF(Jours_fériés,JU4+2)),HLOOKUP(JU4+1,Journalier_HLV_Inter,23,FALSE)-HLOOKUP(JU4+3,Journalier_HLV_Inter,24,FALSE),IF(AND(WEEKDAY(JU4,2)=3,COUNTIF(Jours_fériés,AND(JU4+1,JU4+2))),HLOOKUP(JU4+3,Journalier_HLV_Inter,23,FALSE)-HLOOKUP(JU4+4,Journalier_HLV_Inter,24,FALSE),IF(AND(WEEKDAY(JU4,2)=3,COUNTIF(Jours_fériés,JU4+1)),HLOOKUP(JU4+2,Journalier_HLV_Inter,23,FALSE)-HLOOKUP(JU4+3,Journalier_HLV_Inter,24,FALSE),IF(AND(WEEKDAY(JU4,2)=3,COUNTIF(Jours_fériés,JU4+2)),HLOOKUP(JU4+1,Journalier_HLV_Inter,23,FALSE)-HLOOKUP(JU4+5,Journalier_HLV_Inter,24,FALSE),IF(WEEKDAY(JU4,2)=4,(HLOOKUP(JU4+1,Journalier_HLV_Inter,23,FALSE)-HLOOKUP(JU4+4,Journalier_HLV_Inter,24,FALSE)),IF(AND(WEEKDAY(JU4,2)=4,COUNTIF(Jours_fériés,JU4+1)),HLOOKUP(JU4+4,Journalier_HLV_Inter,23,FALSE)-HLOOKUP(JU4+5,Journalier_HLV_Inter,24,FALSE),IF(AND(WEEKDAY(JU4,2)=4,COUNTIF(Jours_fériés,AND(JU4+1,JU4+4))),HLOOKUP(JU4+5,Journalier_HLV_Inter,23,FALSE)-HLOOKUP(JU4+6,Journalier_HLV_Inter,24,FALSE),IF(AND(WEEKDAY(JU4,2)=4,COUNTIF(Jours_fériés,JU4+4)),HLOOKUP(JU4+1,Journalier_HLV_Inter,23,FALSE)-HLOOKUP(JU4+5,Journalier_HLV_Inter,24,FALSE),IF(AND(WEEKDAY(JU4,2)=5,COUNTIF(Jours_fériés,JU4+3)),HLOOKUP(JU4+4,Journalier_HLV_Inter,23,FALSE)-HLOOKUP(JU4+5,Journalier_HLV_Inter,24,FALSE),IF(AND(WEEKDAY(JU4,2)=5,COUNTIF(Jours_fériés,JU4+4)),HLOOKUP(JU4+3,Journalier_HLV_Inter,23,FALSE)-HLOOKUP(JU4+5,Journalier_HLV_Inter,24,FALSE),IF(COUNTIF(Week_end,JU4),0,IF(COUNTIF(Jours_fériés,JU4),0,HLOOKUP(JU4+1,Journalier_HLV_Inter,23,FALSE)-HLOOKUP(JU4+2,Journalier_HLV_Inter,24,FALSE)))))))))))))))))))</f>
        <v>0</v>
      </c>
      <c r="JV33" s="70">
        <f>IF(WEEKDAY(JV4,2)=5,(HLOOKUP(JV4+3,Journalier_HLV_Inter,23,FALSE)-HLOOKUP(JV4+4,Journalier_HLV_Inter,24,FALSE)),IF(AND(WEEKDAY(JV4,2)=1,COUNTIF(Jours_fériés,AND(JV4+1,IE+2))),HLOOKUP(JV4+3,Journalier_HLV_Inter,23,FALSE)-HLOOKUP(JV4+4,Journalier_HLV_Inter,24,FALSE),IF(AND(WEEKDAY(JV4,2)=1,COUNTIF(Jours_fériés,JV4+1)),HLOOKUP(JV4+2,Journalier_HLV_Inter,23,FALSE)-HLOOKUP(JV4+3,Journalier_HLV_Inter,24,FALSE),IF(AND(WEEKDAY(JV4,2)=1,COUNTIF(Jours_fériés,JV4+2)),HLOOKUP(JV4+1,Journalier_HLV_Inter,23,FALSE)-HLOOKUP(JV4+3,Journalier_HLV_Inter,24,FALSE),IF(AND(WEEKDAY(JV4,2)=2,COUNTIF(Jours_fériés,AND(JV4+1,JV4+2))),HLOOKUP(JV4+3,Journalier_HLV_Inter,23,FALSE)-HLOOKUP(JV4+4,Journalier_HLV_Inter,24,FALSE),IF(AND(WEEKDAY(JV4,2)=2,COUNTIF(Jours_fériés,JV4+1)),HLOOKUP(JV4+2,Journalier_HLV_Inter,23,FALSE)-HLOOKUP(JV4+3,Journalier_HLV_Inter,24,FALSE),IF(AND(WEEKDAY(JV4,2)=2,COUNTIF(Jours_fériés,JV4+2)),HLOOKUP(JV4+1,Journalier_HLV_Inter,23,FALSE)-HLOOKUP(JV4+3,Journalier_HLV_Inter,24,FALSE),IF(AND(WEEKDAY(JV4,2)=3,COUNTIF(Jours_fériés,AND(JV4+1,JV4+2))),HLOOKUP(JV4+3,Journalier_HLV_Inter,23,FALSE)-HLOOKUP(JV4+4,Journalier_HLV_Inter,24,FALSE),IF(AND(WEEKDAY(JV4,2)=3,COUNTIF(Jours_fériés,JV4+1)),HLOOKUP(JV4+2,Journalier_HLV_Inter,23,FALSE)-HLOOKUP(JV4+3,Journalier_HLV_Inter,24,FALSE),IF(AND(WEEKDAY(JV4,2)=3,COUNTIF(Jours_fériés,JV4+2)),HLOOKUP(JV4+1,Journalier_HLV_Inter,23,FALSE)-HLOOKUP(JV4+5,Journalier_HLV_Inter,24,FALSE),IF(WEEKDAY(JV4,2)=4,(HLOOKUP(JV4+1,Journalier_HLV_Inter,23,FALSE)-HLOOKUP(JV4+4,Journalier_HLV_Inter,24,FALSE)),IF(AND(WEEKDAY(JV4,2)=4,COUNTIF(Jours_fériés,JV4+1)),HLOOKUP(JV4+4,Journalier_HLV_Inter,23,FALSE)-HLOOKUP(JV4+5,Journalier_HLV_Inter,24,FALSE),IF(AND(WEEKDAY(JV4,2)=4,COUNTIF(Jours_fériés,AND(JV4+1,JV4+4))),HLOOKUP(JV4+5,Journalier_HLV_Inter,23,FALSE)-HLOOKUP(JV4+6,Journalier_HLV_Inter,24,FALSE),IF(AND(WEEKDAY(JV4,2)=4,COUNTIF(Jours_fériés,JV4+4)),HLOOKUP(JV4+1,Journalier_HLV_Inter,23,FALSE)-HLOOKUP(JV4+5,Journalier_HLV_Inter,24,FALSE),IF(AND(WEEKDAY(JV4,2)=5,COUNTIF(Jours_fériés,JV4+3)),HLOOKUP(JV4+4,Journalier_HLV_Inter,23,FALSE)-HLOOKUP(JV4+5,Journalier_HLV_Inter,24,FALSE),IF(AND(WEEKDAY(JV4,2)=5,COUNTIF(Jours_fériés,JV4+4)),HLOOKUP(JV4+3,Journalier_HLV_Inter,23,FALSE)-HLOOKUP(JV4+5,Journalier_HLV_Inter,24,FALSE),IF(COUNTIF(Week_end,JV4),0,IF(COUNTIF(Jours_fériés,JV4),0,HLOOKUP(JV4+1,Journalier_HLV_Inter,23,FALSE)-HLOOKUP(JV4+2,Journalier_HLV_Inter,24,FALSE)))))))))))))))))))</f>
        <v>0</v>
      </c>
      <c r="JW33" s="70">
        <f>IF(WEEKDAY(JW4,2)=5,(HLOOKUP(JW4+3,Journalier_HLV_Inter,23,FALSE)-HLOOKUP(JW4+4,Journalier_HLV_Inter,24,FALSE)),IF(AND(WEEKDAY(JW4,2)=1,COUNTIF(Jours_fériés,AND(JW4+1,IE+2))),HLOOKUP(JW4+3,Journalier_HLV_Inter,23,FALSE)-HLOOKUP(JW4+4,Journalier_HLV_Inter,24,FALSE),IF(AND(WEEKDAY(JW4,2)=1,COUNTIF(Jours_fériés,JW4+1)),HLOOKUP(JW4+2,Journalier_HLV_Inter,23,FALSE)-HLOOKUP(JW4+3,Journalier_HLV_Inter,24,FALSE),IF(AND(WEEKDAY(JW4,2)=1,COUNTIF(Jours_fériés,JW4+2)),HLOOKUP(JW4+1,Journalier_HLV_Inter,23,FALSE)-HLOOKUP(JW4+3,Journalier_HLV_Inter,24,FALSE),IF(AND(WEEKDAY(JW4,2)=2,COUNTIF(Jours_fériés,AND(JW4+1,JW4+2))),HLOOKUP(JW4+3,Journalier_HLV_Inter,23,FALSE)-HLOOKUP(JW4+4,Journalier_HLV_Inter,24,FALSE),IF(AND(WEEKDAY(JW4,2)=2,COUNTIF(Jours_fériés,JW4+1)),HLOOKUP(JW4+2,Journalier_HLV_Inter,23,FALSE)-HLOOKUP(JW4+3,Journalier_HLV_Inter,24,FALSE),IF(AND(WEEKDAY(JW4,2)=2,COUNTIF(Jours_fériés,JW4+2)),HLOOKUP(JW4+1,Journalier_HLV_Inter,23,FALSE)-HLOOKUP(JW4+3,Journalier_HLV_Inter,24,FALSE),IF(AND(WEEKDAY(JW4,2)=3,COUNTIF(Jours_fériés,AND(JW4+1,JW4+2))),HLOOKUP(JW4+3,Journalier_HLV_Inter,23,FALSE)-HLOOKUP(JW4+4,Journalier_HLV_Inter,24,FALSE),IF(AND(WEEKDAY(JW4,2)=3,COUNTIF(Jours_fériés,JW4+1)),HLOOKUP(JW4+2,Journalier_HLV_Inter,23,FALSE)-HLOOKUP(JW4+3,Journalier_HLV_Inter,24,FALSE),IF(AND(WEEKDAY(JW4,2)=3,COUNTIF(Jours_fériés,JW4+2)),HLOOKUP(JW4+1,Journalier_HLV_Inter,23,FALSE)-HLOOKUP(JW4+5,Journalier_HLV_Inter,24,FALSE),IF(WEEKDAY(JW4,2)=4,(HLOOKUP(JW4+1,Journalier_HLV_Inter,23,FALSE)-HLOOKUP(JW4+4,Journalier_HLV_Inter,24,FALSE)),IF(AND(WEEKDAY(JW4,2)=4,COUNTIF(Jours_fériés,JW4+1)),HLOOKUP(JW4+4,Journalier_HLV_Inter,23,FALSE)-HLOOKUP(JW4+5,Journalier_HLV_Inter,24,FALSE),IF(AND(WEEKDAY(JW4,2)=4,COUNTIF(Jours_fériés,AND(JW4+1,JW4+4))),HLOOKUP(JW4+5,Journalier_HLV_Inter,23,FALSE)-HLOOKUP(JW4+6,Journalier_HLV_Inter,24,FALSE),IF(AND(WEEKDAY(JW4,2)=4,COUNTIF(Jours_fériés,JW4+4)),HLOOKUP(JW4+1,Journalier_HLV_Inter,23,FALSE)-HLOOKUP(JW4+5,Journalier_HLV_Inter,24,FALSE),IF(AND(WEEKDAY(JW4,2)=5,COUNTIF(Jours_fériés,JW4+3)),HLOOKUP(JW4+4,Journalier_HLV_Inter,23,FALSE)-HLOOKUP(JW4+5,Journalier_HLV_Inter,24,FALSE),IF(AND(WEEKDAY(JW4,2)=5,COUNTIF(Jours_fériés,JW4+4)),HLOOKUP(JW4+3,Journalier_HLV_Inter,23,FALSE)-HLOOKUP(JW4+5,Journalier_HLV_Inter,24,FALSE),IF(COUNTIF(Week_end,JW4),0,IF(COUNTIF(Jours_fériés,JW4),0,HLOOKUP(JW4+1,Journalier_HLV_Inter,23,FALSE)-HLOOKUP(JW4+2,Journalier_HLV_Inter,24,FALSE)))))))))))))))))))</f>
        <v>0</v>
      </c>
      <c r="JX33" s="70">
        <f>IF(WEEKDAY(JX4,2)=5,(HLOOKUP(JX4+3,Journalier_HLV_Inter,23,FALSE)-HLOOKUP(JX4+4,Journalier_HLV_Inter,24,FALSE)),IF(AND(WEEKDAY(JX4,2)=1,COUNTIF(Jours_fériés,AND(JX4+1,IE+2))),HLOOKUP(JX4+3,Journalier_HLV_Inter,23,FALSE)-HLOOKUP(JX4+4,Journalier_HLV_Inter,24,FALSE),IF(AND(WEEKDAY(JX4,2)=1,COUNTIF(Jours_fériés,JX4+1)),HLOOKUP(JX4+2,Journalier_HLV_Inter,23,FALSE)-HLOOKUP(JX4+3,Journalier_HLV_Inter,24,FALSE),IF(AND(WEEKDAY(JX4,2)=1,COUNTIF(Jours_fériés,JX4+2)),HLOOKUP(JX4+1,Journalier_HLV_Inter,23,FALSE)-HLOOKUP(JX4+3,Journalier_HLV_Inter,24,FALSE),IF(AND(WEEKDAY(JX4,2)=2,COUNTIF(Jours_fériés,AND(JX4+1,JX4+2))),HLOOKUP(JX4+3,Journalier_HLV_Inter,23,FALSE)-HLOOKUP(JX4+4,Journalier_HLV_Inter,24,FALSE),IF(AND(WEEKDAY(JX4,2)=2,COUNTIF(Jours_fériés,JX4+1)),HLOOKUP(JX4+2,Journalier_HLV_Inter,23,FALSE)-HLOOKUP(JX4+3,Journalier_HLV_Inter,24,FALSE),IF(AND(WEEKDAY(JX4,2)=2,COUNTIF(Jours_fériés,JX4+2)),HLOOKUP(JX4+1,Journalier_HLV_Inter,23,FALSE)-HLOOKUP(JX4+3,Journalier_HLV_Inter,24,FALSE),IF(AND(WEEKDAY(JX4,2)=3,COUNTIF(Jours_fériés,AND(JX4+1,JX4+2))),HLOOKUP(JX4+3,Journalier_HLV_Inter,23,FALSE)-HLOOKUP(JX4+4,Journalier_HLV_Inter,24,FALSE),IF(AND(WEEKDAY(JX4,2)=3,COUNTIF(Jours_fériés,JX4+1)),HLOOKUP(JX4+2,Journalier_HLV_Inter,23,FALSE)-HLOOKUP(JX4+3,Journalier_HLV_Inter,24,FALSE),IF(AND(WEEKDAY(JX4,2)=3,COUNTIF(Jours_fériés,JX4+2)),HLOOKUP(JX4+1,Journalier_HLV_Inter,23,FALSE)-HLOOKUP(JX4+5,Journalier_HLV_Inter,24,FALSE),IF(WEEKDAY(JX4,2)=4,(HLOOKUP(JX4+1,Journalier_HLV_Inter,23,FALSE)-HLOOKUP(JX4+4,Journalier_HLV_Inter,24,FALSE)),IF(AND(WEEKDAY(JX4,2)=4,COUNTIF(Jours_fériés,JX4+1)),HLOOKUP(JX4+4,Journalier_HLV_Inter,23,FALSE)-HLOOKUP(JX4+5,Journalier_HLV_Inter,24,FALSE),IF(AND(WEEKDAY(JX4,2)=4,COUNTIF(Jours_fériés,AND(JX4+1,JX4+4))),HLOOKUP(JX4+5,Journalier_HLV_Inter,23,FALSE)-HLOOKUP(JX4+6,Journalier_HLV_Inter,24,FALSE),IF(AND(WEEKDAY(JX4,2)=4,COUNTIF(Jours_fériés,JX4+4)),HLOOKUP(JX4+1,Journalier_HLV_Inter,23,FALSE)-HLOOKUP(JX4+5,Journalier_HLV_Inter,24,FALSE),IF(AND(WEEKDAY(JX4,2)=5,COUNTIF(Jours_fériés,JX4+3)),HLOOKUP(JX4+4,Journalier_HLV_Inter,23,FALSE)-HLOOKUP(JX4+5,Journalier_HLV_Inter,24,FALSE),IF(AND(WEEKDAY(JX4,2)=5,COUNTIF(Jours_fériés,JX4+4)),HLOOKUP(JX4+3,Journalier_HLV_Inter,23,FALSE)-HLOOKUP(JX4+5,Journalier_HLV_Inter,24,FALSE),IF(COUNTIF(Week_end,JX4),0,IF(COUNTIF(Jours_fériés,JX4),0,HLOOKUP(JX4+1,Journalier_HLV_Inter,23,FALSE)-HLOOKUP(JX4+2,Journalier_HLV_Inter,24,FALSE)))))))))))))))))))</f>
        <v>0</v>
      </c>
      <c r="JY33" s="70">
        <f>IF(WEEKDAY(JY4,2)=5,(HLOOKUP(JY4+3,Journalier_HLV_Inter,23,FALSE)-HLOOKUP(JY4+4,Journalier_HLV_Inter,24,FALSE)),IF(AND(WEEKDAY(JY4,2)=1,COUNTIF(Jours_fériés,AND(JY4+1,IE+2))),HLOOKUP(JY4+3,Journalier_HLV_Inter,23,FALSE)-HLOOKUP(JY4+4,Journalier_HLV_Inter,24,FALSE),IF(AND(WEEKDAY(JY4,2)=1,COUNTIF(Jours_fériés,JY4+1)),HLOOKUP(JY4+2,Journalier_HLV_Inter,23,FALSE)-HLOOKUP(JY4+3,Journalier_HLV_Inter,24,FALSE),IF(AND(WEEKDAY(JY4,2)=1,COUNTIF(Jours_fériés,JY4+2)),HLOOKUP(JY4+1,Journalier_HLV_Inter,23,FALSE)-HLOOKUP(JY4+3,Journalier_HLV_Inter,24,FALSE),IF(AND(WEEKDAY(JY4,2)=2,COUNTIF(Jours_fériés,AND(JY4+1,JY4+2))),HLOOKUP(JY4+3,Journalier_HLV_Inter,23,FALSE)-HLOOKUP(JY4+4,Journalier_HLV_Inter,24,FALSE),IF(AND(WEEKDAY(JY4,2)=2,COUNTIF(Jours_fériés,JY4+1)),HLOOKUP(JY4+2,Journalier_HLV_Inter,23,FALSE)-HLOOKUP(JY4+3,Journalier_HLV_Inter,24,FALSE),IF(AND(WEEKDAY(JY4,2)=2,COUNTIF(Jours_fériés,JY4+2)),HLOOKUP(JY4+1,Journalier_HLV_Inter,23,FALSE)-HLOOKUP(JY4+3,Journalier_HLV_Inter,24,FALSE),IF(AND(WEEKDAY(JY4,2)=3,COUNTIF(Jours_fériés,AND(JY4+1,JY4+2))),HLOOKUP(JY4+3,Journalier_HLV_Inter,23,FALSE)-HLOOKUP(JY4+4,Journalier_HLV_Inter,24,FALSE),IF(AND(WEEKDAY(JY4,2)=3,COUNTIF(Jours_fériés,JY4+1)),HLOOKUP(JY4+2,Journalier_HLV_Inter,23,FALSE)-HLOOKUP(JY4+3,Journalier_HLV_Inter,24,FALSE),IF(AND(WEEKDAY(JY4,2)=3,COUNTIF(Jours_fériés,JY4+2)),HLOOKUP(JY4+1,Journalier_HLV_Inter,23,FALSE)-HLOOKUP(JY4+5,Journalier_HLV_Inter,24,FALSE),IF(WEEKDAY(JY4,2)=4,(HLOOKUP(JY4+1,Journalier_HLV_Inter,23,FALSE)-HLOOKUP(JY4+4,Journalier_HLV_Inter,24,FALSE)),IF(AND(WEEKDAY(JY4,2)=4,COUNTIF(Jours_fériés,JY4+1)),HLOOKUP(JY4+4,Journalier_HLV_Inter,23,FALSE)-HLOOKUP(JY4+5,Journalier_HLV_Inter,24,FALSE),IF(AND(WEEKDAY(JY4,2)=4,COUNTIF(Jours_fériés,AND(JY4+1,JY4+4))),HLOOKUP(JY4+5,Journalier_HLV_Inter,23,FALSE)-HLOOKUP(JY4+6,Journalier_HLV_Inter,24,FALSE),IF(AND(WEEKDAY(JY4,2)=4,COUNTIF(Jours_fériés,JY4+4)),HLOOKUP(JY4+1,Journalier_HLV_Inter,23,FALSE)-HLOOKUP(JY4+5,Journalier_HLV_Inter,24,FALSE),IF(AND(WEEKDAY(JY4,2)=5,COUNTIF(Jours_fériés,JY4+3)),HLOOKUP(JY4+4,Journalier_HLV_Inter,23,FALSE)-HLOOKUP(JY4+5,Journalier_HLV_Inter,24,FALSE),IF(AND(WEEKDAY(JY4,2)=5,COUNTIF(Jours_fériés,JY4+4)),HLOOKUP(JY4+3,Journalier_HLV_Inter,23,FALSE)-HLOOKUP(JY4+5,Journalier_HLV_Inter,24,FALSE),IF(COUNTIF(Week_end,JY4),0,IF(COUNTIF(Jours_fériés,JY4),0,HLOOKUP(JY4+1,Journalier_HLV_Inter,23,FALSE)-HLOOKUP(JY4+2,Journalier_HLV_Inter,24,FALSE)))))))))))))))))))</f>
        <v>0</v>
      </c>
      <c r="JZ33" s="70">
        <f>IF(WEEKDAY(JZ4,2)=5,(HLOOKUP(JZ4+3,Journalier_HLV_Inter,23,FALSE)-HLOOKUP(JZ4+4,Journalier_HLV_Inter,24,FALSE)),IF(AND(WEEKDAY(JZ4,2)=1,COUNTIF(Jours_fériés,AND(JZ4+1,IE+2))),HLOOKUP(JZ4+3,Journalier_HLV_Inter,23,FALSE)-HLOOKUP(JZ4+4,Journalier_HLV_Inter,24,FALSE),IF(AND(WEEKDAY(JZ4,2)=1,COUNTIF(Jours_fériés,JZ4+1)),HLOOKUP(JZ4+2,Journalier_HLV_Inter,23,FALSE)-HLOOKUP(JZ4+3,Journalier_HLV_Inter,24,FALSE),IF(AND(WEEKDAY(JZ4,2)=1,COUNTIF(Jours_fériés,JZ4+2)),HLOOKUP(JZ4+1,Journalier_HLV_Inter,23,FALSE)-HLOOKUP(JZ4+3,Journalier_HLV_Inter,24,FALSE),IF(AND(WEEKDAY(JZ4,2)=2,COUNTIF(Jours_fériés,AND(JZ4+1,JZ4+2))),HLOOKUP(JZ4+3,Journalier_HLV_Inter,23,FALSE)-HLOOKUP(JZ4+4,Journalier_HLV_Inter,24,FALSE),IF(AND(WEEKDAY(JZ4,2)=2,COUNTIF(Jours_fériés,JZ4+1)),HLOOKUP(JZ4+2,Journalier_HLV_Inter,23,FALSE)-HLOOKUP(JZ4+3,Journalier_HLV_Inter,24,FALSE),IF(AND(WEEKDAY(JZ4,2)=2,COUNTIF(Jours_fériés,JZ4+2)),HLOOKUP(JZ4+1,Journalier_HLV_Inter,23,FALSE)-HLOOKUP(JZ4+3,Journalier_HLV_Inter,24,FALSE),IF(AND(WEEKDAY(JZ4,2)=3,COUNTIF(Jours_fériés,AND(JZ4+1,JZ4+2))),HLOOKUP(JZ4+3,Journalier_HLV_Inter,23,FALSE)-HLOOKUP(JZ4+4,Journalier_HLV_Inter,24,FALSE),IF(AND(WEEKDAY(JZ4,2)=3,COUNTIF(Jours_fériés,JZ4+1)),HLOOKUP(JZ4+2,Journalier_HLV_Inter,23,FALSE)-HLOOKUP(JZ4+3,Journalier_HLV_Inter,24,FALSE),IF(AND(WEEKDAY(JZ4,2)=3,COUNTIF(Jours_fériés,JZ4+2)),HLOOKUP(JZ4+1,Journalier_HLV_Inter,23,FALSE)-HLOOKUP(JZ4+5,Journalier_HLV_Inter,24,FALSE),IF(WEEKDAY(JZ4,2)=4,(HLOOKUP(JZ4+1,Journalier_HLV_Inter,23,FALSE)-HLOOKUP(JZ4+4,Journalier_HLV_Inter,24,FALSE)),IF(AND(WEEKDAY(JZ4,2)=4,COUNTIF(Jours_fériés,JZ4+1)),HLOOKUP(JZ4+4,Journalier_HLV_Inter,23,FALSE)-HLOOKUP(JZ4+5,Journalier_HLV_Inter,24,FALSE),IF(AND(WEEKDAY(JZ4,2)=4,COUNTIF(Jours_fériés,AND(JZ4+1,JZ4+4))),HLOOKUP(JZ4+5,Journalier_HLV_Inter,23,FALSE)-HLOOKUP(JZ4+6,Journalier_HLV_Inter,24,FALSE),IF(AND(WEEKDAY(JZ4,2)=4,COUNTIF(Jours_fériés,JZ4+4)),HLOOKUP(JZ4+1,Journalier_HLV_Inter,23,FALSE)-HLOOKUP(JZ4+5,Journalier_HLV_Inter,24,FALSE),IF(AND(WEEKDAY(JZ4,2)=5,COUNTIF(Jours_fériés,JZ4+3)),HLOOKUP(JZ4+4,Journalier_HLV_Inter,23,FALSE)-HLOOKUP(JZ4+5,Journalier_HLV_Inter,24,FALSE),IF(AND(WEEKDAY(JZ4,2)=5,COUNTIF(Jours_fériés,JZ4+4)),HLOOKUP(JZ4+3,Journalier_HLV_Inter,23,FALSE)-HLOOKUP(JZ4+5,Journalier_HLV_Inter,24,FALSE),IF(COUNTIF(Week_end,JZ4),0,IF(COUNTIF(Jours_fériés,JZ4),0,HLOOKUP(JZ4+1,Journalier_HLV_Inter,23,FALSE)-HLOOKUP(JZ4+2,Journalier_HLV_Inter,24,FALSE)))))))))))))))))))</f>
        <v>0</v>
      </c>
      <c r="KA33" s="70">
        <f>IF(WEEKDAY(KA4,2)=5,(HLOOKUP(KA4+3,Journalier_HLV_Inter,23,FALSE)-HLOOKUP(KA4+4,Journalier_HLV_Inter,24,FALSE)),IF(AND(WEEKDAY(KA4,2)=1,COUNTIF(Jours_fériés,AND(KA4+1,IE+2))),HLOOKUP(KA4+3,Journalier_HLV_Inter,23,FALSE)-HLOOKUP(KA4+4,Journalier_HLV_Inter,24,FALSE),IF(AND(WEEKDAY(KA4,2)=1,COUNTIF(Jours_fériés,KA4+1)),HLOOKUP(KA4+2,Journalier_HLV_Inter,23,FALSE)-HLOOKUP(KA4+3,Journalier_HLV_Inter,24,FALSE),IF(AND(WEEKDAY(KA4,2)=1,COUNTIF(Jours_fériés,KA4+2)),HLOOKUP(KA4+1,Journalier_HLV_Inter,23,FALSE)-HLOOKUP(KA4+3,Journalier_HLV_Inter,24,FALSE),IF(AND(WEEKDAY(KA4,2)=2,COUNTIF(Jours_fériés,AND(KA4+1,KA4+2))),HLOOKUP(KA4+3,Journalier_HLV_Inter,23,FALSE)-HLOOKUP(KA4+4,Journalier_HLV_Inter,24,FALSE),IF(AND(WEEKDAY(KA4,2)=2,COUNTIF(Jours_fériés,KA4+1)),HLOOKUP(KA4+2,Journalier_HLV_Inter,23,FALSE)-HLOOKUP(KA4+3,Journalier_HLV_Inter,24,FALSE),IF(AND(WEEKDAY(KA4,2)=2,COUNTIF(Jours_fériés,KA4+2)),HLOOKUP(KA4+1,Journalier_HLV_Inter,23,FALSE)-HLOOKUP(KA4+3,Journalier_HLV_Inter,24,FALSE),IF(AND(WEEKDAY(KA4,2)=3,COUNTIF(Jours_fériés,AND(KA4+1,KA4+2))),HLOOKUP(KA4+3,Journalier_HLV_Inter,23,FALSE)-HLOOKUP(KA4+4,Journalier_HLV_Inter,24,FALSE),IF(AND(WEEKDAY(KA4,2)=3,COUNTIF(Jours_fériés,KA4+1)),HLOOKUP(KA4+2,Journalier_HLV_Inter,23,FALSE)-HLOOKUP(KA4+3,Journalier_HLV_Inter,24,FALSE),IF(AND(WEEKDAY(KA4,2)=3,COUNTIF(Jours_fériés,KA4+2)),HLOOKUP(KA4+1,Journalier_HLV_Inter,23,FALSE)-HLOOKUP(KA4+5,Journalier_HLV_Inter,24,FALSE),IF(WEEKDAY(KA4,2)=4,(HLOOKUP(KA4+1,Journalier_HLV_Inter,23,FALSE)-HLOOKUP(KA4+4,Journalier_HLV_Inter,24,FALSE)),IF(AND(WEEKDAY(KA4,2)=4,COUNTIF(Jours_fériés,KA4+1)),HLOOKUP(KA4+4,Journalier_HLV_Inter,23,FALSE)-HLOOKUP(KA4+5,Journalier_HLV_Inter,24,FALSE),IF(AND(WEEKDAY(KA4,2)=4,COUNTIF(Jours_fériés,AND(KA4+1,KA4+4))),HLOOKUP(KA4+5,Journalier_HLV_Inter,23,FALSE)-HLOOKUP(KA4+6,Journalier_HLV_Inter,24,FALSE),IF(AND(WEEKDAY(KA4,2)=4,COUNTIF(Jours_fériés,KA4+4)),HLOOKUP(KA4+1,Journalier_HLV_Inter,23,FALSE)-HLOOKUP(KA4+5,Journalier_HLV_Inter,24,FALSE),IF(AND(WEEKDAY(KA4,2)=5,COUNTIF(Jours_fériés,KA4+3)),HLOOKUP(KA4+4,Journalier_HLV_Inter,23,FALSE)-HLOOKUP(KA4+5,Journalier_HLV_Inter,24,FALSE),IF(AND(WEEKDAY(KA4,2)=5,COUNTIF(Jours_fériés,KA4+4)),HLOOKUP(KA4+3,Journalier_HLV_Inter,23,FALSE)-HLOOKUP(KA4+5,Journalier_HLV_Inter,24,FALSE),IF(COUNTIF(Week_end,KA4),0,IF(COUNTIF(Jours_fériés,KA4),0,HLOOKUP(KA4+1,Journalier_HLV_Inter,23,FALSE)-HLOOKUP(KA4+2,Journalier_HLV_Inter,24,FALSE)))))))))))))))))))</f>
        <v>0</v>
      </c>
      <c r="KB33" s="70">
        <f>IF(WEEKDAY(KB4,2)=5,(HLOOKUP(KB4+3,Journalier_HLV_Inter,23,FALSE)-HLOOKUP(KB4+4,Journalier_HLV_Inter,24,FALSE)),IF(AND(WEEKDAY(KB4,2)=1,COUNTIF(Jours_fériés,AND(KB4+1,IE+2))),HLOOKUP(KB4+3,Journalier_HLV_Inter,23,FALSE)-HLOOKUP(KB4+4,Journalier_HLV_Inter,24,FALSE),IF(AND(WEEKDAY(KB4,2)=1,COUNTIF(Jours_fériés,KB4+1)),HLOOKUP(KB4+2,Journalier_HLV_Inter,23,FALSE)-HLOOKUP(KB4+3,Journalier_HLV_Inter,24,FALSE),IF(AND(WEEKDAY(KB4,2)=1,COUNTIF(Jours_fériés,KB4+2)),HLOOKUP(KB4+1,Journalier_HLV_Inter,23,FALSE)-HLOOKUP(KB4+3,Journalier_HLV_Inter,24,FALSE),IF(AND(WEEKDAY(KB4,2)=2,COUNTIF(Jours_fériés,AND(KB4+1,KB4+2))),HLOOKUP(KB4+3,Journalier_HLV_Inter,23,FALSE)-HLOOKUP(KB4+4,Journalier_HLV_Inter,24,FALSE),IF(AND(WEEKDAY(KB4,2)=2,COUNTIF(Jours_fériés,KB4+1)),HLOOKUP(KB4+2,Journalier_HLV_Inter,23,FALSE)-HLOOKUP(KB4+3,Journalier_HLV_Inter,24,FALSE),IF(AND(WEEKDAY(KB4,2)=2,COUNTIF(Jours_fériés,KB4+2)),HLOOKUP(KB4+1,Journalier_HLV_Inter,23,FALSE)-HLOOKUP(KB4+3,Journalier_HLV_Inter,24,FALSE),IF(AND(WEEKDAY(KB4,2)=3,COUNTIF(Jours_fériés,AND(KB4+1,KB4+2))),HLOOKUP(KB4+3,Journalier_HLV_Inter,23,FALSE)-HLOOKUP(KB4+4,Journalier_HLV_Inter,24,FALSE),IF(AND(WEEKDAY(KB4,2)=3,COUNTIF(Jours_fériés,KB4+1)),HLOOKUP(KB4+2,Journalier_HLV_Inter,23,FALSE)-HLOOKUP(KB4+3,Journalier_HLV_Inter,24,FALSE),IF(AND(WEEKDAY(KB4,2)=3,COUNTIF(Jours_fériés,KB4+2)),HLOOKUP(KB4+1,Journalier_HLV_Inter,23,FALSE)-HLOOKUP(KB4+5,Journalier_HLV_Inter,24,FALSE),IF(WEEKDAY(KB4,2)=4,(HLOOKUP(KB4+1,Journalier_HLV_Inter,23,FALSE)-HLOOKUP(KB4+4,Journalier_HLV_Inter,24,FALSE)),IF(AND(WEEKDAY(KB4,2)=4,COUNTIF(Jours_fériés,KB4+1)),HLOOKUP(KB4+4,Journalier_HLV_Inter,23,FALSE)-HLOOKUP(KB4+5,Journalier_HLV_Inter,24,FALSE),IF(AND(WEEKDAY(KB4,2)=4,COUNTIF(Jours_fériés,AND(KB4+1,KB4+4))),HLOOKUP(KB4+5,Journalier_HLV_Inter,23,FALSE)-HLOOKUP(KB4+6,Journalier_HLV_Inter,24,FALSE),IF(AND(WEEKDAY(KB4,2)=4,COUNTIF(Jours_fériés,KB4+4)),HLOOKUP(KB4+1,Journalier_HLV_Inter,23,FALSE)-HLOOKUP(KB4+5,Journalier_HLV_Inter,24,FALSE),IF(AND(WEEKDAY(KB4,2)=5,COUNTIF(Jours_fériés,KB4+3)),HLOOKUP(KB4+4,Journalier_HLV_Inter,23,FALSE)-HLOOKUP(KB4+5,Journalier_HLV_Inter,24,FALSE),IF(AND(WEEKDAY(KB4,2)=5,COUNTIF(Jours_fériés,KB4+4)),HLOOKUP(KB4+3,Journalier_HLV_Inter,23,FALSE)-HLOOKUP(KB4+5,Journalier_HLV_Inter,24,FALSE),IF(COUNTIF(Week_end,KB4),0,IF(COUNTIF(Jours_fériés,KB4),0,HLOOKUP(KB4+1,Journalier_HLV_Inter,23,FALSE)-HLOOKUP(KB4+2,Journalier_HLV_Inter,24,FALSE)))))))))))))))))))</f>
        <v>0</v>
      </c>
      <c r="KC33" s="70">
        <f>IF(WEEKDAY(KC4,2)=5,(HLOOKUP(KC4+3,Journalier_HLV_Inter,23,FALSE)-HLOOKUP(KC4+4,Journalier_HLV_Inter,24,FALSE)),IF(AND(WEEKDAY(KC4,2)=1,COUNTIF(Jours_fériés,AND(KC4+1,IE+2))),HLOOKUP(KC4+3,Journalier_HLV_Inter,23,FALSE)-HLOOKUP(KC4+4,Journalier_HLV_Inter,24,FALSE),IF(AND(WEEKDAY(KC4,2)=1,COUNTIF(Jours_fériés,KC4+1)),HLOOKUP(KC4+2,Journalier_HLV_Inter,23,FALSE)-HLOOKUP(KC4+3,Journalier_HLV_Inter,24,FALSE),IF(AND(WEEKDAY(KC4,2)=1,COUNTIF(Jours_fériés,KC4+2)),HLOOKUP(KC4+1,Journalier_HLV_Inter,23,FALSE)-HLOOKUP(KC4+3,Journalier_HLV_Inter,24,FALSE),IF(AND(WEEKDAY(KC4,2)=2,COUNTIF(Jours_fériés,AND(KC4+1,KC4+2))),HLOOKUP(KC4+3,Journalier_HLV_Inter,23,FALSE)-HLOOKUP(KC4+4,Journalier_HLV_Inter,24,FALSE),IF(AND(WEEKDAY(KC4,2)=2,COUNTIF(Jours_fériés,KC4+1)),HLOOKUP(KC4+2,Journalier_HLV_Inter,23,FALSE)-HLOOKUP(KC4+3,Journalier_HLV_Inter,24,FALSE),IF(AND(WEEKDAY(KC4,2)=2,COUNTIF(Jours_fériés,KC4+2)),HLOOKUP(KC4+1,Journalier_HLV_Inter,23,FALSE)-HLOOKUP(KC4+3,Journalier_HLV_Inter,24,FALSE),IF(AND(WEEKDAY(KC4,2)=3,COUNTIF(Jours_fériés,AND(KC4+1,KC4+2))),HLOOKUP(KC4+3,Journalier_HLV_Inter,23,FALSE)-HLOOKUP(KC4+4,Journalier_HLV_Inter,24,FALSE),IF(AND(WEEKDAY(KC4,2)=3,COUNTIF(Jours_fériés,KC4+1)),HLOOKUP(KC4+2,Journalier_HLV_Inter,23,FALSE)-HLOOKUP(KC4+3,Journalier_HLV_Inter,24,FALSE),IF(AND(WEEKDAY(KC4,2)=3,COUNTIF(Jours_fériés,KC4+2)),HLOOKUP(KC4+1,Journalier_HLV_Inter,23,FALSE)-HLOOKUP(KC4+5,Journalier_HLV_Inter,24,FALSE),IF(WEEKDAY(KC4,2)=4,(HLOOKUP(KC4+1,Journalier_HLV_Inter,23,FALSE)-HLOOKUP(KC4+4,Journalier_HLV_Inter,24,FALSE)),IF(AND(WEEKDAY(KC4,2)=4,COUNTIF(Jours_fériés,KC4+1)),HLOOKUP(KC4+4,Journalier_HLV_Inter,23,FALSE)-HLOOKUP(KC4+5,Journalier_HLV_Inter,24,FALSE),IF(AND(WEEKDAY(KC4,2)=4,COUNTIF(Jours_fériés,AND(KC4+1,KC4+4))),HLOOKUP(KC4+5,Journalier_HLV_Inter,23,FALSE)-HLOOKUP(KC4+6,Journalier_HLV_Inter,24,FALSE),IF(AND(WEEKDAY(KC4,2)=4,COUNTIF(Jours_fériés,KC4+4)),HLOOKUP(KC4+1,Journalier_HLV_Inter,23,FALSE)-HLOOKUP(KC4+5,Journalier_HLV_Inter,24,FALSE),IF(AND(WEEKDAY(KC4,2)=5,COUNTIF(Jours_fériés,KC4+3)),HLOOKUP(KC4+4,Journalier_HLV_Inter,23,FALSE)-HLOOKUP(KC4+5,Journalier_HLV_Inter,24,FALSE),IF(AND(WEEKDAY(KC4,2)=5,COUNTIF(Jours_fériés,KC4+4)),HLOOKUP(KC4+3,Journalier_HLV_Inter,23,FALSE)-HLOOKUP(KC4+5,Journalier_HLV_Inter,24,FALSE),IF(COUNTIF(Week_end,KC4),0,IF(COUNTIF(Jours_fériés,KC4),0,HLOOKUP(KC4+1,Journalier_HLV_Inter,23,FALSE)-HLOOKUP(KC4+2,Journalier_HLV_Inter,24,FALSE)))))))))))))))))))</f>
        <v>0</v>
      </c>
      <c r="KD33" s="70">
        <f>IF(WEEKDAY(KD4,2)=5,(HLOOKUP(KD4+3,Journalier_HLV_Inter,23,FALSE)-HLOOKUP(KD4+4,Journalier_HLV_Inter,24,FALSE)),IF(AND(WEEKDAY(KD4,2)=1,COUNTIF(Jours_fériés,AND(KD4+1,IE+2))),HLOOKUP(KD4+3,Journalier_HLV_Inter,23,FALSE)-HLOOKUP(KD4+4,Journalier_HLV_Inter,24,FALSE),IF(AND(WEEKDAY(KD4,2)=1,COUNTIF(Jours_fériés,KD4+1)),HLOOKUP(KD4+2,Journalier_HLV_Inter,23,FALSE)-HLOOKUP(KD4+3,Journalier_HLV_Inter,24,FALSE),IF(AND(WEEKDAY(KD4,2)=1,COUNTIF(Jours_fériés,KD4+2)),HLOOKUP(KD4+1,Journalier_HLV_Inter,23,FALSE)-HLOOKUP(KD4+3,Journalier_HLV_Inter,24,FALSE),IF(AND(WEEKDAY(KD4,2)=2,COUNTIF(Jours_fériés,AND(KD4+1,KD4+2))),HLOOKUP(KD4+3,Journalier_HLV_Inter,23,FALSE)-HLOOKUP(KD4+4,Journalier_HLV_Inter,24,FALSE),IF(AND(WEEKDAY(KD4,2)=2,COUNTIF(Jours_fériés,KD4+1)),HLOOKUP(KD4+2,Journalier_HLV_Inter,23,FALSE)-HLOOKUP(KD4+3,Journalier_HLV_Inter,24,FALSE),IF(AND(WEEKDAY(KD4,2)=2,COUNTIF(Jours_fériés,KD4+2)),HLOOKUP(KD4+1,Journalier_HLV_Inter,23,FALSE)-HLOOKUP(KD4+3,Journalier_HLV_Inter,24,FALSE),IF(AND(WEEKDAY(KD4,2)=3,COUNTIF(Jours_fériés,AND(KD4+1,KD4+2))),HLOOKUP(KD4+3,Journalier_HLV_Inter,23,FALSE)-HLOOKUP(KD4+4,Journalier_HLV_Inter,24,FALSE),IF(AND(WEEKDAY(KD4,2)=3,COUNTIF(Jours_fériés,KD4+1)),HLOOKUP(KD4+2,Journalier_HLV_Inter,23,FALSE)-HLOOKUP(KD4+3,Journalier_HLV_Inter,24,FALSE),IF(AND(WEEKDAY(KD4,2)=3,COUNTIF(Jours_fériés,KD4+2)),HLOOKUP(KD4+1,Journalier_HLV_Inter,23,FALSE)-HLOOKUP(KD4+5,Journalier_HLV_Inter,24,FALSE),IF(WEEKDAY(KD4,2)=4,(HLOOKUP(KD4+1,Journalier_HLV_Inter,23,FALSE)-HLOOKUP(KD4+4,Journalier_HLV_Inter,24,FALSE)),IF(AND(WEEKDAY(KD4,2)=4,COUNTIF(Jours_fériés,KD4+1)),HLOOKUP(KD4+4,Journalier_HLV_Inter,23,FALSE)-HLOOKUP(KD4+5,Journalier_HLV_Inter,24,FALSE),IF(AND(WEEKDAY(KD4,2)=4,COUNTIF(Jours_fériés,AND(KD4+1,KD4+4))),HLOOKUP(KD4+5,Journalier_HLV_Inter,23,FALSE)-HLOOKUP(KD4+6,Journalier_HLV_Inter,24,FALSE),IF(AND(WEEKDAY(KD4,2)=4,COUNTIF(Jours_fériés,KD4+4)),HLOOKUP(KD4+1,Journalier_HLV_Inter,23,FALSE)-HLOOKUP(KD4+5,Journalier_HLV_Inter,24,FALSE),IF(AND(WEEKDAY(KD4,2)=5,COUNTIF(Jours_fériés,KD4+3)),HLOOKUP(KD4+4,Journalier_HLV_Inter,23,FALSE)-HLOOKUP(KD4+5,Journalier_HLV_Inter,24,FALSE),IF(AND(WEEKDAY(KD4,2)=5,COUNTIF(Jours_fériés,KD4+4)),HLOOKUP(KD4+3,Journalier_HLV_Inter,23,FALSE)-HLOOKUP(KD4+5,Journalier_HLV_Inter,24,FALSE),IF(COUNTIF(Week_end,KD4),0,IF(COUNTIF(Jours_fériés,KD4),0,HLOOKUP(KD4+1,Journalier_HLV_Inter,23,FALSE)-HLOOKUP(KD4+2,Journalier_HLV_Inter,24,FALSE)))))))))))))))))))</f>
        <v>0</v>
      </c>
      <c r="KE33" s="70">
        <f>IF(WEEKDAY(KE4,2)=5,(HLOOKUP(KE4+3,Journalier_HLV_Inter,23,FALSE)-HLOOKUP(KE4+4,Journalier_HLV_Inter,24,FALSE)),IF(AND(WEEKDAY(KE4,2)=1,COUNTIF(Jours_fériés,AND(KE4+1,IE+2))),HLOOKUP(KE4+3,Journalier_HLV_Inter,23,FALSE)-HLOOKUP(KE4+4,Journalier_HLV_Inter,24,FALSE),IF(AND(WEEKDAY(KE4,2)=1,COUNTIF(Jours_fériés,KE4+1)),HLOOKUP(KE4+2,Journalier_HLV_Inter,23,FALSE)-HLOOKUP(KE4+3,Journalier_HLV_Inter,24,FALSE),IF(AND(WEEKDAY(KE4,2)=1,COUNTIF(Jours_fériés,KE4+2)),HLOOKUP(KE4+1,Journalier_HLV_Inter,23,FALSE)-HLOOKUP(KE4+3,Journalier_HLV_Inter,24,FALSE),IF(AND(WEEKDAY(KE4,2)=2,COUNTIF(Jours_fériés,AND(KE4+1,KE4+2))),HLOOKUP(KE4+3,Journalier_HLV_Inter,23,FALSE)-HLOOKUP(KE4+4,Journalier_HLV_Inter,24,FALSE),IF(AND(WEEKDAY(KE4,2)=2,COUNTIF(Jours_fériés,KE4+1)),HLOOKUP(KE4+2,Journalier_HLV_Inter,23,FALSE)-HLOOKUP(KE4+3,Journalier_HLV_Inter,24,FALSE),IF(AND(WEEKDAY(KE4,2)=2,COUNTIF(Jours_fériés,KE4+2)),HLOOKUP(KE4+1,Journalier_HLV_Inter,23,FALSE)-HLOOKUP(KE4+3,Journalier_HLV_Inter,24,FALSE),IF(AND(WEEKDAY(KE4,2)=3,COUNTIF(Jours_fériés,AND(KE4+1,KE4+2))),HLOOKUP(KE4+3,Journalier_HLV_Inter,23,FALSE)-HLOOKUP(KE4+4,Journalier_HLV_Inter,24,FALSE),IF(AND(WEEKDAY(KE4,2)=3,COUNTIF(Jours_fériés,KE4+1)),HLOOKUP(KE4+2,Journalier_HLV_Inter,23,FALSE)-HLOOKUP(KE4+3,Journalier_HLV_Inter,24,FALSE),IF(AND(WEEKDAY(KE4,2)=3,COUNTIF(Jours_fériés,KE4+2)),HLOOKUP(KE4+1,Journalier_HLV_Inter,23,FALSE)-HLOOKUP(KE4+5,Journalier_HLV_Inter,24,FALSE),IF(WEEKDAY(KE4,2)=4,(HLOOKUP(KE4+1,Journalier_HLV_Inter,23,FALSE)-HLOOKUP(KE4+4,Journalier_HLV_Inter,24,FALSE)),IF(AND(WEEKDAY(KE4,2)=4,COUNTIF(Jours_fériés,KE4+1)),HLOOKUP(KE4+4,Journalier_HLV_Inter,23,FALSE)-HLOOKUP(KE4+5,Journalier_HLV_Inter,24,FALSE),IF(AND(WEEKDAY(KE4,2)=4,COUNTIF(Jours_fériés,AND(KE4+1,KE4+4))),HLOOKUP(KE4+5,Journalier_HLV_Inter,23,FALSE)-HLOOKUP(KE4+6,Journalier_HLV_Inter,24,FALSE),IF(AND(WEEKDAY(KE4,2)=4,COUNTIF(Jours_fériés,KE4+4)),HLOOKUP(KE4+1,Journalier_HLV_Inter,23,FALSE)-HLOOKUP(KE4+5,Journalier_HLV_Inter,24,FALSE),IF(AND(WEEKDAY(KE4,2)=5,COUNTIF(Jours_fériés,KE4+3)),HLOOKUP(KE4+4,Journalier_HLV_Inter,23,FALSE)-HLOOKUP(KE4+5,Journalier_HLV_Inter,24,FALSE),IF(AND(WEEKDAY(KE4,2)=5,COUNTIF(Jours_fériés,KE4+4)),HLOOKUP(KE4+3,Journalier_HLV_Inter,23,FALSE)-HLOOKUP(KE4+5,Journalier_HLV_Inter,24,FALSE),IF(COUNTIF(Week_end,KE4),0,IF(COUNTIF(Jours_fériés,KE4),0,HLOOKUP(KE4+1,Journalier_HLV_Inter,23,FALSE)-HLOOKUP(KE4+2,Journalier_HLV_Inter,24,FALSE)))))))))))))))))))</f>
        <v>0</v>
      </c>
      <c r="KF33" s="70">
        <f>IF(WEEKDAY(KF4,2)=5,(HLOOKUP(KF4+3,Journalier_HLV_Inter,23,FALSE)-HLOOKUP(KF4+4,Journalier_HLV_Inter,24,FALSE)),IF(AND(WEEKDAY(KF4,2)=1,COUNTIF(Jours_fériés,AND(KF4+1,IE+2))),HLOOKUP(KF4+3,Journalier_HLV_Inter,23,FALSE)-HLOOKUP(KF4+4,Journalier_HLV_Inter,24,FALSE),IF(AND(WEEKDAY(KF4,2)=1,COUNTIF(Jours_fériés,KF4+1)),HLOOKUP(KF4+2,Journalier_HLV_Inter,23,FALSE)-HLOOKUP(KF4+3,Journalier_HLV_Inter,24,FALSE),IF(AND(WEEKDAY(KF4,2)=1,COUNTIF(Jours_fériés,KF4+2)),HLOOKUP(KF4+1,Journalier_HLV_Inter,23,FALSE)-HLOOKUP(KF4+3,Journalier_HLV_Inter,24,FALSE),IF(AND(WEEKDAY(KF4,2)=2,COUNTIF(Jours_fériés,AND(KF4+1,KF4+2))),HLOOKUP(KF4+3,Journalier_HLV_Inter,23,FALSE)-HLOOKUP(KF4+4,Journalier_HLV_Inter,24,FALSE),IF(AND(WEEKDAY(KF4,2)=2,COUNTIF(Jours_fériés,KF4+1)),HLOOKUP(KF4+2,Journalier_HLV_Inter,23,FALSE)-HLOOKUP(KF4+3,Journalier_HLV_Inter,24,FALSE),IF(AND(WEEKDAY(KF4,2)=2,COUNTIF(Jours_fériés,KF4+2)),HLOOKUP(KF4+1,Journalier_HLV_Inter,23,FALSE)-HLOOKUP(KF4+3,Journalier_HLV_Inter,24,FALSE),IF(AND(WEEKDAY(KF4,2)=3,COUNTIF(Jours_fériés,AND(KF4+1,KF4+2))),HLOOKUP(KF4+3,Journalier_HLV_Inter,23,FALSE)-HLOOKUP(KF4+4,Journalier_HLV_Inter,24,FALSE),IF(AND(WEEKDAY(KF4,2)=3,COUNTIF(Jours_fériés,KF4+1)),HLOOKUP(KF4+2,Journalier_HLV_Inter,23,FALSE)-HLOOKUP(KF4+3,Journalier_HLV_Inter,24,FALSE),IF(AND(WEEKDAY(KF4,2)=3,COUNTIF(Jours_fériés,KF4+2)),HLOOKUP(KF4+1,Journalier_HLV_Inter,23,FALSE)-HLOOKUP(KF4+5,Journalier_HLV_Inter,24,FALSE),IF(WEEKDAY(KF4,2)=4,(HLOOKUP(KF4+1,Journalier_HLV_Inter,23,FALSE)-HLOOKUP(KF4+4,Journalier_HLV_Inter,24,FALSE)),IF(AND(WEEKDAY(KF4,2)=4,COUNTIF(Jours_fériés,KF4+1)),HLOOKUP(KF4+4,Journalier_HLV_Inter,23,FALSE)-HLOOKUP(KF4+5,Journalier_HLV_Inter,24,FALSE),IF(AND(WEEKDAY(KF4,2)=4,COUNTIF(Jours_fériés,AND(KF4+1,KF4+4))),HLOOKUP(KF4+5,Journalier_HLV_Inter,23,FALSE)-HLOOKUP(KF4+6,Journalier_HLV_Inter,24,FALSE),IF(AND(WEEKDAY(KF4,2)=4,COUNTIF(Jours_fériés,KF4+4)),HLOOKUP(KF4+1,Journalier_HLV_Inter,23,FALSE)-HLOOKUP(KF4+5,Journalier_HLV_Inter,24,FALSE),IF(AND(WEEKDAY(KF4,2)=5,COUNTIF(Jours_fériés,KF4+3)),HLOOKUP(KF4+4,Journalier_HLV_Inter,23,FALSE)-HLOOKUP(KF4+5,Journalier_HLV_Inter,24,FALSE),IF(AND(WEEKDAY(KF4,2)=5,COUNTIF(Jours_fériés,KF4+4)),HLOOKUP(KF4+3,Journalier_HLV_Inter,23,FALSE)-HLOOKUP(KF4+5,Journalier_HLV_Inter,24,FALSE),IF(COUNTIF(Week_end,KF4),0,IF(COUNTIF(Jours_fériés,KF4),0,HLOOKUP(KF4+1,Journalier_HLV_Inter,23,FALSE)-HLOOKUP(KF4+2,Journalier_HLV_Inter,24,FALSE)))))))))))))))))))</f>
        <v>0</v>
      </c>
      <c r="KG33" s="70">
        <f>IF(WEEKDAY(KG4,2)=5,(HLOOKUP(KG4+3,Journalier_HLV_Inter,23,FALSE)-HLOOKUP(KG4+4,Journalier_HLV_Inter,24,FALSE)),IF(AND(WEEKDAY(KG4,2)=1,COUNTIF(Jours_fériés,AND(KG4+1,IE+2))),HLOOKUP(KG4+3,Journalier_HLV_Inter,23,FALSE)-HLOOKUP(KG4+4,Journalier_HLV_Inter,24,FALSE),IF(AND(WEEKDAY(KG4,2)=1,COUNTIF(Jours_fériés,KG4+1)),HLOOKUP(KG4+2,Journalier_HLV_Inter,23,FALSE)-HLOOKUP(KG4+3,Journalier_HLV_Inter,24,FALSE),IF(AND(WEEKDAY(KG4,2)=1,COUNTIF(Jours_fériés,KG4+2)),HLOOKUP(KG4+1,Journalier_HLV_Inter,23,FALSE)-HLOOKUP(KG4+3,Journalier_HLV_Inter,24,FALSE),IF(AND(WEEKDAY(KG4,2)=2,COUNTIF(Jours_fériés,AND(KG4+1,KG4+2))),HLOOKUP(KG4+3,Journalier_HLV_Inter,23,FALSE)-HLOOKUP(KG4+4,Journalier_HLV_Inter,24,FALSE),IF(AND(WEEKDAY(KG4,2)=2,COUNTIF(Jours_fériés,KG4+1)),HLOOKUP(KG4+2,Journalier_HLV_Inter,23,FALSE)-HLOOKUP(KG4+3,Journalier_HLV_Inter,24,FALSE),IF(AND(WEEKDAY(KG4,2)=2,COUNTIF(Jours_fériés,KG4+2)),HLOOKUP(KG4+1,Journalier_HLV_Inter,23,FALSE)-HLOOKUP(KG4+3,Journalier_HLV_Inter,24,FALSE),IF(AND(WEEKDAY(KG4,2)=3,COUNTIF(Jours_fériés,AND(KG4+1,KG4+2))),HLOOKUP(KG4+3,Journalier_HLV_Inter,23,FALSE)-HLOOKUP(KG4+4,Journalier_HLV_Inter,24,FALSE),IF(AND(WEEKDAY(KG4,2)=3,COUNTIF(Jours_fériés,KG4+1)),HLOOKUP(KG4+2,Journalier_HLV_Inter,23,FALSE)-HLOOKUP(KG4+3,Journalier_HLV_Inter,24,FALSE),IF(AND(WEEKDAY(KG4,2)=3,COUNTIF(Jours_fériés,KG4+2)),HLOOKUP(KG4+1,Journalier_HLV_Inter,23,FALSE)-HLOOKUP(KG4+5,Journalier_HLV_Inter,24,FALSE),IF(WEEKDAY(KG4,2)=4,(HLOOKUP(KG4+1,Journalier_HLV_Inter,23,FALSE)-HLOOKUP(KG4+4,Journalier_HLV_Inter,24,FALSE)),IF(AND(WEEKDAY(KG4,2)=4,COUNTIF(Jours_fériés,KG4+1)),HLOOKUP(KG4+4,Journalier_HLV_Inter,23,FALSE)-HLOOKUP(KG4+5,Journalier_HLV_Inter,24,FALSE),IF(AND(WEEKDAY(KG4,2)=4,COUNTIF(Jours_fériés,AND(KG4+1,KG4+4))),HLOOKUP(KG4+5,Journalier_HLV_Inter,23,FALSE)-HLOOKUP(KG4+6,Journalier_HLV_Inter,24,FALSE),IF(AND(WEEKDAY(KG4,2)=4,COUNTIF(Jours_fériés,KG4+4)),HLOOKUP(KG4+1,Journalier_HLV_Inter,23,FALSE)-HLOOKUP(KG4+5,Journalier_HLV_Inter,24,FALSE),IF(AND(WEEKDAY(KG4,2)=5,COUNTIF(Jours_fériés,KG4+3)),HLOOKUP(KG4+4,Journalier_HLV_Inter,23,FALSE)-HLOOKUP(KG4+5,Journalier_HLV_Inter,24,FALSE),IF(AND(WEEKDAY(KG4,2)=5,COUNTIF(Jours_fériés,KG4+4)),HLOOKUP(KG4+3,Journalier_HLV_Inter,23,FALSE)-HLOOKUP(KG4+5,Journalier_HLV_Inter,24,FALSE),IF(COUNTIF(Week_end,KG4),0,IF(COUNTIF(Jours_fériés,KG4),0,HLOOKUP(KG4+1,Journalier_HLV_Inter,23,FALSE)-HLOOKUP(KG4+2,Journalier_HLV_Inter,24,FALSE)))))))))))))))))))</f>
        <v>0</v>
      </c>
      <c r="KH33" s="70">
        <f>IF(WEEKDAY(KH4,2)=5,(HLOOKUP(KH4+3,Journalier_HLV_Inter,23,FALSE)-HLOOKUP(KH4+4,Journalier_HLV_Inter,24,FALSE)),IF(AND(WEEKDAY(KH4,2)=1,COUNTIF(Jours_fériés,AND(KH4+1,IE+2))),HLOOKUP(KH4+3,Journalier_HLV_Inter,23,FALSE)-HLOOKUP(KH4+4,Journalier_HLV_Inter,24,FALSE),IF(AND(WEEKDAY(KH4,2)=1,COUNTIF(Jours_fériés,KH4+1)),HLOOKUP(KH4+2,Journalier_HLV_Inter,23,FALSE)-HLOOKUP(KH4+3,Journalier_HLV_Inter,24,FALSE),IF(AND(WEEKDAY(KH4,2)=1,COUNTIF(Jours_fériés,KH4+2)),HLOOKUP(KH4+1,Journalier_HLV_Inter,23,FALSE)-HLOOKUP(KH4+3,Journalier_HLV_Inter,24,FALSE),IF(AND(WEEKDAY(KH4,2)=2,COUNTIF(Jours_fériés,AND(KH4+1,KH4+2))),HLOOKUP(KH4+3,Journalier_HLV_Inter,23,FALSE)-HLOOKUP(KH4+4,Journalier_HLV_Inter,24,FALSE),IF(AND(WEEKDAY(KH4,2)=2,COUNTIF(Jours_fériés,KH4+1)),HLOOKUP(KH4+2,Journalier_HLV_Inter,23,FALSE)-HLOOKUP(KH4+3,Journalier_HLV_Inter,24,FALSE),IF(AND(WEEKDAY(KH4,2)=2,COUNTIF(Jours_fériés,KH4+2)),HLOOKUP(KH4+1,Journalier_HLV_Inter,23,FALSE)-HLOOKUP(KH4+3,Journalier_HLV_Inter,24,FALSE),IF(AND(WEEKDAY(KH4,2)=3,COUNTIF(Jours_fériés,AND(KH4+1,KH4+2))),HLOOKUP(KH4+3,Journalier_HLV_Inter,23,FALSE)-HLOOKUP(KH4+4,Journalier_HLV_Inter,24,FALSE),IF(AND(WEEKDAY(KH4,2)=3,COUNTIF(Jours_fériés,KH4+1)),HLOOKUP(KH4+2,Journalier_HLV_Inter,23,FALSE)-HLOOKUP(KH4+3,Journalier_HLV_Inter,24,FALSE),IF(AND(WEEKDAY(KH4,2)=3,COUNTIF(Jours_fériés,KH4+2)),HLOOKUP(KH4+1,Journalier_HLV_Inter,23,FALSE)-HLOOKUP(KH4+5,Journalier_HLV_Inter,24,FALSE),IF(WEEKDAY(KH4,2)=4,(HLOOKUP(KH4+1,Journalier_HLV_Inter,23,FALSE)-HLOOKUP(KH4+4,Journalier_HLV_Inter,24,FALSE)),IF(AND(WEEKDAY(KH4,2)=4,COUNTIF(Jours_fériés,KH4+1)),HLOOKUP(KH4+4,Journalier_HLV_Inter,23,FALSE)-HLOOKUP(KH4+5,Journalier_HLV_Inter,24,FALSE),IF(AND(WEEKDAY(KH4,2)=4,COUNTIF(Jours_fériés,AND(KH4+1,KH4+4))),HLOOKUP(KH4+5,Journalier_HLV_Inter,23,FALSE)-HLOOKUP(KH4+6,Journalier_HLV_Inter,24,FALSE),IF(AND(WEEKDAY(KH4,2)=4,COUNTIF(Jours_fériés,KH4+4)),HLOOKUP(KH4+1,Journalier_HLV_Inter,23,FALSE)-HLOOKUP(KH4+5,Journalier_HLV_Inter,24,FALSE),IF(AND(WEEKDAY(KH4,2)=5,COUNTIF(Jours_fériés,KH4+3)),HLOOKUP(KH4+4,Journalier_HLV_Inter,23,FALSE)-HLOOKUP(KH4+5,Journalier_HLV_Inter,24,FALSE),IF(AND(WEEKDAY(KH4,2)=5,COUNTIF(Jours_fériés,KH4+4)),HLOOKUP(KH4+3,Journalier_HLV_Inter,23,FALSE)-HLOOKUP(KH4+5,Journalier_HLV_Inter,24,FALSE),IF(COUNTIF(Week_end,KH4),0,IF(COUNTIF(Jours_fériés,KH4),0,HLOOKUP(KH4+1,Journalier_HLV_Inter,23,FALSE)-HLOOKUP(KH4+2,Journalier_HLV_Inter,24,FALSE)))))))))))))))))))</f>
        <v>0</v>
      </c>
      <c r="KI33" s="70">
        <f>IF(WEEKDAY(KI4,2)=5,(HLOOKUP(KI4+3,Journalier_HLV_Inter,23,FALSE)-HLOOKUP(KI4+4,Journalier_HLV_Inter,24,FALSE)),IF(AND(WEEKDAY(KI4,2)=1,COUNTIF(Jours_fériés,AND(KI4+1,IE+2))),HLOOKUP(KI4+3,Journalier_HLV_Inter,23,FALSE)-HLOOKUP(KI4+4,Journalier_HLV_Inter,24,FALSE),IF(AND(WEEKDAY(KI4,2)=1,COUNTIF(Jours_fériés,KI4+1)),HLOOKUP(KI4+2,Journalier_HLV_Inter,23,FALSE)-HLOOKUP(KI4+3,Journalier_HLV_Inter,24,FALSE),IF(AND(WEEKDAY(KI4,2)=1,COUNTIF(Jours_fériés,KI4+2)),HLOOKUP(KI4+1,Journalier_HLV_Inter,23,FALSE)-HLOOKUP(KI4+3,Journalier_HLV_Inter,24,FALSE),IF(AND(WEEKDAY(KI4,2)=2,COUNTIF(Jours_fériés,AND(KI4+1,KI4+2))),HLOOKUP(KI4+3,Journalier_HLV_Inter,23,FALSE)-HLOOKUP(KI4+4,Journalier_HLV_Inter,24,FALSE),IF(AND(WEEKDAY(KI4,2)=2,COUNTIF(Jours_fériés,KI4+1)),HLOOKUP(KI4+2,Journalier_HLV_Inter,23,FALSE)-HLOOKUP(KI4+3,Journalier_HLV_Inter,24,FALSE),IF(AND(WEEKDAY(KI4,2)=2,COUNTIF(Jours_fériés,KI4+2)),HLOOKUP(KI4+1,Journalier_HLV_Inter,23,FALSE)-HLOOKUP(KI4+3,Journalier_HLV_Inter,24,FALSE),IF(AND(WEEKDAY(KI4,2)=3,COUNTIF(Jours_fériés,AND(KI4+1,KI4+2))),HLOOKUP(KI4+3,Journalier_HLV_Inter,23,FALSE)-HLOOKUP(KI4+4,Journalier_HLV_Inter,24,FALSE),IF(AND(WEEKDAY(KI4,2)=3,COUNTIF(Jours_fériés,KI4+1)),HLOOKUP(KI4+2,Journalier_HLV_Inter,23,FALSE)-HLOOKUP(KI4+3,Journalier_HLV_Inter,24,FALSE),IF(AND(WEEKDAY(KI4,2)=3,COUNTIF(Jours_fériés,KI4+2)),HLOOKUP(KI4+1,Journalier_HLV_Inter,23,FALSE)-HLOOKUP(KI4+5,Journalier_HLV_Inter,24,FALSE),IF(WEEKDAY(KI4,2)=4,(HLOOKUP(KI4+1,Journalier_HLV_Inter,23,FALSE)-HLOOKUP(KI4+4,Journalier_HLV_Inter,24,FALSE)),IF(AND(WEEKDAY(KI4,2)=4,COUNTIF(Jours_fériés,KI4+1)),HLOOKUP(KI4+4,Journalier_HLV_Inter,23,FALSE)-HLOOKUP(KI4+5,Journalier_HLV_Inter,24,FALSE),IF(AND(WEEKDAY(KI4,2)=4,COUNTIF(Jours_fériés,AND(KI4+1,KI4+4))),HLOOKUP(KI4+5,Journalier_HLV_Inter,23,FALSE)-HLOOKUP(KI4+6,Journalier_HLV_Inter,24,FALSE),IF(AND(WEEKDAY(KI4,2)=4,COUNTIF(Jours_fériés,KI4+4)),HLOOKUP(KI4+1,Journalier_HLV_Inter,23,FALSE)-HLOOKUP(KI4+5,Journalier_HLV_Inter,24,FALSE),IF(AND(WEEKDAY(KI4,2)=5,COUNTIF(Jours_fériés,KI4+3)),HLOOKUP(KI4+4,Journalier_HLV_Inter,23,FALSE)-HLOOKUP(KI4+5,Journalier_HLV_Inter,24,FALSE),IF(AND(WEEKDAY(KI4,2)=5,COUNTIF(Jours_fériés,KI4+4)),HLOOKUP(KI4+3,Journalier_HLV_Inter,23,FALSE)-HLOOKUP(KI4+5,Journalier_HLV_Inter,24,FALSE),IF(COUNTIF(Week_end,KI4),0,IF(COUNTIF(Jours_fériés,KI4),0,HLOOKUP(KI4+1,Journalier_HLV_Inter,23,FALSE)-HLOOKUP(KI4+2,Journalier_HLV_Inter,24,FALSE)))))))))))))))))))</f>
        <v>0</v>
      </c>
      <c r="KJ33" s="70">
        <f>IF(WEEKDAY(KJ4,2)=5,(HLOOKUP(KJ4+3,Journalier_HLV_Inter,23,FALSE)-HLOOKUP(KJ4+4,Journalier_HLV_Inter,24,FALSE)),IF(AND(WEEKDAY(KJ4,2)=1,COUNTIF(Jours_fériés,AND(KJ4+1,IE+2))),HLOOKUP(KJ4+3,Journalier_HLV_Inter,23,FALSE)-HLOOKUP(KJ4+4,Journalier_HLV_Inter,24,FALSE),IF(AND(WEEKDAY(KJ4,2)=1,COUNTIF(Jours_fériés,KJ4+1)),HLOOKUP(KJ4+2,Journalier_HLV_Inter,23,FALSE)-HLOOKUP(KJ4+3,Journalier_HLV_Inter,24,FALSE),IF(AND(WEEKDAY(KJ4,2)=1,COUNTIF(Jours_fériés,KJ4+2)),HLOOKUP(KJ4+1,Journalier_HLV_Inter,23,FALSE)-HLOOKUP(KJ4+3,Journalier_HLV_Inter,24,FALSE),IF(AND(WEEKDAY(KJ4,2)=2,COUNTIF(Jours_fériés,AND(KJ4+1,KJ4+2))),HLOOKUP(KJ4+3,Journalier_HLV_Inter,23,FALSE)-HLOOKUP(KJ4+4,Journalier_HLV_Inter,24,FALSE),IF(AND(WEEKDAY(KJ4,2)=2,COUNTIF(Jours_fériés,KJ4+1)),HLOOKUP(KJ4+2,Journalier_HLV_Inter,23,FALSE)-HLOOKUP(KJ4+3,Journalier_HLV_Inter,24,FALSE),IF(AND(WEEKDAY(KJ4,2)=2,COUNTIF(Jours_fériés,KJ4+2)),HLOOKUP(KJ4+1,Journalier_HLV_Inter,23,FALSE)-HLOOKUP(KJ4+3,Journalier_HLV_Inter,24,FALSE),IF(AND(WEEKDAY(KJ4,2)=3,COUNTIF(Jours_fériés,AND(KJ4+1,KJ4+2))),HLOOKUP(KJ4+3,Journalier_HLV_Inter,23,FALSE)-HLOOKUP(KJ4+4,Journalier_HLV_Inter,24,FALSE),IF(AND(WEEKDAY(KJ4,2)=3,COUNTIF(Jours_fériés,KJ4+1)),HLOOKUP(KJ4+2,Journalier_HLV_Inter,23,FALSE)-HLOOKUP(KJ4+3,Journalier_HLV_Inter,24,FALSE),IF(AND(WEEKDAY(KJ4,2)=3,COUNTIF(Jours_fériés,KJ4+2)),HLOOKUP(KJ4+1,Journalier_HLV_Inter,23,FALSE)-HLOOKUP(KJ4+5,Journalier_HLV_Inter,24,FALSE),IF(WEEKDAY(KJ4,2)=4,(HLOOKUP(KJ4+1,Journalier_HLV_Inter,23,FALSE)-HLOOKUP(KJ4+4,Journalier_HLV_Inter,24,FALSE)),IF(AND(WEEKDAY(KJ4,2)=4,COUNTIF(Jours_fériés,KJ4+1)),HLOOKUP(KJ4+4,Journalier_HLV_Inter,23,FALSE)-HLOOKUP(KJ4+5,Journalier_HLV_Inter,24,FALSE),IF(AND(WEEKDAY(KJ4,2)=4,COUNTIF(Jours_fériés,AND(KJ4+1,KJ4+4))),HLOOKUP(KJ4+5,Journalier_HLV_Inter,23,FALSE)-HLOOKUP(KJ4+6,Journalier_HLV_Inter,24,FALSE),IF(AND(WEEKDAY(KJ4,2)=4,COUNTIF(Jours_fériés,KJ4+4)),HLOOKUP(KJ4+1,Journalier_HLV_Inter,23,FALSE)-HLOOKUP(KJ4+5,Journalier_HLV_Inter,24,FALSE),IF(AND(WEEKDAY(KJ4,2)=5,COUNTIF(Jours_fériés,KJ4+3)),HLOOKUP(KJ4+4,Journalier_HLV_Inter,23,FALSE)-HLOOKUP(KJ4+5,Journalier_HLV_Inter,24,FALSE),IF(AND(WEEKDAY(KJ4,2)=5,COUNTIF(Jours_fériés,KJ4+4)),HLOOKUP(KJ4+3,Journalier_HLV_Inter,23,FALSE)-HLOOKUP(KJ4+5,Journalier_HLV_Inter,24,FALSE),IF(COUNTIF(Week_end,KJ4),0,IF(COUNTIF(Jours_fériés,KJ4),0,HLOOKUP(KJ4+1,Journalier_HLV_Inter,23,FALSE)-HLOOKUP(KJ4+2,Journalier_HLV_Inter,24,FALSE)))))))))))))))))))</f>
        <v>0</v>
      </c>
      <c r="KK33" s="70">
        <f>IF(WEEKDAY(KK4,2)=5,(HLOOKUP(KK4+3,Journalier_HLV_Inter,23,FALSE)-HLOOKUP(KK4+4,Journalier_HLV_Inter,24,FALSE)),IF(AND(WEEKDAY(KK4,2)=1,COUNTIF(Jours_fériés,AND(KK4+1,IE+2))),HLOOKUP(KK4+3,Journalier_HLV_Inter,23,FALSE)-HLOOKUP(KK4+4,Journalier_HLV_Inter,24,FALSE),IF(AND(WEEKDAY(KK4,2)=1,COUNTIF(Jours_fériés,KK4+1)),HLOOKUP(KK4+2,Journalier_HLV_Inter,23,FALSE)-HLOOKUP(KK4+3,Journalier_HLV_Inter,24,FALSE),IF(AND(WEEKDAY(KK4,2)=1,COUNTIF(Jours_fériés,KK4+2)),HLOOKUP(KK4+1,Journalier_HLV_Inter,23,FALSE)-HLOOKUP(KK4+3,Journalier_HLV_Inter,24,FALSE),IF(AND(WEEKDAY(KK4,2)=2,COUNTIF(Jours_fériés,AND(KK4+1,KK4+2))),HLOOKUP(KK4+3,Journalier_HLV_Inter,23,FALSE)-HLOOKUP(KK4+4,Journalier_HLV_Inter,24,FALSE),IF(AND(WEEKDAY(KK4,2)=2,COUNTIF(Jours_fériés,KK4+1)),HLOOKUP(KK4+2,Journalier_HLV_Inter,23,FALSE)-HLOOKUP(KK4+3,Journalier_HLV_Inter,24,FALSE),IF(AND(WEEKDAY(KK4,2)=2,COUNTIF(Jours_fériés,KK4+2)),HLOOKUP(KK4+1,Journalier_HLV_Inter,23,FALSE)-HLOOKUP(KK4+3,Journalier_HLV_Inter,24,FALSE),IF(AND(WEEKDAY(KK4,2)=3,COUNTIF(Jours_fériés,AND(KK4+1,KK4+2))),HLOOKUP(KK4+3,Journalier_HLV_Inter,23,FALSE)-HLOOKUP(KK4+4,Journalier_HLV_Inter,24,FALSE),IF(AND(WEEKDAY(KK4,2)=3,COUNTIF(Jours_fériés,KK4+1)),HLOOKUP(KK4+2,Journalier_HLV_Inter,23,FALSE)-HLOOKUP(KK4+3,Journalier_HLV_Inter,24,FALSE),IF(AND(WEEKDAY(KK4,2)=3,COUNTIF(Jours_fériés,KK4+2)),HLOOKUP(KK4+1,Journalier_HLV_Inter,23,FALSE)-HLOOKUP(KK4+5,Journalier_HLV_Inter,24,FALSE),IF(WEEKDAY(KK4,2)=4,(HLOOKUP(KK4+1,Journalier_HLV_Inter,23,FALSE)-HLOOKUP(KK4+4,Journalier_HLV_Inter,24,FALSE)),IF(AND(WEEKDAY(KK4,2)=4,COUNTIF(Jours_fériés,KK4+1)),HLOOKUP(KK4+4,Journalier_HLV_Inter,23,FALSE)-HLOOKUP(KK4+5,Journalier_HLV_Inter,24,FALSE),IF(AND(WEEKDAY(KK4,2)=4,COUNTIF(Jours_fériés,AND(KK4+1,KK4+4))),HLOOKUP(KK4+5,Journalier_HLV_Inter,23,FALSE)-HLOOKUP(KK4+6,Journalier_HLV_Inter,24,FALSE),IF(AND(WEEKDAY(KK4,2)=4,COUNTIF(Jours_fériés,KK4+4)),HLOOKUP(KK4+1,Journalier_HLV_Inter,23,FALSE)-HLOOKUP(KK4+5,Journalier_HLV_Inter,24,FALSE),IF(AND(WEEKDAY(KK4,2)=5,COUNTIF(Jours_fériés,KK4+3)),HLOOKUP(KK4+4,Journalier_HLV_Inter,23,FALSE)-HLOOKUP(KK4+5,Journalier_HLV_Inter,24,FALSE),IF(AND(WEEKDAY(KK4,2)=5,COUNTIF(Jours_fériés,KK4+4)),HLOOKUP(KK4+3,Journalier_HLV_Inter,23,FALSE)-HLOOKUP(KK4+5,Journalier_HLV_Inter,24,FALSE),IF(COUNTIF(Week_end,KK4),0,IF(COUNTIF(Jours_fériés,KK4),0,HLOOKUP(KK4+1,Journalier_HLV_Inter,23,FALSE)-HLOOKUP(KK4+2,Journalier_HLV_Inter,24,FALSE)))))))))))))))))))</f>
        <v>0</v>
      </c>
      <c r="KL33" s="70">
        <f>IF(WEEKDAY(KL4,2)=5,(HLOOKUP(KL4+3,Journalier_HLV_Inter,23,FALSE)-HLOOKUP(KL4+4,Journalier_HLV_Inter,24,FALSE)),IF(AND(WEEKDAY(KL4,2)=1,COUNTIF(Jours_fériés,AND(KL4+1,IE+2))),HLOOKUP(KL4+3,Journalier_HLV_Inter,23,FALSE)-HLOOKUP(KL4+4,Journalier_HLV_Inter,24,FALSE),IF(AND(WEEKDAY(KL4,2)=1,COUNTIF(Jours_fériés,KL4+1)),HLOOKUP(KL4+2,Journalier_HLV_Inter,23,FALSE)-HLOOKUP(KL4+3,Journalier_HLV_Inter,24,FALSE),IF(AND(WEEKDAY(KL4,2)=1,COUNTIF(Jours_fériés,KL4+2)),HLOOKUP(KL4+1,Journalier_HLV_Inter,23,FALSE)-HLOOKUP(KL4+3,Journalier_HLV_Inter,24,FALSE),IF(AND(WEEKDAY(KL4,2)=2,COUNTIF(Jours_fériés,AND(KL4+1,KL4+2))),HLOOKUP(KL4+3,Journalier_HLV_Inter,23,FALSE)-HLOOKUP(KL4+4,Journalier_HLV_Inter,24,FALSE),IF(AND(WEEKDAY(KL4,2)=2,COUNTIF(Jours_fériés,KL4+1)),HLOOKUP(KL4+2,Journalier_HLV_Inter,23,FALSE)-HLOOKUP(KL4+3,Journalier_HLV_Inter,24,FALSE),IF(AND(WEEKDAY(KL4,2)=2,COUNTIF(Jours_fériés,KL4+2)),HLOOKUP(KL4+1,Journalier_HLV_Inter,23,FALSE)-HLOOKUP(KL4+3,Journalier_HLV_Inter,24,FALSE),IF(AND(WEEKDAY(KL4,2)=3,COUNTIF(Jours_fériés,AND(KL4+1,KL4+2))),HLOOKUP(KL4+3,Journalier_HLV_Inter,23,FALSE)-HLOOKUP(KL4+4,Journalier_HLV_Inter,24,FALSE),IF(AND(WEEKDAY(KL4,2)=3,COUNTIF(Jours_fériés,KL4+1)),HLOOKUP(KL4+2,Journalier_HLV_Inter,23,FALSE)-HLOOKUP(KL4+3,Journalier_HLV_Inter,24,FALSE),IF(AND(WEEKDAY(KL4,2)=3,COUNTIF(Jours_fériés,KL4+2)),HLOOKUP(KL4+1,Journalier_HLV_Inter,23,FALSE)-HLOOKUP(KL4+5,Journalier_HLV_Inter,24,FALSE),IF(WEEKDAY(KL4,2)=4,(HLOOKUP(KL4+1,Journalier_HLV_Inter,23,FALSE)-HLOOKUP(KL4+4,Journalier_HLV_Inter,24,FALSE)),IF(AND(WEEKDAY(KL4,2)=4,COUNTIF(Jours_fériés,KL4+1)),HLOOKUP(KL4+4,Journalier_HLV_Inter,23,FALSE)-HLOOKUP(KL4+5,Journalier_HLV_Inter,24,FALSE),IF(AND(WEEKDAY(KL4,2)=4,COUNTIF(Jours_fériés,AND(KL4+1,KL4+4))),HLOOKUP(KL4+5,Journalier_HLV_Inter,23,FALSE)-HLOOKUP(KL4+6,Journalier_HLV_Inter,24,FALSE),IF(AND(WEEKDAY(KL4,2)=4,COUNTIF(Jours_fériés,KL4+4)),HLOOKUP(KL4+1,Journalier_HLV_Inter,23,FALSE)-HLOOKUP(KL4+5,Journalier_HLV_Inter,24,FALSE),IF(AND(WEEKDAY(KL4,2)=5,COUNTIF(Jours_fériés,KL4+3)),HLOOKUP(KL4+4,Journalier_HLV_Inter,23,FALSE)-HLOOKUP(KL4+5,Journalier_HLV_Inter,24,FALSE),IF(AND(WEEKDAY(KL4,2)=5,COUNTIF(Jours_fériés,KL4+4)),HLOOKUP(KL4+3,Journalier_HLV_Inter,23,FALSE)-HLOOKUP(KL4+5,Journalier_HLV_Inter,24,FALSE),IF(COUNTIF(Week_end,KL4),0,IF(COUNTIF(Jours_fériés,KL4),0,HLOOKUP(KL4+1,Journalier_HLV_Inter,23,FALSE)-HLOOKUP(KL4+2,Journalier_HLV_Inter,24,FALSE)))))))))))))))))))</f>
        <v>0</v>
      </c>
      <c r="KM33" s="70">
        <f>IF(WEEKDAY(KM4,2)=5,(HLOOKUP(KM4+3,Journalier_HLV_Inter,23,FALSE)-HLOOKUP(KM4+4,Journalier_HLV_Inter,24,FALSE)),IF(AND(WEEKDAY(KM4,2)=1,COUNTIF(Jours_fériés,AND(KM4+1,IE+2))),HLOOKUP(KM4+3,Journalier_HLV_Inter,23,FALSE)-HLOOKUP(KM4+4,Journalier_HLV_Inter,24,FALSE),IF(AND(WEEKDAY(KM4,2)=1,COUNTIF(Jours_fériés,KM4+1)),HLOOKUP(KM4+2,Journalier_HLV_Inter,23,FALSE)-HLOOKUP(KM4+3,Journalier_HLV_Inter,24,FALSE),IF(AND(WEEKDAY(KM4,2)=1,COUNTIF(Jours_fériés,KM4+2)),HLOOKUP(KM4+1,Journalier_HLV_Inter,23,FALSE)-HLOOKUP(KM4+3,Journalier_HLV_Inter,24,FALSE),IF(AND(WEEKDAY(KM4,2)=2,COUNTIF(Jours_fériés,AND(KM4+1,KM4+2))),HLOOKUP(KM4+3,Journalier_HLV_Inter,23,FALSE)-HLOOKUP(KM4+4,Journalier_HLV_Inter,24,FALSE),IF(AND(WEEKDAY(KM4,2)=2,COUNTIF(Jours_fériés,KM4+1)),HLOOKUP(KM4+2,Journalier_HLV_Inter,23,FALSE)-HLOOKUP(KM4+3,Journalier_HLV_Inter,24,FALSE),IF(AND(WEEKDAY(KM4,2)=2,COUNTIF(Jours_fériés,KM4+2)),HLOOKUP(KM4+1,Journalier_HLV_Inter,23,FALSE)-HLOOKUP(KM4+3,Journalier_HLV_Inter,24,FALSE),IF(AND(WEEKDAY(KM4,2)=3,COUNTIF(Jours_fériés,AND(KM4+1,KM4+2))),HLOOKUP(KM4+3,Journalier_HLV_Inter,23,FALSE)-HLOOKUP(KM4+4,Journalier_HLV_Inter,24,FALSE),IF(AND(WEEKDAY(KM4,2)=3,COUNTIF(Jours_fériés,KM4+1)),HLOOKUP(KM4+2,Journalier_HLV_Inter,23,FALSE)-HLOOKUP(KM4+3,Journalier_HLV_Inter,24,FALSE),IF(AND(WEEKDAY(KM4,2)=3,COUNTIF(Jours_fériés,KM4+2)),HLOOKUP(KM4+1,Journalier_HLV_Inter,23,FALSE)-HLOOKUP(KM4+5,Journalier_HLV_Inter,24,FALSE),IF(WEEKDAY(KM4,2)=4,(HLOOKUP(KM4+1,Journalier_HLV_Inter,23,FALSE)-HLOOKUP(KM4+4,Journalier_HLV_Inter,24,FALSE)),IF(AND(WEEKDAY(KM4,2)=4,COUNTIF(Jours_fériés,KM4+1)),HLOOKUP(KM4+4,Journalier_HLV_Inter,23,FALSE)-HLOOKUP(KM4+5,Journalier_HLV_Inter,24,FALSE),IF(AND(WEEKDAY(KM4,2)=4,COUNTIF(Jours_fériés,AND(KM4+1,KM4+4))),HLOOKUP(KM4+5,Journalier_HLV_Inter,23,FALSE)-HLOOKUP(KM4+6,Journalier_HLV_Inter,24,FALSE),IF(AND(WEEKDAY(KM4,2)=4,COUNTIF(Jours_fériés,KM4+4)),HLOOKUP(KM4+1,Journalier_HLV_Inter,23,FALSE)-HLOOKUP(KM4+5,Journalier_HLV_Inter,24,FALSE),IF(AND(WEEKDAY(KM4,2)=5,COUNTIF(Jours_fériés,KM4+3)),HLOOKUP(KM4+4,Journalier_HLV_Inter,23,FALSE)-HLOOKUP(KM4+5,Journalier_HLV_Inter,24,FALSE),IF(AND(WEEKDAY(KM4,2)=5,COUNTIF(Jours_fériés,KM4+4)),HLOOKUP(KM4+3,Journalier_HLV_Inter,23,FALSE)-HLOOKUP(KM4+5,Journalier_HLV_Inter,24,FALSE),IF(COUNTIF(Week_end,KM4),0,IF(COUNTIF(Jours_fériés,KM4),0,HLOOKUP(KM4+1,Journalier_HLV_Inter,23,FALSE)-HLOOKUP(KM4+2,Journalier_HLV_Inter,24,FALSE)))))))))))))))))))</f>
        <v>0</v>
      </c>
      <c r="KN33" s="70">
        <f>IF(WEEKDAY(KN4,2)=5,(HLOOKUP(KN4+3,Journalier_HLV_Inter,23,FALSE)-HLOOKUP(KN4+4,Journalier_HLV_Inter,24,FALSE)),IF(AND(WEEKDAY(KN4,2)=1,COUNTIF(Jours_fériés,AND(KN4+1,IE+2))),HLOOKUP(KN4+3,Journalier_HLV_Inter,23,FALSE)-HLOOKUP(KN4+4,Journalier_HLV_Inter,24,FALSE),IF(AND(WEEKDAY(KN4,2)=1,COUNTIF(Jours_fériés,KN4+1)),HLOOKUP(KN4+2,Journalier_HLV_Inter,23,FALSE)-HLOOKUP(KN4+3,Journalier_HLV_Inter,24,FALSE),IF(AND(WEEKDAY(KN4,2)=1,COUNTIF(Jours_fériés,KN4+2)),HLOOKUP(KN4+1,Journalier_HLV_Inter,23,FALSE)-HLOOKUP(KN4+3,Journalier_HLV_Inter,24,FALSE),IF(AND(WEEKDAY(KN4,2)=2,COUNTIF(Jours_fériés,AND(KN4+1,KN4+2))),HLOOKUP(KN4+3,Journalier_HLV_Inter,23,FALSE)-HLOOKUP(KN4+4,Journalier_HLV_Inter,24,FALSE),IF(AND(WEEKDAY(KN4,2)=2,COUNTIF(Jours_fériés,KN4+1)),HLOOKUP(KN4+2,Journalier_HLV_Inter,23,FALSE)-HLOOKUP(KN4+3,Journalier_HLV_Inter,24,FALSE),IF(AND(WEEKDAY(KN4,2)=2,COUNTIF(Jours_fériés,KN4+2)),HLOOKUP(KN4+1,Journalier_HLV_Inter,23,FALSE)-HLOOKUP(KN4+3,Journalier_HLV_Inter,24,FALSE),IF(AND(WEEKDAY(KN4,2)=3,COUNTIF(Jours_fériés,AND(KN4+1,KN4+2))),HLOOKUP(KN4+3,Journalier_HLV_Inter,23,FALSE)-HLOOKUP(KN4+4,Journalier_HLV_Inter,24,FALSE),IF(AND(WEEKDAY(KN4,2)=3,COUNTIF(Jours_fériés,KN4+1)),HLOOKUP(KN4+2,Journalier_HLV_Inter,23,FALSE)-HLOOKUP(KN4+3,Journalier_HLV_Inter,24,FALSE),IF(AND(WEEKDAY(KN4,2)=3,COUNTIF(Jours_fériés,KN4+2)),HLOOKUP(KN4+1,Journalier_HLV_Inter,23,FALSE)-HLOOKUP(KN4+5,Journalier_HLV_Inter,24,FALSE),IF(WEEKDAY(KN4,2)=4,(HLOOKUP(KN4+1,Journalier_HLV_Inter,23,FALSE)-HLOOKUP(KN4+4,Journalier_HLV_Inter,24,FALSE)),IF(AND(WEEKDAY(KN4,2)=4,COUNTIF(Jours_fériés,KN4+1)),HLOOKUP(KN4+4,Journalier_HLV_Inter,23,FALSE)-HLOOKUP(KN4+5,Journalier_HLV_Inter,24,FALSE),IF(AND(WEEKDAY(KN4,2)=4,COUNTIF(Jours_fériés,AND(KN4+1,KN4+4))),HLOOKUP(KN4+5,Journalier_HLV_Inter,23,FALSE)-HLOOKUP(KN4+6,Journalier_HLV_Inter,24,FALSE),IF(AND(WEEKDAY(KN4,2)=4,COUNTIF(Jours_fériés,KN4+4)),HLOOKUP(KN4+1,Journalier_HLV_Inter,23,FALSE)-HLOOKUP(KN4+5,Journalier_HLV_Inter,24,FALSE),IF(AND(WEEKDAY(KN4,2)=5,COUNTIF(Jours_fériés,KN4+3)),HLOOKUP(KN4+4,Journalier_HLV_Inter,23,FALSE)-HLOOKUP(KN4+5,Journalier_HLV_Inter,24,FALSE),IF(AND(WEEKDAY(KN4,2)=5,COUNTIF(Jours_fériés,KN4+4)),HLOOKUP(KN4+3,Journalier_HLV_Inter,23,FALSE)-HLOOKUP(KN4+5,Journalier_HLV_Inter,24,FALSE),IF(COUNTIF(Week_end,KN4),0,IF(COUNTIF(Jours_fériés,KN4),0,HLOOKUP(KN4+1,Journalier_HLV_Inter,23,FALSE)-HLOOKUP(KN4+2,Journalier_HLV_Inter,24,FALSE)))))))))))))))))))</f>
        <v>0</v>
      </c>
      <c r="KO33" s="70">
        <f>IF(WEEKDAY(KO4,2)=5,(HLOOKUP(KO4+3,Journalier_HLV_Inter,23,FALSE)-HLOOKUP(KO4+4,Journalier_HLV_Inter,24,FALSE)),IF(AND(WEEKDAY(KO4,2)=1,COUNTIF(Jours_fériés,AND(KO4+1,IE+2))),HLOOKUP(KO4+3,Journalier_HLV_Inter,23,FALSE)-HLOOKUP(KO4+4,Journalier_HLV_Inter,24,FALSE),IF(AND(WEEKDAY(KO4,2)=1,COUNTIF(Jours_fériés,KO4+1)),HLOOKUP(KO4+2,Journalier_HLV_Inter,23,FALSE)-HLOOKUP(KO4+3,Journalier_HLV_Inter,24,FALSE),IF(AND(WEEKDAY(KO4,2)=1,COUNTIF(Jours_fériés,KO4+2)),HLOOKUP(KO4+1,Journalier_HLV_Inter,23,FALSE)-HLOOKUP(KO4+3,Journalier_HLV_Inter,24,FALSE),IF(AND(WEEKDAY(KO4,2)=2,COUNTIF(Jours_fériés,AND(KO4+1,KO4+2))),HLOOKUP(KO4+3,Journalier_HLV_Inter,23,FALSE)-HLOOKUP(KO4+4,Journalier_HLV_Inter,24,FALSE),IF(AND(WEEKDAY(KO4,2)=2,COUNTIF(Jours_fériés,KO4+1)),HLOOKUP(KO4+2,Journalier_HLV_Inter,23,FALSE)-HLOOKUP(KO4+3,Journalier_HLV_Inter,24,FALSE),IF(AND(WEEKDAY(KO4,2)=2,COUNTIF(Jours_fériés,KO4+2)),HLOOKUP(KO4+1,Journalier_HLV_Inter,23,FALSE)-HLOOKUP(KO4+3,Journalier_HLV_Inter,24,FALSE),IF(AND(WEEKDAY(KO4,2)=3,COUNTIF(Jours_fériés,AND(KO4+1,KO4+2))),HLOOKUP(KO4+3,Journalier_HLV_Inter,23,FALSE)-HLOOKUP(KO4+4,Journalier_HLV_Inter,24,FALSE),IF(AND(WEEKDAY(KO4,2)=3,COUNTIF(Jours_fériés,KO4+1)),HLOOKUP(KO4+2,Journalier_HLV_Inter,23,FALSE)-HLOOKUP(KO4+3,Journalier_HLV_Inter,24,FALSE),IF(AND(WEEKDAY(KO4,2)=3,COUNTIF(Jours_fériés,KO4+2)),HLOOKUP(KO4+1,Journalier_HLV_Inter,23,FALSE)-HLOOKUP(KO4+5,Journalier_HLV_Inter,24,FALSE),IF(WEEKDAY(KO4,2)=4,(HLOOKUP(KO4+1,Journalier_HLV_Inter,23,FALSE)-HLOOKUP(KO4+4,Journalier_HLV_Inter,24,FALSE)),IF(AND(WEEKDAY(KO4,2)=4,COUNTIF(Jours_fériés,KO4+1)),HLOOKUP(KO4+4,Journalier_HLV_Inter,23,FALSE)-HLOOKUP(KO4+5,Journalier_HLV_Inter,24,FALSE),IF(AND(WEEKDAY(KO4,2)=4,COUNTIF(Jours_fériés,AND(KO4+1,KO4+4))),HLOOKUP(KO4+5,Journalier_HLV_Inter,23,FALSE)-HLOOKUP(KO4+6,Journalier_HLV_Inter,24,FALSE),IF(AND(WEEKDAY(KO4,2)=4,COUNTIF(Jours_fériés,KO4+4)),HLOOKUP(KO4+1,Journalier_HLV_Inter,23,FALSE)-HLOOKUP(KO4+5,Journalier_HLV_Inter,24,FALSE),IF(AND(WEEKDAY(KO4,2)=5,COUNTIF(Jours_fériés,KO4+3)),HLOOKUP(KO4+4,Journalier_HLV_Inter,23,FALSE)-HLOOKUP(KO4+5,Journalier_HLV_Inter,24,FALSE),IF(AND(WEEKDAY(KO4,2)=5,COUNTIF(Jours_fériés,KO4+4)),HLOOKUP(KO4+3,Journalier_HLV_Inter,23,FALSE)-HLOOKUP(KO4+5,Journalier_HLV_Inter,24,FALSE),IF(COUNTIF(Week_end,KO4),0,IF(COUNTIF(Jours_fériés,KO4),0,HLOOKUP(KO4+1,Journalier_HLV_Inter,23,FALSE)-HLOOKUP(KO4+2,Journalier_HLV_Inter,24,FALSE)))))))))))))))))))</f>
        <v>0</v>
      </c>
      <c r="KP33" s="70">
        <f>IF(WEEKDAY(KP4,2)=5,(HLOOKUP(KP4+3,Journalier_HLV_Inter,23,FALSE)-HLOOKUP(KP4+4,Journalier_HLV_Inter,24,FALSE)),IF(AND(WEEKDAY(KP4,2)=1,COUNTIF(Jours_fériés,AND(KP4+1,IE+2))),HLOOKUP(KP4+3,Journalier_HLV_Inter,23,FALSE)-HLOOKUP(KP4+4,Journalier_HLV_Inter,24,FALSE),IF(AND(WEEKDAY(KP4,2)=1,COUNTIF(Jours_fériés,KP4+1)),HLOOKUP(KP4+2,Journalier_HLV_Inter,23,FALSE)-HLOOKUP(KP4+3,Journalier_HLV_Inter,24,FALSE),IF(AND(WEEKDAY(KP4,2)=1,COUNTIF(Jours_fériés,KP4+2)),HLOOKUP(KP4+1,Journalier_HLV_Inter,23,FALSE)-HLOOKUP(KP4+3,Journalier_HLV_Inter,24,FALSE),IF(AND(WEEKDAY(KP4,2)=2,COUNTIF(Jours_fériés,AND(KP4+1,KP4+2))),HLOOKUP(KP4+3,Journalier_HLV_Inter,23,FALSE)-HLOOKUP(KP4+4,Journalier_HLV_Inter,24,FALSE),IF(AND(WEEKDAY(KP4,2)=2,COUNTIF(Jours_fériés,KP4+1)),HLOOKUP(KP4+2,Journalier_HLV_Inter,23,FALSE)-HLOOKUP(KP4+3,Journalier_HLV_Inter,24,FALSE),IF(AND(WEEKDAY(KP4,2)=2,COUNTIF(Jours_fériés,KP4+2)),HLOOKUP(KP4+1,Journalier_HLV_Inter,23,FALSE)-HLOOKUP(KP4+3,Journalier_HLV_Inter,24,FALSE),IF(AND(WEEKDAY(KP4,2)=3,COUNTIF(Jours_fériés,AND(KP4+1,KP4+2))),HLOOKUP(KP4+3,Journalier_HLV_Inter,23,FALSE)-HLOOKUP(KP4+4,Journalier_HLV_Inter,24,FALSE),IF(AND(WEEKDAY(KP4,2)=3,COUNTIF(Jours_fériés,KP4+1)),HLOOKUP(KP4+2,Journalier_HLV_Inter,23,FALSE)-HLOOKUP(KP4+3,Journalier_HLV_Inter,24,FALSE),IF(AND(WEEKDAY(KP4,2)=3,COUNTIF(Jours_fériés,KP4+2)),HLOOKUP(KP4+1,Journalier_HLV_Inter,23,FALSE)-HLOOKUP(KP4+5,Journalier_HLV_Inter,24,FALSE),IF(WEEKDAY(KP4,2)=4,(HLOOKUP(KP4+1,Journalier_HLV_Inter,23,FALSE)-HLOOKUP(KP4+4,Journalier_HLV_Inter,24,FALSE)),IF(AND(WEEKDAY(KP4,2)=4,COUNTIF(Jours_fériés,KP4+1)),HLOOKUP(KP4+4,Journalier_HLV_Inter,23,FALSE)-HLOOKUP(KP4+5,Journalier_HLV_Inter,24,FALSE),IF(AND(WEEKDAY(KP4,2)=4,COUNTIF(Jours_fériés,AND(KP4+1,KP4+4))),HLOOKUP(KP4+5,Journalier_HLV_Inter,23,FALSE)-HLOOKUP(KP4+6,Journalier_HLV_Inter,24,FALSE),IF(AND(WEEKDAY(KP4,2)=4,COUNTIF(Jours_fériés,KP4+4)),HLOOKUP(KP4+1,Journalier_HLV_Inter,23,FALSE)-HLOOKUP(KP4+5,Journalier_HLV_Inter,24,FALSE),IF(AND(WEEKDAY(KP4,2)=5,COUNTIF(Jours_fériés,KP4+3)),HLOOKUP(KP4+4,Journalier_HLV_Inter,23,FALSE)-HLOOKUP(KP4+5,Journalier_HLV_Inter,24,FALSE),IF(AND(WEEKDAY(KP4,2)=5,COUNTIF(Jours_fériés,KP4+4)),HLOOKUP(KP4+3,Journalier_HLV_Inter,23,FALSE)-HLOOKUP(KP4+5,Journalier_HLV_Inter,24,FALSE),IF(COUNTIF(Week_end,KP4),0,IF(COUNTIF(Jours_fériés,KP4),0,HLOOKUP(KP4+1,Journalier_HLV_Inter,23,FALSE)-HLOOKUP(KP4+2,Journalier_HLV_Inter,24,FALSE)))))))))))))))))))</f>
        <v>0</v>
      </c>
      <c r="KQ33" s="70">
        <f>IF(WEEKDAY(KQ4,2)=5,(HLOOKUP(KQ4+3,Journalier_HLV_Inter,23,FALSE)-HLOOKUP(KQ4+4,Journalier_HLV_Inter,24,FALSE)),IF(AND(WEEKDAY(KQ4,2)=1,COUNTIF(Jours_fériés,AND(KQ4+1,IE+2))),HLOOKUP(KQ4+3,Journalier_HLV_Inter,23,FALSE)-HLOOKUP(KQ4+4,Journalier_HLV_Inter,24,FALSE),IF(AND(WEEKDAY(KQ4,2)=1,COUNTIF(Jours_fériés,KQ4+1)),HLOOKUP(KQ4+2,Journalier_HLV_Inter,23,FALSE)-HLOOKUP(KQ4+3,Journalier_HLV_Inter,24,FALSE),IF(AND(WEEKDAY(KQ4,2)=1,COUNTIF(Jours_fériés,KQ4+2)),HLOOKUP(KQ4+1,Journalier_HLV_Inter,23,FALSE)-HLOOKUP(KQ4+3,Journalier_HLV_Inter,24,FALSE),IF(AND(WEEKDAY(KQ4,2)=2,COUNTIF(Jours_fériés,AND(KQ4+1,KQ4+2))),HLOOKUP(KQ4+3,Journalier_HLV_Inter,23,FALSE)-HLOOKUP(KQ4+4,Journalier_HLV_Inter,24,FALSE),IF(AND(WEEKDAY(KQ4,2)=2,COUNTIF(Jours_fériés,KQ4+1)),HLOOKUP(KQ4+2,Journalier_HLV_Inter,23,FALSE)-HLOOKUP(KQ4+3,Journalier_HLV_Inter,24,FALSE),IF(AND(WEEKDAY(KQ4,2)=2,COUNTIF(Jours_fériés,KQ4+2)),HLOOKUP(KQ4+1,Journalier_HLV_Inter,23,FALSE)-HLOOKUP(KQ4+3,Journalier_HLV_Inter,24,FALSE),IF(AND(WEEKDAY(KQ4,2)=3,COUNTIF(Jours_fériés,AND(KQ4+1,KQ4+2))),HLOOKUP(KQ4+3,Journalier_HLV_Inter,23,FALSE)-HLOOKUP(KQ4+4,Journalier_HLV_Inter,24,FALSE),IF(AND(WEEKDAY(KQ4,2)=3,COUNTIF(Jours_fériés,KQ4+1)),HLOOKUP(KQ4+2,Journalier_HLV_Inter,23,FALSE)-HLOOKUP(KQ4+3,Journalier_HLV_Inter,24,FALSE),IF(AND(WEEKDAY(KQ4,2)=3,COUNTIF(Jours_fériés,KQ4+2)),HLOOKUP(KQ4+1,Journalier_HLV_Inter,23,FALSE)-HLOOKUP(KQ4+5,Journalier_HLV_Inter,24,FALSE),IF(WEEKDAY(KQ4,2)=4,(HLOOKUP(KQ4+1,Journalier_HLV_Inter,23,FALSE)-HLOOKUP(KQ4+4,Journalier_HLV_Inter,24,FALSE)),IF(AND(WEEKDAY(KQ4,2)=4,COUNTIF(Jours_fériés,KQ4+1)),HLOOKUP(KQ4+4,Journalier_HLV_Inter,23,FALSE)-HLOOKUP(KQ4+5,Journalier_HLV_Inter,24,FALSE),IF(AND(WEEKDAY(KQ4,2)=4,COUNTIF(Jours_fériés,AND(KQ4+1,KQ4+4))),HLOOKUP(KQ4+5,Journalier_HLV_Inter,23,FALSE)-HLOOKUP(KQ4+6,Journalier_HLV_Inter,24,FALSE),IF(AND(WEEKDAY(KQ4,2)=4,COUNTIF(Jours_fériés,KQ4+4)),HLOOKUP(KQ4+1,Journalier_HLV_Inter,23,FALSE)-HLOOKUP(KQ4+5,Journalier_HLV_Inter,24,FALSE),IF(AND(WEEKDAY(KQ4,2)=5,COUNTIF(Jours_fériés,KQ4+3)),HLOOKUP(KQ4+4,Journalier_HLV_Inter,23,FALSE)-HLOOKUP(KQ4+5,Journalier_HLV_Inter,24,FALSE),IF(AND(WEEKDAY(KQ4,2)=5,COUNTIF(Jours_fériés,KQ4+4)),HLOOKUP(KQ4+3,Journalier_HLV_Inter,23,FALSE)-HLOOKUP(KQ4+5,Journalier_HLV_Inter,24,FALSE),IF(COUNTIF(Week_end,KQ4),0,IF(COUNTIF(Jours_fériés,KQ4),0,HLOOKUP(KQ4+1,Journalier_HLV_Inter,23,FALSE)-HLOOKUP(KQ4+2,Journalier_HLV_Inter,24,FALSE)))))))))))))))))))</f>
        <v>0</v>
      </c>
      <c r="KR33" s="70">
        <f>IF(WEEKDAY(KR4,2)=5,(HLOOKUP(KR4+3,Journalier_HLV_Inter,23,FALSE)-HLOOKUP(KR4+4,Journalier_HLV_Inter,24,FALSE)),IF(AND(WEEKDAY(KR4,2)=1,COUNTIF(Jours_fériés,AND(KR4+1,IE+2))),HLOOKUP(KR4+3,Journalier_HLV_Inter,23,FALSE)-HLOOKUP(KR4+4,Journalier_HLV_Inter,24,FALSE),IF(AND(WEEKDAY(KR4,2)=1,COUNTIF(Jours_fériés,KR4+1)),HLOOKUP(KR4+2,Journalier_HLV_Inter,23,FALSE)-HLOOKUP(KR4+3,Journalier_HLV_Inter,24,FALSE),IF(AND(WEEKDAY(KR4,2)=1,COUNTIF(Jours_fériés,KR4+2)),HLOOKUP(KR4+1,Journalier_HLV_Inter,23,FALSE)-HLOOKUP(KR4+3,Journalier_HLV_Inter,24,FALSE),IF(AND(WEEKDAY(KR4,2)=2,COUNTIF(Jours_fériés,AND(KR4+1,KR4+2))),HLOOKUP(KR4+3,Journalier_HLV_Inter,23,FALSE)-HLOOKUP(KR4+4,Journalier_HLV_Inter,24,FALSE),IF(AND(WEEKDAY(KR4,2)=2,COUNTIF(Jours_fériés,KR4+1)),HLOOKUP(KR4+2,Journalier_HLV_Inter,23,FALSE)-HLOOKUP(KR4+3,Journalier_HLV_Inter,24,FALSE),IF(AND(WEEKDAY(KR4,2)=2,COUNTIF(Jours_fériés,KR4+2)),HLOOKUP(KR4+1,Journalier_HLV_Inter,23,FALSE)-HLOOKUP(KR4+3,Journalier_HLV_Inter,24,FALSE),IF(AND(WEEKDAY(KR4,2)=3,COUNTIF(Jours_fériés,AND(KR4+1,KR4+2))),HLOOKUP(KR4+3,Journalier_HLV_Inter,23,FALSE)-HLOOKUP(KR4+4,Journalier_HLV_Inter,24,FALSE),IF(AND(WEEKDAY(KR4,2)=3,COUNTIF(Jours_fériés,KR4+1)),HLOOKUP(KR4+2,Journalier_HLV_Inter,23,FALSE)-HLOOKUP(KR4+3,Journalier_HLV_Inter,24,FALSE),IF(AND(WEEKDAY(KR4,2)=3,COUNTIF(Jours_fériés,KR4+2)),HLOOKUP(KR4+1,Journalier_HLV_Inter,23,FALSE)-HLOOKUP(KR4+5,Journalier_HLV_Inter,24,FALSE),IF(WEEKDAY(KR4,2)=4,(HLOOKUP(KR4+1,Journalier_HLV_Inter,23,FALSE)-HLOOKUP(KR4+4,Journalier_HLV_Inter,24,FALSE)),IF(AND(WEEKDAY(KR4,2)=4,COUNTIF(Jours_fériés,KR4+1)),HLOOKUP(KR4+4,Journalier_HLV_Inter,23,FALSE)-HLOOKUP(KR4+5,Journalier_HLV_Inter,24,FALSE),IF(AND(WEEKDAY(KR4,2)=4,COUNTIF(Jours_fériés,AND(KR4+1,KR4+4))),HLOOKUP(KR4+5,Journalier_HLV_Inter,23,FALSE)-HLOOKUP(KR4+6,Journalier_HLV_Inter,24,FALSE),IF(AND(WEEKDAY(KR4,2)=4,COUNTIF(Jours_fériés,KR4+4)),HLOOKUP(KR4+1,Journalier_HLV_Inter,23,FALSE)-HLOOKUP(KR4+5,Journalier_HLV_Inter,24,FALSE),IF(AND(WEEKDAY(KR4,2)=5,COUNTIF(Jours_fériés,KR4+3)),HLOOKUP(KR4+4,Journalier_HLV_Inter,23,FALSE)-HLOOKUP(KR4+5,Journalier_HLV_Inter,24,FALSE),IF(AND(WEEKDAY(KR4,2)=5,COUNTIF(Jours_fériés,KR4+4)),HLOOKUP(KR4+3,Journalier_HLV_Inter,23,FALSE)-HLOOKUP(KR4+5,Journalier_HLV_Inter,24,FALSE),IF(COUNTIF(Week_end,KR4),0,IF(COUNTIF(Jours_fériés,KR4),0,HLOOKUP(KR4+1,Journalier_HLV_Inter,23,FALSE)-HLOOKUP(KR4+2,Journalier_HLV_Inter,24,FALSE)))))))))))))))))))</f>
        <v>0</v>
      </c>
      <c r="KS33" s="70">
        <f>IF(WEEKDAY(KS4,2)=5,(HLOOKUP(KS4+3,Journalier_HLV_Inter,23,FALSE)-HLOOKUP(KS4+4,Journalier_HLV_Inter,24,FALSE)),IF(AND(WEEKDAY(KS4,2)=1,COUNTIF(Jours_fériés,AND(KS4+1,IE+2))),HLOOKUP(KS4+3,Journalier_HLV_Inter,23,FALSE)-HLOOKUP(KS4+4,Journalier_HLV_Inter,24,FALSE),IF(AND(WEEKDAY(KS4,2)=1,COUNTIF(Jours_fériés,KS4+1)),HLOOKUP(KS4+2,Journalier_HLV_Inter,23,FALSE)-HLOOKUP(KS4+3,Journalier_HLV_Inter,24,FALSE),IF(AND(WEEKDAY(KS4,2)=1,COUNTIF(Jours_fériés,KS4+2)),HLOOKUP(KS4+1,Journalier_HLV_Inter,23,FALSE)-HLOOKUP(KS4+3,Journalier_HLV_Inter,24,FALSE),IF(AND(WEEKDAY(KS4,2)=2,COUNTIF(Jours_fériés,AND(KS4+1,KS4+2))),HLOOKUP(KS4+3,Journalier_HLV_Inter,23,FALSE)-HLOOKUP(KS4+4,Journalier_HLV_Inter,24,FALSE),IF(AND(WEEKDAY(KS4,2)=2,COUNTIF(Jours_fériés,KS4+1)),HLOOKUP(KS4+2,Journalier_HLV_Inter,23,FALSE)-HLOOKUP(KS4+3,Journalier_HLV_Inter,24,FALSE),IF(AND(WEEKDAY(KS4,2)=2,COUNTIF(Jours_fériés,KS4+2)),HLOOKUP(KS4+1,Journalier_HLV_Inter,23,FALSE)-HLOOKUP(KS4+3,Journalier_HLV_Inter,24,FALSE),IF(AND(WEEKDAY(KS4,2)=3,COUNTIF(Jours_fériés,AND(KS4+1,KS4+2))),HLOOKUP(KS4+3,Journalier_HLV_Inter,23,FALSE)-HLOOKUP(KS4+4,Journalier_HLV_Inter,24,FALSE),IF(AND(WEEKDAY(KS4,2)=3,COUNTIF(Jours_fériés,KS4+1)),HLOOKUP(KS4+2,Journalier_HLV_Inter,23,FALSE)-HLOOKUP(KS4+3,Journalier_HLV_Inter,24,FALSE),IF(AND(WEEKDAY(KS4,2)=3,COUNTIF(Jours_fériés,KS4+2)),HLOOKUP(KS4+1,Journalier_HLV_Inter,23,FALSE)-HLOOKUP(KS4+5,Journalier_HLV_Inter,24,FALSE),IF(WEEKDAY(KS4,2)=4,(HLOOKUP(KS4+1,Journalier_HLV_Inter,23,FALSE)-HLOOKUP(KS4+4,Journalier_HLV_Inter,24,FALSE)),IF(AND(WEEKDAY(KS4,2)=4,COUNTIF(Jours_fériés,KS4+1)),HLOOKUP(KS4+4,Journalier_HLV_Inter,23,FALSE)-HLOOKUP(KS4+5,Journalier_HLV_Inter,24,FALSE),IF(AND(WEEKDAY(KS4,2)=4,COUNTIF(Jours_fériés,AND(KS4+1,KS4+4))),HLOOKUP(KS4+5,Journalier_HLV_Inter,23,FALSE)-HLOOKUP(KS4+6,Journalier_HLV_Inter,24,FALSE),IF(AND(WEEKDAY(KS4,2)=4,COUNTIF(Jours_fériés,KS4+4)),HLOOKUP(KS4+1,Journalier_HLV_Inter,23,FALSE)-HLOOKUP(KS4+5,Journalier_HLV_Inter,24,FALSE),IF(AND(WEEKDAY(KS4,2)=5,COUNTIF(Jours_fériés,KS4+3)),HLOOKUP(KS4+4,Journalier_HLV_Inter,23,FALSE)-HLOOKUP(KS4+5,Journalier_HLV_Inter,24,FALSE),IF(AND(WEEKDAY(KS4,2)=5,COUNTIF(Jours_fériés,KS4+4)),HLOOKUP(KS4+3,Journalier_HLV_Inter,23,FALSE)-HLOOKUP(KS4+5,Journalier_HLV_Inter,24,FALSE),IF(COUNTIF(Week_end,KS4),0,IF(COUNTIF(Jours_fériés,KS4),0,HLOOKUP(KS4+1,Journalier_HLV_Inter,23,FALSE)-HLOOKUP(KS4+2,Journalier_HLV_Inter,24,FALSE)))))))))))))))))))</f>
        <v>0</v>
      </c>
      <c r="KT33" s="70">
        <f>IF(WEEKDAY(KT4,2)=5,(HLOOKUP(KT4+3,Journalier_HLV_Inter,23,FALSE)-HLOOKUP(KT4+4,Journalier_HLV_Inter,24,FALSE)),IF(AND(WEEKDAY(KT4,2)=1,COUNTIF(Jours_fériés,AND(KT4+1,IE+2))),HLOOKUP(KT4+3,Journalier_HLV_Inter,23,FALSE)-HLOOKUP(KT4+4,Journalier_HLV_Inter,24,FALSE),IF(AND(WEEKDAY(KT4,2)=1,COUNTIF(Jours_fériés,KT4+1)),HLOOKUP(KT4+2,Journalier_HLV_Inter,23,FALSE)-HLOOKUP(KT4+3,Journalier_HLV_Inter,24,FALSE),IF(AND(WEEKDAY(KT4,2)=1,COUNTIF(Jours_fériés,KT4+2)),HLOOKUP(KT4+1,Journalier_HLV_Inter,23,FALSE)-HLOOKUP(KT4+3,Journalier_HLV_Inter,24,FALSE),IF(AND(WEEKDAY(KT4,2)=2,COUNTIF(Jours_fériés,AND(KT4+1,KT4+2))),HLOOKUP(KT4+3,Journalier_HLV_Inter,23,FALSE)-HLOOKUP(KT4+4,Journalier_HLV_Inter,24,FALSE),IF(AND(WEEKDAY(KT4,2)=2,COUNTIF(Jours_fériés,KT4+1)),HLOOKUP(KT4+2,Journalier_HLV_Inter,23,FALSE)-HLOOKUP(KT4+3,Journalier_HLV_Inter,24,FALSE),IF(AND(WEEKDAY(KT4,2)=2,COUNTIF(Jours_fériés,KT4+2)),HLOOKUP(KT4+1,Journalier_HLV_Inter,23,FALSE)-HLOOKUP(KT4+3,Journalier_HLV_Inter,24,FALSE),IF(AND(WEEKDAY(KT4,2)=3,COUNTIF(Jours_fériés,AND(KT4+1,KT4+2))),HLOOKUP(KT4+3,Journalier_HLV_Inter,23,FALSE)-HLOOKUP(KT4+4,Journalier_HLV_Inter,24,FALSE),IF(AND(WEEKDAY(KT4,2)=3,COUNTIF(Jours_fériés,KT4+1)),HLOOKUP(KT4+2,Journalier_HLV_Inter,23,FALSE)-HLOOKUP(KT4+3,Journalier_HLV_Inter,24,FALSE),IF(AND(WEEKDAY(KT4,2)=3,COUNTIF(Jours_fériés,KT4+2)),HLOOKUP(KT4+1,Journalier_HLV_Inter,23,FALSE)-HLOOKUP(KT4+5,Journalier_HLV_Inter,24,FALSE),IF(WEEKDAY(KT4,2)=4,(HLOOKUP(KT4+1,Journalier_HLV_Inter,23,FALSE)-HLOOKUP(KT4+4,Journalier_HLV_Inter,24,FALSE)),IF(AND(WEEKDAY(KT4,2)=4,COUNTIF(Jours_fériés,KT4+1)),HLOOKUP(KT4+4,Journalier_HLV_Inter,23,FALSE)-HLOOKUP(KT4+5,Journalier_HLV_Inter,24,FALSE),IF(AND(WEEKDAY(KT4,2)=4,COUNTIF(Jours_fériés,AND(KT4+1,KT4+4))),HLOOKUP(KT4+5,Journalier_HLV_Inter,23,FALSE)-HLOOKUP(KT4+6,Journalier_HLV_Inter,24,FALSE),IF(AND(WEEKDAY(KT4,2)=4,COUNTIF(Jours_fériés,KT4+4)),HLOOKUP(KT4+1,Journalier_HLV_Inter,23,FALSE)-HLOOKUP(KT4+5,Journalier_HLV_Inter,24,FALSE),IF(AND(WEEKDAY(KT4,2)=5,COUNTIF(Jours_fériés,KT4+3)),HLOOKUP(KT4+4,Journalier_HLV_Inter,23,FALSE)-HLOOKUP(KT4+5,Journalier_HLV_Inter,24,FALSE),IF(AND(WEEKDAY(KT4,2)=5,COUNTIF(Jours_fériés,KT4+4)),HLOOKUP(KT4+3,Journalier_HLV_Inter,23,FALSE)-HLOOKUP(KT4+5,Journalier_HLV_Inter,24,FALSE),IF(COUNTIF(Week_end,KT4),0,IF(COUNTIF(Jours_fériés,KT4),0,HLOOKUP(KT4+1,Journalier_HLV_Inter,23,FALSE)-HLOOKUP(KT4+2,Journalier_HLV_Inter,24,FALSE)))))))))))))))))))</f>
        <v>0</v>
      </c>
      <c r="KU33" s="70">
        <f>IF(WEEKDAY(KU4,2)=5,(HLOOKUP(KU4+3,Journalier_HLV_Inter,23,FALSE)-HLOOKUP(KU4+4,Journalier_HLV_Inter,24,FALSE)),IF(AND(WEEKDAY(KU4,2)=1,COUNTIF(Jours_fériés,AND(KU4+1,IE+2))),HLOOKUP(KU4+3,Journalier_HLV_Inter,23,FALSE)-HLOOKUP(KU4+4,Journalier_HLV_Inter,24,FALSE),IF(AND(WEEKDAY(KU4,2)=1,COUNTIF(Jours_fériés,KU4+1)),HLOOKUP(KU4+2,Journalier_HLV_Inter,23,FALSE)-HLOOKUP(KU4+3,Journalier_HLV_Inter,24,FALSE),IF(AND(WEEKDAY(KU4,2)=1,COUNTIF(Jours_fériés,KU4+2)),HLOOKUP(KU4+1,Journalier_HLV_Inter,23,FALSE)-HLOOKUP(KU4+3,Journalier_HLV_Inter,24,FALSE),IF(AND(WEEKDAY(KU4,2)=2,COUNTIF(Jours_fériés,AND(KU4+1,KU4+2))),HLOOKUP(KU4+3,Journalier_HLV_Inter,23,FALSE)-HLOOKUP(KU4+4,Journalier_HLV_Inter,24,FALSE),IF(AND(WEEKDAY(KU4,2)=2,COUNTIF(Jours_fériés,KU4+1)),HLOOKUP(KU4+2,Journalier_HLV_Inter,23,FALSE)-HLOOKUP(KU4+3,Journalier_HLV_Inter,24,FALSE),IF(AND(WEEKDAY(KU4,2)=2,COUNTIF(Jours_fériés,KU4+2)),HLOOKUP(KU4+1,Journalier_HLV_Inter,23,FALSE)-HLOOKUP(KU4+3,Journalier_HLV_Inter,24,FALSE),IF(AND(WEEKDAY(KU4,2)=3,COUNTIF(Jours_fériés,AND(KU4+1,KU4+2))),HLOOKUP(KU4+3,Journalier_HLV_Inter,23,FALSE)-HLOOKUP(KU4+4,Journalier_HLV_Inter,24,FALSE),IF(AND(WEEKDAY(KU4,2)=3,COUNTIF(Jours_fériés,KU4+1)),HLOOKUP(KU4+2,Journalier_HLV_Inter,23,FALSE)-HLOOKUP(KU4+3,Journalier_HLV_Inter,24,FALSE),IF(AND(WEEKDAY(KU4,2)=3,COUNTIF(Jours_fériés,KU4+2)),HLOOKUP(KU4+1,Journalier_HLV_Inter,23,FALSE)-HLOOKUP(KU4+5,Journalier_HLV_Inter,24,FALSE),IF(WEEKDAY(KU4,2)=4,(HLOOKUP(KU4+1,Journalier_HLV_Inter,23,FALSE)-HLOOKUP(KU4+4,Journalier_HLV_Inter,24,FALSE)),IF(AND(WEEKDAY(KU4,2)=4,COUNTIF(Jours_fériés,KU4+1)),HLOOKUP(KU4+4,Journalier_HLV_Inter,23,FALSE)-HLOOKUP(KU4+5,Journalier_HLV_Inter,24,FALSE),IF(AND(WEEKDAY(KU4,2)=4,COUNTIF(Jours_fériés,AND(KU4+1,KU4+4))),HLOOKUP(KU4+5,Journalier_HLV_Inter,23,FALSE)-HLOOKUP(KU4+6,Journalier_HLV_Inter,24,FALSE),IF(AND(WEEKDAY(KU4,2)=4,COUNTIF(Jours_fériés,KU4+4)),HLOOKUP(KU4+1,Journalier_HLV_Inter,23,FALSE)-HLOOKUP(KU4+5,Journalier_HLV_Inter,24,FALSE),IF(AND(WEEKDAY(KU4,2)=5,COUNTIF(Jours_fériés,KU4+3)),HLOOKUP(KU4+4,Journalier_HLV_Inter,23,FALSE)-HLOOKUP(KU4+5,Journalier_HLV_Inter,24,FALSE),IF(AND(WEEKDAY(KU4,2)=5,COUNTIF(Jours_fériés,KU4+4)),HLOOKUP(KU4+3,Journalier_HLV_Inter,23,FALSE)-HLOOKUP(KU4+5,Journalier_HLV_Inter,24,FALSE),IF(COUNTIF(Week_end,KU4),0,IF(COUNTIF(Jours_fériés,KU4),0,HLOOKUP(KU4+1,Journalier_HLV_Inter,23,FALSE)-HLOOKUP(KU4+2,Journalier_HLV_Inter,24,FALSE)))))))))))))))))))</f>
        <v>0</v>
      </c>
      <c r="KV33" s="70">
        <f>IF(WEEKDAY(KV4,2)=5,(HLOOKUP(KV4+3,Journalier_HLV_Inter,23,FALSE)-HLOOKUP(KV4+4,Journalier_HLV_Inter,24,FALSE)),IF(AND(WEEKDAY(KV4,2)=1,COUNTIF(Jours_fériés,AND(KV4+1,IE+2))),HLOOKUP(KV4+3,Journalier_HLV_Inter,23,FALSE)-HLOOKUP(KV4+4,Journalier_HLV_Inter,24,FALSE),IF(AND(WEEKDAY(KV4,2)=1,COUNTIF(Jours_fériés,KV4+1)),HLOOKUP(KV4+2,Journalier_HLV_Inter,23,FALSE)-HLOOKUP(KV4+3,Journalier_HLV_Inter,24,FALSE),IF(AND(WEEKDAY(KV4,2)=1,COUNTIF(Jours_fériés,KV4+2)),HLOOKUP(KV4+1,Journalier_HLV_Inter,23,FALSE)-HLOOKUP(KV4+3,Journalier_HLV_Inter,24,FALSE),IF(AND(WEEKDAY(KV4,2)=2,COUNTIF(Jours_fériés,AND(KV4+1,KV4+2))),HLOOKUP(KV4+3,Journalier_HLV_Inter,23,FALSE)-HLOOKUP(KV4+4,Journalier_HLV_Inter,24,FALSE),IF(AND(WEEKDAY(KV4,2)=2,COUNTIF(Jours_fériés,KV4+1)),HLOOKUP(KV4+2,Journalier_HLV_Inter,23,FALSE)-HLOOKUP(KV4+3,Journalier_HLV_Inter,24,FALSE),IF(AND(WEEKDAY(KV4,2)=2,COUNTIF(Jours_fériés,KV4+2)),HLOOKUP(KV4+1,Journalier_HLV_Inter,23,FALSE)-HLOOKUP(KV4+3,Journalier_HLV_Inter,24,FALSE),IF(AND(WEEKDAY(KV4,2)=3,COUNTIF(Jours_fériés,AND(KV4+1,KV4+2))),HLOOKUP(KV4+3,Journalier_HLV_Inter,23,FALSE)-HLOOKUP(KV4+4,Journalier_HLV_Inter,24,FALSE),IF(AND(WEEKDAY(KV4,2)=3,COUNTIF(Jours_fériés,KV4+1)),HLOOKUP(KV4+2,Journalier_HLV_Inter,23,FALSE)-HLOOKUP(KV4+3,Journalier_HLV_Inter,24,FALSE),IF(AND(WEEKDAY(KV4,2)=3,COUNTIF(Jours_fériés,KV4+2)),HLOOKUP(KV4+1,Journalier_HLV_Inter,23,FALSE)-HLOOKUP(KV4+5,Journalier_HLV_Inter,24,FALSE),IF(WEEKDAY(KV4,2)=4,(HLOOKUP(KV4+1,Journalier_HLV_Inter,23,FALSE)-HLOOKUP(KV4+4,Journalier_HLV_Inter,24,FALSE)),IF(AND(WEEKDAY(KV4,2)=4,COUNTIF(Jours_fériés,KV4+1)),HLOOKUP(KV4+4,Journalier_HLV_Inter,23,FALSE)-HLOOKUP(KV4+5,Journalier_HLV_Inter,24,FALSE),IF(AND(WEEKDAY(KV4,2)=4,COUNTIF(Jours_fériés,AND(KV4+1,KV4+4))),HLOOKUP(KV4+5,Journalier_HLV_Inter,23,FALSE)-HLOOKUP(KV4+6,Journalier_HLV_Inter,24,FALSE),IF(AND(WEEKDAY(KV4,2)=4,COUNTIF(Jours_fériés,KV4+4)),HLOOKUP(KV4+1,Journalier_HLV_Inter,23,FALSE)-HLOOKUP(KV4+5,Journalier_HLV_Inter,24,FALSE),IF(AND(WEEKDAY(KV4,2)=5,COUNTIF(Jours_fériés,KV4+3)),HLOOKUP(KV4+4,Journalier_HLV_Inter,23,FALSE)-HLOOKUP(KV4+5,Journalier_HLV_Inter,24,FALSE),IF(AND(WEEKDAY(KV4,2)=5,COUNTIF(Jours_fériés,KV4+4)),HLOOKUP(KV4+3,Journalier_HLV_Inter,23,FALSE)-HLOOKUP(KV4+5,Journalier_HLV_Inter,24,FALSE),IF(COUNTIF(Week_end,KV4),0,IF(COUNTIF(Jours_fériés,KV4),0,HLOOKUP(KV4+1,Journalier_HLV_Inter,23,FALSE)-HLOOKUP(KV4+2,Journalier_HLV_Inter,24,FALSE)))))))))))))))))))</f>
        <v>0</v>
      </c>
      <c r="KW33" s="70">
        <f>IF(WEEKDAY(KW4,2)=5,(HLOOKUP(KW4+3,Journalier_HLV_Inter,23,FALSE)-HLOOKUP(KW4+4,Journalier_HLV_Inter,24,FALSE)),IF(AND(WEEKDAY(KW4,2)=1,COUNTIF(Jours_fériés,AND(KW4+1,IE+2))),HLOOKUP(KW4+3,Journalier_HLV_Inter,23,FALSE)-HLOOKUP(KW4+4,Journalier_HLV_Inter,24,FALSE),IF(AND(WEEKDAY(KW4,2)=1,COUNTIF(Jours_fériés,KW4+1)),HLOOKUP(KW4+2,Journalier_HLV_Inter,23,FALSE)-HLOOKUP(KW4+3,Journalier_HLV_Inter,24,FALSE),IF(AND(WEEKDAY(KW4,2)=1,COUNTIF(Jours_fériés,KW4+2)),HLOOKUP(KW4+1,Journalier_HLV_Inter,23,FALSE)-HLOOKUP(KW4+3,Journalier_HLV_Inter,24,FALSE),IF(AND(WEEKDAY(KW4,2)=2,COUNTIF(Jours_fériés,AND(KW4+1,KW4+2))),HLOOKUP(KW4+3,Journalier_HLV_Inter,23,FALSE)-HLOOKUP(KW4+4,Journalier_HLV_Inter,24,FALSE),IF(AND(WEEKDAY(KW4,2)=2,COUNTIF(Jours_fériés,KW4+1)),HLOOKUP(KW4+2,Journalier_HLV_Inter,23,FALSE)-HLOOKUP(KW4+3,Journalier_HLV_Inter,24,FALSE),IF(AND(WEEKDAY(KW4,2)=2,COUNTIF(Jours_fériés,KW4+2)),HLOOKUP(KW4+1,Journalier_HLV_Inter,23,FALSE)-HLOOKUP(KW4+3,Journalier_HLV_Inter,24,FALSE),IF(AND(WEEKDAY(KW4,2)=3,COUNTIF(Jours_fériés,AND(KW4+1,KW4+2))),HLOOKUP(KW4+3,Journalier_HLV_Inter,23,FALSE)-HLOOKUP(KW4+4,Journalier_HLV_Inter,24,FALSE),IF(AND(WEEKDAY(KW4,2)=3,COUNTIF(Jours_fériés,KW4+1)),HLOOKUP(KW4+2,Journalier_HLV_Inter,23,FALSE)-HLOOKUP(KW4+3,Journalier_HLV_Inter,24,FALSE),IF(AND(WEEKDAY(KW4,2)=3,COUNTIF(Jours_fériés,KW4+2)),HLOOKUP(KW4+1,Journalier_HLV_Inter,23,FALSE)-HLOOKUP(KW4+5,Journalier_HLV_Inter,24,FALSE),IF(WEEKDAY(KW4,2)=4,(HLOOKUP(KW4+1,Journalier_HLV_Inter,23,FALSE)-HLOOKUP(KW4+4,Journalier_HLV_Inter,24,FALSE)),IF(AND(WEEKDAY(KW4,2)=4,COUNTIF(Jours_fériés,KW4+1)),HLOOKUP(KW4+4,Journalier_HLV_Inter,23,FALSE)-HLOOKUP(KW4+5,Journalier_HLV_Inter,24,FALSE),IF(AND(WEEKDAY(KW4,2)=4,COUNTIF(Jours_fériés,AND(KW4+1,KW4+4))),HLOOKUP(KW4+5,Journalier_HLV_Inter,23,FALSE)-HLOOKUP(KW4+6,Journalier_HLV_Inter,24,FALSE),IF(AND(WEEKDAY(KW4,2)=4,COUNTIF(Jours_fériés,KW4+4)),HLOOKUP(KW4+1,Journalier_HLV_Inter,23,FALSE)-HLOOKUP(KW4+5,Journalier_HLV_Inter,24,FALSE),IF(AND(WEEKDAY(KW4,2)=5,COUNTIF(Jours_fériés,KW4+3)),HLOOKUP(KW4+4,Journalier_HLV_Inter,23,FALSE)-HLOOKUP(KW4+5,Journalier_HLV_Inter,24,FALSE),IF(AND(WEEKDAY(KW4,2)=5,COUNTIF(Jours_fériés,KW4+4)),HLOOKUP(KW4+3,Journalier_HLV_Inter,23,FALSE)-HLOOKUP(KW4+5,Journalier_HLV_Inter,24,FALSE),IF(COUNTIF(Week_end,KW4),0,IF(COUNTIF(Jours_fériés,KW4),0,HLOOKUP(KW4+1,Journalier_HLV_Inter,23,FALSE)-HLOOKUP(KW4+2,Journalier_HLV_Inter,24,FALSE)))))))))))))))))))</f>
        <v>0</v>
      </c>
      <c r="KX33" s="70">
        <f>IF(WEEKDAY(KX4,2)=5,(HLOOKUP(KX4+3,Journalier_HLV_Inter,23,FALSE)-HLOOKUP(KX4+4,Journalier_HLV_Inter,24,FALSE)),IF(AND(WEEKDAY(KX4,2)=1,COUNTIF(Jours_fériés,AND(KX4+1,IE+2))),HLOOKUP(KX4+3,Journalier_HLV_Inter,23,FALSE)-HLOOKUP(KX4+4,Journalier_HLV_Inter,24,FALSE),IF(AND(WEEKDAY(KX4,2)=1,COUNTIF(Jours_fériés,KX4+1)),HLOOKUP(KX4+2,Journalier_HLV_Inter,23,FALSE)-HLOOKUP(KX4+3,Journalier_HLV_Inter,24,FALSE),IF(AND(WEEKDAY(KX4,2)=1,COUNTIF(Jours_fériés,KX4+2)),HLOOKUP(KX4+1,Journalier_HLV_Inter,23,FALSE)-HLOOKUP(KX4+3,Journalier_HLV_Inter,24,FALSE),IF(AND(WEEKDAY(KX4,2)=2,COUNTIF(Jours_fériés,AND(KX4+1,KX4+2))),HLOOKUP(KX4+3,Journalier_HLV_Inter,23,FALSE)-HLOOKUP(KX4+4,Journalier_HLV_Inter,24,FALSE),IF(AND(WEEKDAY(KX4,2)=2,COUNTIF(Jours_fériés,KX4+1)),HLOOKUP(KX4+2,Journalier_HLV_Inter,23,FALSE)-HLOOKUP(KX4+3,Journalier_HLV_Inter,24,FALSE),IF(AND(WEEKDAY(KX4,2)=2,COUNTIF(Jours_fériés,KX4+2)),HLOOKUP(KX4+1,Journalier_HLV_Inter,23,FALSE)-HLOOKUP(KX4+3,Journalier_HLV_Inter,24,FALSE),IF(AND(WEEKDAY(KX4,2)=3,COUNTIF(Jours_fériés,AND(KX4+1,KX4+2))),HLOOKUP(KX4+3,Journalier_HLV_Inter,23,FALSE)-HLOOKUP(KX4+4,Journalier_HLV_Inter,24,FALSE),IF(AND(WEEKDAY(KX4,2)=3,COUNTIF(Jours_fériés,KX4+1)),HLOOKUP(KX4+2,Journalier_HLV_Inter,23,FALSE)-HLOOKUP(KX4+3,Journalier_HLV_Inter,24,FALSE),IF(AND(WEEKDAY(KX4,2)=3,COUNTIF(Jours_fériés,KX4+2)),HLOOKUP(KX4+1,Journalier_HLV_Inter,23,FALSE)-HLOOKUP(KX4+5,Journalier_HLV_Inter,24,FALSE),IF(WEEKDAY(KX4,2)=4,(HLOOKUP(KX4+1,Journalier_HLV_Inter,23,FALSE)-HLOOKUP(KX4+4,Journalier_HLV_Inter,24,FALSE)),IF(AND(WEEKDAY(KX4,2)=4,COUNTIF(Jours_fériés,KX4+1)),HLOOKUP(KX4+4,Journalier_HLV_Inter,23,FALSE)-HLOOKUP(KX4+5,Journalier_HLV_Inter,24,FALSE),IF(AND(WEEKDAY(KX4,2)=4,COUNTIF(Jours_fériés,AND(KX4+1,KX4+4))),HLOOKUP(KX4+5,Journalier_HLV_Inter,23,FALSE)-HLOOKUP(KX4+6,Journalier_HLV_Inter,24,FALSE),IF(AND(WEEKDAY(KX4,2)=4,COUNTIF(Jours_fériés,KX4+4)),HLOOKUP(KX4+1,Journalier_HLV_Inter,23,FALSE)-HLOOKUP(KX4+5,Journalier_HLV_Inter,24,FALSE),IF(AND(WEEKDAY(KX4,2)=5,COUNTIF(Jours_fériés,KX4+3)),HLOOKUP(KX4+4,Journalier_HLV_Inter,23,FALSE)-HLOOKUP(KX4+5,Journalier_HLV_Inter,24,FALSE),IF(AND(WEEKDAY(KX4,2)=5,COUNTIF(Jours_fériés,KX4+4)),HLOOKUP(KX4+3,Journalier_HLV_Inter,23,FALSE)-HLOOKUP(KX4+5,Journalier_HLV_Inter,24,FALSE),IF(COUNTIF(Week_end,KX4),0,IF(COUNTIF(Jours_fériés,KX4),0,HLOOKUP(KX4+1,Journalier_HLV_Inter,23,FALSE)-HLOOKUP(KX4+2,Journalier_HLV_Inter,24,FALSE)))))))))))))))))))</f>
        <v>0</v>
      </c>
      <c r="KY33" s="70">
        <f>IF(WEEKDAY(KY4,2)=5,(HLOOKUP(KY4+3,Journalier_HLV_Inter,23,FALSE)-HLOOKUP(KY4+4,Journalier_HLV_Inter,24,FALSE)),IF(AND(WEEKDAY(KY4,2)=1,COUNTIF(Jours_fériés,AND(KY4+1,IE+2))),HLOOKUP(KY4+3,Journalier_HLV_Inter,23,FALSE)-HLOOKUP(KY4+4,Journalier_HLV_Inter,24,FALSE),IF(AND(WEEKDAY(KY4,2)=1,COUNTIF(Jours_fériés,KY4+1)),HLOOKUP(KY4+2,Journalier_HLV_Inter,23,FALSE)-HLOOKUP(KY4+3,Journalier_HLV_Inter,24,FALSE),IF(AND(WEEKDAY(KY4,2)=1,COUNTIF(Jours_fériés,KY4+2)),HLOOKUP(KY4+1,Journalier_HLV_Inter,23,FALSE)-HLOOKUP(KY4+3,Journalier_HLV_Inter,24,FALSE),IF(AND(WEEKDAY(KY4,2)=2,COUNTIF(Jours_fériés,AND(KY4+1,KY4+2))),HLOOKUP(KY4+3,Journalier_HLV_Inter,23,FALSE)-HLOOKUP(KY4+4,Journalier_HLV_Inter,24,FALSE),IF(AND(WEEKDAY(KY4,2)=2,COUNTIF(Jours_fériés,KY4+1)),HLOOKUP(KY4+2,Journalier_HLV_Inter,23,FALSE)-HLOOKUP(KY4+3,Journalier_HLV_Inter,24,FALSE),IF(AND(WEEKDAY(KY4,2)=2,COUNTIF(Jours_fériés,KY4+2)),HLOOKUP(KY4+1,Journalier_HLV_Inter,23,FALSE)-HLOOKUP(KY4+3,Journalier_HLV_Inter,24,FALSE),IF(AND(WEEKDAY(KY4,2)=3,COUNTIF(Jours_fériés,AND(KY4+1,KY4+2))),HLOOKUP(KY4+3,Journalier_HLV_Inter,23,FALSE)-HLOOKUP(KY4+4,Journalier_HLV_Inter,24,FALSE),IF(AND(WEEKDAY(KY4,2)=3,COUNTIF(Jours_fériés,KY4+1)),HLOOKUP(KY4+2,Journalier_HLV_Inter,23,FALSE)-HLOOKUP(KY4+3,Journalier_HLV_Inter,24,FALSE),IF(AND(WEEKDAY(KY4,2)=3,COUNTIF(Jours_fériés,KY4+2)),HLOOKUP(KY4+1,Journalier_HLV_Inter,23,FALSE)-HLOOKUP(KY4+5,Journalier_HLV_Inter,24,FALSE),IF(WEEKDAY(KY4,2)=4,(HLOOKUP(KY4+1,Journalier_HLV_Inter,23,FALSE)-HLOOKUP(KY4+4,Journalier_HLV_Inter,24,FALSE)),IF(AND(WEEKDAY(KY4,2)=4,COUNTIF(Jours_fériés,KY4+1)),HLOOKUP(KY4+4,Journalier_HLV_Inter,23,FALSE)-HLOOKUP(KY4+5,Journalier_HLV_Inter,24,FALSE),IF(AND(WEEKDAY(KY4,2)=4,COUNTIF(Jours_fériés,AND(KY4+1,KY4+4))),HLOOKUP(KY4+5,Journalier_HLV_Inter,23,FALSE)-HLOOKUP(KY4+6,Journalier_HLV_Inter,24,FALSE),IF(AND(WEEKDAY(KY4,2)=4,COUNTIF(Jours_fériés,KY4+4)),HLOOKUP(KY4+1,Journalier_HLV_Inter,23,FALSE)-HLOOKUP(KY4+5,Journalier_HLV_Inter,24,FALSE),IF(AND(WEEKDAY(KY4,2)=5,COUNTIF(Jours_fériés,KY4+3)),HLOOKUP(KY4+4,Journalier_HLV_Inter,23,FALSE)-HLOOKUP(KY4+5,Journalier_HLV_Inter,24,FALSE),IF(AND(WEEKDAY(KY4,2)=5,COUNTIF(Jours_fériés,KY4+4)),HLOOKUP(KY4+3,Journalier_HLV_Inter,23,FALSE)-HLOOKUP(KY4+5,Journalier_HLV_Inter,24,FALSE),IF(COUNTIF(Week_end,KY4),0,IF(COUNTIF(Jours_fériés,KY4),0,HLOOKUP(KY4+1,Journalier_HLV_Inter,23,FALSE)-HLOOKUP(KY4+2,Journalier_HLV_Inter,24,FALSE)))))))))))))))))))</f>
        <v>0</v>
      </c>
      <c r="KZ33" s="70">
        <f>IF(WEEKDAY(KZ4,2)=5,(HLOOKUP(KZ4+3,Journalier_HLV_Inter,23,FALSE)-HLOOKUP(KZ4+4,Journalier_HLV_Inter,24,FALSE)),IF(AND(WEEKDAY(KZ4,2)=1,COUNTIF(Jours_fériés,AND(KZ4+1,IE+2))),HLOOKUP(KZ4+3,Journalier_HLV_Inter,23,FALSE)-HLOOKUP(KZ4+4,Journalier_HLV_Inter,24,FALSE),IF(AND(WEEKDAY(KZ4,2)=1,COUNTIF(Jours_fériés,KZ4+1)),HLOOKUP(KZ4+2,Journalier_HLV_Inter,23,FALSE)-HLOOKUP(KZ4+3,Journalier_HLV_Inter,24,FALSE),IF(AND(WEEKDAY(KZ4,2)=1,COUNTIF(Jours_fériés,KZ4+2)),HLOOKUP(KZ4+1,Journalier_HLV_Inter,23,FALSE)-HLOOKUP(KZ4+3,Journalier_HLV_Inter,24,FALSE),IF(AND(WEEKDAY(KZ4,2)=2,COUNTIF(Jours_fériés,AND(KZ4+1,KZ4+2))),HLOOKUP(KZ4+3,Journalier_HLV_Inter,23,FALSE)-HLOOKUP(KZ4+4,Journalier_HLV_Inter,24,FALSE),IF(AND(WEEKDAY(KZ4,2)=2,COUNTIF(Jours_fériés,KZ4+1)),HLOOKUP(KZ4+2,Journalier_HLV_Inter,23,FALSE)-HLOOKUP(KZ4+3,Journalier_HLV_Inter,24,FALSE),IF(AND(WEEKDAY(KZ4,2)=2,COUNTIF(Jours_fériés,KZ4+2)),HLOOKUP(KZ4+1,Journalier_HLV_Inter,23,FALSE)-HLOOKUP(KZ4+3,Journalier_HLV_Inter,24,FALSE),IF(AND(WEEKDAY(KZ4,2)=3,COUNTIF(Jours_fériés,AND(KZ4+1,KZ4+2))),HLOOKUP(KZ4+3,Journalier_HLV_Inter,23,FALSE)-HLOOKUP(KZ4+4,Journalier_HLV_Inter,24,FALSE),IF(AND(WEEKDAY(KZ4,2)=3,COUNTIF(Jours_fériés,KZ4+1)),HLOOKUP(KZ4+2,Journalier_HLV_Inter,23,FALSE)-HLOOKUP(KZ4+3,Journalier_HLV_Inter,24,FALSE),IF(AND(WEEKDAY(KZ4,2)=3,COUNTIF(Jours_fériés,KZ4+2)),HLOOKUP(KZ4+1,Journalier_HLV_Inter,23,FALSE)-HLOOKUP(KZ4+5,Journalier_HLV_Inter,24,FALSE),IF(WEEKDAY(KZ4,2)=4,(HLOOKUP(KZ4+1,Journalier_HLV_Inter,23,FALSE)-HLOOKUP(KZ4+4,Journalier_HLV_Inter,24,FALSE)),IF(AND(WEEKDAY(KZ4,2)=4,COUNTIF(Jours_fériés,KZ4+1)),HLOOKUP(KZ4+4,Journalier_HLV_Inter,23,FALSE)-HLOOKUP(KZ4+5,Journalier_HLV_Inter,24,FALSE),IF(AND(WEEKDAY(KZ4,2)=4,COUNTIF(Jours_fériés,AND(KZ4+1,KZ4+4))),HLOOKUP(KZ4+5,Journalier_HLV_Inter,23,FALSE)-HLOOKUP(KZ4+6,Journalier_HLV_Inter,24,FALSE),IF(AND(WEEKDAY(KZ4,2)=4,COUNTIF(Jours_fériés,KZ4+4)),HLOOKUP(KZ4+1,Journalier_HLV_Inter,23,FALSE)-HLOOKUP(KZ4+5,Journalier_HLV_Inter,24,FALSE),IF(AND(WEEKDAY(KZ4,2)=5,COUNTIF(Jours_fériés,KZ4+3)),HLOOKUP(KZ4+4,Journalier_HLV_Inter,23,FALSE)-HLOOKUP(KZ4+5,Journalier_HLV_Inter,24,FALSE),IF(AND(WEEKDAY(KZ4,2)=5,COUNTIF(Jours_fériés,KZ4+4)),HLOOKUP(KZ4+3,Journalier_HLV_Inter,23,FALSE)-HLOOKUP(KZ4+5,Journalier_HLV_Inter,24,FALSE),IF(COUNTIF(Week_end,KZ4),0,IF(COUNTIF(Jours_fériés,KZ4),0,HLOOKUP(KZ4+1,Journalier_HLV_Inter,23,FALSE)-HLOOKUP(KZ4+2,Journalier_HLV_Inter,24,FALSE)))))))))))))))))))</f>
        <v>0</v>
      </c>
      <c r="LA33" s="70">
        <f>IF(WEEKDAY(LA4,2)=5,(HLOOKUP(LA4+3,Journalier_HLV_Inter,23,FALSE)-HLOOKUP(LA4+4,Journalier_HLV_Inter,24,FALSE)),IF(AND(WEEKDAY(LA4,2)=1,COUNTIF(Jours_fériés,AND(LA4+1,IE+2))),HLOOKUP(LA4+3,Journalier_HLV_Inter,23,FALSE)-HLOOKUP(LA4+4,Journalier_HLV_Inter,24,FALSE),IF(AND(WEEKDAY(LA4,2)=1,COUNTIF(Jours_fériés,LA4+1)),HLOOKUP(LA4+2,Journalier_HLV_Inter,23,FALSE)-HLOOKUP(LA4+3,Journalier_HLV_Inter,24,FALSE),IF(AND(WEEKDAY(LA4,2)=1,COUNTIF(Jours_fériés,LA4+2)),HLOOKUP(LA4+1,Journalier_HLV_Inter,23,FALSE)-HLOOKUP(LA4+3,Journalier_HLV_Inter,24,FALSE),IF(AND(WEEKDAY(LA4,2)=2,COUNTIF(Jours_fériés,AND(LA4+1,LA4+2))),HLOOKUP(LA4+3,Journalier_HLV_Inter,23,FALSE)-HLOOKUP(LA4+4,Journalier_HLV_Inter,24,FALSE),IF(AND(WEEKDAY(LA4,2)=2,COUNTIF(Jours_fériés,LA4+1)),HLOOKUP(LA4+2,Journalier_HLV_Inter,23,FALSE)-HLOOKUP(LA4+3,Journalier_HLV_Inter,24,FALSE),IF(AND(WEEKDAY(LA4,2)=2,COUNTIF(Jours_fériés,LA4+2)),HLOOKUP(LA4+1,Journalier_HLV_Inter,23,FALSE)-HLOOKUP(LA4+3,Journalier_HLV_Inter,24,FALSE),IF(AND(WEEKDAY(LA4,2)=3,COUNTIF(Jours_fériés,AND(LA4+1,LA4+2))),HLOOKUP(LA4+3,Journalier_HLV_Inter,23,FALSE)-HLOOKUP(LA4+4,Journalier_HLV_Inter,24,FALSE),IF(AND(WEEKDAY(LA4,2)=3,COUNTIF(Jours_fériés,LA4+1)),HLOOKUP(LA4+2,Journalier_HLV_Inter,23,FALSE)-HLOOKUP(LA4+3,Journalier_HLV_Inter,24,FALSE),IF(AND(WEEKDAY(LA4,2)=3,COUNTIF(Jours_fériés,LA4+2)),HLOOKUP(LA4+1,Journalier_HLV_Inter,23,FALSE)-HLOOKUP(LA4+5,Journalier_HLV_Inter,24,FALSE),IF(WEEKDAY(LA4,2)=4,(HLOOKUP(LA4+1,Journalier_HLV_Inter,23,FALSE)-HLOOKUP(LA4+4,Journalier_HLV_Inter,24,FALSE)),IF(AND(WEEKDAY(LA4,2)=4,COUNTIF(Jours_fériés,LA4+1)),HLOOKUP(LA4+4,Journalier_HLV_Inter,23,FALSE)-HLOOKUP(LA4+5,Journalier_HLV_Inter,24,FALSE),IF(AND(WEEKDAY(LA4,2)=4,COUNTIF(Jours_fériés,AND(LA4+1,LA4+4))),HLOOKUP(LA4+5,Journalier_HLV_Inter,23,FALSE)-HLOOKUP(LA4+6,Journalier_HLV_Inter,24,FALSE),IF(AND(WEEKDAY(LA4,2)=4,COUNTIF(Jours_fériés,LA4+4)),HLOOKUP(LA4+1,Journalier_HLV_Inter,23,FALSE)-HLOOKUP(LA4+5,Journalier_HLV_Inter,24,FALSE),IF(AND(WEEKDAY(LA4,2)=5,COUNTIF(Jours_fériés,LA4+3)),HLOOKUP(LA4+4,Journalier_HLV_Inter,23,FALSE)-HLOOKUP(LA4+5,Journalier_HLV_Inter,24,FALSE),IF(AND(WEEKDAY(LA4,2)=5,COUNTIF(Jours_fériés,LA4+4)),HLOOKUP(LA4+3,Journalier_HLV_Inter,23,FALSE)-HLOOKUP(LA4+5,Journalier_HLV_Inter,24,FALSE),IF(COUNTIF(Week_end,LA4),0,IF(COUNTIF(Jours_fériés,LA4),0,HLOOKUP(LA4+1,Journalier_HLV_Inter,23,FALSE)-HLOOKUP(LA4+2,Journalier_HLV_Inter,24,FALSE)))))))))))))))))))</f>
        <v>0</v>
      </c>
      <c r="LB33" s="70">
        <f>IF(WEEKDAY(LB4,2)=5,(HLOOKUP(LB4+3,Journalier_HLV_Inter,23,FALSE)-HLOOKUP(LB4+4,Journalier_HLV_Inter,24,FALSE)),IF(AND(WEEKDAY(LB4,2)=1,COUNTIF(Jours_fériés,AND(LB4+1,IE+2))),HLOOKUP(LB4+3,Journalier_HLV_Inter,23,FALSE)-HLOOKUP(LB4+4,Journalier_HLV_Inter,24,FALSE),IF(AND(WEEKDAY(LB4,2)=1,COUNTIF(Jours_fériés,LB4+1)),HLOOKUP(LB4+2,Journalier_HLV_Inter,23,FALSE)-HLOOKUP(LB4+3,Journalier_HLV_Inter,24,FALSE),IF(AND(WEEKDAY(LB4,2)=1,COUNTIF(Jours_fériés,LB4+2)),HLOOKUP(LB4+1,Journalier_HLV_Inter,23,FALSE)-HLOOKUP(LB4+3,Journalier_HLV_Inter,24,FALSE),IF(AND(WEEKDAY(LB4,2)=2,COUNTIF(Jours_fériés,AND(LB4+1,LB4+2))),HLOOKUP(LB4+3,Journalier_HLV_Inter,23,FALSE)-HLOOKUP(LB4+4,Journalier_HLV_Inter,24,FALSE),IF(AND(WEEKDAY(LB4,2)=2,COUNTIF(Jours_fériés,LB4+1)),HLOOKUP(LB4+2,Journalier_HLV_Inter,23,FALSE)-HLOOKUP(LB4+3,Journalier_HLV_Inter,24,FALSE),IF(AND(WEEKDAY(LB4,2)=2,COUNTIF(Jours_fériés,LB4+2)),HLOOKUP(LB4+1,Journalier_HLV_Inter,23,FALSE)-HLOOKUP(LB4+3,Journalier_HLV_Inter,24,FALSE),IF(AND(WEEKDAY(LB4,2)=3,COUNTIF(Jours_fériés,AND(LB4+1,LB4+2))),HLOOKUP(LB4+3,Journalier_HLV_Inter,23,FALSE)-HLOOKUP(LB4+4,Journalier_HLV_Inter,24,FALSE),IF(AND(WEEKDAY(LB4,2)=3,COUNTIF(Jours_fériés,LB4+1)),HLOOKUP(LB4+2,Journalier_HLV_Inter,23,FALSE)-HLOOKUP(LB4+3,Journalier_HLV_Inter,24,FALSE),IF(AND(WEEKDAY(LB4,2)=3,COUNTIF(Jours_fériés,LB4+2)),HLOOKUP(LB4+1,Journalier_HLV_Inter,23,FALSE)-HLOOKUP(LB4+5,Journalier_HLV_Inter,24,FALSE),IF(WEEKDAY(LB4,2)=4,(HLOOKUP(LB4+1,Journalier_HLV_Inter,23,FALSE)-HLOOKUP(LB4+4,Journalier_HLV_Inter,24,FALSE)),IF(AND(WEEKDAY(LB4,2)=4,COUNTIF(Jours_fériés,LB4+1)),HLOOKUP(LB4+4,Journalier_HLV_Inter,23,FALSE)-HLOOKUP(LB4+5,Journalier_HLV_Inter,24,FALSE),IF(AND(WEEKDAY(LB4,2)=4,COUNTIF(Jours_fériés,AND(LB4+1,LB4+4))),HLOOKUP(LB4+5,Journalier_HLV_Inter,23,FALSE)-HLOOKUP(LB4+6,Journalier_HLV_Inter,24,FALSE),IF(AND(WEEKDAY(LB4,2)=4,COUNTIF(Jours_fériés,LB4+4)),HLOOKUP(LB4+1,Journalier_HLV_Inter,23,FALSE)-HLOOKUP(LB4+5,Journalier_HLV_Inter,24,FALSE),IF(AND(WEEKDAY(LB4,2)=5,COUNTIF(Jours_fériés,LB4+3)),HLOOKUP(LB4+4,Journalier_HLV_Inter,23,FALSE)-HLOOKUP(LB4+5,Journalier_HLV_Inter,24,FALSE),IF(AND(WEEKDAY(LB4,2)=5,COUNTIF(Jours_fériés,LB4+4)),HLOOKUP(LB4+3,Journalier_HLV_Inter,23,FALSE)-HLOOKUP(LB4+5,Journalier_HLV_Inter,24,FALSE),IF(COUNTIF(Week_end,LB4),0,IF(COUNTIF(Jours_fériés,LB4),0,HLOOKUP(LB4+1,Journalier_HLV_Inter,23,FALSE)-HLOOKUP(LB4+2,Journalier_HLV_Inter,24,FALSE)))))))))))))))))))</f>
        <v>0</v>
      </c>
      <c r="LC33" s="70">
        <f>IF(WEEKDAY(LC4,2)=5,(HLOOKUP(LC4+3,Journalier_HLV_Inter,23,FALSE)-HLOOKUP(LC4+4,Journalier_HLV_Inter,24,FALSE)),IF(AND(WEEKDAY(LC4,2)=1,COUNTIF(Jours_fériés,AND(LC4+1,IE+2))),HLOOKUP(LC4+3,Journalier_HLV_Inter,23,FALSE)-HLOOKUP(LC4+4,Journalier_HLV_Inter,24,FALSE),IF(AND(WEEKDAY(LC4,2)=1,COUNTIF(Jours_fériés,LC4+1)),HLOOKUP(LC4+2,Journalier_HLV_Inter,23,FALSE)-HLOOKUP(LC4+3,Journalier_HLV_Inter,24,FALSE),IF(AND(WEEKDAY(LC4,2)=1,COUNTIF(Jours_fériés,LC4+2)),HLOOKUP(LC4+1,Journalier_HLV_Inter,23,FALSE)-HLOOKUP(LC4+3,Journalier_HLV_Inter,24,FALSE),IF(AND(WEEKDAY(LC4,2)=2,COUNTIF(Jours_fériés,AND(LC4+1,LC4+2))),HLOOKUP(LC4+3,Journalier_HLV_Inter,23,FALSE)-HLOOKUP(LC4+4,Journalier_HLV_Inter,24,FALSE),IF(AND(WEEKDAY(LC4,2)=2,COUNTIF(Jours_fériés,LC4+1)),HLOOKUP(LC4+2,Journalier_HLV_Inter,23,FALSE)-HLOOKUP(LC4+3,Journalier_HLV_Inter,24,FALSE),IF(AND(WEEKDAY(LC4,2)=2,COUNTIF(Jours_fériés,LC4+2)),HLOOKUP(LC4+1,Journalier_HLV_Inter,23,FALSE)-HLOOKUP(LC4+3,Journalier_HLV_Inter,24,FALSE),IF(AND(WEEKDAY(LC4,2)=3,COUNTIF(Jours_fériés,AND(LC4+1,LC4+2))),HLOOKUP(LC4+3,Journalier_HLV_Inter,23,FALSE)-HLOOKUP(LC4+4,Journalier_HLV_Inter,24,FALSE),IF(AND(WEEKDAY(LC4,2)=3,COUNTIF(Jours_fériés,LC4+1)),HLOOKUP(LC4+2,Journalier_HLV_Inter,23,FALSE)-HLOOKUP(LC4+3,Journalier_HLV_Inter,24,FALSE),IF(AND(WEEKDAY(LC4,2)=3,COUNTIF(Jours_fériés,LC4+2)),HLOOKUP(LC4+1,Journalier_HLV_Inter,23,FALSE)-HLOOKUP(LC4+5,Journalier_HLV_Inter,24,FALSE),IF(WEEKDAY(LC4,2)=4,(HLOOKUP(LC4+1,Journalier_HLV_Inter,23,FALSE)-HLOOKUP(LC4+4,Journalier_HLV_Inter,24,FALSE)),IF(AND(WEEKDAY(LC4,2)=4,COUNTIF(Jours_fériés,LC4+1)),HLOOKUP(LC4+4,Journalier_HLV_Inter,23,FALSE)-HLOOKUP(LC4+5,Journalier_HLV_Inter,24,FALSE),IF(AND(WEEKDAY(LC4,2)=4,COUNTIF(Jours_fériés,AND(LC4+1,LC4+4))),HLOOKUP(LC4+5,Journalier_HLV_Inter,23,FALSE)-HLOOKUP(LC4+6,Journalier_HLV_Inter,24,FALSE),IF(AND(WEEKDAY(LC4,2)=4,COUNTIF(Jours_fériés,LC4+4)),HLOOKUP(LC4+1,Journalier_HLV_Inter,23,FALSE)-HLOOKUP(LC4+5,Journalier_HLV_Inter,24,FALSE),IF(AND(WEEKDAY(LC4,2)=5,COUNTIF(Jours_fériés,LC4+3)),HLOOKUP(LC4+4,Journalier_HLV_Inter,23,FALSE)-HLOOKUP(LC4+5,Journalier_HLV_Inter,24,FALSE),IF(AND(WEEKDAY(LC4,2)=5,COUNTIF(Jours_fériés,LC4+4)),HLOOKUP(LC4+3,Journalier_HLV_Inter,23,FALSE)-HLOOKUP(LC4+5,Journalier_HLV_Inter,24,FALSE),IF(COUNTIF(Week_end,LC4),0,IF(COUNTIF(Jours_fériés,LC4),0,HLOOKUP(LC4+1,Journalier_HLV_Inter,23,FALSE)-HLOOKUP(LC4+2,Journalier_HLV_Inter,24,FALSE)))))))))))))))))))</f>
        <v>0</v>
      </c>
      <c r="LD33" s="70">
        <f>IF(WEEKDAY(LD4,2)=5,(HLOOKUP(LD4+3,Journalier_HLV_Inter,23,FALSE)-HLOOKUP(LD4+4,Journalier_HLV_Inter,24,FALSE)),IF(AND(WEEKDAY(LD4,2)=1,COUNTIF(Jours_fériés,AND(LD4+1,IE+2))),HLOOKUP(LD4+3,Journalier_HLV_Inter,23,FALSE)-HLOOKUP(LD4+4,Journalier_HLV_Inter,24,FALSE),IF(AND(WEEKDAY(LD4,2)=1,COUNTIF(Jours_fériés,LD4+1)),HLOOKUP(LD4+2,Journalier_HLV_Inter,23,FALSE)-HLOOKUP(LD4+3,Journalier_HLV_Inter,24,FALSE),IF(AND(WEEKDAY(LD4,2)=1,COUNTIF(Jours_fériés,LD4+2)),HLOOKUP(LD4+1,Journalier_HLV_Inter,23,FALSE)-HLOOKUP(LD4+3,Journalier_HLV_Inter,24,FALSE),IF(AND(WEEKDAY(LD4,2)=2,COUNTIF(Jours_fériés,AND(LD4+1,LD4+2))),HLOOKUP(LD4+3,Journalier_HLV_Inter,23,FALSE)-HLOOKUP(LD4+4,Journalier_HLV_Inter,24,FALSE),IF(AND(WEEKDAY(LD4,2)=2,COUNTIF(Jours_fériés,LD4+1)),HLOOKUP(LD4+2,Journalier_HLV_Inter,23,FALSE)-HLOOKUP(LD4+3,Journalier_HLV_Inter,24,FALSE),IF(AND(WEEKDAY(LD4,2)=2,COUNTIF(Jours_fériés,LD4+2)),HLOOKUP(LD4+1,Journalier_HLV_Inter,23,FALSE)-HLOOKUP(LD4+3,Journalier_HLV_Inter,24,FALSE),IF(AND(WEEKDAY(LD4,2)=3,COUNTIF(Jours_fériés,AND(LD4+1,LD4+2))),HLOOKUP(LD4+3,Journalier_HLV_Inter,23,FALSE)-HLOOKUP(LD4+4,Journalier_HLV_Inter,24,FALSE),IF(AND(WEEKDAY(LD4,2)=3,COUNTIF(Jours_fériés,LD4+1)),HLOOKUP(LD4+2,Journalier_HLV_Inter,23,FALSE)-HLOOKUP(LD4+3,Journalier_HLV_Inter,24,FALSE),IF(AND(WEEKDAY(LD4,2)=3,COUNTIF(Jours_fériés,LD4+2)),HLOOKUP(LD4+1,Journalier_HLV_Inter,23,FALSE)-HLOOKUP(LD4+5,Journalier_HLV_Inter,24,FALSE),IF(WEEKDAY(LD4,2)=4,(HLOOKUP(LD4+1,Journalier_HLV_Inter,23,FALSE)-HLOOKUP(LD4+4,Journalier_HLV_Inter,24,FALSE)),IF(AND(WEEKDAY(LD4,2)=4,COUNTIF(Jours_fériés,LD4+1)),HLOOKUP(LD4+4,Journalier_HLV_Inter,23,FALSE)-HLOOKUP(LD4+5,Journalier_HLV_Inter,24,FALSE),IF(AND(WEEKDAY(LD4,2)=4,COUNTIF(Jours_fériés,AND(LD4+1,LD4+4))),HLOOKUP(LD4+5,Journalier_HLV_Inter,23,FALSE)-HLOOKUP(LD4+6,Journalier_HLV_Inter,24,FALSE),IF(AND(WEEKDAY(LD4,2)=4,COUNTIF(Jours_fériés,LD4+4)),HLOOKUP(LD4+1,Journalier_HLV_Inter,23,FALSE)-HLOOKUP(LD4+5,Journalier_HLV_Inter,24,FALSE),IF(AND(WEEKDAY(LD4,2)=5,COUNTIF(Jours_fériés,LD4+3)),HLOOKUP(LD4+4,Journalier_HLV_Inter,23,FALSE)-HLOOKUP(LD4+5,Journalier_HLV_Inter,24,FALSE),IF(AND(WEEKDAY(LD4,2)=5,COUNTIF(Jours_fériés,LD4+4)),HLOOKUP(LD4+3,Journalier_HLV_Inter,23,FALSE)-HLOOKUP(LD4+5,Journalier_HLV_Inter,24,FALSE),IF(COUNTIF(Week_end,LD4),0,IF(COUNTIF(Jours_fériés,LD4),0,HLOOKUP(LD4+1,Journalier_HLV_Inter,23,FALSE)-HLOOKUP(LD4+2,Journalier_HLV_Inter,24,FALSE)))))))))))))))))))</f>
        <v>0</v>
      </c>
      <c r="LE33" s="70">
        <f>IF(WEEKDAY(LE4,2)=5,(HLOOKUP(LE4+3,Journalier_HLV_Inter,23,FALSE)-HLOOKUP(LE4+4,Journalier_HLV_Inter,24,FALSE)),IF(AND(WEEKDAY(LE4,2)=1,COUNTIF(Jours_fériés,AND(LE4+1,IE+2))),HLOOKUP(LE4+3,Journalier_HLV_Inter,23,FALSE)-HLOOKUP(LE4+4,Journalier_HLV_Inter,24,FALSE),IF(AND(WEEKDAY(LE4,2)=1,COUNTIF(Jours_fériés,LE4+1)),HLOOKUP(LE4+2,Journalier_HLV_Inter,23,FALSE)-HLOOKUP(LE4+3,Journalier_HLV_Inter,24,FALSE),IF(AND(WEEKDAY(LE4,2)=1,COUNTIF(Jours_fériés,LE4+2)),HLOOKUP(LE4+1,Journalier_HLV_Inter,23,FALSE)-HLOOKUP(LE4+3,Journalier_HLV_Inter,24,FALSE),IF(AND(WEEKDAY(LE4,2)=2,COUNTIF(Jours_fériés,AND(LE4+1,LE4+2))),HLOOKUP(LE4+3,Journalier_HLV_Inter,23,FALSE)-HLOOKUP(LE4+4,Journalier_HLV_Inter,24,FALSE),IF(AND(WEEKDAY(LE4,2)=2,COUNTIF(Jours_fériés,LE4+1)),HLOOKUP(LE4+2,Journalier_HLV_Inter,23,FALSE)-HLOOKUP(LE4+3,Journalier_HLV_Inter,24,FALSE),IF(AND(WEEKDAY(LE4,2)=2,COUNTIF(Jours_fériés,LE4+2)),HLOOKUP(LE4+1,Journalier_HLV_Inter,23,FALSE)-HLOOKUP(LE4+3,Journalier_HLV_Inter,24,FALSE),IF(AND(WEEKDAY(LE4,2)=3,COUNTIF(Jours_fériés,AND(LE4+1,LE4+2))),HLOOKUP(LE4+3,Journalier_HLV_Inter,23,FALSE)-HLOOKUP(LE4+4,Journalier_HLV_Inter,24,FALSE),IF(AND(WEEKDAY(LE4,2)=3,COUNTIF(Jours_fériés,LE4+1)),HLOOKUP(LE4+2,Journalier_HLV_Inter,23,FALSE)-HLOOKUP(LE4+3,Journalier_HLV_Inter,24,FALSE),IF(AND(WEEKDAY(LE4,2)=3,COUNTIF(Jours_fériés,LE4+2)),HLOOKUP(LE4+1,Journalier_HLV_Inter,23,FALSE)-HLOOKUP(LE4+5,Journalier_HLV_Inter,24,FALSE),IF(WEEKDAY(LE4,2)=4,(HLOOKUP(LE4+1,Journalier_HLV_Inter,23,FALSE)-HLOOKUP(LE4+4,Journalier_HLV_Inter,24,FALSE)),IF(AND(WEEKDAY(LE4,2)=4,COUNTIF(Jours_fériés,LE4+1)),HLOOKUP(LE4+4,Journalier_HLV_Inter,23,FALSE)-HLOOKUP(LE4+5,Journalier_HLV_Inter,24,FALSE),IF(AND(WEEKDAY(LE4,2)=4,COUNTIF(Jours_fériés,AND(LE4+1,LE4+4))),HLOOKUP(LE4+5,Journalier_HLV_Inter,23,FALSE)-HLOOKUP(LE4+6,Journalier_HLV_Inter,24,FALSE),IF(AND(WEEKDAY(LE4,2)=4,COUNTIF(Jours_fériés,LE4+4)),HLOOKUP(LE4+1,Journalier_HLV_Inter,23,FALSE)-HLOOKUP(LE4+5,Journalier_HLV_Inter,24,FALSE),IF(AND(WEEKDAY(LE4,2)=5,COUNTIF(Jours_fériés,LE4+3)),HLOOKUP(LE4+4,Journalier_HLV_Inter,23,FALSE)-HLOOKUP(LE4+5,Journalier_HLV_Inter,24,FALSE),IF(AND(WEEKDAY(LE4,2)=5,COUNTIF(Jours_fériés,LE4+4)),HLOOKUP(LE4+3,Journalier_HLV_Inter,23,FALSE)-HLOOKUP(LE4+5,Journalier_HLV_Inter,24,FALSE),IF(COUNTIF(Week_end,LE4),0,IF(COUNTIF(Jours_fériés,LE4),0,HLOOKUP(LE4+1,Journalier_HLV_Inter,23,FALSE)-HLOOKUP(LE4+2,Journalier_HLV_Inter,24,FALSE)))))))))))))))))))</f>
        <v>0</v>
      </c>
      <c r="LF33" s="70">
        <f>IF(WEEKDAY(LF4,2)=5,(HLOOKUP(LF4+3,Journalier_HLV_Inter,23,FALSE)-HLOOKUP(LF4+4,Journalier_HLV_Inter,24,FALSE)),IF(AND(WEEKDAY(LF4,2)=1,COUNTIF(Jours_fériés,AND(LF4+1,IE+2))),HLOOKUP(LF4+3,Journalier_HLV_Inter,23,FALSE)-HLOOKUP(LF4+4,Journalier_HLV_Inter,24,FALSE),IF(AND(WEEKDAY(LF4,2)=1,COUNTIF(Jours_fériés,LF4+1)),HLOOKUP(LF4+2,Journalier_HLV_Inter,23,FALSE)-HLOOKUP(LF4+3,Journalier_HLV_Inter,24,FALSE),IF(AND(WEEKDAY(LF4,2)=1,COUNTIF(Jours_fériés,LF4+2)),HLOOKUP(LF4+1,Journalier_HLV_Inter,23,FALSE)-HLOOKUP(LF4+3,Journalier_HLV_Inter,24,FALSE),IF(AND(WEEKDAY(LF4,2)=2,COUNTIF(Jours_fériés,AND(LF4+1,LF4+2))),HLOOKUP(LF4+3,Journalier_HLV_Inter,23,FALSE)-HLOOKUP(LF4+4,Journalier_HLV_Inter,24,FALSE),IF(AND(WEEKDAY(LF4,2)=2,COUNTIF(Jours_fériés,LF4+1)),HLOOKUP(LF4+2,Journalier_HLV_Inter,23,FALSE)-HLOOKUP(LF4+3,Journalier_HLV_Inter,24,FALSE),IF(AND(WEEKDAY(LF4,2)=2,COUNTIF(Jours_fériés,LF4+2)),HLOOKUP(LF4+1,Journalier_HLV_Inter,23,FALSE)-HLOOKUP(LF4+3,Journalier_HLV_Inter,24,FALSE),IF(AND(WEEKDAY(LF4,2)=3,COUNTIF(Jours_fériés,AND(LF4+1,LF4+2))),HLOOKUP(LF4+3,Journalier_HLV_Inter,23,FALSE)-HLOOKUP(LF4+4,Journalier_HLV_Inter,24,FALSE),IF(AND(WEEKDAY(LF4,2)=3,COUNTIF(Jours_fériés,LF4+1)),HLOOKUP(LF4+2,Journalier_HLV_Inter,23,FALSE)-HLOOKUP(LF4+3,Journalier_HLV_Inter,24,FALSE),IF(AND(WEEKDAY(LF4,2)=3,COUNTIF(Jours_fériés,LF4+2)),HLOOKUP(LF4+1,Journalier_HLV_Inter,23,FALSE)-HLOOKUP(LF4+5,Journalier_HLV_Inter,24,FALSE),IF(WEEKDAY(LF4,2)=4,(HLOOKUP(LF4+1,Journalier_HLV_Inter,23,FALSE)-HLOOKUP(LF4+4,Journalier_HLV_Inter,24,FALSE)),IF(AND(WEEKDAY(LF4,2)=4,COUNTIF(Jours_fériés,LF4+1)),HLOOKUP(LF4+4,Journalier_HLV_Inter,23,FALSE)-HLOOKUP(LF4+5,Journalier_HLV_Inter,24,FALSE),IF(AND(WEEKDAY(LF4,2)=4,COUNTIF(Jours_fériés,AND(LF4+1,LF4+4))),HLOOKUP(LF4+5,Journalier_HLV_Inter,23,FALSE)-HLOOKUP(LF4+6,Journalier_HLV_Inter,24,FALSE),IF(AND(WEEKDAY(LF4,2)=4,COUNTIF(Jours_fériés,LF4+4)),HLOOKUP(LF4+1,Journalier_HLV_Inter,23,FALSE)-HLOOKUP(LF4+5,Journalier_HLV_Inter,24,FALSE),IF(AND(WEEKDAY(LF4,2)=5,COUNTIF(Jours_fériés,LF4+3)),HLOOKUP(LF4+4,Journalier_HLV_Inter,23,FALSE)-HLOOKUP(LF4+5,Journalier_HLV_Inter,24,FALSE),IF(AND(WEEKDAY(LF4,2)=5,COUNTIF(Jours_fériés,LF4+4)),HLOOKUP(LF4+3,Journalier_HLV_Inter,23,FALSE)-HLOOKUP(LF4+5,Journalier_HLV_Inter,24,FALSE),IF(COUNTIF(Week_end,LF4),0,IF(COUNTIF(Jours_fériés,LF4),0,HLOOKUP(LF4+1,Journalier_HLV_Inter,23,FALSE)-HLOOKUP(LF4+2,Journalier_HLV_Inter,24,FALSE)))))))))))))))))))</f>
        <v>0</v>
      </c>
      <c r="LG33" s="70">
        <f>IF(WEEKDAY(LG4,2)=5,(HLOOKUP(LG4+3,Journalier_HLV_Inter,23,FALSE)-HLOOKUP(LG4+4,Journalier_HLV_Inter,24,FALSE)),IF(AND(WEEKDAY(LG4,2)=1,COUNTIF(Jours_fériés,AND(LG4+1,IE+2))),HLOOKUP(LG4+3,Journalier_HLV_Inter,23,FALSE)-HLOOKUP(LG4+4,Journalier_HLV_Inter,24,FALSE),IF(AND(WEEKDAY(LG4,2)=1,COUNTIF(Jours_fériés,LG4+1)),HLOOKUP(LG4+2,Journalier_HLV_Inter,23,FALSE)-HLOOKUP(LG4+3,Journalier_HLV_Inter,24,FALSE),IF(AND(WEEKDAY(LG4,2)=1,COUNTIF(Jours_fériés,LG4+2)),HLOOKUP(LG4+1,Journalier_HLV_Inter,23,FALSE)-HLOOKUP(LG4+3,Journalier_HLV_Inter,24,FALSE),IF(AND(WEEKDAY(LG4,2)=2,COUNTIF(Jours_fériés,AND(LG4+1,LG4+2))),HLOOKUP(LG4+3,Journalier_HLV_Inter,23,FALSE)-HLOOKUP(LG4+4,Journalier_HLV_Inter,24,FALSE),IF(AND(WEEKDAY(LG4,2)=2,COUNTIF(Jours_fériés,LG4+1)),HLOOKUP(LG4+2,Journalier_HLV_Inter,23,FALSE)-HLOOKUP(LG4+3,Journalier_HLV_Inter,24,FALSE),IF(AND(WEEKDAY(LG4,2)=2,COUNTIF(Jours_fériés,LG4+2)),HLOOKUP(LG4+1,Journalier_HLV_Inter,23,FALSE)-HLOOKUP(LG4+3,Journalier_HLV_Inter,24,FALSE),IF(AND(WEEKDAY(LG4,2)=3,COUNTIF(Jours_fériés,AND(LG4+1,LG4+2))),HLOOKUP(LG4+3,Journalier_HLV_Inter,23,FALSE)-HLOOKUP(LG4+4,Journalier_HLV_Inter,24,FALSE),IF(AND(WEEKDAY(LG4,2)=3,COUNTIF(Jours_fériés,LG4+1)),HLOOKUP(LG4+2,Journalier_HLV_Inter,23,FALSE)-HLOOKUP(LG4+3,Journalier_HLV_Inter,24,FALSE),IF(AND(WEEKDAY(LG4,2)=3,COUNTIF(Jours_fériés,LG4+2)),HLOOKUP(LG4+1,Journalier_HLV_Inter,23,FALSE)-HLOOKUP(LG4+5,Journalier_HLV_Inter,24,FALSE),IF(WEEKDAY(LG4,2)=4,(HLOOKUP(LG4+1,Journalier_HLV_Inter,23,FALSE)-HLOOKUP(LG4+4,Journalier_HLV_Inter,24,FALSE)),IF(AND(WEEKDAY(LG4,2)=4,COUNTIF(Jours_fériés,LG4+1)),HLOOKUP(LG4+4,Journalier_HLV_Inter,23,FALSE)-HLOOKUP(LG4+5,Journalier_HLV_Inter,24,FALSE),IF(AND(WEEKDAY(LG4,2)=4,COUNTIF(Jours_fériés,AND(LG4+1,LG4+4))),HLOOKUP(LG4+5,Journalier_HLV_Inter,23,FALSE)-HLOOKUP(LG4+6,Journalier_HLV_Inter,24,FALSE),IF(AND(WEEKDAY(LG4,2)=4,COUNTIF(Jours_fériés,LG4+4)),HLOOKUP(LG4+1,Journalier_HLV_Inter,23,FALSE)-HLOOKUP(LG4+5,Journalier_HLV_Inter,24,FALSE),IF(AND(WEEKDAY(LG4,2)=5,COUNTIF(Jours_fériés,LG4+3)),HLOOKUP(LG4+4,Journalier_HLV_Inter,23,FALSE)-HLOOKUP(LG4+5,Journalier_HLV_Inter,24,FALSE),IF(AND(WEEKDAY(LG4,2)=5,COUNTIF(Jours_fériés,LG4+4)),HLOOKUP(LG4+3,Journalier_HLV_Inter,23,FALSE)-HLOOKUP(LG4+5,Journalier_HLV_Inter,24,FALSE),IF(COUNTIF(Week_end,LG4),0,IF(COUNTIF(Jours_fériés,LG4),0,HLOOKUP(LG4+1,Journalier_HLV_Inter,23,FALSE)-HLOOKUP(LG4+2,Journalier_HLV_Inter,24,FALSE)))))))))))))))))))</f>
        <v>0</v>
      </c>
      <c r="LH33" s="70">
        <f>IF(WEEKDAY(LH4,2)=5,(HLOOKUP(LH4+3,Journalier_HLV_Inter,23,FALSE)-HLOOKUP(LH4+4,Journalier_HLV_Inter,24,FALSE)),IF(AND(WEEKDAY(LH4,2)=1,COUNTIF(Jours_fériés,AND(LH4+1,IE+2))),HLOOKUP(LH4+3,Journalier_HLV_Inter,23,FALSE)-HLOOKUP(LH4+4,Journalier_HLV_Inter,24,FALSE),IF(AND(WEEKDAY(LH4,2)=1,COUNTIF(Jours_fériés,LH4+1)),HLOOKUP(LH4+2,Journalier_HLV_Inter,23,FALSE)-HLOOKUP(LH4+3,Journalier_HLV_Inter,24,FALSE),IF(AND(WEEKDAY(LH4,2)=1,COUNTIF(Jours_fériés,LH4+2)),HLOOKUP(LH4+1,Journalier_HLV_Inter,23,FALSE)-HLOOKUP(LH4+3,Journalier_HLV_Inter,24,FALSE),IF(AND(WEEKDAY(LH4,2)=2,COUNTIF(Jours_fériés,AND(LH4+1,LH4+2))),HLOOKUP(LH4+3,Journalier_HLV_Inter,23,FALSE)-HLOOKUP(LH4+4,Journalier_HLV_Inter,24,FALSE),IF(AND(WEEKDAY(LH4,2)=2,COUNTIF(Jours_fériés,LH4+1)),HLOOKUP(LH4+2,Journalier_HLV_Inter,23,FALSE)-HLOOKUP(LH4+3,Journalier_HLV_Inter,24,FALSE),IF(AND(WEEKDAY(LH4,2)=2,COUNTIF(Jours_fériés,LH4+2)),HLOOKUP(LH4+1,Journalier_HLV_Inter,23,FALSE)-HLOOKUP(LH4+3,Journalier_HLV_Inter,24,FALSE),IF(AND(WEEKDAY(LH4,2)=3,COUNTIF(Jours_fériés,AND(LH4+1,LH4+2))),HLOOKUP(LH4+3,Journalier_HLV_Inter,23,FALSE)-HLOOKUP(LH4+4,Journalier_HLV_Inter,24,FALSE),IF(AND(WEEKDAY(LH4,2)=3,COUNTIF(Jours_fériés,LH4+1)),HLOOKUP(LH4+2,Journalier_HLV_Inter,23,FALSE)-HLOOKUP(LH4+3,Journalier_HLV_Inter,24,FALSE),IF(AND(WEEKDAY(LH4,2)=3,COUNTIF(Jours_fériés,LH4+2)),HLOOKUP(LH4+1,Journalier_HLV_Inter,23,FALSE)-HLOOKUP(LH4+5,Journalier_HLV_Inter,24,FALSE),IF(WEEKDAY(LH4,2)=4,(HLOOKUP(LH4+1,Journalier_HLV_Inter,23,FALSE)-HLOOKUP(LH4+4,Journalier_HLV_Inter,24,FALSE)),IF(AND(WEEKDAY(LH4,2)=4,COUNTIF(Jours_fériés,LH4+1)),HLOOKUP(LH4+4,Journalier_HLV_Inter,23,FALSE)-HLOOKUP(LH4+5,Journalier_HLV_Inter,24,FALSE),IF(AND(WEEKDAY(LH4,2)=4,COUNTIF(Jours_fériés,AND(LH4+1,LH4+4))),HLOOKUP(LH4+5,Journalier_HLV_Inter,23,FALSE)-HLOOKUP(LH4+6,Journalier_HLV_Inter,24,FALSE),IF(AND(WEEKDAY(LH4,2)=4,COUNTIF(Jours_fériés,LH4+4)),HLOOKUP(LH4+1,Journalier_HLV_Inter,23,FALSE)-HLOOKUP(LH4+5,Journalier_HLV_Inter,24,FALSE),IF(AND(WEEKDAY(LH4,2)=5,COUNTIF(Jours_fériés,LH4+3)),HLOOKUP(LH4+4,Journalier_HLV_Inter,23,FALSE)-HLOOKUP(LH4+5,Journalier_HLV_Inter,24,FALSE),IF(AND(WEEKDAY(LH4,2)=5,COUNTIF(Jours_fériés,LH4+4)),HLOOKUP(LH4+3,Journalier_HLV_Inter,23,FALSE)-HLOOKUP(LH4+5,Journalier_HLV_Inter,24,FALSE),IF(COUNTIF(Week_end,LH4),0,IF(COUNTIF(Jours_fériés,LH4),0,HLOOKUP(LH4+1,Journalier_HLV_Inter,23,FALSE)-HLOOKUP(LH4+2,Journalier_HLV_Inter,24,FALSE)))))))))))))))))))</f>
        <v>0</v>
      </c>
      <c r="LI33" s="70">
        <f>IF(WEEKDAY(LI4,2)=5,(HLOOKUP(LI4+3,Journalier_HLV_Inter,23,FALSE)-HLOOKUP(LI4+4,Journalier_HLV_Inter,24,FALSE)),IF(AND(WEEKDAY(LI4,2)=1,COUNTIF(Jours_fériés,AND(LI4+1,IE+2))),HLOOKUP(LI4+3,Journalier_HLV_Inter,23,FALSE)-HLOOKUP(LI4+4,Journalier_HLV_Inter,24,FALSE),IF(AND(WEEKDAY(LI4,2)=1,COUNTIF(Jours_fériés,LI4+1)),HLOOKUP(LI4+2,Journalier_HLV_Inter,23,FALSE)-HLOOKUP(LI4+3,Journalier_HLV_Inter,24,FALSE),IF(AND(WEEKDAY(LI4,2)=1,COUNTIF(Jours_fériés,LI4+2)),HLOOKUP(LI4+1,Journalier_HLV_Inter,23,FALSE)-HLOOKUP(LI4+3,Journalier_HLV_Inter,24,FALSE),IF(AND(WEEKDAY(LI4,2)=2,COUNTIF(Jours_fériés,AND(LI4+1,LI4+2))),HLOOKUP(LI4+3,Journalier_HLV_Inter,23,FALSE)-HLOOKUP(LI4+4,Journalier_HLV_Inter,24,FALSE),IF(AND(WEEKDAY(LI4,2)=2,COUNTIF(Jours_fériés,LI4+1)),HLOOKUP(LI4+2,Journalier_HLV_Inter,23,FALSE)-HLOOKUP(LI4+3,Journalier_HLV_Inter,24,FALSE),IF(AND(WEEKDAY(LI4,2)=2,COUNTIF(Jours_fériés,LI4+2)),HLOOKUP(LI4+1,Journalier_HLV_Inter,23,FALSE)-HLOOKUP(LI4+3,Journalier_HLV_Inter,24,FALSE),IF(AND(WEEKDAY(LI4,2)=3,COUNTIF(Jours_fériés,AND(LI4+1,LI4+2))),HLOOKUP(LI4+3,Journalier_HLV_Inter,23,FALSE)-HLOOKUP(LI4+4,Journalier_HLV_Inter,24,FALSE),IF(AND(WEEKDAY(LI4,2)=3,COUNTIF(Jours_fériés,LI4+1)),HLOOKUP(LI4+2,Journalier_HLV_Inter,23,FALSE)-HLOOKUP(LI4+3,Journalier_HLV_Inter,24,FALSE),IF(AND(WEEKDAY(LI4,2)=3,COUNTIF(Jours_fériés,LI4+2)),HLOOKUP(LI4+1,Journalier_HLV_Inter,23,FALSE)-HLOOKUP(LI4+5,Journalier_HLV_Inter,24,FALSE),IF(WEEKDAY(LI4,2)=4,(HLOOKUP(LI4+1,Journalier_HLV_Inter,23,FALSE)-HLOOKUP(LI4+4,Journalier_HLV_Inter,24,FALSE)),IF(AND(WEEKDAY(LI4,2)=4,COUNTIF(Jours_fériés,LI4+1)),HLOOKUP(LI4+4,Journalier_HLV_Inter,23,FALSE)-HLOOKUP(LI4+5,Journalier_HLV_Inter,24,FALSE),IF(AND(WEEKDAY(LI4,2)=4,COUNTIF(Jours_fériés,AND(LI4+1,LI4+4))),HLOOKUP(LI4+5,Journalier_HLV_Inter,23,FALSE)-HLOOKUP(LI4+6,Journalier_HLV_Inter,24,FALSE),IF(AND(WEEKDAY(LI4,2)=4,COUNTIF(Jours_fériés,LI4+4)),HLOOKUP(LI4+1,Journalier_HLV_Inter,23,FALSE)-HLOOKUP(LI4+5,Journalier_HLV_Inter,24,FALSE),IF(AND(WEEKDAY(LI4,2)=5,COUNTIF(Jours_fériés,LI4+3)),HLOOKUP(LI4+4,Journalier_HLV_Inter,23,FALSE)-HLOOKUP(LI4+5,Journalier_HLV_Inter,24,FALSE),IF(AND(WEEKDAY(LI4,2)=5,COUNTIF(Jours_fériés,LI4+4)),HLOOKUP(LI4+3,Journalier_HLV_Inter,23,FALSE)-HLOOKUP(LI4+5,Journalier_HLV_Inter,24,FALSE),IF(COUNTIF(Week_end,LI4),0,IF(COUNTIF(Jours_fériés,LI4),0,HLOOKUP(LI4+1,Journalier_HLV_Inter,23,FALSE)-HLOOKUP(LI4+2,Journalier_HLV_Inter,24,FALSE)))))))))))))))))))</f>
        <v>0</v>
      </c>
      <c r="LJ33" s="70">
        <f>IF(WEEKDAY(LJ4,2)=5,(HLOOKUP(LJ4+3,Journalier_HLV_Inter,23,FALSE)-HLOOKUP(LJ4+4,Journalier_HLV_Inter,24,FALSE)),IF(AND(WEEKDAY(LJ4,2)=1,COUNTIF(Jours_fériés,AND(LJ4+1,IE+2))),HLOOKUP(LJ4+3,Journalier_HLV_Inter,23,FALSE)-HLOOKUP(LJ4+4,Journalier_HLV_Inter,24,FALSE),IF(AND(WEEKDAY(LJ4,2)=1,COUNTIF(Jours_fériés,LJ4+1)),HLOOKUP(LJ4+2,Journalier_HLV_Inter,23,FALSE)-HLOOKUP(LJ4+3,Journalier_HLV_Inter,24,FALSE),IF(AND(WEEKDAY(LJ4,2)=1,COUNTIF(Jours_fériés,LJ4+2)),HLOOKUP(LJ4+1,Journalier_HLV_Inter,23,FALSE)-HLOOKUP(LJ4+3,Journalier_HLV_Inter,24,FALSE),IF(AND(WEEKDAY(LJ4,2)=2,COUNTIF(Jours_fériés,AND(LJ4+1,LJ4+2))),HLOOKUP(LJ4+3,Journalier_HLV_Inter,23,FALSE)-HLOOKUP(LJ4+4,Journalier_HLV_Inter,24,FALSE),IF(AND(WEEKDAY(LJ4,2)=2,COUNTIF(Jours_fériés,LJ4+1)),HLOOKUP(LJ4+2,Journalier_HLV_Inter,23,FALSE)-HLOOKUP(LJ4+3,Journalier_HLV_Inter,24,FALSE),IF(AND(WEEKDAY(LJ4,2)=2,COUNTIF(Jours_fériés,LJ4+2)),HLOOKUP(LJ4+1,Journalier_HLV_Inter,23,FALSE)-HLOOKUP(LJ4+3,Journalier_HLV_Inter,24,FALSE),IF(AND(WEEKDAY(LJ4,2)=3,COUNTIF(Jours_fériés,AND(LJ4+1,LJ4+2))),HLOOKUP(LJ4+3,Journalier_HLV_Inter,23,FALSE)-HLOOKUP(LJ4+4,Journalier_HLV_Inter,24,FALSE),IF(AND(WEEKDAY(LJ4,2)=3,COUNTIF(Jours_fériés,LJ4+1)),HLOOKUP(LJ4+2,Journalier_HLV_Inter,23,FALSE)-HLOOKUP(LJ4+3,Journalier_HLV_Inter,24,FALSE),IF(AND(WEEKDAY(LJ4,2)=3,COUNTIF(Jours_fériés,LJ4+2)),HLOOKUP(LJ4+1,Journalier_HLV_Inter,23,FALSE)-HLOOKUP(LJ4+5,Journalier_HLV_Inter,24,FALSE),IF(WEEKDAY(LJ4,2)=4,(HLOOKUP(LJ4+1,Journalier_HLV_Inter,23,FALSE)-HLOOKUP(LJ4+4,Journalier_HLV_Inter,24,FALSE)),IF(AND(WEEKDAY(LJ4,2)=4,COUNTIF(Jours_fériés,LJ4+1)),HLOOKUP(LJ4+4,Journalier_HLV_Inter,23,FALSE)-HLOOKUP(LJ4+5,Journalier_HLV_Inter,24,FALSE),IF(AND(WEEKDAY(LJ4,2)=4,COUNTIF(Jours_fériés,AND(LJ4+1,LJ4+4))),HLOOKUP(LJ4+5,Journalier_HLV_Inter,23,FALSE)-HLOOKUP(LJ4+6,Journalier_HLV_Inter,24,FALSE),IF(AND(WEEKDAY(LJ4,2)=4,COUNTIF(Jours_fériés,LJ4+4)),HLOOKUP(LJ4+1,Journalier_HLV_Inter,23,FALSE)-HLOOKUP(LJ4+5,Journalier_HLV_Inter,24,FALSE),IF(AND(WEEKDAY(LJ4,2)=5,COUNTIF(Jours_fériés,LJ4+3)),HLOOKUP(LJ4+4,Journalier_HLV_Inter,23,FALSE)-HLOOKUP(LJ4+5,Journalier_HLV_Inter,24,FALSE),IF(AND(WEEKDAY(LJ4,2)=5,COUNTIF(Jours_fériés,LJ4+4)),HLOOKUP(LJ4+3,Journalier_HLV_Inter,23,FALSE)-HLOOKUP(LJ4+5,Journalier_HLV_Inter,24,FALSE),IF(COUNTIF(Week_end,LJ4),0,IF(COUNTIF(Jours_fériés,LJ4),0,HLOOKUP(LJ4+1,Journalier_HLV_Inter,23,FALSE)-HLOOKUP(LJ4+2,Journalier_HLV_Inter,24,FALSE)))))))))))))))))))</f>
        <v>0</v>
      </c>
      <c r="LK33" s="70">
        <f>IF(WEEKDAY(LK4,2)=5,(HLOOKUP(LK4+3,Journalier_HLV_Inter,23,FALSE)-HLOOKUP(LK4+4,Journalier_HLV_Inter,24,FALSE)),IF(AND(WEEKDAY(LK4,2)=1,COUNTIF(Jours_fériés,AND(LK4+1,IE+2))),HLOOKUP(LK4+3,Journalier_HLV_Inter,23,FALSE)-HLOOKUP(LK4+4,Journalier_HLV_Inter,24,FALSE),IF(AND(WEEKDAY(LK4,2)=1,COUNTIF(Jours_fériés,LK4+1)),HLOOKUP(LK4+2,Journalier_HLV_Inter,23,FALSE)-HLOOKUP(LK4+3,Journalier_HLV_Inter,24,FALSE),IF(AND(WEEKDAY(LK4,2)=1,COUNTIF(Jours_fériés,LK4+2)),HLOOKUP(LK4+1,Journalier_HLV_Inter,23,FALSE)-HLOOKUP(LK4+3,Journalier_HLV_Inter,24,FALSE),IF(AND(WEEKDAY(LK4,2)=2,COUNTIF(Jours_fériés,AND(LK4+1,LK4+2))),HLOOKUP(LK4+3,Journalier_HLV_Inter,23,FALSE)-HLOOKUP(LK4+4,Journalier_HLV_Inter,24,FALSE),IF(AND(WEEKDAY(LK4,2)=2,COUNTIF(Jours_fériés,LK4+1)),HLOOKUP(LK4+2,Journalier_HLV_Inter,23,FALSE)-HLOOKUP(LK4+3,Journalier_HLV_Inter,24,FALSE),IF(AND(WEEKDAY(LK4,2)=2,COUNTIF(Jours_fériés,LK4+2)),HLOOKUP(LK4+1,Journalier_HLV_Inter,23,FALSE)-HLOOKUP(LK4+3,Journalier_HLV_Inter,24,FALSE),IF(AND(WEEKDAY(LK4,2)=3,COUNTIF(Jours_fériés,AND(LK4+1,LK4+2))),HLOOKUP(LK4+3,Journalier_HLV_Inter,23,FALSE)-HLOOKUP(LK4+4,Journalier_HLV_Inter,24,FALSE),IF(AND(WEEKDAY(LK4,2)=3,COUNTIF(Jours_fériés,LK4+1)),HLOOKUP(LK4+2,Journalier_HLV_Inter,23,FALSE)-HLOOKUP(LK4+3,Journalier_HLV_Inter,24,FALSE),IF(AND(WEEKDAY(LK4,2)=3,COUNTIF(Jours_fériés,LK4+2)),HLOOKUP(LK4+1,Journalier_HLV_Inter,23,FALSE)-HLOOKUP(LK4+5,Journalier_HLV_Inter,24,FALSE),IF(WEEKDAY(LK4,2)=4,(HLOOKUP(LK4+1,Journalier_HLV_Inter,23,FALSE)-HLOOKUP(LK4+4,Journalier_HLV_Inter,24,FALSE)),IF(AND(WEEKDAY(LK4,2)=4,COUNTIF(Jours_fériés,LK4+1)),HLOOKUP(LK4+4,Journalier_HLV_Inter,23,FALSE)-HLOOKUP(LK4+5,Journalier_HLV_Inter,24,FALSE),IF(AND(WEEKDAY(LK4,2)=4,COUNTIF(Jours_fériés,AND(LK4+1,LK4+4))),HLOOKUP(LK4+5,Journalier_HLV_Inter,23,FALSE)-HLOOKUP(LK4+6,Journalier_HLV_Inter,24,FALSE),IF(AND(WEEKDAY(LK4,2)=4,COUNTIF(Jours_fériés,LK4+4)),HLOOKUP(LK4+1,Journalier_HLV_Inter,23,FALSE)-HLOOKUP(LK4+5,Journalier_HLV_Inter,24,FALSE),IF(AND(WEEKDAY(LK4,2)=5,COUNTIF(Jours_fériés,LK4+3)),HLOOKUP(LK4+4,Journalier_HLV_Inter,23,FALSE)-HLOOKUP(LK4+5,Journalier_HLV_Inter,24,FALSE),IF(AND(WEEKDAY(LK4,2)=5,COUNTIF(Jours_fériés,LK4+4)),HLOOKUP(LK4+3,Journalier_HLV_Inter,23,FALSE)-HLOOKUP(LK4+5,Journalier_HLV_Inter,24,FALSE),IF(COUNTIF(Week_end,LK4),0,IF(COUNTIF(Jours_fériés,LK4),0,HLOOKUP(LK4+1,Journalier_HLV_Inter,23,FALSE)-HLOOKUP(LK4+2,Journalier_HLV_Inter,24,FALSE)))))))))))))))))))</f>
        <v>0</v>
      </c>
      <c r="LL33" s="70">
        <f>IF(WEEKDAY(LL4,2)=5,(HLOOKUP(LL4+3,Journalier_HLV_Inter,23,FALSE)-HLOOKUP(LL4+4,Journalier_HLV_Inter,24,FALSE)),IF(AND(WEEKDAY(LL4,2)=1,COUNTIF(Jours_fériés,AND(LL4+1,IE+2))),HLOOKUP(LL4+3,Journalier_HLV_Inter,23,FALSE)-HLOOKUP(LL4+4,Journalier_HLV_Inter,24,FALSE),IF(AND(WEEKDAY(LL4,2)=1,COUNTIF(Jours_fériés,LL4+1)),HLOOKUP(LL4+2,Journalier_HLV_Inter,23,FALSE)-HLOOKUP(LL4+3,Journalier_HLV_Inter,24,FALSE),IF(AND(WEEKDAY(LL4,2)=1,COUNTIF(Jours_fériés,LL4+2)),HLOOKUP(LL4+1,Journalier_HLV_Inter,23,FALSE)-HLOOKUP(LL4+3,Journalier_HLV_Inter,24,FALSE),IF(AND(WEEKDAY(LL4,2)=2,COUNTIF(Jours_fériés,AND(LL4+1,LL4+2))),HLOOKUP(LL4+3,Journalier_HLV_Inter,23,FALSE)-HLOOKUP(LL4+4,Journalier_HLV_Inter,24,FALSE),IF(AND(WEEKDAY(LL4,2)=2,COUNTIF(Jours_fériés,LL4+1)),HLOOKUP(LL4+2,Journalier_HLV_Inter,23,FALSE)-HLOOKUP(LL4+3,Journalier_HLV_Inter,24,FALSE),IF(AND(WEEKDAY(LL4,2)=2,COUNTIF(Jours_fériés,LL4+2)),HLOOKUP(LL4+1,Journalier_HLV_Inter,23,FALSE)-HLOOKUP(LL4+3,Journalier_HLV_Inter,24,FALSE),IF(AND(WEEKDAY(LL4,2)=3,COUNTIF(Jours_fériés,AND(LL4+1,LL4+2))),HLOOKUP(LL4+3,Journalier_HLV_Inter,23,FALSE)-HLOOKUP(LL4+4,Journalier_HLV_Inter,24,FALSE),IF(AND(WEEKDAY(LL4,2)=3,COUNTIF(Jours_fériés,LL4+1)),HLOOKUP(LL4+2,Journalier_HLV_Inter,23,FALSE)-HLOOKUP(LL4+3,Journalier_HLV_Inter,24,FALSE),IF(AND(WEEKDAY(LL4,2)=3,COUNTIF(Jours_fériés,LL4+2)),HLOOKUP(LL4+1,Journalier_HLV_Inter,23,FALSE)-HLOOKUP(LL4+5,Journalier_HLV_Inter,24,FALSE),IF(WEEKDAY(LL4,2)=4,(HLOOKUP(LL4+1,Journalier_HLV_Inter,23,FALSE)-HLOOKUP(LL4+4,Journalier_HLV_Inter,24,FALSE)),IF(AND(WEEKDAY(LL4,2)=4,COUNTIF(Jours_fériés,LL4+1)),HLOOKUP(LL4+4,Journalier_HLV_Inter,23,FALSE)-HLOOKUP(LL4+5,Journalier_HLV_Inter,24,FALSE),IF(AND(WEEKDAY(LL4,2)=4,COUNTIF(Jours_fériés,AND(LL4+1,LL4+4))),HLOOKUP(LL4+5,Journalier_HLV_Inter,23,FALSE)-HLOOKUP(LL4+6,Journalier_HLV_Inter,24,FALSE),IF(AND(WEEKDAY(LL4,2)=4,COUNTIF(Jours_fériés,LL4+4)),HLOOKUP(LL4+1,Journalier_HLV_Inter,23,FALSE)-HLOOKUP(LL4+5,Journalier_HLV_Inter,24,FALSE),IF(AND(WEEKDAY(LL4,2)=5,COUNTIF(Jours_fériés,LL4+3)),HLOOKUP(LL4+4,Journalier_HLV_Inter,23,FALSE)-HLOOKUP(LL4+5,Journalier_HLV_Inter,24,FALSE),IF(AND(WEEKDAY(LL4,2)=5,COUNTIF(Jours_fériés,LL4+4)),HLOOKUP(LL4+3,Journalier_HLV_Inter,23,FALSE)-HLOOKUP(LL4+5,Journalier_HLV_Inter,24,FALSE),IF(COUNTIF(Week_end,LL4),0,IF(COUNTIF(Jours_fériés,LL4),0,HLOOKUP(LL4+1,Journalier_HLV_Inter,23,FALSE)-HLOOKUP(LL4+2,Journalier_HLV_Inter,24,FALSE)))))))))))))))))))</f>
        <v>0</v>
      </c>
      <c r="LM33" s="70">
        <f>IF(WEEKDAY(LM4,2)=5,(HLOOKUP(LM4+3,Journalier_HLV_Inter,23,FALSE)-HLOOKUP(LM4+4,Journalier_HLV_Inter,24,FALSE)),IF(AND(WEEKDAY(LM4,2)=1,COUNTIF(Jours_fériés,AND(LM4+1,IE+2))),HLOOKUP(LM4+3,Journalier_HLV_Inter,23,FALSE)-HLOOKUP(LM4+4,Journalier_HLV_Inter,24,FALSE),IF(AND(WEEKDAY(LM4,2)=1,COUNTIF(Jours_fériés,LM4+1)),HLOOKUP(LM4+2,Journalier_HLV_Inter,23,FALSE)-HLOOKUP(LM4+3,Journalier_HLV_Inter,24,FALSE),IF(AND(WEEKDAY(LM4,2)=1,COUNTIF(Jours_fériés,LM4+2)),HLOOKUP(LM4+1,Journalier_HLV_Inter,23,FALSE)-HLOOKUP(LM4+3,Journalier_HLV_Inter,24,FALSE),IF(AND(WEEKDAY(LM4,2)=2,COUNTIF(Jours_fériés,AND(LM4+1,LM4+2))),HLOOKUP(LM4+3,Journalier_HLV_Inter,23,FALSE)-HLOOKUP(LM4+4,Journalier_HLV_Inter,24,FALSE),IF(AND(WEEKDAY(LM4,2)=2,COUNTIF(Jours_fériés,LM4+1)),HLOOKUP(LM4+2,Journalier_HLV_Inter,23,FALSE)-HLOOKUP(LM4+3,Journalier_HLV_Inter,24,FALSE),IF(AND(WEEKDAY(LM4,2)=2,COUNTIF(Jours_fériés,LM4+2)),HLOOKUP(LM4+1,Journalier_HLV_Inter,23,FALSE)-HLOOKUP(LM4+3,Journalier_HLV_Inter,24,FALSE),IF(AND(WEEKDAY(LM4,2)=3,COUNTIF(Jours_fériés,AND(LM4+1,LM4+2))),HLOOKUP(LM4+3,Journalier_HLV_Inter,23,FALSE)-HLOOKUP(LM4+4,Journalier_HLV_Inter,24,FALSE),IF(AND(WEEKDAY(LM4,2)=3,COUNTIF(Jours_fériés,LM4+1)),HLOOKUP(LM4+2,Journalier_HLV_Inter,23,FALSE)-HLOOKUP(LM4+3,Journalier_HLV_Inter,24,FALSE),IF(AND(WEEKDAY(LM4,2)=3,COUNTIF(Jours_fériés,LM4+2)),HLOOKUP(LM4+1,Journalier_HLV_Inter,23,FALSE)-HLOOKUP(LM4+5,Journalier_HLV_Inter,24,FALSE),IF(WEEKDAY(LM4,2)=4,(HLOOKUP(LM4+1,Journalier_HLV_Inter,23,FALSE)-HLOOKUP(LM4+4,Journalier_HLV_Inter,24,FALSE)),IF(AND(WEEKDAY(LM4,2)=4,COUNTIF(Jours_fériés,LM4+1)),HLOOKUP(LM4+4,Journalier_HLV_Inter,23,FALSE)-HLOOKUP(LM4+5,Journalier_HLV_Inter,24,FALSE),IF(AND(WEEKDAY(LM4,2)=4,COUNTIF(Jours_fériés,AND(LM4+1,LM4+4))),HLOOKUP(LM4+5,Journalier_HLV_Inter,23,FALSE)-HLOOKUP(LM4+6,Journalier_HLV_Inter,24,FALSE),IF(AND(WEEKDAY(LM4,2)=4,COUNTIF(Jours_fériés,LM4+4)),HLOOKUP(LM4+1,Journalier_HLV_Inter,23,FALSE)-HLOOKUP(LM4+5,Journalier_HLV_Inter,24,FALSE),IF(AND(WEEKDAY(LM4,2)=5,COUNTIF(Jours_fériés,LM4+3)),HLOOKUP(LM4+4,Journalier_HLV_Inter,23,FALSE)-HLOOKUP(LM4+5,Journalier_HLV_Inter,24,FALSE),IF(AND(WEEKDAY(LM4,2)=5,COUNTIF(Jours_fériés,LM4+4)),HLOOKUP(LM4+3,Journalier_HLV_Inter,23,FALSE)-HLOOKUP(LM4+5,Journalier_HLV_Inter,24,FALSE),IF(COUNTIF(Week_end,LM4),0,IF(COUNTIF(Jours_fériés,LM4),0,HLOOKUP(LM4+1,Journalier_HLV_Inter,23,FALSE)-HLOOKUP(LM4+2,Journalier_HLV_Inter,24,FALSE)))))))))))))))))))</f>
        <v>0</v>
      </c>
      <c r="LN33" s="70">
        <f>IF(WEEKDAY(LN4,2)=5,(HLOOKUP(LN4+3,Journalier_HLV_Inter,23,FALSE)-HLOOKUP(LN4+4,Journalier_HLV_Inter,24,FALSE)),IF(AND(WEEKDAY(LN4,2)=1,COUNTIF(Jours_fériés,AND(LN4+1,IE+2))),HLOOKUP(LN4+3,Journalier_HLV_Inter,23,FALSE)-HLOOKUP(LN4+4,Journalier_HLV_Inter,24,FALSE),IF(AND(WEEKDAY(LN4,2)=1,COUNTIF(Jours_fériés,LN4+1)),HLOOKUP(LN4+2,Journalier_HLV_Inter,23,FALSE)-HLOOKUP(LN4+3,Journalier_HLV_Inter,24,FALSE),IF(AND(WEEKDAY(LN4,2)=1,COUNTIF(Jours_fériés,LN4+2)),HLOOKUP(LN4+1,Journalier_HLV_Inter,23,FALSE)-HLOOKUP(LN4+3,Journalier_HLV_Inter,24,FALSE),IF(AND(WEEKDAY(LN4,2)=2,COUNTIF(Jours_fériés,AND(LN4+1,LN4+2))),HLOOKUP(LN4+3,Journalier_HLV_Inter,23,FALSE)-HLOOKUP(LN4+4,Journalier_HLV_Inter,24,FALSE),IF(AND(WEEKDAY(LN4,2)=2,COUNTIF(Jours_fériés,LN4+1)),HLOOKUP(LN4+2,Journalier_HLV_Inter,23,FALSE)-HLOOKUP(LN4+3,Journalier_HLV_Inter,24,FALSE),IF(AND(WEEKDAY(LN4,2)=2,COUNTIF(Jours_fériés,LN4+2)),HLOOKUP(LN4+1,Journalier_HLV_Inter,23,FALSE)-HLOOKUP(LN4+3,Journalier_HLV_Inter,24,FALSE),IF(AND(WEEKDAY(LN4,2)=3,COUNTIF(Jours_fériés,AND(LN4+1,LN4+2))),HLOOKUP(LN4+3,Journalier_HLV_Inter,23,FALSE)-HLOOKUP(LN4+4,Journalier_HLV_Inter,24,FALSE),IF(AND(WEEKDAY(LN4,2)=3,COUNTIF(Jours_fériés,LN4+1)),HLOOKUP(LN4+2,Journalier_HLV_Inter,23,FALSE)-HLOOKUP(LN4+3,Journalier_HLV_Inter,24,FALSE),IF(AND(WEEKDAY(LN4,2)=3,COUNTIF(Jours_fériés,LN4+2)),HLOOKUP(LN4+1,Journalier_HLV_Inter,23,FALSE)-HLOOKUP(LN4+5,Journalier_HLV_Inter,24,FALSE),IF(WEEKDAY(LN4,2)=4,(HLOOKUP(LN4+1,Journalier_HLV_Inter,23,FALSE)-HLOOKUP(LN4+4,Journalier_HLV_Inter,24,FALSE)),IF(AND(WEEKDAY(LN4,2)=4,COUNTIF(Jours_fériés,LN4+1)),HLOOKUP(LN4+4,Journalier_HLV_Inter,23,FALSE)-HLOOKUP(LN4+5,Journalier_HLV_Inter,24,FALSE),IF(AND(WEEKDAY(LN4,2)=4,COUNTIF(Jours_fériés,AND(LN4+1,LN4+4))),HLOOKUP(LN4+5,Journalier_HLV_Inter,23,FALSE)-HLOOKUP(LN4+6,Journalier_HLV_Inter,24,FALSE),IF(AND(WEEKDAY(LN4,2)=4,COUNTIF(Jours_fériés,LN4+4)),HLOOKUP(LN4+1,Journalier_HLV_Inter,23,FALSE)-HLOOKUP(LN4+5,Journalier_HLV_Inter,24,FALSE),IF(AND(WEEKDAY(LN4,2)=5,COUNTIF(Jours_fériés,LN4+3)),HLOOKUP(LN4+4,Journalier_HLV_Inter,23,FALSE)-HLOOKUP(LN4+5,Journalier_HLV_Inter,24,FALSE),IF(AND(WEEKDAY(LN4,2)=5,COUNTIF(Jours_fériés,LN4+4)),HLOOKUP(LN4+3,Journalier_HLV_Inter,23,FALSE)-HLOOKUP(LN4+5,Journalier_HLV_Inter,24,FALSE),IF(COUNTIF(Week_end,LN4),0,IF(COUNTIF(Jours_fériés,LN4),0,HLOOKUP(LN4+1,Journalier_HLV_Inter,23,FALSE)-HLOOKUP(LN4+2,Journalier_HLV_Inter,24,FALSE)))))))))))))))))))</f>
        <v>0</v>
      </c>
      <c r="LO33" s="70">
        <f>IF(WEEKDAY(LO4,2)=5,(HLOOKUP(LO4+3,Journalier_HLV_Inter,23,FALSE)-HLOOKUP(LO4+4,Journalier_HLV_Inter,24,FALSE)),IF(AND(WEEKDAY(LO4,2)=1,COUNTIF(Jours_fériés,AND(LO4+1,IE+2))),HLOOKUP(LO4+3,Journalier_HLV_Inter,23,FALSE)-HLOOKUP(LO4+4,Journalier_HLV_Inter,24,FALSE),IF(AND(WEEKDAY(LO4,2)=1,COUNTIF(Jours_fériés,LO4+1)),HLOOKUP(LO4+2,Journalier_HLV_Inter,23,FALSE)-HLOOKUP(LO4+3,Journalier_HLV_Inter,24,FALSE),IF(AND(WEEKDAY(LO4,2)=1,COUNTIF(Jours_fériés,LO4+2)),HLOOKUP(LO4+1,Journalier_HLV_Inter,23,FALSE)-HLOOKUP(LO4+3,Journalier_HLV_Inter,24,FALSE),IF(AND(WEEKDAY(LO4,2)=2,COUNTIF(Jours_fériés,AND(LO4+1,LO4+2))),HLOOKUP(LO4+3,Journalier_HLV_Inter,23,FALSE)-HLOOKUP(LO4+4,Journalier_HLV_Inter,24,FALSE),IF(AND(WEEKDAY(LO4,2)=2,COUNTIF(Jours_fériés,LO4+1)),HLOOKUP(LO4+2,Journalier_HLV_Inter,23,FALSE)-HLOOKUP(LO4+3,Journalier_HLV_Inter,24,FALSE),IF(AND(WEEKDAY(LO4,2)=2,COUNTIF(Jours_fériés,LO4+2)),HLOOKUP(LO4+1,Journalier_HLV_Inter,23,FALSE)-HLOOKUP(LO4+3,Journalier_HLV_Inter,24,FALSE),IF(AND(WEEKDAY(LO4,2)=3,COUNTIF(Jours_fériés,AND(LO4+1,LO4+2))),HLOOKUP(LO4+3,Journalier_HLV_Inter,23,FALSE)-HLOOKUP(LO4+4,Journalier_HLV_Inter,24,FALSE),IF(AND(WEEKDAY(LO4,2)=3,COUNTIF(Jours_fériés,LO4+1)),HLOOKUP(LO4+2,Journalier_HLV_Inter,23,FALSE)-HLOOKUP(LO4+3,Journalier_HLV_Inter,24,FALSE),IF(AND(WEEKDAY(LO4,2)=3,COUNTIF(Jours_fériés,LO4+2)),HLOOKUP(LO4+1,Journalier_HLV_Inter,23,FALSE)-HLOOKUP(LO4+5,Journalier_HLV_Inter,24,FALSE),IF(WEEKDAY(LO4,2)=4,(HLOOKUP(LO4+1,Journalier_HLV_Inter,23,FALSE)-HLOOKUP(LO4+4,Journalier_HLV_Inter,24,FALSE)),IF(AND(WEEKDAY(LO4,2)=4,COUNTIF(Jours_fériés,LO4+1)),HLOOKUP(LO4+4,Journalier_HLV_Inter,23,FALSE)-HLOOKUP(LO4+5,Journalier_HLV_Inter,24,FALSE),IF(AND(WEEKDAY(LO4,2)=4,COUNTIF(Jours_fériés,AND(LO4+1,LO4+4))),HLOOKUP(LO4+5,Journalier_HLV_Inter,23,FALSE)-HLOOKUP(LO4+6,Journalier_HLV_Inter,24,FALSE),IF(AND(WEEKDAY(LO4,2)=4,COUNTIF(Jours_fériés,LO4+4)),HLOOKUP(LO4+1,Journalier_HLV_Inter,23,FALSE)-HLOOKUP(LO4+5,Journalier_HLV_Inter,24,FALSE),IF(AND(WEEKDAY(LO4,2)=5,COUNTIF(Jours_fériés,LO4+3)),HLOOKUP(LO4+4,Journalier_HLV_Inter,23,FALSE)-HLOOKUP(LO4+5,Journalier_HLV_Inter,24,FALSE),IF(AND(WEEKDAY(LO4,2)=5,COUNTIF(Jours_fériés,LO4+4)),HLOOKUP(LO4+3,Journalier_HLV_Inter,23,FALSE)-HLOOKUP(LO4+5,Journalier_HLV_Inter,24,FALSE),IF(COUNTIF(Week_end,LO4),0,IF(COUNTIF(Jours_fériés,LO4),0,HLOOKUP(LO4+1,Journalier_HLV_Inter,23,FALSE)-HLOOKUP(LO4+2,Journalier_HLV_Inter,24,FALSE)))))))))))))))))))</f>
        <v>0</v>
      </c>
      <c r="LP33" s="70">
        <f>IF(WEEKDAY(LP4,2)=5,(HLOOKUP(LP4+3,Journalier_HLV_Inter,23,FALSE)-HLOOKUP(LP4+4,Journalier_HLV_Inter,24,FALSE)),IF(AND(WEEKDAY(LP4,2)=1,COUNTIF(Jours_fériés,AND(LP4+1,IE+2))),HLOOKUP(LP4+3,Journalier_HLV_Inter,23,FALSE)-HLOOKUP(LP4+4,Journalier_HLV_Inter,24,FALSE),IF(AND(WEEKDAY(LP4,2)=1,COUNTIF(Jours_fériés,LP4+1)),HLOOKUP(LP4+2,Journalier_HLV_Inter,23,FALSE)-HLOOKUP(LP4+3,Journalier_HLV_Inter,24,FALSE),IF(AND(WEEKDAY(LP4,2)=1,COUNTIF(Jours_fériés,LP4+2)),HLOOKUP(LP4+1,Journalier_HLV_Inter,23,FALSE)-HLOOKUP(LP4+3,Journalier_HLV_Inter,24,FALSE),IF(AND(WEEKDAY(LP4,2)=2,COUNTIF(Jours_fériés,AND(LP4+1,LP4+2))),HLOOKUP(LP4+3,Journalier_HLV_Inter,23,FALSE)-HLOOKUP(LP4+4,Journalier_HLV_Inter,24,FALSE),IF(AND(WEEKDAY(LP4,2)=2,COUNTIF(Jours_fériés,LP4+1)),HLOOKUP(LP4+2,Journalier_HLV_Inter,23,FALSE)-HLOOKUP(LP4+3,Journalier_HLV_Inter,24,FALSE),IF(AND(WEEKDAY(LP4,2)=2,COUNTIF(Jours_fériés,LP4+2)),HLOOKUP(LP4+1,Journalier_HLV_Inter,23,FALSE)-HLOOKUP(LP4+3,Journalier_HLV_Inter,24,FALSE),IF(AND(WEEKDAY(LP4,2)=3,COUNTIF(Jours_fériés,AND(LP4+1,LP4+2))),HLOOKUP(LP4+3,Journalier_HLV_Inter,23,FALSE)-HLOOKUP(LP4+4,Journalier_HLV_Inter,24,FALSE),IF(AND(WEEKDAY(LP4,2)=3,COUNTIF(Jours_fériés,LP4+1)),HLOOKUP(LP4+2,Journalier_HLV_Inter,23,FALSE)-HLOOKUP(LP4+3,Journalier_HLV_Inter,24,FALSE),IF(AND(WEEKDAY(LP4,2)=3,COUNTIF(Jours_fériés,LP4+2)),HLOOKUP(LP4+1,Journalier_HLV_Inter,23,FALSE)-HLOOKUP(LP4+5,Journalier_HLV_Inter,24,FALSE),IF(WEEKDAY(LP4,2)=4,(HLOOKUP(LP4+1,Journalier_HLV_Inter,23,FALSE)-HLOOKUP(LP4+4,Journalier_HLV_Inter,24,FALSE)),IF(AND(WEEKDAY(LP4,2)=4,COUNTIF(Jours_fériés,LP4+1)),HLOOKUP(LP4+4,Journalier_HLV_Inter,23,FALSE)-HLOOKUP(LP4+5,Journalier_HLV_Inter,24,FALSE),IF(AND(WEEKDAY(LP4,2)=4,COUNTIF(Jours_fériés,AND(LP4+1,LP4+4))),HLOOKUP(LP4+5,Journalier_HLV_Inter,23,FALSE)-HLOOKUP(LP4+6,Journalier_HLV_Inter,24,FALSE),IF(AND(WEEKDAY(LP4,2)=4,COUNTIF(Jours_fériés,LP4+4)),HLOOKUP(LP4+1,Journalier_HLV_Inter,23,FALSE)-HLOOKUP(LP4+5,Journalier_HLV_Inter,24,FALSE),IF(AND(WEEKDAY(LP4,2)=5,COUNTIF(Jours_fériés,LP4+3)),HLOOKUP(LP4+4,Journalier_HLV_Inter,23,FALSE)-HLOOKUP(LP4+5,Journalier_HLV_Inter,24,FALSE),IF(AND(WEEKDAY(LP4,2)=5,COUNTIF(Jours_fériés,LP4+4)),HLOOKUP(LP4+3,Journalier_HLV_Inter,23,FALSE)-HLOOKUP(LP4+5,Journalier_HLV_Inter,24,FALSE),IF(COUNTIF(Week_end,LP4),0,IF(COUNTIF(Jours_fériés,LP4),0,HLOOKUP(LP4+1,Journalier_HLV_Inter,23,FALSE)-HLOOKUP(LP4+2,Journalier_HLV_Inter,24,FALSE)))))))))))))))))))</f>
        <v>0</v>
      </c>
      <c r="LQ33" s="70">
        <f>IF(WEEKDAY(LQ4,2)=5,(HLOOKUP(LQ4+3,Journalier_HLV_Inter,23,FALSE)-HLOOKUP(LQ4+4,Journalier_HLV_Inter,24,FALSE)),IF(AND(WEEKDAY(LQ4,2)=1,COUNTIF(Jours_fériés,AND(LQ4+1,IE+2))),HLOOKUP(LQ4+3,Journalier_HLV_Inter,23,FALSE)-HLOOKUP(LQ4+4,Journalier_HLV_Inter,24,FALSE),IF(AND(WEEKDAY(LQ4,2)=1,COUNTIF(Jours_fériés,LQ4+1)),HLOOKUP(LQ4+2,Journalier_HLV_Inter,23,FALSE)-HLOOKUP(LQ4+3,Journalier_HLV_Inter,24,FALSE),IF(AND(WEEKDAY(LQ4,2)=1,COUNTIF(Jours_fériés,LQ4+2)),HLOOKUP(LQ4+1,Journalier_HLV_Inter,23,FALSE)-HLOOKUP(LQ4+3,Journalier_HLV_Inter,24,FALSE),IF(AND(WEEKDAY(LQ4,2)=2,COUNTIF(Jours_fériés,AND(LQ4+1,LQ4+2))),HLOOKUP(LQ4+3,Journalier_HLV_Inter,23,FALSE)-HLOOKUP(LQ4+4,Journalier_HLV_Inter,24,FALSE),IF(AND(WEEKDAY(LQ4,2)=2,COUNTIF(Jours_fériés,LQ4+1)),HLOOKUP(LQ4+2,Journalier_HLV_Inter,23,FALSE)-HLOOKUP(LQ4+3,Journalier_HLV_Inter,24,FALSE),IF(AND(WEEKDAY(LQ4,2)=2,COUNTIF(Jours_fériés,LQ4+2)),HLOOKUP(LQ4+1,Journalier_HLV_Inter,23,FALSE)-HLOOKUP(LQ4+3,Journalier_HLV_Inter,24,FALSE),IF(AND(WEEKDAY(LQ4,2)=3,COUNTIF(Jours_fériés,AND(LQ4+1,LQ4+2))),HLOOKUP(LQ4+3,Journalier_HLV_Inter,23,FALSE)-HLOOKUP(LQ4+4,Journalier_HLV_Inter,24,FALSE),IF(AND(WEEKDAY(LQ4,2)=3,COUNTIF(Jours_fériés,LQ4+1)),HLOOKUP(LQ4+2,Journalier_HLV_Inter,23,FALSE)-HLOOKUP(LQ4+3,Journalier_HLV_Inter,24,FALSE),IF(AND(WEEKDAY(LQ4,2)=3,COUNTIF(Jours_fériés,LQ4+2)),HLOOKUP(LQ4+1,Journalier_HLV_Inter,23,FALSE)-HLOOKUP(LQ4+5,Journalier_HLV_Inter,24,FALSE),IF(WEEKDAY(LQ4,2)=4,(HLOOKUP(LQ4+1,Journalier_HLV_Inter,23,FALSE)-HLOOKUP(LQ4+4,Journalier_HLV_Inter,24,FALSE)),IF(AND(WEEKDAY(LQ4,2)=4,COUNTIF(Jours_fériés,LQ4+1)),HLOOKUP(LQ4+4,Journalier_HLV_Inter,23,FALSE)-HLOOKUP(LQ4+5,Journalier_HLV_Inter,24,FALSE),IF(AND(WEEKDAY(LQ4,2)=4,COUNTIF(Jours_fériés,AND(LQ4+1,LQ4+4))),HLOOKUP(LQ4+5,Journalier_HLV_Inter,23,FALSE)-HLOOKUP(LQ4+6,Journalier_HLV_Inter,24,FALSE),IF(AND(WEEKDAY(LQ4,2)=4,COUNTIF(Jours_fériés,LQ4+4)),HLOOKUP(LQ4+1,Journalier_HLV_Inter,23,FALSE)-HLOOKUP(LQ4+5,Journalier_HLV_Inter,24,FALSE),IF(AND(WEEKDAY(LQ4,2)=5,COUNTIF(Jours_fériés,LQ4+3)),HLOOKUP(LQ4+4,Journalier_HLV_Inter,23,FALSE)-HLOOKUP(LQ4+5,Journalier_HLV_Inter,24,FALSE),IF(AND(WEEKDAY(LQ4,2)=5,COUNTIF(Jours_fériés,LQ4+4)),HLOOKUP(LQ4+3,Journalier_HLV_Inter,23,FALSE)-HLOOKUP(LQ4+5,Journalier_HLV_Inter,24,FALSE),IF(COUNTIF(Week_end,LQ4),0,IF(COUNTIF(Jours_fériés,LQ4),0,HLOOKUP(LQ4+1,Journalier_HLV_Inter,23,FALSE)-HLOOKUP(LQ4+2,Journalier_HLV_Inter,24,FALSE)))))))))))))))))))</f>
        <v>0</v>
      </c>
      <c r="LR33" s="70">
        <f>IF(WEEKDAY(LR4,2)=5,(HLOOKUP(LR4+3,Journalier_HLV_Inter,23,FALSE)-HLOOKUP(LR4+4,Journalier_HLV_Inter,24,FALSE)),IF(AND(WEEKDAY(LR4,2)=1,COUNTIF(Jours_fériés,AND(LR4+1,IE+2))),HLOOKUP(LR4+3,Journalier_HLV_Inter,23,FALSE)-HLOOKUP(LR4+4,Journalier_HLV_Inter,24,FALSE),IF(AND(WEEKDAY(LR4,2)=1,COUNTIF(Jours_fériés,LR4+1)),HLOOKUP(LR4+2,Journalier_HLV_Inter,23,FALSE)-HLOOKUP(LR4+3,Journalier_HLV_Inter,24,FALSE),IF(AND(WEEKDAY(LR4,2)=1,COUNTIF(Jours_fériés,LR4+2)),HLOOKUP(LR4+1,Journalier_HLV_Inter,23,FALSE)-HLOOKUP(LR4+3,Journalier_HLV_Inter,24,FALSE),IF(AND(WEEKDAY(LR4,2)=2,COUNTIF(Jours_fériés,AND(LR4+1,LR4+2))),HLOOKUP(LR4+3,Journalier_HLV_Inter,23,FALSE)-HLOOKUP(LR4+4,Journalier_HLV_Inter,24,FALSE),IF(AND(WEEKDAY(LR4,2)=2,COUNTIF(Jours_fériés,LR4+1)),HLOOKUP(LR4+2,Journalier_HLV_Inter,23,FALSE)-HLOOKUP(LR4+3,Journalier_HLV_Inter,24,FALSE),IF(AND(WEEKDAY(LR4,2)=2,COUNTIF(Jours_fériés,LR4+2)),HLOOKUP(LR4+1,Journalier_HLV_Inter,23,FALSE)-HLOOKUP(LR4+3,Journalier_HLV_Inter,24,FALSE),IF(AND(WEEKDAY(LR4,2)=3,COUNTIF(Jours_fériés,AND(LR4+1,LR4+2))),HLOOKUP(LR4+3,Journalier_HLV_Inter,23,FALSE)-HLOOKUP(LR4+4,Journalier_HLV_Inter,24,FALSE),IF(AND(WEEKDAY(LR4,2)=3,COUNTIF(Jours_fériés,LR4+1)),HLOOKUP(LR4+2,Journalier_HLV_Inter,23,FALSE)-HLOOKUP(LR4+3,Journalier_HLV_Inter,24,FALSE),IF(AND(WEEKDAY(LR4,2)=3,COUNTIF(Jours_fériés,LR4+2)),HLOOKUP(LR4+1,Journalier_HLV_Inter,23,FALSE)-HLOOKUP(LR4+5,Journalier_HLV_Inter,24,FALSE),IF(WEEKDAY(LR4,2)=4,(HLOOKUP(LR4+1,Journalier_HLV_Inter,23,FALSE)-HLOOKUP(LR4+4,Journalier_HLV_Inter,24,FALSE)),IF(AND(WEEKDAY(LR4,2)=4,COUNTIF(Jours_fériés,LR4+1)),HLOOKUP(LR4+4,Journalier_HLV_Inter,23,FALSE)-HLOOKUP(LR4+5,Journalier_HLV_Inter,24,FALSE),IF(AND(WEEKDAY(LR4,2)=4,COUNTIF(Jours_fériés,AND(LR4+1,LR4+4))),HLOOKUP(LR4+5,Journalier_HLV_Inter,23,FALSE)-HLOOKUP(LR4+6,Journalier_HLV_Inter,24,FALSE),IF(AND(WEEKDAY(LR4,2)=4,COUNTIF(Jours_fériés,LR4+4)),HLOOKUP(LR4+1,Journalier_HLV_Inter,23,FALSE)-HLOOKUP(LR4+5,Journalier_HLV_Inter,24,FALSE),IF(AND(WEEKDAY(LR4,2)=5,COUNTIF(Jours_fériés,LR4+3)),HLOOKUP(LR4+4,Journalier_HLV_Inter,23,FALSE)-HLOOKUP(LR4+5,Journalier_HLV_Inter,24,FALSE),IF(AND(WEEKDAY(LR4,2)=5,COUNTIF(Jours_fériés,LR4+4)),HLOOKUP(LR4+3,Journalier_HLV_Inter,23,FALSE)-HLOOKUP(LR4+5,Journalier_HLV_Inter,24,FALSE),IF(COUNTIF(Week_end,LR4),0,IF(COUNTIF(Jours_fériés,LR4),0,HLOOKUP(LR4+1,Journalier_HLV_Inter,23,FALSE)-HLOOKUP(LR4+2,Journalier_HLV_Inter,24,FALSE)))))))))))))))))))</f>
        <v>0</v>
      </c>
      <c r="LS33" s="70">
        <f>IF(WEEKDAY(LS4,2)=5,(HLOOKUP(LS4+3,Journalier_HLV_Inter,23,FALSE)-HLOOKUP(LS4+4,Journalier_HLV_Inter,24,FALSE)),IF(AND(WEEKDAY(LS4,2)=1,COUNTIF(Jours_fériés,AND(LS4+1,IE+2))),HLOOKUP(LS4+3,Journalier_HLV_Inter,23,FALSE)-HLOOKUP(LS4+4,Journalier_HLV_Inter,24,FALSE),IF(AND(WEEKDAY(LS4,2)=1,COUNTIF(Jours_fériés,LS4+1)),HLOOKUP(LS4+2,Journalier_HLV_Inter,23,FALSE)-HLOOKUP(LS4+3,Journalier_HLV_Inter,24,FALSE),IF(AND(WEEKDAY(LS4,2)=1,COUNTIF(Jours_fériés,LS4+2)),HLOOKUP(LS4+1,Journalier_HLV_Inter,23,FALSE)-HLOOKUP(LS4+3,Journalier_HLV_Inter,24,FALSE),IF(AND(WEEKDAY(LS4,2)=2,COUNTIF(Jours_fériés,AND(LS4+1,LS4+2))),HLOOKUP(LS4+3,Journalier_HLV_Inter,23,FALSE)-HLOOKUP(LS4+4,Journalier_HLV_Inter,24,FALSE),IF(AND(WEEKDAY(LS4,2)=2,COUNTIF(Jours_fériés,LS4+1)),HLOOKUP(LS4+2,Journalier_HLV_Inter,23,FALSE)-HLOOKUP(LS4+3,Journalier_HLV_Inter,24,FALSE),IF(AND(WEEKDAY(LS4,2)=2,COUNTIF(Jours_fériés,LS4+2)),HLOOKUP(LS4+1,Journalier_HLV_Inter,23,FALSE)-HLOOKUP(LS4+3,Journalier_HLV_Inter,24,FALSE),IF(AND(WEEKDAY(LS4,2)=3,COUNTIF(Jours_fériés,AND(LS4+1,LS4+2))),HLOOKUP(LS4+3,Journalier_HLV_Inter,23,FALSE)-HLOOKUP(LS4+4,Journalier_HLV_Inter,24,FALSE),IF(AND(WEEKDAY(LS4,2)=3,COUNTIF(Jours_fériés,LS4+1)),HLOOKUP(LS4+2,Journalier_HLV_Inter,23,FALSE)-HLOOKUP(LS4+3,Journalier_HLV_Inter,24,FALSE),IF(AND(WEEKDAY(LS4,2)=3,COUNTIF(Jours_fériés,LS4+2)),HLOOKUP(LS4+1,Journalier_HLV_Inter,23,FALSE)-HLOOKUP(LS4+5,Journalier_HLV_Inter,24,FALSE),IF(WEEKDAY(LS4,2)=4,(HLOOKUP(LS4+1,Journalier_HLV_Inter,23,FALSE)-HLOOKUP(LS4+4,Journalier_HLV_Inter,24,FALSE)),IF(AND(WEEKDAY(LS4,2)=4,COUNTIF(Jours_fériés,LS4+1)),HLOOKUP(LS4+4,Journalier_HLV_Inter,23,FALSE)-HLOOKUP(LS4+5,Journalier_HLV_Inter,24,FALSE),IF(AND(WEEKDAY(LS4,2)=4,COUNTIF(Jours_fériés,AND(LS4+1,LS4+4))),HLOOKUP(LS4+5,Journalier_HLV_Inter,23,FALSE)-HLOOKUP(LS4+6,Journalier_HLV_Inter,24,FALSE),IF(AND(WEEKDAY(LS4,2)=4,COUNTIF(Jours_fériés,LS4+4)),HLOOKUP(LS4+1,Journalier_HLV_Inter,23,FALSE)-HLOOKUP(LS4+5,Journalier_HLV_Inter,24,FALSE),IF(AND(WEEKDAY(LS4,2)=5,COUNTIF(Jours_fériés,LS4+3)),HLOOKUP(LS4+4,Journalier_HLV_Inter,23,FALSE)-HLOOKUP(LS4+5,Journalier_HLV_Inter,24,FALSE),IF(AND(WEEKDAY(LS4,2)=5,COUNTIF(Jours_fériés,LS4+4)),HLOOKUP(LS4+3,Journalier_HLV_Inter,23,FALSE)-HLOOKUP(LS4+5,Journalier_HLV_Inter,24,FALSE),IF(COUNTIF(Week_end,LS4),0,IF(COUNTIF(Jours_fériés,LS4),0,HLOOKUP(LS4+1,Journalier_HLV_Inter,23,FALSE)-HLOOKUP(LS4+2,Journalier_HLV_Inter,24,FALSE)))))))))))))))))))</f>
        <v>0</v>
      </c>
      <c r="LT33" s="70">
        <f>IF(WEEKDAY(LT4,2)=5,(HLOOKUP(LT4+3,Journalier_HLV_Inter,23,FALSE)-HLOOKUP(LT4+4,Journalier_HLV_Inter,24,FALSE)),IF(AND(WEEKDAY(LT4,2)=1,COUNTIF(Jours_fériés,AND(LT4+1,IE+2))),HLOOKUP(LT4+3,Journalier_HLV_Inter,23,FALSE)-HLOOKUP(LT4+4,Journalier_HLV_Inter,24,FALSE),IF(AND(WEEKDAY(LT4,2)=1,COUNTIF(Jours_fériés,LT4+1)),HLOOKUP(LT4+2,Journalier_HLV_Inter,23,FALSE)-HLOOKUP(LT4+3,Journalier_HLV_Inter,24,FALSE),IF(AND(WEEKDAY(LT4,2)=1,COUNTIF(Jours_fériés,LT4+2)),HLOOKUP(LT4+1,Journalier_HLV_Inter,23,FALSE)-HLOOKUP(LT4+3,Journalier_HLV_Inter,24,FALSE),IF(AND(WEEKDAY(LT4,2)=2,COUNTIF(Jours_fériés,AND(LT4+1,LT4+2))),HLOOKUP(LT4+3,Journalier_HLV_Inter,23,FALSE)-HLOOKUP(LT4+4,Journalier_HLV_Inter,24,FALSE),IF(AND(WEEKDAY(LT4,2)=2,COUNTIF(Jours_fériés,LT4+1)),HLOOKUP(LT4+2,Journalier_HLV_Inter,23,FALSE)-HLOOKUP(LT4+3,Journalier_HLV_Inter,24,FALSE),IF(AND(WEEKDAY(LT4,2)=2,COUNTIF(Jours_fériés,LT4+2)),HLOOKUP(LT4+1,Journalier_HLV_Inter,23,FALSE)-HLOOKUP(LT4+3,Journalier_HLV_Inter,24,FALSE),IF(AND(WEEKDAY(LT4,2)=3,COUNTIF(Jours_fériés,AND(LT4+1,LT4+2))),HLOOKUP(LT4+3,Journalier_HLV_Inter,23,FALSE)-HLOOKUP(LT4+4,Journalier_HLV_Inter,24,FALSE),IF(AND(WEEKDAY(LT4,2)=3,COUNTIF(Jours_fériés,LT4+1)),HLOOKUP(LT4+2,Journalier_HLV_Inter,23,FALSE)-HLOOKUP(LT4+3,Journalier_HLV_Inter,24,FALSE),IF(AND(WEEKDAY(LT4,2)=3,COUNTIF(Jours_fériés,LT4+2)),HLOOKUP(LT4+1,Journalier_HLV_Inter,23,FALSE)-HLOOKUP(LT4+5,Journalier_HLV_Inter,24,FALSE),IF(WEEKDAY(LT4,2)=4,(HLOOKUP(LT4+1,Journalier_HLV_Inter,23,FALSE)-HLOOKUP(LT4+4,Journalier_HLV_Inter,24,FALSE)),IF(AND(WEEKDAY(LT4,2)=4,COUNTIF(Jours_fériés,LT4+1)),HLOOKUP(LT4+4,Journalier_HLV_Inter,23,FALSE)-HLOOKUP(LT4+5,Journalier_HLV_Inter,24,FALSE),IF(AND(WEEKDAY(LT4,2)=4,COUNTIF(Jours_fériés,AND(LT4+1,LT4+4))),HLOOKUP(LT4+5,Journalier_HLV_Inter,23,FALSE)-HLOOKUP(LT4+6,Journalier_HLV_Inter,24,FALSE),IF(AND(WEEKDAY(LT4,2)=4,COUNTIF(Jours_fériés,LT4+4)),HLOOKUP(LT4+1,Journalier_HLV_Inter,23,FALSE)-HLOOKUP(LT4+5,Journalier_HLV_Inter,24,FALSE),IF(AND(WEEKDAY(LT4,2)=5,COUNTIF(Jours_fériés,LT4+3)),HLOOKUP(LT4+4,Journalier_HLV_Inter,23,FALSE)-HLOOKUP(LT4+5,Journalier_HLV_Inter,24,FALSE),IF(AND(WEEKDAY(LT4,2)=5,COUNTIF(Jours_fériés,LT4+4)),HLOOKUP(LT4+3,Journalier_HLV_Inter,23,FALSE)-HLOOKUP(LT4+5,Journalier_HLV_Inter,24,FALSE),IF(COUNTIF(Week_end,LT4),0,IF(COUNTIF(Jours_fériés,LT4),0,HLOOKUP(LT4+1,Journalier_HLV_Inter,23,FALSE)-HLOOKUP(LT4+2,Journalier_HLV_Inter,24,FALSE)))))))))))))))))))</f>
        <v>0</v>
      </c>
      <c r="LU33" s="70">
        <f>IF(WEEKDAY(LU4,2)=5,(HLOOKUP(LU4+3,Journalier_HLV_Inter,23,FALSE)-HLOOKUP(LU4+4,Journalier_HLV_Inter,24,FALSE)),IF(AND(WEEKDAY(LU4,2)=1,COUNTIF(Jours_fériés,AND(LU4+1,IE+2))),HLOOKUP(LU4+3,Journalier_HLV_Inter,23,FALSE)-HLOOKUP(LU4+4,Journalier_HLV_Inter,24,FALSE),IF(AND(WEEKDAY(LU4,2)=1,COUNTIF(Jours_fériés,LU4+1)),HLOOKUP(LU4+2,Journalier_HLV_Inter,23,FALSE)-HLOOKUP(LU4+3,Journalier_HLV_Inter,24,FALSE),IF(AND(WEEKDAY(LU4,2)=1,COUNTIF(Jours_fériés,LU4+2)),HLOOKUP(LU4+1,Journalier_HLV_Inter,23,FALSE)-HLOOKUP(LU4+3,Journalier_HLV_Inter,24,FALSE),IF(AND(WEEKDAY(LU4,2)=2,COUNTIF(Jours_fériés,AND(LU4+1,LU4+2))),HLOOKUP(LU4+3,Journalier_HLV_Inter,23,FALSE)-HLOOKUP(LU4+4,Journalier_HLV_Inter,24,FALSE),IF(AND(WEEKDAY(LU4,2)=2,COUNTIF(Jours_fériés,LU4+1)),HLOOKUP(LU4+2,Journalier_HLV_Inter,23,FALSE)-HLOOKUP(LU4+3,Journalier_HLV_Inter,24,FALSE),IF(AND(WEEKDAY(LU4,2)=2,COUNTIF(Jours_fériés,LU4+2)),HLOOKUP(LU4+1,Journalier_HLV_Inter,23,FALSE)-HLOOKUP(LU4+3,Journalier_HLV_Inter,24,FALSE),IF(AND(WEEKDAY(LU4,2)=3,COUNTIF(Jours_fériés,AND(LU4+1,LU4+2))),HLOOKUP(LU4+3,Journalier_HLV_Inter,23,FALSE)-HLOOKUP(LU4+4,Journalier_HLV_Inter,24,FALSE),IF(AND(WEEKDAY(LU4,2)=3,COUNTIF(Jours_fériés,LU4+1)),HLOOKUP(LU4+2,Journalier_HLV_Inter,23,FALSE)-HLOOKUP(LU4+3,Journalier_HLV_Inter,24,FALSE),IF(AND(WEEKDAY(LU4,2)=3,COUNTIF(Jours_fériés,LU4+2)),HLOOKUP(LU4+1,Journalier_HLV_Inter,23,FALSE)-HLOOKUP(LU4+5,Journalier_HLV_Inter,24,FALSE),IF(WEEKDAY(LU4,2)=4,(HLOOKUP(LU4+1,Journalier_HLV_Inter,23,FALSE)-HLOOKUP(LU4+4,Journalier_HLV_Inter,24,FALSE)),IF(AND(WEEKDAY(LU4,2)=4,COUNTIF(Jours_fériés,LU4+1)),HLOOKUP(LU4+4,Journalier_HLV_Inter,23,FALSE)-HLOOKUP(LU4+5,Journalier_HLV_Inter,24,FALSE),IF(AND(WEEKDAY(LU4,2)=4,COUNTIF(Jours_fériés,AND(LU4+1,LU4+4))),HLOOKUP(LU4+5,Journalier_HLV_Inter,23,FALSE)-HLOOKUP(LU4+6,Journalier_HLV_Inter,24,FALSE),IF(AND(WEEKDAY(LU4,2)=4,COUNTIF(Jours_fériés,LU4+4)),HLOOKUP(LU4+1,Journalier_HLV_Inter,23,FALSE)-HLOOKUP(LU4+5,Journalier_HLV_Inter,24,FALSE),IF(AND(WEEKDAY(LU4,2)=5,COUNTIF(Jours_fériés,LU4+3)),HLOOKUP(LU4+4,Journalier_HLV_Inter,23,FALSE)-HLOOKUP(LU4+5,Journalier_HLV_Inter,24,FALSE),IF(AND(WEEKDAY(LU4,2)=5,COUNTIF(Jours_fériés,LU4+4)),HLOOKUP(LU4+3,Journalier_HLV_Inter,23,FALSE)-HLOOKUP(LU4+5,Journalier_HLV_Inter,24,FALSE),IF(COUNTIF(Week_end,LU4),0,IF(COUNTIF(Jours_fériés,LU4),0,HLOOKUP(LU4+1,Journalier_HLV_Inter,23,FALSE)-HLOOKUP(LU4+2,Journalier_HLV_Inter,24,FALSE)))))))))))))))))))</f>
        <v>0</v>
      </c>
      <c r="LV33" s="70">
        <f>IF(WEEKDAY(LV4,2)=5,(HLOOKUP(LV4+3,Journalier_HLV_Inter,23,FALSE)-HLOOKUP(LV4+4,Journalier_HLV_Inter,24,FALSE)),IF(AND(WEEKDAY(LV4,2)=1,COUNTIF(Jours_fériés,AND(LV4+1,IE+2))),HLOOKUP(LV4+3,Journalier_HLV_Inter,23,FALSE)-HLOOKUP(LV4+4,Journalier_HLV_Inter,24,FALSE),IF(AND(WEEKDAY(LV4,2)=1,COUNTIF(Jours_fériés,LV4+1)),HLOOKUP(LV4+2,Journalier_HLV_Inter,23,FALSE)-HLOOKUP(LV4+3,Journalier_HLV_Inter,24,FALSE),IF(AND(WEEKDAY(LV4,2)=1,COUNTIF(Jours_fériés,LV4+2)),HLOOKUP(LV4+1,Journalier_HLV_Inter,23,FALSE)-HLOOKUP(LV4+3,Journalier_HLV_Inter,24,FALSE),IF(AND(WEEKDAY(LV4,2)=2,COUNTIF(Jours_fériés,AND(LV4+1,LV4+2))),HLOOKUP(LV4+3,Journalier_HLV_Inter,23,FALSE)-HLOOKUP(LV4+4,Journalier_HLV_Inter,24,FALSE),IF(AND(WEEKDAY(LV4,2)=2,COUNTIF(Jours_fériés,LV4+1)),HLOOKUP(LV4+2,Journalier_HLV_Inter,23,FALSE)-HLOOKUP(LV4+3,Journalier_HLV_Inter,24,FALSE),IF(AND(WEEKDAY(LV4,2)=2,COUNTIF(Jours_fériés,LV4+2)),HLOOKUP(LV4+1,Journalier_HLV_Inter,23,FALSE)-HLOOKUP(LV4+3,Journalier_HLV_Inter,24,FALSE),IF(AND(WEEKDAY(LV4,2)=3,COUNTIF(Jours_fériés,AND(LV4+1,LV4+2))),HLOOKUP(LV4+3,Journalier_HLV_Inter,23,FALSE)-HLOOKUP(LV4+4,Journalier_HLV_Inter,24,FALSE),IF(AND(WEEKDAY(LV4,2)=3,COUNTIF(Jours_fériés,LV4+1)),HLOOKUP(LV4+2,Journalier_HLV_Inter,23,FALSE)-HLOOKUP(LV4+3,Journalier_HLV_Inter,24,FALSE),IF(AND(WEEKDAY(LV4,2)=3,COUNTIF(Jours_fériés,LV4+2)),HLOOKUP(LV4+1,Journalier_HLV_Inter,23,FALSE)-HLOOKUP(LV4+5,Journalier_HLV_Inter,24,FALSE),IF(WEEKDAY(LV4,2)=4,(HLOOKUP(LV4+1,Journalier_HLV_Inter,23,FALSE)-HLOOKUP(LV4+4,Journalier_HLV_Inter,24,FALSE)),IF(AND(WEEKDAY(LV4,2)=4,COUNTIF(Jours_fériés,LV4+1)),HLOOKUP(LV4+4,Journalier_HLV_Inter,23,FALSE)-HLOOKUP(LV4+5,Journalier_HLV_Inter,24,FALSE),IF(AND(WEEKDAY(LV4,2)=4,COUNTIF(Jours_fériés,AND(LV4+1,LV4+4))),HLOOKUP(LV4+5,Journalier_HLV_Inter,23,FALSE)-HLOOKUP(LV4+6,Journalier_HLV_Inter,24,FALSE),IF(AND(WEEKDAY(LV4,2)=4,COUNTIF(Jours_fériés,LV4+4)),HLOOKUP(LV4+1,Journalier_HLV_Inter,23,FALSE)-HLOOKUP(LV4+5,Journalier_HLV_Inter,24,FALSE),IF(AND(WEEKDAY(LV4,2)=5,COUNTIF(Jours_fériés,LV4+3)),HLOOKUP(LV4+4,Journalier_HLV_Inter,23,FALSE)-HLOOKUP(LV4+5,Journalier_HLV_Inter,24,FALSE),IF(AND(WEEKDAY(LV4,2)=5,COUNTIF(Jours_fériés,LV4+4)),HLOOKUP(LV4+3,Journalier_HLV_Inter,23,FALSE)-HLOOKUP(LV4+5,Journalier_HLV_Inter,24,FALSE),IF(COUNTIF(Week_end,LV4),0,IF(COUNTIF(Jours_fériés,LV4),0,HLOOKUP(LV4+1,Journalier_HLV_Inter,23,FALSE)-HLOOKUP(LV4+2,Journalier_HLV_Inter,24,FALSE)))))))))))))))))))</f>
        <v>0</v>
      </c>
      <c r="LW33" s="70">
        <f>IF(WEEKDAY(LW4,2)=5,(HLOOKUP(LW4+3,Journalier_HLV_Inter,23,FALSE)-HLOOKUP(LW4+4,Journalier_HLV_Inter,24,FALSE)),IF(AND(WEEKDAY(LW4,2)=1,COUNTIF(Jours_fériés,AND(LW4+1,IE+2))),HLOOKUP(LW4+3,Journalier_HLV_Inter,23,FALSE)-HLOOKUP(LW4+4,Journalier_HLV_Inter,24,FALSE),IF(AND(WEEKDAY(LW4,2)=1,COUNTIF(Jours_fériés,LW4+1)),HLOOKUP(LW4+2,Journalier_HLV_Inter,23,FALSE)-HLOOKUP(LW4+3,Journalier_HLV_Inter,24,FALSE),IF(AND(WEEKDAY(LW4,2)=1,COUNTIF(Jours_fériés,LW4+2)),HLOOKUP(LW4+1,Journalier_HLV_Inter,23,FALSE)-HLOOKUP(LW4+3,Journalier_HLV_Inter,24,FALSE),IF(AND(WEEKDAY(LW4,2)=2,COUNTIF(Jours_fériés,AND(LW4+1,LW4+2))),HLOOKUP(LW4+3,Journalier_HLV_Inter,23,FALSE)-HLOOKUP(LW4+4,Journalier_HLV_Inter,24,FALSE),IF(AND(WEEKDAY(LW4,2)=2,COUNTIF(Jours_fériés,LW4+1)),HLOOKUP(LW4+2,Journalier_HLV_Inter,23,FALSE)-HLOOKUP(LW4+3,Journalier_HLV_Inter,24,FALSE),IF(AND(WEEKDAY(LW4,2)=2,COUNTIF(Jours_fériés,LW4+2)),HLOOKUP(LW4+1,Journalier_HLV_Inter,23,FALSE)-HLOOKUP(LW4+3,Journalier_HLV_Inter,24,FALSE),IF(AND(WEEKDAY(LW4,2)=3,COUNTIF(Jours_fériés,AND(LW4+1,LW4+2))),HLOOKUP(LW4+3,Journalier_HLV_Inter,23,FALSE)-HLOOKUP(LW4+4,Journalier_HLV_Inter,24,FALSE),IF(AND(WEEKDAY(LW4,2)=3,COUNTIF(Jours_fériés,LW4+1)),HLOOKUP(LW4+2,Journalier_HLV_Inter,23,FALSE)-HLOOKUP(LW4+3,Journalier_HLV_Inter,24,FALSE),IF(AND(WEEKDAY(LW4,2)=3,COUNTIF(Jours_fériés,LW4+2)),HLOOKUP(LW4+1,Journalier_HLV_Inter,23,FALSE)-HLOOKUP(LW4+5,Journalier_HLV_Inter,24,FALSE),IF(WEEKDAY(LW4,2)=4,(HLOOKUP(LW4+1,Journalier_HLV_Inter,23,FALSE)-HLOOKUP(LW4+4,Journalier_HLV_Inter,24,FALSE)),IF(AND(WEEKDAY(LW4,2)=4,COUNTIF(Jours_fériés,LW4+1)),HLOOKUP(LW4+4,Journalier_HLV_Inter,23,FALSE)-HLOOKUP(LW4+5,Journalier_HLV_Inter,24,FALSE),IF(AND(WEEKDAY(LW4,2)=4,COUNTIF(Jours_fériés,AND(LW4+1,LW4+4))),HLOOKUP(LW4+5,Journalier_HLV_Inter,23,FALSE)-HLOOKUP(LW4+6,Journalier_HLV_Inter,24,FALSE),IF(AND(WEEKDAY(LW4,2)=4,COUNTIF(Jours_fériés,LW4+4)),HLOOKUP(LW4+1,Journalier_HLV_Inter,23,FALSE)-HLOOKUP(LW4+5,Journalier_HLV_Inter,24,FALSE),IF(AND(WEEKDAY(LW4,2)=5,COUNTIF(Jours_fériés,LW4+3)),HLOOKUP(LW4+4,Journalier_HLV_Inter,23,FALSE)-HLOOKUP(LW4+5,Journalier_HLV_Inter,24,FALSE),IF(AND(WEEKDAY(LW4,2)=5,COUNTIF(Jours_fériés,LW4+4)),HLOOKUP(LW4+3,Journalier_HLV_Inter,23,FALSE)-HLOOKUP(LW4+5,Journalier_HLV_Inter,24,FALSE),IF(COUNTIF(Week_end,LW4),0,IF(COUNTIF(Jours_fériés,LW4),0,HLOOKUP(LW4+1,Journalier_HLV_Inter,23,FALSE)-HLOOKUP(LW4+2,Journalier_HLV_Inter,24,FALSE)))))))))))))))))))</f>
        <v>0</v>
      </c>
      <c r="LX33" s="70">
        <f>IF(WEEKDAY(LX4,2)=5,(HLOOKUP(LX4+3,Journalier_HLV_Inter,23,FALSE)-HLOOKUP(LX4+4,Journalier_HLV_Inter,24,FALSE)),IF(AND(WEEKDAY(LX4,2)=1,COUNTIF(Jours_fériés,AND(LX4+1,IE+2))),HLOOKUP(LX4+3,Journalier_HLV_Inter,23,FALSE)-HLOOKUP(LX4+4,Journalier_HLV_Inter,24,FALSE),IF(AND(WEEKDAY(LX4,2)=1,COUNTIF(Jours_fériés,LX4+1)),HLOOKUP(LX4+2,Journalier_HLV_Inter,23,FALSE)-HLOOKUP(LX4+3,Journalier_HLV_Inter,24,FALSE),IF(AND(WEEKDAY(LX4,2)=1,COUNTIF(Jours_fériés,LX4+2)),HLOOKUP(LX4+1,Journalier_HLV_Inter,23,FALSE)-HLOOKUP(LX4+3,Journalier_HLV_Inter,24,FALSE),IF(AND(WEEKDAY(LX4,2)=2,COUNTIF(Jours_fériés,AND(LX4+1,LX4+2))),HLOOKUP(LX4+3,Journalier_HLV_Inter,23,FALSE)-HLOOKUP(LX4+4,Journalier_HLV_Inter,24,FALSE),IF(AND(WEEKDAY(LX4,2)=2,COUNTIF(Jours_fériés,LX4+1)),HLOOKUP(LX4+2,Journalier_HLV_Inter,23,FALSE)-HLOOKUP(LX4+3,Journalier_HLV_Inter,24,FALSE),IF(AND(WEEKDAY(LX4,2)=2,COUNTIF(Jours_fériés,LX4+2)),HLOOKUP(LX4+1,Journalier_HLV_Inter,23,FALSE)-HLOOKUP(LX4+3,Journalier_HLV_Inter,24,FALSE),IF(AND(WEEKDAY(LX4,2)=3,COUNTIF(Jours_fériés,AND(LX4+1,LX4+2))),HLOOKUP(LX4+3,Journalier_HLV_Inter,23,FALSE)-HLOOKUP(LX4+4,Journalier_HLV_Inter,24,FALSE),IF(AND(WEEKDAY(LX4,2)=3,COUNTIF(Jours_fériés,LX4+1)),HLOOKUP(LX4+2,Journalier_HLV_Inter,23,FALSE)-HLOOKUP(LX4+3,Journalier_HLV_Inter,24,FALSE),IF(AND(WEEKDAY(LX4,2)=3,COUNTIF(Jours_fériés,LX4+2)),HLOOKUP(LX4+1,Journalier_HLV_Inter,23,FALSE)-HLOOKUP(LX4+5,Journalier_HLV_Inter,24,FALSE),IF(WEEKDAY(LX4,2)=4,(HLOOKUP(LX4+1,Journalier_HLV_Inter,23,FALSE)-HLOOKUP(LX4+4,Journalier_HLV_Inter,24,FALSE)),IF(AND(WEEKDAY(LX4,2)=4,COUNTIF(Jours_fériés,LX4+1)),HLOOKUP(LX4+4,Journalier_HLV_Inter,23,FALSE)-HLOOKUP(LX4+5,Journalier_HLV_Inter,24,FALSE),IF(AND(WEEKDAY(LX4,2)=4,COUNTIF(Jours_fériés,AND(LX4+1,LX4+4))),HLOOKUP(LX4+5,Journalier_HLV_Inter,23,FALSE)-HLOOKUP(LX4+6,Journalier_HLV_Inter,24,FALSE),IF(AND(WEEKDAY(LX4,2)=4,COUNTIF(Jours_fériés,LX4+4)),HLOOKUP(LX4+1,Journalier_HLV_Inter,23,FALSE)-HLOOKUP(LX4+5,Journalier_HLV_Inter,24,FALSE),IF(AND(WEEKDAY(LX4,2)=5,COUNTIF(Jours_fériés,LX4+3)),HLOOKUP(LX4+4,Journalier_HLV_Inter,23,FALSE)-HLOOKUP(LX4+5,Journalier_HLV_Inter,24,FALSE),IF(AND(WEEKDAY(LX4,2)=5,COUNTIF(Jours_fériés,LX4+4)),HLOOKUP(LX4+3,Journalier_HLV_Inter,23,FALSE)-HLOOKUP(LX4+5,Journalier_HLV_Inter,24,FALSE),IF(COUNTIF(Week_end,LX4),0,IF(COUNTIF(Jours_fériés,LX4),0,HLOOKUP(LX4+1,Journalier_HLV_Inter,23,FALSE)-HLOOKUP(LX4+2,Journalier_HLV_Inter,24,FALSE)))))))))))))))))))</f>
        <v>0</v>
      </c>
      <c r="LY33" s="70">
        <f>IF(WEEKDAY(LY4,2)=5,(HLOOKUP(LY4+3,Journalier_HLV_Inter,23,FALSE)-HLOOKUP(LY4+4,Journalier_HLV_Inter,24,FALSE)),IF(AND(WEEKDAY(LY4,2)=1,COUNTIF(Jours_fériés,AND(LY4+1,IE+2))),HLOOKUP(LY4+3,Journalier_HLV_Inter,23,FALSE)-HLOOKUP(LY4+4,Journalier_HLV_Inter,24,FALSE),IF(AND(WEEKDAY(LY4,2)=1,COUNTIF(Jours_fériés,LY4+1)),HLOOKUP(LY4+2,Journalier_HLV_Inter,23,FALSE)-HLOOKUP(LY4+3,Journalier_HLV_Inter,24,FALSE),IF(AND(WEEKDAY(LY4,2)=1,COUNTIF(Jours_fériés,LY4+2)),HLOOKUP(LY4+1,Journalier_HLV_Inter,23,FALSE)-HLOOKUP(LY4+3,Journalier_HLV_Inter,24,FALSE),IF(AND(WEEKDAY(LY4,2)=2,COUNTIF(Jours_fériés,AND(LY4+1,LY4+2))),HLOOKUP(LY4+3,Journalier_HLV_Inter,23,FALSE)-HLOOKUP(LY4+4,Journalier_HLV_Inter,24,FALSE),IF(AND(WEEKDAY(LY4,2)=2,COUNTIF(Jours_fériés,LY4+1)),HLOOKUP(LY4+2,Journalier_HLV_Inter,23,FALSE)-HLOOKUP(LY4+3,Journalier_HLV_Inter,24,FALSE),IF(AND(WEEKDAY(LY4,2)=2,COUNTIF(Jours_fériés,LY4+2)),HLOOKUP(LY4+1,Journalier_HLV_Inter,23,FALSE)-HLOOKUP(LY4+3,Journalier_HLV_Inter,24,FALSE),IF(AND(WEEKDAY(LY4,2)=3,COUNTIF(Jours_fériés,AND(LY4+1,LY4+2))),HLOOKUP(LY4+3,Journalier_HLV_Inter,23,FALSE)-HLOOKUP(LY4+4,Journalier_HLV_Inter,24,FALSE),IF(AND(WEEKDAY(LY4,2)=3,COUNTIF(Jours_fériés,LY4+1)),HLOOKUP(LY4+2,Journalier_HLV_Inter,23,FALSE)-HLOOKUP(LY4+3,Journalier_HLV_Inter,24,FALSE),IF(AND(WEEKDAY(LY4,2)=3,COUNTIF(Jours_fériés,LY4+2)),HLOOKUP(LY4+1,Journalier_HLV_Inter,23,FALSE)-HLOOKUP(LY4+5,Journalier_HLV_Inter,24,FALSE),IF(WEEKDAY(LY4,2)=4,(HLOOKUP(LY4+1,Journalier_HLV_Inter,23,FALSE)-HLOOKUP(LY4+4,Journalier_HLV_Inter,24,FALSE)),IF(AND(WEEKDAY(LY4,2)=4,COUNTIF(Jours_fériés,LY4+1)),HLOOKUP(LY4+4,Journalier_HLV_Inter,23,FALSE)-HLOOKUP(LY4+5,Journalier_HLV_Inter,24,FALSE),IF(AND(WEEKDAY(LY4,2)=4,COUNTIF(Jours_fériés,AND(LY4+1,LY4+4))),HLOOKUP(LY4+5,Journalier_HLV_Inter,23,FALSE)-HLOOKUP(LY4+6,Journalier_HLV_Inter,24,FALSE),IF(AND(WEEKDAY(LY4,2)=4,COUNTIF(Jours_fériés,LY4+4)),HLOOKUP(LY4+1,Journalier_HLV_Inter,23,FALSE)-HLOOKUP(LY4+5,Journalier_HLV_Inter,24,FALSE),IF(AND(WEEKDAY(LY4,2)=5,COUNTIF(Jours_fériés,LY4+3)),HLOOKUP(LY4+4,Journalier_HLV_Inter,23,FALSE)-HLOOKUP(LY4+5,Journalier_HLV_Inter,24,FALSE),IF(AND(WEEKDAY(LY4,2)=5,COUNTIF(Jours_fériés,LY4+4)),HLOOKUP(LY4+3,Journalier_HLV_Inter,23,FALSE)-HLOOKUP(LY4+5,Journalier_HLV_Inter,24,FALSE),IF(COUNTIF(Week_end,LY4),0,IF(COUNTIF(Jours_fériés,LY4),0,HLOOKUP(LY4+1,Journalier_HLV_Inter,23,FALSE)-HLOOKUP(LY4+2,Journalier_HLV_Inter,24,FALSE)))))))))))))))))))</f>
        <v>0</v>
      </c>
      <c r="LZ33" s="70">
        <f>IF(WEEKDAY(LZ4,2)=5,(HLOOKUP(LZ4+3,Journalier_HLV_Inter,23,FALSE)-HLOOKUP(LZ4+4,Journalier_HLV_Inter,24,FALSE)),IF(AND(WEEKDAY(LZ4,2)=1,COUNTIF(Jours_fériés,AND(LZ4+1,IE+2))),HLOOKUP(LZ4+3,Journalier_HLV_Inter,23,FALSE)-HLOOKUP(LZ4+4,Journalier_HLV_Inter,24,FALSE),IF(AND(WEEKDAY(LZ4,2)=1,COUNTIF(Jours_fériés,LZ4+1)),HLOOKUP(LZ4+2,Journalier_HLV_Inter,23,FALSE)-HLOOKUP(LZ4+3,Journalier_HLV_Inter,24,FALSE),IF(AND(WEEKDAY(LZ4,2)=1,COUNTIF(Jours_fériés,LZ4+2)),HLOOKUP(LZ4+1,Journalier_HLV_Inter,23,FALSE)-HLOOKUP(LZ4+3,Journalier_HLV_Inter,24,FALSE),IF(AND(WEEKDAY(LZ4,2)=2,COUNTIF(Jours_fériés,AND(LZ4+1,LZ4+2))),HLOOKUP(LZ4+3,Journalier_HLV_Inter,23,FALSE)-HLOOKUP(LZ4+4,Journalier_HLV_Inter,24,FALSE),IF(AND(WEEKDAY(LZ4,2)=2,COUNTIF(Jours_fériés,LZ4+1)),HLOOKUP(LZ4+2,Journalier_HLV_Inter,23,FALSE)-HLOOKUP(LZ4+3,Journalier_HLV_Inter,24,FALSE),IF(AND(WEEKDAY(LZ4,2)=2,COUNTIF(Jours_fériés,LZ4+2)),HLOOKUP(LZ4+1,Journalier_HLV_Inter,23,FALSE)-HLOOKUP(LZ4+3,Journalier_HLV_Inter,24,FALSE),IF(AND(WEEKDAY(LZ4,2)=3,COUNTIF(Jours_fériés,AND(LZ4+1,LZ4+2))),HLOOKUP(LZ4+3,Journalier_HLV_Inter,23,FALSE)-HLOOKUP(LZ4+4,Journalier_HLV_Inter,24,FALSE),IF(AND(WEEKDAY(LZ4,2)=3,COUNTIF(Jours_fériés,LZ4+1)),HLOOKUP(LZ4+2,Journalier_HLV_Inter,23,FALSE)-HLOOKUP(LZ4+3,Journalier_HLV_Inter,24,FALSE),IF(AND(WEEKDAY(LZ4,2)=3,COUNTIF(Jours_fériés,LZ4+2)),HLOOKUP(LZ4+1,Journalier_HLV_Inter,23,FALSE)-HLOOKUP(LZ4+5,Journalier_HLV_Inter,24,FALSE),IF(WEEKDAY(LZ4,2)=4,(HLOOKUP(LZ4+1,Journalier_HLV_Inter,23,FALSE)-HLOOKUP(LZ4+4,Journalier_HLV_Inter,24,FALSE)),IF(AND(WEEKDAY(LZ4,2)=4,COUNTIF(Jours_fériés,LZ4+1)),HLOOKUP(LZ4+4,Journalier_HLV_Inter,23,FALSE)-HLOOKUP(LZ4+5,Journalier_HLV_Inter,24,FALSE),IF(AND(WEEKDAY(LZ4,2)=4,COUNTIF(Jours_fériés,AND(LZ4+1,LZ4+4))),HLOOKUP(LZ4+5,Journalier_HLV_Inter,23,FALSE)-HLOOKUP(LZ4+6,Journalier_HLV_Inter,24,FALSE),IF(AND(WEEKDAY(LZ4,2)=4,COUNTIF(Jours_fériés,LZ4+4)),HLOOKUP(LZ4+1,Journalier_HLV_Inter,23,FALSE)-HLOOKUP(LZ4+5,Journalier_HLV_Inter,24,FALSE),IF(AND(WEEKDAY(LZ4,2)=5,COUNTIF(Jours_fériés,LZ4+3)),HLOOKUP(LZ4+4,Journalier_HLV_Inter,23,FALSE)-HLOOKUP(LZ4+5,Journalier_HLV_Inter,24,FALSE),IF(AND(WEEKDAY(LZ4,2)=5,COUNTIF(Jours_fériés,LZ4+4)),HLOOKUP(LZ4+3,Journalier_HLV_Inter,23,FALSE)-HLOOKUP(LZ4+5,Journalier_HLV_Inter,24,FALSE),IF(COUNTIF(Week_end,LZ4),0,IF(COUNTIF(Jours_fériés,LZ4),0,HLOOKUP(LZ4+1,Journalier_HLV_Inter,23,FALSE)-HLOOKUP(LZ4+2,Journalier_HLV_Inter,24,FALSE)))))))))))))))))))</f>
        <v>0</v>
      </c>
      <c r="MA33" s="70">
        <f>IF(WEEKDAY(MA4,2)=5,(HLOOKUP(MA4+3,Journalier_HLV_Inter,23,FALSE)-HLOOKUP(MA4+4,Journalier_HLV_Inter,24,FALSE)),IF(AND(WEEKDAY(MA4,2)=1,COUNTIF(Jours_fériés,AND(MA4+1,IE+2))),HLOOKUP(MA4+3,Journalier_HLV_Inter,23,FALSE)-HLOOKUP(MA4+4,Journalier_HLV_Inter,24,FALSE),IF(AND(WEEKDAY(MA4,2)=1,COUNTIF(Jours_fériés,MA4+1)),HLOOKUP(MA4+2,Journalier_HLV_Inter,23,FALSE)-HLOOKUP(MA4+3,Journalier_HLV_Inter,24,FALSE),IF(AND(WEEKDAY(MA4,2)=1,COUNTIF(Jours_fériés,MA4+2)),HLOOKUP(MA4+1,Journalier_HLV_Inter,23,FALSE)-HLOOKUP(MA4+3,Journalier_HLV_Inter,24,FALSE),IF(AND(WEEKDAY(MA4,2)=2,COUNTIF(Jours_fériés,AND(MA4+1,MA4+2))),HLOOKUP(MA4+3,Journalier_HLV_Inter,23,FALSE)-HLOOKUP(MA4+4,Journalier_HLV_Inter,24,FALSE),IF(AND(WEEKDAY(MA4,2)=2,COUNTIF(Jours_fériés,MA4+1)),HLOOKUP(MA4+2,Journalier_HLV_Inter,23,FALSE)-HLOOKUP(MA4+3,Journalier_HLV_Inter,24,FALSE),IF(AND(WEEKDAY(MA4,2)=2,COUNTIF(Jours_fériés,MA4+2)),HLOOKUP(MA4+1,Journalier_HLV_Inter,23,FALSE)-HLOOKUP(MA4+3,Journalier_HLV_Inter,24,FALSE),IF(AND(WEEKDAY(MA4,2)=3,COUNTIF(Jours_fériés,AND(MA4+1,MA4+2))),HLOOKUP(MA4+3,Journalier_HLV_Inter,23,FALSE)-HLOOKUP(MA4+4,Journalier_HLV_Inter,24,FALSE),IF(AND(WEEKDAY(MA4,2)=3,COUNTIF(Jours_fériés,MA4+1)),HLOOKUP(MA4+2,Journalier_HLV_Inter,23,FALSE)-HLOOKUP(MA4+3,Journalier_HLV_Inter,24,FALSE),IF(AND(WEEKDAY(MA4,2)=3,COUNTIF(Jours_fériés,MA4+2)),HLOOKUP(MA4+1,Journalier_HLV_Inter,23,FALSE)-HLOOKUP(MA4+5,Journalier_HLV_Inter,24,FALSE),IF(WEEKDAY(MA4,2)=4,(HLOOKUP(MA4+1,Journalier_HLV_Inter,23,FALSE)-HLOOKUP(MA4+4,Journalier_HLV_Inter,24,FALSE)),IF(AND(WEEKDAY(MA4,2)=4,COUNTIF(Jours_fériés,MA4+1)),HLOOKUP(MA4+4,Journalier_HLV_Inter,23,FALSE)-HLOOKUP(MA4+5,Journalier_HLV_Inter,24,FALSE),IF(AND(WEEKDAY(MA4,2)=4,COUNTIF(Jours_fériés,AND(MA4+1,MA4+4))),HLOOKUP(MA4+5,Journalier_HLV_Inter,23,FALSE)-HLOOKUP(MA4+6,Journalier_HLV_Inter,24,FALSE),IF(AND(WEEKDAY(MA4,2)=4,COUNTIF(Jours_fériés,MA4+4)),HLOOKUP(MA4+1,Journalier_HLV_Inter,23,FALSE)-HLOOKUP(MA4+5,Journalier_HLV_Inter,24,FALSE),IF(AND(WEEKDAY(MA4,2)=5,COUNTIF(Jours_fériés,MA4+3)),HLOOKUP(MA4+4,Journalier_HLV_Inter,23,FALSE)-HLOOKUP(MA4+5,Journalier_HLV_Inter,24,FALSE),IF(AND(WEEKDAY(MA4,2)=5,COUNTIF(Jours_fériés,MA4+4)),HLOOKUP(MA4+3,Journalier_HLV_Inter,23,FALSE)-HLOOKUP(MA4+5,Journalier_HLV_Inter,24,FALSE),IF(COUNTIF(Week_end,MA4),0,IF(COUNTIF(Jours_fériés,MA4),0,HLOOKUP(MA4+1,Journalier_HLV_Inter,23,FALSE)-HLOOKUP(MA4+2,Journalier_HLV_Inter,24,FALSE)))))))))))))))))))</f>
        <v>0</v>
      </c>
      <c r="MB33" s="70">
        <f>IF(WEEKDAY(MB4,2)=5,(HLOOKUP(MB4+3,Journalier_HLV_Inter,23,FALSE)-HLOOKUP(MB4+4,Journalier_HLV_Inter,24,FALSE)),IF(AND(WEEKDAY(MB4,2)=1,COUNTIF(Jours_fériés,AND(MB4+1,IE+2))),HLOOKUP(MB4+3,Journalier_HLV_Inter,23,FALSE)-HLOOKUP(MB4+4,Journalier_HLV_Inter,24,FALSE),IF(AND(WEEKDAY(MB4,2)=1,COUNTIF(Jours_fériés,MB4+1)),HLOOKUP(MB4+2,Journalier_HLV_Inter,23,FALSE)-HLOOKUP(MB4+3,Journalier_HLV_Inter,24,FALSE),IF(AND(WEEKDAY(MB4,2)=1,COUNTIF(Jours_fériés,MB4+2)),HLOOKUP(MB4+1,Journalier_HLV_Inter,23,FALSE)-HLOOKUP(MB4+3,Journalier_HLV_Inter,24,FALSE),IF(AND(WEEKDAY(MB4,2)=2,COUNTIF(Jours_fériés,AND(MB4+1,MB4+2))),HLOOKUP(MB4+3,Journalier_HLV_Inter,23,FALSE)-HLOOKUP(MB4+4,Journalier_HLV_Inter,24,FALSE),IF(AND(WEEKDAY(MB4,2)=2,COUNTIF(Jours_fériés,MB4+1)),HLOOKUP(MB4+2,Journalier_HLV_Inter,23,FALSE)-HLOOKUP(MB4+3,Journalier_HLV_Inter,24,FALSE),IF(AND(WEEKDAY(MB4,2)=2,COUNTIF(Jours_fériés,MB4+2)),HLOOKUP(MB4+1,Journalier_HLV_Inter,23,FALSE)-HLOOKUP(MB4+3,Journalier_HLV_Inter,24,FALSE),IF(AND(WEEKDAY(MB4,2)=3,COUNTIF(Jours_fériés,AND(MB4+1,MB4+2))),HLOOKUP(MB4+3,Journalier_HLV_Inter,23,FALSE)-HLOOKUP(MB4+4,Journalier_HLV_Inter,24,FALSE),IF(AND(WEEKDAY(MB4,2)=3,COUNTIF(Jours_fériés,MB4+1)),HLOOKUP(MB4+2,Journalier_HLV_Inter,23,FALSE)-HLOOKUP(MB4+3,Journalier_HLV_Inter,24,FALSE),IF(AND(WEEKDAY(MB4,2)=3,COUNTIF(Jours_fériés,MB4+2)),HLOOKUP(MB4+1,Journalier_HLV_Inter,23,FALSE)-HLOOKUP(MB4+5,Journalier_HLV_Inter,24,FALSE),IF(WEEKDAY(MB4,2)=4,(HLOOKUP(MB4+1,Journalier_HLV_Inter,23,FALSE)-HLOOKUP(MB4+4,Journalier_HLV_Inter,24,FALSE)),IF(AND(WEEKDAY(MB4,2)=4,COUNTIF(Jours_fériés,MB4+1)),HLOOKUP(MB4+4,Journalier_HLV_Inter,23,FALSE)-HLOOKUP(MB4+5,Journalier_HLV_Inter,24,FALSE),IF(AND(WEEKDAY(MB4,2)=4,COUNTIF(Jours_fériés,AND(MB4+1,MB4+4))),HLOOKUP(MB4+5,Journalier_HLV_Inter,23,FALSE)-HLOOKUP(MB4+6,Journalier_HLV_Inter,24,FALSE),IF(AND(WEEKDAY(MB4,2)=4,COUNTIF(Jours_fériés,MB4+4)),HLOOKUP(MB4+1,Journalier_HLV_Inter,23,FALSE)-HLOOKUP(MB4+5,Journalier_HLV_Inter,24,FALSE),IF(AND(WEEKDAY(MB4,2)=5,COUNTIF(Jours_fériés,MB4+3)),HLOOKUP(MB4+4,Journalier_HLV_Inter,23,FALSE)-HLOOKUP(MB4+5,Journalier_HLV_Inter,24,FALSE),IF(AND(WEEKDAY(MB4,2)=5,COUNTIF(Jours_fériés,MB4+4)),HLOOKUP(MB4+3,Journalier_HLV_Inter,23,FALSE)-HLOOKUP(MB4+5,Journalier_HLV_Inter,24,FALSE),IF(COUNTIF(Week_end,MB4),0,IF(COUNTIF(Jours_fériés,MB4),0,HLOOKUP(MB4+1,Journalier_HLV_Inter,23,FALSE)-HLOOKUP(MB4+2,Journalier_HLV_Inter,24,FALSE)))))))))))))))))))</f>
        <v>0</v>
      </c>
      <c r="MC33" s="70">
        <f>IF(WEEKDAY(MC4,2)=5,(HLOOKUP(MC4+3,Journalier_HLV_Inter,23,FALSE)-HLOOKUP(MC4+4,Journalier_HLV_Inter,24,FALSE)),IF(AND(WEEKDAY(MC4,2)=1,COUNTIF(Jours_fériés,AND(MC4+1,IE+2))),HLOOKUP(MC4+3,Journalier_HLV_Inter,23,FALSE)-HLOOKUP(MC4+4,Journalier_HLV_Inter,24,FALSE),IF(AND(WEEKDAY(MC4,2)=1,COUNTIF(Jours_fériés,MC4+1)),HLOOKUP(MC4+2,Journalier_HLV_Inter,23,FALSE)-HLOOKUP(MC4+3,Journalier_HLV_Inter,24,FALSE),IF(AND(WEEKDAY(MC4,2)=1,COUNTIF(Jours_fériés,MC4+2)),HLOOKUP(MC4+1,Journalier_HLV_Inter,23,FALSE)-HLOOKUP(MC4+3,Journalier_HLV_Inter,24,FALSE),IF(AND(WEEKDAY(MC4,2)=2,COUNTIF(Jours_fériés,AND(MC4+1,MC4+2))),HLOOKUP(MC4+3,Journalier_HLV_Inter,23,FALSE)-HLOOKUP(MC4+4,Journalier_HLV_Inter,24,FALSE),IF(AND(WEEKDAY(MC4,2)=2,COUNTIF(Jours_fériés,MC4+1)),HLOOKUP(MC4+2,Journalier_HLV_Inter,23,FALSE)-HLOOKUP(MC4+3,Journalier_HLV_Inter,24,FALSE),IF(AND(WEEKDAY(MC4,2)=2,COUNTIF(Jours_fériés,MC4+2)),HLOOKUP(MC4+1,Journalier_HLV_Inter,23,FALSE)-HLOOKUP(MC4+3,Journalier_HLV_Inter,24,FALSE),IF(AND(WEEKDAY(MC4,2)=3,COUNTIF(Jours_fériés,AND(MC4+1,MC4+2))),HLOOKUP(MC4+3,Journalier_HLV_Inter,23,FALSE)-HLOOKUP(MC4+4,Journalier_HLV_Inter,24,FALSE),IF(AND(WEEKDAY(MC4,2)=3,COUNTIF(Jours_fériés,MC4+1)),HLOOKUP(MC4+2,Journalier_HLV_Inter,23,FALSE)-HLOOKUP(MC4+3,Journalier_HLV_Inter,24,FALSE),IF(AND(WEEKDAY(MC4,2)=3,COUNTIF(Jours_fériés,MC4+2)),HLOOKUP(MC4+1,Journalier_HLV_Inter,23,FALSE)-HLOOKUP(MC4+5,Journalier_HLV_Inter,24,FALSE),IF(WEEKDAY(MC4,2)=4,(HLOOKUP(MC4+1,Journalier_HLV_Inter,23,FALSE)-HLOOKUP(MC4+4,Journalier_HLV_Inter,24,FALSE)),IF(AND(WEEKDAY(MC4,2)=4,COUNTIF(Jours_fériés,MC4+1)),HLOOKUP(MC4+4,Journalier_HLV_Inter,23,FALSE)-HLOOKUP(MC4+5,Journalier_HLV_Inter,24,FALSE),IF(AND(WEEKDAY(MC4,2)=4,COUNTIF(Jours_fériés,AND(MC4+1,MC4+4))),HLOOKUP(MC4+5,Journalier_HLV_Inter,23,FALSE)-HLOOKUP(MC4+6,Journalier_HLV_Inter,24,FALSE),IF(AND(WEEKDAY(MC4,2)=4,COUNTIF(Jours_fériés,MC4+4)),HLOOKUP(MC4+1,Journalier_HLV_Inter,23,FALSE)-HLOOKUP(MC4+5,Journalier_HLV_Inter,24,FALSE),IF(AND(WEEKDAY(MC4,2)=5,COUNTIF(Jours_fériés,MC4+3)),HLOOKUP(MC4+4,Journalier_HLV_Inter,23,FALSE)-HLOOKUP(MC4+5,Journalier_HLV_Inter,24,FALSE),IF(AND(WEEKDAY(MC4,2)=5,COUNTIF(Jours_fériés,MC4+4)),HLOOKUP(MC4+3,Journalier_HLV_Inter,23,FALSE)-HLOOKUP(MC4+5,Journalier_HLV_Inter,24,FALSE),IF(COUNTIF(Week_end,MC4),0,IF(COUNTIF(Jours_fériés,MC4),0,HLOOKUP(MC4+1,Journalier_HLV_Inter,23,FALSE)-HLOOKUP(MC4+2,Journalier_HLV_Inter,24,FALSE)))))))))))))))))))</f>
        <v>0</v>
      </c>
      <c r="MD33" s="70">
        <f>IF(WEEKDAY(MD4,2)=5,(HLOOKUP(MD4+3,Journalier_HLV_Inter,23,FALSE)-HLOOKUP(MD4+4,Journalier_HLV_Inter,24,FALSE)),IF(AND(WEEKDAY(MD4,2)=1,COUNTIF(Jours_fériés,AND(MD4+1,IE+2))),HLOOKUP(MD4+3,Journalier_HLV_Inter,23,FALSE)-HLOOKUP(MD4+4,Journalier_HLV_Inter,24,FALSE),IF(AND(WEEKDAY(MD4,2)=1,COUNTIF(Jours_fériés,MD4+1)),HLOOKUP(MD4+2,Journalier_HLV_Inter,23,FALSE)-HLOOKUP(MD4+3,Journalier_HLV_Inter,24,FALSE),IF(AND(WEEKDAY(MD4,2)=1,COUNTIF(Jours_fériés,MD4+2)),HLOOKUP(MD4+1,Journalier_HLV_Inter,23,FALSE)-HLOOKUP(MD4+3,Journalier_HLV_Inter,24,FALSE),IF(AND(WEEKDAY(MD4,2)=2,COUNTIF(Jours_fériés,AND(MD4+1,MD4+2))),HLOOKUP(MD4+3,Journalier_HLV_Inter,23,FALSE)-HLOOKUP(MD4+4,Journalier_HLV_Inter,24,FALSE),IF(AND(WEEKDAY(MD4,2)=2,COUNTIF(Jours_fériés,MD4+1)),HLOOKUP(MD4+2,Journalier_HLV_Inter,23,FALSE)-HLOOKUP(MD4+3,Journalier_HLV_Inter,24,FALSE),IF(AND(WEEKDAY(MD4,2)=2,COUNTIF(Jours_fériés,MD4+2)),HLOOKUP(MD4+1,Journalier_HLV_Inter,23,FALSE)-HLOOKUP(MD4+3,Journalier_HLV_Inter,24,FALSE),IF(AND(WEEKDAY(MD4,2)=3,COUNTIF(Jours_fériés,AND(MD4+1,MD4+2))),HLOOKUP(MD4+3,Journalier_HLV_Inter,23,FALSE)-HLOOKUP(MD4+4,Journalier_HLV_Inter,24,FALSE),IF(AND(WEEKDAY(MD4,2)=3,COUNTIF(Jours_fériés,MD4+1)),HLOOKUP(MD4+2,Journalier_HLV_Inter,23,FALSE)-HLOOKUP(MD4+3,Journalier_HLV_Inter,24,FALSE),IF(AND(WEEKDAY(MD4,2)=3,COUNTIF(Jours_fériés,MD4+2)),HLOOKUP(MD4+1,Journalier_HLV_Inter,23,FALSE)-HLOOKUP(MD4+5,Journalier_HLV_Inter,24,FALSE),IF(WEEKDAY(MD4,2)=4,(HLOOKUP(MD4+1,Journalier_HLV_Inter,23,FALSE)-HLOOKUP(MD4+4,Journalier_HLV_Inter,24,FALSE)),IF(AND(WEEKDAY(MD4,2)=4,COUNTIF(Jours_fériés,MD4+1)),HLOOKUP(MD4+4,Journalier_HLV_Inter,23,FALSE)-HLOOKUP(MD4+5,Journalier_HLV_Inter,24,FALSE),IF(AND(WEEKDAY(MD4,2)=4,COUNTIF(Jours_fériés,AND(MD4+1,MD4+4))),HLOOKUP(MD4+5,Journalier_HLV_Inter,23,FALSE)-HLOOKUP(MD4+6,Journalier_HLV_Inter,24,FALSE),IF(AND(WEEKDAY(MD4,2)=4,COUNTIF(Jours_fériés,MD4+4)),HLOOKUP(MD4+1,Journalier_HLV_Inter,23,FALSE)-HLOOKUP(MD4+5,Journalier_HLV_Inter,24,FALSE),IF(AND(WEEKDAY(MD4,2)=5,COUNTIF(Jours_fériés,MD4+3)),HLOOKUP(MD4+4,Journalier_HLV_Inter,23,FALSE)-HLOOKUP(MD4+5,Journalier_HLV_Inter,24,FALSE),IF(AND(WEEKDAY(MD4,2)=5,COUNTIF(Jours_fériés,MD4+4)),HLOOKUP(MD4+3,Journalier_HLV_Inter,23,FALSE)-HLOOKUP(MD4+5,Journalier_HLV_Inter,24,FALSE),IF(COUNTIF(Week_end,MD4),0,IF(COUNTIF(Jours_fériés,MD4),0,HLOOKUP(MD4+1,Journalier_HLV_Inter,23,FALSE)-HLOOKUP(MD4+2,Journalier_HLV_Inter,24,FALSE)))))))))))))))))))</f>
        <v>0</v>
      </c>
      <c r="ME33" s="70">
        <f>IF(WEEKDAY(ME4,2)=5,(HLOOKUP(ME4+3,Journalier_HLV_Inter,23,FALSE)-HLOOKUP(ME4+4,Journalier_HLV_Inter,24,FALSE)),IF(AND(WEEKDAY(ME4,2)=1,COUNTIF(Jours_fériés,AND(ME4+1,IE+2))),HLOOKUP(ME4+3,Journalier_HLV_Inter,23,FALSE)-HLOOKUP(ME4+4,Journalier_HLV_Inter,24,FALSE),IF(AND(WEEKDAY(ME4,2)=1,COUNTIF(Jours_fériés,ME4+1)),HLOOKUP(ME4+2,Journalier_HLV_Inter,23,FALSE)-HLOOKUP(ME4+3,Journalier_HLV_Inter,24,FALSE),IF(AND(WEEKDAY(ME4,2)=1,COUNTIF(Jours_fériés,ME4+2)),HLOOKUP(ME4+1,Journalier_HLV_Inter,23,FALSE)-HLOOKUP(ME4+3,Journalier_HLV_Inter,24,FALSE),IF(AND(WEEKDAY(ME4,2)=2,COUNTIF(Jours_fériés,AND(ME4+1,ME4+2))),HLOOKUP(ME4+3,Journalier_HLV_Inter,23,FALSE)-HLOOKUP(ME4+4,Journalier_HLV_Inter,24,FALSE),IF(AND(WEEKDAY(ME4,2)=2,COUNTIF(Jours_fériés,ME4+1)),HLOOKUP(ME4+2,Journalier_HLV_Inter,23,FALSE)-HLOOKUP(ME4+3,Journalier_HLV_Inter,24,FALSE),IF(AND(WEEKDAY(ME4,2)=2,COUNTIF(Jours_fériés,ME4+2)),HLOOKUP(ME4+1,Journalier_HLV_Inter,23,FALSE)-HLOOKUP(ME4+3,Journalier_HLV_Inter,24,FALSE),IF(AND(WEEKDAY(ME4,2)=3,COUNTIF(Jours_fériés,AND(ME4+1,ME4+2))),HLOOKUP(ME4+3,Journalier_HLV_Inter,23,FALSE)-HLOOKUP(ME4+4,Journalier_HLV_Inter,24,FALSE),IF(AND(WEEKDAY(ME4,2)=3,COUNTIF(Jours_fériés,ME4+1)),HLOOKUP(ME4+2,Journalier_HLV_Inter,23,FALSE)-HLOOKUP(ME4+3,Journalier_HLV_Inter,24,FALSE),IF(AND(WEEKDAY(ME4,2)=3,COUNTIF(Jours_fériés,ME4+2)),HLOOKUP(ME4+1,Journalier_HLV_Inter,23,FALSE)-HLOOKUP(ME4+5,Journalier_HLV_Inter,24,FALSE),IF(WEEKDAY(ME4,2)=4,(HLOOKUP(ME4+1,Journalier_HLV_Inter,23,FALSE)-HLOOKUP(ME4+4,Journalier_HLV_Inter,24,FALSE)),IF(AND(WEEKDAY(ME4,2)=4,COUNTIF(Jours_fériés,ME4+1)),HLOOKUP(ME4+4,Journalier_HLV_Inter,23,FALSE)-HLOOKUP(ME4+5,Journalier_HLV_Inter,24,FALSE),IF(AND(WEEKDAY(ME4,2)=4,COUNTIF(Jours_fériés,AND(ME4+1,ME4+4))),HLOOKUP(ME4+5,Journalier_HLV_Inter,23,FALSE)-HLOOKUP(ME4+6,Journalier_HLV_Inter,24,FALSE),IF(AND(WEEKDAY(ME4,2)=4,COUNTIF(Jours_fériés,ME4+4)),HLOOKUP(ME4+1,Journalier_HLV_Inter,23,FALSE)-HLOOKUP(ME4+5,Journalier_HLV_Inter,24,FALSE),IF(AND(WEEKDAY(ME4,2)=5,COUNTIF(Jours_fériés,ME4+3)),HLOOKUP(ME4+4,Journalier_HLV_Inter,23,FALSE)-HLOOKUP(ME4+5,Journalier_HLV_Inter,24,FALSE),IF(AND(WEEKDAY(ME4,2)=5,COUNTIF(Jours_fériés,ME4+4)),HLOOKUP(ME4+3,Journalier_HLV_Inter,23,FALSE)-HLOOKUP(ME4+5,Journalier_HLV_Inter,24,FALSE),IF(COUNTIF(Week_end,ME4),0,IF(COUNTIF(Jours_fériés,ME4),0,HLOOKUP(ME4+1,Journalier_HLV_Inter,23,FALSE)-HLOOKUP(ME4+2,Journalier_HLV_Inter,24,FALSE)))))))))))))))))))</f>
        <v>0</v>
      </c>
      <c r="MF33" s="70">
        <f>IF(WEEKDAY(MF4,2)=5,(HLOOKUP(MF4+3,Journalier_HLV_Inter,23,FALSE)-HLOOKUP(MF4+4,Journalier_HLV_Inter,24,FALSE)),IF(AND(WEEKDAY(MF4,2)=1,COUNTIF(Jours_fériés,AND(MF4+1,IE+2))),HLOOKUP(MF4+3,Journalier_HLV_Inter,23,FALSE)-HLOOKUP(MF4+4,Journalier_HLV_Inter,24,FALSE),IF(AND(WEEKDAY(MF4,2)=1,COUNTIF(Jours_fériés,MF4+1)),HLOOKUP(MF4+2,Journalier_HLV_Inter,23,FALSE)-HLOOKUP(MF4+3,Journalier_HLV_Inter,24,FALSE),IF(AND(WEEKDAY(MF4,2)=1,COUNTIF(Jours_fériés,MF4+2)),HLOOKUP(MF4+1,Journalier_HLV_Inter,23,FALSE)-HLOOKUP(MF4+3,Journalier_HLV_Inter,24,FALSE),IF(AND(WEEKDAY(MF4,2)=2,COUNTIF(Jours_fériés,AND(MF4+1,MF4+2))),HLOOKUP(MF4+3,Journalier_HLV_Inter,23,FALSE)-HLOOKUP(MF4+4,Journalier_HLV_Inter,24,FALSE),IF(AND(WEEKDAY(MF4,2)=2,COUNTIF(Jours_fériés,MF4+1)),HLOOKUP(MF4+2,Journalier_HLV_Inter,23,FALSE)-HLOOKUP(MF4+3,Journalier_HLV_Inter,24,FALSE),IF(AND(WEEKDAY(MF4,2)=2,COUNTIF(Jours_fériés,MF4+2)),HLOOKUP(MF4+1,Journalier_HLV_Inter,23,FALSE)-HLOOKUP(MF4+3,Journalier_HLV_Inter,24,FALSE),IF(AND(WEEKDAY(MF4,2)=3,COUNTIF(Jours_fériés,AND(MF4+1,MF4+2))),HLOOKUP(MF4+3,Journalier_HLV_Inter,23,FALSE)-HLOOKUP(MF4+4,Journalier_HLV_Inter,24,FALSE),IF(AND(WEEKDAY(MF4,2)=3,COUNTIF(Jours_fériés,MF4+1)),HLOOKUP(MF4+2,Journalier_HLV_Inter,23,FALSE)-HLOOKUP(MF4+3,Journalier_HLV_Inter,24,FALSE),IF(AND(WEEKDAY(MF4,2)=3,COUNTIF(Jours_fériés,MF4+2)),HLOOKUP(MF4+1,Journalier_HLV_Inter,23,FALSE)-HLOOKUP(MF4+5,Journalier_HLV_Inter,24,FALSE),IF(WEEKDAY(MF4,2)=4,(HLOOKUP(MF4+1,Journalier_HLV_Inter,23,FALSE)-HLOOKUP(MF4+4,Journalier_HLV_Inter,24,FALSE)),IF(AND(WEEKDAY(MF4,2)=4,COUNTIF(Jours_fériés,MF4+1)),HLOOKUP(MF4+4,Journalier_HLV_Inter,23,FALSE)-HLOOKUP(MF4+5,Journalier_HLV_Inter,24,FALSE),IF(AND(WEEKDAY(MF4,2)=4,COUNTIF(Jours_fériés,AND(MF4+1,MF4+4))),HLOOKUP(MF4+5,Journalier_HLV_Inter,23,FALSE)-HLOOKUP(MF4+6,Journalier_HLV_Inter,24,FALSE),IF(AND(WEEKDAY(MF4,2)=4,COUNTIF(Jours_fériés,MF4+4)),HLOOKUP(MF4+1,Journalier_HLV_Inter,23,FALSE)-HLOOKUP(MF4+5,Journalier_HLV_Inter,24,FALSE),IF(AND(WEEKDAY(MF4,2)=5,COUNTIF(Jours_fériés,MF4+3)),HLOOKUP(MF4+4,Journalier_HLV_Inter,23,FALSE)-HLOOKUP(MF4+5,Journalier_HLV_Inter,24,FALSE),IF(AND(WEEKDAY(MF4,2)=5,COUNTIF(Jours_fériés,MF4+4)),HLOOKUP(MF4+3,Journalier_HLV_Inter,23,FALSE)-HLOOKUP(MF4+5,Journalier_HLV_Inter,24,FALSE),IF(COUNTIF(Week_end,MF4),0,IF(COUNTIF(Jours_fériés,MF4),0,HLOOKUP(MF4+1,Journalier_HLV_Inter,23,FALSE)-HLOOKUP(MF4+2,Journalier_HLV_Inter,24,FALSE)))))))))))))))))))</f>
        <v>0</v>
      </c>
      <c r="MG33" s="70">
        <f>IF(WEEKDAY(MG4,2)=5,(HLOOKUP(MG4+3,Journalier_HLV_Inter,23,FALSE)-HLOOKUP(MG4+4,Journalier_HLV_Inter,24,FALSE)),IF(AND(WEEKDAY(MG4,2)=1,COUNTIF(Jours_fériés,AND(MG4+1,IE+2))),HLOOKUP(MG4+3,Journalier_HLV_Inter,23,FALSE)-HLOOKUP(MG4+4,Journalier_HLV_Inter,24,FALSE),IF(AND(WEEKDAY(MG4,2)=1,COUNTIF(Jours_fériés,MG4+1)),HLOOKUP(MG4+2,Journalier_HLV_Inter,23,FALSE)-HLOOKUP(MG4+3,Journalier_HLV_Inter,24,FALSE),IF(AND(WEEKDAY(MG4,2)=1,COUNTIF(Jours_fériés,MG4+2)),HLOOKUP(MG4+1,Journalier_HLV_Inter,23,FALSE)-HLOOKUP(MG4+3,Journalier_HLV_Inter,24,FALSE),IF(AND(WEEKDAY(MG4,2)=2,COUNTIF(Jours_fériés,AND(MG4+1,MG4+2))),HLOOKUP(MG4+3,Journalier_HLV_Inter,23,FALSE)-HLOOKUP(MG4+4,Journalier_HLV_Inter,24,FALSE),IF(AND(WEEKDAY(MG4,2)=2,COUNTIF(Jours_fériés,MG4+1)),HLOOKUP(MG4+2,Journalier_HLV_Inter,23,FALSE)-HLOOKUP(MG4+3,Journalier_HLV_Inter,24,FALSE),IF(AND(WEEKDAY(MG4,2)=2,COUNTIF(Jours_fériés,MG4+2)),HLOOKUP(MG4+1,Journalier_HLV_Inter,23,FALSE)-HLOOKUP(MG4+3,Journalier_HLV_Inter,24,FALSE),IF(AND(WEEKDAY(MG4,2)=3,COUNTIF(Jours_fériés,AND(MG4+1,MG4+2))),HLOOKUP(MG4+3,Journalier_HLV_Inter,23,FALSE)-HLOOKUP(MG4+4,Journalier_HLV_Inter,24,FALSE),IF(AND(WEEKDAY(MG4,2)=3,COUNTIF(Jours_fériés,MG4+1)),HLOOKUP(MG4+2,Journalier_HLV_Inter,23,FALSE)-HLOOKUP(MG4+3,Journalier_HLV_Inter,24,FALSE),IF(AND(WEEKDAY(MG4,2)=3,COUNTIF(Jours_fériés,MG4+2)),HLOOKUP(MG4+1,Journalier_HLV_Inter,23,FALSE)-HLOOKUP(MG4+5,Journalier_HLV_Inter,24,FALSE),IF(WEEKDAY(MG4,2)=4,(HLOOKUP(MG4+1,Journalier_HLV_Inter,23,FALSE)-HLOOKUP(MG4+4,Journalier_HLV_Inter,24,FALSE)),IF(AND(WEEKDAY(MG4,2)=4,COUNTIF(Jours_fériés,MG4+1)),HLOOKUP(MG4+4,Journalier_HLV_Inter,23,FALSE)-HLOOKUP(MG4+5,Journalier_HLV_Inter,24,FALSE),IF(AND(WEEKDAY(MG4,2)=4,COUNTIF(Jours_fériés,AND(MG4+1,MG4+4))),HLOOKUP(MG4+5,Journalier_HLV_Inter,23,FALSE)-HLOOKUP(MG4+6,Journalier_HLV_Inter,24,FALSE),IF(AND(WEEKDAY(MG4,2)=4,COUNTIF(Jours_fériés,MG4+4)),HLOOKUP(MG4+1,Journalier_HLV_Inter,23,FALSE)-HLOOKUP(MG4+5,Journalier_HLV_Inter,24,FALSE),IF(AND(WEEKDAY(MG4,2)=5,COUNTIF(Jours_fériés,MG4+3)),HLOOKUP(MG4+4,Journalier_HLV_Inter,23,FALSE)-HLOOKUP(MG4+5,Journalier_HLV_Inter,24,FALSE),IF(AND(WEEKDAY(MG4,2)=5,COUNTIF(Jours_fériés,MG4+4)),HLOOKUP(MG4+3,Journalier_HLV_Inter,23,FALSE)-HLOOKUP(MG4+5,Journalier_HLV_Inter,24,FALSE),IF(COUNTIF(Week_end,MG4),0,IF(COUNTIF(Jours_fériés,MG4),0,HLOOKUP(MG4+1,Journalier_HLV_Inter,23,FALSE)-HLOOKUP(MG4+2,Journalier_HLV_Inter,24,FALSE)))))))))))))))))))</f>
        <v>0</v>
      </c>
      <c r="MH33" s="70">
        <f>IF(WEEKDAY(MH4,2)=5,(HLOOKUP(MH4+3,Journalier_HLV_Inter,23,FALSE)-HLOOKUP(MH4+4,Journalier_HLV_Inter,24,FALSE)),IF(AND(WEEKDAY(MH4,2)=1,COUNTIF(Jours_fériés,AND(MH4+1,IE+2))),HLOOKUP(MH4+3,Journalier_HLV_Inter,23,FALSE)-HLOOKUP(MH4+4,Journalier_HLV_Inter,24,FALSE),IF(AND(WEEKDAY(MH4,2)=1,COUNTIF(Jours_fériés,MH4+1)),HLOOKUP(MH4+2,Journalier_HLV_Inter,23,FALSE)-HLOOKUP(MH4+3,Journalier_HLV_Inter,24,FALSE),IF(AND(WEEKDAY(MH4,2)=1,COUNTIF(Jours_fériés,MH4+2)),HLOOKUP(MH4+1,Journalier_HLV_Inter,23,FALSE)-HLOOKUP(MH4+3,Journalier_HLV_Inter,24,FALSE),IF(AND(WEEKDAY(MH4,2)=2,COUNTIF(Jours_fériés,AND(MH4+1,MH4+2))),HLOOKUP(MH4+3,Journalier_HLV_Inter,23,FALSE)-HLOOKUP(MH4+4,Journalier_HLV_Inter,24,FALSE),IF(AND(WEEKDAY(MH4,2)=2,COUNTIF(Jours_fériés,MH4+1)),HLOOKUP(MH4+2,Journalier_HLV_Inter,23,FALSE)-HLOOKUP(MH4+3,Journalier_HLV_Inter,24,FALSE),IF(AND(WEEKDAY(MH4,2)=2,COUNTIF(Jours_fériés,MH4+2)),HLOOKUP(MH4+1,Journalier_HLV_Inter,23,FALSE)-HLOOKUP(MH4+3,Journalier_HLV_Inter,24,FALSE),IF(AND(WEEKDAY(MH4,2)=3,COUNTIF(Jours_fériés,AND(MH4+1,MH4+2))),HLOOKUP(MH4+3,Journalier_HLV_Inter,23,FALSE)-HLOOKUP(MH4+4,Journalier_HLV_Inter,24,FALSE),IF(AND(WEEKDAY(MH4,2)=3,COUNTIF(Jours_fériés,MH4+1)),HLOOKUP(MH4+2,Journalier_HLV_Inter,23,FALSE)-HLOOKUP(MH4+3,Journalier_HLV_Inter,24,FALSE),IF(AND(WEEKDAY(MH4,2)=3,COUNTIF(Jours_fériés,MH4+2)),HLOOKUP(MH4+1,Journalier_HLV_Inter,23,FALSE)-HLOOKUP(MH4+5,Journalier_HLV_Inter,24,FALSE),IF(WEEKDAY(MH4,2)=4,(HLOOKUP(MH4+1,Journalier_HLV_Inter,23,FALSE)-HLOOKUP(MH4+4,Journalier_HLV_Inter,24,FALSE)),IF(AND(WEEKDAY(MH4,2)=4,COUNTIF(Jours_fériés,MH4+1)),HLOOKUP(MH4+4,Journalier_HLV_Inter,23,FALSE)-HLOOKUP(MH4+5,Journalier_HLV_Inter,24,FALSE),IF(AND(WEEKDAY(MH4,2)=4,COUNTIF(Jours_fériés,AND(MH4+1,MH4+4))),HLOOKUP(MH4+5,Journalier_HLV_Inter,23,FALSE)-HLOOKUP(MH4+6,Journalier_HLV_Inter,24,FALSE),IF(AND(WEEKDAY(MH4,2)=4,COUNTIF(Jours_fériés,MH4+4)),HLOOKUP(MH4+1,Journalier_HLV_Inter,23,FALSE)-HLOOKUP(MH4+5,Journalier_HLV_Inter,24,FALSE),IF(AND(WEEKDAY(MH4,2)=5,COUNTIF(Jours_fériés,MH4+3)),HLOOKUP(MH4+4,Journalier_HLV_Inter,23,FALSE)-HLOOKUP(MH4+5,Journalier_HLV_Inter,24,FALSE),IF(AND(WEEKDAY(MH4,2)=5,COUNTIF(Jours_fériés,MH4+4)),HLOOKUP(MH4+3,Journalier_HLV_Inter,23,FALSE)-HLOOKUP(MH4+5,Journalier_HLV_Inter,24,FALSE),IF(COUNTIF(Week_end,MH4),0,IF(COUNTIF(Jours_fériés,MH4),0,HLOOKUP(MH4+1,Journalier_HLV_Inter,23,FALSE)-HLOOKUP(MH4+2,Journalier_HLV_Inter,24,FALSE)))))))))))))))))))</f>
        <v>0</v>
      </c>
      <c r="MI33" s="70">
        <f>IF(WEEKDAY(MI4,2)=5,(HLOOKUP(MI4+3,Journalier_HLV_Inter,23,FALSE)-HLOOKUP(MI4+4,Journalier_HLV_Inter,24,FALSE)),IF(AND(WEEKDAY(MI4,2)=1,COUNTIF(Jours_fériés,AND(MI4+1,IE+2))),HLOOKUP(MI4+3,Journalier_HLV_Inter,23,FALSE)-HLOOKUP(MI4+4,Journalier_HLV_Inter,24,FALSE),IF(AND(WEEKDAY(MI4,2)=1,COUNTIF(Jours_fériés,MI4+1)),HLOOKUP(MI4+2,Journalier_HLV_Inter,23,FALSE)-HLOOKUP(MI4+3,Journalier_HLV_Inter,24,FALSE),IF(AND(WEEKDAY(MI4,2)=1,COUNTIF(Jours_fériés,MI4+2)),HLOOKUP(MI4+1,Journalier_HLV_Inter,23,FALSE)-HLOOKUP(MI4+3,Journalier_HLV_Inter,24,FALSE),IF(AND(WEEKDAY(MI4,2)=2,COUNTIF(Jours_fériés,AND(MI4+1,MI4+2))),HLOOKUP(MI4+3,Journalier_HLV_Inter,23,FALSE)-HLOOKUP(MI4+4,Journalier_HLV_Inter,24,FALSE),IF(AND(WEEKDAY(MI4,2)=2,COUNTIF(Jours_fériés,MI4+1)),HLOOKUP(MI4+2,Journalier_HLV_Inter,23,FALSE)-HLOOKUP(MI4+3,Journalier_HLV_Inter,24,FALSE),IF(AND(WEEKDAY(MI4,2)=2,COUNTIF(Jours_fériés,MI4+2)),HLOOKUP(MI4+1,Journalier_HLV_Inter,23,FALSE)-HLOOKUP(MI4+3,Journalier_HLV_Inter,24,FALSE),IF(AND(WEEKDAY(MI4,2)=3,COUNTIF(Jours_fériés,AND(MI4+1,MI4+2))),HLOOKUP(MI4+3,Journalier_HLV_Inter,23,FALSE)-HLOOKUP(MI4+4,Journalier_HLV_Inter,24,FALSE),IF(AND(WEEKDAY(MI4,2)=3,COUNTIF(Jours_fériés,MI4+1)),HLOOKUP(MI4+2,Journalier_HLV_Inter,23,FALSE)-HLOOKUP(MI4+3,Journalier_HLV_Inter,24,FALSE),IF(AND(WEEKDAY(MI4,2)=3,COUNTIF(Jours_fériés,MI4+2)),HLOOKUP(MI4+1,Journalier_HLV_Inter,23,FALSE)-HLOOKUP(MI4+5,Journalier_HLV_Inter,24,FALSE),IF(WEEKDAY(MI4,2)=4,(HLOOKUP(MI4+1,Journalier_HLV_Inter,23,FALSE)-HLOOKUP(MI4+4,Journalier_HLV_Inter,24,FALSE)),IF(AND(WEEKDAY(MI4,2)=4,COUNTIF(Jours_fériés,MI4+1)),HLOOKUP(MI4+4,Journalier_HLV_Inter,23,FALSE)-HLOOKUP(MI4+5,Journalier_HLV_Inter,24,FALSE),IF(AND(WEEKDAY(MI4,2)=4,COUNTIF(Jours_fériés,AND(MI4+1,MI4+4))),HLOOKUP(MI4+5,Journalier_HLV_Inter,23,FALSE)-HLOOKUP(MI4+6,Journalier_HLV_Inter,24,FALSE),IF(AND(WEEKDAY(MI4,2)=4,COUNTIF(Jours_fériés,MI4+4)),HLOOKUP(MI4+1,Journalier_HLV_Inter,23,FALSE)-HLOOKUP(MI4+5,Journalier_HLV_Inter,24,FALSE),IF(AND(WEEKDAY(MI4,2)=5,COUNTIF(Jours_fériés,MI4+3)),HLOOKUP(MI4+4,Journalier_HLV_Inter,23,FALSE)-HLOOKUP(MI4+5,Journalier_HLV_Inter,24,FALSE),IF(AND(WEEKDAY(MI4,2)=5,COUNTIF(Jours_fériés,MI4+4)),HLOOKUP(MI4+3,Journalier_HLV_Inter,23,FALSE)-HLOOKUP(MI4+5,Journalier_HLV_Inter,24,FALSE),IF(COUNTIF(Week_end,MI4),0,IF(COUNTIF(Jours_fériés,MI4),0,HLOOKUP(MI4+1,Journalier_HLV_Inter,23,FALSE)-HLOOKUP(MI4+2,Journalier_HLV_Inter,24,FALSE)))))))))))))))))))</f>
        <v>0</v>
      </c>
      <c r="MJ33" s="70">
        <f>IF(WEEKDAY(MJ4,2)=5,(HLOOKUP(MJ4+3,Journalier_HLV_Inter,23,FALSE)-HLOOKUP(MJ4+4,Journalier_HLV_Inter,24,FALSE)),IF(AND(WEEKDAY(MJ4,2)=1,COUNTIF(Jours_fériés,AND(MJ4+1,IE+2))),HLOOKUP(MJ4+3,Journalier_HLV_Inter,23,FALSE)-HLOOKUP(MJ4+4,Journalier_HLV_Inter,24,FALSE),IF(AND(WEEKDAY(MJ4,2)=1,COUNTIF(Jours_fériés,MJ4+1)),HLOOKUP(MJ4+2,Journalier_HLV_Inter,23,FALSE)-HLOOKUP(MJ4+3,Journalier_HLV_Inter,24,FALSE),IF(AND(WEEKDAY(MJ4,2)=1,COUNTIF(Jours_fériés,MJ4+2)),HLOOKUP(MJ4+1,Journalier_HLV_Inter,23,FALSE)-HLOOKUP(MJ4+3,Journalier_HLV_Inter,24,FALSE),IF(AND(WEEKDAY(MJ4,2)=2,COUNTIF(Jours_fériés,AND(MJ4+1,MJ4+2))),HLOOKUP(MJ4+3,Journalier_HLV_Inter,23,FALSE)-HLOOKUP(MJ4+4,Journalier_HLV_Inter,24,FALSE),IF(AND(WEEKDAY(MJ4,2)=2,COUNTIF(Jours_fériés,MJ4+1)),HLOOKUP(MJ4+2,Journalier_HLV_Inter,23,FALSE)-HLOOKUP(MJ4+3,Journalier_HLV_Inter,24,FALSE),IF(AND(WEEKDAY(MJ4,2)=2,COUNTIF(Jours_fériés,MJ4+2)),HLOOKUP(MJ4+1,Journalier_HLV_Inter,23,FALSE)-HLOOKUP(MJ4+3,Journalier_HLV_Inter,24,FALSE),IF(AND(WEEKDAY(MJ4,2)=3,COUNTIF(Jours_fériés,AND(MJ4+1,MJ4+2))),HLOOKUP(MJ4+3,Journalier_HLV_Inter,23,FALSE)-HLOOKUP(MJ4+4,Journalier_HLV_Inter,24,FALSE),IF(AND(WEEKDAY(MJ4,2)=3,COUNTIF(Jours_fériés,MJ4+1)),HLOOKUP(MJ4+2,Journalier_HLV_Inter,23,FALSE)-HLOOKUP(MJ4+3,Journalier_HLV_Inter,24,FALSE),IF(AND(WEEKDAY(MJ4,2)=3,COUNTIF(Jours_fériés,MJ4+2)),HLOOKUP(MJ4+1,Journalier_HLV_Inter,23,FALSE)-HLOOKUP(MJ4+5,Journalier_HLV_Inter,24,FALSE),IF(WEEKDAY(MJ4,2)=4,(HLOOKUP(MJ4+1,Journalier_HLV_Inter,23,FALSE)-HLOOKUP(MJ4+4,Journalier_HLV_Inter,24,FALSE)),IF(AND(WEEKDAY(MJ4,2)=4,COUNTIF(Jours_fériés,MJ4+1)),HLOOKUP(MJ4+4,Journalier_HLV_Inter,23,FALSE)-HLOOKUP(MJ4+5,Journalier_HLV_Inter,24,FALSE),IF(AND(WEEKDAY(MJ4,2)=4,COUNTIF(Jours_fériés,AND(MJ4+1,MJ4+4))),HLOOKUP(MJ4+5,Journalier_HLV_Inter,23,FALSE)-HLOOKUP(MJ4+6,Journalier_HLV_Inter,24,FALSE),IF(AND(WEEKDAY(MJ4,2)=4,COUNTIF(Jours_fériés,MJ4+4)),HLOOKUP(MJ4+1,Journalier_HLV_Inter,23,FALSE)-HLOOKUP(MJ4+5,Journalier_HLV_Inter,24,FALSE),IF(AND(WEEKDAY(MJ4,2)=5,COUNTIF(Jours_fériés,MJ4+3)),HLOOKUP(MJ4+4,Journalier_HLV_Inter,23,FALSE)-HLOOKUP(MJ4+5,Journalier_HLV_Inter,24,FALSE),IF(AND(WEEKDAY(MJ4,2)=5,COUNTIF(Jours_fériés,MJ4+4)),HLOOKUP(MJ4+3,Journalier_HLV_Inter,23,FALSE)-HLOOKUP(MJ4+5,Journalier_HLV_Inter,24,FALSE),IF(COUNTIF(Week_end,MJ4),0,IF(COUNTIF(Jours_fériés,MJ4),0,HLOOKUP(MJ4+1,Journalier_HLV_Inter,23,FALSE)-HLOOKUP(MJ4+2,Journalier_HLV_Inter,24,FALSE)))))))))))))))))))</f>
        <v>0</v>
      </c>
      <c r="MK33" s="70">
        <f>IF(WEEKDAY(MK4,2)=5,(HLOOKUP(MK4+3,Journalier_HLV_Inter,23,FALSE)-HLOOKUP(MK4+4,Journalier_HLV_Inter,24,FALSE)),IF(AND(WEEKDAY(MK4,2)=1,COUNTIF(Jours_fériés,AND(MK4+1,IE+2))),HLOOKUP(MK4+3,Journalier_HLV_Inter,23,FALSE)-HLOOKUP(MK4+4,Journalier_HLV_Inter,24,FALSE),IF(AND(WEEKDAY(MK4,2)=1,COUNTIF(Jours_fériés,MK4+1)),HLOOKUP(MK4+2,Journalier_HLV_Inter,23,FALSE)-HLOOKUP(MK4+3,Journalier_HLV_Inter,24,FALSE),IF(AND(WEEKDAY(MK4,2)=1,COUNTIF(Jours_fériés,MK4+2)),HLOOKUP(MK4+1,Journalier_HLV_Inter,23,FALSE)-HLOOKUP(MK4+3,Journalier_HLV_Inter,24,FALSE),IF(AND(WEEKDAY(MK4,2)=2,COUNTIF(Jours_fériés,AND(MK4+1,MK4+2))),HLOOKUP(MK4+3,Journalier_HLV_Inter,23,FALSE)-HLOOKUP(MK4+4,Journalier_HLV_Inter,24,FALSE),IF(AND(WEEKDAY(MK4,2)=2,COUNTIF(Jours_fériés,MK4+1)),HLOOKUP(MK4+2,Journalier_HLV_Inter,23,FALSE)-HLOOKUP(MK4+3,Journalier_HLV_Inter,24,FALSE),IF(AND(WEEKDAY(MK4,2)=2,COUNTIF(Jours_fériés,MK4+2)),HLOOKUP(MK4+1,Journalier_HLV_Inter,23,FALSE)-HLOOKUP(MK4+3,Journalier_HLV_Inter,24,FALSE),IF(AND(WEEKDAY(MK4,2)=3,COUNTIF(Jours_fériés,AND(MK4+1,MK4+2))),HLOOKUP(MK4+3,Journalier_HLV_Inter,23,FALSE)-HLOOKUP(MK4+4,Journalier_HLV_Inter,24,FALSE),IF(AND(WEEKDAY(MK4,2)=3,COUNTIF(Jours_fériés,MK4+1)),HLOOKUP(MK4+2,Journalier_HLV_Inter,23,FALSE)-HLOOKUP(MK4+3,Journalier_HLV_Inter,24,FALSE),IF(AND(WEEKDAY(MK4,2)=3,COUNTIF(Jours_fériés,MK4+2)),HLOOKUP(MK4+1,Journalier_HLV_Inter,23,FALSE)-HLOOKUP(MK4+5,Journalier_HLV_Inter,24,FALSE),IF(WEEKDAY(MK4,2)=4,(HLOOKUP(MK4+1,Journalier_HLV_Inter,23,FALSE)-HLOOKUP(MK4+4,Journalier_HLV_Inter,24,FALSE)),IF(AND(WEEKDAY(MK4,2)=4,COUNTIF(Jours_fériés,MK4+1)),HLOOKUP(MK4+4,Journalier_HLV_Inter,23,FALSE)-HLOOKUP(MK4+5,Journalier_HLV_Inter,24,FALSE),IF(AND(WEEKDAY(MK4,2)=4,COUNTIF(Jours_fériés,AND(MK4+1,MK4+4))),HLOOKUP(MK4+5,Journalier_HLV_Inter,23,FALSE)-HLOOKUP(MK4+6,Journalier_HLV_Inter,24,FALSE),IF(AND(WEEKDAY(MK4,2)=4,COUNTIF(Jours_fériés,MK4+4)),HLOOKUP(MK4+1,Journalier_HLV_Inter,23,FALSE)-HLOOKUP(MK4+5,Journalier_HLV_Inter,24,FALSE),IF(AND(WEEKDAY(MK4,2)=5,COUNTIF(Jours_fériés,MK4+3)),HLOOKUP(MK4+4,Journalier_HLV_Inter,23,FALSE)-HLOOKUP(MK4+5,Journalier_HLV_Inter,24,FALSE),IF(AND(WEEKDAY(MK4,2)=5,COUNTIF(Jours_fériés,MK4+4)),HLOOKUP(MK4+3,Journalier_HLV_Inter,23,FALSE)-HLOOKUP(MK4+5,Journalier_HLV_Inter,24,FALSE),IF(COUNTIF(Week_end,MK4),0,IF(COUNTIF(Jours_fériés,MK4),0,HLOOKUP(MK4+1,Journalier_HLV_Inter,23,FALSE)-HLOOKUP(MK4+2,Journalier_HLV_Inter,24,FALSE)))))))))))))))))))</f>
        <v>0</v>
      </c>
      <c r="ML33" s="70">
        <f>IF(WEEKDAY(ML4,2)=5,(HLOOKUP(ML4+3,Journalier_HLV_Inter,23,FALSE)-HLOOKUP(ML4+4,Journalier_HLV_Inter,24,FALSE)),IF(AND(WEEKDAY(ML4,2)=1,COUNTIF(Jours_fériés,AND(ML4+1,IE+2))),HLOOKUP(ML4+3,Journalier_HLV_Inter,23,FALSE)-HLOOKUP(ML4+4,Journalier_HLV_Inter,24,FALSE),IF(AND(WEEKDAY(ML4,2)=1,COUNTIF(Jours_fériés,ML4+1)),HLOOKUP(ML4+2,Journalier_HLV_Inter,23,FALSE)-HLOOKUP(ML4+3,Journalier_HLV_Inter,24,FALSE),IF(AND(WEEKDAY(ML4,2)=1,COUNTIF(Jours_fériés,ML4+2)),HLOOKUP(ML4+1,Journalier_HLV_Inter,23,FALSE)-HLOOKUP(ML4+3,Journalier_HLV_Inter,24,FALSE),IF(AND(WEEKDAY(ML4,2)=2,COUNTIF(Jours_fériés,AND(ML4+1,ML4+2))),HLOOKUP(ML4+3,Journalier_HLV_Inter,23,FALSE)-HLOOKUP(ML4+4,Journalier_HLV_Inter,24,FALSE),IF(AND(WEEKDAY(ML4,2)=2,COUNTIF(Jours_fériés,ML4+1)),HLOOKUP(ML4+2,Journalier_HLV_Inter,23,FALSE)-HLOOKUP(ML4+3,Journalier_HLV_Inter,24,FALSE),IF(AND(WEEKDAY(ML4,2)=2,COUNTIF(Jours_fériés,ML4+2)),HLOOKUP(ML4+1,Journalier_HLV_Inter,23,FALSE)-HLOOKUP(ML4+3,Journalier_HLV_Inter,24,FALSE),IF(AND(WEEKDAY(ML4,2)=3,COUNTIF(Jours_fériés,AND(ML4+1,ML4+2))),HLOOKUP(ML4+3,Journalier_HLV_Inter,23,FALSE)-HLOOKUP(ML4+4,Journalier_HLV_Inter,24,FALSE),IF(AND(WEEKDAY(ML4,2)=3,COUNTIF(Jours_fériés,ML4+1)),HLOOKUP(ML4+2,Journalier_HLV_Inter,23,FALSE)-HLOOKUP(ML4+3,Journalier_HLV_Inter,24,FALSE),IF(AND(WEEKDAY(ML4,2)=3,COUNTIF(Jours_fériés,ML4+2)),HLOOKUP(ML4+1,Journalier_HLV_Inter,23,FALSE)-HLOOKUP(ML4+5,Journalier_HLV_Inter,24,FALSE),IF(WEEKDAY(ML4,2)=4,(HLOOKUP(ML4+1,Journalier_HLV_Inter,23,FALSE)-HLOOKUP(ML4+4,Journalier_HLV_Inter,24,FALSE)),IF(AND(WEEKDAY(ML4,2)=4,COUNTIF(Jours_fériés,ML4+1)),HLOOKUP(ML4+4,Journalier_HLV_Inter,23,FALSE)-HLOOKUP(ML4+5,Journalier_HLV_Inter,24,FALSE),IF(AND(WEEKDAY(ML4,2)=4,COUNTIF(Jours_fériés,AND(ML4+1,ML4+4))),HLOOKUP(ML4+5,Journalier_HLV_Inter,23,FALSE)-HLOOKUP(ML4+6,Journalier_HLV_Inter,24,FALSE),IF(AND(WEEKDAY(ML4,2)=4,COUNTIF(Jours_fériés,ML4+4)),HLOOKUP(ML4+1,Journalier_HLV_Inter,23,FALSE)-HLOOKUP(ML4+5,Journalier_HLV_Inter,24,FALSE),IF(AND(WEEKDAY(ML4,2)=5,COUNTIF(Jours_fériés,ML4+3)),HLOOKUP(ML4+4,Journalier_HLV_Inter,23,FALSE)-HLOOKUP(ML4+5,Journalier_HLV_Inter,24,FALSE),IF(AND(WEEKDAY(ML4,2)=5,COUNTIF(Jours_fériés,ML4+4)),HLOOKUP(ML4+3,Journalier_HLV_Inter,23,FALSE)-HLOOKUP(ML4+5,Journalier_HLV_Inter,24,FALSE),IF(COUNTIF(Week_end,ML4),0,IF(COUNTIF(Jours_fériés,ML4),0,HLOOKUP(ML4+1,Journalier_HLV_Inter,23,FALSE)-HLOOKUP(ML4+2,Journalier_HLV_Inter,24,FALSE)))))))))))))))))))</f>
        <v>0</v>
      </c>
      <c r="MM33" s="70">
        <f>IF(WEEKDAY(MM4,2)=5,(HLOOKUP(MM4+3,Journalier_HLV_Inter,23,FALSE)-HLOOKUP(MM4+4,Journalier_HLV_Inter,24,FALSE)),IF(AND(WEEKDAY(MM4,2)=1,COUNTIF(Jours_fériés,AND(MM4+1,IE+2))),HLOOKUP(MM4+3,Journalier_HLV_Inter,23,FALSE)-HLOOKUP(MM4+4,Journalier_HLV_Inter,24,FALSE),IF(AND(WEEKDAY(MM4,2)=1,COUNTIF(Jours_fériés,MM4+1)),HLOOKUP(MM4+2,Journalier_HLV_Inter,23,FALSE)-HLOOKUP(MM4+3,Journalier_HLV_Inter,24,FALSE),IF(AND(WEEKDAY(MM4,2)=1,COUNTIF(Jours_fériés,MM4+2)),HLOOKUP(MM4+1,Journalier_HLV_Inter,23,FALSE)-HLOOKUP(MM4+3,Journalier_HLV_Inter,24,FALSE),IF(AND(WEEKDAY(MM4,2)=2,COUNTIF(Jours_fériés,AND(MM4+1,MM4+2))),HLOOKUP(MM4+3,Journalier_HLV_Inter,23,FALSE)-HLOOKUP(MM4+4,Journalier_HLV_Inter,24,FALSE),IF(AND(WEEKDAY(MM4,2)=2,COUNTIF(Jours_fériés,MM4+1)),HLOOKUP(MM4+2,Journalier_HLV_Inter,23,FALSE)-HLOOKUP(MM4+3,Journalier_HLV_Inter,24,FALSE),IF(AND(WEEKDAY(MM4,2)=2,COUNTIF(Jours_fériés,MM4+2)),HLOOKUP(MM4+1,Journalier_HLV_Inter,23,FALSE)-HLOOKUP(MM4+3,Journalier_HLV_Inter,24,FALSE),IF(AND(WEEKDAY(MM4,2)=3,COUNTIF(Jours_fériés,AND(MM4+1,MM4+2))),HLOOKUP(MM4+3,Journalier_HLV_Inter,23,FALSE)-HLOOKUP(MM4+4,Journalier_HLV_Inter,24,FALSE),IF(AND(WEEKDAY(MM4,2)=3,COUNTIF(Jours_fériés,MM4+1)),HLOOKUP(MM4+2,Journalier_HLV_Inter,23,FALSE)-HLOOKUP(MM4+3,Journalier_HLV_Inter,24,FALSE),IF(AND(WEEKDAY(MM4,2)=3,COUNTIF(Jours_fériés,MM4+2)),HLOOKUP(MM4+1,Journalier_HLV_Inter,23,FALSE)-HLOOKUP(MM4+5,Journalier_HLV_Inter,24,FALSE),IF(WEEKDAY(MM4,2)=4,(HLOOKUP(MM4+1,Journalier_HLV_Inter,23,FALSE)-HLOOKUP(MM4+4,Journalier_HLV_Inter,24,FALSE)),IF(AND(WEEKDAY(MM4,2)=4,COUNTIF(Jours_fériés,MM4+1)),HLOOKUP(MM4+4,Journalier_HLV_Inter,23,FALSE)-HLOOKUP(MM4+5,Journalier_HLV_Inter,24,FALSE),IF(AND(WEEKDAY(MM4,2)=4,COUNTIF(Jours_fériés,AND(MM4+1,MM4+4))),HLOOKUP(MM4+5,Journalier_HLV_Inter,23,FALSE)-HLOOKUP(MM4+6,Journalier_HLV_Inter,24,FALSE),IF(AND(WEEKDAY(MM4,2)=4,COUNTIF(Jours_fériés,MM4+4)),HLOOKUP(MM4+1,Journalier_HLV_Inter,23,FALSE)-HLOOKUP(MM4+5,Journalier_HLV_Inter,24,FALSE),IF(AND(WEEKDAY(MM4,2)=5,COUNTIF(Jours_fériés,MM4+3)),HLOOKUP(MM4+4,Journalier_HLV_Inter,23,FALSE)-HLOOKUP(MM4+5,Journalier_HLV_Inter,24,FALSE),IF(AND(WEEKDAY(MM4,2)=5,COUNTIF(Jours_fériés,MM4+4)),HLOOKUP(MM4+3,Journalier_HLV_Inter,23,FALSE)-HLOOKUP(MM4+5,Journalier_HLV_Inter,24,FALSE),IF(COUNTIF(Week_end,MM4),0,IF(COUNTIF(Jours_fériés,MM4),0,HLOOKUP(MM4+1,Journalier_HLV_Inter,23,FALSE)-HLOOKUP(MM4+2,Journalier_HLV_Inter,24,FALSE)))))))))))))))))))</f>
        <v>0</v>
      </c>
      <c r="MN33" s="70">
        <f>IF(WEEKDAY(MN4,2)=5,(HLOOKUP(MN4+3,Journalier_HLV_Inter,23,FALSE)-HLOOKUP(MN4+4,Journalier_HLV_Inter,24,FALSE)),IF(AND(WEEKDAY(MN4,2)=1,COUNTIF(Jours_fériés,AND(MN4+1,IE+2))),HLOOKUP(MN4+3,Journalier_HLV_Inter,23,FALSE)-HLOOKUP(MN4+4,Journalier_HLV_Inter,24,FALSE),IF(AND(WEEKDAY(MN4,2)=1,COUNTIF(Jours_fériés,MN4+1)),HLOOKUP(MN4+2,Journalier_HLV_Inter,23,FALSE)-HLOOKUP(MN4+3,Journalier_HLV_Inter,24,FALSE),IF(AND(WEEKDAY(MN4,2)=1,COUNTIF(Jours_fériés,MN4+2)),HLOOKUP(MN4+1,Journalier_HLV_Inter,23,FALSE)-HLOOKUP(MN4+3,Journalier_HLV_Inter,24,FALSE),IF(AND(WEEKDAY(MN4,2)=2,COUNTIF(Jours_fériés,AND(MN4+1,MN4+2))),HLOOKUP(MN4+3,Journalier_HLV_Inter,23,FALSE)-HLOOKUP(MN4+4,Journalier_HLV_Inter,24,FALSE),IF(AND(WEEKDAY(MN4,2)=2,COUNTIF(Jours_fériés,MN4+1)),HLOOKUP(MN4+2,Journalier_HLV_Inter,23,FALSE)-HLOOKUP(MN4+3,Journalier_HLV_Inter,24,FALSE),IF(AND(WEEKDAY(MN4,2)=2,COUNTIF(Jours_fériés,MN4+2)),HLOOKUP(MN4+1,Journalier_HLV_Inter,23,FALSE)-HLOOKUP(MN4+3,Journalier_HLV_Inter,24,FALSE),IF(AND(WEEKDAY(MN4,2)=3,COUNTIF(Jours_fériés,AND(MN4+1,MN4+2))),HLOOKUP(MN4+3,Journalier_HLV_Inter,23,FALSE)-HLOOKUP(MN4+4,Journalier_HLV_Inter,24,FALSE),IF(AND(WEEKDAY(MN4,2)=3,COUNTIF(Jours_fériés,MN4+1)),HLOOKUP(MN4+2,Journalier_HLV_Inter,23,FALSE)-HLOOKUP(MN4+3,Journalier_HLV_Inter,24,FALSE),IF(AND(WEEKDAY(MN4,2)=3,COUNTIF(Jours_fériés,MN4+2)),HLOOKUP(MN4+1,Journalier_HLV_Inter,23,FALSE)-HLOOKUP(MN4+5,Journalier_HLV_Inter,24,FALSE),IF(WEEKDAY(MN4,2)=4,(HLOOKUP(MN4+1,Journalier_HLV_Inter,23,FALSE)-HLOOKUP(MN4+4,Journalier_HLV_Inter,24,FALSE)),IF(AND(WEEKDAY(MN4,2)=4,COUNTIF(Jours_fériés,MN4+1)),HLOOKUP(MN4+4,Journalier_HLV_Inter,23,FALSE)-HLOOKUP(MN4+5,Journalier_HLV_Inter,24,FALSE),IF(AND(WEEKDAY(MN4,2)=4,COUNTIF(Jours_fériés,AND(MN4+1,MN4+4))),HLOOKUP(MN4+5,Journalier_HLV_Inter,23,FALSE)-HLOOKUP(MN4+6,Journalier_HLV_Inter,24,FALSE),IF(AND(WEEKDAY(MN4,2)=4,COUNTIF(Jours_fériés,MN4+4)),HLOOKUP(MN4+1,Journalier_HLV_Inter,23,FALSE)-HLOOKUP(MN4+5,Journalier_HLV_Inter,24,FALSE),IF(AND(WEEKDAY(MN4,2)=5,COUNTIF(Jours_fériés,MN4+3)),HLOOKUP(MN4+4,Journalier_HLV_Inter,23,FALSE)-HLOOKUP(MN4+5,Journalier_HLV_Inter,24,FALSE),IF(AND(WEEKDAY(MN4,2)=5,COUNTIF(Jours_fériés,MN4+4)),HLOOKUP(MN4+3,Journalier_HLV_Inter,23,FALSE)-HLOOKUP(MN4+5,Journalier_HLV_Inter,24,FALSE),IF(COUNTIF(Week_end,MN4),0,IF(COUNTIF(Jours_fériés,MN4),0,HLOOKUP(MN4+1,Journalier_HLV_Inter,23,FALSE)-HLOOKUP(MN4+2,Journalier_HLV_Inter,24,FALSE)))))))))))))))))))</f>
        <v>0</v>
      </c>
      <c r="MO33" s="70">
        <f>IF(WEEKDAY(MO4,2)=5,(HLOOKUP(MO4+3,Journalier_HLV_Inter,23,FALSE)-HLOOKUP(MO4+4,Journalier_HLV_Inter,24,FALSE)),IF(AND(WEEKDAY(MO4,2)=1,COUNTIF(Jours_fériés,AND(MO4+1,IE+2))),HLOOKUP(MO4+3,Journalier_HLV_Inter,23,FALSE)-HLOOKUP(MO4+4,Journalier_HLV_Inter,24,FALSE),IF(AND(WEEKDAY(MO4,2)=1,COUNTIF(Jours_fériés,MO4+1)),HLOOKUP(MO4+2,Journalier_HLV_Inter,23,FALSE)-HLOOKUP(MO4+3,Journalier_HLV_Inter,24,FALSE),IF(AND(WEEKDAY(MO4,2)=1,COUNTIF(Jours_fériés,MO4+2)),HLOOKUP(MO4+1,Journalier_HLV_Inter,23,FALSE)-HLOOKUP(MO4+3,Journalier_HLV_Inter,24,FALSE),IF(AND(WEEKDAY(MO4,2)=2,COUNTIF(Jours_fériés,AND(MO4+1,MO4+2))),HLOOKUP(MO4+3,Journalier_HLV_Inter,23,FALSE)-HLOOKUP(MO4+4,Journalier_HLV_Inter,24,FALSE),IF(AND(WEEKDAY(MO4,2)=2,COUNTIF(Jours_fériés,MO4+1)),HLOOKUP(MO4+2,Journalier_HLV_Inter,23,FALSE)-HLOOKUP(MO4+3,Journalier_HLV_Inter,24,FALSE),IF(AND(WEEKDAY(MO4,2)=2,COUNTIF(Jours_fériés,MO4+2)),HLOOKUP(MO4+1,Journalier_HLV_Inter,23,FALSE)-HLOOKUP(MO4+3,Journalier_HLV_Inter,24,FALSE),IF(AND(WEEKDAY(MO4,2)=3,COUNTIF(Jours_fériés,AND(MO4+1,MO4+2))),HLOOKUP(MO4+3,Journalier_HLV_Inter,23,FALSE)-HLOOKUP(MO4+4,Journalier_HLV_Inter,24,FALSE),IF(AND(WEEKDAY(MO4,2)=3,COUNTIF(Jours_fériés,MO4+1)),HLOOKUP(MO4+2,Journalier_HLV_Inter,23,FALSE)-HLOOKUP(MO4+3,Journalier_HLV_Inter,24,FALSE),IF(AND(WEEKDAY(MO4,2)=3,COUNTIF(Jours_fériés,MO4+2)),HLOOKUP(MO4+1,Journalier_HLV_Inter,23,FALSE)-HLOOKUP(MO4+5,Journalier_HLV_Inter,24,FALSE),IF(WEEKDAY(MO4,2)=4,(HLOOKUP(MO4+1,Journalier_HLV_Inter,23,FALSE)-HLOOKUP(MO4+4,Journalier_HLV_Inter,24,FALSE)),IF(AND(WEEKDAY(MO4,2)=4,COUNTIF(Jours_fériés,MO4+1)),HLOOKUP(MO4+4,Journalier_HLV_Inter,23,FALSE)-HLOOKUP(MO4+5,Journalier_HLV_Inter,24,FALSE),IF(AND(WEEKDAY(MO4,2)=4,COUNTIF(Jours_fériés,AND(MO4+1,MO4+4))),HLOOKUP(MO4+5,Journalier_HLV_Inter,23,FALSE)-HLOOKUP(MO4+6,Journalier_HLV_Inter,24,FALSE),IF(AND(WEEKDAY(MO4,2)=4,COUNTIF(Jours_fériés,MO4+4)),HLOOKUP(MO4+1,Journalier_HLV_Inter,23,FALSE)-HLOOKUP(MO4+5,Journalier_HLV_Inter,24,FALSE),IF(AND(WEEKDAY(MO4,2)=5,COUNTIF(Jours_fériés,MO4+3)),HLOOKUP(MO4+4,Journalier_HLV_Inter,23,FALSE)-HLOOKUP(MO4+5,Journalier_HLV_Inter,24,FALSE),IF(AND(WEEKDAY(MO4,2)=5,COUNTIF(Jours_fériés,MO4+4)),HLOOKUP(MO4+3,Journalier_HLV_Inter,23,FALSE)-HLOOKUP(MO4+5,Journalier_HLV_Inter,24,FALSE),IF(COUNTIF(Week_end,MO4),0,IF(COUNTIF(Jours_fériés,MO4),0,HLOOKUP(MO4+1,Journalier_HLV_Inter,23,FALSE)-HLOOKUP(MO4+2,Journalier_HLV_Inter,24,FALSE)))))))))))))))))))</f>
        <v>0</v>
      </c>
      <c r="MP33" s="70">
        <f>IF(WEEKDAY(MP4,2)=5,(HLOOKUP(MP4+3,Journalier_HLV_Inter,23,FALSE)-HLOOKUP(MP4+4,Journalier_HLV_Inter,24,FALSE)),IF(AND(WEEKDAY(MP4,2)=1,COUNTIF(Jours_fériés,AND(MP4+1,IE+2))),HLOOKUP(MP4+3,Journalier_HLV_Inter,23,FALSE)-HLOOKUP(MP4+4,Journalier_HLV_Inter,24,FALSE),IF(AND(WEEKDAY(MP4,2)=1,COUNTIF(Jours_fériés,MP4+1)),HLOOKUP(MP4+2,Journalier_HLV_Inter,23,FALSE)-HLOOKUP(MP4+3,Journalier_HLV_Inter,24,FALSE),IF(AND(WEEKDAY(MP4,2)=1,COUNTIF(Jours_fériés,MP4+2)),HLOOKUP(MP4+1,Journalier_HLV_Inter,23,FALSE)-HLOOKUP(MP4+3,Journalier_HLV_Inter,24,FALSE),IF(AND(WEEKDAY(MP4,2)=2,COUNTIF(Jours_fériés,AND(MP4+1,MP4+2))),HLOOKUP(MP4+3,Journalier_HLV_Inter,23,FALSE)-HLOOKUP(MP4+4,Journalier_HLV_Inter,24,FALSE),IF(AND(WEEKDAY(MP4,2)=2,COUNTIF(Jours_fériés,MP4+1)),HLOOKUP(MP4+2,Journalier_HLV_Inter,23,FALSE)-HLOOKUP(MP4+3,Journalier_HLV_Inter,24,FALSE),IF(AND(WEEKDAY(MP4,2)=2,COUNTIF(Jours_fériés,MP4+2)),HLOOKUP(MP4+1,Journalier_HLV_Inter,23,FALSE)-HLOOKUP(MP4+3,Journalier_HLV_Inter,24,FALSE),IF(AND(WEEKDAY(MP4,2)=3,COUNTIF(Jours_fériés,AND(MP4+1,MP4+2))),HLOOKUP(MP4+3,Journalier_HLV_Inter,23,FALSE)-HLOOKUP(MP4+4,Journalier_HLV_Inter,24,FALSE),IF(AND(WEEKDAY(MP4,2)=3,COUNTIF(Jours_fériés,MP4+1)),HLOOKUP(MP4+2,Journalier_HLV_Inter,23,FALSE)-HLOOKUP(MP4+3,Journalier_HLV_Inter,24,FALSE),IF(AND(WEEKDAY(MP4,2)=3,COUNTIF(Jours_fériés,MP4+2)),HLOOKUP(MP4+1,Journalier_HLV_Inter,23,FALSE)-HLOOKUP(MP4+5,Journalier_HLV_Inter,24,FALSE),IF(WEEKDAY(MP4,2)=4,(HLOOKUP(MP4+1,Journalier_HLV_Inter,23,FALSE)-HLOOKUP(MP4+4,Journalier_HLV_Inter,24,FALSE)),IF(AND(WEEKDAY(MP4,2)=4,COUNTIF(Jours_fériés,MP4+1)),HLOOKUP(MP4+4,Journalier_HLV_Inter,23,FALSE)-HLOOKUP(MP4+5,Journalier_HLV_Inter,24,FALSE),IF(AND(WEEKDAY(MP4,2)=4,COUNTIF(Jours_fériés,AND(MP4+1,MP4+4))),HLOOKUP(MP4+5,Journalier_HLV_Inter,23,FALSE)-HLOOKUP(MP4+6,Journalier_HLV_Inter,24,FALSE),IF(AND(WEEKDAY(MP4,2)=4,COUNTIF(Jours_fériés,MP4+4)),HLOOKUP(MP4+1,Journalier_HLV_Inter,23,FALSE)-HLOOKUP(MP4+5,Journalier_HLV_Inter,24,FALSE),IF(AND(WEEKDAY(MP4,2)=5,COUNTIF(Jours_fériés,MP4+3)),HLOOKUP(MP4+4,Journalier_HLV_Inter,23,FALSE)-HLOOKUP(MP4+5,Journalier_HLV_Inter,24,FALSE),IF(AND(WEEKDAY(MP4,2)=5,COUNTIF(Jours_fériés,MP4+4)),HLOOKUP(MP4+3,Journalier_HLV_Inter,23,FALSE)-HLOOKUP(MP4+5,Journalier_HLV_Inter,24,FALSE),IF(COUNTIF(Week_end,MP4),0,IF(COUNTIF(Jours_fériés,MP4),0,HLOOKUP(MP4+1,Journalier_HLV_Inter,23,FALSE)-HLOOKUP(MP4+2,Journalier_HLV_Inter,24,FALSE)))))))))))))))))))</f>
        <v>0</v>
      </c>
      <c r="MQ33" s="70">
        <f>IF(WEEKDAY(MQ4,2)=5,(HLOOKUP(MQ4+3,Journalier_HLV_Inter,23,FALSE)-HLOOKUP(MQ4+4,Journalier_HLV_Inter,24,FALSE)),IF(AND(WEEKDAY(MQ4,2)=1,COUNTIF(Jours_fériés,AND(MQ4+1,IE+2))),HLOOKUP(MQ4+3,Journalier_HLV_Inter,23,FALSE)-HLOOKUP(MQ4+4,Journalier_HLV_Inter,24,FALSE),IF(AND(WEEKDAY(MQ4,2)=1,COUNTIF(Jours_fériés,MQ4+1)),HLOOKUP(MQ4+2,Journalier_HLV_Inter,23,FALSE)-HLOOKUP(MQ4+3,Journalier_HLV_Inter,24,FALSE),IF(AND(WEEKDAY(MQ4,2)=1,COUNTIF(Jours_fériés,MQ4+2)),HLOOKUP(MQ4+1,Journalier_HLV_Inter,23,FALSE)-HLOOKUP(MQ4+3,Journalier_HLV_Inter,24,FALSE),IF(AND(WEEKDAY(MQ4,2)=2,COUNTIF(Jours_fériés,AND(MQ4+1,MQ4+2))),HLOOKUP(MQ4+3,Journalier_HLV_Inter,23,FALSE)-HLOOKUP(MQ4+4,Journalier_HLV_Inter,24,FALSE),IF(AND(WEEKDAY(MQ4,2)=2,COUNTIF(Jours_fériés,MQ4+1)),HLOOKUP(MQ4+2,Journalier_HLV_Inter,23,FALSE)-HLOOKUP(MQ4+3,Journalier_HLV_Inter,24,FALSE),IF(AND(WEEKDAY(MQ4,2)=2,COUNTIF(Jours_fériés,MQ4+2)),HLOOKUP(MQ4+1,Journalier_HLV_Inter,23,FALSE)-HLOOKUP(MQ4+3,Journalier_HLV_Inter,24,FALSE),IF(AND(WEEKDAY(MQ4,2)=3,COUNTIF(Jours_fériés,AND(MQ4+1,MQ4+2))),HLOOKUP(MQ4+3,Journalier_HLV_Inter,23,FALSE)-HLOOKUP(MQ4+4,Journalier_HLV_Inter,24,FALSE),IF(AND(WEEKDAY(MQ4,2)=3,COUNTIF(Jours_fériés,MQ4+1)),HLOOKUP(MQ4+2,Journalier_HLV_Inter,23,FALSE)-HLOOKUP(MQ4+3,Journalier_HLV_Inter,24,FALSE),IF(AND(WEEKDAY(MQ4,2)=3,COUNTIF(Jours_fériés,MQ4+2)),HLOOKUP(MQ4+1,Journalier_HLV_Inter,23,FALSE)-HLOOKUP(MQ4+5,Journalier_HLV_Inter,24,FALSE),IF(WEEKDAY(MQ4,2)=4,(HLOOKUP(MQ4+1,Journalier_HLV_Inter,23,FALSE)-HLOOKUP(MQ4+4,Journalier_HLV_Inter,24,FALSE)),IF(AND(WEEKDAY(MQ4,2)=4,COUNTIF(Jours_fériés,MQ4+1)),HLOOKUP(MQ4+4,Journalier_HLV_Inter,23,FALSE)-HLOOKUP(MQ4+5,Journalier_HLV_Inter,24,FALSE),IF(AND(WEEKDAY(MQ4,2)=4,COUNTIF(Jours_fériés,AND(MQ4+1,MQ4+4))),HLOOKUP(MQ4+5,Journalier_HLV_Inter,23,FALSE)-HLOOKUP(MQ4+6,Journalier_HLV_Inter,24,FALSE),IF(AND(WEEKDAY(MQ4,2)=4,COUNTIF(Jours_fériés,MQ4+4)),HLOOKUP(MQ4+1,Journalier_HLV_Inter,23,FALSE)-HLOOKUP(MQ4+5,Journalier_HLV_Inter,24,FALSE),IF(AND(WEEKDAY(MQ4,2)=5,COUNTIF(Jours_fériés,MQ4+3)),HLOOKUP(MQ4+4,Journalier_HLV_Inter,23,FALSE)-HLOOKUP(MQ4+5,Journalier_HLV_Inter,24,FALSE),IF(AND(WEEKDAY(MQ4,2)=5,COUNTIF(Jours_fériés,MQ4+4)),HLOOKUP(MQ4+3,Journalier_HLV_Inter,23,FALSE)-HLOOKUP(MQ4+5,Journalier_HLV_Inter,24,FALSE),IF(COUNTIF(Week_end,MQ4),0,IF(COUNTIF(Jours_fériés,MQ4),0,HLOOKUP(MQ4+1,Journalier_HLV_Inter,23,FALSE)-HLOOKUP(MQ4+2,Journalier_HLV_Inter,24,FALSE)))))))))))))))))))</f>
        <v>0</v>
      </c>
      <c r="MR33" s="70">
        <f>IF(WEEKDAY(MR4,2)=5,(HLOOKUP(MR4+3,Journalier_HLV_Inter,23,FALSE)-HLOOKUP(MR4+4,Journalier_HLV_Inter,24,FALSE)),IF(AND(WEEKDAY(MR4,2)=1,COUNTIF(Jours_fériés,AND(MR4+1,IE+2))),HLOOKUP(MR4+3,Journalier_HLV_Inter,23,FALSE)-HLOOKUP(MR4+4,Journalier_HLV_Inter,24,FALSE),IF(AND(WEEKDAY(MR4,2)=1,COUNTIF(Jours_fériés,MR4+1)),HLOOKUP(MR4+2,Journalier_HLV_Inter,23,FALSE)-HLOOKUP(MR4+3,Journalier_HLV_Inter,24,FALSE),IF(AND(WEEKDAY(MR4,2)=1,COUNTIF(Jours_fériés,MR4+2)),HLOOKUP(MR4+1,Journalier_HLV_Inter,23,FALSE)-HLOOKUP(MR4+3,Journalier_HLV_Inter,24,FALSE),IF(AND(WEEKDAY(MR4,2)=2,COUNTIF(Jours_fériés,AND(MR4+1,MR4+2))),HLOOKUP(MR4+3,Journalier_HLV_Inter,23,FALSE)-HLOOKUP(MR4+4,Journalier_HLV_Inter,24,FALSE),IF(AND(WEEKDAY(MR4,2)=2,COUNTIF(Jours_fériés,MR4+1)),HLOOKUP(MR4+2,Journalier_HLV_Inter,23,FALSE)-HLOOKUP(MR4+3,Journalier_HLV_Inter,24,FALSE),IF(AND(WEEKDAY(MR4,2)=2,COUNTIF(Jours_fériés,MR4+2)),HLOOKUP(MR4+1,Journalier_HLV_Inter,23,FALSE)-HLOOKUP(MR4+3,Journalier_HLV_Inter,24,FALSE),IF(AND(WEEKDAY(MR4,2)=3,COUNTIF(Jours_fériés,AND(MR4+1,MR4+2))),HLOOKUP(MR4+3,Journalier_HLV_Inter,23,FALSE)-HLOOKUP(MR4+4,Journalier_HLV_Inter,24,FALSE),IF(AND(WEEKDAY(MR4,2)=3,COUNTIF(Jours_fériés,MR4+1)),HLOOKUP(MR4+2,Journalier_HLV_Inter,23,FALSE)-HLOOKUP(MR4+3,Journalier_HLV_Inter,24,FALSE),IF(AND(WEEKDAY(MR4,2)=3,COUNTIF(Jours_fériés,MR4+2)),HLOOKUP(MR4+1,Journalier_HLV_Inter,23,FALSE)-HLOOKUP(MR4+5,Journalier_HLV_Inter,24,FALSE),IF(WEEKDAY(MR4,2)=4,(HLOOKUP(MR4+1,Journalier_HLV_Inter,23,FALSE)-HLOOKUP(MR4+4,Journalier_HLV_Inter,24,FALSE)),IF(AND(WEEKDAY(MR4,2)=4,COUNTIF(Jours_fériés,MR4+1)),HLOOKUP(MR4+4,Journalier_HLV_Inter,23,FALSE)-HLOOKUP(MR4+5,Journalier_HLV_Inter,24,FALSE),IF(AND(WEEKDAY(MR4,2)=4,COUNTIF(Jours_fériés,AND(MR4+1,MR4+4))),HLOOKUP(MR4+5,Journalier_HLV_Inter,23,FALSE)-HLOOKUP(MR4+6,Journalier_HLV_Inter,24,FALSE),IF(AND(WEEKDAY(MR4,2)=4,COUNTIF(Jours_fériés,MR4+4)),HLOOKUP(MR4+1,Journalier_HLV_Inter,23,FALSE)-HLOOKUP(MR4+5,Journalier_HLV_Inter,24,FALSE),IF(AND(WEEKDAY(MR4,2)=5,COUNTIF(Jours_fériés,MR4+3)),HLOOKUP(MR4+4,Journalier_HLV_Inter,23,FALSE)-HLOOKUP(MR4+5,Journalier_HLV_Inter,24,FALSE),IF(AND(WEEKDAY(MR4,2)=5,COUNTIF(Jours_fériés,MR4+4)),HLOOKUP(MR4+3,Journalier_HLV_Inter,23,FALSE)-HLOOKUP(MR4+5,Journalier_HLV_Inter,24,FALSE),IF(COUNTIF(Week_end,MR4),0,IF(COUNTIF(Jours_fériés,MR4),0,HLOOKUP(MR4+1,Journalier_HLV_Inter,23,FALSE)-HLOOKUP(MR4+2,Journalier_HLV_Inter,24,FALSE)))))))))))))))))))</f>
        <v>0</v>
      </c>
      <c r="MS33" s="70">
        <f>IF(WEEKDAY(MS4,2)=5,(HLOOKUP(MS4+3,Journalier_HLV_Inter,23,FALSE)-HLOOKUP(MS4+4,Journalier_HLV_Inter,24,FALSE)),IF(AND(WEEKDAY(MS4,2)=1,COUNTIF(Jours_fériés,AND(MS4+1,IE+2))),HLOOKUP(MS4+3,Journalier_HLV_Inter,23,FALSE)-HLOOKUP(MS4+4,Journalier_HLV_Inter,24,FALSE),IF(AND(WEEKDAY(MS4,2)=1,COUNTIF(Jours_fériés,MS4+1)),HLOOKUP(MS4+2,Journalier_HLV_Inter,23,FALSE)-HLOOKUP(MS4+3,Journalier_HLV_Inter,24,FALSE),IF(AND(WEEKDAY(MS4,2)=1,COUNTIF(Jours_fériés,MS4+2)),HLOOKUP(MS4+1,Journalier_HLV_Inter,23,FALSE)-HLOOKUP(MS4+3,Journalier_HLV_Inter,24,FALSE),IF(AND(WEEKDAY(MS4,2)=2,COUNTIF(Jours_fériés,AND(MS4+1,MS4+2))),HLOOKUP(MS4+3,Journalier_HLV_Inter,23,FALSE)-HLOOKUP(MS4+4,Journalier_HLV_Inter,24,FALSE),IF(AND(WEEKDAY(MS4,2)=2,COUNTIF(Jours_fériés,MS4+1)),HLOOKUP(MS4+2,Journalier_HLV_Inter,23,FALSE)-HLOOKUP(MS4+3,Journalier_HLV_Inter,24,FALSE),IF(AND(WEEKDAY(MS4,2)=2,COUNTIF(Jours_fériés,MS4+2)),HLOOKUP(MS4+1,Journalier_HLV_Inter,23,FALSE)-HLOOKUP(MS4+3,Journalier_HLV_Inter,24,FALSE),IF(AND(WEEKDAY(MS4,2)=3,COUNTIF(Jours_fériés,AND(MS4+1,MS4+2))),HLOOKUP(MS4+3,Journalier_HLV_Inter,23,FALSE)-HLOOKUP(MS4+4,Journalier_HLV_Inter,24,FALSE),IF(AND(WEEKDAY(MS4,2)=3,COUNTIF(Jours_fériés,MS4+1)),HLOOKUP(MS4+2,Journalier_HLV_Inter,23,FALSE)-HLOOKUP(MS4+3,Journalier_HLV_Inter,24,FALSE),IF(AND(WEEKDAY(MS4,2)=3,COUNTIF(Jours_fériés,MS4+2)),HLOOKUP(MS4+1,Journalier_HLV_Inter,23,FALSE)-HLOOKUP(MS4+5,Journalier_HLV_Inter,24,FALSE),IF(WEEKDAY(MS4,2)=4,(HLOOKUP(MS4+1,Journalier_HLV_Inter,23,FALSE)-HLOOKUP(MS4+4,Journalier_HLV_Inter,24,FALSE)),IF(AND(WEEKDAY(MS4,2)=4,COUNTIF(Jours_fériés,MS4+1)),HLOOKUP(MS4+4,Journalier_HLV_Inter,23,FALSE)-HLOOKUP(MS4+5,Journalier_HLV_Inter,24,FALSE),IF(AND(WEEKDAY(MS4,2)=4,COUNTIF(Jours_fériés,AND(MS4+1,MS4+4))),HLOOKUP(MS4+5,Journalier_HLV_Inter,23,FALSE)-HLOOKUP(MS4+6,Journalier_HLV_Inter,24,FALSE),IF(AND(WEEKDAY(MS4,2)=4,COUNTIF(Jours_fériés,MS4+4)),HLOOKUP(MS4+1,Journalier_HLV_Inter,23,FALSE)-HLOOKUP(MS4+5,Journalier_HLV_Inter,24,FALSE),IF(AND(WEEKDAY(MS4,2)=5,COUNTIF(Jours_fériés,MS4+3)),HLOOKUP(MS4+4,Journalier_HLV_Inter,23,FALSE)-HLOOKUP(MS4+5,Journalier_HLV_Inter,24,FALSE),IF(AND(WEEKDAY(MS4,2)=5,COUNTIF(Jours_fériés,MS4+4)),HLOOKUP(MS4+3,Journalier_HLV_Inter,23,FALSE)-HLOOKUP(MS4+5,Journalier_HLV_Inter,24,FALSE),IF(COUNTIF(Week_end,MS4),0,IF(COUNTIF(Jours_fériés,MS4),0,HLOOKUP(MS4+1,Journalier_HLV_Inter,23,FALSE)-HLOOKUP(MS4+2,Journalier_HLV_Inter,24,FALSE)))))))))))))))))))</f>
        <v>0</v>
      </c>
      <c r="MT33" s="70">
        <f>IF(WEEKDAY(MT4,2)=5,(HLOOKUP(MT4+3,Journalier_HLV_Inter,23,FALSE)-HLOOKUP(MT4+4,Journalier_HLV_Inter,24,FALSE)),IF(AND(WEEKDAY(MT4,2)=1,COUNTIF(Jours_fériés,AND(MT4+1,IE+2))),HLOOKUP(MT4+3,Journalier_HLV_Inter,23,FALSE)-HLOOKUP(MT4+4,Journalier_HLV_Inter,24,FALSE),IF(AND(WEEKDAY(MT4,2)=1,COUNTIF(Jours_fériés,MT4+1)),HLOOKUP(MT4+2,Journalier_HLV_Inter,23,FALSE)-HLOOKUP(MT4+3,Journalier_HLV_Inter,24,FALSE),IF(AND(WEEKDAY(MT4,2)=1,COUNTIF(Jours_fériés,MT4+2)),HLOOKUP(MT4+1,Journalier_HLV_Inter,23,FALSE)-HLOOKUP(MT4+3,Journalier_HLV_Inter,24,FALSE),IF(AND(WEEKDAY(MT4,2)=2,COUNTIF(Jours_fériés,AND(MT4+1,MT4+2))),HLOOKUP(MT4+3,Journalier_HLV_Inter,23,FALSE)-HLOOKUP(MT4+4,Journalier_HLV_Inter,24,FALSE),IF(AND(WEEKDAY(MT4,2)=2,COUNTIF(Jours_fériés,MT4+1)),HLOOKUP(MT4+2,Journalier_HLV_Inter,23,FALSE)-HLOOKUP(MT4+3,Journalier_HLV_Inter,24,FALSE),IF(AND(WEEKDAY(MT4,2)=2,COUNTIF(Jours_fériés,MT4+2)),HLOOKUP(MT4+1,Journalier_HLV_Inter,23,FALSE)-HLOOKUP(MT4+3,Journalier_HLV_Inter,24,FALSE),IF(AND(WEEKDAY(MT4,2)=3,COUNTIF(Jours_fériés,AND(MT4+1,MT4+2))),HLOOKUP(MT4+3,Journalier_HLV_Inter,23,FALSE)-HLOOKUP(MT4+4,Journalier_HLV_Inter,24,FALSE),IF(AND(WEEKDAY(MT4,2)=3,COUNTIF(Jours_fériés,MT4+1)),HLOOKUP(MT4+2,Journalier_HLV_Inter,23,FALSE)-HLOOKUP(MT4+3,Journalier_HLV_Inter,24,FALSE),IF(AND(WEEKDAY(MT4,2)=3,COUNTIF(Jours_fériés,MT4+2)),HLOOKUP(MT4+1,Journalier_HLV_Inter,23,FALSE)-HLOOKUP(MT4+5,Journalier_HLV_Inter,24,FALSE),IF(WEEKDAY(MT4,2)=4,(HLOOKUP(MT4+1,Journalier_HLV_Inter,23,FALSE)-HLOOKUP(MT4+4,Journalier_HLV_Inter,24,FALSE)),IF(AND(WEEKDAY(MT4,2)=4,COUNTIF(Jours_fériés,MT4+1)),HLOOKUP(MT4+4,Journalier_HLV_Inter,23,FALSE)-HLOOKUP(MT4+5,Journalier_HLV_Inter,24,FALSE),IF(AND(WEEKDAY(MT4,2)=4,COUNTIF(Jours_fériés,AND(MT4+1,MT4+4))),HLOOKUP(MT4+5,Journalier_HLV_Inter,23,FALSE)-HLOOKUP(MT4+6,Journalier_HLV_Inter,24,FALSE),IF(AND(WEEKDAY(MT4,2)=4,COUNTIF(Jours_fériés,MT4+4)),HLOOKUP(MT4+1,Journalier_HLV_Inter,23,FALSE)-HLOOKUP(MT4+5,Journalier_HLV_Inter,24,FALSE),IF(AND(WEEKDAY(MT4,2)=5,COUNTIF(Jours_fériés,MT4+3)),HLOOKUP(MT4+4,Journalier_HLV_Inter,23,FALSE)-HLOOKUP(MT4+5,Journalier_HLV_Inter,24,FALSE),IF(AND(WEEKDAY(MT4,2)=5,COUNTIF(Jours_fériés,MT4+4)),HLOOKUP(MT4+3,Journalier_HLV_Inter,23,FALSE)-HLOOKUP(MT4+5,Journalier_HLV_Inter,24,FALSE),IF(COUNTIF(Week_end,MT4),0,IF(COUNTIF(Jours_fériés,MT4),0,HLOOKUP(MT4+1,Journalier_HLV_Inter,23,FALSE)-HLOOKUP(MT4+2,Journalier_HLV_Inter,24,FALSE)))))))))))))))))))</f>
        <v>0</v>
      </c>
      <c r="MU33" s="70">
        <f>IF(WEEKDAY(MU4,2)=5,(HLOOKUP(MU4+3,Journalier_HLV_Inter,23,FALSE)-HLOOKUP(MU4+4,Journalier_HLV_Inter,24,FALSE)),IF(AND(WEEKDAY(MU4,2)=1,COUNTIF(Jours_fériés,AND(MU4+1,IE+2))),HLOOKUP(MU4+3,Journalier_HLV_Inter,23,FALSE)-HLOOKUP(MU4+4,Journalier_HLV_Inter,24,FALSE),IF(AND(WEEKDAY(MU4,2)=1,COUNTIF(Jours_fériés,MU4+1)),HLOOKUP(MU4+2,Journalier_HLV_Inter,23,FALSE)-HLOOKUP(MU4+3,Journalier_HLV_Inter,24,FALSE),IF(AND(WEEKDAY(MU4,2)=1,COUNTIF(Jours_fériés,MU4+2)),HLOOKUP(MU4+1,Journalier_HLV_Inter,23,FALSE)-HLOOKUP(MU4+3,Journalier_HLV_Inter,24,FALSE),IF(AND(WEEKDAY(MU4,2)=2,COUNTIF(Jours_fériés,AND(MU4+1,MU4+2))),HLOOKUP(MU4+3,Journalier_HLV_Inter,23,FALSE)-HLOOKUP(MU4+4,Journalier_HLV_Inter,24,FALSE),IF(AND(WEEKDAY(MU4,2)=2,COUNTIF(Jours_fériés,MU4+1)),HLOOKUP(MU4+2,Journalier_HLV_Inter,23,FALSE)-HLOOKUP(MU4+3,Journalier_HLV_Inter,24,FALSE),IF(AND(WEEKDAY(MU4,2)=2,COUNTIF(Jours_fériés,MU4+2)),HLOOKUP(MU4+1,Journalier_HLV_Inter,23,FALSE)-HLOOKUP(MU4+3,Journalier_HLV_Inter,24,FALSE),IF(AND(WEEKDAY(MU4,2)=3,COUNTIF(Jours_fériés,AND(MU4+1,MU4+2))),HLOOKUP(MU4+3,Journalier_HLV_Inter,23,FALSE)-HLOOKUP(MU4+4,Journalier_HLV_Inter,24,FALSE),IF(AND(WEEKDAY(MU4,2)=3,COUNTIF(Jours_fériés,MU4+1)),HLOOKUP(MU4+2,Journalier_HLV_Inter,23,FALSE)-HLOOKUP(MU4+3,Journalier_HLV_Inter,24,FALSE),IF(AND(WEEKDAY(MU4,2)=3,COUNTIF(Jours_fériés,MU4+2)),HLOOKUP(MU4+1,Journalier_HLV_Inter,23,FALSE)-HLOOKUP(MU4+5,Journalier_HLV_Inter,24,FALSE),IF(WEEKDAY(MU4,2)=4,(HLOOKUP(MU4+1,Journalier_HLV_Inter,23,FALSE)-HLOOKUP(MU4+4,Journalier_HLV_Inter,24,FALSE)),IF(AND(WEEKDAY(MU4,2)=4,COUNTIF(Jours_fériés,MU4+1)),HLOOKUP(MU4+4,Journalier_HLV_Inter,23,FALSE)-HLOOKUP(MU4+5,Journalier_HLV_Inter,24,FALSE),IF(AND(WEEKDAY(MU4,2)=4,COUNTIF(Jours_fériés,AND(MU4+1,MU4+4))),HLOOKUP(MU4+5,Journalier_HLV_Inter,23,FALSE)-HLOOKUP(MU4+6,Journalier_HLV_Inter,24,FALSE),IF(AND(WEEKDAY(MU4,2)=4,COUNTIF(Jours_fériés,MU4+4)),HLOOKUP(MU4+1,Journalier_HLV_Inter,23,FALSE)-HLOOKUP(MU4+5,Journalier_HLV_Inter,24,FALSE),IF(AND(WEEKDAY(MU4,2)=5,COUNTIF(Jours_fériés,MU4+3)),HLOOKUP(MU4+4,Journalier_HLV_Inter,23,FALSE)-HLOOKUP(MU4+5,Journalier_HLV_Inter,24,FALSE),IF(AND(WEEKDAY(MU4,2)=5,COUNTIF(Jours_fériés,MU4+4)),HLOOKUP(MU4+3,Journalier_HLV_Inter,23,FALSE)-HLOOKUP(MU4+5,Journalier_HLV_Inter,24,FALSE),IF(COUNTIF(Week_end,MU4),0,IF(COUNTIF(Jours_fériés,MU4),0,HLOOKUP(MU4+1,Journalier_HLV_Inter,23,FALSE)-HLOOKUP(MU4+2,Journalier_HLV_Inter,24,FALSE)))))))))))))))))))</f>
        <v>0</v>
      </c>
      <c r="MV33" s="70">
        <f>IF(WEEKDAY(MV4,2)=5,(HLOOKUP(MV4+3,Journalier_HLV_Inter,23,FALSE)-HLOOKUP(MV4+4,Journalier_HLV_Inter,24,FALSE)),IF(AND(WEEKDAY(MV4,2)=1,COUNTIF(Jours_fériés,AND(MV4+1,IE+2))),HLOOKUP(MV4+3,Journalier_HLV_Inter,23,FALSE)-HLOOKUP(MV4+4,Journalier_HLV_Inter,24,FALSE),IF(AND(WEEKDAY(MV4,2)=1,COUNTIF(Jours_fériés,MV4+1)),HLOOKUP(MV4+2,Journalier_HLV_Inter,23,FALSE)-HLOOKUP(MV4+3,Journalier_HLV_Inter,24,FALSE),IF(AND(WEEKDAY(MV4,2)=1,COUNTIF(Jours_fériés,MV4+2)),HLOOKUP(MV4+1,Journalier_HLV_Inter,23,FALSE)-HLOOKUP(MV4+3,Journalier_HLV_Inter,24,FALSE),IF(AND(WEEKDAY(MV4,2)=2,COUNTIF(Jours_fériés,AND(MV4+1,MV4+2))),HLOOKUP(MV4+3,Journalier_HLV_Inter,23,FALSE)-HLOOKUP(MV4+4,Journalier_HLV_Inter,24,FALSE),IF(AND(WEEKDAY(MV4,2)=2,COUNTIF(Jours_fériés,MV4+1)),HLOOKUP(MV4+2,Journalier_HLV_Inter,23,FALSE)-HLOOKUP(MV4+3,Journalier_HLV_Inter,24,FALSE),IF(AND(WEEKDAY(MV4,2)=2,COUNTIF(Jours_fériés,MV4+2)),HLOOKUP(MV4+1,Journalier_HLV_Inter,23,FALSE)-HLOOKUP(MV4+3,Journalier_HLV_Inter,24,FALSE),IF(AND(WEEKDAY(MV4,2)=3,COUNTIF(Jours_fériés,AND(MV4+1,MV4+2))),HLOOKUP(MV4+3,Journalier_HLV_Inter,23,FALSE)-HLOOKUP(MV4+4,Journalier_HLV_Inter,24,FALSE),IF(AND(WEEKDAY(MV4,2)=3,COUNTIF(Jours_fériés,MV4+1)),HLOOKUP(MV4+2,Journalier_HLV_Inter,23,FALSE)-HLOOKUP(MV4+3,Journalier_HLV_Inter,24,FALSE),IF(AND(WEEKDAY(MV4,2)=3,COUNTIF(Jours_fériés,MV4+2)),HLOOKUP(MV4+1,Journalier_HLV_Inter,23,FALSE)-HLOOKUP(MV4+5,Journalier_HLV_Inter,24,FALSE),IF(WEEKDAY(MV4,2)=4,(HLOOKUP(MV4+1,Journalier_HLV_Inter,23,FALSE)-HLOOKUP(MV4+4,Journalier_HLV_Inter,24,FALSE)),IF(AND(WEEKDAY(MV4,2)=4,COUNTIF(Jours_fériés,MV4+1)),HLOOKUP(MV4+4,Journalier_HLV_Inter,23,FALSE)-HLOOKUP(MV4+5,Journalier_HLV_Inter,24,FALSE),IF(AND(WEEKDAY(MV4,2)=4,COUNTIF(Jours_fériés,AND(MV4+1,MV4+4))),HLOOKUP(MV4+5,Journalier_HLV_Inter,23,FALSE)-HLOOKUP(MV4+6,Journalier_HLV_Inter,24,FALSE),IF(AND(WEEKDAY(MV4,2)=4,COUNTIF(Jours_fériés,MV4+4)),HLOOKUP(MV4+1,Journalier_HLV_Inter,23,FALSE)-HLOOKUP(MV4+5,Journalier_HLV_Inter,24,FALSE),IF(AND(WEEKDAY(MV4,2)=5,COUNTIF(Jours_fériés,MV4+3)),HLOOKUP(MV4+4,Journalier_HLV_Inter,23,FALSE)-HLOOKUP(MV4+5,Journalier_HLV_Inter,24,FALSE),IF(AND(WEEKDAY(MV4,2)=5,COUNTIF(Jours_fériés,MV4+4)),HLOOKUP(MV4+3,Journalier_HLV_Inter,23,FALSE)-HLOOKUP(MV4+5,Journalier_HLV_Inter,24,FALSE),IF(COUNTIF(Week_end,MV4),0,IF(COUNTIF(Jours_fériés,MV4),0,HLOOKUP(MV4+1,Journalier_HLV_Inter,23,FALSE)-HLOOKUP(MV4+2,Journalier_HLV_Inter,24,FALSE)))))))))))))))))))</f>
        <v>0</v>
      </c>
      <c r="MW33" s="70">
        <f>IF(WEEKDAY(MW4,2)=5,(HLOOKUP(MW4+3,Journalier_HLV_Inter,23,FALSE)-HLOOKUP(MW4+4,Journalier_HLV_Inter,24,FALSE)),IF(AND(WEEKDAY(MW4,2)=1,COUNTIF(Jours_fériés,AND(MW4+1,IE+2))),HLOOKUP(MW4+3,Journalier_HLV_Inter,23,FALSE)-HLOOKUP(MW4+4,Journalier_HLV_Inter,24,FALSE),IF(AND(WEEKDAY(MW4,2)=1,COUNTIF(Jours_fériés,MW4+1)),HLOOKUP(MW4+2,Journalier_HLV_Inter,23,FALSE)-HLOOKUP(MW4+3,Journalier_HLV_Inter,24,FALSE),IF(AND(WEEKDAY(MW4,2)=1,COUNTIF(Jours_fériés,MW4+2)),HLOOKUP(MW4+1,Journalier_HLV_Inter,23,FALSE)-HLOOKUP(MW4+3,Journalier_HLV_Inter,24,FALSE),IF(AND(WEEKDAY(MW4,2)=2,COUNTIF(Jours_fériés,AND(MW4+1,MW4+2))),HLOOKUP(MW4+3,Journalier_HLV_Inter,23,FALSE)-HLOOKUP(MW4+4,Journalier_HLV_Inter,24,FALSE),IF(AND(WEEKDAY(MW4,2)=2,COUNTIF(Jours_fériés,MW4+1)),HLOOKUP(MW4+2,Journalier_HLV_Inter,23,FALSE)-HLOOKUP(MW4+3,Journalier_HLV_Inter,24,FALSE),IF(AND(WEEKDAY(MW4,2)=2,COUNTIF(Jours_fériés,MW4+2)),HLOOKUP(MW4+1,Journalier_HLV_Inter,23,FALSE)-HLOOKUP(MW4+3,Journalier_HLV_Inter,24,FALSE),IF(AND(WEEKDAY(MW4,2)=3,COUNTIF(Jours_fériés,AND(MW4+1,MW4+2))),HLOOKUP(MW4+3,Journalier_HLV_Inter,23,FALSE)-HLOOKUP(MW4+4,Journalier_HLV_Inter,24,FALSE),IF(AND(WEEKDAY(MW4,2)=3,COUNTIF(Jours_fériés,MW4+1)),HLOOKUP(MW4+2,Journalier_HLV_Inter,23,FALSE)-HLOOKUP(MW4+3,Journalier_HLV_Inter,24,FALSE),IF(AND(WEEKDAY(MW4,2)=3,COUNTIF(Jours_fériés,MW4+2)),HLOOKUP(MW4+1,Journalier_HLV_Inter,23,FALSE)-HLOOKUP(MW4+5,Journalier_HLV_Inter,24,FALSE),IF(WEEKDAY(MW4,2)=4,(HLOOKUP(MW4+1,Journalier_HLV_Inter,23,FALSE)-HLOOKUP(MW4+4,Journalier_HLV_Inter,24,FALSE)),IF(AND(WEEKDAY(MW4,2)=4,COUNTIF(Jours_fériés,MW4+1)),HLOOKUP(MW4+4,Journalier_HLV_Inter,23,FALSE)-HLOOKUP(MW4+5,Journalier_HLV_Inter,24,FALSE),IF(AND(WEEKDAY(MW4,2)=4,COUNTIF(Jours_fériés,AND(MW4+1,MW4+4))),HLOOKUP(MW4+5,Journalier_HLV_Inter,23,FALSE)-HLOOKUP(MW4+6,Journalier_HLV_Inter,24,FALSE),IF(AND(WEEKDAY(MW4,2)=4,COUNTIF(Jours_fériés,MW4+4)),HLOOKUP(MW4+1,Journalier_HLV_Inter,23,FALSE)-HLOOKUP(MW4+5,Journalier_HLV_Inter,24,FALSE),IF(AND(WEEKDAY(MW4,2)=5,COUNTIF(Jours_fériés,MW4+3)),HLOOKUP(MW4+4,Journalier_HLV_Inter,23,FALSE)-HLOOKUP(MW4+5,Journalier_HLV_Inter,24,FALSE),IF(AND(WEEKDAY(MW4,2)=5,COUNTIF(Jours_fériés,MW4+4)),HLOOKUP(MW4+3,Journalier_HLV_Inter,23,FALSE)-HLOOKUP(MW4+5,Journalier_HLV_Inter,24,FALSE),IF(COUNTIF(Week_end,MW4),0,IF(COUNTIF(Jours_fériés,MW4),0,HLOOKUP(MW4+1,Journalier_HLV_Inter,23,FALSE)-HLOOKUP(MW4+2,Journalier_HLV_Inter,24,FALSE)))))))))))))))))))</f>
        <v>0</v>
      </c>
      <c r="MX33" s="70">
        <f>IF(WEEKDAY(MX4,2)=5,(HLOOKUP(MX4+3,Journalier_HLV_Inter,23,FALSE)-HLOOKUP(MX4+4,Journalier_HLV_Inter,24,FALSE)),IF(AND(WEEKDAY(MX4,2)=1,COUNTIF(Jours_fériés,AND(MX4+1,IE+2))),HLOOKUP(MX4+3,Journalier_HLV_Inter,23,FALSE)-HLOOKUP(MX4+4,Journalier_HLV_Inter,24,FALSE),IF(AND(WEEKDAY(MX4,2)=1,COUNTIF(Jours_fériés,MX4+1)),HLOOKUP(MX4+2,Journalier_HLV_Inter,23,FALSE)-HLOOKUP(MX4+3,Journalier_HLV_Inter,24,FALSE),IF(AND(WEEKDAY(MX4,2)=1,COUNTIF(Jours_fériés,MX4+2)),HLOOKUP(MX4+1,Journalier_HLV_Inter,23,FALSE)-HLOOKUP(MX4+3,Journalier_HLV_Inter,24,FALSE),IF(AND(WEEKDAY(MX4,2)=2,COUNTIF(Jours_fériés,AND(MX4+1,MX4+2))),HLOOKUP(MX4+3,Journalier_HLV_Inter,23,FALSE)-HLOOKUP(MX4+4,Journalier_HLV_Inter,24,FALSE),IF(AND(WEEKDAY(MX4,2)=2,COUNTIF(Jours_fériés,MX4+1)),HLOOKUP(MX4+2,Journalier_HLV_Inter,23,FALSE)-HLOOKUP(MX4+3,Journalier_HLV_Inter,24,FALSE),IF(AND(WEEKDAY(MX4,2)=2,COUNTIF(Jours_fériés,MX4+2)),HLOOKUP(MX4+1,Journalier_HLV_Inter,23,FALSE)-HLOOKUP(MX4+3,Journalier_HLV_Inter,24,FALSE),IF(AND(WEEKDAY(MX4,2)=3,COUNTIF(Jours_fériés,AND(MX4+1,MX4+2))),HLOOKUP(MX4+3,Journalier_HLV_Inter,23,FALSE)-HLOOKUP(MX4+4,Journalier_HLV_Inter,24,FALSE),IF(AND(WEEKDAY(MX4,2)=3,COUNTIF(Jours_fériés,MX4+1)),HLOOKUP(MX4+2,Journalier_HLV_Inter,23,FALSE)-HLOOKUP(MX4+3,Journalier_HLV_Inter,24,FALSE),IF(AND(WEEKDAY(MX4,2)=3,COUNTIF(Jours_fériés,MX4+2)),HLOOKUP(MX4+1,Journalier_HLV_Inter,23,FALSE)-HLOOKUP(MX4+5,Journalier_HLV_Inter,24,FALSE),IF(WEEKDAY(MX4,2)=4,(HLOOKUP(MX4+1,Journalier_HLV_Inter,23,FALSE)-HLOOKUP(MX4+4,Journalier_HLV_Inter,24,FALSE)),IF(AND(WEEKDAY(MX4,2)=4,COUNTIF(Jours_fériés,MX4+1)),HLOOKUP(MX4+4,Journalier_HLV_Inter,23,FALSE)-HLOOKUP(MX4+5,Journalier_HLV_Inter,24,FALSE),IF(AND(WEEKDAY(MX4,2)=4,COUNTIF(Jours_fériés,AND(MX4+1,MX4+4))),HLOOKUP(MX4+5,Journalier_HLV_Inter,23,FALSE)-HLOOKUP(MX4+6,Journalier_HLV_Inter,24,FALSE),IF(AND(WEEKDAY(MX4,2)=4,COUNTIF(Jours_fériés,MX4+4)),HLOOKUP(MX4+1,Journalier_HLV_Inter,23,FALSE)-HLOOKUP(MX4+5,Journalier_HLV_Inter,24,FALSE),IF(AND(WEEKDAY(MX4,2)=5,COUNTIF(Jours_fériés,MX4+3)),HLOOKUP(MX4+4,Journalier_HLV_Inter,23,FALSE)-HLOOKUP(MX4+5,Journalier_HLV_Inter,24,FALSE),IF(AND(WEEKDAY(MX4,2)=5,COUNTIF(Jours_fériés,MX4+4)),HLOOKUP(MX4+3,Journalier_HLV_Inter,23,FALSE)-HLOOKUP(MX4+5,Journalier_HLV_Inter,24,FALSE),IF(COUNTIF(Week_end,MX4),0,IF(COUNTIF(Jours_fériés,MX4),0,HLOOKUP(MX4+1,Journalier_HLV_Inter,23,FALSE)-HLOOKUP(MX4+2,Journalier_HLV_Inter,24,FALSE)))))))))))))))))))</f>
        <v>0</v>
      </c>
      <c r="MY33" s="70">
        <f>IF(WEEKDAY(MY4,2)=5,(HLOOKUP(MY4+3,Journalier_HLV_Inter,23,FALSE)-HLOOKUP(MY4+4,Journalier_HLV_Inter,24,FALSE)),IF(AND(WEEKDAY(MY4,2)=1,COUNTIF(Jours_fériés,AND(MY4+1,IE+2))),HLOOKUP(MY4+3,Journalier_HLV_Inter,23,FALSE)-HLOOKUP(MY4+4,Journalier_HLV_Inter,24,FALSE),IF(AND(WEEKDAY(MY4,2)=1,COUNTIF(Jours_fériés,MY4+1)),HLOOKUP(MY4+2,Journalier_HLV_Inter,23,FALSE)-HLOOKUP(MY4+3,Journalier_HLV_Inter,24,FALSE),IF(AND(WEEKDAY(MY4,2)=1,COUNTIF(Jours_fériés,MY4+2)),HLOOKUP(MY4+1,Journalier_HLV_Inter,23,FALSE)-HLOOKUP(MY4+3,Journalier_HLV_Inter,24,FALSE),IF(AND(WEEKDAY(MY4,2)=2,COUNTIF(Jours_fériés,AND(MY4+1,MY4+2))),HLOOKUP(MY4+3,Journalier_HLV_Inter,23,FALSE)-HLOOKUP(MY4+4,Journalier_HLV_Inter,24,FALSE),IF(AND(WEEKDAY(MY4,2)=2,COUNTIF(Jours_fériés,MY4+1)),HLOOKUP(MY4+2,Journalier_HLV_Inter,23,FALSE)-HLOOKUP(MY4+3,Journalier_HLV_Inter,24,FALSE),IF(AND(WEEKDAY(MY4,2)=2,COUNTIF(Jours_fériés,MY4+2)),HLOOKUP(MY4+1,Journalier_HLV_Inter,23,FALSE)-HLOOKUP(MY4+3,Journalier_HLV_Inter,24,FALSE),IF(AND(WEEKDAY(MY4,2)=3,COUNTIF(Jours_fériés,AND(MY4+1,MY4+2))),HLOOKUP(MY4+3,Journalier_HLV_Inter,23,FALSE)-HLOOKUP(MY4+4,Journalier_HLV_Inter,24,FALSE),IF(AND(WEEKDAY(MY4,2)=3,COUNTIF(Jours_fériés,MY4+1)),HLOOKUP(MY4+2,Journalier_HLV_Inter,23,FALSE)-HLOOKUP(MY4+3,Journalier_HLV_Inter,24,FALSE),IF(AND(WEEKDAY(MY4,2)=3,COUNTIF(Jours_fériés,MY4+2)),HLOOKUP(MY4+1,Journalier_HLV_Inter,23,FALSE)-HLOOKUP(MY4+5,Journalier_HLV_Inter,24,FALSE),IF(WEEKDAY(MY4,2)=4,(HLOOKUP(MY4+1,Journalier_HLV_Inter,23,FALSE)-HLOOKUP(MY4+4,Journalier_HLV_Inter,24,FALSE)),IF(AND(WEEKDAY(MY4,2)=4,COUNTIF(Jours_fériés,MY4+1)),HLOOKUP(MY4+4,Journalier_HLV_Inter,23,FALSE)-HLOOKUP(MY4+5,Journalier_HLV_Inter,24,FALSE),IF(AND(WEEKDAY(MY4,2)=4,COUNTIF(Jours_fériés,AND(MY4+1,MY4+4))),HLOOKUP(MY4+5,Journalier_HLV_Inter,23,FALSE)-HLOOKUP(MY4+6,Journalier_HLV_Inter,24,FALSE),IF(AND(WEEKDAY(MY4,2)=4,COUNTIF(Jours_fériés,MY4+4)),HLOOKUP(MY4+1,Journalier_HLV_Inter,23,FALSE)-HLOOKUP(MY4+5,Journalier_HLV_Inter,24,FALSE),IF(AND(WEEKDAY(MY4,2)=5,COUNTIF(Jours_fériés,MY4+3)),HLOOKUP(MY4+4,Journalier_HLV_Inter,23,FALSE)-HLOOKUP(MY4+5,Journalier_HLV_Inter,24,FALSE),IF(AND(WEEKDAY(MY4,2)=5,COUNTIF(Jours_fériés,MY4+4)),HLOOKUP(MY4+3,Journalier_HLV_Inter,23,FALSE)-HLOOKUP(MY4+5,Journalier_HLV_Inter,24,FALSE),IF(COUNTIF(Week_end,MY4),0,IF(COUNTIF(Jours_fériés,MY4),0,HLOOKUP(MY4+1,Journalier_HLV_Inter,23,FALSE)-HLOOKUP(MY4+2,Journalier_HLV_Inter,24,FALSE)))))))))))))))))))</f>
        <v>0</v>
      </c>
      <c r="MZ33" s="70">
        <f>IF(WEEKDAY(MZ4,2)=5,(HLOOKUP(MZ4+3,Journalier_HLV_Inter,23,FALSE)-HLOOKUP(MZ4+4,Journalier_HLV_Inter,24,FALSE)),IF(AND(WEEKDAY(MZ4,2)=1,COUNTIF(Jours_fériés,AND(MZ4+1,IE+2))),HLOOKUP(MZ4+3,Journalier_HLV_Inter,23,FALSE)-HLOOKUP(MZ4+4,Journalier_HLV_Inter,24,FALSE),IF(AND(WEEKDAY(MZ4,2)=1,COUNTIF(Jours_fériés,MZ4+1)),HLOOKUP(MZ4+2,Journalier_HLV_Inter,23,FALSE)-HLOOKUP(MZ4+3,Journalier_HLV_Inter,24,FALSE),IF(AND(WEEKDAY(MZ4,2)=1,COUNTIF(Jours_fériés,MZ4+2)),HLOOKUP(MZ4+1,Journalier_HLV_Inter,23,FALSE)-HLOOKUP(MZ4+3,Journalier_HLV_Inter,24,FALSE),IF(AND(WEEKDAY(MZ4,2)=2,COUNTIF(Jours_fériés,AND(MZ4+1,MZ4+2))),HLOOKUP(MZ4+3,Journalier_HLV_Inter,23,FALSE)-HLOOKUP(MZ4+4,Journalier_HLV_Inter,24,FALSE),IF(AND(WEEKDAY(MZ4,2)=2,COUNTIF(Jours_fériés,MZ4+1)),HLOOKUP(MZ4+2,Journalier_HLV_Inter,23,FALSE)-HLOOKUP(MZ4+3,Journalier_HLV_Inter,24,FALSE),IF(AND(WEEKDAY(MZ4,2)=2,COUNTIF(Jours_fériés,MZ4+2)),HLOOKUP(MZ4+1,Journalier_HLV_Inter,23,FALSE)-HLOOKUP(MZ4+3,Journalier_HLV_Inter,24,FALSE),IF(AND(WEEKDAY(MZ4,2)=3,COUNTIF(Jours_fériés,AND(MZ4+1,MZ4+2))),HLOOKUP(MZ4+3,Journalier_HLV_Inter,23,FALSE)-HLOOKUP(MZ4+4,Journalier_HLV_Inter,24,FALSE),IF(AND(WEEKDAY(MZ4,2)=3,COUNTIF(Jours_fériés,MZ4+1)),HLOOKUP(MZ4+2,Journalier_HLV_Inter,23,FALSE)-HLOOKUP(MZ4+3,Journalier_HLV_Inter,24,FALSE),IF(AND(WEEKDAY(MZ4,2)=3,COUNTIF(Jours_fériés,MZ4+2)),HLOOKUP(MZ4+1,Journalier_HLV_Inter,23,FALSE)-HLOOKUP(MZ4+5,Journalier_HLV_Inter,24,FALSE),IF(WEEKDAY(MZ4,2)=4,(HLOOKUP(MZ4+1,Journalier_HLV_Inter,23,FALSE)-HLOOKUP(MZ4+4,Journalier_HLV_Inter,24,FALSE)),IF(AND(WEEKDAY(MZ4,2)=4,COUNTIF(Jours_fériés,MZ4+1)),HLOOKUP(MZ4+4,Journalier_HLV_Inter,23,FALSE)-HLOOKUP(MZ4+5,Journalier_HLV_Inter,24,FALSE),IF(AND(WEEKDAY(MZ4,2)=4,COUNTIF(Jours_fériés,AND(MZ4+1,MZ4+4))),HLOOKUP(MZ4+5,Journalier_HLV_Inter,23,FALSE)-HLOOKUP(MZ4+6,Journalier_HLV_Inter,24,FALSE),IF(AND(WEEKDAY(MZ4,2)=4,COUNTIF(Jours_fériés,MZ4+4)),HLOOKUP(MZ4+1,Journalier_HLV_Inter,23,FALSE)-HLOOKUP(MZ4+5,Journalier_HLV_Inter,24,FALSE),IF(AND(WEEKDAY(MZ4,2)=5,COUNTIF(Jours_fériés,MZ4+3)),HLOOKUP(MZ4+4,Journalier_HLV_Inter,23,FALSE)-HLOOKUP(MZ4+5,Journalier_HLV_Inter,24,FALSE),IF(AND(WEEKDAY(MZ4,2)=5,COUNTIF(Jours_fériés,MZ4+4)),HLOOKUP(MZ4+3,Journalier_HLV_Inter,23,FALSE)-HLOOKUP(MZ4+5,Journalier_HLV_Inter,24,FALSE),IF(COUNTIF(Week_end,MZ4),0,IF(COUNTIF(Jours_fériés,MZ4),0,HLOOKUP(MZ4+1,Journalier_HLV_Inter,23,FALSE)-HLOOKUP(MZ4+2,Journalier_HLV_Inter,24,FALSE)))))))))))))))))))</f>
        <v>0</v>
      </c>
      <c r="NA33" s="70" t="e">
        <f>IF(WEEKDAY(NA4,2)=5,(HLOOKUP(NA4+3,Journalier_HLV_Inter,23,FALSE)-HLOOKUP(NA4+4,Journalier_HLV_Inter,24,FALSE)),IF(AND(WEEKDAY(NA4,2)=1,COUNTIF(Jours_fériés,AND(NA4+1,IE+2))),HLOOKUP(NA4+3,Journalier_HLV_Inter,23,FALSE)-HLOOKUP(NA4+4,Journalier_HLV_Inter,24,FALSE),IF(AND(WEEKDAY(NA4,2)=1,COUNTIF(Jours_fériés,NA4+1)),HLOOKUP(NA4+2,Journalier_HLV_Inter,23,FALSE)-HLOOKUP(NA4+3,Journalier_HLV_Inter,24,FALSE),IF(AND(WEEKDAY(NA4,2)=1,COUNTIF(Jours_fériés,NA4+2)),HLOOKUP(NA4+1,Journalier_HLV_Inter,23,FALSE)-HLOOKUP(NA4+3,Journalier_HLV_Inter,24,FALSE),IF(AND(WEEKDAY(NA4,2)=2,COUNTIF(Jours_fériés,AND(NA4+1,NA4+2))),HLOOKUP(NA4+3,Journalier_HLV_Inter,23,FALSE)-HLOOKUP(NA4+4,Journalier_HLV_Inter,24,FALSE),IF(AND(WEEKDAY(NA4,2)=2,COUNTIF(Jours_fériés,NA4+1)),HLOOKUP(NA4+2,Journalier_HLV_Inter,23,FALSE)-HLOOKUP(NA4+3,Journalier_HLV_Inter,24,FALSE),IF(AND(WEEKDAY(NA4,2)=2,COUNTIF(Jours_fériés,NA4+2)),HLOOKUP(NA4+1,Journalier_HLV_Inter,23,FALSE)-HLOOKUP(NA4+3,Journalier_HLV_Inter,24,FALSE),IF(AND(WEEKDAY(NA4,2)=3,COUNTIF(Jours_fériés,AND(NA4+1,NA4+2))),HLOOKUP(NA4+3,Journalier_HLV_Inter,23,FALSE)-HLOOKUP(NA4+4,Journalier_HLV_Inter,24,FALSE),IF(AND(WEEKDAY(NA4,2)=3,COUNTIF(Jours_fériés,NA4+1)),HLOOKUP(NA4+2,Journalier_HLV_Inter,23,FALSE)-HLOOKUP(NA4+3,Journalier_HLV_Inter,24,FALSE),IF(AND(WEEKDAY(NA4,2)=3,COUNTIF(Jours_fériés,NA4+2)),HLOOKUP(NA4+1,Journalier_HLV_Inter,23,FALSE)-HLOOKUP(NA4+5,Journalier_HLV_Inter,24,FALSE),IF(WEEKDAY(NA4,2)=4,(HLOOKUP(NA4+1,Journalier_HLV_Inter,23,FALSE)-HLOOKUP(NA4+4,Journalier_HLV_Inter,24,FALSE)),IF(AND(WEEKDAY(NA4,2)=4,COUNTIF(Jours_fériés,NA4+1)),HLOOKUP(NA4+4,Journalier_HLV_Inter,23,FALSE)-HLOOKUP(NA4+5,Journalier_HLV_Inter,24,FALSE),IF(AND(WEEKDAY(NA4,2)=4,COUNTIF(Jours_fériés,AND(NA4+1,NA4+4))),HLOOKUP(NA4+5,Journalier_HLV_Inter,23,FALSE)-HLOOKUP(NA4+6,Journalier_HLV_Inter,24,FALSE),IF(AND(WEEKDAY(NA4,2)=4,COUNTIF(Jours_fériés,NA4+4)),HLOOKUP(NA4+1,Journalier_HLV_Inter,23,FALSE)-HLOOKUP(NA4+5,Journalier_HLV_Inter,24,FALSE),IF(AND(WEEKDAY(NA4,2)=5,COUNTIF(Jours_fériés,NA4+3)),HLOOKUP(NA4+4,Journalier_HLV_Inter,23,FALSE)-HLOOKUP(NA4+5,Journalier_HLV_Inter,24,FALSE),IF(AND(WEEKDAY(NA4,2)=5,COUNTIF(Jours_fériés,NA4+4)),HLOOKUP(NA4+3,Journalier_HLV_Inter,23,FALSE)-HLOOKUP(NA4+5,Journalier_HLV_Inter,24,FALSE),IF(COUNTIF(Week_end,NA4),0,IF(COUNTIF(Jours_fériés,NA4),0,HLOOKUP(NA4+1,Journalier_HLV_Inter,23,FALSE)-HLOOKUP(NA4+2,Journalier_HLV_Inter,24,FALSE)))))))))))))))))))</f>
        <v>#N/A</v>
      </c>
      <c r="NB33" s="70" t="e">
        <f>IF(WEEKDAY(NB4,2)=5,(HLOOKUP(NB4+3,Journalier_HLV_Inter,23,FALSE)-HLOOKUP(NB4+4,Journalier_HLV_Inter,24,FALSE)),IF(AND(WEEKDAY(NB4,2)=1,COUNTIF(Jours_fériés,AND(NB4+1,IE+2))),HLOOKUP(NB4+3,Journalier_HLV_Inter,23,FALSE)-HLOOKUP(NB4+4,Journalier_HLV_Inter,24,FALSE),IF(AND(WEEKDAY(NB4,2)=1,COUNTIF(Jours_fériés,NB4+1)),HLOOKUP(NB4+2,Journalier_HLV_Inter,23,FALSE)-HLOOKUP(NB4+3,Journalier_HLV_Inter,24,FALSE),IF(AND(WEEKDAY(NB4,2)=1,COUNTIF(Jours_fériés,NB4+2)),HLOOKUP(NB4+1,Journalier_HLV_Inter,23,FALSE)-HLOOKUP(NB4+3,Journalier_HLV_Inter,24,FALSE),IF(AND(WEEKDAY(NB4,2)=2,COUNTIF(Jours_fériés,AND(NB4+1,NB4+2))),HLOOKUP(NB4+3,Journalier_HLV_Inter,23,FALSE)-HLOOKUP(NB4+4,Journalier_HLV_Inter,24,FALSE),IF(AND(WEEKDAY(NB4,2)=2,COUNTIF(Jours_fériés,NB4+1)),HLOOKUP(NB4+2,Journalier_HLV_Inter,23,FALSE)-HLOOKUP(NB4+3,Journalier_HLV_Inter,24,FALSE),IF(AND(WEEKDAY(NB4,2)=2,COUNTIF(Jours_fériés,NB4+2)),HLOOKUP(NB4+1,Journalier_HLV_Inter,23,FALSE)-HLOOKUP(NB4+3,Journalier_HLV_Inter,24,FALSE),IF(AND(WEEKDAY(NB4,2)=3,COUNTIF(Jours_fériés,AND(NB4+1,NB4+2))),HLOOKUP(NB4+3,Journalier_HLV_Inter,23,FALSE)-HLOOKUP(NB4+4,Journalier_HLV_Inter,24,FALSE),IF(AND(WEEKDAY(NB4,2)=3,COUNTIF(Jours_fériés,NB4+1)),HLOOKUP(NB4+2,Journalier_HLV_Inter,23,FALSE)-HLOOKUP(NB4+3,Journalier_HLV_Inter,24,FALSE),IF(AND(WEEKDAY(NB4,2)=3,COUNTIF(Jours_fériés,NB4+2)),HLOOKUP(NB4+1,Journalier_HLV_Inter,23,FALSE)-HLOOKUP(NB4+5,Journalier_HLV_Inter,24,FALSE),IF(WEEKDAY(NB4,2)=4,(HLOOKUP(NB4+1,Journalier_HLV_Inter,23,FALSE)-HLOOKUP(NB4+4,Journalier_HLV_Inter,24,FALSE)),IF(AND(WEEKDAY(NB4,2)=4,COUNTIF(Jours_fériés,NB4+1)),HLOOKUP(NB4+4,Journalier_HLV_Inter,23,FALSE)-HLOOKUP(NB4+5,Journalier_HLV_Inter,24,FALSE),IF(AND(WEEKDAY(NB4,2)=4,COUNTIF(Jours_fériés,AND(NB4+1,NB4+4))),HLOOKUP(NB4+5,Journalier_HLV_Inter,23,FALSE)-HLOOKUP(NB4+6,Journalier_HLV_Inter,24,FALSE),IF(AND(WEEKDAY(NB4,2)=4,COUNTIF(Jours_fériés,NB4+4)),HLOOKUP(NB4+1,Journalier_HLV_Inter,23,FALSE)-HLOOKUP(NB4+5,Journalier_HLV_Inter,24,FALSE),IF(AND(WEEKDAY(NB4,2)=5,COUNTIF(Jours_fériés,NB4+3)),HLOOKUP(NB4+4,Journalier_HLV_Inter,23,FALSE)-HLOOKUP(NB4+5,Journalier_HLV_Inter,24,FALSE),IF(AND(WEEKDAY(NB4,2)=5,COUNTIF(Jours_fériés,NB4+4)),HLOOKUP(NB4+3,Journalier_HLV_Inter,23,FALSE)-HLOOKUP(NB4+5,Journalier_HLV_Inter,24,FALSE),IF(COUNTIF(Week_end,NB4),0,IF(COUNTIF(Jours_fériés,NB4),0,HLOOKUP(NB4+1,Journalier_HLV_Inter,23,FALSE)-HLOOKUP(NB4+2,Journalier_HLV_Inter,24,FALSE)))))))))))))))))))</f>
        <v>#N/A</v>
      </c>
      <c r="NC33" s="70" t="e">
        <f>IF(WEEKDAY(NC4,2)=5,(HLOOKUP(NC4+3,Journalier_HLV_Inter,23,FALSE)-HLOOKUP(NC4+4,Journalier_HLV_Inter,24,FALSE)),IF(AND(WEEKDAY(NC4,2)=1,COUNTIF(Jours_fériés,AND(NC4+1,IE+2))),HLOOKUP(NC4+3,Journalier_HLV_Inter,23,FALSE)-HLOOKUP(NC4+4,Journalier_HLV_Inter,24,FALSE),IF(AND(WEEKDAY(NC4,2)=1,COUNTIF(Jours_fériés,NC4+1)),HLOOKUP(NC4+2,Journalier_HLV_Inter,23,FALSE)-HLOOKUP(NC4+3,Journalier_HLV_Inter,24,FALSE),IF(AND(WEEKDAY(NC4,2)=1,COUNTIF(Jours_fériés,NC4+2)),HLOOKUP(NC4+1,Journalier_HLV_Inter,23,FALSE)-HLOOKUP(NC4+3,Journalier_HLV_Inter,24,FALSE),IF(AND(WEEKDAY(NC4,2)=2,COUNTIF(Jours_fériés,AND(NC4+1,NC4+2))),HLOOKUP(NC4+3,Journalier_HLV_Inter,23,FALSE)-HLOOKUP(NC4+4,Journalier_HLV_Inter,24,FALSE),IF(AND(WEEKDAY(NC4,2)=2,COUNTIF(Jours_fériés,NC4+1)),HLOOKUP(NC4+2,Journalier_HLV_Inter,23,FALSE)-HLOOKUP(NC4+3,Journalier_HLV_Inter,24,FALSE),IF(AND(WEEKDAY(NC4,2)=2,COUNTIF(Jours_fériés,NC4+2)),HLOOKUP(NC4+1,Journalier_HLV_Inter,23,FALSE)-HLOOKUP(NC4+3,Journalier_HLV_Inter,24,FALSE),IF(AND(WEEKDAY(NC4,2)=3,COUNTIF(Jours_fériés,AND(NC4+1,NC4+2))),HLOOKUP(NC4+3,Journalier_HLV_Inter,23,FALSE)-HLOOKUP(NC4+4,Journalier_HLV_Inter,24,FALSE),IF(AND(WEEKDAY(NC4,2)=3,COUNTIF(Jours_fériés,NC4+1)),HLOOKUP(NC4+2,Journalier_HLV_Inter,23,FALSE)-HLOOKUP(NC4+3,Journalier_HLV_Inter,24,FALSE),IF(AND(WEEKDAY(NC4,2)=3,COUNTIF(Jours_fériés,NC4+2)),HLOOKUP(NC4+1,Journalier_HLV_Inter,23,FALSE)-HLOOKUP(NC4+5,Journalier_HLV_Inter,24,FALSE),IF(WEEKDAY(NC4,2)=4,(HLOOKUP(NC4+1,Journalier_HLV_Inter,23,FALSE)-HLOOKUP(NC4+4,Journalier_HLV_Inter,24,FALSE)),IF(AND(WEEKDAY(NC4,2)=4,COUNTIF(Jours_fériés,NC4+1)),HLOOKUP(NC4+4,Journalier_HLV_Inter,23,FALSE)-HLOOKUP(NC4+5,Journalier_HLV_Inter,24,FALSE),IF(AND(WEEKDAY(NC4,2)=4,COUNTIF(Jours_fériés,AND(NC4+1,NC4+4))),HLOOKUP(NC4+5,Journalier_HLV_Inter,23,FALSE)-HLOOKUP(NC4+6,Journalier_HLV_Inter,24,FALSE),IF(AND(WEEKDAY(NC4,2)=4,COUNTIF(Jours_fériés,NC4+4)),HLOOKUP(NC4+1,Journalier_HLV_Inter,23,FALSE)-HLOOKUP(NC4+5,Journalier_HLV_Inter,24,FALSE),IF(AND(WEEKDAY(NC4,2)=5,COUNTIF(Jours_fériés,NC4+3)),HLOOKUP(NC4+4,Journalier_HLV_Inter,23,FALSE)-HLOOKUP(NC4+5,Journalier_HLV_Inter,24,FALSE),IF(AND(WEEKDAY(NC4,2)=5,COUNTIF(Jours_fériés,NC4+4)),HLOOKUP(NC4+3,Journalier_HLV_Inter,23,FALSE)-HLOOKUP(NC4+5,Journalier_HLV_Inter,24,FALSE),IF(COUNTIF(Week_end,NC4),0,IF(COUNTIF(Jours_fériés,NC4),0,HLOOKUP(NC4+1,Journalier_HLV_Inter,23,FALSE)-HLOOKUP(NC4+2,Journalier_HLV_Inter,24,FALSE)))))))))))))))))))</f>
        <v>#N/A</v>
      </c>
      <c r="ND33" s="70" t="e">
        <f>IF(WEEKDAY(ND4,2)=5,(HLOOKUP(ND4+3,Journalier_HLV_Inter,23,FALSE)-HLOOKUP(ND4+4,Journalier_HLV_Inter,24,FALSE)),IF(AND(WEEKDAY(ND4,2)=1,COUNTIF(Jours_fériés,AND(ND4+1,IE+2))),HLOOKUP(ND4+3,Journalier_HLV_Inter,23,FALSE)-HLOOKUP(ND4+4,Journalier_HLV_Inter,24,FALSE),IF(AND(WEEKDAY(ND4,2)=1,COUNTIF(Jours_fériés,ND4+1)),HLOOKUP(ND4+2,Journalier_HLV_Inter,23,FALSE)-HLOOKUP(ND4+3,Journalier_HLV_Inter,24,FALSE),IF(AND(WEEKDAY(ND4,2)=1,COUNTIF(Jours_fériés,ND4+2)),HLOOKUP(ND4+1,Journalier_HLV_Inter,23,FALSE)-HLOOKUP(ND4+3,Journalier_HLV_Inter,24,FALSE),IF(AND(WEEKDAY(ND4,2)=2,COUNTIF(Jours_fériés,AND(ND4+1,ND4+2))),HLOOKUP(ND4+3,Journalier_HLV_Inter,23,FALSE)-HLOOKUP(ND4+4,Journalier_HLV_Inter,24,FALSE),IF(AND(WEEKDAY(ND4,2)=2,COUNTIF(Jours_fériés,ND4+1)),HLOOKUP(ND4+2,Journalier_HLV_Inter,23,FALSE)-HLOOKUP(ND4+3,Journalier_HLV_Inter,24,FALSE),IF(AND(WEEKDAY(ND4,2)=2,COUNTIF(Jours_fériés,ND4+2)),HLOOKUP(ND4+1,Journalier_HLV_Inter,23,FALSE)-HLOOKUP(ND4+3,Journalier_HLV_Inter,24,FALSE),IF(AND(WEEKDAY(ND4,2)=3,COUNTIF(Jours_fériés,AND(ND4+1,ND4+2))),HLOOKUP(ND4+3,Journalier_HLV_Inter,23,FALSE)-HLOOKUP(ND4+4,Journalier_HLV_Inter,24,FALSE),IF(AND(WEEKDAY(ND4,2)=3,COUNTIF(Jours_fériés,ND4+1)),HLOOKUP(ND4+2,Journalier_HLV_Inter,23,FALSE)-HLOOKUP(ND4+3,Journalier_HLV_Inter,24,FALSE),IF(AND(WEEKDAY(ND4,2)=3,COUNTIF(Jours_fériés,ND4+2)),HLOOKUP(ND4+1,Journalier_HLV_Inter,23,FALSE)-HLOOKUP(ND4+5,Journalier_HLV_Inter,24,FALSE),IF(WEEKDAY(ND4,2)=4,(HLOOKUP(ND4+1,Journalier_HLV_Inter,23,FALSE)-HLOOKUP(ND4+4,Journalier_HLV_Inter,24,FALSE)),IF(AND(WEEKDAY(ND4,2)=4,COUNTIF(Jours_fériés,ND4+1)),HLOOKUP(ND4+4,Journalier_HLV_Inter,23,FALSE)-HLOOKUP(ND4+5,Journalier_HLV_Inter,24,FALSE),IF(AND(WEEKDAY(ND4,2)=4,COUNTIF(Jours_fériés,AND(ND4+1,ND4+4))),HLOOKUP(ND4+5,Journalier_HLV_Inter,23,FALSE)-HLOOKUP(ND4+6,Journalier_HLV_Inter,24,FALSE),IF(AND(WEEKDAY(ND4,2)=4,COUNTIF(Jours_fériés,ND4+4)),HLOOKUP(ND4+1,Journalier_HLV_Inter,23,FALSE)-HLOOKUP(ND4+5,Journalier_HLV_Inter,24,FALSE),IF(AND(WEEKDAY(ND4,2)=5,COUNTIF(Jours_fériés,ND4+3)),HLOOKUP(ND4+4,Journalier_HLV_Inter,23,FALSE)-HLOOKUP(ND4+5,Journalier_HLV_Inter,24,FALSE),IF(AND(WEEKDAY(ND4,2)=5,COUNTIF(Jours_fériés,ND4+4)),HLOOKUP(ND4+3,Journalier_HLV_Inter,23,FALSE)-HLOOKUP(ND4+5,Journalier_HLV_Inter,24,FALSE),IF(COUNTIF(Week_end,ND4),0,IF(COUNTIF(Jours_fériés,ND4),0,HLOOKUP(ND4+1,Journalier_HLV_Inter,23,FALSE)-HLOOKUP(ND4+2,Journalier_HLV_Inter,24,FALSE)))))))))))))))))))</f>
        <v>#N/A</v>
      </c>
    </row>
    <row r="34" spans="1:368" s="58" customFormat="1" x14ac:dyDescent="0.35">
      <c r="A34" s="69" t="s">
        <v>2</v>
      </c>
      <c r="E34" s="70">
        <f t="shared" ref="E34:BP34" si="66">IF(WEEKDAY(E4,2)=5,(HLOOKUP(E4+4,Journalier_HLV_Inter,24,FALSE)-HLOOKUP(E4+5,Journalier_HLV_Inter,25,FALSE)),IF(AND(WEEKDAY(E4,2)=1,COUNTIF(Jours_fériés,E4+2)),HLOOKUP(E4+3,Journalier_HLV_Inter,24,FALSE)-HLOOKUP(E4+4,Journalier_HLV_Inter,25,FALSE),IF(AND(WEEKDAY(E4,2)=1,COUNTIF(Jours_fériés,E4+3)),HLOOKUP(E4+2,Journalier_HLV_Inter,24,FALSE)-HLOOKUP(E4+4,Journalier_HLV_Inter,25,FALSE),IF(AND(WEEKDAY(E4,2)=2,COUNTIF(Jours_fériés,E4+2)),HLOOKUP(E4+3,Journalier_HLV_Inter,24,FALSE)-HLOOKUP(E4+6,Journalier_HLV_Inter,25,FALSE),IF(AND(WEEKDAY(E4,2)=2,COUNTIF(Jours_fériés,E4+3)),HLOOKUP(E4+2,Journalier_HLV_Inter,24,FALSE)-HLOOKUP(E4+6,Journalier_HLV_Inter,25,FALSE),IF(AND(WEEKDAY(E4,2)=3,COUNTIF(Jours_fériés,E4+2)),HLOOKUP(E4+5,Journalier_HLV_Inter,24,FALSE)-HLOOKUP(E4+6,Journalier_HLV_Inter,25,FALSE),IF(AND(WEEKDAY(E4,2)=3,COUNTIF(Jours_fériés,E4+5)),HLOOKUP(E4+2,Journalier_HLV_Inter,24,FALSE)-HLOOKUP(E4+6,Journalier_HLV_Inter,25,FALSE),IF(AND(WEEKDAY(E4,2)=3,COUNTIF(Jours_fériés,AND(E4+2,E4+5))),HLOOKUP(E4+6,Journalier_HLV_Inter,24,FALSE)-HLOOKUP(E4+7,Journalier_HLV_Inter,25,FALSE),IF(WEEKDAY(E4,2)=4,(HLOOKUP(E4+4,Journalier_HLV_Inter,8,FALSE)-HLOOKUP(E4+5,Journalier_HLV_Inter,24,FALSE)),IF(AND(WEEKDAY(E4,2)=4,COUNTIF(Jours_fériés,E4+4)),HLOOKUP(E4+6,Journalier_HLV_Inter,24,FALSE)-HLOOKUP(E4+7,Journalier_HLV_Inter,25,FALSE),IF(AND(WEEKDAY(E4,2)=4,COUNTIF(Jours_fériés,E4+5)),HLOOKUP(E4+7,Journalier_HLV_Inter,24,FALSE)-HLOOKUP(E4+8,Journalier_HLV_Inter,25,FALSE),IF(AND(WEEKDAY(E4,2)=5,COUNTIF(Jours_fériés,E4+4)),HLOOKUP(E4+5,Journalier_HLV_Inter,24,FALSE)-HLOOKUP(E4+6,Journalier_HLV_Inter,25,FALSE),IF(AND(WEEKDAY(E4,2)=5,COUNTIF(Jours_fériés,E4+5)),HLOOKUP(E4+4,Journalier_HLV_Inter,24,FALSE)-HLOOKUP(E4+6,Journalier_HLV_Inter,25,FALSE),IF(COUNTIF(Week_end,E4),0,IF(COUNTIF(Jours_fériés,E4),0,HLOOKUP(E4+2,Journalier_HLV_Inter,24,FALSE)-HLOOKUP(E4+3,Journalier_HLV_Inter,25,FALSE))))))))))))))))</f>
        <v>40</v>
      </c>
      <c r="F34" s="70">
        <f t="shared" si="66"/>
        <v>25</v>
      </c>
      <c r="G34" s="70">
        <f t="shared" si="66"/>
        <v>15</v>
      </c>
      <c r="H34" s="70">
        <f t="shared" si="66"/>
        <v>0</v>
      </c>
      <c r="I34" s="70">
        <f t="shared" si="66"/>
        <v>0</v>
      </c>
      <c r="J34" s="70">
        <f t="shared" si="66"/>
        <v>0</v>
      </c>
      <c r="K34" s="70">
        <f t="shared" si="66"/>
        <v>0</v>
      </c>
      <c r="L34" s="70">
        <f t="shared" si="66"/>
        <v>0</v>
      </c>
      <c r="M34" s="70">
        <f t="shared" si="66"/>
        <v>0</v>
      </c>
      <c r="N34" s="70">
        <f t="shared" si="66"/>
        <v>0</v>
      </c>
      <c r="O34" s="70">
        <f t="shared" si="66"/>
        <v>0</v>
      </c>
      <c r="P34" s="70">
        <f t="shared" si="66"/>
        <v>0</v>
      </c>
      <c r="Q34" s="70">
        <f t="shared" si="66"/>
        <v>0</v>
      </c>
      <c r="R34" s="70">
        <f t="shared" si="66"/>
        <v>0</v>
      </c>
      <c r="S34" s="70">
        <f t="shared" si="66"/>
        <v>0</v>
      </c>
      <c r="T34" s="70">
        <f t="shared" si="66"/>
        <v>0</v>
      </c>
      <c r="U34" s="70">
        <f t="shared" si="66"/>
        <v>0</v>
      </c>
      <c r="V34" s="70">
        <f t="shared" si="66"/>
        <v>0</v>
      </c>
      <c r="W34" s="70">
        <f t="shared" si="66"/>
        <v>0</v>
      </c>
      <c r="X34" s="70">
        <f t="shared" si="66"/>
        <v>0</v>
      </c>
      <c r="Y34" s="70">
        <f t="shared" si="66"/>
        <v>0</v>
      </c>
      <c r="Z34" s="70">
        <f t="shared" si="66"/>
        <v>0</v>
      </c>
      <c r="AA34" s="70">
        <f t="shared" si="66"/>
        <v>0</v>
      </c>
      <c r="AB34" s="70">
        <f t="shared" si="66"/>
        <v>0</v>
      </c>
      <c r="AC34" s="70">
        <f t="shared" si="66"/>
        <v>0</v>
      </c>
      <c r="AD34" s="70">
        <f t="shared" si="66"/>
        <v>0</v>
      </c>
      <c r="AE34" s="70">
        <f t="shared" si="66"/>
        <v>0</v>
      </c>
      <c r="AF34" s="70">
        <f t="shared" si="66"/>
        <v>0</v>
      </c>
      <c r="AG34" s="70">
        <f t="shared" si="66"/>
        <v>0</v>
      </c>
      <c r="AH34" s="70">
        <f t="shared" si="66"/>
        <v>0</v>
      </c>
      <c r="AI34" s="70">
        <f t="shared" si="66"/>
        <v>0</v>
      </c>
      <c r="AJ34" s="70">
        <f t="shared" si="66"/>
        <v>0</v>
      </c>
      <c r="AK34" s="70">
        <f t="shared" si="66"/>
        <v>0</v>
      </c>
      <c r="AL34" s="70">
        <f t="shared" si="66"/>
        <v>0</v>
      </c>
      <c r="AM34" s="70">
        <f t="shared" si="66"/>
        <v>0</v>
      </c>
      <c r="AN34" s="70">
        <f t="shared" si="66"/>
        <v>0</v>
      </c>
      <c r="AO34" s="70">
        <f t="shared" si="66"/>
        <v>0</v>
      </c>
      <c r="AP34" s="70">
        <f t="shared" si="66"/>
        <v>0</v>
      </c>
      <c r="AQ34" s="70">
        <f t="shared" si="66"/>
        <v>0</v>
      </c>
      <c r="AR34" s="70">
        <f t="shared" si="66"/>
        <v>0</v>
      </c>
      <c r="AS34" s="70">
        <f t="shared" si="66"/>
        <v>0</v>
      </c>
      <c r="AT34" s="70">
        <f t="shared" si="66"/>
        <v>0</v>
      </c>
      <c r="AU34" s="70">
        <f t="shared" si="66"/>
        <v>0</v>
      </c>
      <c r="AV34" s="70">
        <f t="shared" si="66"/>
        <v>0</v>
      </c>
      <c r="AW34" s="70">
        <f t="shared" si="66"/>
        <v>0</v>
      </c>
      <c r="AX34" s="70">
        <f t="shared" si="66"/>
        <v>0</v>
      </c>
      <c r="AY34" s="70">
        <f t="shared" si="66"/>
        <v>0</v>
      </c>
      <c r="AZ34" s="70">
        <f t="shared" si="66"/>
        <v>0</v>
      </c>
      <c r="BA34" s="70">
        <f t="shared" si="66"/>
        <v>0</v>
      </c>
      <c r="BB34" s="70">
        <f t="shared" si="66"/>
        <v>0</v>
      </c>
      <c r="BC34" s="70">
        <f t="shared" si="66"/>
        <v>0</v>
      </c>
      <c r="BD34" s="70">
        <f t="shared" si="66"/>
        <v>0</v>
      </c>
      <c r="BE34" s="70">
        <f t="shared" si="66"/>
        <v>0</v>
      </c>
      <c r="BF34" s="70">
        <f t="shared" si="66"/>
        <v>0</v>
      </c>
      <c r="BG34" s="70">
        <f t="shared" si="66"/>
        <v>0</v>
      </c>
      <c r="BH34" s="70">
        <f t="shared" si="66"/>
        <v>0</v>
      </c>
      <c r="BI34" s="70">
        <f t="shared" si="66"/>
        <v>0</v>
      </c>
      <c r="BJ34" s="70">
        <f t="shared" si="66"/>
        <v>0</v>
      </c>
      <c r="BK34" s="70">
        <f t="shared" si="66"/>
        <v>0</v>
      </c>
      <c r="BL34" s="70">
        <f t="shared" si="66"/>
        <v>0</v>
      </c>
      <c r="BM34" s="70">
        <f t="shared" si="66"/>
        <v>0</v>
      </c>
      <c r="BN34" s="70">
        <f t="shared" si="66"/>
        <v>0</v>
      </c>
      <c r="BO34" s="70">
        <f t="shared" si="66"/>
        <v>0</v>
      </c>
      <c r="BP34" s="70">
        <f t="shared" si="66"/>
        <v>0</v>
      </c>
      <c r="BQ34" s="70">
        <f t="shared" ref="BQ34:EB34" si="67">IF(WEEKDAY(BQ4,2)=5,(HLOOKUP(BQ4+4,Journalier_HLV_Inter,24,FALSE)-HLOOKUP(BQ4+5,Journalier_HLV_Inter,25,FALSE)),IF(AND(WEEKDAY(BQ4,2)=1,COUNTIF(Jours_fériés,BQ4+2)),HLOOKUP(BQ4+3,Journalier_HLV_Inter,24,FALSE)-HLOOKUP(BQ4+4,Journalier_HLV_Inter,25,FALSE),IF(AND(WEEKDAY(BQ4,2)=1,COUNTIF(Jours_fériés,BQ4+3)),HLOOKUP(BQ4+2,Journalier_HLV_Inter,24,FALSE)-HLOOKUP(BQ4+4,Journalier_HLV_Inter,25,FALSE),IF(AND(WEEKDAY(BQ4,2)=2,COUNTIF(Jours_fériés,BQ4+2)),HLOOKUP(BQ4+3,Journalier_HLV_Inter,24,FALSE)-HLOOKUP(BQ4+6,Journalier_HLV_Inter,25,FALSE),IF(AND(WEEKDAY(BQ4,2)=2,COUNTIF(Jours_fériés,BQ4+3)),HLOOKUP(BQ4+2,Journalier_HLV_Inter,24,FALSE)-HLOOKUP(BQ4+6,Journalier_HLV_Inter,25,FALSE),IF(AND(WEEKDAY(BQ4,2)=3,COUNTIF(Jours_fériés,BQ4+2)),HLOOKUP(BQ4+5,Journalier_HLV_Inter,24,FALSE)-HLOOKUP(BQ4+6,Journalier_HLV_Inter,25,FALSE),IF(AND(WEEKDAY(BQ4,2)=3,COUNTIF(Jours_fériés,BQ4+5)),HLOOKUP(BQ4+2,Journalier_HLV_Inter,24,FALSE)-HLOOKUP(BQ4+6,Journalier_HLV_Inter,25,FALSE),IF(AND(WEEKDAY(BQ4,2)=3,COUNTIF(Jours_fériés,AND(BQ4+2,BQ4+5))),HLOOKUP(BQ4+6,Journalier_HLV_Inter,24,FALSE)-HLOOKUP(BQ4+7,Journalier_HLV_Inter,25,FALSE),IF(WEEKDAY(BQ4,2)=4,(HLOOKUP(BQ4+4,Journalier_HLV_Inter,8,FALSE)-HLOOKUP(BQ4+5,Journalier_HLV_Inter,24,FALSE)),IF(AND(WEEKDAY(BQ4,2)=4,COUNTIF(Jours_fériés,BQ4+4)),HLOOKUP(BQ4+6,Journalier_HLV_Inter,24,FALSE)-HLOOKUP(BQ4+7,Journalier_HLV_Inter,25,FALSE),IF(AND(WEEKDAY(BQ4,2)=4,COUNTIF(Jours_fériés,BQ4+5)),HLOOKUP(BQ4+7,Journalier_HLV_Inter,24,FALSE)-HLOOKUP(BQ4+8,Journalier_HLV_Inter,25,FALSE),IF(AND(WEEKDAY(BQ4,2)=5,COUNTIF(Jours_fériés,BQ4+4)),HLOOKUP(BQ4+5,Journalier_HLV_Inter,24,FALSE)-HLOOKUP(BQ4+6,Journalier_HLV_Inter,25,FALSE),IF(AND(WEEKDAY(BQ4,2)=5,COUNTIF(Jours_fériés,BQ4+5)),HLOOKUP(BQ4+4,Journalier_HLV_Inter,24,FALSE)-HLOOKUP(BQ4+6,Journalier_HLV_Inter,25,FALSE),IF(COUNTIF(Week_end,BQ4),0,IF(COUNTIF(Jours_fériés,BQ4),0,HLOOKUP(BQ4+2,Journalier_HLV_Inter,24,FALSE)-HLOOKUP(BQ4+3,Journalier_HLV_Inter,25,FALSE))))))))))))))))</f>
        <v>0</v>
      </c>
      <c r="BR34" s="70">
        <f t="shared" si="67"/>
        <v>0</v>
      </c>
      <c r="BS34" s="70">
        <f t="shared" si="67"/>
        <v>0</v>
      </c>
      <c r="BT34" s="70">
        <f t="shared" si="67"/>
        <v>0</v>
      </c>
      <c r="BU34" s="70">
        <f t="shared" si="67"/>
        <v>0</v>
      </c>
      <c r="BV34" s="70">
        <f t="shared" si="67"/>
        <v>0</v>
      </c>
      <c r="BW34" s="70">
        <f t="shared" si="67"/>
        <v>0</v>
      </c>
      <c r="BX34" s="70">
        <f t="shared" si="67"/>
        <v>0</v>
      </c>
      <c r="BY34" s="70">
        <f t="shared" si="67"/>
        <v>0</v>
      </c>
      <c r="BZ34" s="70">
        <f t="shared" si="67"/>
        <v>0</v>
      </c>
      <c r="CA34" s="70">
        <f t="shared" si="67"/>
        <v>0</v>
      </c>
      <c r="CB34" s="70">
        <f t="shared" si="67"/>
        <v>0</v>
      </c>
      <c r="CC34" s="70">
        <f t="shared" si="67"/>
        <v>0</v>
      </c>
      <c r="CD34" s="70">
        <f t="shared" si="67"/>
        <v>0</v>
      </c>
      <c r="CE34" s="70">
        <f t="shared" si="67"/>
        <v>0</v>
      </c>
      <c r="CF34" s="70">
        <f t="shared" si="67"/>
        <v>0</v>
      </c>
      <c r="CG34" s="70">
        <f t="shared" si="67"/>
        <v>0</v>
      </c>
      <c r="CH34" s="70">
        <f t="shared" si="67"/>
        <v>0</v>
      </c>
      <c r="CI34" s="70">
        <f t="shared" si="67"/>
        <v>0</v>
      </c>
      <c r="CJ34" s="70">
        <f t="shared" si="67"/>
        <v>0</v>
      </c>
      <c r="CK34" s="70">
        <f t="shared" si="67"/>
        <v>0</v>
      </c>
      <c r="CL34" s="70">
        <f t="shared" si="67"/>
        <v>0</v>
      </c>
      <c r="CM34" s="70">
        <f t="shared" si="67"/>
        <v>0</v>
      </c>
      <c r="CN34" s="70">
        <f t="shared" si="67"/>
        <v>0</v>
      </c>
      <c r="CO34" s="70">
        <f t="shared" si="67"/>
        <v>0</v>
      </c>
      <c r="CP34" s="70">
        <f t="shared" si="67"/>
        <v>0</v>
      </c>
      <c r="CQ34" s="70">
        <f t="shared" si="67"/>
        <v>0</v>
      </c>
      <c r="CR34" s="70">
        <f t="shared" si="67"/>
        <v>0</v>
      </c>
      <c r="CS34" s="70">
        <f t="shared" si="67"/>
        <v>0</v>
      </c>
      <c r="CT34" s="70">
        <f t="shared" si="67"/>
        <v>0</v>
      </c>
      <c r="CU34" s="70">
        <f t="shared" si="67"/>
        <v>0</v>
      </c>
      <c r="CV34" s="70">
        <f t="shared" si="67"/>
        <v>0</v>
      </c>
      <c r="CW34" s="70">
        <f t="shared" si="67"/>
        <v>0</v>
      </c>
      <c r="CX34" s="70">
        <f t="shared" si="67"/>
        <v>0</v>
      </c>
      <c r="CY34" s="70">
        <f t="shared" si="67"/>
        <v>0</v>
      </c>
      <c r="CZ34" s="70">
        <f t="shared" si="67"/>
        <v>0</v>
      </c>
      <c r="DA34" s="70">
        <f t="shared" si="67"/>
        <v>0</v>
      </c>
      <c r="DB34" s="70">
        <f t="shared" si="67"/>
        <v>0</v>
      </c>
      <c r="DC34" s="70">
        <f t="shared" si="67"/>
        <v>0</v>
      </c>
      <c r="DD34" s="70">
        <f t="shared" si="67"/>
        <v>0</v>
      </c>
      <c r="DE34" s="70">
        <f t="shared" si="67"/>
        <v>0</v>
      </c>
      <c r="DF34" s="70">
        <f t="shared" si="67"/>
        <v>0</v>
      </c>
      <c r="DG34" s="70">
        <f t="shared" si="67"/>
        <v>0</v>
      </c>
      <c r="DH34" s="70">
        <f t="shared" si="67"/>
        <v>0</v>
      </c>
      <c r="DI34" s="70">
        <f t="shared" si="67"/>
        <v>0</v>
      </c>
      <c r="DJ34" s="70">
        <f t="shared" si="67"/>
        <v>0</v>
      </c>
      <c r="DK34" s="70">
        <f t="shared" si="67"/>
        <v>0</v>
      </c>
      <c r="DL34" s="70">
        <f t="shared" si="67"/>
        <v>0</v>
      </c>
      <c r="DM34" s="70">
        <f t="shared" si="67"/>
        <v>0</v>
      </c>
      <c r="DN34" s="70">
        <f t="shared" si="67"/>
        <v>0</v>
      </c>
      <c r="DO34" s="70">
        <f t="shared" si="67"/>
        <v>0</v>
      </c>
      <c r="DP34" s="70">
        <f t="shared" si="67"/>
        <v>0</v>
      </c>
      <c r="DQ34" s="70">
        <f t="shared" si="67"/>
        <v>0</v>
      </c>
      <c r="DR34" s="70">
        <f t="shared" si="67"/>
        <v>0</v>
      </c>
      <c r="DS34" s="70">
        <f t="shared" si="67"/>
        <v>0</v>
      </c>
      <c r="DT34" s="70">
        <f t="shared" si="67"/>
        <v>0</v>
      </c>
      <c r="DU34" s="70">
        <f t="shared" si="67"/>
        <v>0</v>
      </c>
      <c r="DV34" s="70">
        <f t="shared" si="67"/>
        <v>0</v>
      </c>
      <c r="DW34" s="70">
        <f t="shared" si="67"/>
        <v>0</v>
      </c>
      <c r="DX34" s="70">
        <f t="shared" si="67"/>
        <v>0</v>
      </c>
      <c r="DY34" s="70">
        <f t="shared" si="67"/>
        <v>0</v>
      </c>
      <c r="DZ34" s="70">
        <f t="shared" si="67"/>
        <v>0</v>
      </c>
      <c r="EA34" s="70">
        <f t="shared" si="67"/>
        <v>0</v>
      </c>
      <c r="EB34" s="70">
        <f t="shared" si="67"/>
        <v>0</v>
      </c>
      <c r="EC34" s="70">
        <f t="shared" ref="EC34:GN34" si="68">IF(WEEKDAY(EC4,2)=5,(HLOOKUP(EC4+4,Journalier_HLV_Inter,24,FALSE)-HLOOKUP(EC4+5,Journalier_HLV_Inter,25,FALSE)),IF(AND(WEEKDAY(EC4,2)=1,COUNTIF(Jours_fériés,EC4+2)),HLOOKUP(EC4+3,Journalier_HLV_Inter,24,FALSE)-HLOOKUP(EC4+4,Journalier_HLV_Inter,25,FALSE),IF(AND(WEEKDAY(EC4,2)=1,COUNTIF(Jours_fériés,EC4+3)),HLOOKUP(EC4+2,Journalier_HLV_Inter,24,FALSE)-HLOOKUP(EC4+4,Journalier_HLV_Inter,25,FALSE),IF(AND(WEEKDAY(EC4,2)=2,COUNTIF(Jours_fériés,EC4+2)),HLOOKUP(EC4+3,Journalier_HLV_Inter,24,FALSE)-HLOOKUP(EC4+6,Journalier_HLV_Inter,25,FALSE),IF(AND(WEEKDAY(EC4,2)=2,COUNTIF(Jours_fériés,EC4+3)),HLOOKUP(EC4+2,Journalier_HLV_Inter,24,FALSE)-HLOOKUP(EC4+6,Journalier_HLV_Inter,25,FALSE),IF(AND(WEEKDAY(EC4,2)=3,COUNTIF(Jours_fériés,EC4+2)),HLOOKUP(EC4+5,Journalier_HLV_Inter,24,FALSE)-HLOOKUP(EC4+6,Journalier_HLV_Inter,25,FALSE),IF(AND(WEEKDAY(EC4,2)=3,COUNTIF(Jours_fériés,EC4+5)),HLOOKUP(EC4+2,Journalier_HLV_Inter,24,FALSE)-HLOOKUP(EC4+6,Journalier_HLV_Inter,25,FALSE),IF(AND(WEEKDAY(EC4,2)=3,COUNTIF(Jours_fériés,AND(EC4+2,EC4+5))),HLOOKUP(EC4+6,Journalier_HLV_Inter,24,FALSE)-HLOOKUP(EC4+7,Journalier_HLV_Inter,25,FALSE),IF(WEEKDAY(EC4,2)=4,(HLOOKUP(EC4+4,Journalier_HLV_Inter,8,FALSE)-HLOOKUP(EC4+5,Journalier_HLV_Inter,24,FALSE)),IF(AND(WEEKDAY(EC4,2)=4,COUNTIF(Jours_fériés,EC4+4)),HLOOKUP(EC4+6,Journalier_HLV_Inter,24,FALSE)-HLOOKUP(EC4+7,Journalier_HLV_Inter,25,FALSE),IF(AND(WEEKDAY(EC4,2)=4,COUNTIF(Jours_fériés,EC4+5)),HLOOKUP(EC4+7,Journalier_HLV_Inter,24,FALSE)-HLOOKUP(EC4+8,Journalier_HLV_Inter,25,FALSE),IF(AND(WEEKDAY(EC4,2)=5,COUNTIF(Jours_fériés,EC4+4)),HLOOKUP(EC4+5,Journalier_HLV_Inter,24,FALSE)-HLOOKUP(EC4+6,Journalier_HLV_Inter,25,FALSE),IF(AND(WEEKDAY(EC4,2)=5,COUNTIF(Jours_fériés,EC4+5)),HLOOKUP(EC4+4,Journalier_HLV_Inter,24,FALSE)-HLOOKUP(EC4+6,Journalier_HLV_Inter,25,FALSE),IF(COUNTIF(Week_end,EC4),0,IF(COUNTIF(Jours_fériés,EC4),0,HLOOKUP(EC4+2,Journalier_HLV_Inter,24,FALSE)-HLOOKUP(EC4+3,Journalier_HLV_Inter,25,FALSE))))))))))))))))</f>
        <v>0</v>
      </c>
      <c r="ED34" s="70">
        <f t="shared" si="68"/>
        <v>0</v>
      </c>
      <c r="EE34" s="70">
        <f t="shared" si="68"/>
        <v>0</v>
      </c>
      <c r="EF34" s="70">
        <f t="shared" si="68"/>
        <v>0</v>
      </c>
      <c r="EG34" s="70">
        <f t="shared" si="68"/>
        <v>0</v>
      </c>
      <c r="EH34" s="70">
        <f t="shared" si="68"/>
        <v>0</v>
      </c>
      <c r="EI34" s="70">
        <f t="shared" si="68"/>
        <v>0</v>
      </c>
      <c r="EJ34" s="70">
        <f t="shared" si="68"/>
        <v>0</v>
      </c>
      <c r="EK34" s="70">
        <f t="shared" si="68"/>
        <v>0</v>
      </c>
      <c r="EL34" s="70">
        <f t="shared" si="68"/>
        <v>0</v>
      </c>
      <c r="EM34" s="70">
        <f t="shared" si="68"/>
        <v>0</v>
      </c>
      <c r="EN34" s="70">
        <f t="shared" si="68"/>
        <v>0</v>
      </c>
      <c r="EO34" s="70">
        <f t="shared" si="68"/>
        <v>0</v>
      </c>
      <c r="EP34" s="70">
        <f t="shared" si="68"/>
        <v>0</v>
      </c>
      <c r="EQ34" s="70">
        <f t="shared" si="68"/>
        <v>0</v>
      </c>
      <c r="ER34" s="70">
        <f t="shared" si="68"/>
        <v>0</v>
      </c>
      <c r="ES34" s="70">
        <f t="shared" si="68"/>
        <v>0</v>
      </c>
      <c r="ET34" s="70">
        <f t="shared" si="68"/>
        <v>0</v>
      </c>
      <c r="EU34" s="70">
        <f t="shared" si="68"/>
        <v>0</v>
      </c>
      <c r="EV34" s="70">
        <f t="shared" si="68"/>
        <v>0</v>
      </c>
      <c r="EW34" s="70">
        <f t="shared" si="68"/>
        <v>0</v>
      </c>
      <c r="EX34" s="70">
        <f t="shared" si="68"/>
        <v>0</v>
      </c>
      <c r="EY34" s="70">
        <f t="shared" si="68"/>
        <v>0</v>
      </c>
      <c r="EZ34" s="70">
        <f t="shared" si="68"/>
        <v>0</v>
      </c>
      <c r="FA34" s="70">
        <f t="shared" si="68"/>
        <v>0</v>
      </c>
      <c r="FB34" s="70">
        <f t="shared" si="68"/>
        <v>0</v>
      </c>
      <c r="FC34" s="70">
        <f t="shared" si="68"/>
        <v>0</v>
      </c>
      <c r="FD34" s="70">
        <f t="shared" si="68"/>
        <v>0</v>
      </c>
      <c r="FE34" s="70">
        <f t="shared" si="68"/>
        <v>0</v>
      </c>
      <c r="FF34" s="70">
        <f t="shared" si="68"/>
        <v>0</v>
      </c>
      <c r="FG34" s="70">
        <f t="shared" si="68"/>
        <v>0</v>
      </c>
      <c r="FH34" s="70">
        <f t="shared" si="68"/>
        <v>0</v>
      </c>
      <c r="FI34" s="70">
        <f t="shared" si="68"/>
        <v>0</v>
      </c>
      <c r="FJ34" s="70">
        <f t="shared" si="68"/>
        <v>0</v>
      </c>
      <c r="FK34" s="70">
        <f t="shared" si="68"/>
        <v>0</v>
      </c>
      <c r="FL34" s="70">
        <f t="shared" si="68"/>
        <v>0</v>
      </c>
      <c r="FM34" s="70">
        <f t="shared" si="68"/>
        <v>0</v>
      </c>
      <c r="FN34" s="70">
        <f t="shared" si="68"/>
        <v>0</v>
      </c>
      <c r="FO34" s="70">
        <f t="shared" si="68"/>
        <v>0</v>
      </c>
      <c r="FP34" s="70">
        <f t="shared" si="68"/>
        <v>0</v>
      </c>
      <c r="FQ34" s="70">
        <f t="shared" si="68"/>
        <v>0</v>
      </c>
      <c r="FR34" s="70">
        <f t="shared" si="68"/>
        <v>0</v>
      </c>
      <c r="FS34" s="70">
        <f t="shared" si="68"/>
        <v>0</v>
      </c>
      <c r="FT34" s="70">
        <f t="shared" si="68"/>
        <v>0</v>
      </c>
      <c r="FU34" s="70">
        <f t="shared" si="68"/>
        <v>0</v>
      </c>
      <c r="FV34" s="70">
        <f t="shared" si="68"/>
        <v>0</v>
      </c>
      <c r="FW34" s="70">
        <f t="shared" si="68"/>
        <v>0</v>
      </c>
      <c r="FX34" s="70">
        <f t="shared" si="68"/>
        <v>0</v>
      </c>
      <c r="FY34" s="70">
        <f t="shared" si="68"/>
        <v>0</v>
      </c>
      <c r="FZ34" s="70">
        <f t="shared" si="68"/>
        <v>0</v>
      </c>
      <c r="GA34" s="70">
        <f t="shared" si="68"/>
        <v>0</v>
      </c>
      <c r="GB34" s="70">
        <f t="shared" si="68"/>
        <v>0</v>
      </c>
      <c r="GC34" s="70">
        <f t="shared" si="68"/>
        <v>0</v>
      </c>
      <c r="GD34" s="70">
        <f t="shared" si="68"/>
        <v>0</v>
      </c>
      <c r="GE34" s="70">
        <f t="shared" si="68"/>
        <v>0</v>
      </c>
      <c r="GF34" s="70">
        <f t="shared" si="68"/>
        <v>0</v>
      </c>
      <c r="GG34" s="70">
        <f t="shared" si="68"/>
        <v>0</v>
      </c>
      <c r="GH34" s="70">
        <f t="shared" si="68"/>
        <v>0</v>
      </c>
      <c r="GI34" s="70">
        <f t="shared" si="68"/>
        <v>0</v>
      </c>
      <c r="GJ34" s="70">
        <f t="shared" si="68"/>
        <v>0</v>
      </c>
      <c r="GK34" s="70">
        <f t="shared" si="68"/>
        <v>0</v>
      </c>
      <c r="GL34" s="70">
        <f t="shared" si="68"/>
        <v>0</v>
      </c>
      <c r="GM34" s="70">
        <f t="shared" si="68"/>
        <v>0</v>
      </c>
      <c r="GN34" s="70">
        <f t="shared" si="68"/>
        <v>0</v>
      </c>
      <c r="GO34" s="70">
        <f t="shared" ref="GO34:IZ34" si="69">IF(WEEKDAY(GO4,2)=5,(HLOOKUP(GO4+4,Journalier_HLV_Inter,24,FALSE)-HLOOKUP(GO4+5,Journalier_HLV_Inter,25,FALSE)),IF(AND(WEEKDAY(GO4,2)=1,COUNTIF(Jours_fériés,GO4+2)),HLOOKUP(GO4+3,Journalier_HLV_Inter,24,FALSE)-HLOOKUP(GO4+4,Journalier_HLV_Inter,25,FALSE),IF(AND(WEEKDAY(GO4,2)=1,COUNTIF(Jours_fériés,GO4+3)),HLOOKUP(GO4+2,Journalier_HLV_Inter,24,FALSE)-HLOOKUP(GO4+4,Journalier_HLV_Inter,25,FALSE),IF(AND(WEEKDAY(GO4,2)=2,COUNTIF(Jours_fériés,GO4+2)),HLOOKUP(GO4+3,Journalier_HLV_Inter,24,FALSE)-HLOOKUP(GO4+6,Journalier_HLV_Inter,25,FALSE),IF(AND(WEEKDAY(GO4,2)=2,COUNTIF(Jours_fériés,GO4+3)),HLOOKUP(GO4+2,Journalier_HLV_Inter,24,FALSE)-HLOOKUP(GO4+6,Journalier_HLV_Inter,25,FALSE),IF(AND(WEEKDAY(GO4,2)=3,COUNTIF(Jours_fériés,GO4+2)),HLOOKUP(GO4+5,Journalier_HLV_Inter,24,FALSE)-HLOOKUP(GO4+6,Journalier_HLV_Inter,25,FALSE),IF(AND(WEEKDAY(GO4,2)=3,COUNTIF(Jours_fériés,GO4+5)),HLOOKUP(GO4+2,Journalier_HLV_Inter,24,FALSE)-HLOOKUP(GO4+6,Journalier_HLV_Inter,25,FALSE),IF(AND(WEEKDAY(GO4,2)=3,COUNTIF(Jours_fériés,AND(GO4+2,GO4+5))),HLOOKUP(GO4+6,Journalier_HLV_Inter,24,FALSE)-HLOOKUP(GO4+7,Journalier_HLV_Inter,25,FALSE),IF(WEEKDAY(GO4,2)=4,(HLOOKUP(GO4+4,Journalier_HLV_Inter,8,FALSE)-HLOOKUP(GO4+5,Journalier_HLV_Inter,24,FALSE)),IF(AND(WEEKDAY(GO4,2)=4,COUNTIF(Jours_fériés,GO4+4)),HLOOKUP(GO4+6,Journalier_HLV_Inter,24,FALSE)-HLOOKUP(GO4+7,Journalier_HLV_Inter,25,FALSE),IF(AND(WEEKDAY(GO4,2)=4,COUNTIF(Jours_fériés,GO4+5)),HLOOKUP(GO4+7,Journalier_HLV_Inter,24,FALSE)-HLOOKUP(GO4+8,Journalier_HLV_Inter,25,FALSE),IF(AND(WEEKDAY(GO4,2)=5,COUNTIF(Jours_fériés,GO4+4)),HLOOKUP(GO4+5,Journalier_HLV_Inter,24,FALSE)-HLOOKUP(GO4+6,Journalier_HLV_Inter,25,FALSE),IF(AND(WEEKDAY(GO4,2)=5,COUNTIF(Jours_fériés,GO4+5)),HLOOKUP(GO4+4,Journalier_HLV_Inter,24,FALSE)-HLOOKUP(GO4+6,Journalier_HLV_Inter,25,FALSE),IF(COUNTIF(Week_end,GO4),0,IF(COUNTIF(Jours_fériés,GO4),0,HLOOKUP(GO4+2,Journalier_HLV_Inter,24,FALSE)-HLOOKUP(GO4+3,Journalier_HLV_Inter,25,FALSE))))))))))))))))</f>
        <v>0</v>
      </c>
      <c r="GP34" s="70">
        <f t="shared" si="69"/>
        <v>0</v>
      </c>
      <c r="GQ34" s="70">
        <f t="shared" si="69"/>
        <v>0</v>
      </c>
      <c r="GR34" s="70">
        <f t="shared" si="69"/>
        <v>0</v>
      </c>
      <c r="GS34" s="70">
        <f t="shared" si="69"/>
        <v>0</v>
      </c>
      <c r="GT34" s="70">
        <f t="shared" si="69"/>
        <v>0</v>
      </c>
      <c r="GU34" s="70">
        <f t="shared" si="69"/>
        <v>0</v>
      </c>
      <c r="GV34" s="70">
        <f t="shared" si="69"/>
        <v>0</v>
      </c>
      <c r="GW34" s="70">
        <f t="shared" si="69"/>
        <v>0</v>
      </c>
      <c r="GX34" s="70">
        <f t="shared" si="69"/>
        <v>0</v>
      </c>
      <c r="GY34" s="70">
        <f t="shared" si="69"/>
        <v>0</v>
      </c>
      <c r="GZ34" s="70">
        <f t="shared" si="69"/>
        <v>0</v>
      </c>
      <c r="HA34" s="70">
        <f t="shared" si="69"/>
        <v>0</v>
      </c>
      <c r="HB34" s="70">
        <f t="shared" si="69"/>
        <v>0</v>
      </c>
      <c r="HC34" s="70">
        <f t="shared" si="69"/>
        <v>0</v>
      </c>
      <c r="HD34" s="70">
        <f t="shared" si="69"/>
        <v>0</v>
      </c>
      <c r="HE34" s="70">
        <f t="shared" si="69"/>
        <v>0</v>
      </c>
      <c r="HF34" s="70">
        <f t="shared" si="69"/>
        <v>0</v>
      </c>
      <c r="HG34" s="70">
        <f t="shared" si="69"/>
        <v>0</v>
      </c>
      <c r="HH34" s="70">
        <f t="shared" si="69"/>
        <v>0</v>
      </c>
      <c r="HI34" s="70">
        <f t="shared" si="69"/>
        <v>0</v>
      </c>
      <c r="HJ34" s="70">
        <f t="shared" si="69"/>
        <v>0</v>
      </c>
      <c r="HK34" s="70">
        <f t="shared" si="69"/>
        <v>0</v>
      </c>
      <c r="HL34" s="70">
        <f t="shared" si="69"/>
        <v>0</v>
      </c>
      <c r="HM34" s="70">
        <f t="shared" si="69"/>
        <v>0</v>
      </c>
      <c r="HN34" s="70">
        <f t="shared" si="69"/>
        <v>0</v>
      </c>
      <c r="HO34" s="70">
        <f t="shared" si="69"/>
        <v>0</v>
      </c>
      <c r="HP34" s="70">
        <f t="shared" si="69"/>
        <v>0</v>
      </c>
      <c r="HQ34" s="70">
        <f t="shared" si="69"/>
        <v>0</v>
      </c>
      <c r="HR34" s="70">
        <f t="shared" si="69"/>
        <v>0</v>
      </c>
      <c r="HS34" s="70">
        <f t="shared" si="69"/>
        <v>0</v>
      </c>
      <c r="HT34" s="70">
        <f t="shared" si="69"/>
        <v>0</v>
      </c>
      <c r="HU34" s="70">
        <f t="shared" si="69"/>
        <v>0</v>
      </c>
      <c r="HV34" s="70">
        <f t="shared" si="69"/>
        <v>0</v>
      </c>
      <c r="HW34" s="70">
        <f t="shared" si="69"/>
        <v>0</v>
      </c>
      <c r="HX34" s="70">
        <f t="shared" si="69"/>
        <v>0</v>
      </c>
      <c r="HY34" s="70">
        <f t="shared" si="69"/>
        <v>0</v>
      </c>
      <c r="HZ34" s="70">
        <f t="shared" si="69"/>
        <v>0</v>
      </c>
      <c r="IA34" s="70">
        <f t="shared" si="69"/>
        <v>0</v>
      </c>
      <c r="IB34" s="70">
        <f t="shared" si="69"/>
        <v>0</v>
      </c>
      <c r="IC34" s="70">
        <f t="shared" si="69"/>
        <v>0</v>
      </c>
      <c r="ID34" s="70">
        <f t="shared" si="69"/>
        <v>0</v>
      </c>
      <c r="IE34" s="70">
        <f t="shared" si="69"/>
        <v>0</v>
      </c>
      <c r="IF34" s="70">
        <f t="shared" si="69"/>
        <v>0</v>
      </c>
      <c r="IG34" s="70">
        <f t="shared" si="69"/>
        <v>0</v>
      </c>
      <c r="IH34" s="70">
        <f t="shared" si="69"/>
        <v>0</v>
      </c>
      <c r="II34" s="70">
        <f t="shared" si="69"/>
        <v>0</v>
      </c>
      <c r="IJ34" s="70">
        <f t="shared" si="69"/>
        <v>0</v>
      </c>
      <c r="IK34" s="70">
        <f t="shared" si="69"/>
        <v>0</v>
      </c>
      <c r="IL34" s="70">
        <f t="shared" si="69"/>
        <v>0</v>
      </c>
      <c r="IM34" s="70">
        <f t="shared" si="69"/>
        <v>0</v>
      </c>
      <c r="IN34" s="70">
        <f t="shared" si="69"/>
        <v>0</v>
      </c>
      <c r="IO34" s="70">
        <f t="shared" si="69"/>
        <v>0</v>
      </c>
      <c r="IP34" s="70">
        <f t="shared" si="69"/>
        <v>0</v>
      </c>
      <c r="IQ34" s="70">
        <f t="shared" si="69"/>
        <v>0</v>
      </c>
      <c r="IR34" s="70">
        <f t="shared" si="69"/>
        <v>0</v>
      </c>
      <c r="IS34" s="70">
        <f t="shared" si="69"/>
        <v>0</v>
      </c>
      <c r="IT34" s="70">
        <f t="shared" si="69"/>
        <v>0</v>
      </c>
      <c r="IU34" s="70">
        <f t="shared" si="69"/>
        <v>0</v>
      </c>
      <c r="IV34" s="70">
        <f t="shared" si="69"/>
        <v>0</v>
      </c>
      <c r="IW34" s="70">
        <f t="shared" si="69"/>
        <v>0</v>
      </c>
      <c r="IX34" s="70">
        <f t="shared" si="69"/>
        <v>0</v>
      </c>
      <c r="IY34" s="70">
        <f t="shared" si="69"/>
        <v>0</v>
      </c>
      <c r="IZ34" s="70">
        <f t="shared" si="69"/>
        <v>0</v>
      </c>
      <c r="JA34" s="70">
        <f t="shared" ref="JA34:LL34" si="70">IF(WEEKDAY(JA4,2)=5,(HLOOKUP(JA4+4,Journalier_HLV_Inter,24,FALSE)-HLOOKUP(JA4+5,Journalier_HLV_Inter,25,FALSE)),IF(AND(WEEKDAY(JA4,2)=1,COUNTIF(Jours_fériés,JA4+2)),HLOOKUP(JA4+3,Journalier_HLV_Inter,24,FALSE)-HLOOKUP(JA4+4,Journalier_HLV_Inter,25,FALSE),IF(AND(WEEKDAY(JA4,2)=1,COUNTIF(Jours_fériés,JA4+3)),HLOOKUP(JA4+2,Journalier_HLV_Inter,24,FALSE)-HLOOKUP(JA4+4,Journalier_HLV_Inter,25,FALSE),IF(AND(WEEKDAY(JA4,2)=2,COUNTIF(Jours_fériés,JA4+2)),HLOOKUP(JA4+3,Journalier_HLV_Inter,24,FALSE)-HLOOKUP(JA4+6,Journalier_HLV_Inter,25,FALSE),IF(AND(WEEKDAY(JA4,2)=2,COUNTIF(Jours_fériés,JA4+3)),HLOOKUP(JA4+2,Journalier_HLV_Inter,24,FALSE)-HLOOKUP(JA4+6,Journalier_HLV_Inter,25,FALSE),IF(AND(WEEKDAY(JA4,2)=3,COUNTIF(Jours_fériés,JA4+2)),HLOOKUP(JA4+5,Journalier_HLV_Inter,24,FALSE)-HLOOKUP(JA4+6,Journalier_HLV_Inter,25,FALSE),IF(AND(WEEKDAY(JA4,2)=3,COUNTIF(Jours_fériés,JA4+5)),HLOOKUP(JA4+2,Journalier_HLV_Inter,24,FALSE)-HLOOKUP(JA4+6,Journalier_HLV_Inter,25,FALSE),IF(AND(WEEKDAY(JA4,2)=3,COUNTIF(Jours_fériés,AND(JA4+2,JA4+5))),HLOOKUP(JA4+6,Journalier_HLV_Inter,24,FALSE)-HLOOKUP(JA4+7,Journalier_HLV_Inter,25,FALSE),IF(WEEKDAY(JA4,2)=4,(HLOOKUP(JA4+4,Journalier_HLV_Inter,8,FALSE)-HLOOKUP(JA4+5,Journalier_HLV_Inter,24,FALSE)),IF(AND(WEEKDAY(JA4,2)=4,COUNTIF(Jours_fériés,JA4+4)),HLOOKUP(JA4+6,Journalier_HLV_Inter,24,FALSE)-HLOOKUP(JA4+7,Journalier_HLV_Inter,25,FALSE),IF(AND(WEEKDAY(JA4,2)=4,COUNTIF(Jours_fériés,JA4+5)),HLOOKUP(JA4+7,Journalier_HLV_Inter,24,FALSE)-HLOOKUP(JA4+8,Journalier_HLV_Inter,25,FALSE),IF(AND(WEEKDAY(JA4,2)=5,COUNTIF(Jours_fériés,JA4+4)),HLOOKUP(JA4+5,Journalier_HLV_Inter,24,FALSE)-HLOOKUP(JA4+6,Journalier_HLV_Inter,25,FALSE),IF(AND(WEEKDAY(JA4,2)=5,COUNTIF(Jours_fériés,JA4+5)),HLOOKUP(JA4+4,Journalier_HLV_Inter,24,FALSE)-HLOOKUP(JA4+6,Journalier_HLV_Inter,25,FALSE),IF(COUNTIF(Week_end,JA4),0,IF(COUNTIF(Jours_fériés,JA4),0,HLOOKUP(JA4+2,Journalier_HLV_Inter,24,FALSE)-HLOOKUP(JA4+3,Journalier_HLV_Inter,25,FALSE))))))))))))))))</f>
        <v>0</v>
      </c>
      <c r="JB34" s="70">
        <f t="shared" si="70"/>
        <v>0</v>
      </c>
      <c r="JC34" s="70">
        <f t="shared" si="70"/>
        <v>0</v>
      </c>
      <c r="JD34" s="70">
        <f t="shared" si="70"/>
        <v>0</v>
      </c>
      <c r="JE34" s="70">
        <f t="shared" si="70"/>
        <v>0</v>
      </c>
      <c r="JF34" s="70">
        <f t="shared" si="70"/>
        <v>0</v>
      </c>
      <c r="JG34" s="70">
        <f t="shared" si="70"/>
        <v>0</v>
      </c>
      <c r="JH34" s="70">
        <f t="shared" si="70"/>
        <v>0</v>
      </c>
      <c r="JI34" s="70">
        <f t="shared" si="70"/>
        <v>0</v>
      </c>
      <c r="JJ34" s="70">
        <f t="shared" si="70"/>
        <v>0</v>
      </c>
      <c r="JK34" s="70">
        <f t="shared" si="70"/>
        <v>0</v>
      </c>
      <c r="JL34" s="70">
        <f t="shared" si="70"/>
        <v>0</v>
      </c>
      <c r="JM34" s="70">
        <f t="shared" si="70"/>
        <v>0</v>
      </c>
      <c r="JN34" s="70">
        <f t="shared" si="70"/>
        <v>0</v>
      </c>
      <c r="JO34" s="70">
        <f t="shared" si="70"/>
        <v>0</v>
      </c>
      <c r="JP34" s="70">
        <f t="shared" si="70"/>
        <v>0</v>
      </c>
      <c r="JQ34" s="70">
        <f t="shared" si="70"/>
        <v>0</v>
      </c>
      <c r="JR34" s="70">
        <f t="shared" si="70"/>
        <v>0</v>
      </c>
      <c r="JS34" s="70">
        <f t="shared" si="70"/>
        <v>0</v>
      </c>
      <c r="JT34" s="70">
        <f t="shared" si="70"/>
        <v>0</v>
      </c>
      <c r="JU34" s="70">
        <f t="shared" si="70"/>
        <v>0</v>
      </c>
      <c r="JV34" s="70">
        <f t="shared" si="70"/>
        <v>0</v>
      </c>
      <c r="JW34" s="70">
        <f t="shared" si="70"/>
        <v>0</v>
      </c>
      <c r="JX34" s="70">
        <f t="shared" si="70"/>
        <v>0</v>
      </c>
      <c r="JY34" s="70">
        <f t="shared" si="70"/>
        <v>0</v>
      </c>
      <c r="JZ34" s="70">
        <f t="shared" si="70"/>
        <v>0</v>
      </c>
      <c r="KA34" s="70">
        <f t="shared" si="70"/>
        <v>0</v>
      </c>
      <c r="KB34" s="70">
        <f t="shared" si="70"/>
        <v>0</v>
      </c>
      <c r="KC34" s="70">
        <f t="shared" si="70"/>
        <v>0</v>
      </c>
      <c r="KD34" s="70">
        <f t="shared" si="70"/>
        <v>0</v>
      </c>
      <c r="KE34" s="70">
        <f t="shared" si="70"/>
        <v>0</v>
      </c>
      <c r="KF34" s="70">
        <f t="shared" si="70"/>
        <v>0</v>
      </c>
      <c r="KG34" s="70">
        <f t="shared" si="70"/>
        <v>0</v>
      </c>
      <c r="KH34" s="70">
        <f t="shared" si="70"/>
        <v>0</v>
      </c>
      <c r="KI34" s="70">
        <f t="shared" si="70"/>
        <v>0</v>
      </c>
      <c r="KJ34" s="70">
        <f t="shared" si="70"/>
        <v>0</v>
      </c>
      <c r="KK34" s="70">
        <f t="shared" si="70"/>
        <v>0</v>
      </c>
      <c r="KL34" s="70">
        <f t="shared" si="70"/>
        <v>0</v>
      </c>
      <c r="KM34" s="70">
        <f t="shared" si="70"/>
        <v>0</v>
      </c>
      <c r="KN34" s="70">
        <f t="shared" si="70"/>
        <v>0</v>
      </c>
      <c r="KO34" s="70">
        <f t="shared" si="70"/>
        <v>0</v>
      </c>
      <c r="KP34" s="70">
        <f t="shared" si="70"/>
        <v>0</v>
      </c>
      <c r="KQ34" s="70">
        <f t="shared" si="70"/>
        <v>0</v>
      </c>
      <c r="KR34" s="70">
        <f t="shared" si="70"/>
        <v>0</v>
      </c>
      <c r="KS34" s="70">
        <f t="shared" si="70"/>
        <v>0</v>
      </c>
      <c r="KT34" s="70">
        <f t="shared" si="70"/>
        <v>0</v>
      </c>
      <c r="KU34" s="70">
        <f t="shared" si="70"/>
        <v>0</v>
      </c>
      <c r="KV34" s="70">
        <f t="shared" si="70"/>
        <v>0</v>
      </c>
      <c r="KW34" s="70">
        <f t="shared" si="70"/>
        <v>0</v>
      </c>
      <c r="KX34" s="70">
        <f t="shared" si="70"/>
        <v>0</v>
      </c>
      <c r="KY34" s="70">
        <f t="shared" si="70"/>
        <v>0</v>
      </c>
      <c r="KZ34" s="70">
        <f t="shared" si="70"/>
        <v>0</v>
      </c>
      <c r="LA34" s="70">
        <f t="shared" si="70"/>
        <v>0</v>
      </c>
      <c r="LB34" s="70">
        <f t="shared" si="70"/>
        <v>0</v>
      </c>
      <c r="LC34" s="70">
        <f t="shared" si="70"/>
        <v>0</v>
      </c>
      <c r="LD34" s="70">
        <f t="shared" si="70"/>
        <v>0</v>
      </c>
      <c r="LE34" s="70">
        <f t="shared" si="70"/>
        <v>0</v>
      </c>
      <c r="LF34" s="70">
        <f t="shared" si="70"/>
        <v>0</v>
      </c>
      <c r="LG34" s="70">
        <f t="shared" si="70"/>
        <v>0</v>
      </c>
      <c r="LH34" s="70">
        <f t="shared" si="70"/>
        <v>0</v>
      </c>
      <c r="LI34" s="70">
        <f t="shared" si="70"/>
        <v>0</v>
      </c>
      <c r="LJ34" s="70">
        <f t="shared" si="70"/>
        <v>0</v>
      </c>
      <c r="LK34" s="70">
        <f t="shared" si="70"/>
        <v>0</v>
      </c>
      <c r="LL34" s="70">
        <f t="shared" si="70"/>
        <v>0</v>
      </c>
      <c r="LM34" s="70">
        <f t="shared" ref="LM34:ND34" si="71">IF(WEEKDAY(LM4,2)=5,(HLOOKUP(LM4+4,Journalier_HLV_Inter,24,FALSE)-HLOOKUP(LM4+5,Journalier_HLV_Inter,25,FALSE)),IF(AND(WEEKDAY(LM4,2)=1,COUNTIF(Jours_fériés,LM4+2)),HLOOKUP(LM4+3,Journalier_HLV_Inter,24,FALSE)-HLOOKUP(LM4+4,Journalier_HLV_Inter,25,FALSE),IF(AND(WEEKDAY(LM4,2)=1,COUNTIF(Jours_fériés,LM4+3)),HLOOKUP(LM4+2,Journalier_HLV_Inter,24,FALSE)-HLOOKUP(LM4+4,Journalier_HLV_Inter,25,FALSE),IF(AND(WEEKDAY(LM4,2)=2,COUNTIF(Jours_fériés,LM4+2)),HLOOKUP(LM4+3,Journalier_HLV_Inter,24,FALSE)-HLOOKUP(LM4+6,Journalier_HLV_Inter,25,FALSE),IF(AND(WEEKDAY(LM4,2)=2,COUNTIF(Jours_fériés,LM4+3)),HLOOKUP(LM4+2,Journalier_HLV_Inter,24,FALSE)-HLOOKUP(LM4+6,Journalier_HLV_Inter,25,FALSE),IF(AND(WEEKDAY(LM4,2)=3,COUNTIF(Jours_fériés,LM4+2)),HLOOKUP(LM4+5,Journalier_HLV_Inter,24,FALSE)-HLOOKUP(LM4+6,Journalier_HLV_Inter,25,FALSE),IF(AND(WEEKDAY(LM4,2)=3,COUNTIF(Jours_fériés,LM4+5)),HLOOKUP(LM4+2,Journalier_HLV_Inter,24,FALSE)-HLOOKUP(LM4+6,Journalier_HLV_Inter,25,FALSE),IF(AND(WEEKDAY(LM4,2)=3,COUNTIF(Jours_fériés,AND(LM4+2,LM4+5))),HLOOKUP(LM4+6,Journalier_HLV_Inter,24,FALSE)-HLOOKUP(LM4+7,Journalier_HLV_Inter,25,FALSE),IF(WEEKDAY(LM4,2)=4,(HLOOKUP(LM4+4,Journalier_HLV_Inter,8,FALSE)-HLOOKUP(LM4+5,Journalier_HLV_Inter,24,FALSE)),IF(AND(WEEKDAY(LM4,2)=4,COUNTIF(Jours_fériés,LM4+4)),HLOOKUP(LM4+6,Journalier_HLV_Inter,24,FALSE)-HLOOKUP(LM4+7,Journalier_HLV_Inter,25,FALSE),IF(AND(WEEKDAY(LM4,2)=4,COUNTIF(Jours_fériés,LM4+5)),HLOOKUP(LM4+7,Journalier_HLV_Inter,24,FALSE)-HLOOKUP(LM4+8,Journalier_HLV_Inter,25,FALSE),IF(AND(WEEKDAY(LM4,2)=5,COUNTIF(Jours_fériés,LM4+4)),HLOOKUP(LM4+5,Journalier_HLV_Inter,24,FALSE)-HLOOKUP(LM4+6,Journalier_HLV_Inter,25,FALSE),IF(AND(WEEKDAY(LM4,2)=5,COUNTIF(Jours_fériés,LM4+5)),HLOOKUP(LM4+4,Journalier_HLV_Inter,24,FALSE)-HLOOKUP(LM4+6,Journalier_HLV_Inter,25,FALSE),IF(COUNTIF(Week_end,LM4),0,IF(COUNTIF(Jours_fériés,LM4),0,HLOOKUP(LM4+2,Journalier_HLV_Inter,24,FALSE)-HLOOKUP(LM4+3,Journalier_HLV_Inter,25,FALSE))))))))))))))))</f>
        <v>0</v>
      </c>
      <c r="LN34" s="70">
        <f t="shared" si="71"/>
        <v>0</v>
      </c>
      <c r="LO34" s="70">
        <f t="shared" si="71"/>
        <v>0</v>
      </c>
      <c r="LP34" s="70">
        <f t="shared" si="71"/>
        <v>0</v>
      </c>
      <c r="LQ34" s="70">
        <f t="shared" si="71"/>
        <v>0</v>
      </c>
      <c r="LR34" s="70">
        <f t="shared" si="71"/>
        <v>0</v>
      </c>
      <c r="LS34" s="70">
        <f t="shared" si="71"/>
        <v>0</v>
      </c>
      <c r="LT34" s="70">
        <f t="shared" si="71"/>
        <v>0</v>
      </c>
      <c r="LU34" s="70">
        <f t="shared" si="71"/>
        <v>0</v>
      </c>
      <c r="LV34" s="70">
        <f t="shared" si="71"/>
        <v>0</v>
      </c>
      <c r="LW34" s="70">
        <f t="shared" si="71"/>
        <v>0</v>
      </c>
      <c r="LX34" s="70">
        <f t="shared" si="71"/>
        <v>0</v>
      </c>
      <c r="LY34" s="70">
        <f t="shared" si="71"/>
        <v>0</v>
      </c>
      <c r="LZ34" s="70">
        <f t="shared" si="71"/>
        <v>0</v>
      </c>
      <c r="MA34" s="70">
        <f t="shared" si="71"/>
        <v>0</v>
      </c>
      <c r="MB34" s="70">
        <f t="shared" si="71"/>
        <v>0</v>
      </c>
      <c r="MC34" s="70">
        <f t="shared" si="71"/>
        <v>0</v>
      </c>
      <c r="MD34" s="70">
        <f t="shared" si="71"/>
        <v>0</v>
      </c>
      <c r="ME34" s="70">
        <f t="shared" si="71"/>
        <v>0</v>
      </c>
      <c r="MF34" s="70">
        <f t="shared" si="71"/>
        <v>0</v>
      </c>
      <c r="MG34" s="70">
        <f t="shared" si="71"/>
        <v>0</v>
      </c>
      <c r="MH34" s="70">
        <f t="shared" si="71"/>
        <v>0</v>
      </c>
      <c r="MI34" s="70">
        <f t="shared" si="71"/>
        <v>0</v>
      </c>
      <c r="MJ34" s="70">
        <f t="shared" si="71"/>
        <v>0</v>
      </c>
      <c r="MK34" s="70">
        <f t="shared" si="71"/>
        <v>0</v>
      </c>
      <c r="ML34" s="70">
        <f t="shared" si="71"/>
        <v>0</v>
      </c>
      <c r="MM34" s="70">
        <f t="shared" si="71"/>
        <v>0</v>
      </c>
      <c r="MN34" s="70">
        <f t="shared" si="71"/>
        <v>0</v>
      </c>
      <c r="MO34" s="70">
        <f t="shared" si="71"/>
        <v>0</v>
      </c>
      <c r="MP34" s="70">
        <f t="shared" si="71"/>
        <v>0</v>
      </c>
      <c r="MQ34" s="70">
        <f t="shared" si="71"/>
        <v>0</v>
      </c>
      <c r="MR34" s="70">
        <f t="shared" si="71"/>
        <v>0</v>
      </c>
      <c r="MS34" s="70">
        <f t="shared" si="71"/>
        <v>0</v>
      </c>
      <c r="MT34" s="70">
        <f t="shared" si="71"/>
        <v>0</v>
      </c>
      <c r="MU34" s="70">
        <f t="shared" si="71"/>
        <v>0</v>
      </c>
      <c r="MV34" s="70">
        <f t="shared" si="71"/>
        <v>0</v>
      </c>
      <c r="MW34" s="70">
        <f t="shared" si="71"/>
        <v>0</v>
      </c>
      <c r="MX34" s="70">
        <f t="shared" si="71"/>
        <v>0</v>
      </c>
      <c r="MY34" s="70">
        <f t="shared" si="71"/>
        <v>0</v>
      </c>
      <c r="MZ34" s="70">
        <f t="shared" si="71"/>
        <v>0</v>
      </c>
      <c r="NA34" s="70" t="e">
        <f t="shared" si="71"/>
        <v>#N/A</v>
      </c>
      <c r="NB34" s="70" t="e">
        <f t="shared" si="71"/>
        <v>#N/A</v>
      </c>
      <c r="NC34" s="70" t="e">
        <f t="shared" si="71"/>
        <v>#N/A</v>
      </c>
      <c r="ND34" s="70" t="e">
        <f t="shared" si="71"/>
        <v>#N/A</v>
      </c>
    </row>
    <row r="35" spans="1:368" s="58" customFormat="1" x14ac:dyDescent="0.35">
      <c r="A35" s="71" t="s">
        <v>15</v>
      </c>
      <c r="E35" s="70">
        <f>IF(WEEKDAY(E4,2)=5,(E26-HLOOKUP(E4+3,Journalier_HLV_Inter,24,FALSE)),IF(AND(WEEKDAY(E4,2)=1,COUNTIF(Jours_fériés,AND(E4+1,IE+2))),E26-HLOOKUP(E4+3,Journalier_HLV_Inter,24,FALSE),IF(AND(WEEKDAY(E4,2)=1,COUNTIF(Jours_fériés,E4+1)),E26-HLOOKUP(E4+2,Journalier_HLV_Inter,24,FALSE),IF(AND(WEEKDAY(E4,2)=2,COUNTIF(Jours_fériés,AND(E4+1,E4+2))),E26-HLOOKUP(E4+3,Journalier_HLV_Inter,24,FALSE),IF(AND(WEEKDAY(E4,2)=2,COUNTIF(Jours_fériés,E4+1)),E26-HLOOKUP(E4+2,Journalier_HLV_Inter,24,FALSE),IF(AND(WEEKDAY(E4,2)=3,COUNTIF(Jours_fériés,AND(E4+1,E4+2))),E26-HLOOKUP(E4+5,Journalier_HLV_Inter,24,FALSE),IF(AND(WEEKDAY(E4,2)=3,COUNTIF(Jours_fériés,E4+1)),E26-HLOOKUP(E4+2,Journalier_HLV_Inter,24,FALSE),IF(AND(WEEKDAY(E4,2)=4,COUNTIF(Jours_fériés,E4+1)),E26-HLOOKUP(E4+4,Journalier_HLV_Inter,24,FALSE),IF(AND(WEEKDAY(E4,2)=4,COUNTIF(Jours_fériés,AND(E4+1,E4+4))),E26-HLOOKUP(E4+5,Journalier_HLV_Inter,24,FALSE),IF(AND(WEEKDAY(E4,2)=5,COUNTIF(Jours_fériés,E4+3)),E26-HLOOKUP(E4+4,Journalier_HLV_Inter,24,FALSE),IF(COUNTIF(Week_end,E4),0,IF(COUNTIF(Jours_fériés,E4),0,E26-HLOOKUP(E4+1,Journalier_HLV_Inter,24,FALSE)))))))))))))</f>
        <v>0</v>
      </c>
      <c r="F35" s="70">
        <f>IF(WEEKDAY(F4,2)=5,(F26-HLOOKUP(F4+3,Journalier_HLV_Inter,24,FALSE)),IF(AND(WEEKDAY(F4,2)=1,COUNTIF(Jours_fériés,AND(F4+1,IE+2))),F26-HLOOKUP(F4+3,Journalier_HLV_Inter,24,FALSE),IF(AND(WEEKDAY(F4,2)=1,COUNTIF(Jours_fériés,F4+1)),F26-HLOOKUP(F4+2,Journalier_HLV_Inter,24,FALSE),IF(AND(WEEKDAY(F4,2)=2,COUNTIF(Jours_fériés,AND(F4+1,F4+2))),F26-HLOOKUP(F4+3,Journalier_HLV_Inter,24,FALSE),IF(AND(WEEKDAY(F4,2)=2,COUNTIF(Jours_fériés,F4+1)),F26-HLOOKUP(F4+2,Journalier_HLV_Inter,24,FALSE),IF(AND(WEEKDAY(F4,2)=3,COUNTIF(Jours_fériés,AND(F4+1,F4+2))),F26-HLOOKUP(F4+5,Journalier_HLV_Inter,24,FALSE),IF(AND(WEEKDAY(F4,2)=3,COUNTIF(Jours_fériés,F4+1)),F26-HLOOKUP(F4+2,Journalier_HLV_Inter,24,FALSE),IF(AND(WEEKDAY(F4,2)=4,COUNTIF(Jours_fériés,F4+1)),F26-HLOOKUP(F4+4,Journalier_HLV_Inter,24,FALSE),IF(AND(WEEKDAY(F4,2)=4,COUNTIF(Jours_fériés,AND(F4+1,F4+4))),F26-HLOOKUP(F4+5,Journalier_HLV_Inter,24,FALSE),IF(AND(WEEKDAY(F4,2)=5,COUNTIF(Jours_fériés,F4+3)),F26-HLOOKUP(F4+4,Journalier_HLV_Inter,24,FALSE),IF(COUNTIF(Week_end,F4),0,IF(COUNTIF(Jours_fériés,F4),0,F26-HLOOKUP(F4+1,Journalier_HLV_Inter,24,FALSE)))))))))))))</f>
        <v>10</v>
      </c>
      <c r="G35" s="70">
        <f>IF(WEEKDAY(G4,2)=5,(G26-HLOOKUP(G4+3,Journalier_HLV_Inter,24,FALSE)),IF(AND(WEEKDAY(G4,2)=1,COUNTIF(Jours_fériés,AND(G4+1,IE+2))),G26-HLOOKUP(G4+3,Journalier_HLV_Inter,24,FALSE),IF(AND(WEEKDAY(G4,2)=1,COUNTIF(Jours_fériés,G4+1)),G26-HLOOKUP(G4+2,Journalier_HLV_Inter,24,FALSE),IF(AND(WEEKDAY(G4,2)=2,COUNTIF(Jours_fériés,AND(G4+1,G4+2))),G26-HLOOKUP(G4+3,Journalier_HLV_Inter,24,FALSE),IF(AND(WEEKDAY(G4,2)=2,COUNTIF(Jours_fériés,G4+1)),G26-HLOOKUP(G4+2,Journalier_HLV_Inter,24,FALSE),IF(AND(WEEKDAY(G4,2)=3,COUNTIF(Jours_fériés,AND(G4+1,G4+2))),G26-HLOOKUP(G4+5,Journalier_HLV_Inter,24,FALSE),IF(AND(WEEKDAY(G4,2)=3,COUNTIF(Jours_fériés,G4+1)),G26-HLOOKUP(G4+2,Journalier_HLV_Inter,24,FALSE),IF(AND(WEEKDAY(G4,2)=4,COUNTIF(Jours_fériés,G4+1)),G26-HLOOKUP(G4+4,Journalier_HLV_Inter,24,FALSE),IF(AND(WEEKDAY(G4,2)=4,COUNTIF(Jours_fériés,AND(G4+1,G4+4))),G26-HLOOKUP(G4+5,Journalier_HLV_Inter,24,FALSE),IF(AND(WEEKDAY(G4,2)=5,COUNTIF(Jours_fériés,G4+3)),G26-HLOOKUP(G4+4,Journalier_HLV_Inter,24,FALSE),IF(COUNTIF(Week_end,G4),0,IF(COUNTIF(Jours_fériés,G4),0,G26-HLOOKUP(G4+1,Journalier_HLV_Inter,24,FALSE)))))))))))))</f>
        <v>15</v>
      </c>
      <c r="H35" s="70">
        <f>IF(WEEKDAY(H4,2)=5,(H26-HLOOKUP(H4+3,Journalier_HLV_Inter,24,FALSE)),IF(AND(WEEKDAY(H4,2)=1,COUNTIF(Jours_fériés,AND(H4+1,IE+2))),H26-HLOOKUP(H4+3,Journalier_HLV_Inter,24,FALSE),IF(AND(WEEKDAY(H4,2)=1,COUNTIF(Jours_fériés,H4+1)),H26-HLOOKUP(H4+2,Journalier_HLV_Inter,24,FALSE),IF(AND(WEEKDAY(H4,2)=2,COUNTIF(Jours_fériés,AND(H4+1,H4+2))),H26-HLOOKUP(H4+3,Journalier_HLV_Inter,24,FALSE),IF(AND(WEEKDAY(H4,2)=2,COUNTIF(Jours_fériés,H4+1)),H26-HLOOKUP(H4+2,Journalier_HLV_Inter,24,FALSE),IF(AND(WEEKDAY(H4,2)=3,COUNTIF(Jours_fériés,AND(H4+1,H4+2))),H26-HLOOKUP(H4+5,Journalier_HLV_Inter,24,FALSE),IF(AND(WEEKDAY(H4,2)=3,COUNTIF(Jours_fériés,H4+1)),H26-HLOOKUP(H4+2,Journalier_HLV_Inter,24,FALSE),IF(AND(WEEKDAY(H4,2)=4,COUNTIF(Jours_fériés,H4+1)),H26-HLOOKUP(H4+4,Journalier_HLV_Inter,24,FALSE),IF(AND(WEEKDAY(H4,2)=4,COUNTIF(Jours_fériés,AND(H4+1,H4+4))),H26-HLOOKUP(H4+5,Journalier_HLV_Inter,24,FALSE),IF(AND(WEEKDAY(H4,2)=5,COUNTIF(Jours_fériés,H4+3)),H26-HLOOKUP(H4+4,Journalier_HLV_Inter,24,FALSE),IF(COUNTIF(Week_end,H4),0,IF(COUNTIF(Jours_fériés,H4),0,H26-HLOOKUP(H4+1,Journalier_HLV_Inter,24,FALSE)))))))))))))</f>
        <v>15</v>
      </c>
      <c r="I35" s="70">
        <f>IF(WEEKDAY(I4,2)=5,(I26-HLOOKUP(I4+3,Journalier_HLV_Inter,24,FALSE)),IF(AND(WEEKDAY(I4,2)=1,COUNTIF(Jours_fériés,AND(I4+1,IE+2))),I26-HLOOKUP(I4+3,Journalier_HLV_Inter,24,FALSE),IF(AND(WEEKDAY(I4,2)=1,COUNTIF(Jours_fériés,I4+1)),I26-HLOOKUP(I4+2,Journalier_HLV_Inter,24,FALSE),IF(AND(WEEKDAY(I4,2)=2,COUNTIF(Jours_fériés,AND(I4+1,I4+2))),I26-HLOOKUP(I4+3,Journalier_HLV_Inter,24,FALSE),IF(AND(WEEKDAY(I4,2)=2,COUNTIF(Jours_fériés,I4+1)),I26-HLOOKUP(I4+2,Journalier_HLV_Inter,24,FALSE),IF(AND(WEEKDAY(I4,2)=3,COUNTIF(Jours_fériés,AND(I4+1,I4+2))),I26-HLOOKUP(I4+5,Journalier_HLV_Inter,24,FALSE),IF(AND(WEEKDAY(I4,2)=3,COUNTIF(Jours_fériés,I4+1)),I26-HLOOKUP(I4+2,Journalier_HLV_Inter,24,FALSE),IF(AND(WEEKDAY(I4,2)=4,COUNTIF(Jours_fériés,I4+1)),I26-HLOOKUP(I4+4,Journalier_HLV_Inter,24,FALSE),IF(AND(WEEKDAY(I4,2)=4,COUNTIF(Jours_fériés,AND(I4+1,I4+4))),I26-HLOOKUP(I4+5,Journalier_HLV_Inter,24,FALSE),IF(AND(WEEKDAY(I4,2)=5,COUNTIF(Jours_fériés,I4+3)),I26-HLOOKUP(I4+4,Journalier_HLV_Inter,24,FALSE),IF(COUNTIF(Week_end,I4),0,IF(COUNTIF(Jours_fériés,I4),0,I26-HLOOKUP(I4+1,Journalier_HLV_Inter,24,FALSE)))))))))))))</f>
        <v>0</v>
      </c>
      <c r="J35" s="70">
        <f>IF(WEEKDAY(J4,2)=5,(J26-HLOOKUP(J4+3,Journalier_HLV_Inter,24,FALSE)),IF(AND(WEEKDAY(J4,2)=1,COUNTIF(Jours_fériés,AND(J4+1,IE+2))),J26-HLOOKUP(J4+3,Journalier_HLV_Inter,24,FALSE),IF(AND(WEEKDAY(J4,2)=1,COUNTIF(Jours_fériés,J4+1)),J26-HLOOKUP(J4+2,Journalier_HLV_Inter,24,FALSE),IF(AND(WEEKDAY(J4,2)=2,COUNTIF(Jours_fériés,AND(J4+1,J4+2))),J26-HLOOKUP(J4+3,Journalier_HLV_Inter,24,FALSE),IF(AND(WEEKDAY(J4,2)=2,COUNTIF(Jours_fériés,J4+1)),J26-HLOOKUP(J4+2,Journalier_HLV_Inter,24,FALSE),IF(AND(WEEKDAY(J4,2)=3,COUNTIF(Jours_fériés,AND(J4+1,J4+2))),J26-HLOOKUP(J4+5,Journalier_HLV_Inter,24,FALSE),IF(AND(WEEKDAY(J4,2)=3,COUNTIF(Jours_fériés,J4+1)),J26-HLOOKUP(J4+2,Journalier_HLV_Inter,24,FALSE),IF(AND(WEEKDAY(J4,2)=4,COUNTIF(Jours_fériés,J4+1)),J26-HLOOKUP(J4+4,Journalier_HLV_Inter,24,FALSE),IF(AND(WEEKDAY(J4,2)=4,COUNTIF(Jours_fériés,AND(J4+1,J4+4))),J26-HLOOKUP(J4+5,Journalier_HLV_Inter,24,FALSE),IF(AND(WEEKDAY(J4,2)=5,COUNTIF(Jours_fériés,J4+3)),J26-HLOOKUP(J4+4,Journalier_HLV_Inter,24,FALSE),IF(COUNTIF(Week_end,J4),0,IF(COUNTIF(Jours_fériés,J4),0,J26-HLOOKUP(J4+1,Journalier_HLV_Inter,24,FALSE)))))))))))))</f>
        <v>0</v>
      </c>
      <c r="K35" s="70">
        <f>IF(WEEKDAY(K4,2)=5,(K26-HLOOKUP(K4+3,Journalier_HLV_Inter,24,FALSE)),IF(AND(WEEKDAY(K4,2)=1,COUNTIF(Jours_fériés,AND(K4+1,IE+2))),K26-HLOOKUP(K4+3,Journalier_HLV_Inter,24,FALSE),IF(AND(WEEKDAY(K4,2)=1,COUNTIF(Jours_fériés,K4+1)),K26-HLOOKUP(K4+2,Journalier_HLV_Inter,24,FALSE),IF(AND(WEEKDAY(K4,2)=2,COUNTIF(Jours_fériés,AND(K4+1,K4+2))),K26-HLOOKUP(K4+3,Journalier_HLV_Inter,24,FALSE),IF(AND(WEEKDAY(K4,2)=2,COUNTIF(Jours_fériés,K4+1)),K26-HLOOKUP(K4+2,Journalier_HLV_Inter,24,FALSE),IF(AND(WEEKDAY(K4,2)=3,COUNTIF(Jours_fériés,AND(K4+1,K4+2))),K26-HLOOKUP(K4+5,Journalier_HLV_Inter,24,FALSE),IF(AND(WEEKDAY(K4,2)=3,COUNTIF(Jours_fériés,K4+1)),K26-HLOOKUP(K4+2,Journalier_HLV_Inter,24,FALSE),IF(AND(WEEKDAY(K4,2)=4,COUNTIF(Jours_fériés,K4+1)),K26-HLOOKUP(K4+4,Journalier_HLV_Inter,24,FALSE),IF(AND(WEEKDAY(K4,2)=4,COUNTIF(Jours_fériés,AND(K4+1,K4+4))),K26-HLOOKUP(K4+5,Journalier_HLV_Inter,24,FALSE),IF(AND(WEEKDAY(K4,2)=5,COUNTIF(Jours_fériés,K4+3)),K26-HLOOKUP(K4+4,Journalier_HLV_Inter,24,FALSE),IF(COUNTIF(Week_end,K4),0,IF(COUNTIF(Jours_fériés,K4),0,K26-HLOOKUP(K4+1,Journalier_HLV_Inter,24,FALSE)))))))))))))</f>
        <v>0</v>
      </c>
      <c r="L35" s="70">
        <f>IF(WEEKDAY(L4,2)=5,(L26-HLOOKUP(L4+3,Journalier_HLV_Inter,24,FALSE)),IF(AND(WEEKDAY(L4,2)=1,COUNTIF(Jours_fériés,AND(L4+1,IE+2))),L26-HLOOKUP(L4+3,Journalier_HLV_Inter,24,FALSE),IF(AND(WEEKDAY(L4,2)=1,COUNTIF(Jours_fériés,L4+1)),L26-HLOOKUP(L4+2,Journalier_HLV_Inter,24,FALSE),IF(AND(WEEKDAY(L4,2)=2,COUNTIF(Jours_fériés,AND(L4+1,L4+2))),L26-HLOOKUP(L4+3,Journalier_HLV_Inter,24,FALSE),IF(AND(WEEKDAY(L4,2)=2,COUNTIF(Jours_fériés,L4+1)),L26-HLOOKUP(L4+2,Journalier_HLV_Inter,24,FALSE),IF(AND(WEEKDAY(L4,2)=3,COUNTIF(Jours_fériés,AND(L4+1,L4+2))),L26-HLOOKUP(L4+5,Journalier_HLV_Inter,24,FALSE),IF(AND(WEEKDAY(L4,2)=3,COUNTIF(Jours_fériés,L4+1)),L26-HLOOKUP(L4+2,Journalier_HLV_Inter,24,FALSE),IF(AND(WEEKDAY(L4,2)=4,COUNTIF(Jours_fériés,L4+1)),L26-HLOOKUP(L4+4,Journalier_HLV_Inter,24,FALSE),IF(AND(WEEKDAY(L4,2)=4,COUNTIF(Jours_fériés,AND(L4+1,L4+4))),L26-HLOOKUP(L4+5,Journalier_HLV_Inter,24,FALSE),IF(AND(WEEKDAY(L4,2)=5,COUNTIF(Jours_fériés,L4+3)),L26-HLOOKUP(L4+4,Journalier_HLV_Inter,24,FALSE),IF(COUNTIF(Week_end,L4),0,IF(COUNTIF(Jours_fériés,L4),0,L26-HLOOKUP(L4+1,Journalier_HLV_Inter,24,FALSE)))))))))))))</f>
        <v>0</v>
      </c>
      <c r="M35" s="70">
        <f>IF(WEEKDAY(M4,2)=5,(M26-HLOOKUP(M4+3,Journalier_HLV_Inter,24,FALSE)),IF(AND(WEEKDAY(M4,2)=1,COUNTIF(Jours_fériés,AND(M4+1,IE+2))),M26-HLOOKUP(M4+3,Journalier_HLV_Inter,24,FALSE),IF(AND(WEEKDAY(M4,2)=1,COUNTIF(Jours_fériés,M4+1)),M26-HLOOKUP(M4+2,Journalier_HLV_Inter,24,FALSE),IF(AND(WEEKDAY(M4,2)=2,COUNTIF(Jours_fériés,AND(M4+1,M4+2))),M26-HLOOKUP(M4+3,Journalier_HLV_Inter,24,FALSE),IF(AND(WEEKDAY(M4,2)=2,COUNTIF(Jours_fériés,M4+1)),M26-HLOOKUP(M4+2,Journalier_HLV_Inter,24,FALSE),IF(AND(WEEKDAY(M4,2)=3,COUNTIF(Jours_fériés,AND(M4+1,M4+2))),M26-HLOOKUP(M4+5,Journalier_HLV_Inter,24,FALSE),IF(AND(WEEKDAY(M4,2)=3,COUNTIF(Jours_fériés,M4+1)),M26-HLOOKUP(M4+2,Journalier_HLV_Inter,24,FALSE),IF(AND(WEEKDAY(M4,2)=4,COUNTIF(Jours_fériés,M4+1)),M26-HLOOKUP(M4+4,Journalier_HLV_Inter,24,FALSE),IF(AND(WEEKDAY(M4,2)=4,COUNTIF(Jours_fériés,AND(M4+1,M4+4))),M26-HLOOKUP(M4+5,Journalier_HLV_Inter,24,FALSE),IF(AND(WEEKDAY(M4,2)=5,COUNTIF(Jours_fériés,M4+3)),M26-HLOOKUP(M4+4,Journalier_HLV_Inter,24,FALSE),IF(COUNTIF(Week_end,M4),0,IF(COUNTIF(Jours_fériés,M4),0,M26-HLOOKUP(M4+1,Journalier_HLV_Inter,24,FALSE)))))))))))))</f>
        <v>0</v>
      </c>
      <c r="N35" s="70">
        <f>IF(WEEKDAY(N4,2)=5,(N26-HLOOKUP(N4+3,Journalier_HLV_Inter,24,FALSE)),IF(AND(WEEKDAY(N4,2)=1,COUNTIF(Jours_fériés,AND(N4+1,IE+2))),N26-HLOOKUP(N4+3,Journalier_HLV_Inter,24,FALSE),IF(AND(WEEKDAY(N4,2)=1,COUNTIF(Jours_fériés,N4+1)),N26-HLOOKUP(N4+2,Journalier_HLV_Inter,24,FALSE),IF(AND(WEEKDAY(N4,2)=2,COUNTIF(Jours_fériés,AND(N4+1,N4+2))),N26-HLOOKUP(N4+3,Journalier_HLV_Inter,24,FALSE),IF(AND(WEEKDAY(N4,2)=2,COUNTIF(Jours_fériés,N4+1)),N26-HLOOKUP(N4+2,Journalier_HLV_Inter,24,FALSE),IF(AND(WEEKDAY(N4,2)=3,COUNTIF(Jours_fériés,AND(N4+1,N4+2))),N26-HLOOKUP(N4+5,Journalier_HLV_Inter,24,FALSE),IF(AND(WEEKDAY(N4,2)=3,COUNTIF(Jours_fériés,N4+1)),N26-HLOOKUP(N4+2,Journalier_HLV_Inter,24,FALSE),IF(AND(WEEKDAY(N4,2)=4,COUNTIF(Jours_fériés,N4+1)),N26-HLOOKUP(N4+4,Journalier_HLV_Inter,24,FALSE),IF(AND(WEEKDAY(N4,2)=4,COUNTIF(Jours_fériés,AND(N4+1,N4+4))),N26-HLOOKUP(N4+5,Journalier_HLV_Inter,24,FALSE),IF(AND(WEEKDAY(N4,2)=5,COUNTIF(Jours_fériés,N4+3)),N26-HLOOKUP(N4+4,Journalier_HLV_Inter,24,FALSE),IF(COUNTIF(Week_end,N4),0,IF(COUNTIF(Jours_fériés,N4),0,N26-HLOOKUP(N4+1,Journalier_HLV_Inter,24,FALSE)))))))))))))</f>
        <v>0</v>
      </c>
      <c r="O35" s="70">
        <f>IF(WEEKDAY(O4,2)=5,(O26-HLOOKUP(O4+3,Journalier_HLV_Inter,24,FALSE)),IF(AND(WEEKDAY(O4,2)=1,COUNTIF(Jours_fériés,AND(O4+1,IE+2))),O26-HLOOKUP(O4+3,Journalier_HLV_Inter,24,FALSE),IF(AND(WEEKDAY(O4,2)=1,COUNTIF(Jours_fériés,O4+1)),O26-HLOOKUP(O4+2,Journalier_HLV_Inter,24,FALSE),IF(AND(WEEKDAY(O4,2)=2,COUNTIF(Jours_fériés,AND(O4+1,O4+2))),O26-HLOOKUP(O4+3,Journalier_HLV_Inter,24,FALSE),IF(AND(WEEKDAY(O4,2)=2,COUNTIF(Jours_fériés,O4+1)),O26-HLOOKUP(O4+2,Journalier_HLV_Inter,24,FALSE),IF(AND(WEEKDAY(O4,2)=3,COUNTIF(Jours_fériés,AND(O4+1,O4+2))),O26-HLOOKUP(O4+5,Journalier_HLV_Inter,24,FALSE),IF(AND(WEEKDAY(O4,2)=3,COUNTIF(Jours_fériés,O4+1)),O26-HLOOKUP(O4+2,Journalier_HLV_Inter,24,FALSE),IF(AND(WEEKDAY(O4,2)=4,COUNTIF(Jours_fériés,O4+1)),O26-HLOOKUP(O4+4,Journalier_HLV_Inter,24,FALSE),IF(AND(WEEKDAY(O4,2)=4,COUNTIF(Jours_fériés,AND(O4+1,O4+4))),O26-HLOOKUP(O4+5,Journalier_HLV_Inter,24,FALSE),IF(AND(WEEKDAY(O4,2)=5,COUNTIF(Jours_fériés,O4+3)),O26-HLOOKUP(O4+4,Journalier_HLV_Inter,24,FALSE),IF(COUNTIF(Week_end,O4),0,IF(COUNTIF(Jours_fériés,O4),0,O26-HLOOKUP(O4+1,Journalier_HLV_Inter,24,FALSE)))))))))))))</f>
        <v>0</v>
      </c>
      <c r="P35" s="70">
        <f>IF(WEEKDAY(P4,2)=5,(P26-HLOOKUP(P4+3,Journalier_HLV_Inter,24,FALSE)),IF(AND(WEEKDAY(P4,2)=1,COUNTIF(Jours_fériés,AND(P4+1,IE+2))),P26-HLOOKUP(P4+3,Journalier_HLV_Inter,24,FALSE),IF(AND(WEEKDAY(P4,2)=1,COUNTIF(Jours_fériés,P4+1)),P26-HLOOKUP(P4+2,Journalier_HLV_Inter,24,FALSE),IF(AND(WEEKDAY(P4,2)=2,COUNTIF(Jours_fériés,AND(P4+1,P4+2))),P26-HLOOKUP(P4+3,Journalier_HLV_Inter,24,FALSE),IF(AND(WEEKDAY(P4,2)=2,COUNTIF(Jours_fériés,P4+1)),P26-HLOOKUP(P4+2,Journalier_HLV_Inter,24,FALSE),IF(AND(WEEKDAY(P4,2)=3,COUNTIF(Jours_fériés,AND(P4+1,P4+2))),P26-HLOOKUP(P4+5,Journalier_HLV_Inter,24,FALSE),IF(AND(WEEKDAY(P4,2)=3,COUNTIF(Jours_fériés,P4+1)),P26-HLOOKUP(P4+2,Journalier_HLV_Inter,24,FALSE),IF(AND(WEEKDAY(P4,2)=4,COUNTIF(Jours_fériés,P4+1)),P26-HLOOKUP(P4+4,Journalier_HLV_Inter,24,FALSE),IF(AND(WEEKDAY(P4,2)=4,COUNTIF(Jours_fériés,AND(P4+1,P4+4))),P26-HLOOKUP(P4+5,Journalier_HLV_Inter,24,FALSE),IF(AND(WEEKDAY(P4,2)=5,COUNTIF(Jours_fériés,P4+3)),P26-HLOOKUP(P4+4,Journalier_HLV_Inter,24,FALSE),IF(COUNTIF(Week_end,P4),0,IF(COUNTIF(Jours_fériés,P4),0,P26-HLOOKUP(P4+1,Journalier_HLV_Inter,24,FALSE)))))))))))))</f>
        <v>0</v>
      </c>
      <c r="Q35" s="70">
        <f>IF(WEEKDAY(Q4,2)=5,(Q26-HLOOKUP(Q4+3,Journalier_HLV_Inter,24,FALSE)),IF(AND(WEEKDAY(Q4,2)=1,COUNTIF(Jours_fériés,AND(Q4+1,IE+2))),Q26-HLOOKUP(Q4+3,Journalier_HLV_Inter,24,FALSE),IF(AND(WEEKDAY(Q4,2)=1,COUNTIF(Jours_fériés,Q4+1)),Q26-HLOOKUP(Q4+2,Journalier_HLV_Inter,24,FALSE),IF(AND(WEEKDAY(Q4,2)=2,COUNTIF(Jours_fériés,AND(Q4+1,Q4+2))),Q26-HLOOKUP(Q4+3,Journalier_HLV_Inter,24,FALSE),IF(AND(WEEKDAY(Q4,2)=2,COUNTIF(Jours_fériés,Q4+1)),Q26-HLOOKUP(Q4+2,Journalier_HLV_Inter,24,FALSE),IF(AND(WEEKDAY(Q4,2)=3,COUNTIF(Jours_fériés,AND(Q4+1,Q4+2))),Q26-HLOOKUP(Q4+5,Journalier_HLV_Inter,24,FALSE),IF(AND(WEEKDAY(Q4,2)=3,COUNTIF(Jours_fériés,Q4+1)),Q26-HLOOKUP(Q4+2,Journalier_HLV_Inter,24,FALSE),IF(AND(WEEKDAY(Q4,2)=4,COUNTIF(Jours_fériés,Q4+1)),Q26-HLOOKUP(Q4+4,Journalier_HLV_Inter,24,FALSE),IF(AND(WEEKDAY(Q4,2)=4,COUNTIF(Jours_fériés,AND(Q4+1,Q4+4))),Q26-HLOOKUP(Q4+5,Journalier_HLV_Inter,24,FALSE),IF(AND(WEEKDAY(Q4,2)=5,COUNTIF(Jours_fériés,Q4+3)),Q26-HLOOKUP(Q4+4,Journalier_HLV_Inter,24,FALSE),IF(COUNTIF(Week_end,Q4),0,IF(COUNTIF(Jours_fériés,Q4),0,Q26-HLOOKUP(Q4+1,Journalier_HLV_Inter,24,FALSE)))))))))))))</f>
        <v>0</v>
      </c>
      <c r="R35" s="70">
        <f>IF(WEEKDAY(R4,2)=5,(R26-HLOOKUP(R4+3,Journalier_HLV_Inter,24,FALSE)),IF(AND(WEEKDAY(R4,2)=1,COUNTIF(Jours_fériés,AND(R4+1,IE+2))),R26-HLOOKUP(R4+3,Journalier_HLV_Inter,24,FALSE),IF(AND(WEEKDAY(R4,2)=1,COUNTIF(Jours_fériés,R4+1)),R26-HLOOKUP(R4+2,Journalier_HLV_Inter,24,FALSE),IF(AND(WEEKDAY(R4,2)=2,COUNTIF(Jours_fériés,AND(R4+1,R4+2))),R26-HLOOKUP(R4+3,Journalier_HLV_Inter,24,FALSE),IF(AND(WEEKDAY(R4,2)=2,COUNTIF(Jours_fériés,R4+1)),R26-HLOOKUP(R4+2,Journalier_HLV_Inter,24,FALSE),IF(AND(WEEKDAY(R4,2)=3,COUNTIF(Jours_fériés,AND(R4+1,R4+2))),R26-HLOOKUP(R4+5,Journalier_HLV_Inter,24,FALSE),IF(AND(WEEKDAY(R4,2)=3,COUNTIF(Jours_fériés,R4+1)),R26-HLOOKUP(R4+2,Journalier_HLV_Inter,24,FALSE),IF(AND(WEEKDAY(R4,2)=4,COUNTIF(Jours_fériés,R4+1)),R26-HLOOKUP(R4+4,Journalier_HLV_Inter,24,FALSE),IF(AND(WEEKDAY(R4,2)=4,COUNTIF(Jours_fériés,AND(R4+1,R4+4))),R26-HLOOKUP(R4+5,Journalier_HLV_Inter,24,FALSE),IF(AND(WEEKDAY(R4,2)=5,COUNTIF(Jours_fériés,R4+3)),R26-HLOOKUP(R4+4,Journalier_HLV_Inter,24,FALSE),IF(COUNTIF(Week_end,R4),0,IF(COUNTIF(Jours_fériés,R4),0,R26-HLOOKUP(R4+1,Journalier_HLV_Inter,24,FALSE)))))))))))))</f>
        <v>0</v>
      </c>
      <c r="S35" s="70">
        <f>IF(WEEKDAY(S4,2)=5,(S26-HLOOKUP(S4+3,Journalier_HLV_Inter,24,FALSE)),IF(AND(WEEKDAY(S4,2)=1,COUNTIF(Jours_fériés,AND(S4+1,IE+2))),S26-HLOOKUP(S4+3,Journalier_HLV_Inter,24,FALSE),IF(AND(WEEKDAY(S4,2)=1,COUNTIF(Jours_fériés,S4+1)),S26-HLOOKUP(S4+2,Journalier_HLV_Inter,24,FALSE),IF(AND(WEEKDAY(S4,2)=2,COUNTIF(Jours_fériés,AND(S4+1,S4+2))),S26-HLOOKUP(S4+3,Journalier_HLV_Inter,24,FALSE),IF(AND(WEEKDAY(S4,2)=2,COUNTIF(Jours_fériés,S4+1)),S26-HLOOKUP(S4+2,Journalier_HLV_Inter,24,FALSE),IF(AND(WEEKDAY(S4,2)=3,COUNTIF(Jours_fériés,AND(S4+1,S4+2))),S26-HLOOKUP(S4+5,Journalier_HLV_Inter,24,FALSE),IF(AND(WEEKDAY(S4,2)=3,COUNTIF(Jours_fériés,S4+1)),S26-HLOOKUP(S4+2,Journalier_HLV_Inter,24,FALSE),IF(AND(WEEKDAY(S4,2)=4,COUNTIF(Jours_fériés,S4+1)),S26-HLOOKUP(S4+4,Journalier_HLV_Inter,24,FALSE),IF(AND(WEEKDAY(S4,2)=4,COUNTIF(Jours_fériés,AND(S4+1,S4+4))),S26-HLOOKUP(S4+5,Journalier_HLV_Inter,24,FALSE),IF(AND(WEEKDAY(S4,2)=5,COUNTIF(Jours_fériés,S4+3)),S26-HLOOKUP(S4+4,Journalier_HLV_Inter,24,FALSE),IF(COUNTIF(Week_end,S4),0,IF(COUNTIF(Jours_fériés,S4),0,S26-HLOOKUP(S4+1,Journalier_HLV_Inter,24,FALSE)))))))))))))</f>
        <v>0</v>
      </c>
      <c r="T35" s="70">
        <f>IF(WEEKDAY(T4,2)=5,(T26-HLOOKUP(T4+3,Journalier_HLV_Inter,24,FALSE)),IF(AND(WEEKDAY(T4,2)=1,COUNTIF(Jours_fériés,AND(T4+1,IE+2))),T26-HLOOKUP(T4+3,Journalier_HLV_Inter,24,FALSE),IF(AND(WEEKDAY(T4,2)=1,COUNTIF(Jours_fériés,T4+1)),T26-HLOOKUP(T4+2,Journalier_HLV_Inter,24,FALSE),IF(AND(WEEKDAY(T4,2)=2,COUNTIF(Jours_fériés,AND(T4+1,T4+2))),T26-HLOOKUP(T4+3,Journalier_HLV_Inter,24,FALSE),IF(AND(WEEKDAY(T4,2)=2,COUNTIF(Jours_fériés,T4+1)),T26-HLOOKUP(T4+2,Journalier_HLV_Inter,24,FALSE),IF(AND(WEEKDAY(T4,2)=3,COUNTIF(Jours_fériés,AND(T4+1,T4+2))),T26-HLOOKUP(T4+5,Journalier_HLV_Inter,24,FALSE),IF(AND(WEEKDAY(T4,2)=3,COUNTIF(Jours_fériés,T4+1)),T26-HLOOKUP(T4+2,Journalier_HLV_Inter,24,FALSE),IF(AND(WEEKDAY(T4,2)=4,COUNTIF(Jours_fériés,T4+1)),T26-HLOOKUP(T4+4,Journalier_HLV_Inter,24,FALSE),IF(AND(WEEKDAY(T4,2)=4,COUNTIF(Jours_fériés,AND(T4+1,T4+4))),T26-HLOOKUP(T4+5,Journalier_HLV_Inter,24,FALSE),IF(AND(WEEKDAY(T4,2)=5,COUNTIF(Jours_fériés,T4+3)),T26-HLOOKUP(T4+4,Journalier_HLV_Inter,24,FALSE),IF(COUNTIF(Week_end,T4),0,IF(COUNTIF(Jours_fériés,T4),0,T26-HLOOKUP(T4+1,Journalier_HLV_Inter,24,FALSE)))))))))))))</f>
        <v>0</v>
      </c>
      <c r="U35" s="70">
        <f>IF(WEEKDAY(U4,2)=5,(U26-HLOOKUP(U4+3,Journalier_HLV_Inter,24,FALSE)),IF(AND(WEEKDAY(U4,2)=1,COUNTIF(Jours_fériés,AND(U4+1,IE+2))),U26-HLOOKUP(U4+3,Journalier_HLV_Inter,24,FALSE),IF(AND(WEEKDAY(U4,2)=1,COUNTIF(Jours_fériés,U4+1)),U26-HLOOKUP(U4+2,Journalier_HLV_Inter,24,FALSE),IF(AND(WEEKDAY(U4,2)=2,COUNTIF(Jours_fériés,AND(U4+1,U4+2))),U26-HLOOKUP(U4+3,Journalier_HLV_Inter,24,FALSE),IF(AND(WEEKDAY(U4,2)=2,COUNTIF(Jours_fériés,U4+1)),U26-HLOOKUP(U4+2,Journalier_HLV_Inter,24,FALSE),IF(AND(WEEKDAY(U4,2)=3,COUNTIF(Jours_fériés,AND(U4+1,U4+2))),U26-HLOOKUP(U4+5,Journalier_HLV_Inter,24,FALSE),IF(AND(WEEKDAY(U4,2)=3,COUNTIF(Jours_fériés,U4+1)),U26-HLOOKUP(U4+2,Journalier_HLV_Inter,24,FALSE),IF(AND(WEEKDAY(U4,2)=4,COUNTIF(Jours_fériés,U4+1)),U26-HLOOKUP(U4+4,Journalier_HLV_Inter,24,FALSE),IF(AND(WEEKDAY(U4,2)=4,COUNTIF(Jours_fériés,AND(U4+1,U4+4))),U26-HLOOKUP(U4+5,Journalier_HLV_Inter,24,FALSE),IF(AND(WEEKDAY(U4,2)=5,COUNTIF(Jours_fériés,U4+3)),U26-HLOOKUP(U4+4,Journalier_HLV_Inter,24,FALSE),IF(COUNTIF(Week_end,U4),0,IF(COUNTIF(Jours_fériés,U4),0,U26-HLOOKUP(U4+1,Journalier_HLV_Inter,24,FALSE)))))))))))))</f>
        <v>0</v>
      </c>
      <c r="V35" s="70">
        <f>IF(WEEKDAY(V4,2)=5,(V26-HLOOKUP(V4+3,Journalier_HLV_Inter,24,FALSE)),IF(AND(WEEKDAY(V4,2)=1,COUNTIF(Jours_fériés,AND(V4+1,IE+2))),V26-HLOOKUP(V4+3,Journalier_HLV_Inter,24,FALSE),IF(AND(WEEKDAY(V4,2)=1,COUNTIF(Jours_fériés,V4+1)),V26-HLOOKUP(V4+2,Journalier_HLV_Inter,24,FALSE),IF(AND(WEEKDAY(V4,2)=2,COUNTIF(Jours_fériés,AND(V4+1,V4+2))),V26-HLOOKUP(V4+3,Journalier_HLV_Inter,24,FALSE),IF(AND(WEEKDAY(V4,2)=2,COUNTIF(Jours_fériés,V4+1)),V26-HLOOKUP(V4+2,Journalier_HLV_Inter,24,FALSE),IF(AND(WEEKDAY(V4,2)=3,COUNTIF(Jours_fériés,AND(V4+1,V4+2))),V26-HLOOKUP(V4+5,Journalier_HLV_Inter,24,FALSE),IF(AND(WEEKDAY(V4,2)=3,COUNTIF(Jours_fériés,V4+1)),V26-HLOOKUP(V4+2,Journalier_HLV_Inter,24,FALSE),IF(AND(WEEKDAY(V4,2)=4,COUNTIF(Jours_fériés,V4+1)),V26-HLOOKUP(V4+4,Journalier_HLV_Inter,24,FALSE),IF(AND(WEEKDAY(V4,2)=4,COUNTIF(Jours_fériés,AND(V4+1,V4+4))),V26-HLOOKUP(V4+5,Journalier_HLV_Inter,24,FALSE),IF(AND(WEEKDAY(V4,2)=5,COUNTIF(Jours_fériés,V4+3)),V26-HLOOKUP(V4+4,Journalier_HLV_Inter,24,FALSE),IF(COUNTIF(Week_end,V4),0,IF(COUNTIF(Jours_fériés,V4),0,V26-HLOOKUP(V4+1,Journalier_HLV_Inter,24,FALSE)))))))))))))</f>
        <v>0</v>
      </c>
      <c r="W35" s="70">
        <f>IF(WEEKDAY(W4,2)=5,(W26-HLOOKUP(W4+3,Journalier_HLV_Inter,24,FALSE)),IF(AND(WEEKDAY(W4,2)=1,COUNTIF(Jours_fériés,AND(W4+1,IE+2))),W26-HLOOKUP(W4+3,Journalier_HLV_Inter,24,FALSE),IF(AND(WEEKDAY(W4,2)=1,COUNTIF(Jours_fériés,W4+1)),W26-HLOOKUP(W4+2,Journalier_HLV_Inter,24,FALSE),IF(AND(WEEKDAY(W4,2)=2,COUNTIF(Jours_fériés,AND(W4+1,W4+2))),W26-HLOOKUP(W4+3,Journalier_HLV_Inter,24,FALSE),IF(AND(WEEKDAY(W4,2)=2,COUNTIF(Jours_fériés,W4+1)),W26-HLOOKUP(W4+2,Journalier_HLV_Inter,24,FALSE),IF(AND(WEEKDAY(W4,2)=3,COUNTIF(Jours_fériés,AND(W4+1,W4+2))),W26-HLOOKUP(W4+5,Journalier_HLV_Inter,24,FALSE),IF(AND(WEEKDAY(W4,2)=3,COUNTIF(Jours_fériés,W4+1)),W26-HLOOKUP(W4+2,Journalier_HLV_Inter,24,FALSE),IF(AND(WEEKDAY(W4,2)=4,COUNTIF(Jours_fériés,W4+1)),W26-HLOOKUP(W4+4,Journalier_HLV_Inter,24,FALSE),IF(AND(WEEKDAY(W4,2)=4,COUNTIF(Jours_fériés,AND(W4+1,W4+4))),W26-HLOOKUP(W4+5,Journalier_HLV_Inter,24,FALSE),IF(AND(WEEKDAY(W4,2)=5,COUNTIF(Jours_fériés,W4+3)),W26-HLOOKUP(W4+4,Journalier_HLV_Inter,24,FALSE),IF(COUNTIF(Week_end,W4),0,IF(COUNTIF(Jours_fériés,W4),0,W26-HLOOKUP(W4+1,Journalier_HLV_Inter,24,FALSE)))))))))))))</f>
        <v>0</v>
      </c>
      <c r="X35" s="70">
        <f>IF(WEEKDAY(X4,2)=5,(X26-HLOOKUP(X4+3,Journalier_HLV_Inter,24,FALSE)),IF(AND(WEEKDAY(X4,2)=1,COUNTIF(Jours_fériés,AND(X4+1,IE+2))),X26-HLOOKUP(X4+3,Journalier_HLV_Inter,24,FALSE),IF(AND(WEEKDAY(X4,2)=1,COUNTIF(Jours_fériés,X4+1)),X26-HLOOKUP(X4+2,Journalier_HLV_Inter,24,FALSE),IF(AND(WEEKDAY(X4,2)=2,COUNTIF(Jours_fériés,AND(X4+1,X4+2))),X26-HLOOKUP(X4+3,Journalier_HLV_Inter,24,FALSE),IF(AND(WEEKDAY(X4,2)=2,COUNTIF(Jours_fériés,X4+1)),X26-HLOOKUP(X4+2,Journalier_HLV_Inter,24,FALSE),IF(AND(WEEKDAY(X4,2)=3,COUNTIF(Jours_fériés,AND(X4+1,X4+2))),X26-HLOOKUP(X4+5,Journalier_HLV_Inter,24,FALSE),IF(AND(WEEKDAY(X4,2)=3,COUNTIF(Jours_fériés,X4+1)),X26-HLOOKUP(X4+2,Journalier_HLV_Inter,24,FALSE),IF(AND(WEEKDAY(X4,2)=4,COUNTIF(Jours_fériés,X4+1)),X26-HLOOKUP(X4+4,Journalier_HLV_Inter,24,FALSE),IF(AND(WEEKDAY(X4,2)=4,COUNTIF(Jours_fériés,AND(X4+1,X4+4))),X26-HLOOKUP(X4+5,Journalier_HLV_Inter,24,FALSE),IF(AND(WEEKDAY(X4,2)=5,COUNTIF(Jours_fériés,X4+3)),X26-HLOOKUP(X4+4,Journalier_HLV_Inter,24,FALSE),IF(COUNTIF(Week_end,X4),0,IF(COUNTIF(Jours_fériés,X4),0,X26-HLOOKUP(X4+1,Journalier_HLV_Inter,24,FALSE)))))))))))))</f>
        <v>0</v>
      </c>
      <c r="Y35" s="70">
        <f>IF(WEEKDAY(Y4,2)=5,(Y26-HLOOKUP(Y4+3,Journalier_HLV_Inter,24,FALSE)),IF(AND(WEEKDAY(Y4,2)=1,COUNTIF(Jours_fériés,AND(Y4+1,IE+2))),Y26-HLOOKUP(Y4+3,Journalier_HLV_Inter,24,FALSE),IF(AND(WEEKDAY(Y4,2)=1,COUNTIF(Jours_fériés,Y4+1)),Y26-HLOOKUP(Y4+2,Journalier_HLV_Inter,24,FALSE),IF(AND(WEEKDAY(Y4,2)=2,COUNTIF(Jours_fériés,AND(Y4+1,Y4+2))),Y26-HLOOKUP(Y4+3,Journalier_HLV_Inter,24,FALSE),IF(AND(WEEKDAY(Y4,2)=2,COUNTIF(Jours_fériés,Y4+1)),Y26-HLOOKUP(Y4+2,Journalier_HLV_Inter,24,FALSE),IF(AND(WEEKDAY(Y4,2)=3,COUNTIF(Jours_fériés,AND(Y4+1,Y4+2))),Y26-HLOOKUP(Y4+5,Journalier_HLV_Inter,24,FALSE),IF(AND(WEEKDAY(Y4,2)=3,COUNTIF(Jours_fériés,Y4+1)),Y26-HLOOKUP(Y4+2,Journalier_HLV_Inter,24,FALSE),IF(AND(WEEKDAY(Y4,2)=4,COUNTIF(Jours_fériés,Y4+1)),Y26-HLOOKUP(Y4+4,Journalier_HLV_Inter,24,FALSE),IF(AND(WEEKDAY(Y4,2)=4,COUNTIF(Jours_fériés,AND(Y4+1,Y4+4))),Y26-HLOOKUP(Y4+5,Journalier_HLV_Inter,24,FALSE),IF(AND(WEEKDAY(Y4,2)=5,COUNTIF(Jours_fériés,Y4+3)),Y26-HLOOKUP(Y4+4,Journalier_HLV_Inter,24,FALSE),IF(COUNTIF(Week_end,Y4),0,IF(COUNTIF(Jours_fériés,Y4),0,Y26-HLOOKUP(Y4+1,Journalier_HLV_Inter,24,FALSE)))))))))))))</f>
        <v>0</v>
      </c>
      <c r="Z35" s="70">
        <f>IF(WEEKDAY(Z4,2)=5,(Z26-HLOOKUP(Z4+3,Journalier_HLV_Inter,24,FALSE)),IF(AND(WEEKDAY(Z4,2)=1,COUNTIF(Jours_fériés,AND(Z4+1,IE+2))),Z26-HLOOKUP(Z4+3,Journalier_HLV_Inter,24,FALSE),IF(AND(WEEKDAY(Z4,2)=1,COUNTIF(Jours_fériés,Z4+1)),Z26-HLOOKUP(Z4+2,Journalier_HLV_Inter,24,FALSE),IF(AND(WEEKDAY(Z4,2)=2,COUNTIF(Jours_fériés,AND(Z4+1,Z4+2))),Z26-HLOOKUP(Z4+3,Journalier_HLV_Inter,24,FALSE),IF(AND(WEEKDAY(Z4,2)=2,COUNTIF(Jours_fériés,Z4+1)),Z26-HLOOKUP(Z4+2,Journalier_HLV_Inter,24,FALSE),IF(AND(WEEKDAY(Z4,2)=3,COUNTIF(Jours_fériés,AND(Z4+1,Z4+2))),Z26-HLOOKUP(Z4+5,Journalier_HLV_Inter,24,FALSE),IF(AND(WEEKDAY(Z4,2)=3,COUNTIF(Jours_fériés,Z4+1)),Z26-HLOOKUP(Z4+2,Journalier_HLV_Inter,24,FALSE),IF(AND(WEEKDAY(Z4,2)=4,COUNTIF(Jours_fériés,Z4+1)),Z26-HLOOKUP(Z4+4,Journalier_HLV_Inter,24,FALSE),IF(AND(WEEKDAY(Z4,2)=4,COUNTIF(Jours_fériés,AND(Z4+1,Z4+4))),Z26-HLOOKUP(Z4+5,Journalier_HLV_Inter,24,FALSE),IF(AND(WEEKDAY(Z4,2)=5,COUNTIF(Jours_fériés,Z4+3)),Z26-HLOOKUP(Z4+4,Journalier_HLV_Inter,24,FALSE),IF(COUNTIF(Week_end,Z4),0,IF(COUNTIF(Jours_fériés,Z4),0,Z26-HLOOKUP(Z4+1,Journalier_HLV_Inter,24,FALSE)))))))))))))</f>
        <v>0</v>
      </c>
      <c r="AA35" s="70">
        <f>IF(WEEKDAY(AA4,2)=5,(AA26-HLOOKUP(AA4+3,Journalier_HLV_Inter,24,FALSE)),IF(AND(WEEKDAY(AA4,2)=1,COUNTIF(Jours_fériés,AND(AA4+1,IE+2))),AA26-HLOOKUP(AA4+3,Journalier_HLV_Inter,24,FALSE),IF(AND(WEEKDAY(AA4,2)=1,COUNTIF(Jours_fériés,AA4+1)),AA26-HLOOKUP(AA4+2,Journalier_HLV_Inter,24,FALSE),IF(AND(WEEKDAY(AA4,2)=2,COUNTIF(Jours_fériés,AND(AA4+1,AA4+2))),AA26-HLOOKUP(AA4+3,Journalier_HLV_Inter,24,FALSE),IF(AND(WEEKDAY(AA4,2)=2,COUNTIF(Jours_fériés,AA4+1)),AA26-HLOOKUP(AA4+2,Journalier_HLV_Inter,24,FALSE),IF(AND(WEEKDAY(AA4,2)=3,COUNTIF(Jours_fériés,AND(AA4+1,AA4+2))),AA26-HLOOKUP(AA4+5,Journalier_HLV_Inter,24,FALSE),IF(AND(WEEKDAY(AA4,2)=3,COUNTIF(Jours_fériés,AA4+1)),AA26-HLOOKUP(AA4+2,Journalier_HLV_Inter,24,FALSE),IF(AND(WEEKDAY(AA4,2)=4,COUNTIF(Jours_fériés,AA4+1)),AA26-HLOOKUP(AA4+4,Journalier_HLV_Inter,24,FALSE),IF(AND(WEEKDAY(AA4,2)=4,COUNTIF(Jours_fériés,AND(AA4+1,AA4+4))),AA26-HLOOKUP(AA4+5,Journalier_HLV_Inter,24,FALSE),IF(AND(WEEKDAY(AA4,2)=5,COUNTIF(Jours_fériés,AA4+3)),AA26-HLOOKUP(AA4+4,Journalier_HLV_Inter,24,FALSE),IF(COUNTIF(Week_end,AA4),0,IF(COUNTIF(Jours_fériés,AA4),0,AA26-HLOOKUP(AA4+1,Journalier_HLV_Inter,24,FALSE)))))))))))))</f>
        <v>0</v>
      </c>
      <c r="AB35" s="70">
        <f>IF(WEEKDAY(AB4,2)=5,(AB26-HLOOKUP(AB4+3,Journalier_HLV_Inter,24,FALSE)),IF(AND(WEEKDAY(AB4,2)=1,COUNTIF(Jours_fériés,AND(AB4+1,IE+2))),AB26-HLOOKUP(AB4+3,Journalier_HLV_Inter,24,FALSE),IF(AND(WEEKDAY(AB4,2)=1,COUNTIF(Jours_fériés,AB4+1)),AB26-HLOOKUP(AB4+2,Journalier_HLV_Inter,24,FALSE),IF(AND(WEEKDAY(AB4,2)=2,COUNTIF(Jours_fériés,AND(AB4+1,AB4+2))),AB26-HLOOKUP(AB4+3,Journalier_HLV_Inter,24,FALSE),IF(AND(WEEKDAY(AB4,2)=2,COUNTIF(Jours_fériés,AB4+1)),AB26-HLOOKUP(AB4+2,Journalier_HLV_Inter,24,FALSE),IF(AND(WEEKDAY(AB4,2)=3,COUNTIF(Jours_fériés,AND(AB4+1,AB4+2))),AB26-HLOOKUP(AB4+5,Journalier_HLV_Inter,24,FALSE),IF(AND(WEEKDAY(AB4,2)=3,COUNTIF(Jours_fériés,AB4+1)),AB26-HLOOKUP(AB4+2,Journalier_HLV_Inter,24,FALSE),IF(AND(WEEKDAY(AB4,2)=4,COUNTIF(Jours_fériés,AB4+1)),AB26-HLOOKUP(AB4+4,Journalier_HLV_Inter,24,FALSE),IF(AND(WEEKDAY(AB4,2)=4,COUNTIF(Jours_fériés,AND(AB4+1,AB4+4))),AB26-HLOOKUP(AB4+5,Journalier_HLV_Inter,24,FALSE),IF(AND(WEEKDAY(AB4,2)=5,COUNTIF(Jours_fériés,AB4+3)),AB26-HLOOKUP(AB4+4,Journalier_HLV_Inter,24,FALSE),IF(COUNTIF(Week_end,AB4),0,IF(COUNTIF(Jours_fériés,AB4),0,AB26-HLOOKUP(AB4+1,Journalier_HLV_Inter,24,FALSE)))))))))))))</f>
        <v>0</v>
      </c>
      <c r="AC35" s="70">
        <f>IF(WEEKDAY(AC4,2)=5,(AC26-HLOOKUP(AC4+3,Journalier_HLV_Inter,24,FALSE)),IF(AND(WEEKDAY(AC4,2)=1,COUNTIF(Jours_fériés,AND(AC4+1,IE+2))),AC26-HLOOKUP(AC4+3,Journalier_HLV_Inter,24,FALSE),IF(AND(WEEKDAY(AC4,2)=1,COUNTIF(Jours_fériés,AC4+1)),AC26-HLOOKUP(AC4+2,Journalier_HLV_Inter,24,FALSE),IF(AND(WEEKDAY(AC4,2)=2,COUNTIF(Jours_fériés,AND(AC4+1,AC4+2))),AC26-HLOOKUP(AC4+3,Journalier_HLV_Inter,24,FALSE),IF(AND(WEEKDAY(AC4,2)=2,COUNTIF(Jours_fériés,AC4+1)),AC26-HLOOKUP(AC4+2,Journalier_HLV_Inter,24,FALSE),IF(AND(WEEKDAY(AC4,2)=3,COUNTIF(Jours_fériés,AND(AC4+1,AC4+2))),AC26-HLOOKUP(AC4+5,Journalier_HLV_Inter,24,FALSE),IF(AND(WEEKDAY(AC4,2)=3,COUNTIF(Jours_fériés,AC4+1)),AC26-HLOOKUP(AC4+2,Journalier_HLV_Inter,24,FALSE),IF(AND(WEEKDAY(AC4,2)=4,COUNTIF(Jours_fériés,AC4+1)),AC26-HLOOKUP(AC4+4,Journalier_HLV_Inter,24,FALSE),IF(AND(WEEKDAY(AC4,2)=4,COUNTIF(Jours_fériés,AND(AC4+1,AC4+4))),AC26-HLOOKUP(AC4+5,Journalier_HLV_Inter,24,FALSE),IF(AND(WEEKDAY(AC4,2)=5,COUNTIF(Jours_fériés,AC4+3)),AC26-HLOOKUP(AC4+4,Journalier_HLV_Inter,24,FALSE),IF(COUNTIF(Week_end,AC4),0,IF(COUNTIF(Jours_fériés,AC4),0,AC26-HLOOKUP(AC4+1,Journalier_HLV_Inter,24,FALSE)))))))))))))</f>
        <v>0</v>
      </c>
      <c r="AD35" s="70">
        <f>IF(WEEKDAY(AD4,2)=5,(AD26-HLOOKUP(AD4+3,Journalier_HLV_Inter,24,FALSE)),IF(AND(WEEKDAY(AD4,2)=1,COUNTIF(Jours_fériés,AND(AD4+1,IE+2))),AD26-HLOOKUP(AD4+3,Journalier_HLV_Inter,24,FALSE),IF(AND(WEEKDAY(AD4,2)=1,COUNTIF(Jours_fériés,AD4+1)),AD26-HLOOKUP(AD4+2,Journalier_HLV_Inter,24,FALSE),IF(AND(WEEKDAY(AD4,2)=2,COUNTIF(Jours_fériés,AND(AD4+1,AD4+2))),AD26-HLOOKUP(AD4+3,Journalier_HLV_Inter,24,FALSE),IF(AND(WEEKDAY(AD4,2)=2,COUNTIF(Jours_fériés,AD4+1)),AD26-HLOOKUP(AD4+2,Journalier_HLV_Inter,24,FALSE),IF(AND(WEEKDAY(AD4,2)=3,COUNTIF(Jours_fériés,AND(AD4+1,AD4+2))),AD26-HLOOKUP(AD4+5,Journalier_HLV_Inter,24,FALSE),IF(AND(WEEKDAY(AD4,2)=3,COUNTIF(Jours_fériés,AD4+1)),AD26-HLOOKUP(AD4+2,Journalier_HLV_Inter,24,FALSE),IF(AND(WEEKDAY(AD4,2)=4,COUNTIF(Jours_fériés,AD4+1)),AD26-HLOOKUP(AD4+4,Journalier_HLV_Inter,24,FALSE),IF(AND(WEEKDAY(AD4,2)=4,COUNTIF(Jours_fériés,AND(AD4+1,AD4+4))),AD26-HLOOKUP(AD4+5,Journalier_HLV_Inter,24,FALSE),IF(AND(WEEKDAY(AD4,2)=5,COUNTIF(Jours_fériés,AD4+3)),AD26-HLOOKUP(AD4+4,Journalier_HLV_Inter,24,FALSE),IF(COUNTIF(Week_end,AD4),0,IF(COUNTIF(Jours_fériés,AD4),0,AD26-HLOOKUP(AD4+1,Journalier_HLV_Inter,24,FALSE)))))))))))))</f>
        <v>0</v>
      </c>
      <c r="AE35" s="70">
        <f>IF(WEEKDAY(AE4,2)=5,(AE26-HLOOKUP(AE4+3,Journalier_HLV_Inter,24,FALSE)),IF(AND(WEEKDAY(AE4,2)=1,COUNTIF(Jours_fériés,AND(AE4+1,IE+2))),AE26-HLOOKUP(AE4+3,Journalier_HLV_Inter,24,FALSE),IF(AND(WEEKDAY(AE4,2)=1,COUNTIF(Jours_fériés,AE4+1)),AE26-HLOOKUP(AE4+2,Journalier_HLV_Inter,24,FALSE),IF(AND(WEEKDAY(AE4,2)=2,COUNTIF(Jours_fériés,AND(AE4+1,AE4+2))),AE26-HLOOKUP(AE4+3,Journalier_HLV_Inter,24,FALSE),IF(AND(WEEKDAY(AE4,2)=2,COUNTIF(Jours_fériés,AE4+1)),AE26-HLOOKUP(AE4+2,Journalier_HLV_Inter,24,FALSE),IF(AND(WEEKDAY(AE4,2)=3,COUNTIF(Jours_fériés,AND(AE4+1,AE4+2))),AE26-HLOOKUP(AE4+5,Journalier_HLV_Inter,24,FALSE),IF(AND(WEEKDAY(AE4,2)=3,COUNTIF(Jours_fériés,AE4+1)),AE26-HLOOKUP(AE4+2,Journalier_HLV_Inter,24,FALSE),IF(AND(WEEKDAY(AE4,2)=4,COUNTIF(Jours_fériés,AE4+1)),AE26-HLOOKUP(AE4+4,Journalier_HLV_Inter,24,FALSE),IF(AND(WEEKDAY(AE4,2)=4,COUNTIF(Jours_fériés,AND(AE4+1,AE4+4))),AE26-HLOOKUP(AE4+5,Journalier_HLV_Inter,24,FALSE),IF(AND(WEEKDAY(AE4,2)=5,COUNTIF(Jours_fériés,AE4+3)),AE26-HLOOKUP(AE4+4,Journalier_HLV_Inter,24,FALSE),IF(COUNTIF(Week_end,AE4),0,IF(COUNTIF(Jours_fériés,AE4),0,AE26-HLOOKUP(AE4+1,Journalier_HLV_Inter,24,FALSE)))))))))))))</f>
        <v>0</v>
      </c>
      <c r="AF35" s="70">
        <f>IF(WEEKDAY(AF4,2)=5,(AF26-HLOOKUP(AF4+3,Journalier_HLV_Inter,24,FALSE)),IF(AND(WEEKDAY(AF4,2)=1,COUNTIF(Jours_fériés,AND(AF4+1,IE+2))),AF26-HLOOKUP(AF4+3,Journalier_HLV_Inter,24,FALSE),IF(AND(WEEKDAY(AF4,2)=1,COUNTIF(Jours_fériés,AF4+1)),AF26-HLOOKUP(AF4+2,Journalier_HLV_Inter,24,FALSE),IF(AND(WEEKDAY(AF4,2)=2,COUNTIF(Jours_fériés,AND(AF4+1,AF4+2))),AF26-HLOOKUP(AF4+3,Journalier_HLV_Inter,24,FALSE),IF(AND(WEEKDAY(AF4,2)=2,COUNTIF(Jours_fériés,AF4+1)),AF26-HLOOKUP(AF4+2,Journalier_HLV_Inter,24,FALSE),IF(AND(WEEKDAY(AF4,2)=3,COUNTIF(Jours_fériés,AND(AF4+1,AF4+2))),AF26-HLOOKUP(AF4+5,Journalier_HLV_Inter,24,FALSE),IF(AND(WEEKDAY(AF4,2)=3,COUNTIF(Jours_fériés,AF4+1)),AF26-HLOOKUP(AF4+2,Journalier_HLV_Inter,24,FALSE),IF(AND(WEEKDAY(AF4,2)=4,COUNTIF(Jours_fériés,AF4+1)),AF26-HLOOKUP(AF4+4,Journalier_HLV_Inter,24,FALSE),IF(AND(WEEKDAY(AF4,2)=4,COUNTIF(Jours_fériés,AND(AF4+1,AF4+4))),AF26-HLOOKUP(AF4+5,Journalier_HLV_Inter,24,FALSE),IF(AND(WEEKDAY(AF4,2)=5,COUNTIF(Jours_fériés,AF4+3)),AF26-HLOOKUP(AF4+4,Journalier_HLV_Inter,24,FALSE),IF(COUNTIF(Week_end,AF4),0,IF(COUNTIF(Jours_fériés,AF4),0,AF26-HLOOKUP(AF4+1,Journalier_HLV_Inter,24,FALSE)))))))))))))</f>
        <v>0</v>
      </c>
      <c r="AG35" s="70">
        <f>IF(WEEKDAY(AG4,2)=5,(AG26-HLOOKUP(AG4+3,Journalier_HLV_Inter,24,FALSE)),IF(AND(WEEKDAY(AG4,2)=1,COUNTIF(Jours_fériés,AND(AG4+1,IE+2))),AG26-HLOOKUP(AG4+3,Journalier_HLV_Inter,24,FALSE),IF(AND(WEEKDAY(AG4,2)=1,COUNTIF(Jours_fériés,AG4+1)),AG26-HLOOKUP(AG4+2,Journalier_HLV_Inter,24,FALSE),IF(AND(WEEKDAY(AG4,2)=2,COUNTIF(Jours_fériés,AND(AG4+1,AG4+2))),AG26-HLOOKUP(AG4+3,Journalier_HLV_Inter,24,FALSE),IF(AND(WEEKDAY(AG4,2)=2,COUNTIF(Jours_fériés,AG4+1)),AG26-HLOOKUP(AG4+2,Journalier_HLV_Inter,24,FALSE),IF(AND(WEEKDAY(AG4,2)=3,COUNTIF(Jours_fériés,AND(AG4+1,AG4+2))),AG26-HLOOKUP(AG4+5,Journalier_HLV_Inter,24,FALSE),IF(AND(WEEKDAY(AG4,2)=3,COUNTIF(Jours_fériés,AG4+1)),AG26-HLOOKUP(AG4+2,Journalier_HLV_Inter,24,FALSE),IF(AND(WEEKDAY(AG4,2)=4,COUNTIF(Jours_fériés,AG4+1)),AG26-HLOOKUP(AG4+4,Journalier_HLV_Inter,24,FALSE),IF(AND(WEEKDAY(AG4,2)=4,COUNTIF(Jours_fériés,AND(AG4+1,AG4+4))),AG26-HLOOKUP(AG4+5,Journalier_HLV_Inter,24,FALSE),IF(AND(WEEKDAY(AG4,2)=5,COUNTIF(Jours_fériés,AG4+3)),AG26-HLOOKUP(AG4+4,Journalier_HLV_Inter,24,FALSE),IF(COUNTIF(Week_end,AG4),0,IF(COUNTIF(Jours_fériés,AG4),0,AG26-HLOOKUP(AG4+1,Journalier_HLV_Inter,24,FALSE)))))))))))))</f>
        <v>0</v>
      </c>
      <c r="AH35" s="70">
        <f>IF(WEEKDAY(AH4,2)=5,(AH26-HLOOKUP(AH4+3,Journalier_HLV_Inter,24,FALSE)),IF(AND(WEEKDAY(AH4,2)=1,COUNTIF(Jours_fériés,AND(AH4+1,IE+2))),AH26-HLOOKUP(AH4+3,Journalier_HLV_Inter,24,FALSE),IF(AND(WEEKDAY(AH4,2)=1,COUNTIF(Jours_fériés,AH4+1)),AH26-HLOOKUP(AH4+2,Journalier_HLV_Inter,24,FALSE),IF(AND(WEEKDAY(AH4,2)=2,COUNTIF(Jours_fériés,AND(AH4+1,AH4+2))),AH26-HLOOKUP(AH4+3,Journalier_HLV_Inter,24,FALSE),IF(AND(WEEKDAY(AH4,2)=2,COUNTIF(Jours_fériés,AH4+1)),AH26-HLOOKUP(AH4+2,Journalier_HLV_Inter,24,FALSE),IF(AND(WEEKDAY(AH4,2)=3,COUNTIF(Jours_fériés,AND(AH4+1,AH4+2))),AH26-HLOOKUP(AH4+5,Journalier_HLV_Inter,24,FALSE),IF(AND(WEEKDAY(AH4,2)=3,COUNTIF(Jours_fériés,AH4+1)),AH26-HLOOKUP(AH4+2,Journalier_HLV_Inter,24,FALSE),IF(AND(WEEKDAY(AH4,2)=4,COUNTIF(Jours_fériés,AH4+1)),AH26-HLOOKUP(AH4+4,Journalier_HLV_Inter,24,FALSE),IF(AND(WEEKDAY(AH4,2)=4,COUNTIF(Jours_fériés,AND(AH4+1,AH4+4))),AH26-HLOOKUP(AH4+5,Journalier_HLV_Inter,24,FALSE),IF(AND(WEEKDAY(AH4,2)=5,COUNTIF(Jours_fériés,AH4+3)),AH26-HLOOKUP(AH4+4,Journalier_HLV_Inter,24,FALSE),IF(COUNTIF(Week_end,AH4),0,IF(COUNTIF(Jours_fériés,AH4),0,AH26-HLOOKUP(AH4+1,Journalier_HLV_Inter,24,FALSE)))))))))))))</f>
        <v>0</v>
      </c>
      <c r="AI35" s="70">
        <f>IF(WEEKDAY(AI4,2)=5,(AI26-HLOOKUP(AI4+3,Journalier_HLV_Inter,24,FALSE)),IF(AND(WEEKDAY(AI4,2)=1,COUNTIF(Jours_fériés,AND(AI4+1,IE+2))),AI26-HLOOKUP(AI4+3,Journalier_HLV_Inter,24,FALSE),IF(AND(WEEKDAY(AI4,2)=1,COUNTIF(Jours_fériés,AI4+1)),AI26-HLOOKUP(AI4+2,Journalier_HLV_Inter,24,FALSE),IF(AND(WEEKDAY(AI4,2)=2,COUNTIF(Jours_fériés,AND(AI4+1,AI4+2))),AI26-HLOOKUP(AI4+3,Journalier_HLV_Inter,24,FALSE),IF(AND(WEEKDAY(AI4,2)=2,COUNTIF(Jours_fériés,AI4+1)),AI26-HLOOKUP(AI4+2,Journalier_HLV_Inter,24,FALSE),IF(AND(WEEKDAY(AI4,2)=3,COUNTIF(Jours_fériés,AND(AI4+1,AI4+2))),AI26-HLOOKUP(AI4+5,Journalier_HLV_Inter,24,FALSE),IF(AND(WEEKDAY(AI4,2)=3,COUNTIF(Jours_fériés,AI4+1)),AI26-HLOOKUP(AI4+2,Journalier_HLV_Inter,24,FALSE),IF(AND(WEEKDAY(AI4,2)=4,COUNTIF(Jours_fériés,AI4+1)),AI26-HLOOKUP(AI4+4,Journalier_HLV_Inter,24,FALSE),IF(AND(WEEKDAY(AI4,2)=4,COUNTIF(Jours_fériés,AND(AI4+1,AI4+4))),AI26-HLOOKUP(AI4+5,Journalier_HLV_Inter,24,FALSE),IF(AND(WEEKDAY(AI4,2)=5,COUNTIF(Jours_fériés,AI4+3)),AI26-HLOOKUP(AI4+4,Journalier_HLV_Inter,24,FALSE),IF(COUNTIF(Week_end,AI4),0,IF(COUNTIF(Jours_fériés,AI4),0,AI26-HLOOKUP(AI4+1,Journalier_HLV_Inter,24,FALSE)))))))))))))</f>
        <v>0</v>
      </c>
      <c r="AJ35" s="70">
        <f>IF(WEEKDAY(AJ4,2)=5,(AJ26-HLOOKUP(AJ4+3,Journalier_HLV_Inter,24,FALSE)),IF(AND(WEEKDAY(AJ4,2)=1,COUNTIF(Jours_fériés,AND(AJ4+1,IE+2))),AJ26-HLOOKUP(AJ4+3,Journalier_HLV_Inter,24,FALSE),IF(AND(WEEKDAY(AJ4,2)=1,COUNTIF(Jours_fériés,AJ4+1)),AJ26-HLOOKUP(AJ4+2,Journalier_HLV_Inter,24,FALSE),IF(AND(WEEKDAY(AJ4,2)=2,COUNTIF(Jours_fériés,AND(AJ4+1,AJ4+2))),AJ26-HLOOKUP(AJ4+3,Journalier_HLV_Inter,24,FALSE),IF(AND(WEEKDAY(AJ4,2)=2,COUNTIF(Jours_fériés,AJ4+1)),AJ26-HLOOKUP(AJ4+2,Journalier_HLV_Inter,24,FALSE),IF(AND(WEEKDAY(AJ4,2)=3,COUNTIF(Jours_fériés,AND(AJ4+1,AJ4+2))),AJ26-HLOOKUP(AJ4+5,Journalier_HLV_Inter,24,FALSE),IF(AND(WEEKDAY(AJ4,2)=3,COUNTIF(Jours_fériés,AJ4+1)),AJ26-HLOOKUP(AJ4+2,Journalier_HLV_Inter,24,FALSE),IF(AND(WEEKDAY(AJ4,2)=4,COUNTIF(Jours_fériés,AJ4+1)),AJ26-HLOOKUP(AJ4+4,Journalier_HLV_Inter,24,FALSE),IF(AND(WEEKDAY(AJ4,2)=4,COUNTIF(Jours_fériés,AND(AJ4+1,AJ4+4))),AJ26-HLOOKUP(AJ4+5,Journalier_HLV_Inter,24,FALSE),IF(AND(WEEKDAY(AJ4,2)=5,COUNTIF(Jours_fériés,AJ4+3)),AJ26-HLOOKUP(AJ4+4,Journalier_HLV_Inter,24,FALSE),IF(COUNTIF(Week_end,AJ4),0,IF(COUNTIF(Jours_fériés,AJ4),0,AJ26-HLOOKUP(AJ4+1,Journalier_HLV_Inter,24,FALSE)))))))))))))</f>
        <v>0</v>
      </c>
      <c r="AK35" s="70">
        <f>IF(WEEKDAY(AK4,2)=5,(AK26-HLOOKUP(AK4+3,Journalier_HLV_Inter,24,FALSE)),IF(AND(WEEKDAY(AK4,2)=1,COUNTIF(Jours_fériés,AND(AK4+1,IE+2))),AK26-HLOOKUP(AK4+3,Journalier_HLV_Inter,24,FALSE),IF(AND(WEEKDAY(AK4,2)=1,COUNTIF(Jours_fériés,AK4+1)),AK26-HLOOKUP(AK4+2,Journalier_HLV_Inter,24,FALSE),IF(AND(WEEKDAY(AK4,2)=2,COUNTIF(Jours_fériés,AND(AK4+1,AK4+2))),AK26-HLOOKUP(AK4+3,Journalier_HLV_Inter,24,FALSE),IF(AND(WEEKDAY(AK4,2)=2,COUNTIF(Jours_fériés,AK4+1)),AK26-HLOOKUP(AK4+2,Journalier_HLV_Inter,24,FALSE),IF(AND(WEEKDAY(AK4,2)=3,COUNTIF(Jours_fériés,AND(AK4+1,AK4+2))),AK26-HLOOKUP(AK4+5,Journalier_HLV_Inter,24,FALSE),IF(AND(WEEKDAY(AK4,2)=3,COUNTIF(Jours_fériés,AK4+1)),AK26-HLOOKUP(AK4+2,Journalier_HLV_Inter,24,FALSE),IF(AND(WEEKDAY(AK4,2)=4,COUNTIF(Jours_fériés,AK4+1)),AK26-HLOOKUP(AK4+4,Journalier_HLV_Inter,24,FALSE),IF(AND(WEEKDAY(AK4,2)=4,COUNTIF(Jours_fériés,AND(AK4+1,AK4+4))),AK26-HLOOKUP(AK4+5,Journalier_HLV_Inter,24,FALSE),IF(AND(WEEKDAY(AK4,2)=5,COUNTIF(Jours_fériés,AK4+3)),AK26-HLOOKUP(AK4+4,Journalier_HLV_Inter,24,FALSE),IF(COUNTIF(Week_end,AK4),0,IF(COUNTIF(Jours_fériés,AK4),0,AK26-HLOOKUP(AK4+1,Journalier_HLV_Inter,24,FALSE)))))))))))))</f>
        <v>0</v>
      </c>
      <c r="AL35" s="70">
        <f>IF(WEEKDAY(AL4,2)=5,(AL26-HLOOKUP(AL4+3,Journalier_HLV_Inter,24,FALSE)),IF(AND(WEEKDAY(AL4,2)=1,COUNTIF(Jours_fériés,AND(AL4+1,IE+2))),AL26-HLOOKUP(AL4+3,Journalier_HLV_Inter,24,FALSE),IF(AND(WEEKDAY(AL4,2)=1,COUNTIF(Jours_fériés,AL4+1)),AL26-HLOOKUP(AL4+2,Journalier_HLV_Inter,24,FALSE),IF(AND(WEEKDAY(AL4,2)=2,COUNTIF(Jours_fériés,AND(AL4+1,AL4+2))),AL26-HLOOKUP(AL4+3,Journalier_HLV_Inter,24,FALSE),IF(AND(WEEKDAY(AL4,2)=2,COUNTIF(Jours_fériés,AL4+1)),AL26-HLOOKUP(AL4+2,Journalier_HLV_Inter,24,FALSE),IF(AND(WEEKDAY(AL4,2)=3,COUNTIF(Jours_fériés,AND(AL4+1,AL4+2))),AL26-HLOOKUP(AL4+5,Journalier_HLV_Inter,24,FALSE),IF(AND(WEEKDAY(AL4,2)=3,COUNTIF(Jours_fériés,AL4+1)),AL26-HLOOKUP(AL4+2,Journalier_HLV_Inter,24,FALSE),IF(AND(WEEKDAY(AL4,2)=4,COUNTIF(Jours_fériés,AL4+1)),AL26-HLOOKUP(AL4+4,Journalier_HLV_Inter,24,FALSE),IF(AND(WEEKDAY(AL4,2)=4,COUNTIF(Jours_fériés,AND(AL4+1,AL4+4))),AL26-HLOOKUP(AL4+5,Journalier_HLV_Inter,24,FALSE),IF(AND(WEEKDAY(AL4,2)=5,COUNTIF(Jours_fériés,AL4+3)),AL26-HLOOKUP(AL4+4,Journalier_HLV_Inter,24,FALSE),IF(COUNTIF(Week_end,AL4),0,IF(COUNTIF(Jours_fériés,AL4),0,AL26-HLOOKUP(AL4+1,Journalier_HLV_Inter,24,FALSE)))))))))))))</f>
        <v>0</v>
      </c>
      <c r="AM35" s="70">
        <f>IF(WEEKDAY(AM4,2)=5,(AM26-HLOOKUP(AM4+3,Journalier_HLV_Inter,24,FALSE)),IF(AND(WEEKDAY(AM4,2)=1,COUNTIF(Jours_fériés,AND(AM4+1,IE+2))),AM26-HLOOKUP(AM4+3,Journalier_HLV_Inter,24,FALSE),IF(AND(WEEKDAY(AM4,2)=1,COUNTIF(Jours_fériés,AM4+1)),AM26-HLOOKUP(AM4+2,Journalier_HLV_Inter,24,FALSE),IF(AND(WEEKDAY(AM4,2)=2,COUNTIF(Jours_fériés,AND(AM4+1,AM4+2))),AM26-HLOOKUP(AM4+3,Journalier_HLV_Inter,24,FALSE),IF(AND(WEEKDAY(AM4,2)=2,COUNTIF(Jours_fériés,AM4+1)),AM26-HLOOKUP(AM4+2,Journalier_HLV_Inter,24,FALSE),IF(AND(WEEKDAY(AM4,2)=3,COUNTIF(Jours_fériés,AND(AM4+1,AM4+2))),AM26-HLOOKUP(AM4+5,Journalier_HLV_Inter,24,FALSE),IF(AND(WEEKDAY(AM4,2)=3,COUNTIF(Jours_fériés,AM4+1)),AM26-HLOOKUP(AM4+2,Journalier_HLV_Inter,24,FALSE),IF(AND(WEEKDAY(AM4,2)=4,COUNTIF(Jours_fériés,AM4+1)),AM26-HLOOKUP(AM4+4,Journalier_HLV_Inter,24,FALSE),IF(AND(WEEKDAY(AM4,2)=4,COUNTIF(Jours_fériés,AND(AM4+1,AM4+4))),AM26-HLOOKUP(AM4+5,Journalier_HLV_Inter,24,FALSE),IF(AND(WEEKDAY(AM4,2)=5,COUNTIF(Jours_fériés,AM4+3)),AM26-HLOOKUP(AM4+4,Journalier_HLV_Inter,24,FALSE),IF(COUNTIF(Week_end,AM4),0,IF(COUNTIF(Jours_fériés,AM4),0,AM26-HLOOKUP(AM4+1,Journalier_HLV_Inter,24,FALSE)))))))))))))</f>
        <v>0</v>
      </c>
      <c r="AN35" s="70">
        <f>IF(WEEKDAY(AN4,2)=5,(AN26-HLOOKUP(AN4+3,Journalier_HLV_Inter,24,FALSE)),IF(AND(WEEKDAY(AN4,2)=1,COUNTIF(Jours_fériés,AND(AN4+1,IE+2))),AN26-HLOOKUP(AN4+3,Journalier_HLV_Inter,24,FALSE),IF(AND(WEEKDAY(AN4,2)=1,COUNTIF(Jours_fériés,AN4+1)),AN26-HLOOKUP(AN4+2,Journalier_HLV_Inter,24,FALSE),IF(AND(WEEKDAY(AN4,2)=2,COUNTIF(Jours_fériés,AND(AN4+1,AN4+2))),AN26-HLOOKUP(AN4+3,Journalier_HLV_Inter,24,FALSE),IF(AND(WEEKDAY(AN4,2)=2,COUNTIF(Jours_fériés,AN4+1)),AN26-HLOOKUP(AN4+2,Journalier_HLV_Inter,24,FALSE),IF(AND(WEEKDAY(AN4,2)=3,COUNTIF(Jours_fériés,AND(AN4+1,AN4+2))),AN26-HLOOKUP(AN4+5,Journalier_HLV_Inter,24,FALSE),IF(AND(WEEKDAY(AN4,2)=3,COUNTIF(Jours_fériés,AN4+1)),AN26-HLOOKUP(AN4+2,Journalier_HLV_Inter,24,FALSE),IF(AND(WEEKDAY(AN4,2)=4,COUNTIF(Jours_fériés,AN4+1)),AN26-HLOOKUP(AN4+4,Journalier_HLV_Inter,24,FALSE),IF(AND(WEEKDAY(AN4,2)=4,COUNTIF(Jours_fériés,AND(AN4+1,AN4+4))),AN26-HLOOKUP(AN4+5,Journalier_HLV_Inter,24,FALSE),IF(AND(WEEKDAY(AN4,2)=5,COUNTIF(Jours_fériés,AN4+3)),AN26-HLOOKUP(AN4+4,Journalier_HLV_Inter,24,FALSE),IF(COUNTIF(Week_end,AN4),0,IF(COUNTIF(Jours_fériés,AN4),0,AN26-HLOOKUP(AN4+1,Journalier_HLV_Inter,24,FALSE)))))))))))))</f>
        <v>0</v>
      </c>
      <c r="AO35" s="70">
        <f>IF(WEEKDAY(AO4,2)=5,(AO26-HLOOKUP(AO4+3,Journalier_HLV_Inter,24,FALSE)),IF(AND(WEEKDAY(AO4,2)=1,COUNTIF(Jours_fériés,AND(AO4+1,IE+2))),AO26-HLOOKUP(AO4+3,Journalier_HLV_Inter,24,FALSE),IF(AND(WEEKDAY(AO4,2)=1,COUNTIF(Jours_fériés,AO4+1)),AO26-HLOOKUP(AO4+2,Journalier_HLV_Inter,24,FALSE),IF(AND(WEEKDAY(AO4,2)=2,COUNTIF(Jours_fériés,AND(AO4+1,AO4+2))),AO26-HLOOKUP(AO4+3,Journalier_HLV_Inter,24,FALSE),IF(AND(WEEKDAY(AO4,2)=2,COUNTIF(Jours_fériés,AO4+1)),AO26-HLOOKUP(AO4+2,Journalier_HLV_Inter,24,FALSE),IF(AND(WEEKDAY(AO4,2)=3,COUNTIF(Jours_fériés,AND(AO4+1,AO4+2))),AO26-HLOOKUP(AO4+5,Journalier_HLV_Inter,24,FALSE),IF(AND(WEEKDAY(AO4,2)=3,COUNTIF(Jours_fériés,AO4+1)),AO26-HLOOKUP(AO4+2,Journalier_HLV_Inter,24,FALSE),IF(AND(WEEKDAY(AO4,2)=4,COUNTIF(Jours_fériés,AO4+1)),AO26-HLOOKUP(AO4+4,Journalier_HLV_Inter,24,FALSE),IF(AND(WEEKDAY(AO4,2)=4,COUNTIF(Jours_fériés,AND(AO4+1,AO4+4))),AO26-HLOOKUP(AO4+5,Journalier_HLV_Inter,24,FALSE),IF(AND(WEEKDAY(AO4,2)=5,COUNTIF(Jours_fériés,AO4+3)),AO26-HLOOKUP(AO4+4,Journalier_HLV_Inter,24,FALSE),IF(COUNTIF(Week_end,AO4),0,IF(COUNTIF(Jours_fériés,AO4),0,AO26-HLOOKUP(AO4+1,Journalier_HLV_Inter,24,FALSE)))))))))))))</f>
        <v>0</v>
      </c>
      <c r="AP35" s="70">
        <f>IF(WEEKDAY(AP4,2)=5,(AP26-HLOOKUP(AP4+3,Journalier_HLV_Inter,24,FALSE)),IF(AND(WEEKDAY(AP4,2)=1,COUNTIF(Jours_fériés,AND(AP4+1,IE+2))),AP26-HLOOKUP(AP4+3,Journalier_HLV_Inter,24,FALSE),IF(AND(WEEKDAY(AP4,2)=1,COUNTIF(Jours_fériés,AP4+1)),AP26-HLOOKUP(AP4+2,Journalier_HLV_Inter,24,FALSE),IF(AND(WEEKDAY(AP4,2)=2,COUNTIF(Jours_fériés,AND(AP4+1,AP4+2))),AP26-HLOOKUP(AP4+3,Journalier_HLV_Inter,24,FALSE),IF(AND(WEEKDAY(AP4,2)=2,COUNTIF(Jours_fériés,AP4+1)),AP26-HLOOKUP(AP4+2,Journalier_HLV_Inter,24,FALSE),IF(AND(WEEKDAY(AP4,2)=3,COUNTIF(Jours_fériés,AND(AP4+1,AP4+2))),AP26-HLOOKUP(AP4+5,Journalier_HLV_Inter,24,FALSE),IF(AND(WEEKDAY(AP4,2)=3,COUNTIF(Jours_fériés,AP4+1)),AP26-HLOOKUP(AP4+2,Journalier_HLV_Inter,24,FALSE),IF(AND(WEEKDAY(AP4,2)=4,COUNTIF(Jours_fériés,AP4+1)),AP26-HLOOKUP(AP4+4,Journalier_HLV_Inter,24,FALSE),IF(AND(WEEKDAY(AP4,2)=4,COUNTIF(Jours_fériés,AND(AP4+1,AP4+4))),AP26-HLOOKUP(AP4+5,Journalier_HLV_Inter,24,FALSE),IF(AND(WEEKDAY(AP4,2)=5,COUNTIF(Jours_fériés,AP4+3)),AP26-HLOOKUP(AP4+4,Journalier_HLV_Inter,24,FALSE),IF(COUNTIF(Week_end,AP4),0,IF(COUNTIF(Jours_fériés,AP4),0,AP26-HLOOKUP(AP4+1,Journalier_HLV_Inter,24,FALSE)))))))))))))</f>
        <v>0</v>
      </c>
      <c r="AQ35" s="70">
        <f>IF(WEEKDAY(AQ4,2)=5,(AQ26-HLOOKUP(AQ4+3,Journalier_HLV_Inter,24,FALSE)),IF(AND(WEEKDAY(AQ4,2)=1,COUNTIF(Jours_fériés,AND(AQ4+1,IE+2))),AQ26-HLOOKUP(AQ4+3,Journalier_HLV_Inter,24,FALSE),IF(AND(WEEKDAY(AQ4,2)=1,COUNTIF(Jours_fériés,AQ4+1)),AQ26-HLOOKUP(AQ4+2,Journalier_HLV_Inter,24,FALSE),IF(AND(WEEKDAY(AQ4,2)=2,COUNTIF(Jours_fériés,AND(AQ4+1,AQ4+2))),AQ26-HLOOKUP(AQ4+3,Journalier_HLV_Inter,24,FALSE),IF(AND(WEEKDAY(AQ4,2)=2,COUNTIF(Jours_fériés,AQ4+1)),AQ26-HLOOKUP(AQ4+2,Journalier_HLV_Inter,24,FALSE),IF(AND(WEEKDAY(AQ4,2)=3,COUNTIF(Jours_fériés,AND(AQ4+1,AQ4+2))),AQ26-HLOOKUP(AQ4+5,Journalier_HLV_Inter,24,FALSE),IF(AND(WEEKDAY(AQ4,2)=3,COUNTIF(Jours_fériés,AQ4+1)),AQ26-HLOOKUP(AQ4+2,Journalier_HLV_Inter,24,FALSE),IF(AND(WEEKDAY(AQ4,2)=4,COUNTIF(Jours_fériés,AQ4+1)),AQ26-HLOOKUP(AQ4+4,Journalier_HLV_Inter,24,FALSE),IF(AND(WEEKDAY(AQ4,2)=4,COUNTIF(Jours_fériés,AND(AQ4+1,AQ4+4))),AQ26-HLOOKUP(AQ4+5,Journalier_HLV_Inter,24,FALSE),IF(AND(WEEKDAY(AQ4,2)=5,COUNTIF(Jours_fériés,AQ4+3)),AQ26-HLOOKUP(AQ4+4,Journalier_HLV_Inter,24,FALSE),IF(COUNTIF(Week_end,AQ4),0,IF(COUNTIF(Jours_fériés,AQ4),0,AQ26-HLOOKUP(AQ4+1,Journalier_HLV_Inter,24,FALSE)))))))))))))</f>
        <v>0</v>
      </c>
      <c r="AR35" s="70">
        <f>IF(WEEKDAY(AR4,2)=5,(AR26-HLOOKUP(AR4+3,Journalier_HLV_Inter,24,FALSE)),IF(AND(WEEKDAY(AR4,2)=1,COUNTIF(Jours_fériés,AND(AR4+1,IE+2))),AR26-HLOOKUP(AR4+3,Journalier_HLV_Inter,24,FALSE),IF(AND(WEEKDAY(AR4,2)=1,COUNTIF(Jours_fériés,AR4+1)),AR26-HLOOKUP(AR4+2,Journalier_HLV_Inter,24,FALSE),IF(AND(WEEKDAY(AR4,2)=2,COUNTIF(Jours_fériés,AND(AR4+1,AR4+2))),AR26-HLOOKUP(AR4+3,Journalier_HLV_Inter,24,FALSE),IF(AND(WEEKDAY(AR4,2)=2,COUNTIF(Jours_fériés,AR4+1)),AR26-HLOOKUP(AR4+2,Journalier_HLV_Inter,24,FALSE),IF(AND(WEEKDAY(AR4,2)=3,COUNTIF(Jours_fériés,AND(AR4+1,AR4+2))),AR26-HLOOKUP(AR4+5,Journalier_HLV_Inter,24,FALSE),IF(AND(WEEKDAY(AR4,2)=3,COUNTIF(Jours_fériés,AR4+1)),AR26-HLOOKUP(AR4+2,Journalier_HLV_Inter,24,FALSE),IF(AND(WEEKDAY(AR4,2)=4,COUNTIF(Jours_fériés,AR4+1)),AR26-HLOOKUP(AR4+4,Journalier_HLV_Inter,24,FALSE),IF(AND(WEEKDAY(AR4,2)=4,COUNTIF(Jours_fériés,AND(AR4+1,AR4+4))),AR26-HLOOKUP(AR4+5,Journalier_HLV_Inter,24,FALSE),IF(AND(WEEKDAY(AR4,2)=5,COUNTIF(Jours_fériés,AR4+3)),AR26-HLOOKUP(AR4+4,Journalier_HLV_Inter,24,FALSE),IF(COUNTIF(Week_end,AR4),0,IF(COUNTIF(Jours_fériés,AR4),0,AR26-HLOOKUP(AR4+1,Journalier_HLV_Inter,24,FALSE)))))))))))))</f>
        <v>0</v>
      </c>
      <c r="AS35" s="70">
        <f>IF(WEEKDAY(AS4,2)=5,(AS26-HLOOKUP(AS4+3,Journalier_HLV_Inter,24,FALSE)),IF(AND(WEEKDAY(AS4,2)=1,COUNTIF(Jours_fériés,AND(AS4+1,IE+2))),AS26-HLOOKUP(AS4+3,Journalier_HLV_Inter,24,FALSE),IF(AND(WEEKDAY(AS4,2)=1,COUNTIF(Jours_fériés,AS4+1)),AS26-HLOOKUP(AS4+2,Journalier_HLV_Inter,24,FALSE),IF(AND(WEEKDAY(AS4,2)=2,COUNTIF(Jours_fériés,AND(AS4+1,AS4+2))),AS26-HLOOKUP(AS4+3,Journalier_HLV_Inter,24,FALSE),IF(AND(WEEKDAY(AS4,2)=2,COUNTIF(Jours_fériés,AS4+1)),AS26-HLOOKUP(AS4+2,Journalier_HLV_Inter,24,FALSE),IF(AND(WEEKDAY(AS4,2)=3,COUNTIF(Jours_fériés,AND(AS4+1,AS4+2))),AS26-HLOOKUP(AS4+5,Journalier_HLV_Inter,24,FALSE),IF(AND(WEEKDAY(AS4,2)=3,COUNTIF(Jours_fériés,AS4+1)),AS26-HLOOKUP(AS4+2,Journalier_HLV_Inter,24,FALSE),IF(AND(WEEKDAY(AS4,2)=4,COUNTIF(Jours_fériés,AS4+1)),AS26-HLOOKUP(AS4+4,Journalier_HLV_Inter,24,FALSE),IF(AND(WEEKDAY(AS4,2)=4,COUNTIF(Jours_fériés,AND(AS4+1,AS4+4))),AS26-HLOOKUP(AS4+5,Journalier_HLV_Inter,24,FALSE),IF(AND(WEEKDAY(AS4,2)=5,COUNTIF(Jours_fériés,AS4+3)),AS26-HLOOKUP(AS4+4,Journalier_HLV_Inter,24,FALSE),IF(COUNTIF(Week_end,AS4),0,IF(COUNTIF(Jours_fériés,AS4),0,AS26-HLOOKUP(AS4+1,Journalier_HLV_Inter,24,FALSE)))))))))))))</f>
        <v>0</v>
      </c>
      <c r="AT35" s="70">
        <f>IF(WEEKDAY(AT4,2)=5,(AT26-HLOOKUP(AT4+3,Journalier_HLV_Inter,24,FALSE)),IF(AND(WEEKDAY(AT4,2)=1,COUNTIF(Jours_fériés,AND(AT4+1,IE+2))),AT26-HLOOKUP(AT4+3,Journalier_HLV_Inter,24,FALSE),IF(AND(WEEKDAY(AT4,2)=1,COUNTIF(Jours_fériés,AT4+1)),AT26-HLOOKUP(AT4+2,Journalier_HLV_Inter,24,FALSE),IF(AND(WEEKDAY(AT4,2)=2,COUNTIF(Jours_fériés,AND(AT4+1,AT4+2))),AT26-HLOOKUP(AT4+3,Journalier_HLV_Inter,24,FALSE),IF(AND(WEEKDAY(AT4,2)=2,COUNTIF(Jours_fériés,AT4+1)),AT26-HLOOKUP(AT4+2,Journalier_HLV_Inter,24,FALSE),IF(AND(WEEKDAY(AT4,2)=3,COUNTIF(Jours_fériés,AND(AT4+1,AT4+2))),AT26-HLOOKUP(AT4+5,Journalier_HLV_Inter,24,FALSE),IF(AND(WEEKDAY(AT4,2)=3,COUNTIF(Jours_fériés,AT4+1)),AT26-HLOOKUP(AT4+2,Journalier_HLV_Inter,24,FALSE),IF(AND(WEEKDAY(AT4,2)=4,COUNTIF(Jours_fériés,AT4+1)),AT26-HLOOKUP(AT4+4,Journalier_HLV_Inter,24,FALSE),IF(AND(WEEKDAY(AT4,2)=4,COUNTIF(Jours_fériés,AND(AT4+1,AT4+4))),AT26-HLOOKUP(AT4+5,Journalier_HLV_Inter,24,FALSE),IF(AND(WEEKDAY(AT4,2)=5,COUNTIF(Jours_fériés,AT4+3)),AT26-HLOOKUP(AT4+4,Journalier_HLV_Inter,24,FALSE),IF(COUNTIF(Week_end,AT4),0,IF(COUNTIF(Jours_fériés,AT4),0,AT26-HLOOKUP(AT4+1,Journalier_HLV_Inter,24,FALSE)))))))))))))</f>
        <v>0</v>
      </c>
      <c r="AU35" s="70">
        <f>IF(WEEKDAY(AU4,2)=5,(AU26-HLOOKUP(AU4+3,Journalier_HLV_Inter,24,FALSE)),IF(AND(WEEKDAY(AU4,2)=1,COUNTIF(Jours_fériés,AND(AU4+1,IE+2))),AU26-HLOOKUP(AU4+3,Journalier_HLV_Inter,24,FALSE),IF(AND(WEEKDAY(AU4,2)=1,COUNTIF(Jours_fériés,AU4+1)),AU26-HLOOKUP(AU4+2,Journalier_HLV_Inter,24,FALSE),IF(AND(WEEKDAY(AU4,2)=2,COUNTIF(Jours_fériés,AND(AU4+1,AU4+2))),AU26-HLOOKUP(AU4+3,Journalier_HLV_Inter,24,FALSE),IF(AND(WEEKDAY(AU4,2)=2,COUNTIF(Jours_fériés,AU4+1)),AU26-HLOOKUP(AU4+2,Journalier_HLV_Inter,24,FALSE),IF(AND(WEEKDAY(AU4,2)=3,COUNTIF(Jours_fériés,AND(AU4+1,AU4+2))),AU26-HLOOKUP(AU4+5,Journalier_HLV_Inter,24,FALSE),IF(AND(WEEKDAY(AU4,2)=3,COUNTIF(Jours_fériés,AU4+1)),AU26-HLOOKUP(AU4+2,Journalier_HLV_Inter,24,FALSE),IF(AND(WEEKDAY(AU4,2)=4,COUNTIF(Jours_fériés,AU4+1)),AU26-HLOOKUP(AU4+4,Journalier_HLV_Inter,24,FALSE),IF(AND(WEEKDAY(AU4,2)=4,COUNTIF(Jours_fériés,AND(AU4+1,AU4+4))),AU26-HLOOKUP(AU4+5,Journalier_HLV_Inter,24,FALSE),IF(AND(WEEKDAY(AU4,2)=5,COUNTIF(Jours_fériés,AU4+3)),AU26-HLOOKUP(AU4+4,Journalier_HLV_Inter,24,FALSE),IF(COUNTIF(Week_end,AU4),0,IF(COUNTIF(Jours_fériés,AU4),0,AU26-HLOOKUP(AU4+1,Journalier_HLV_Inter,24,FALSE)))))))))))))</f>
        <v>0</v>
      </c>
      <c r="AV35" s="70">
        <f>IF(WEEKDAY(AV4,2)=5,(AV26-HLOOKUP(AV4+3,Journalier_HLV_Inter,24,FALSE)),IF(AND(WEEKDAY(AV4,2)=1,COUNTIF(Jours_fériés,AND(AV4+1,IE+2))),AV26-HLOOKUP(AV4+3,Journalier_HLV_Inter,24,FALSE),IF(AND(WEEKDAY(AV4,2)=1,COUNTIF(Jours_fériés,AV4+1)),AV26-HLOOKUP(AV4+2,Journalier_HLV_Inter,24,FALSE),IF(AND(WEEKDAY(AV4,2)=2,COUNTIF(Jours_fériés,AND(AV4+1,AV4+2))),AV26-HLOOKUP(AV4+3,Journalier_HLV_Inter,24,FALSE),IF(AND(WEEKDAY(AV4,2)=2,COUNTIF(Jours_fériés,AV4+1)),AV26-HLOOKUP(AV4+2,Journalier_HLV_Inter,24,FALSE),IF(AND(WEEKDAY(AV4,2)=3,COUNTIF(Jours_fériés,AND(AV4+1,AV4+2))),AV26-HLOOKUP(AV4+5,Journalier_HLV_Inter,24,FALSE),IF(AND(WEEKDAY(AV4,2)=3,COUNTIF(Jours_fériés,AV4+1)),AV26-HLOOKUP(AV4+2,Journalier_HLV_Inter,24,FALSE),IF(AND(WEEKDAY(AV4,2)=4,COUNTIF(Jours_fériés,AV4+1)),AV26-HLOOKUP(AV4+4,Journalier_HLV_Inter,24,FALSE),IF(AND(WEEKDAY(AV4,2)=4,COUNTIF(Jours_fériés,AND(AV4+1,AV4+4))),AV26-HLOOKUP(AV4+5,Journalier_HLV_Inter,24,FALSE),IF(AND(WEEKDAY(AV4,2)=5,COUNTIF(Jours_fériés,AV4+3)),AV26-HLOOKUP(AV4+4,Journalier_HLV_Inter,24,FALSE),IF(COUNTIF(Week_end,AV4),0,IF(COUNTIF(Jours_fériés,AV4),0,AV26-HLOOKUP(AV4+1,Journalier_HLV_Inter,24,FALSE)))))))))))))</f>
        <v>0</v>
      </c>
      <c r="AW35" s="70">
        <f>IF(WEEKDAY(AW4,2)=5,(AW26-HLOOKUP(AW4+3,Journalier_HLV_Inter,24,FALSE)),IF(AND(WEEKDAY(AW4,2)=1,COUNTIF(Jours_fériés,AND(AW4+1,IE+2))),AW26-HLOOKUP(AW4+3,Journalier_HLV_Inter,24,FALSE),IF(AND(WEEKDAY(AW4,2)=1,COUNTIF(Jours_fériés,AW4+1)),AW26-HLOOKUP(AW4+2,Journalier_HLV_Inter,24,FALSE),IF(AND(WEEKDAY(AW4,2)=2,COUNTIF(Jours_fériés,AND(AW4+1,AW4+2))),AW26-HLOOKUP(AW4+3,Journalier_HLV_Inter,24,FALSE),IF(AND(WEEKDAY(AW4,2)=2,COUNTIF(Jours_fériés,AW4+1)),AW26-HLOOKUP(AW4+2,Journalier_HLV_Inter,24,FALSE),IF(AND(WEEKDAY(AW4,2)=3,COUNTIF(Jours_fériés,AND(AW4+1,AW4+2))),AW26-HLOOKUP(AW4+5,Journalier_HLV_Inter,24,FALSE),IF(AND(WEEKDAY(AW4,2)=3,COUNTIF(Jours_fériés,AW4+1)),AW26-HLOOKUP(AW4+2,Journalier_HLV_Inter,24,FALSE),IF(AND(WEEKDAY(AW4,2)=4,COUNTIF(Jours_fériés,AW4+1)),AW26-HLOOKUP(AW4+4,Journalier_HLV_Inter,24,FALSE),IF(AND(WEEKDAY(AW4,2)=4,COUNTIF(Jours_fériés,AND(AW4+1,AW4+4))),AW26-HLOOKUP(AW4+5,Journalier_HLV_Inter,24,FALSE),IF(AND(WEEKDAY(AW4,2)=5,COUNTIF(Jours_fériés,AW4+3)),AW26-HLOOKUP(AW4+4,Journalier_HLV_Inter,24,FALSE),IF(COUNTIF(Week_end,AW4),0,IF(COUNTIF(Jours_fériés,AW4),0,AW26-HLOOKUP(AW4+1,Journalier_HLV_Inter,24,FALSE)))))))))))))</f>
        <v>0</v>
      </c>
      <c r="AX35" s="70">
        <f>IF(WEEKDAY(AX4,2)=5,(AX26-HLOOKUP(AX4+3,Journalier_HLV_Inter,24,FALSE)),IF(AND(WEEKDAY(AX4,2)=1,COUNTIF(Jours_fériés,AND(AX4+1,IE+2))),AX26-HLOOKUP(AX4+3,Journalier_HLV_Inter,24,FALSE),IF(AND(WEEKDAY(AX4,2)=1,COUNTIF(Jours_fériés,AX4+1)),AX26-HLOOKUP(AX4+2,Journalier_HLV_Inter,24,FALSE),IF(AND(WEEKDAY(AX4,2)=2,COUNTIF(Jours_fériés,AND(AX4+1,AX4+2))),AX26-HLOOKUP(AX4+3,Journalier_HLV_Inter,24,FALSE),IF(AND(WEEKDAY(AX4,2)=2,COUNTIF(Jours_fériés,AX4+1)),AX26-HLOOKUP(AX4+2,Journalier_HLV_Inter,24,FALSE),IF(AND(WEEKDAY(AX4,2)=3,COUNTIF(Jours_fériés,AND(AX4+1,AX4+2))),AX26-HLOOKUP(AX4+5,Journalier_HLV_Inter,24,FALSE),IF(AND(WEEKDAY(AX4,2)=3,COUNTIF(Jours_fériés,AX4+1)),AX26-HLOOKUP(AX4+2,Journalier_HLV_Inter,24,FALSE),IF(AND(WEEKDAY(AX4,2)=4,COUNTIF(Jours_fériés,AX4+1)),AX26-HLOOKUP(AX4+4,Journalier_HLV_Inter,24,FALSE),IF(AND(WEEKDAY(AX4,2)=4,COUNTIF(Jours_fériés,AND(AX4+1,AX4+4))),AX26-HLOOKUP(AX4+5,Journalier_HLV_Inter,24,FALSE),IF(AND(WEEKDAY(AX4,2)=5,COUNTIF(Jours_fériés,AX4+3)),AX26-HLOOKUP(AX4+4,Journalier_HLV_Inter,24,FALSE),IF(COUNTIF(Week_end,AX4),0,IF(COUNTIF(Jours_fériés,AX4),0,AX26-HLOOKUP(AX4+1,Journalier_HLV_Inter,24,FALSE)))))))))))))</f>
        <v>0</v>
      </c>
      <c r="AY35" s="70">
        <f>IF(WEEKDAY(AY4,2)=5,(AY26-HLOOKUP(AY4+3,Journalier_HLV_Inter,24,FALSE)),IF(AND(WEEKDAY(AY4,2)=1,COUNTIF(Jours_fériés,AND(AY4+1,IE+2))),AY26-HLOOKUP(AY4+3,Journalier_HLV_Inter,24,FALSE),IF(AND(WEEKDAY(AY4,2)=1,COUNTIF(Jours_fériés,AY4+1)),AY26-HLOOKUP(AY4+2,Journalier_HLV_Inter,24,FALSE),IF(AND(WEEKDAY(AY4,2)=2,COUNTIF(Jours_fériés,AND(AY4+1,AY4+2))),AY26-HLOOKUP(AY4+3,Journalier_HLV_Inter,24,FALSE),IF(AND(WEEKDAY(AY4,2)=2,COUNTIF(Jours_fériés,AY4+1)),AY26-HLOOKUP(AY4+2,Journalier_HLV_Inter,24,FALSE),IF(AND(WEEKDAY(AY4,2)=3,COUNTIF(Jours_fériés,AND(AY4+1,AY4+2))),AY26-HLOOKUP(AY4+5,Journalier_HLV_Inter,24,FALSE),IF(AND(WEEKDAY(AY4,2)=3,COUNTIF(Jours_fériés,AY4+1)),AY26-HLOOKUP(AY4+2,Journalier_HLV_Inter,24,FALSE),IF(AND(WEEKDAY(AY4,2)=4,COUNTIF(Jours_fériés,AY4+1)),AY26-HLOOKUP(AY4+4,Journalier_HLV_Inter,24,FALSE),IF(AND(WEEKDAY(AY4,2)=4,COUNTIF(Jours_fériés,AND(AY4+1,AY4+4))),AY26-HLOOKUP(AY4+5,Journalier_HLV_Inter,24,FALSE),IF(AND(WEEKDAY(AY4,2)=5,COUNTIF(Jours_fériés,AY4+3)),AY26-HLOOKUP(AY4+4,Journalier_HLV_Inter,24,FALSE),IF(COUNTIF(Week_end,AY4),0,IF(COUNTIF(Jours_fériés,AY4),0,AY26-HLOOKUP(AY4+1,Journalier_HLV_Inter,24,FALSE)))))))))))))</f>
        <v>0</v>
      </c>
      <c r="AZ35" s="70">
        <f>IF(WEEKDAY(AZ4,2)=5,(AZ26-HLOOKUP(AZ4+3,Journalier_HLV_Inter,24,FALSE)),IF(AND(WEEKDAY(AZ4,2)=1,COUNTIF(Jours_fériés,AND(AZ4+1,IE+2))),AZ26-HLOOKUP(AZ4+3,Journalier_HLV_Inter,24,FALSE),IF(AND(WEEKDAY(AZ4,2)=1,COUNTIF(Jours_fériés,AZ4+1)),AZ26-HLOOKUP(AZ4+2,Journalier_HLV_Inter,24,FALSE),IF(AND(WEEKDAY(AZ4,2)=2,COUNTIF(Jours_fériés,AND(AZ4+1,AZ4+2))),AZ26-HLOOKUP(AZ4+3,Journalier_HLV_Inter,24,FALSE),IF(AND(WEEKDAY(AZ4,2)=2,COUNTIF(Jours_fériés,AZ4+1)),AZ26-HLOOKUP(AZ4+2,Journalier_HLV_Inter,24,FALSE),IF(AND(WEEKDAY(AZ4,2)=3,COUNTIF(Jours_fériés,AND(AZ4+1,AZ4+2))),AZ26-HLOOKUP(AZ4+5,Journalier_HLV_Inter,24,FALSE),IF(AND(WEEKDAY(AZ4,2)=3,COUNTIF(Jours_fériés,AZ4+1)),AZ26-HLOOKUP(AZ4+2,Journalier_HLV_Inter,24,FALSE),IF(AND(WEEKDAY(AZ4,2)=4,COUNTIF(Jours_fériés,AZ4+1)),AZ26-HLOOKUP(AZ4+4,Journalier_HLV_Inter,24,FALSE),IF(AND(WEEKDAY(AZ4,2)=4,COUNTIF(Jours_fériés,AND(AZ4+1,AZ4+4))),AZ26-HLOOKUP(AZ4+5,Journalier_HLV_Inter,24,FALSE),IF(AND(WEEKDAY(AZ4,2)=5,COUNTIF(Jours_fériés,AZ4+3)),AZ26-HLOOKUP(AZ4+4,Journalier_HLV_Inter,24,FALSE),IF(COUNTIF(Week_end,AZ4),0,IF(COUNTIF(Jours_fériés,AZ4),0,AZ26-HLOOKUP(AZ4+1,Journalier_HLV_Inter,24,FALSE)))))))))))))</f>
        <v>0</v>
      </c>
      <c r="BA35" s="70">
        <f>IF(WEEKDAY(BA4,2)=5,(BA26-HLOOKUP(BA4+3,Journalier_HLV_Inter,24,FALSE)),IF(AND(WEEKDAY(BA4,2)=1,COUNTIF(Jours_fériés,AND(BA4+1,IE+2))),BA26-HLOOKUP(BA4+3,Journalier_HLV_Inter,24,FALSE),IF(AND(WEEKDAY(BA4,2)=1,COUNTIF(Jours_fériés,BA4+1)),BA26-HLOOKUP(BA4+2,Journalier_HLV_Inter,24,FALSE),IF(AND(WEEKDAY(BA4,2)=2,COUNTIF(Jours_fériés,AND(BA4+1,BA4+2))),BA26-HLOOKUP(BA4+3,Journalier_HLV_Inter,24,FALSE),IF(AND(WEEKDAY(BA4,2)=2,COUNTIF(Jours_fériés,BA4+1)),BA26-HLOOKUP(BA4+2,Journalier_HLV_Inter,24,FALSE),IF(AND(WEEKDAY(BA4,2)=3,COUNTIF(Jours_fériés,AND(BA4+1,BA4+2))),BA26-HLOOKUP(BA4+5,Journalier_HLV_Inter,24,FALSE),IF(AND(WEEKDAY(BA4,2)=3,COUNTIF(Jours_fériés,BA4+1)),BA26-HLOOKUP(BA4+2,Journalier_HLV_Inter,24,FALSE),IF(AND(WEEKDAY(BA4,2)=4,COUNTIF(Jours_fériés,BA4+1)),BA26-HLOOKUP(BA4+4,Journalier_HLV_Inter,24,FALSE),IF(AND(WEEKDAY(BA4,2)=4,COUNTIF(Jours_fériés,AND(BA4+1,BA4+4))),BA26-HLOOKUP(BA4+5,Journalier_HLV_Inter,24,FALSE),IF(AND(WEEKDAY(BA4,2)=5,COUNTIF(Jours_fériés,BA4+3)),BA26-HLOOKUP(BA4+4,Journalier_HLV_Inter,24,FALSE),IF(COUNTIF(Week_end,BA4),0,IF(COUNTIF(Jours_fériés,BA4),0,BA26-HLOOKUP(BA4+1,Journalier_HLV_Inter,24,FALSE)))))))))))))</f>
        <v>0</v>
      </c>
      <c r="BB35" s="70">
        <f>IF(WEEKDAY(BB4,2)=5,(BB26-HLOOKUP(BB4+3,Journalier_HLV_Inter,24,FALSE)),IF(AND(WEEKDAY(BB4,2)=1,COUNTIF(Jours_fériés,AND(BB4+1,IE+2))),BB26-HLOOKUP(BB4+3,Journalier_HLV_Inter,24,FALSE),IF(AND(WEEKDAY(BB4,2)=1,COUNTIF(Jours_fériés,BB4+1)),BB26-HLOOKUP(BB4+2,Journalier_HLV_Inter,24,FALSE),IF(AND(WEEKDAY(BB4,2)=2,COUNTIF(Jours_fériés,AND(BB4+1,BB4+2))),BB26-HLOOKUP(BB4+3,Journalier_HLV_Inter,24,FALSE),IF(AND(WEEKDAY(BB4,2)=2,COUNTIF(Jours_fériés,BB4+1)),BB26-HLOOKUP(BB4+2,Journalier_HLV_Inter,24,FALSE),IF(AND(WEEKDAY(BB4,2)=3,COUNTIF(Jours_fériés,AND(BB4+1,BB4+2))),BB26-HLOOKUP(BB4+5,Journalier_HLV_Inter,24,FALSE),IF(AND(WEEKDAY(BB4,2)=3,COUNTIF(Jours_fériés,BB4+1)),BB26-HLOOKUP(BB4+2,Journalier_HLV_Inter,24,FALSE),IF(AND(WEEKDAY(BB4,2)=4,COUNTIF(Jours_fériés,BB4+1)),BB26-HLOOKUP(BB4+4,Journalier_HLV_Inter,24,FALSE),IF(AND(WEEKDAY(BB4,2)=4,COUNTIF(Jours_fériés,AND(BB4+1,BB4+4))),BB26-HLOOKUP(BB4+5,Journalier_HLV_Inter,24,FALSE),IF(AND(WEEKDAY(BB4,2)=5,COUNTIF(Jours_fériés,BB4+3)),BB26-HLOOKUP(BB4+4,Journalier_HLV_Inter,24,FALSE),IF(COUNTIF(Week_end,BB4),0,IF(COUNTIF(Jours_fériés,BB4),0,BB26-HLOOKUP(BB4+1,Journalier_HLV_Inter,24,FALSE)))))))))))))</f>
        <v>0</v>
      </c>
      <c r="BC35" s="70">
        <f>IF(WEEKDAY(BC4,2)=5,(BC26-HLOOKUP(BC4+3,Journalier_HLV_Inter,24,FALSE)),IF(AND(WEEKDAY(BC4,2)=1,COUNTIF(Jours_fériés,AND(BC4+1,IE+2))),BC26-HLOOKUP(BC4+3,Journalier_HLV_Inter,24,FALSE),IF(AND(WEEKDAY(BC4,2)=1,COUNTIF(Jours_fériés,BC4+1)),BC26-HLOOKUP(BC4+2,Journalier_HLV_Inter,24,FALSE),IF(AND(WEEKDAY(BC4,2)=2,COUNTIF(Jours_fériés,AND(BC4+1,BC4+2))),BC26-HLOOKUP(BC4+3,Journalier_HLV_Inter,24,FALSE),IF(AND(WEEKDAY(BC4,2)=2,COUNTIF(Jours_fériés,BC4+1)),BC26-HLOOKUP(BC4+2,Journalier_HLV_Inter,24,FALSE),IF(AND(WEEKDAY(BC4,2)=3,COUNTIF(Jours_fériés,AND(BC4+1,BC4+2))),BC26-HLOOKUP(BC4+5,Journalier_HLV_Inter,24,FALSE),IF(AND(WEEKDAY(BC4,2)=3,COUNTIF(Jours_fériés,BC4+1)),BC26-HLOOKUP(BC4+2,Journalier_HLV_Inter,24,FALSE),IF(AND(WEEKDAY(BC4,2)=4,COUNTIF(Jours_fériés,BC4+1)),BC26-HLOOKUP(BC4+4,Journalier_HLV_Inter,24,FALSE),IF(AND(WEEKDAY(BC4,2)=4,COUNTIF(Jours_fériés,AND(BC4+1,BC4+4))),BC26-HLOOKUP(BC4+5,Journalier_HLV_Inter,24,FALSE),IF(AND(WEEKDAY(BC4,2)=5,COUNTIF(Jours_fériés,BC4+3)),BC26-HLOOKUP(BC4+4,Journalier_HLV_Inter,24,FALSE),IF(COUNTIF(Week_end,BC4),0,IF(COUNTIF(Jours_fériés,BC4),0,BC26-HLOOKUP(BC4+1,Journalier_HLV_Inter,24,FALSE)))))))))))))</f>
        <v>0</v>
      </c>
      <c r="BD35" s="70">
        <f>IF(WEEKDAY(BD4,2)=5,(BD26-HLOOKUP(BD4+3,Journalier_HLV_Inter,24,FALSE)),IF(AND(WEEKDAY(BD4,2)=1,COUNTIF(Jours_fériés,AND(BD4+1,IE+2))),BD26-HLOOKUP(BD4+3,Journalier_HLV_Inter,24,FALSE),IF(AND(WEEKDAY(BD4,2)=1,COUNTIF(Jours_fériés,BD4+1)),BD26-HLOOKUP(BD4+2,Journalier_HLV_Inter,24,FALSE),IF(AND(WEEKDAY(BD4,2)=2,COUNTIF(Jours_fériés,AND(BD4+1,BD4+2))),BD26-HLOOKUP(BD4+3,Journalier_HLV_Inter,24,FALSE),IF(AND(WEEKDAY(BD4,2)=2,COUNTIF(Jours_fériés,BD4+1)),BD26-HLOOKUP(BD4+2,Journalier_HLV_Inter,24,FALSE),IF(AND(WEEKDAY(BD4,2)=3,COUNTIF(Jours_fériés,AND(BD4+1,BD4+2))),BD26-HLOOKUP(BD4+5,Journalier_HLV_Inter,24,FALSE),IF(AND(WEEKDAY(BD4,2)=3,COUNTIF(Jours_fériés,BD4+1)),BD26-HLOOKUP(BD4+2,Journalier_HLV_Inter,24,FALSE),IF(AND(WEEKDAY(BD4,2)=4,COUNTIF(Jours_fériés,BD4+1)),BD26-HLOOKUP(BD4+4,Journalier_HLV_Inter,24,FALSE),IF(AND(WEEKDAY(BD4,2)=4,COUNTIF(Jours_fériés,AND(BD4+1,BD4+4))),BD26-HLOOKUP(BD4+5,Journalier_HLV_Inter,24,FALSE),IF(AND(WEEKDAY(BD4,2)=5,COUNTIF(Jours_fériés,BD4+3)),BD26-HLOOKUP(BD4+4,Journalier_HLV_Inter,24,FALSE),IF(COUNTIF(Week_end,BD4),0,IF(COUNTIF(Jours_fériés,BD4),0,BD26-HLOOKUP(BD4+1,Journalier_HLV_Inter,24,FALSE)))))))))))))</f>
        <v>0</v>
      </c>
      <c r="BE35" s="70">
        <f>IF(WEEKDAY(BE4,2)=5,(BE26-HLOOKUP(BE4+3,Journalier_HLV_Inter,24,FALSE)),IF(AND(WEEKDAY(BE4,2)=1,COUNTIF(Jours_fériés,AND(BE4+1,IE+2))),BE26-HLOOKUP(BE4+3,Journalier_HLV_Inter,24,FALSE),IF(AND(WEEKDAY(BE4,2)=1,COUNTIF(Jours_fériés,BE4+1)),BE26-HLOOKUP(BE4+2,Journalier_HLV_Inter,24,FALSE),IF(AND(WEEKDAY(BE4,2)=2,COUNTIF(Jours_fériés,AND(BE4+1,BE4+2))),BE26-HLOOKUP(BE4+3,Journalier_HLV_Inter,24,FALSE),IF(AND(WEEKDAY(BE4,2)=2,COUNTIF(Jours_fériés,BE4+1)),BE26-HLOOKUP(BE4+2,Journalier_HLV_Inter,24,FALSE),IF(AND(WEEKDAY(BE4,2)=3,COUNTIF(Jours_fériés,AND(BE4+1,BE4+2))),BE26-HLOOKUP(BE4+5,Journalier_HLV_Inter,24,FALSE),IF(AND(WEEKDAY(BE4,2)=3,COUNTIF(Jours_fériés,BE4+1)),BE26-HLOOKUP(BE4+2,Journalier_HLV_Inter,24,FALSE),IF(AND(WEEKDAY(BE4,2)=4,COUNTIF(Jours_fériés,BE4+1)),BE26-HLOOKUP(BE4+4,Journalier_HLV_Inter,24,FALSE),IF(AND(WEEKDAY(BE4,2)=4,COUNTIF(Jours_fériés,AND(BE4+1,BE4+4))),BE26-HLOOKUP(BE4+5,Journalier_HLV_Inter,24,FALSE),IF(AND(WEEKDAY(BE4,2)=5,COUNTIF(Jours_fériés,BE4+3)),BE26-HLOOKUP(BE4+4,Journalier_HLV_Inter,24,FALSE),IF(COUNTIF(Week_end,BE4),0,IF(COUNTIF(Jours_fériés,BE4),0,BE26-HLOOKUP(BE4+1,Journalier_HLV_Inter,24,FALSE)))))))))))))</f>
        <v>0</v>
      </c>
      <c r="BF35" s="70">
        <f>IF(WEEKDAY(BF4,2)=5,(BF26-HLOOKUP(BF4+3,Journalier_HLV_Inter,24,FALSE)),IF(AND(WEEKDAY(BF4,2)=1,COUNTIF(Jours_fériés,AND(BF4+1,IE+2))),BF26-HLOOKUP(BF4+3,Journalier_HLV_Inter,24,FALSE),IF(AND(WEEKDAY(BF4,2)=1,COUNTIF(Jours_fériés,BF4+1)),BF26-HLOOKUP(BF4+2,Journalier_HLV_Inter,24,FALSE),IF(AND(WEEKDAY(BF4,2)=2,COUNTIF(Jours_fériés,AND(BF4+1,BF4+2))),BF26-HLOOKUP(BF4+3,Journalier_HLV_Inter,24,FALSE),IF(AND(WEEKDAY(BF4,2)=2,COUNTIF(Jours_fériés,BF4+1)),BF26-HLOOKUP(BF4+2,Journalier_HLV_Inter,24,FALSE),IF(AND(WEEKDAY(BF4,2)=3,COUNTIF(Jours_fériés,AND(BF4+1,BF4+2))),BF26-HLOOKUP(BF4+5,Journalier_HLV_Inter,24,FALSE),IF(AND(WEEKDAY(BF4,2)=3,COUNTIF(Jours_fériés,BF4+1)),BF26-HLOOKUP(BF4+2,Journalier_HLV_Inter,24,FALSE),IF(AND(WEEKDAY(BF4,2)=4,COUNTIF(Jours_fériés,BF4+1)),BF26-HLOOKUP(BF4+4,Journalier_HLV_Inter,24,FALSE),IF(AND(WEEKDAY(BF4,2)=4,COUNTIF(Jours_fériés,AND(BF4+1,BF4+4))),BF26-HLOOKUP(BF4+5,Journalier_HLV_Inter,24,FALSE),IF(AND(WEEKDAY(BF4,2)=5,COUNTIF(Jours_fériés,BF4+3)),BF26-HLOOKUP(BF4+4,Journalier_HLV_Inter,24,FALSE),IF(COUNTIF(Week_end,BF4),0,IF(COUNTIF(Jours_fériés,BF4),0,BF26-HLOOKUP(BF4+1,Journalier_HLV_Inter,24,FALSE)))))))))))))</f>
        <v>0</v>
      </c>
      <c r="BG35" s="70">
        <f>IF(WEEKDAY(BG4,2)=5,(BG26-HLOOKUP(BG4+3,Journalier_HLV_Inter,24,FALSE)),IF(AND(WEEKDAY(BG4,2)=1,COUNTIF(Jours_fériés,AND(BG4+1,IE+2))),BG26-HLOOKUP(BG4+3,Journalier_HLV_Inter,24,FALSE),IF(AND(WEEKDAY(BG4,2)=1,COUNTIF(Jours_fériés,BG4+1)),BG26-HLOOKUP(BG4+2,Journalier_HLV_Inter,24,FALSE),IF(AND(WEEKDAY(BG4,2)=2,COUNTIF(Jours_fériés,AND(BG4+1,BG4+2))),BG26-HLOOKUP(BG4+3,Journalier_HLV_Inter,24,FALSE),IF(AND(WEEKDAY(BG4,2)=2,COUNTIF(Jours_fériés,BG4+1)),BG26-HLOOKUP(BG4+2,Journalier_HLV_Inter,24,FALSE),IF(AND(WEEKDAY(BG4,2)=3,COUNTIF(Jours_fériés,AND(BG4+1,BG4+2))),BG26-HLOOKUP(BG4+5,Journalier_HLV_Inter,24,FALSE),IF(AND(WEEKDAY(BG4,2)=3,COUNTIF(Jours_fériés,BG4+1)),BG26-HLOOKUP(BG4+2,Journalier_HLV_Inter,24,FALSE),IF(AND(WEEKDAY(BG4,2)=4,COUNTIF(Jours_fériés,BG4+1)),BG26-HLOOKUP(BG4+4,Journalier_HLV_Inter,24,FALSE),IF(AND(WEEKDAY(BG4,2)=4,COUNTIF(Jours_fériés,AND(BG4+1,BG4+4))),BG26-HLOOKUP(BG4+5,Journalier_HLV_Inter,24,FALSE),IF(AND(WEEKDAY(BG4,2)=5,COUNTIF(Jours_fériés,BG4+3)),BG26-HLOOKUP(BG4+4,Journalier_HLV_Inter,24,FALSE),IF(COUNTIF(Week_end,BG4),0,IF(COUNTIF(Jours_fériés,BG4),0,BG26-HLOOKUP(BG4+1,Journalier_HLV_Inter,24,FALSE)))))))))))))</f>
        <v>0</v>
      </c>
      <c r="BH35" s="70">
        <f>IF(WEEKDAY(BH4,2)=5,(BH26-HLOOKUP(BH4+3,Journalier_HLV_Inter,24,FALSE)),IF(AND(WEEKDAY(BH4,2)=1,COUNTIF(Jours_fériés,AND(BH4+1,IE+2))),BH26-HLOOKUP(BH4+3,Journalier_HLV_Inter,24,FALSE),IF(AND(WEEKDAY(BH4,2)=1,COUNTIF(Jours_fériés,BH4+1)),BH26-HLOOKUP(BH4+2,Journalier_HLV_Inter,24,FALSE),IF(AND(WEEKDAY(BH4,2)=2,COUNTIF(Jours_fériés,AND(BH4+1,BH4+2))),BH26-HLOOKUP(BH4+3,Journalier_HLV_Inter,24,FALSE),IF(AND(WEEKDAY(BH4,2)=2,COUNTIF(Jours_fériés,BH4+1)),BH26-HLOOKUP(BH4+2,Journalier_HLV_Inter,24,FALSE),IF(AND(WEEKDAY(BH4,2)=3,COUNTIF(Jours_fériés,AND(BH4+1,BH4+2))),BH26-HLOOKUP(BH4+5,Journalier_HLV_Inter,24,FALSE),IF(AND(WEEKDAY(BH4,2)=3,COUNTIF(Jours_fériés,BH4+1)),BH26-HLOOKUP(BH4+2,Journalier_HLV_Inter,24,FALSE),IF(AND(WEEKDAY(BH4,2)=4,COUNTIF(Jours_fériés,BH4+1)),BH26-HLOOKUP(BH4+4,Journalier_HLV_Inter,24,FALSE),IF(AND(WEEKDAY(BH4,2)=4,COUNTIF(Jours_fériés,AND(BH4+1,BH4+4))),BH26-HLOOKUP(BH4+5,Journalier_HLV_Inter,24,FALSE),IF(AND(WEEKDAY(BH4,2)=5,COUNTIF(Jours_fériés,BH4+3)),BH26-HLOOKUP(BH4+4,Journalier_HLV_Inter,24,FALSE),IF(COUNTIF(Week_end,BH4),0,IF(COUNTIF(Jours_fériés,BH4),0,BH26-HLOOKUP(BH4+1,Journalier_HLV_Inter,24,FALSE)))))))))))))</f>
        <v>0</v>
      </c>
      <c r="BI35" s="70">
        <f>IF(WEEKDAY(BI4,2)=5,(BI26-HLOOKUP(BI4+3,Journalier_HLV_Inter,24,FALSE)),IF(AND(WEEKDAY(BI4,2)=1,COUNTIF(Jours_fériés,AND(BI4+1,IE+2))),BI26-HLOOKUP(BI4+3,Journalier_HLV_Inter,24,FALSE),IF(AND(WEEKDAY(BI4,2)=1,COUNTIF(Jours_fériés,BI4+1)),BI26-HLOOKUP(BI4+2,Journalier_HLV_Inter,24,FALSE),IF(AND(WEEKDAY(BI4,2)=2,COUNTIF(Jours_fériés,AND(BI4+1,BI4+2))),BI26-HLOOKUP(BI4+3,Journalier_HLV_Inter,24,FALSE),IF(AND(WEEKDAY(BI4,2)=2,COUNTIF(Jours_fériés,BI4+1)),BI26-HLOOKUP(BI4+2,Journalier_HLV_Inter,24,FALSE),IF(AND(WEEKDAY(BI4,2)=3,COUNTIF(Jours_fériés,AND(BI4+1,BI4+2))),BI26-HLOOKUP(BI4+5,Journalier_HLV_Inter,24,FALSE),IF(AND(WEEKDAY(BI4,2)=3,COUNTIF(Jours_fériés,BI4+1)),BI26-HLOOKUP(BI4+2,Journalier_HLV_Inter,24,FALSE),IF(AND(WEEKDAY(BI4,2)=4,COUNTIF(Jours_fériés,BI4+1)),BI26-HLOOKUP(BI4+4,Journalier_HLV_Inter,24,FALSE),IF(AND(WEEKDAY(BI4,2)=4,COUNTIF(Jours_fériés,AND(BI4+1,BI4+4))),BI26-HLOOKUP(BI4+5,Journalier_HLV_Inter,24,FALSE),IF(AND(WEEKDAY(BI4,2)=5,COUNTIF(Jours_fériés,BI4+3)),BI26-HLOOKUP(BI4+4,Journalier_HLV_Inter,24,FALSE),IF(COUNTIF(Week_end,BI4),0,IF(COUNTIF(Jours_fériés,BI4),0,BI26-HLOOKUP(BI4+1,Journalier_HLV_Inter,24,FALSE)))))))))))))</f>
        <v>0</v>
      </c>
      <c r="BJ35" s="70">
        <f>IF(WEEKDAY(BJ4,2)=5,(BJ26-HLOOKUP(BJ4+3,Journalier_HLV_Inter,24,FALSE)),IF(AND(WEEKDAY(BJ4,2)=1,COUNTIF(Jours_fériés,AND(BJ4+1,IE+2))),BJ26-HLOOKUP(BJ4+3,Journalier_HLV_Inter,24,FALSE),IF(AND(WEEKDAY(BJ4,2)=1,COUNTIF(Jours_fériés,BJ4+1)),BJ26-HLOOKUP(BJ4+2,Journalier_HLV_Inter,24,FALSE),IF(AND(WEEKDAY(BJ4,2)=2,COUNTIF(Jours_fériés,AND(BJ4+1,BJ4+2))),BJ26-HLOOKUP(BJ4+3,Journalier_HLV_Inter,24,FALSE),IF(AND(WEEKDAY(BJ4,2)=2,COUNTIF(Jours_fériés,BJ4+1)),BJ26-HLOOKUP(BJ4+2,Journalier_HLV_Inter,24,FALSE),IF(AND(WEEKDAY(BJ4,2)=3,COUNTIF(Jours_fériés,AND(BJ4+1,BJ4+2))),BJ26-HLOOKUP(BJ4+5,Journalier_HLV_Inter,24,FALSE),IF(AND(WEEKDAY(BJ4,2)=3,COUNTIF(Jours_fériés,BJ4+1)),BJ26-HLOOKUP(BJ4+2,Journalier_HLV_Inter,24,FALSE),IF(AND(WEEKDAY(BJ4,2)=4,COUNTIF(Jours_fériés,BJ4+1)),BJ26-HLOOKUP(BJ4+4,Journalier_HLV_Inter,24,FALSE),IF(AND(WEEKDAY(BJ4,2)=4,COUNTIF(Jours_fériés,AND(BJ4+1,BJ4+4))),BJ26-HLOOKUP(BJ4+5,Journalier_HLV_Inter,24,FALSE),IF(AND(WEEKDAY(BJ4,2)=5,COUNTIF(Jours_fériés,BJ4+3)),BJ26-HLOOKUP(BJ4+4,Journalier_HLV_Inter,24,FALSE),IF(COUNTIF(Week_end,BJ4),0,IF(COUNTIF(Jours_fériés,BJ4),0,BJ26-HLOOKUP(BJ4+1,Journalier_HLV_Inter,24,FALSE)))))))))))))</f>
        <v>0</v>
      </c>
      <c r="BK35" s="70">
        <f>IF(WEEKDAY(BK4,2)=5,(BK26-HLOOKUP(BK4+3,Journalier_HLV_Inter,24,FALSE)),IF(AND(WEEKDAY(BK4,2)=1,COUNTIF(Jours_fériés,AND(BK4+1,IE+2))),BK26-HLOOKUP(BK4+3,Journalier_HLV_Inter,24,FALSE),IF(AND(WEEKDAY(BK4,2)=1,COUNTIF(Jours_fériés,BK4+1)),BK26-HLOOKUP(BK4+2,Journalier_HLV_Inter,24,FALSE),IF(AND(WEEKDAY(BK4,2)=2,COUNTIF(Jours_fériés,AND(BK4+1,BK4+2))),BK26-HLOOKUP(BK4+3,Journalier_HLV_Inter,24,FALSE),IF(AND(WEEKDAY(BK4,2)=2,COUNTIF(Jours_fériés,BK4+1)),BK26-HLOOKUP(BK4+2,Journalier_HLV_Inter,24,FALSE),IF(AND(WEEKDAY(BK4,2)=3,COUNTIF(Jours_fériés,AND(BK4+1,BK4+2))),BK26-HLOOKUP(BK4+5,Journalier_HLV_Inter,24,FALSE),IF(AND(WEEKDAY(BK4,2)=3,COUNTIF(Jours_fériés,BK4+1)),BK26-HLOOKUP(BK4+2,Journalier_HLV_Inter,24,FALSE),IF(AND(WEEKDAY(BK4,2)=4,COUNTIF(Jours_fériés,BK4+1)),BK26-HLOOKUP(BK4+4,Journalier_HLV_Inter,24,FALSE),IF(AND(WEEKDAY(BK4,2)=4,COUNTIF(Jours_fériés,AND(BK4+1,BK4+4))),BK26-HLOOKUP(BK4+5,Journalier_HLV_Inter,24,FALSE),IF(AND(WEEKDAY(BK4,2)=5,COUNTIF(Jours_fériés,BK4+3)),BK26-HLOOKUP(BK4+4,Journalier_HLV_Inter,24,FALSE),IF(COUNTIF(Week_end,BK4),0,IF(COUNTIF(Jours_fériés,BK4),0,BK26-HLOOKUP(BK4+1,Journalier_HLV_Inter,24,FALSE)))))))))))))</f>
        <v>0</v>
      </c>
      <c r="BL35" s="70">
        <f>IF(WEEKDAY(BL4,2)=5,(BL26-HLOOKUP(BL4+3,Journalier_HLV_Inter,24,FALSE)),IF(AND(WEEKDAY(BL4,2)=1,COUNTIF(Jours_fériés,AND(BL4+1,IE+2))),BL26-HLOOKUP(BL4+3,Journalier_HLV_Inter,24,FALSE),IF(AND(WEEKDAY(BL4,2)=1,COUNTIF(Jours_fériés,BL4+1)),BL26-HLOOKUP(BL4+2,Journalier_HLV_Inter,24,FALSE),IF(AND(WEEKDAY(BL4,2)=2,COUNTIF(Jours_fériés,AND(BL4+1,BL4+2))),BL26-HLOOKUP(BL4+3,Journalier_HLV_Inter,24,FALSE),IF(AND(WEEKDAY(BL4,2)=2,COUNTIF(Jours_fériés,BL4+1)),BL26-HLOOKUP(BL4+2,Journalier_HLV_Inter,24,FALSE),IF(AND(WEEKDAY(BL4,2)=3,COUNTIF(Jours_fériés,AND(BL4+1,BL4+2))),BL26-HLOOKUP(BL4+5,Journalier_HLV_Inter,24,FALSE),IF(AND(WEEKDAY(BL4,2)=3,COUNTIF(Jours_fériés,BL4+1)),BL26-HLOOKUP(BL4+2,Journalier_HLV_Inter,24,FALSE),IF(AND(WEEKDAY(BL4,2)=4,COUNTIF(Jours_fériés,BL4+1)),BL26-HLOOKUP(BL4+4,Journalier_HLV_Inter,24,FALSE),IF(AND(WEEKDAY(BL4,2)=4,COUNTIF(Jours_fériés,AND(BL4+1,BL4+4))),BL26-HLOOKUP(BL4+5,Journalier_HLV_Inter,24,FALSE),IF(AND(WEEKDAY(BL4,2)=5,COUNTIF(Jours_fériés,BL4+3)),BL26-HLOOKUP(BL4+4,Journalier_HLV_Inter,24,FALSE),IF(COUNTIF(Week_end,BL4),0,IF(COUNTIF(Jours_fériés,BL4),0,BL26-HLOOKUP(BL4+1,Journalier_HLV_Inter,24,FALSE)))))))))))))</f>
        <v>0</v>
      </c>
      <c r="BM35" s="70">
        <f>IF(WEEKDAY(BM4,2)=5,(BM26-HLOOKUP(BM4+3,Journalier_HLV_Inter,24,FALSE)),IF(AND(WEEKDAY(BM4,2)=1,COUNTIF(Jours_fériés,AND(BM4+1,IE+2))),BM26-HLOOKUP(BM4+3,Journalier_HLV_Inter,24,FALSE),IF(AND(WEEKDAY(BM4,2)=1,COUNTIF(Jours_fériés,BM4+1)),BM26-HLOOKUP(BM4+2,Journalier_HLV_Inter,24,FALSE),IF(AND(WEEKDAY(BM4,2)=2,COUNTIF(Jours_fériés,AND(BM4+1,BM4+2))),BM26-HLOOKUP(BM4+3,Journalier_HLV_Inter,24,FALSE),IF(AND(WEEKDAY(BM4,2)=2,COUNTIF(Jours_fériés,BM4+1)),BM26-HLOOKUP(BM4+2,Journalier_HLV_Inter,24,FALSE),IF(AND(WEEKDAY(BM4,2)=3,COUNTIF(Jours_fériés,AND(BM4+1,BM4+2))),BM26-HLOOKUP(BM4+5,Journalier_HLV_Inter,24,FALSE),IF(AND(WEEKDAY(BM4,2)=3,COUNTIF(Jours_fériés,BM4+1)),BM26-HLOOKUP(BM4+2,Journalier_HLV_Inter,24,FALSE),IF(AND(WEEKDAY(BM4,2)=4,COUNTIF(Jours_fériés,BM4+1)),BM26-HLOOKUP(BM4+4,Journalier_HLV_Inter,24,FALSE),IF(AND(WEEKDAY(BM4,2)=4,COUNTIF(Jours_fériés,AND(BM4+1,BM4+4))),BM26-HLOOKUP(BM4+5,Journalier_HLV_Inter,24,FALSE),IF(AND(WEEKDAY(BM4,2)=5,COUNTIF(Jours_fériés,BM4+3)),BM26-HLOOKUP(BM4+4,Journalier_HLV_Inter,24,FALSE),IF(COUNTIF(Week_end,BM4),0,IF(COUNTIF(Jours_fériés,BM4),0,BM26-HLOOKUP(BM4+1,Journalier_HLV_Inter,24,FALSE)))))))))))))</f>
        <v>0</v>
      </c>
      <c r="BN35" s="70">
        <f>IF(WEEKDAY(BN4,2)=5,(BN26-HLOOKUP(BN4+3,Journalier_HLV_Inter,24,FALSE)),IF(AND(WEEKDAY(BN4,2)=1,COUNTIF(Jours_fériés,AND(BN4+1,IE+2))),BN26-HLOOKUP(BN4+3,Journalier_HLV_Inter,24,FALSE),IF(AND(WEEKDAY(BN4,2)=1,COUNTIF(Jours_fériés,BN4+1)),BN26-HLOOKUP(BN4+2,Journalier_HLV_Inter,24,FALSE),IF(AND(WEEKDAY(BN4,2)=2,COUNTIF(Jours_fériés,AND(BN4+1,BN4+2))),BN26-HLOOKUP(BN4+3,Journalier_HLV_Inter,24,FALSE),IF(AND(WEEKDAY(BN4,2)=2,COUNTIF(Jours_fériés,BN4+1)),BN26-HLOOKUP(BN4+2,Journalier_HLV_Inter,24,FALSE),IF(AND(WEEKDAY(BN4,2)=3,COUNTIF(Jours_fériés,AND(BN4+1,BN4+2))),BN26-HLOOKUP(BN4+5,Journalier_HLV_Inter,24,FALSE),IF(AND(WEEKDAY(BN4,2)=3,COUNTIF(Jours_fériés,BN4+1)),BN26-HLOOKUP(BN4+2,Journalier_HLV_Inter,24,FALSE),IF(AND(WEEKDAY(BN4,2)=4,COUNTIF(Jours_fériés,BN4+1)),BN26-HLOOKUP(BN4+4,Journalier_HLV_Inter,24,FALSE),IF(AND(WEEKDAY(BN4,2)=4,COUNTIF(Jours_fériés,AND(BN4+1,BN4+4))),BN26-HLOOKUP(BN4+5,Journalier_HLV_Inter,24,FALSE),IF(AND(WEEKDAY(BN4,2)=5,COUNTIF(Jours_fériés,BN4+3)),BN26-HLOOKUP(BN4+4,Journalier_HLV_Inter,24,FALSE),IF(COUNTIF(Week_end,BN4),0,IF(COUNTIF(Jours_fériés,BN4),0,BN26-HLOOKUP(BN4+1,Journalier_HLV_Inter,24,FALSE)))))))))))))</f>
        <v>0</v>
      </c>
      <c r="BO35" s="70">
        <f>IF(WEEKDAY(BO4,2)=5,(BO26-HLOOKUP(BO4+3,Journalier_HLV_Inter,24,FALSE)),IF(AND(WEEKDAY(BO4,2)=1,COUNTIF(Jours_fériés,AND(BO4+1,IE+2))),BO26-HLOOKUP(BO4+3,Journalier_HLV_Inter,24,FALSE),IF(AND(WEEKDAY(BO4,2)=1,COUNTIF(Jours_fériés,BO4+1)),BO26-HLOOKUP(BO4+2,Journalier_HLV_Inter,24,FALSE),IF(AND(WEEKDAY(BO4,2)=2,COUNTIF(Jours_fériés,AND(BO4+1,BO4+2))),BO26-HLOOKUP(BO4+3,Journalier_HLV_Inter,24,FALSE),IF(AND(WEEKDAY(BO4,2)=2,COUNTIF(Jours_fériés,BO4+1)),BO26-HLOOKUP(BO4+2,Journalier_HLV_Inter,24,FALSE),IF(AND(WEEKDAY(BO4,2)=3,COUNTIF(Jours_fériés,AND(BO4+1,BO4+2))),BO26-HLOOKUP(BO4+5,Journalier_HLV_Inter,24,FALSE),IF(AND(WEEKDAY(BO4,2)=3,COUNTIF(Jours_fériés,BO4+1)),BO26-HLOOKUP(BO4+2,Journalier_HLV_Inter,24,FALSE),IF(AND(WEEKDAY(BO4,2)=4,COUNTIF(Jours_fériés,BO4+1)),BO26-HLOOKUP(BO4+4,Journalier_HLV_Inter,24,FALSE),IF(AND(WEEKDAY(BO4,2)=4,COUNTIF(Jours_fériés,AND(BO4+1,BO4+4))),BO26-HLOOKUP(BO4+5,Journalier_HLV_Inter,24,FALSE),IF(AND(WEEKDAY(BO4,2)=5,COUNTIF(Jours_fériés,BO4+3)),BO26-HLOOKUP(BO4+4,Journalier_HLV_Inter,24,FALSE),IF(COUNTIF(Week_end,BO4),0,IF(COUNTIF(Jours_fériés,BO4),0,BO26-HLOOKUP(BO4+1,Journalier_HLV_Inter,24,FALSE)))))))))))))</f>
        <v>0</v>
      </c>
      <c r="BP35" s="70">
        <f>IF(WEEKDAY(BP4,2)=5,(BP26-HLOOKUP(BP4+3,Journalier_HLV_Inter,24,FALSE)),IF(AND(WEEKDAY(BP4,2)=1,COUNTIF(Jours_fériés,AND(BP4+1,IE+2))),BP26-HLOOKUP(BP4+3,Journalier_HLV_Inter,24,FALSE),IF(AND(WEEKDAY(BP4,2)=1,COUNTIF(Jours_fériés,BP4+1)),BP26-HLOOKUP(BP4+2,Journalier_HLV_Inter,24,FALSE),IF(AND(WEEKDAY(BP4,2)=2,COUNTIF(Jours_fériés,AND(BP4+1,BP4+2))),BP26-HLOOKUP(BP4+3,Journalier_HLV_Inter,24,FALSE),IF(AND(WEEKDAY(BP4,2)=2,COUNTIF(Jours_fériés,BP4+1)),BP26-HLOOKUP(BP4+2,Journalier_HLV_Inter,24,FALSE),IF(AND(WEEKDAY(BP4,2)=3,COUNTIF(Jours_fériés,AND(BP4+1,BP4+2))),BP26-HLOOKUP(BP4+5,Journalier_HLV_Inter,24,FALSE),IF(AND(WEEKDAY(BP4,2)=3,COUNTIF(Jours_fériés,BP4+1)),BP26-HLOOKUP(BP4+2,Journalier_HLV_Inter,24,FALSE),IF(AND(WEEKDAY(BP4,2)=4,COUNTIF(Jours_fériés,BP4+1)),BP26-HLOOKUP(BP4+4,Journalier_HLV_Inter,24,FALSE),IF(AND(WEEKDAY(BP4,2)=4,COUNTIF(Jours_fériés,AND(BP4+1,BP4+4))),BP26-HLOOKUP(BP4+5,Journalier_HLV_Inter,24,FALSE),IF(AND(WEEKDAY(BP4,2)=5,COUNTIF(Jours_fériés,BP4+3)),BP26-HLOOKUP(BP4+4,Journalier_HLV_Inter,24,FALSE),IF(COUNTIF(Week_end,BP4),0,IF(COUNTIF(Jours_fériés,BP4),0,BP26-HLOOKUP(BP4+1,Journalier_HLV_Inter,24,FALSE)))))))))))))</f>
        <v>0</v>
      </c>
      <c r="BQ35" s="70">
        <f>IF(WEEKDAY(BQ4,2)=5,(BQ26-HLOOKUP(BQ4+3,Journalier_HLV_Inter,24,FALSE)),IF(AND(WEEKDAY(BQ4,2)=1,COUNTIF(Jours_fériés,AND(BQ4+1,IE+2))),BQ26-HLOOKUP(BQ4+3,Journalier_HLV_Inter,24,FALSE),IF(AND(WEEKDAY(BQ4,2)=1,COUNTIF(Jours_fériés,BQ4+1)),BQ26-HLOOKUP(BQ4+2,Journalier_HLV_Inter,24,FALSE),IF(AND(WEEKDAY(BQ4,2)=2,COUNTIF(Jours_fériés,AND(BQ4+1,BQ4+2))),BQ26-HLOOKUP(BQ4+3,Journalier_HLV_Inter,24,FALSE),IF(AND(WEEKDAY(BQ4,2)=2,COUNTIF(Jours_fériés,BQ4+1)),BQ26-HLOOKUP(BQ4+2,Journalier_HLV_Inter,24,FALSE),IF(AND(WEEKDAY(BQ4,2)=3,COUNTIF(Jours_fériés,AND(BQ4+1,BQ4+2))),BQ26-HLOOKUP(BQ4+5,Journalier_HLV_Inter,24,FALSE),IF(AND(WEEKDAY(BQ4,2)=3,COUNTIF(Jours_fériés,BQ4+1)),BQ26-HLOOKUP(BQ4+2,Journalier_HLV_Inter,24,FALSE),IF(AND(WEEKDAY(BQ4,2)=4,COUNTIF(Jours_fériés,BQ4+1)),BQ26-HLOOKUP(BQ4+4,Journalier_HLV_Inter,24,FALSE),IF(AND(WEEKDAY(BQ4,2)=4,COUNTIF(Jours_fériés,AND(BQ4+1,BQ4+4))),BQ26-HLOOKUP(BQ4+5,Journalier_HLV_Inter,24,FALSE),IF(AND(WEEKDAY(BQ4,2)=5,COUNTIF(Jours_fériés,BQ4+3)),BQ26-HLOOKUP(BQ4+4,Journalier_HLV_Inter,24,FALSE),IF(COUNTIF(Week_end,BQ4),0,IF(COUNTIF(Jours_fériés,BQ4),0,BQ26-HLOOKUP(BQ4+1,Journalier_HLV_Inter,24,FALSE)))))))))))))</f>
        <v>0</v>
      </c>
      <c r="BR35" s="70">
        <f>IF(WEEKDAY(BR4,2)=5,(BR26-HLOOKUP(BR4+3,Journalier_HLV_Inter,24,FALSE)),IF(AND(WEEKDAY(BR4,2)=1,COUNTIF(Jours_fériés,AND(BR4+1,IE+2))),BR26-HLOOKUP(BR4+3,Journalier_HLV_Inter,24,FALSE),IF(AND(WEEKDAY(BR4,2)=1,COUNTIF(Jours_fériés,BR4+1)),BR26-HLOOKUP(BR4+2,Journalier_HLV_Inter,24,FALSE),IF(AND(WEEKDAY(BR4,2)=2,COUNTIF(Jours_fériés,AND(BR4+1,BR4+2))),BR26-HLOOKUP(BR4+3,Journalier_HLV_Inter,24,FALSE),IF(AND(WEEKDAY(BR4,2)=2,COUNTIF(Jours_fériés,BR4+1)),BR26-HLOOKUP(BR4+2,Journalier_HLV_Inter,24,FALSE),IF(AND(WEEKDAY(BR4,2)=3,COUNTIF(Jours_fériés,AND(BR4+1,BR4+2))),BR26-HLOOKUP(BR4+5,Journalier_HLV_Inter,24,FALSE),IF(AND(WEEKDAY(BR4,2)=3,COUNTIF(Jours_fériés,BR4+1)),BR26-HLOOKUP(BR4+2,Journalier_HLV_Inter,24,FALSE),IF(AND(WEEKDAY(BR4,2)=4,COUNTIF(Jours_fériés,BR4+1)),BR26-HLOOKUP(BR4+4,Journalier_HLV_Inter,24,FALSE),IF(AND(WEEKDAY(BR4,2)=4,COUNTIF(Jours_fériés,AND(BR4+1,BR4+4))),BR26-HLOOKUP(BR4+5,Journalier_HLV_Inter,24,FALSE),IF(AND(WEEKDAY(BR4,2)=5,COUNTIF(Jours_fériés,BR4+3)),BR26-HLOOKUP(BR4+4,Journalier_HLV_Inter,24,FALSE),IF(COUNTIF(Week_end,BR4),0,IF(COUNTIF(Jours_fériés,BR4),0,BR26-HLOOKUP(BR4+1,Journalier_HLV_Inter,24,FALSE)))))))))))))</f>
        <v>0</v>
      </c>
      <c r="BS35" s="70">
        <f>IF(WEEKDAY(BS4,2)=5,(BS26-HLOOKUP(BS4+3,Journalier_HLV_Inter,24,FALSE)),IF(AND(WEEKDAY(BS4,2)=1,COUNTIF(Jours_fériés,AND(BS4+1,IE+2))),BS26-HLOOKUP(BS4+3,Journalier_HLV_Inter,24,FALSE),IF(AND(WEEKDAY(BS4,2)=1,COUNTIF(Jours_fériés,BS4+1)),BS26-HLOOKUP(BS4+2,Journalier_HLV_Inter,24,FALSE),IF(AND(WEEKDAY(BS4,2)=2,COUNTIF(Jours_fériés,AND(BS4+1,BS4+2))),BS26-HLOOKUP(BS4+3,Journalier_HLV_Inter,24,FALSE),IF(AND(WEEKDAY(BS4,2)=2,COUNTIF(Jours_fériés,BS4+1)),BS26-HLOOKUP(BS4+2,Journalier_HLV_Inter,24,FALSE),IF(AND(WEEKDAY(BS4,2)=3,COUNTIF(Jours_fériés,AND(BS4+1,BS4+2))),BS26-HLOOKUP(BS4+5,Journalier_HLV_Inter,24,FALSE),IF(AND(WEEKDAY(BS4,2)=3,COUNTIF(Jours_fériés,BS4+1)),BS26-HLOOKUP(BS4+2,Journalier_HLV_Inter,24,FALSE),IF(AND(WEEKDAY(BS4,2)=4,COUNTIF(Jours_fériés,BS4+1)),BS26-HLOOKUP(BS4+4,Journalier_HLV_Inter,24,FALSE),IF(AND(WEEKDAY(BS4,2)=4,COUNTIF(Jours_fériés,AND(BS4+1,BS4+4))),BS26-HLOOKUP(BS4+5,Journalier_HLV_Inter,24,FALSE),IF(AND(WEEKDAY(BS4,2)=5,COUNTIF(Jours_fériés,BS4+3)),BS26-HLOOKUP(BS4+4,Journalier_HLV_Inter,24,FALSE),IF(COUNTIF(Week_end,BS4),0,IF(COUNTIF(Jours_fériés,BS4),0,BS26-HLOOKUP(BS4+1,Journalier_HLV_Inter,24,FALSE)))))))))))))</f>
        <v>0</v>
      </c>
      <c r="BT35" s="70">
        <f>IF(WEEKDAY(BT4,2)=5,(BT26-HLOOKUP(BT4+3,Journalier_HLV_Inter,24,FALSE)),IF(AND(WEEKDAY(BT4,2)=1,COUNTIF(Jours_fériés,AND(BT4+1,IE+2))),BT26-HLOOKUP(BT4+3,Journalier_HLV_Inter,24,FALSE),IF(AND(WEEKDAY(BT4,2)=1,COUNTIF(Jours_fériés,BT4+1)),BT26-HLOOKUP(BT4+2,Journalier_HLV_Inter,24,FALSE),IF(AND(WEEKDAY(BT4,2)=2,COUNTIF(Jours_fériés,AND(BT4+1,BT4+2))),BT26-HLOOKUP(BT4+3,Journalier_HLV_Inter,24,FALSE),IF(AND(WEEKDAY(BT4,2)=2,COUNTIF(Jours_fériés,BT4+1)),BT26-HLOOKUP(BT4+2,Journalier_HLV_Inter,24,FALSE),IF(AND(WEEKDAY(BT4,2)=3,COUNTIF(Jours_fériés,AND(BT4+1,BT4+2))),BT26-HLOOKUP(BT4+5,Journalier_HLV_Inter,24,FALSE),IF(AND(WEEKDAY(BT4,2)=3,COUNTIF(Jours_fériés,BT4+1)),BT26-HLOOKUP(BT4+2,Journalier_HLV_Inter,24,FALSE),IF(AND(WEEKDAY(BT4,2)=4,COUNTIF(Jours_fériés,BT4+1)),BT26-HLOOKUP(BT4+4,Journalier_HLV_Inter,24,FALSE),IF(AND(WEEKDAY(BT4,2)=4,COUNTIF(Jours_fériés,AND(BT4+1,BT4+4))),BT26-HLOOKUP(BT4+5,Journalier_HLV_Inter,24,FALSE),IF(AND(WEEKDAY(BT4,2)=5,COUNTIF(Jours_fériés,BT4+3)),BT26-HLOOKUP(BT4+4,Journalier_HLV_Inter,24,FALSE),IF(COUNTIF(Week_end,BT4),0,IF(COUNTIF(Jours_fériés,BT4),0,BT26-HLOOKUP(BT4+1,Journalier_HLV_Inter,24,FALSE)))))))))))))</f>
        <v>0</v>
      </c>
      <c r="BU35" s="70">
        <f>IF(WEEKDAY(BU4,2)=5,(BU26-HLOOKUP(BU4+3,Journalier_HLV_Inter,24,FALSE)),IF(AND(WEEKDAY(BU4,2)=1,COUNTIF(Jours_fériés,AND(BU4+1,IE+2))),BU26-HLOOKUP(BU4+3,Journalier_HLV_Inter,24,FALSE),IF(AND(WEEKDAY(BU4,2)=1,COUNTIF(Jours_fériés,BU4+1)),BU26-HLOOKUP(BU4+2,Journalier_HLV_Inter,24,FALSE),IF(AND(WEEKDAY(BU4,2)=2,COUNTIF(Jours_fériés,AND(BU4+1,BU4+2))),BU26-HLOOKUP(BU4+3,Journalier_HLV_Inter,24,FALSE),IF(AND(WEEKDAY(BU4,2)=2,COUNTIF(Jours_fériés,BU4+1)),BU26-HLOOKUP(BU4+2,Journalier_HLV_Inter,24,FALSE),IF(AND(WEEKDAY(BU4,2)=3,COUNTIF(Jours_fériés,AND(BU4+1,BU4+2))),BU26-HLOOKUP(BU4+5,Journalier_HLV_Inter,24,FALSE),IF(AND(WEEKDAY(BU4,2)=3,COUNTIF(Jours_fériés,BU4+1)),BU26-HLOOKUP(BU4+2,Journalier_HLV_Inter,24,FALSE),IF(AND(WEEKDAY(BU4,2)=4,COUNTIF(Jours_fériés,BU4+1)),BU26-HLOOKUP(BU4+4,Journalier_HLV_Inter,24,FALSE),IF(AND(WEEKDAY(BU4,2)=4,COUNTIF(Jours_fériés,AND(BU4+1,BU4+4))),BU26-HLOOKUP(BU4+5,Journalier_HLV_Inter,24,FALSE),IF(AND(WEEKDAY(BU4,2)=5,COUNTIF(Jours_fériés,BU4+3)),BU26-HLOOKUP(BU4+4,Journalier_HLV_Inter,24,FALSE),IF(COUNTIF(Week_end,BU4),0,IF(COUNTIF(Jours_fériés,BU4),0,BU26-HLOOKUP(BU4+1,Journalier_HLV_Inter,24,FALSE)))))))))))))</f>
        <v>0</v>
      </c>
      <c r="BV35" s="70">
        <f>IF(WEEKDAY(BV4,2)=5,(BV26-HLOOKUP(BV4+3,Journalier_HLV_Inter,24,FALSE)),IF(AND(WEEKDAY(BV4,2)=1,COUNTIF(Jours_fériés,AND(BV4+1,IE+2))),BV26-HLOOKUP(BV4+3,Journalier_HLV_Inter,24,FALSE),IF(AND(WEEKDAY(BV4,2)=1,COUNTIF(Jours_fériés,BV4+1)),BV26-HLOOKUP(BV4+2,Journalier_HLV_Inter,24,FALSE),IF(AND(WEEKDAY(BV4,2)=2,COUNTIF(Jours_fériés,AND(BV4+1,BV4+2))),BV26-HLOOKUP(BV4+3,Journalier_HLV_Inter,24,FALSE),IF(AND(WEEKDAY(BV4,2)=2,COUNTIF(Jours_fériés,BV4+1)),BV26-HLOOKUP(BV4+2,Journalier_HLV_Inter,24,FALSE),IF(AND(WEEKDAY(BV4,2)=3,COUNTIF(Jours_fériés,AND(BV4+1,BV4+2))),BV26-HLOOKUP(BV4+5,Journalier_HLV_Inter,24,FALSE),IF(AND(WEEKDAY(BV4,2)=3,COUNTIF(Jours_fériés,BV4+1)),BV26-HLOOKUP(BV4+2,Journalier_HLV_Inter,24,FALSE),IF(AND(WEEKDAY(BV4,2)=4,COUNTIF(Jours_fériés,BV4+1)),BV26-HLOOKUP(BV4+4,Journalier_HLV_Inter,24,FALSE),IF(AND(WEEKDAY(BV4,2)=4,COUNTIF(Jours_fériés,AND(BV4+1,BV4+4))),BV26-HLOOKUP(BV4+5,Journalier_HLV_Inter,24,FALSE),IF(AND(WEEKDAY(BV4,2)=5,COUNTIF(Jours_fériés,BV4+3)),BV26-HLOOKUP(BV4+4,Journalier_HLV_Inter,24,FALSE),IF(COUNTIF(Week_end,BV4),0,IF(COUNTIF(Jours_fériés,BV4),0,BV26-HLOOKUP(BV4+1,Journalier_HLV_Inter,24,FALSE)))))))))))))</f>
        <v>0</v>
      </c>
      <c r="BW35" s="70">
        <f>IF(WEEKDAY(BW4,2)=5,(BW26-HLOOKUP(BW4+3,Journalier_HLV_Inter,24,FALSE)),IF(AND(WEEKDAY(BW4,2)=1,COUNTIF(Jours_fériés,AND(BW4+1,IE+2))),BW26-HLOOKUP(BW4+3,Journalier_HLV_Inter,24,FALSE),IF(AND(WEEKDAY(BW4,2)=1,COUNTIF(Jours_fériés,BW4+1)),BW26-HLOOKUP(BW4+2,Journalier_HLV_Inter,24,FALSE),IF(AND(WEEKDAY(BW4,2)=2,COUNTIF(Jours_fériés,AND(BW4+1,BW4+2))),BW26-HLOOKUP(BW4+3,Journalier_HLV_Inter,24,FALSE),IF(AND(WEEKDAY(BW4,2)=2,COUNTIF(Jours_fériés,BW4+1)),BW26-HLOOKUP(BW4+2,Journalier_HLV_Inter,24,FALSE),IF(AND(WEEKDAY(BW4,2)=3,COUNTIF(Jours_fériés,AND(BW4+1,BW4+2))),BW26-HLOOKUP(BW4+5,Journalier_HLV_Inter,24,FALSE),IF(AND(WEEKDAY(BW4,2)=3,COUNTIF(Jours_fériés,BW4+1)),BW26-HLOOKUP(BW4+2,Journalier_HLV_Inter,24,FALSE),IF(AND(WEEKDAY(BW4,2)=4,COUNTIF(Jours_fériés,BW4+1)),BW26-HLOOKUP(BW4+4,Journalier_HLV_Inter,24,FALSE),IF(AND(WEEKDAY(BW4,2)=4,COUNTIF(Jours_fériés,AND(BW4+1,BW4+4))),BW26-HLOOKUP(BW4+5,Journalier_HLV_Inter,24,FALSE),IF(AND(WEEKDAY(BW4,2)=5,COUNTIF(Jours_fériés,BW4+3)),BW26-HLOOKUP(BW4+4,Journalier_HLV_Inter,24,FALSE),IF(COUNTIF(Week_end,BW4),0,IF(COUNTIF(Jours_fériés,BW4),0,BW26-HLOOKUP(BW4+1,Journalier_HLV_Inter,24,FALSE)))))))))))))</f>
        <v>0</v>
      </c>
      <c r="BX35" s="70">
        <f>IF(WEEKDAY(BX4,2)=5,(BX26-HLOOKUP(BX4+3,Journalier_HLV_Inter,24,FALSE)),IF(AND(WEEKDAY(BX4,2)=1,COUNTIF(Jours_fériés,AND(BX4+1,IE+2))),BX26-HLOOKUP(BX4+3,Journalier_HLV_Inter,24,FALSE),IF(AND(WEEKDAY(BX4,2)=1,COUNTIF(Jours_fériés,BX4+1)),BX26-HLOOKUP(BX4+2,Journalier_HLV_Inter,24,FALSE),IF(AND(WEEKDAY(BX4,2)=2,COUNTIF(Jours_fériés,AND(BX4+1,BX4+2))),BX26-HLOOKUP(BX4+3,Journalier_HLV_Inter,24,FALSE),IF(AND(WEEKDAY(BX4,2)=2,COUNTIF(Jours_fériés,BX4+1)),BX26-HLOOKUP(BX4+2,Journalier_HLV_Inter,24,FALSE),IF(AND(WEEKDAY(BX4,2)=3,COUNTIF(Jours_fériés,AND(BX4+1,BX4+2))),BX26-HLOOKUP(BX4+5,Journalier_HLV_Inter,24,FALSE),IF(AND(WEEKDAY(BX4,2)=3,COUNTIF(Jours_fériés,BX4+1)),BX26-HLOOKUP(BX4+2,Journalier_HLV_Inter,24,FALSE),IF(AND(WEEKDAY(BX4,2)=4,COUNTIF(Jours_fériés,BX4+1)),BX26-HLOOKUP(BX4+4,Journalier_HLV_Inter,24,FALSE),IF(AND(WEEKDAY(BX4,2)=4,COUNTIF(Jours_fériés,AND(BX4+1,BX4+4))),BX26-HLOOKUP(BX4+5,Journalier_HLV_Inter,24,FALSE),IF(AND(WEEKDAY(BX4,2)=5,COUNTIF(Jours_fériés,BX4+3)),BX26-HLOOKUP(BX4+4,Journalier_HLV_Inter,24,FALSE),IF(COUNTIF(Week_end,BX4),0,IF(COUNTIF(Jours_fériés,BX4),0,BX26-HLOOKUP(BX4+1,Journalier_HLV_Inter,24,FALSE)))))))))))))</f>
        <v>0</v>
      </c>
      <c r="BY35" s="70">
        <f>IF(WEEKDAY(BY4,2)=5,(BY26-HLOOKUP(BY4+3,Journalier_HLV_Inter,24,FALSE)),IF(AND(WEEKDAY(BY4,2)=1,COUNTIF(Jours_fériés,AND(BY4+1,IE+2))),BY26-HLOOKUP(BY4+3,Journalier_HLV_Inter,24,FALSE),IF(AND(WEEKDAY(BY4,2)=1,COUNTIF(Jours_fériés,BY4+1)),BY26-HLOOKUP(BY4+2,Journalier_HLV_Inter,24,FALSE),IF(AND(WEEKDAY(BY4,2)=2,COUNTIF(Jours_fériés,AND(BY4+1,BY4+2))),BY26-HLOOKUP(BY4+3,Journalier_HLV_Inter,24,FALSE),IF(AND(WEEKDAY(BY4,2)=2,COUNTIF(Jours_fériés,BY4+1)),BY26-HLOOKUP(BY4+2,Journalier_HLV_Inter,24,FALSE),IF(AND(WEEKDAY(BY4,2)=3,COUNTIF(Jours_fériés,AND(BY4+1,BY4+2))),BY26-HLOOKUP(BY4+5,Journalier_HLV_Inter,24,FALSE),IF(AND(WEEKDAY(BY4,2)=3,COUNTIF(Jours_fériés,BY4+1)),BY26-HLOOKUP(BY4+2,Journalier_HLV_Inter,24,FALSE),IF(AND(WEEKDAY(BY4,2)=4,COUNTIF(Jours_fériés,BY4+1)),BY26-HLOOKUP(BY4+4,Journalier_HLV_Inter,24,FALSE),IF(AND(WEEKDAY(BY4,2)=4,COUNTIF(Jours_fériés,AND(BY4+1,BY4+4))),BY26-HLOOKUP(BY4+5,Journalier_HLV_Inter,24,FALSE),IF(AND(WEEKDAY(BY4,2)=5,COUNTIF(Jours_fériés,BY4+3)),BY26-HLOOKUP(BY4+4,Journalier_HLV_Inter,24,FALSE),IF(COUNTIF(Week_end,BY4),0,IF(COUNTIF(Jours_fériés,BY4),0,BY26-HLOOKUP(BY4+1,Journalier_HLV_Inter,24,FALSE)))))))))))))</f>
        <v>0</v>
      </c>
      <c r="BZ35" s="70">
        <f>IF(WEEKDAY(BZ4,2)=5,(BZ26-HLOOKUP(BZ4+3,Journalier_HLV_Inter,24,FALSE)),IF(AND(WEEKDAY(BZ4,2)=1,COUNTIF(Jours_fériés,AND(BZ4+1,IE+2))),BZ26-HLOOKUP(BZ4+3,Journalier_HLV_Inter,24,FALSE),IF(AND(WEEKDAY(BZ4,2)=1,COUNTIF(Jours_fériés,BZ4+1)),BZ26-HLOOKUP(BZ4+2,Journalier_HLV_Inter,24,FALSE),IF(AND(WEEKDAY(BZ4,2)=2,COUNTIF(Jours_fériés,AND(BZ4+1,BZ4+2))),BZ26-HLOOKUP(BZ4+3,Journalier_HLV_Inter,24,FALSE),IF(AND(WEEKDAY(BZ4,2)=2,COUNTIF(Jours_fériés,BZ4+1)),BZ26-HLOOKUP(BZ4+2,Journalier_HLV_Inter,24,FALSE),IF(AND(WEEKDAY(BZ4,2)=3,COUNTIF(Jours_fériés,AND(BZ4+1,BZ4+2))),BZ26-HLOOKUP(BZ4+5,Journalier_HLV_Inter,24,FALSE),IF(AND(WEEKDAY(BZ4,2)=3,COUNTIF(Jours_fériés,BZ4+1)),BZ26-HLOOKUP(BZ4+2,Journalier_HLV_Inter,24,FALSE),IF(AND(WEEKDAY(BZ4,2)=4,COUNTIF(Jours_fériés,BZ4+1)),BZ26-HLOOKUP(BZ4+4,Journalier_HLV_Inter,24,FALSE),IF(AND(WEEKDAY(BZ4,2)=4,COUNTIF(Jours_fériés,AND(BZ4+1,BZ4+4))),BZ26-HLOOKUP(BZ4+5,Journalier_HLV_Inter,24,FALSE),IF(AND(WEEKDAY(BZ4,2)=5,COUNTIF(Jours_fériés,BZ4+3)),BZ26-HLOOKUP(BZ4+4,Journalier_HLV_Inter,24,FALSE),IF(COUNTIF(Week_end,BZ4),0,IF(COUNTIF(Jours_fériés,BZ4),0,BZ26-HLOOKUP(BZ4+1,Journalier_HLV_Inter,24,FALSE)))))))))))))</f>
        <v>0</v>
      </c>
      <c r="CA35" s="70">
        <f>IF(WEEKDAY(CA4,2)=5,(CA26-HLOOKUP(CA4+3,Journalier_HLV_Inter,24,FALSE)),IF(AND(WEEKDAY(CA4,2)=1,COUNTIF(Jours_fériés,AND(CA4+1,IE+2))),CA26-HLOOKUP(CA4+3,Journalier_HLV_Inter,24,FALSE),IF(AND(WEEKDAY(CA4,2)=1,COUNTIF(Jours_fériés,CA4+1)),CA26-HLOOKUP(CA4+2,Journalier_HLV_Inter,24,FALSE),IF(AND(WEEKDAY(CA4,2)=2,COUNTIF(Jours_fériés,AND(CA4+1,CA4+2))),CA26-HLOOKUP(CA4+3,Journalier_HLV_Inter,24,FALSE),IF(AND(WEEKDAY(CA4,2)=2,COUNTIF(Jours_fériés,CA4+1)),CA26-HLOOKUP(CA4+2,Journalier_HLV_Inter,24,FALSE),IF(AND(WEEKDAY(CA4,2)=3,COUNTIF(Jours_fériés,AND(CA4+1,CA4+2))),CA26-HLOOKUP(CA4+5,Journalier_HLV_Inter,24,FALSE),IF(AND(WEEKDAY(CA4,2)=3,COUNTIF(Jours_fériés,CA4+1)),CA26-HLOOKUP(CA4+2,Journalier_HLV_Inter,24,FALSE),IF(AND(WEEKDAY(CA4,2)=4,COUNTIF(Jours_fériés,CA4+1)),CA26-HLOOKUP(CA4+4,Journalier_HLV_Inter,24,FALSE),IF(AND(WEEKDAY(CA4,2)=4,COUNTIF(Jours_fériés,AND(CA4+1,CA4+4))),CA26-HLOOKUP(CA4+5,Journalier_HLV_Inter,24,FALSE),IF(AND(WEEKDAY(CA4,2)=5,COUNTIF(Jours_fériés,CA4+3)),CA26-HLOOKUP(CA4+4,Journalier_HLV_Inter,24,FALSE),IF(COUNTIF(Week_end,CA4),0,IF(COUNTIF(Jours_fériés,CA4),0,CA26-HLOOKUP(CA4+1,Journalier_HLV_Inter,24,FALSE)))))))))))))</f>
        <v>0</v>
      </c>
      <c r="CB35" s="70">
        <f>IF(WEEKDAY(CB4,2)=5,(CB26-HLOOKUP(CB4+3,Journalier_HLV_Inter,24,FALSE)),IF(AND(WEEKDAY(CB4,2)=1,COUNTIF(Jours_fériés,AND(CB4+1,IE+2))),CB26-HLOOKUP(CB4+3,Journalier_HLV_Inter,24,FALSE),IF(AND(WEEKDAY(CB4,2)=1,COUNTIF(Jours_fériés,CB4+1)),CB26-HLOOKUP(CB4+2,Journalier_HLV_Inter,24,FALSE),IF(AND(WEEKDAY(CB4,2)=2,COUNTIF(Jours_fériés,AND(CB4+1,CB4+2))),CB26-HLOOKUP(CB4+3,Journalier_HLV_Inter,24,FALSE),IF(AND(WEEKDAY(CB4,2)=2,COUNTIF(Jours_fériés,CB4+1)),CB26-HLOOKUP(CB4+2,Journalier_HLV_Inter,24,FALSE),IF(AND(WEEKDAY(CB4,2)=3,COUNTIF(Jours_fériés,AND(CB4+1,CB4+2))),CB26-HLOOKUP(CB4+5,Journalier_HLV_Inter,24,FALSE),IF(AND(WEEKDAY(CB4,2)=3,COUNTIF(Jours_fériés,CB4+1)),CB26-HLOOKUP(CB4+2,Journalier_HLV_Inter,24,FALSE),IF(AND(WEEKDAY(CB4,2)=4,COUNTIF(Jours_fériés,CB4+1)),CB26-HLOOKUP(CB4+4,Journalier_HLV_Inter,24,FALSE),IF(AND(WEEKDAY(CB4,2)=4,COUNTIF(Jours_fériés,AND(CB4+1,CB4+4))),CB26-HLOOKUP(CB4+5,Journalier_HLV_Inter,24,FALSE),IF(AND(WEEKDAY(CB4,2)=5,COUNTIF(Jours_fériés,CB4+3)),CB26-HLOOKUP(CB4+4,Journalier_HLV_Inter,24,FALSE),IF(COUNTIF(Week_end,CB4),0,IF(COUNTIF(Jours_fériés,CB4),0,CB26-HLOOKUP(CB4+1,Journalier_HLV_Inter,24,FALSE)))))))))))))</f>
        <v>0</v>
      </c>
      <c r="CC35" s="70">
        <f>IF(WEEKDAY(CC4,2)=5,(CC26-HLOOKUP(CC4+3,Journalier_HLV_Inter,24,FALSE)),IF(AND(WEEKDAY(CC4,2)=1,COUNTIF(Jours_fériés,AND(CC4+1,IE+2))),CC26-HLOOKUP(CC4+3,Journalier_HLV_Inter,24,FALSE),IF(AND(WEEKDAY(CC4,2)=1,COUNTIF(Jours_fériés,CC4+1)),CC26-HLOOKUP(CC4+2,Journalier_HLV_Inter,24,FALSE),IF(AND(WEEKDAY(CC4,2)=2,COUNTIF(Jours_fériés,AND(CC4+1,CC4+2))),CC26-HLOOKUP(CC4+3,Journalier_HLV_Inter,24,FALSE),IF(AND(WEEKDAY(CC4,2)=2,COUNTIF(Jours_fériés,CC4+1)),CC26-HLOOKUP(CC4+2,Journalier_HLV_Inter,24,FALSE),IF(AND(WEEKDAY(CC4,2)=3,COUNTIF(Jours_fériés,AND(CC4+1,CC4+2))),CC26-HLOOKUP(CC4+5,Journalier_HLV_Inter,24,FALSE),IF(AND(WEEKDAY(CC4,2)=3,COUNTIF(Jours_fériés,CC4+1)),CC26-HLOOKUP(CC4+2,Journalier_HLV_Inter,24,FALSE),IF(AND(WEEKDAY(CC4,2)=4,COUNTIF(Jours_fériés,CC4+1)),CC26-HLOOKUP(CC4+4,Journalier_HLV_Inter,24,FALSE),IF(AND(WEEKDAY(CC4,2)=4,COUNTIF(Jours_fériés,AND(CC4+1,CC4+4))),CC26-HLOOKUP(CC4+5,Journalier_HLV_Inter,24,FALSE),IF(AND(WEEKDAY(CC4,2)=5,COUNTIF(Jours_fériés,CC4+3)),CC26-HLOOKUP(CC4+4,Journalier_HLV_Inter,24,FALSE),IF(COUNTIF(Week_end,CC4),0,IF(COUNTIF(Jours_fériés,CC4),0,CC26-HLOOKUP(CC4+1,Journalier_HLV_Inter,24,FALSE)))))))))))))</f>
        <v>0</v>
      </c>
      <c r="CD35" s="70">
        <f>IF(WEEKDAY(CD4,2)=5,(CD26-HLOOKUP(CD4+3,Journalier_HLV_Inter,24,FALSE)),IF(AND(WEEKDAY(CD4,2)=1,COUNTIF(Jours_fériés,AND(CD4+1,IE+2))),CD26-HLOOKUP(CD4+3,Journalier_HLV_Inter,24,FALSE),IF(AND(WEEKDAY(CD4,2)=1,COUNTIF(Jours_fériés,CD4+1)),CD26-HLOOKUP(CD4+2,Journalier_HLV_Inter,24,FALSE),IF(AND(WEEKDAY(CD4,2)=2,COUNTIF(Jours_fériés,AND(CD4+1,CD4+2))),CD26-HLOOKUP(CD4+3,Journalier_HLV_Inter,24,FALSE),IF(AND(WEEKDAY(CD4,2)=2,COUNTIF(Jours_fériés,CD4+1)),CD26-HLOOKUP(CD4+2,Journalier_HLV_Inter,24,FALSE),IF(AND(WEEKDAY(CD4,2)=3,COUNTIF(Jours_fériés,AND(CD4+1,CD4+2))),CD26-HLOOKUP(CD4+5,Journalier_HLV_Inter,24,FALSE),IF(AND(WEEKDAY(CD4,2)=3,COUNTIF(Jours_fériés,CD4+1)),CD26-HLOOKUP(CD4+2,Journalier_HLV_Inter,24,FALSE),IF(AND(WEEKDAY(CD4,2)=4,COUNTIF(Jours_fériés,CD4+1)),CD26-HLOOKUP(CD4+4,Journalier_HLV_Inter,24,FALSE),IF(AND(WEEKDAY(CD4,2)=4,COUNTIF(Jours_fériés,AND(CD4+1,CD4+4))),CD26-HLOOKUP(CD4+5,Journalier_HLV_Inter,24,FALSE),IF(AND(WEEKDAY(CD4,2)=5,COUNTIF(Jours_fériés,CD4+3)),CD26-HLOOKUP(CD4+4,Journalier_HLV_Inter,24,FALSE),IF(COUNTIF(Week_end,CD4),0,IF(COUNTIF(Jours_fériés,CD4),0,CD26-HLOOKUP(CD4+1,Journalier_HLV_Inter,24,FALSE)))))))))))))</f>
        <v>0</v>
      </c>
      <c r="CE35" s="70">
        <f>IF(WEEKDAY(CE4,2)=5,(CE26-HLOOKUP(CE4+3,Journalier_HLV_Inter,24,FALSE)),IF(AND(WEEKDAY(CE4,2)=1,COUNTIF(Jours_fériés,AND(CE4+1,IE+2))),CE26-HLOOKUP(CE4+3,Journalier_HLV_Inter,24,FALSE),IF(AND(WEEKDAY(CE4,2)=1,COUNTIF(Jours_fériés,CE4+1)),CE26-HLOOKUP(CE4+2,Journalier_HLV_Inter,24,FALSE),IF(AND(WEEKDAY(CE4,2)=2,COUNTIF(Jours_fériés,AND(CE4+1,CE4+2))),CE26-HLOOKUP(CE4+3,Journalier_HLV_Inter,24,FALSE),IF(AND(WEEKDAY(CE4,2)=2,COUNTIF(Jours_fériés,CE4+1)),CE26-HLOOKUP(CE4+2,Journalier_HLV_Inter,24,FALSE),IF(AND(WEEKDAY(CE4,2)=3,COUNTIF(Jours_fériés,AND(CE4+1,CE4+2))),CE26-HLOOKUP(CE4+5,Journalier_HLV_Inter,24,FALSE),IF(AND(WEEKDAY(CE4,2)=3,COUNTIF(Jours_fériés,CE4+1)),CE26-HLOOKUP(CE4+2,Journalier_HLV_Inter,24,FALSE),IF(AND(WEEKDAY(CE4,2)=4,COUNTIF(Jours_fériés,CE4+1)),CE26-HLOOKUP(CE4+4,Journalier_HLV_Inter,24,FALSE),IF(AND(WEEKDAY(CE4,2)=4,COUNTIF(Jours_fériés,AND(CE4+1,CE4+4))),CE26-HLOOKUP(CE4+5,Journalier_HLV_Inter,24,FALSE),IF(AND(WEEKDAY(CE4,2)=5,COUNTIF(Jours_fériés,CE4+3)),CE26-HLOOKUP(CE4+4,Journalier_HLV_Inter,24,FALSE),IF(COUNTIF(Week_end,CE4),0,IF(COUNTIF(Jours_fériés,CE4),0,CE26-HLOOKUP(CE4+1,Journalier_HLV_Inter,24,FALSE)))))))))))))</f>
        <v>0</v>
      </c>
      <c r="CF35" s="70">
        <f>IF(WEEKDAY(CF4,2)=5,(CF26-HLOOKUP(CF4+3,Journalier_HLV_Inter,24,FALSE)),IF(AND(WEEKDAY(CF4,2)=1,COUNTIF(Jours_fériés,AND(CF4+1,IE+2))),CF26-HLOOKUP(CF4+3,Journalier_HLV_Inter,24,FALSE),IF(AND(WEEKDAY(CF4,2)=1,COUNTIF(Jours_fériés,CF4+1)),CF26-HLOOKUP(CF4+2,Journalier_HLV_Inter,24,FALSE),IF(AND(WEEKDAY(CF4,2)=2,COUNTIF(Jours_fériés,AND(CF4+1,CF4+2))),CF26-HLOOKUP(CF4+3,Journalier_HLV_Inter,24,FALSE),IF(AND(WEEKDAY(CF4,2)=2,COUNTIF(Jours_fériés,CF4+1)),CF26-HLOOKUP(CF4+2,Journalier_HLV_Inter,24,FALSE),IF(AND(WEEKDAY(CF4,2)=3,COUNTIF(Jours_fériés,AND(CF4+1,CF4+2))),CF26-HLOOKUP(CF4+5,Journalier_HLV_Inter,24,FALSE),IF(AND(WEEKDAY(CF4,2)=3,COUNTIF(Jours_fériés,CF4+1)),CF26-HLOOKUP(CF4+2,Journalier_HLV_Inter,24,FALSE),IF(AND(WEEKDAY(CF4,2)=4,COUNTIF(Jours_fériés,CF4+1)),CF26-HLOOKUP(CF4+4,Journalier_HLV_Inter,24,FALSE),IF(AND(WEEKDAY(CF4,2)=4,COUNTIF(Jours_fériés,AND(CF4+1,CF4+4))),CF26-HLOOKUP(CF4+5,Journalier_HLV_Inter,24,FALSE),IF(AND(WEEKDAY(CF4,2)=5,COUNTIF(Jours_fériés,CF4+3)),CF26-HLOOKUP(CF4+4,Journalier_HLV_Inter,24,FALSE),IF(COUNTIF(Week_end,CF4),0,IF(COUNTIF(Jours_fériés,CF4),0,CF26-HLOOKUP(CF4+1,Journalier_HLV_Inter,24,FALSE)))))))))))))</f>
        <v>0</v>
      </c>
      <c r="CG35" s="70">
        <f>IF(WEEKDAY(CG4,2)=5,(CG26-HLOOKUP(CG4+3,Journalier_HLV_Inter,24,FALSE)),IF(AND(WEEKDAY(CG4,2)=1,COUNTIF(Jours_fériés,AND(CG4+1,IE+2))),CG26-HLOOKUP(CG4+3,Journalier_HLV_Inter,24,FALSE),IF(AND(WEEKDAY(CG4,2)=1,COUNTIF(Jours_fériés,CG4+1)),CG26-HLOOKUP(CG4+2,Journalier_HLV_Inter,24,FALSE),IF(AND(WEEKDAY(CG4,2)=2,COUNTIF(Jours_fériés,AND(CG4+1,CG4+2))),CG26-HLOOKUP(CG4+3,Journalier_HLV_Inter,24,FALSE),IF(AND(WEEKDAY(CG4,2)=2,COUNTIF(Jours_fériés,CG4+1)),CG26-HLOOKUP(CG4+2,Journalier_HLV_Inter,24,FALSE),IF(AND(WEEKDAY(CG4,2)=3,COUNTIF(Jours_fériés,AND(CG4+1,CG4+2))),CG26-HLOOKUP(CG4+5,Journalier_HLV_Inter,24,FALSE),IF(AND(WEEKDAY(CG4,2)=3,COUNTIF(Jours_fériés,CG4+1)),CG26-HLOOKUP(CG4+2,Journalier_HLV_Inter,24,FALSE),IF(AND(WEEKDAY(CG4,2)=4,COUNTIF(Jours_fériés,CG4+1)),CG26-HLOOKUP(CG4+4,Journalier_HLV_Inter,24,FALSE),IF(AND(WEEKDAY(CG4,2)=4,COUNTIF(Jours_fériés,AND(CG4+1,CG4+4))),CG26-HLOOKUP(CG4+5,Journalier_HLV_Inter,24,FALSE),IF(AND(WEEKDAY(CG4,2)=5,COUNTIF(Jours_fériés,CG4+3)),CG26-HLOOKUP(CG4+4,Journalier_HLV_Inter,24,FALSE),IF(COUNTIF(Week_end,CG4),0,IF(COUNTIF(Jours_fériés,CG4),0,CG26-HLOOKUP(CG4+1,Journalier_HLV_Inter,24,FALSE)))))))))))))</f>
        <v>0</v>
      </c>
      <c r="CH35" s="70">
        <f>IF(WEEKDAY(CH4,2)=5,(CH26-HLOOKUP(CH4+3,Journalier_HLV_Inter,24,FALSE)),IF(AND(WEEKDAY(CH4,2)=1,COUNTIF(Jours_fériés,AND(CH4+1,IE+2))),CH26-HLOOKUP(CH4+3,Journalier_HLV_Inter,24,FALSE),IF(AND(WEEKDAY(CH4,2)=1,COUNTIF(Jours_fériés,CH4+1)),CH26-HLOOKUP(CH4+2,Journalier_HLV_Inter,24,FALSE),IF(AND(WEEKDAY(CH4,2)=2,COUNTIF(Jours_fériés,AND(CH4+1,CH4+2))),CH26-HLOOKUP(CH4+3,Journalier_HLV_Inter,24,FALSE),IF(AND(WEEKDAY(CH4,2)=2,COUNTIF(Jours_fériés,CH4+1)),CH26-HLOOKUP(CH4+2,Journalier_HLV_Inter,24,FALSE),IF(AND(WEEKDAY(CH4,2)=3,COUNTIF(Jours_fériés,AND(CH4+1,CH4+2))),CH26-HLOOKUP(CH4+5,Journalier_HLV_Inter,24,FALSE),IF(AND(WEEKDAY(CH4,2)=3,COUNTIF(Jours_fériés,CH4+1)),CH26-HLOOKUP(CH4+2,Journalier_HLV_Inter,24,FALSE),IF(AND(WEEKDAY(CH4,2)=4,COUNTIF(Jours_fériés,CH4+1)),CH26-HLOOKUP(CH4+4,Journalier_HLV_Inter,24,FALSE),IF(AND(WEEKDAY(CH4,2)=4,COUNTIF(Jours_fériés,AND(CH4+1,CH4+4))),CH26-HLOOKUP(CH4+5,Journalier_HLV_Inter,24,FALSE),IF(AND(WEEKDAY(CH4,2)=5,COUNTIF(Jours_fériés,CH4+3)),CH26-HLOOKUP(CH4+4,Journalier_HLV_Inter,24,FALSE),IF(COUNTIF(Week_end,CH4),0,IF(COUNTIF(Jours_fériés,CH4),0,CH26-HLOOKUP(CH4+1,Journalier_HLV_Inter,24,FALSE)))))))))))))</f>
        <v>0</v>
      </c>
      <c r="CI35" s="70">
        <f>IF(WEEKDAY(CI4,2)=5,(CI26-HLOOKUP(CI4+3,Journalier_HLV_Inter,24,FALSE)),IF(AND(WEEKDAY(CI4,2)=1,COUNTIF(Jours_fériés,AND(CI4+1,IE+2))),CI26-HLOOKUP(CI4+3,Journalier_HLV_Inter,24,FALSE),IF(AND(WEEKDAY(CI4,2)=1,COUNTIF(Jours_fériés,CI4+1)),CI26-HLOOKUP(CI4+2,Journalier_HLV_Inter,24,FALSE),IF(AND(WEEKDAY(CI4,2)=2,COUNTIF(Jours_fériés,AND(CI4+1,CI4+2))),CI26-HLOOKUP(CI4+3,Journalier_HLV_Inter,24,FALSE),IF(AND(WEEKDAY(CI4,2)=2,COUNTIF(Jours_fériés,CI4+1)),CI26-HLOOKUP(CI4+2,Journalier_HLV_Inter,24,FALSE),IF(AND(WEEKDAY(CI4,2)=3,COUNTIF(Jours_fériés,AND(CI4+1,CI4+2))),CI26-HLOOKUP(CI4+5,Journalier_HLV_Inter,24,FALSE),IF(AND(WEEKDAY(CI4,2)=3,COUNTIF(Jours_fériés,CI4+1)),CI26-HLOOKUP(CI4+2,Journalier_HLV_Inter,24,FALSE),IF(AND(WEEKDAY(CI4,2)=4,COUNTIF(Jours_fériés,CI4+1)),CI26-HLOOKUP(CI4+4,Journalier_HLV_Inter,24,FALSE),IF(AND(WEEKDAY(CI4,2)=4,COUNTIF(Jours_fériés,AND(CI4+1,CI4+4))),CI26-HLOOKUP(CI4+5,Journalier_HLV_Inter,24,FALSE),IF(AND(WEEKDAY(CI4,2)=5,COUNTIF(Jours_fériés,CI4+3)),CI26-HLOOKUP(CI4+4,Journalier_HLV_Inter,24,FALSE),IF(COUNTIF(Week_end,CI4),0,IF(COUNTIF(Jours_fériés,CI4),0,CI26-HLOOKUP(CI4+1,Journalier_HLV_Inter,24,FALSE)))))))))))))</f>
        <v>0</v>
      </c>
      <c r="CJ35" s="70">
        <f>IF(WEEKDAY(CJ4,2)=5,(CJ26-HLOOKUP(CJ4+3,Journalier_HLV_Inter,24,FALSE)),IF(AND(WEEKDAY(CJ4,2)=1,COUNTIF(Jours_fériés,AND(CJ4+1,IE+2))),CJ26-HLOOKUP(CJ4+3,Journalier_HLV_Inter,24,FALSE),IF(AND(WEEKDAY(CJ4,2)=1,COUNTIF(Jours_fériés,CJ4+1)),CJ26-HLOOKUP(CJ4+2,Journalier_HLV_Inter,24,FALSE),IF(AND(WEEKDAY(CJ4,2)=2,COUNTIF(Jours_fériés,AND(CJ4+1,CJ4+2))),CJ26-HLOOKUP(CJ4+3,Journalier_HLV_Inter,24,FALSE),IF(AND(WEEKDAY(CJ4,2)=2,COUNTIF(Jours_fériés,CJ4+1)),CJ26-HLOOKUP(CJ4+2,Journalier_HLV_Inter,24,FALSE),IF(AND(WEEKDAY(CJ4,2)=3,COUNTIF(Jours_fériés,AND(CJ4+1,CJ4+2))),CJ26-HLOOKUP(CJ4+5,Journalier_HLV_Inter,24,FALSE),IF(AND(WEEKDAY(CJ4,2)=3,COUNTIF(Jours_fériés,CJ4+1)),CJ26-HLOOKUP(CJ4+2,Journalier_HLV_Inter,24,FALSE),IF(AND(WEEKDAY(CJ4,2)=4,COUNTIF(Jours_fériés,CJ4+1)),CJ26-HLOOKUP(CJ4+4,Journalier_HLV_Inter,24,FALSE),IF(AND(WEEKDAY(CJ4,2)=4,COUNTIF(Jours_fériés,AND(CJ4+1,CJ4+4))),CJ26-HLOOKUP(CJ4+5,Journalier_HLV_Inter,24,FALSE),IF(AND(WEEKDAY(CJ4,2)=5,COUNTIF(Jours_fériés,CJ4+3)),CJ26-HLOOKUP(CJ4+4,Journalier_HLV_Inter,24,FALSE),IF(COUNTIF(Week_end,CJ4),0,IF(COUNTIF(Jours_fériés,CJ4),0,CJ26-HLOOKUP(CJ4+1,Journalier_HLV_Inter,24,FALSE)))))))))))))</f>
        <v>0</v>
      </c>
      <c r="CK35" s="70">
        <f>IF(WEEKDAY(CK4,2)=5,(CK26-HLOOKUP(CK4+3,Journalier_HLV_Inter,24,FALSE)),IF(AND(WEEKDAY(CK4,2)=1,COUNTIF(Jours_fériés,AND(CK4+1,IE+2))),CK26-HLOOKUP(CK4+3,Journalier_HLV_Inter,24,FALSE),IF(AND(WEEKDAY(CK4,2)=1,COUNTIF(Jours_fériés,CK4+1)),CK26-HLOOKUP(CK4+2,Journalier_HLV_Inter,24,FALSE),IF(AND(WEEKDAY(CK4,2)=2,COUNTIF(Jours_fériés,AND(CK4+1,CK4+2))),CK26-HLOOKUP(CK4+3,Journalier_HLV_Inter,24,FALSE),IF(AND(WEEKDAY(CK4,2)=2,COUNTIF(Jours_fériés,CK4+1)),CK26-HLOOKUP(CK4+2,Journalier_HLV_Inter,24,FALSE),IF(AND(WEEKDAY(CK4,2)=3,COUNTIF(Jours_fériés,AND(CK4+1,CK4+2))),CK26-HLOOKUP(CK4+5,Journalier_HLV_Inter,24,FALSE),IF(AND(WEEKDAY(CK4,2)=3,COUNTIF(Jours_fériés,CK4+1)),CK26-HLOOKUP(CK4+2,Journalier_HLV_Inter,24,FALSE),IF(AND(WEEKDAY(CK4,2)=4,COUNTIF(Jours_fériés,CK4+1)),CK26-HLOOKUP(CK4+4,Journalier_HLV_Inter,24,FALSE),IF(AND(WEEKDAY(CK4,2)=4,COUNTIF(Jours_fériés,AND(CK4+1,CK4+4))),CK26-HLOOKUP(CK4+5,Journalier_HLV_Inter,24,FALSE),IF(AND(WEEKDAY(CK4,2)=5,COUNTIF(Jours_fériés,CK4+3)),CK26-HLOOKUP(CK4+4,Journalier_HLV_Inter,24,FALSE),IF(COUNTIF(Week_end,CK4),0,IF(COUNTIF(Jours_fériés,CK4),0,CK26-HLOOKUP(CK4+1,Journalier_HLV_Inter,24,FALSE)))))))))))))</f>
        <v>0</v>
      </c>
      <c r="CL35" s="70">
        <f>IF(WEEKDAY(CL4,2)=5,(CL26-HLOOKUP(CL4+3,Journalier_HLV_Inter,24,FALSE)),IF(AND(WEEKDAY(CL4,2)=1,COUNTIF(Jours_fériés,AND(CL4+1,IE+2))),CL26-HLOOKUP(CL4+3,Journalier_HLV_Inter,24,FALSE),IF(AND(WEEKDAY(CL4,2)=1,COUNTIF(Jours_fériés,CL4+1)),CL26-HLOOKUP(CL4+2,Journalier_HLV_Inter,24,FALSE),IF(AND(WEEKDAY(CL4,2)=2,COUNTIF(Jours_fériés,AND(CL4+1,CL4+2))),CL26-HLOOKUP(CL4+3,Journalier_HLV_Inter,24,FALSE),IF(AND(WEEKDAY(CL4,2)=2,COUNTIF(Jours_fériés,CL4+1)),CL26-HLOOKUP(CL4+2,Journalier_HLV_Inter,24,FALSE),IF(AND(WEEKDAY(CL4,2)=3,COUNTIF(Jours_fériés,AND(CL4+1,CL4+2))),CL26-HLOOKUP(CL4+5,Journalier_HLV_Inter,24,FALSE),IF(AND(WEEKDAY(CL4,2)=3,COUNTIF(Jours_fériés,CL4+1)),CL26-HLOOKUP(CL4+2,Journalier_HLV_Inter,24,FALSE),IF(AND(WEEKDAY(CL4,2)=4,COUNTIF(Jours_fériés,CL4+1)),CL26-HLOOKUP(CL4+4,Journalier_HLV_Inter,24,FALSE),IF(AND(WEEKDAY(CL4,2)=4,COUNTIF(Jours_fériés,AND(CL4+1,CL4+4))),CL26-HLOOKUP(CL4+5,Journalier_HLV_Inter,24,FALSE),IF(AND(WEEKDAY(CL4,2)=5,COUNTIF(Jours_fériés,CL4+3)),CL26-HLOOKUP(CL4+4,Journalier_HLV_Inter,24,FALSE),IF(COUNTIF(Week_end,CL4),0,IF(COUNTIF(Jours_fériés,CL4),0,CL26-HLOOKUP(CL4+1,Journalier_HLV_Inter,24,FALSE)))))))))))))</f>
        <v>0</v>
      </c>
      <c r="CM35" s="70">
        <f>IF(WEEKDAY(CM4,2)=5,(CM26-HLOOKUP(CM4+3,Journalier_HLV_Inter,24,FALSE)),IF(AND(WEEKDAY(CM4,2)=1,COUNTIF(Jours_fériés,AND(CM4+1,IE+2))),CM26-HLOOKUP(CM4+3,Journalier_HLV_Inter,24,FALSE),IF(AND(WEEKDAY(CM4,2)=1,COUNTIF(Jours_fériés,CM4+1)),CM26-HLOOKUP(CM4+2,Journalier_HLV_Inter,24,FALSE),IF(AND(WEEKDAY(CM4,2)=2,COUNTIF(Jours_fériés,AND(CM4+1,CM4+2))),CM26-HLOOKUP(CM4+3,Journalier_HLV_Inter,24,FALSE),IF(AND(WEEKDAY(CM4,2)=2,COUNTIF(Jours_fériés,CM4+1)),CM26-HLOOKUP(CM4+2,Journalier_HLV_Inter,24,FALSE),IF(AND(WEEKDAY(CM4,2)=3,COUNTIF(Jours_fériés,AND(CM4+1,CM4+2))),CM26-HLOOKUP(CM4+5,Journalier_HLV_Inter,24,FALSE),IF(AND(WEEKDAY(CM4,2)=3,COUNTIF(Jours_fériés,CM4+1)),CM26-HLOOKUP(CM4+2,Journalier_HLV_Inter,24,FALSE),IF(AND(WEEKDAY(CM4,2)=4,COUNTIF(Jours_fériés,CM4+1)),CM26-HLOOKUP(CM4+4,Journalier_HLV_Inter,24,FALSE),IF(AND(WEEKDAY(CM4,2)=4,COUNTIF(Jours_fériés,AND(CM4+1,CM4+4))),CM26-HLOOKUP(CM4+5,Journalier_HLV_Inter,24,FALSE),IF(AND(WEEKDAY(CM4,2)=5,COUNTIF(Jours_fériés,CM4+3)),CM26-HLOOKUP(CM4+4,Journalier_HLV_Inter,24,FALSE),IF(COUNTIF(Week_end,CM4),0,IF(COUNTIF(Jours_fériés,CM4),0,CM26-HLOOKUP(CM4+1,Journalier_HLV_Inter,24,FALSE)))))))))))))</f>
        <v>0</v>
      </c>
      <c r="CN35" s="70">
        <f>IF(WEEKDAY(CN4,2)=5,(CN26-HLOOKUP(CN4+3,Journalier_HLV_Inter,24,FALSE)),IF(AND(WEEKDAY(CN4,2)=1,COUNTIF(Jours_fériés,AND(CN4+1,IE+2))),CN26-HLOOKUP(CN4+3,Journalier_HLV_Inter,24,FALSE),IF(AND(WEEKDAY(CN4,2)=1,COUNTIF(Jours_fériés,CN4+1)),CN26-HLOOKUP(CN4+2,Journalier_HLV_Inter,24,FALSE),IF(AND(WEEKDAY(CN4,2)=2,COUNTIF(Jours_fériés,AND(CN4+1,CN4+2))),CN26-HLOOKUP(CN4+3,Journalier_HLV_Inter,24,FALSE),IF(AND(WEEKDAY(CN4,2)=2,COUNTIF(Jours_fériés,CN4+1)),CN26-HLOOKUP(CN4+2,Journalier_HLV_Inter,24,FALSE),IF(AND(WEEKDAY(CN4,2)=3,COUNTIF(Jours_fériés,AND(CN4+1,CN4+2))),CN26-HLOOKUP(CN4+5,Journalier_HLV_Inter,24,FALSE),IF(AND(WEEKDAY(CN4,2)=3,COUNTIF(Jours_fériés,CN4+1)),CN26-HLOOKUP(CN4+2,Journalier_HLV_Inter,24,FALSE),IF(AND(WEEKDAY(CN4,2)=4,COUNTIF(Jours_fériés,CN4+1)),CN26-HLOOKUP(CN4+4,Journalier_HLV_Inter,24,FALSE),IF(AND(WEEKDAY(CN4,2)=4,COUNTIF(Jours_fériés,AND(CN4+1,CN4+4))),CN26-HLOOKUP(CN4+5,Journalier_HLV_Inter,24,FALSE),IF(AND(WEEKDAY(CN4,2)=5,COUNTIF(Jours_fériés,CN4+3)),CN26-HLOOKUP(CN4+4,Journalier_HLV_Inter,24,FALSE),IF(COUNTIF(Week_end,CN4),0,IF(COUNTIF(Jours_fériés,CN4),0,CN26-HLOOKUP(CN4+1,Journalier_HLV_Inter,24,FALSE)))))))))))))</f>
        <v>0</v>
      </c>
      <c r="CO35" s="70">
        <f>IF(WEEKDAY(CO4,2)=5,(CO26-HLOOKUP(CO4+3,Journalier_HLV_Inter,24,FALSE)),IF(AND(WEEKDAY(CO4,2)=1,COUNTIF(Jours_fériés,AND(CO4+1,IE+2))),CO26-HLOOKUP(CO4+3,Journalier_HLV_Inter,24,FALSE),IF(AND(WEEKDAY(CO4,2)=1,COUNTIF(Jours_fériés,CO4+1)),CO26-HLOOKUP(CO4+2,Journalier_HLV_Inter,24,FALSE),IF(AND(WEEKDAY(CO4,2)=2,COUNTIF(Jours_fériés,AND(CO4+1,CO4+2))),CO26-HLOOKUP(CO4+3,Journalier_HLV_Inter,24,FALSE),IF(AND(WEEKDAY(CO4,2)=2,COUNTIF(Jours_fériés,CO4+1)),CO26-HLOOKUP(CO4+2,Journalier_HLV_Inter,24,FALSE),IF(AND(WEEKDAY(CO4,2)=3,COUNTIF(Jours_fériés,AND(CO4+1,CO4+2))),CO26-HLOOKUP(CO4+5,Journalier_HLV_Inter,24,FALSE),IF(AND(WEEKDAY(CO4,2)=3,COUNTIF(Jours_fériés,CO4+1)),CO26-HLOOKUP(CO4+2,Journalier_HLV_Inter,24,FALSE),IF(AND(WEEKDAY(CO4,2)=4,COUNTIF(Jours_fériés,CO4+1)),CO26-HLOOKUP(CO4+4,Journalier_HLV_Inter,24,FALSE),IF(AND(WEEKDAY(CO4,2)=4,COUNTIF(Jours_fériés,AND(CO4+1,CO4+4))),CO26-HLOOKUP(CO4+5,Journalier_HLV_Inter,24,FALSE),IF(AND(WEEKDAY(CO4,2)=5,COUNTIF(Jours_fériés,CO4+3)),CO26-HLOOKUP(CO4+4,Journalier_HLV_Inter,24,FALSE),IF(COUNTIF(Week_end,CO4),0,IF(COUNTIF(Jours_fériés,CO4),0,CO26-HLOOKUP(CO4+1,Journalier_HLV_Inter,24,FALSE)))))))))))))</f>
        <v>0</v>
      </c>
      <c r="CP35" s="70">
        <f>IF(WEEKDAY(CP4,2)=5,(CP26-HLOOKUP(CP4+3,Journalier_HLV_Inter,24,FALSE)),IF(AND(WEEKDAY(CP4,2)=1,COUNTIF(Jours_fériés,AND(CP4+1,IE+2))),CP26-HLOOKUP(CP4+3,Journalier_HLV_Inter,24,FALSE),IF(AND(WEEKDAY(CP4,2)=1,COUNTIF(Jours_fériés,CP4+1)),CP26-HLOOKUP(CP4+2,Journalier_HLV_Inter,24,FALSE),IF(AND(WEEKDAY(CP4,2)=2,COUNTIF(Jours_fériés,AND(CP4+1,CP4+2))),CP26-HLOOKUP(CP4+3,Journalier_HLV_Inter,24,FALSE),IF(AND(WEEKDAY(CP4,2)=2,COUNTIF(Jours_fériés,CP4+1)),CP26-HLOOKUP(CP4+2,Journalier_HLV_Inter,24,FALSE),IF(AND(WEEKDAY(CP4,2)=3,COUNTIF(Jours_fériés,AND(CP4+1,CP4+2))),CP26-HLOOKUP(CP4+5,Journalier_HLV_Inter,24,FALSE),IF(AND(WEEKDAY(CP4,2)=3,COUNTIF(Jours_fériés,CP4+1)),CP26-HLOOKUP(CP4+2,Journalier_HLV_Inter,24,FALSE),IF(AND(WEEKDAY(CP4,2)=4,COUNTIF(Jours_fériés,CP4+1)),CP26-HLOOKUP(CP4+4,Journalier_HLV_Inter,24,FALSE),IF(AND(WEEKDAY(CP4,2)=4,COUNTIF(Jours_fériés,AND(CP4+1,CP4+4))),CP26-HLOOKUP(CP4+5,Journalier_HLV_Inter,24,FALSE),IF(AND(WEEKDAY(CP4,2)=5,COUNTIF(Jours_fériés,CP4+3)),CP26-HLOOKUP(CP4+4,Journalier_HLV_Inter,24,FALSE),IF(COUNTIF(Week_end,CP4),0,IF(COUNTIF(Jours_fériés,CP4),0,CP26-HLOOKUP(CP4+1,Journalier_HLV_Inter,24,FALSE)))))))))))))</f>
        <v>0</v>
      </c>
      <c r="CQ35" s="70">
        <f>IF(WEEKDAY(CQ4,2)=5,(CQ26-HLOOKUP(CQ4+3,Journalier_HLV_Inter,24,FALSE)),IF(AND(WEEKDAY(CQ4,2)=1,COUNTIF(Jours_fériés,AND(CQ4+1,IE+2))),CQ26-HLOOKUP(CQ4+3,Journalier_HLV_Inter,24,FALSE),IF(AND(WEEKDAY(CQ4,2)=1,COUNTIF(Jours_fériés,CQ4+1)),CQ26-HLOOKUP(CQ4+2,Journalier_HLV_Inter,24,FALSE),IF(AND(WEEKDAY(CQ4,2)=2,COUNTIF(Jours_fériés,AND(CQ4+1,CQ4+2))),CQ26-HLOOKUP(CQ4+3,Journalier_HLV_Inter,24,FALSE),IF(AND(WEEKDAY(CQ4,2)=2,COUNTIF(Jours_fériés,CQ4+1)),CQ26-HLOOKUP(CQ4+2,Journalier_HLV_Inter,24,FALSE),IF(AND(WEEKDAY(CQ4,2)=3,COUNTIF(Jours_fériés,AND(CQ4+1,CQ4+2))),CQ26-HLOOKUP(CQ4+5,Journalier_HLV_Inter,24,FALSE),IF(AND(WEEKDAY(CQ4,2)=3,COUNTIF(Jours_fériés,CQ4+1)),CQ26-HLOOKUP(CQ4+2,Journalier_HLV_Inter,24,FALSE),IF(AND(WEEKDAY(CQ4,2)=4,COUNTIF(Jours_fériés,CQ4+1)),CQ26-HLOOKUP(CQ4+4,Journalier_HLV_Inter,24,FALSE),IF(AND(WEEKDAY(CQ4,2)=4,COUNTIF(Jours_fériés,AND(CQ4+1,CQ4+4))),CQ26-HLOOKUP(CQ4+5,Journalier_HLV_Inter,24,FALSE),IF(AND(WEEKDAY(CQ4,2)=5,COUNTIF(Jours_fériés,CQ4+3)),CQ26-HLOOKUP(CQ4+4,Journalier_HLV_Inter,24,FALSE),IF(COUNTIF(Week_end,CQ4),0,IF(COUNTIF(Jours_fériés,CQ4),0,CQ26-HLOOKUP(CQ4+1,Journalier_HLV_Inter,24,FALSE)))))))))))))</f>
        <v>0</v>
      </c>
      <c r="CR35" s="70">
        <f>IF(WEEKDAY(CR4,2)=5,(CR26-HLOOKUP(CR4+3,Journalier_HLV_Inter,24,FALSE)),IF(AND(WEEKDAY(CR4,2)=1,COUNTIF(Jours_fériés,AND(CR4+1,IE+2))),CR26-HLOOKUP(CR4+3,Journalier_HLV_Inter,24,FALSE),IF(AND(WEEKDAY(CR4,2)=1,COUNTIF(Jours_fériés,CR4+1)),CR26-HLOOKUP(CR4+2,Journalier_HLV_Inter,24,FALSE),IF(AND(WEEKDAY(CR4,2)=2,COUNTIF(Jours_fériés,AND(CR4+1,CR4+2))),CR26-HLOOKUP(CR4+3,Journalier_HLV_Inter,24,FALSE),IF(AND(WEEKDAY(CR4,2)=2,COUNTIF(Jours_fériés,CR4+1)),CR26-HLOOKUP(CR4+2,Journalier_HLV_Inter,24,FALSE),IF(AND(WEEKDAY(CR4,2)=3,COUNTIF(Jours_fériés,AND(CR4+1,CR4+2))),CR26-HLOOKUP(CR4+5,Journalier_HLV_Inter,24,FALSE),IF(AND(WEEKDAY(CR4,2)=3,COUNTIF(Jours_fériés,CR4+1)),CR26-HLOOKUP(CR4+2,Journalier_HLV_Inter,24,FALSE),IF(AND(WEEKDAY(CR4,2)=4,COUNTIF(Jours_fériés,CR4+1)),CR26-HLOOKUP(CR4+4,Journalier_HLV_Inter,24,FALSE),IF(AND(WEEKDAY(CR4,2)=4,COUNTIF(Jours_fériés,AND(CR4+1,CR4+4))),CR26-HLOOKUP(CR4+5,Journalier_HLV_Inter,24,FALSE),IF(AND(WEEKDAY(CR4,2)=5,COUNTIF(Jours_fériés,CR4+3)),CR26-HLOOKUP(CR4+4,Journalier_HLV_Inter,24,FALSE),IF(COUNTIF(Week_end,CR4),0,IF(COUNTIF(Jours_fériés,CR4),0,CR26-HLOOKUP(CR4+1,Journalier_HLV_Inter,24,FALSE)))))))))))))</f>
        <v>0</v>
      </c>
      <c r="CS35" s="70">
        <f>IF(WEEKDAY(CS4,2)=5,(CS26-HLOOKUP(CS4+3,Journalier_HLV_Inter,24,FALSE)),IF(AND(WEEKDAY(CS4,2)=1,COUNTIF(Jours_fériés,AND(CS4+1,IE+2))),CS26-HLOOKUP(CS4+3,Journalier_HLV_Inter,24,FALSE),IF(AND(WEEKDAY(CS4,2)=1,COUNTIF(Jours_fériés,CS4+1)),CS26-HLOOKUP(CS4+2,Journalier_HLV_Inter,24,FALSE),IF(AND(WEEKDAY(CS4,2)=2,COUNTIF(Jours_fériés,AND(CS4+1,CS4+2))),CS26-HLOOKUP(CS4+3,Journalier_HLV_Inter,24,FALSE),IF(AND(WEEKDAY(CS4,2)=2,COUNTIF(Jours_fériés,CS4+1)),CS26-HLOOKUP(CS4+2,Journalier_HLV_Inter,24,FALSE),IF(AND(WEEKDAY(CS4,2)=3,COUNTIF(Jours_fériés,AND(CS4+1,CS4+2))),CS26-HLOOKUP(CS4+5,Journalier_HLV_Inter,24,FALSE),IF(AND(WEEKDAY(CS4,2)=3,COUNTIF(Jours_fériés,CS4+1)),CS26-HLOOKUP(CS4+2,Journalier_HLV_Inter,24,FALSE),IF(AND(WEEKDAY(CS4,2)=4,COUNTIF(Jours_fériés,CS4+1)),CS26-HLOOKUP(CS4+4,Journalier_HLV_Inter,24,FALSE),IF(AND(WEEKDAY(CS4,2)=4,COUNTIF(Jours_fériés,AND(CS4+1,CS4+4))),CS26-HLOOKUP(CS4+5,Journalier_HLV_Inter,24,FALSE),IF(AND(WEEKDAY(CS4,2)=5,COUNTIF(Jours_fériés,CS4+3)),CS26-HLOOKUP(CS4+4,Journalier_HLV_Inter,24,FALSE),IF(COUNTIF(Week_end,CS4),0,IF(COUNTIF(Jours_fériés,CS4),0,CS26-HLOOKUP(CS4+1,Journalier_HLV_Inter,24,FALSE)))))))))))))</f>
        <v>0</v>
      </c>
      <c r="CT35" s="70">
        <f>IF(WEEKDAY(CT4,2)=5,(CT26-HLOOKUP(CT4+3,Journalier_HLV_Inter,24,FALSE)),IF(AND(WEEKDAY(CT4,2)=1,COUNTIF(Jours_fériés,AND(CT4+1,IE+2))),CT26-HLOOKUP(CT4+3,Journalier_HLV_Inter,24,FALSE),IF(AND(WEEKDAY(CT4,2)=1,COUNTIF(Jours_fériés,CT4+1)),CT26-HLOOKUP(CT4+2,Journalier_HLV_Inter,24,FALSE),IF(AND(WEEKDAY(CT4,2)=2,COUNTIF(Jours_fériés,AND(CT4+1,CT4+2))),CT26-HLOOKUP(CT4+3,Journalier_HLV_Inter,24,FALSE),IF(AND(WEEKDAY(CT4,2)=2,COUNTIF(Jours_fériés,CT4+1)),CT26-HLOOKUP(CT4+2,Journalier_HLV_Inter,24,FALSE),IF(AND(WEEKDAY(CT4,2)=3,COUNTIF(Jours_fériés,AND(CT4+1,CT4+2))),CT26-HLOOKUP(CT4+5,Journalier_HLV_Inter,24,FALSE),IF(AND(WEEKDAY(CT4,2)=3,COUNTIF(Jours_fériés,CT4+1)),CT26-HLOOKUP(CT4+2,Journalier_HLV_Inter,24,FALSE),IF(AND(WEEKDAY(CT4,2)=4,COUNTIF(Jours_fériés,CT4+1)),CT26-HLOOKUP(CT4+4,Journalier_HLV_Inter,24,FALSE),IF(AND(WEEKDAY(CT4,2)=4,COUNTIF(Jours_fériés,AND(CT4+1,CT4+4))),CT26-HLOOKUP(CT4+5,Journalier_HLV_Inter,24,FALSE),IF(AND(WEEKDAY(CT4,2)=5,COUNTIF(Jours_fériés,CT4+3)),CT26-HLOOKUP(CT4+4,Journalier_HLV_Inter,24,FALSE),IF(COUNTIF(Week_end,CT4),0,IF(COUNTIF(Jours_fériés,CT4),0,CT26-HLOOKUP(CT4+1,Journalier_HLV_Inter,24,FALSE)))))))))))))</f>
        <v>0</v>
      </c>
      <c r="CU35" s="70">
        <f>IF(WEEKDAY(CU4,2)=5,(CU26-HLOOKUP(CU4+3,Journalier_HLV_Inter,24,FALSE)),IF(AND(WEEKDAY(CU4,2)=1,COUNTIF(Jours_fériés,AND(CU4+1,IE+2))),CU26-HLOOKUP(CU4+3,Journalier_HLV_Inter,24,FALSE),IF(AND(WEEKDAY(CU4,2)=1,COUNTIF(Jours_fériés,CU4+1)),CU26-HLOOKUP(CU4+2,Journalier_HLV_Inter,24,FALSE),IF(AND(WEEKDAY(CU4,2)=2,COUNTIF(Jours_fériés,AND(CU4+1,CU4+2))),CU26-HLOOKUP(CU4+3,Journalier_HLV_Inter,24,FALSE),IF(AND(WEEKDAY(CU4,2)=2,COUNTIF(Jours_fériés,CU4+1)),CU26-HLOOKUP(CU4+2,Journalier_HLV_Inter,24,FALSE),IF(AND(WEEKDAY(CU4,2)=3,COUNTIF(Jours_fériés,AND(CU4+1,CU4+2))),CU26-HLOOKUP(CU4+5,Journalier_HLV_Inter,24,FALSE),IF(AND(WEEKDAY(CU4,2)=3,COUNTIF(Jours_fériés,CU4+1)),CU26-HLOOKUP(CU4+2,Journalier_HLV_Inter,24,FALSE),IF(AND(WEEKDAY(CU4,2)=4,COUNTIF(Jours_fériés,CU4+1)),CU26-HLOOKUP(CU4+4,Journalier_HLV_Inter,24,FALSE),IF(AND(WEEKDAY(CU4,2)=4,COUNTIF(Jours_fériés,AND(CU4+1,CU4+4))),CU26-HLOOKUP(CU4+5,Journalier_HLV_Inter,24,FALSE),IF(AND(WEEKDAY(CU4,2)=5,COUNTIF(Jours_fériés,CU4+3)),CU26-HLOOKUP(CU4+4,Journalier_HLV_Inter,24,FALSE),IF(COUNTIF(Week_end,CU4),0,IF(COUNTIF(Jours_fériés,CU4),0,CU26-HLOOKUP(CU4+1,Journalier_HLV_Inter,24,FALSE)))))))))))))</f>
        <v>0</v>
      </c>
      <c r="CV35" s="70">
        <f>IF(WEEKDAY(CV4,2)=5,(CV26-HLOOKUP(CV4+3,Journalier_HLV_Inter,24,FALSE)),IF(AND(WEEKDAY(CV4,2)=1,COUNTIF(Jours_fériés,AND(CV4+1,IE+2))),CV26-HLOOKUP(CV4+3,Journalier_HLV_Inter,24,FALSE),IF(AND(WEEKDAY(CV4,2)=1,COUNTIF(Jours_fériés,CV4+1)),CV26-HLOOKUP(CV4+2,Journalier_HLV_Inter,24,FALSE),IF(AND(WEEKDAY(CV4,2)=2,COUNTIF(Jours_fériés,AND(CV4+1,CV4+2))),CV26-HLOOKUP(CV4+3,Journalier_HLV_Inter,24,FALSE),IF(AND(WEEKDAY(CV4,2)=2,COUNTIF(Jours_fériés,CV4+1)),CV26-HLOOKUP(CV4+2,Journalier_HLV_Inter,24,FALSE),IF(AND(WEEKDAY(CV4,2)=3,COUNTIF(Jours_fériés,AND(CV4+1,CV4+2))),CV26-HLOOKUP(CV4+5,Journalier_HLV_Inter,24,FALSE),IF(AND(WEEKDAY(CV4,2)=3,COUNTIF(Jours_fériés,CV4+1)),CV26-HLOOKUP(CV4+2,Journalier_HLV_Inter,24,FALSE),IF(AND(WEEKDAY(CV4,2)=4,COUNTIF(Jours_fériés,CV4+1)),CV26-HLOOKUP(CV4+4,Journalier_HLV_Inter,24,FALSE),IF(AND(WEEKDAY(CV4,2)=4,COUNTIF(Jours_fériés,AND(CV4+1,CV4+4))),CV26-HLOOKUP(CV4+5,Journalier_HLV_Inter,24,FALSE),IF(AND(WEEKDAY(CV4,2)=5,COUNTIF(Jours_fériés,CV4+3)),CV26-HLOOKUP(CV4+4,Journalier_HLV_Inter,24,FALSE),IF(COUNTIF(Week_end,CV4),0,IF(COUNTIF(Jours_fériés,CV4),0,CV26-HLOOKUP(CV4+1,Journalier_HLV_Inter,24,FALSE)))))))))))))</f>
        <v>0</v>
      </c>
      <c r="CW35" s="70">
        <f>IF(WEEKDAY(CW4,2)=5,(CW26-HLOOKUP(CW4+3,Journalier_HLV_Inter,24,FALSE)),IF(AND(WEEKDAY(CW4,2)=1,COUNTIF(Jours_fériés,AND(CW4+1,IE+2))),CW26-HLOOKUP(CW4+3,Journalier_HLV_Inter,24,FALSE),IF(AND(WEEKDAY(CW4,2)=1,COUNTIF(Jours_fériés,CW4+1)),CW26-HLOOKUP(CW4+2,Journalier_HLV_Inter,24,FALSE),IF(AND(WEEKDAY(CW4,2)=2,COUNTIF(Jours_fériés,AND(CW4+1,CW4+2))),CW26-HLOOKUP(CW4+3,Journalier_HLV_Inter,24,FALSE),IF(AND(WEEKDAY(CW4,2)=2,COUNTIF(Jours_fériés,CW4+1)),CW26-HLOOKUP(CW4+2,Journalier_HLV_Inter,24,FALSE),IF(AND(WEEKDAY(CW4,2)=3,COUNTIF(Jours_fériés,AND(CW4+1,CW4+2))),CW26-HLOOKUP(CW4+5,Journalier_HLV_Inter,24,FALSE),IF(AND(WEEKDAY(CW4,2)=3,COUNTIF(Jours_fériés,CW4+1)),CW26-HLOOKUP(CW4+2,Journalier_HLV_Inter,24,FALSE),IF(AND(WEEKDAY(CW4,2)=4,COUNTIF(Jours_fériés,CW4+1)),CW26-HLOOKUP(CW4+4,Journalier_HLV_Inter,24,FALSE),IF(AND(WEEKDAY(CW4,2)=4,COUNTIF(Jours_fériés,AND(CW4+1,CW4+4))),CW26-HLOOKUP(CW4+5,Journalier_HLV_Inter,24,FALSE),IF(AND(WEEKDAY(CW4,2)=5,COUNTIF(Jours_fériés,CW4+3)),CW26-HLOOKUP(CW4+4,Journalier_HLV_Inter,24,FALSE),IF(COUNTIF(Week_end,CW4),0,IF(COUNTIF(Jours_fériés,CW4),0,CW26-HLOOKUP(CW4+1,Journalier_HLV_Inter,24,FALSE)))))))))))))</f>
        <v>0</v>
      </c>
      <c r="CX35" s="70">
        <f>IF(WEEKDAY(CX4,2)=5,(CX26-HLOOKUP(CX4+3,Journalier_HLV_Inter,24,FALSE)),IF(AND(WEEKDAY(CX4,2)=1,COUNTIF(Jours_fériés,AND(CX4+1,IE+2))),CX26-HLOOKUP(CX4+3,Journalier_HLV_Inter,24,FALSE),IF(AND(WEEKDAY(CX4,2)=1,COUNTIF(Jours_fériés,CX4+1)),CX26-HLOOKUP(CX4+2,Journalier_HLV_Inter,24,FALSE),IF(AND(WEEKDAY(CX4,2)=2,COUNTIF(Jours_fériés,AND(CX4+1,CX4+2))),CX26-HLOOKUP(CX4+3,Journalier_HLV_Inter,24,FALSE),IF(AND(WEEKDAY(CX4,2)=2,COUNTIF(Jours_fériés,CX4+1)),CX26-HLOOKUP(CX4+2,Journalier_HLV_Inter,24,FALSE),IF(AND(WEEKDAY(CX4,2)=3,COUNTIF(Jours_fériés,AND(CX4+1,CX4+2))),CX26-HLOOKUP(CX4+5,Journalier_HLV_Inter,24,FALSE),IF(AND(WEEKDAY(CX4,2)=3,COUNTIF(Jours_fériés,CX4+1)),CX26-HLOOKUP(CX4+2,Journalier_HLV_Inter,24,FALSE),IF(AND(WEEKDAY(CX4,2)=4,COUNTIF(Jours_fériés,CX4+1)),CX26-HLOOKUP(CX4+4,Journalier_HLV_Inter,24,FALSE),IF(AND(WEEKDAY(CX4,2)=4,COUNTIF(Jours_fériés,AND(CX4+1,CX4+4))),CX26-HLOOKUP(CX4+5,Journalier_HLV_Inter,24,FALSE),IF(AND(WEEKDAY(CX4,2)=5,COUNTIF(Jours_fériés,CX4+3)),CX26-HLOOKUP(CX4+4,Journalier_HLV_Inter,24,FALSE),IF(COUNTIF(Week_end,CX4),0,IF(COUNTIF(Jours_fériés,CX4),0,CX26-HLOOKUP(CX4+1,Journalier_HLV_Inter,24,FALSE)))))))))))))</f>
        <v>0</v>
      </c>
      <c r="CY35" s="70">
        <f>IF(WEEKDAY(CY4,2)=5,(CY26-HLOOKUP(CY4+3,Journalier_HLV_Inter,24,FALSE)),IF(AND(WEEKDAY(CY4,2)=1,COUNTIF(Jours_fériés,AND(CY4+1,IE+2))),CY26-HLOOKUP(CY4+3,Journalier_HLV_Inter,24,FALSE),IF(AND(WEEKDAY(CY4,2)=1,COUNTIF(Jours_fériés,CY4+1)),CY26-HLOOKUP(CY4+2,Journalier_HLV_Inter,24,FALSE),IF(AND(WEEKDAY(CY4,2)=2,COUNTIF(Jours_fériés,AND(CY4+1,CY4+2))),CY26-HLOOKUP(CY4+3,Journalier_HLV_Inter,24,FALSE),IF(AND(WEEKDAY(CY4,2)=2,COUNTIF(Jours_fériés,CY4+1)),CY26-HLOOKUP(CY4+2,Journalier_HLV_Inter,24,FALSE),IF(AND(WEEKDAY(CY4,2)=3,COUNTIF(Jours_fériés,AND(CY4+1,CY4+2))),CY26-HLOOKUP(CY4+5,Journalier_HLV_Inter,24,FALSE),IF(AND(WEEKDAY(CY4,2)=3,COUNTIF(Jours_fériés,CY4+1)),CY26-HLOOKUP(CY4+2,Journalier_HLV_Inter,24,FALSE),IF(AND(WEEKDAY(CY4,2)=4,COUNTIF(Jours_fériés,CY4+1)),CY26-HLOOKUP(CY4+4,Journalier_HLV_Inter,24,FALSE),IF(AND(WEEKDAY(CY4,2)=4,COUNTIF(Jours_fériés,AND(CY4+1,CY4+4))),CY26-HLOOKUP(CY4+5,Journalier_HLV_Inter,24,FALSE),IF(AND(WEEKDAY(CY4,2)=5,COUNTIF(Jours_fériés,CY4+3)),CY26-HLOOKUP(CY4+4,Journalier_HLV_Inter,24,FALSE),IF(COUNTIF(Week_end,CY4),0,IF(COUNTIF(Jours_fériés,CY4),0,CY26-HLOOKUP(CY4+1,Journalier_HLV_Inter,24,FALSE)))))))))))))</f>
        <v>0</v>
      </c>
      <c r="CZ35" s="70">
        <f>IF(WEEKDAY(CZ4,2)=5,(CZ26-HLOOKUP(CZ4+3,Journalier_HLV_Inter,24,FALSE)),IF(AND(WEEKDAY(CZ4,2)=1,COUNTIF(Jours_fériés,AND(CZ4+1,IE+2))),CZ26-HLOOKUP(CZ4+3,Journalier_HLV_Inter,24,FALSE),IF(AND(WEEKDAY(CZ4,2)=1,COUNTIF(Jours_fériés,CZ4+1)),CZ26-HLOOKUP(CZ4+2,Journalier_HLV_Inter,24,FALSE),IF(AND(WEEKDAY(CZ4,2)=2,COUNTIF(Jours_fériés,AND(CZ4+1,CZ4+2))),CZ26-HLOOKUP(CZ4+3,Journalier_HLV_Inter,24,FALSE),IF(AND(WEEKDAY(CZ4,2)=2,COUNTIF(Jours_fériés,CZ4+1)),CZ26-HLOOKUP(CZ4+2,Journalier_HLV_Inter,24,FALSE),IF(AND(WEEKDAY(CZ4,2)=3,COUNTIF(Jours_fériés,AND(CZ4+1,CZ4+2))),CZ26-HLOOKUP(CZ4+5,Journalier_HLV_Inter,24,FALSE),IF(AND(WEEKDAY(CZ4,2)=3,COUNTIF(Jours_fériés,CZ4+1)),CZ26-HLOOKUP(CZ4+2,Journalier_HLV_Inter,24,FALSE),IF(AND(WEEKDAY(CZ4,2)=4,COUNTIF(Jours_fériés,CZ4+1)),CZ26-HLOOKUP(CZ4+4,Journalier_HLV_Inter,24,FALSE),IF(AND(WEEKDAY(CZ4,2)=4,COUNTIF(Jours_fériés,AND(CZ4+1,CZ4+4))),CZ26-HLOOKUP(CZ4+5,Journalier_HLV_Inter,24,FALSE),IF(AND(WEEKDAY(CZ4,2)=5,COUNTIF(Jours_fériés,CZ4+3)),CZ26-HLOOKUP(CZ4+4,Journalier_HLV_Inter,24,FALSE),IF(COUNTIF(Week_end,CZ4),0,IF(COUNTIF(Jours_fériés,CZ4),0,CZ26-HLOOKUP(CZ4+1,Journalier_HLV_Inter,24,FALSE)))))))))))))</f>
        <v>0</v>
      </c>
      <c r="DA35" s="70">
        <f>IF(WEEKDAY(DA4,2)=5,(DA26-HLOOKUP(DA4+3,Journalier_HLV_Inter,24,FALSE)),IF(AND(WEEKDAY(DA4,2)=1,COUNTIF(Jours_fériés,AND(DA4+1,IE+2))),DA26-HLOOKUP(DA4+3,Journalier_HLV_Inter,24,FALSE),IF(AND(WEEKDAY(DA4,2)=1,COUNTIF(Jours_fériés,DA4+1)),DA26-HLOOKUP(DA4+2,Journalier_HLV_Inter,24,FALSE),IF(AND(WEEKDAY(DA4,2)=2,COUNTIF(Jours_fériés,AND(DA4+1,DA4+2))),DA26-HLOOKUP(DA4+3,Journalier_HLV_Inter,24,FALSE),IF(AND(WEEKDAY(DA4,2)=2,COUNTIF(Jours_fériés,DA4+1)),DA26-HLOOKUP(DA4+2,Journalier_HLV_Inter,24,FALSE),IF(AND(WEEKDAY(DA4,2)=3,COUNTIF(Jours_fériés,AND(DA4+1,DA4+2))),DA26-HLOOKUP(DA4+5,Journalier_HLV_Inter,24,FALSE),IF(AND(WEEKDAY(DA4,2)=3,COUNTIF(Jours_fériés,DA4+1)),DA26-HLOOKUP(DA4+2,Journalier_HLV_Inter,24,FALSE),IF(AND(WEEKDAY(DA4,2)=4,COUNTIF(Jours_fériés,DA4+1)),DA26-HLOOKUP(DA4+4,Journalier_HLV_Inter,24,FALSE),IF(AND(WEEKDAY(DA4,2)=4,COUNTIF(Jours_fériés,AND(DA4+1,DA4+4))),DA26-HLOOKUP(DA4+5,Journalier_HLV_Inter,24,FALSE),IF(AND(WEEKDAY(DA4,2)=5,COUNTIF(Jours_fériés,DA4+3)),DA26-HLOOKUP(DA4+4,Journalier_HLV_Inter,24,FALSE),IF(COUNTIF(Week_end,DA4),0,IF(COUNTIF(Jours_fériés,DA4),0,DA26-HLOOKUP(DA4+1,Journalier_HLV_Inter,24,FALSE)))))))))))))</f>
        <v>0</v>
      </c>
      <c r="DB35" s="70">
        <f>IF(WEEKDAY(DB4,2)=5,(DB26-HLOOKUP(DB4+3,Journalier_HLV_Inter,24,FALSE)),IF(AND(WEEKDAY(DB4,2)=1,COUNTIF(Jours_fériés,AND(DB4+1,IE+2))),DB26-HLOOKUP(DB4+3,Journalier_HLV_Inter,24,FALSE),IF(AND(WEEKDAY(DB4,2)=1,COUNTIF(Jours_fériés,DB4+1)),DB26-HLOOKUP(DB4+2,Journalier_HLV_Inter,24,FALSE),IF(AND(WEEKDAY(DB4,2)=2,COUNTIF(Jours_fériés,AND(DB4+1,DB4+2))),DB26-HLOOKUP(DB4+3,Journalier_HLV_Inter,24,FALSE),IF(AND(WEEKDAY(DB4,2)=2,COUNTIF(Jours_fériés,DB4+1)),DB26-HLOOKUP(DB4+2,Journalier_HLV_Inter,24,FALSE),IF(AND(WEEKDAY(DB4,2)=3,COUNTIF(Jours_fériés,AND(DB4+1,DB4+2))),DB26-HLOOKUP(DB4+5,Journalier_HLV_Inter,24,FALSE),IF(AND(WEEKDAY(DB4,2)=3,COUNTIF(Jours_fériés,DB4+1)),DB26-HLOOKUP(DB4+2,Journalier_HLV_Inter,24,FALSE),IF(AND(WEEKDAY(DB4,2)=4,COUNTIF(Jours_fériés,DB4+1)),DB26-HLOOKUP(DB4+4,Journalier_HLV_Inter,24,FALSE),IF(AND(WEEKDAY(DB4,2)=4,COUNTIF(Jours_fériés,AND(DB4+1,DB4+4))),DB26-HLOOKUP(DB4+5,Journalier_HLV_Inter,24,FALSE),IF(AND(WEEKDAY(DB4,2)=5,COUNTIF(Jours_fériés,DB4+3)),DB26-HLOOKUP(DB4+4,Journalier_HLV_Inter,24,FALSE),IF(COUNTIF(Week_end,DB4),0,IF(COUNTIF(Jours_fériés,DB4),0,DB26-HLOOKUP(DB4+1,Journalier_HLV_Inter,24,FALSE)))))))))))))</f>
        <v>0</v>
      </c>
      <c r="DC35" s="70">
        <f>IF(WEEKDAY(DC4,2)=5,(DC26-HLOOKUP(DC4+3,Journalier_HLV_Inter,24,FALSE)),IF(AND(WEEKDAY(DC4,2)=1,COUNTIF(Jours_fériés,AND(DC4+1,IE+2))),DC26-HLOOKUP(DC4+3,Journalier_HLV_Inter,24,FALSE),IF(AND(WEEKDAY(DC4,2)=1,COUNTIF(Jours_fériés,DC4+1)),DC26-HLOOKUP(DC4+2,Journalier_HLV_Inter,24,FALSE),IF(AND(WEEKDAY(DC4,2)=2,COUNTIF(Jours_fériés,AND(DC4+1,DC4+2))),DC26-HLOOKUP(DC4+3,Journalier_HLV_Inter,24,FALSE),IF(AND(WEEKDAY(DC4,2)=2,COUNTIF(Jours_fériés,DC4+1)),DC26-HLOOKUP(DC4+2,Journalier_HLV_Inter,24,FALSE),IF(AND(WEEKDAY(DC4,2)=3,COUNTIF(Jours_fériés,AND(DC4+1,DC4+2))),DC26-HLOOKUP(DC4+5,Journalier_HLV_Inter,24,FALSE),IF(AND(WEEKDAY(DC4,2)=3,COUNTIF(Jours_fériés,DC4+1)),DC26-HLOOKUP(DC4+2,Journalier_HLV_Inter,24,FALSE),IF(AND(WEEKDAY(DC4,2)=4,COUNTIF(Jours_fériés,DC4+1)),DC26-HLOOKUP(DC4+4,Journalier_HLV_Inter,24,FALSE),IF(AND(WEEKDAY(DC4,2)=4,COUNTIF(Jours_fériés,AND(DC4+1,DC4+4))),DC26-HLOOKUP(DC4+5,Journalier_HLV_Inter,24,FALSE),IF(AND(WEEKDAY(DC4,2)=5,COUNTIF(Jours_fériés,DC4+3)),DC26-HLOOKUP(DC4+4,Journalier_HLV_Inter,24,FALSE),IF(COUNTIF(Week_end,DC4),0,IF(COUNTIF(Jours_fériés,DC4),0,DC26-HLOOKUP(DC4+1,Journalier_HLV_Inter,24,FALSE)))))))))))))</f>
        <v>0</v>
      </c>
      <c r="DD35" s="70">
        <f>IF(WEEKDAY(DD4,2)=5,(DD26-HLOOKUP(DD4+3,Journalier_HLV_Inter,24,FALSE)),IF(AND(WEEKDAY(DD4,2)=1,COUNTIF(Jours_fériés,AND(DD4+1,IE+2))),DD26-HLOOKUP(DD4+3,Journalier_HLV_Inter,24,FALSE),IF(AND(WEEKDAY(DD4,2)=1,COUNTIF(Jours_fériés,DD4+1)),DD26-HLOOKUP(DD4+2,Journalier_HLV_Inter,24,FALSE),IF(AND(WEEKDAY(DD4,2)=2,COUNTIF(Jours_fériés,AND(DD4+1,DD4+2))),DD26-HLOOKUP(DD4+3,Journalier_HLV_Inter,24,FALSE),IF(AND(WEEKDAY(DD4,2)=2,COUNTIF(Jours_fériés,DD4+1)),DD26-HLOOKUP(DD4+2,Journalier_HLV_Inter,24,FALSE),IF(AND(WEEKDAY(DD4,2)=3,COUNTIF(Jours_fériés,AND(DD4+1,DD4+2))),DD26-HLOOKUP(DD4+5,Journalier_HLV_Inter,24,FALSE),IF(AND(WEEKDAY(DD4,2)=3,COUNTIF(Jours_fériés,DD4+1)),DD26-HLOOKUP(DD4+2,Journalier_HLV_Inter,24,FALSE),IF(AND(WEEKDAY(DD4,2)=4,COUNTIF(Jours_fériés,DD4+1)),DD26-HLOOKUP(DD4+4,Journalier_HLV_Inter,24,FALSE),IF(AND(WEEKDAY(DD4,2)=4,COUNTIF(Jours_fériés,AND(DD4+1,DD4+4))),DD26-HLOOKUP(DD4+5,Journalier_HLV_Inter,24,FALSE),IF(AND(WEEKDAY(DD4,2)=5,COUNTIF(Jours_fériés,DD4+3)),DD26-HLOOKUP(DD4+4,Journalier_HLV_Inter,24,FALSE),IF(COUNTIF(Week_end,DD4),0,IF(COUNTIF(Jours_fériés,DD4),0,DD26-HLOOKUP(DD4+1,Journalier_HLV_Inter,24,FALSE)))))))))))))</f>
        <v>0</v>
      </c>
      <c r="DE35" s="70">
        <f>IF(WEEKDAY(DE4,2)=5,(DE26-HLOOKUP(DE4+3,Journalier_HLV_Inter,24,FALSE)),IF(AND(WEEKDAY(DE4,2)=1,COUNTIF(Jours_fériés,AND(DE4+1,IE+2))),DE26-HLOOKUP(DE4+3,Journalier_HLV_Inter,24,FALSE),IF(AND(WEEKDAY(DE4,2)=1,COUNTIF(Jours_fériés,DE4+1)),DE26-HLOOKUP(DE4+2,Journalier_HLV_Inter,24,FALSE),IF(AND(WEEKDAY(DE4,2)=2,COUNTIF(Jours_fériés,AND(DE4+1,DE4+2))),DE26-HLOOKUP(DE4+3,Journalier_HLV_Inter,24,FALSE),IF(AND(WEEKDAY(DE4,2)=2,COUNTIF(Jours_fériés,DE4+1)),DE26-HLOOKUP(DE4+2,Journalier_HLV_Inter,24,FALSE),IF(AND(WEEKDAY(DE4,2)=3,COUNTIF(Jours_fériés,AND(DE4+1,DE4+2))),DE26-HLOOKUP(DE4+5,Journalier_HLV_Inter,24,FALSE),IF(AND(WEEKDAY(DE4,2)=3,COUNTIF(Jours_fériés,DE4+1)),DE26-HLOOKUP(DE4+2,Journalier_HLV_Inter,24,FALSE),IF(AND(WEEKDAY(DE4,2)=4,COUNTIF(Jours_fériés,DE4+1)),DE26-HLOOKUP(DE4+4,Journalier_HLV_Inter,24,FALSE),IF(AND(WEEKDAY(DE4,2)=4,COUNTIF(Jours_fériés,AND(DE4+1,DE4+4))),DE26-HLOOKUP(DE4+5,Journalier_HLV_Inter,24,FALSE),IF(AND(WEEKDAY(DE4,2)=5,COUNTIF(Jours_fériés,DE4+3)),DE26-HLOOKUP(DE4+4,Journalier_HLV_Inter,24,FALSE),IF(COUNTIF(Week_end,DE4),0,IF(COUNTIF(Jours_fériés,DE4),0,DE26-HLOOKUP(DE4+1,Journalier_HLV_Inter,24,FALSE)))))))))))))</f>
        <v>0</v>
      </c>
      <c r="DF35" s="70">
        <f>IF(WEEKDAY(DF4,2)=5,(DF26-HLOOKUP(DF4+3,Journalier_HLV_Inter,24,FALSE)),IF(AND(WEEKDAY(DF4,2)=1,COUNTIF(Jours_fériés,AND(DF4+1,IE+2))),DF26-HLOOKUP(DF4+3,Journalier_HLV_Inter,24,FALSE),IF(AND(WEEKDAY(DF4,2)=1,COUNTIF(Jours_fériés,DF4+1)),DF26-HLOOKUP(DF4+2,Journalier_HLV_Inter,24,FALSE),IF(AND(WEEKDAY(DF4,2)=2,COUNTIF(Jours_fériés,AND(DF4+1,DF4+2))),DF26-HLOOKUP(DF4+3,Journalier_HLV_Inter,24,FALSE),IF(AND(WEEKDAY(DF4,2)=2,COUNTIF(Jours_fériés,DF4+1)),DF26-HLOOKUP(DF4+2,Journalier_HLV_Inter,24,FALSE),IF(AND(WEEKDAY(DF4,2)=3,COUNTIF(Jours_fériés,AND(DF4+1,DF4+2))),DF26-HLOOKUP(DF4+5,Journalier_HLV_Inter,24,FALSE),IF(AND(WEEKDAY(DF4,2)=3,COUNTIF(Jours_fériés,DF4+1)),DF26-HLOOKUP(DF4+2,Journalier_HLV_Inter,24,FALSE),IF(AND(WEEKDAY(DF4,2)=4,COUNTIF(Jours_fériés,DF4+1)),DF26-HLOOKUP(DF4+4,Journalier_HLV_Inter,24,FALSE),IF(AND(WEEKDAY(DF4,2)=4,COUNTIF(Jours_fériés,AND(DF4+1,DF4+4))),DF26-HLOOKUP(DF4+5,Journalier_HLV_Inter,24,FALSE),IF(AND(WEEKDAY(DF4,2)=5,COUNTIF(Jours_fériés,DF4+3)),DF26-HLOOKUP(DF4+4,Journalier_HLV_Inter,24,FALSE),IF(COUNTIF(Week_end,DF4),0,IF(COUNTIF(Jours_fériés,DF4),0,DF26-HLOOKUP(DF4+1,Journalier_HLV_Inter,24,FALSE)))))))))))))</f>
        <v>0</v>
      </c>
      <c r="DG35" s="70">
        <f>IF(WEEKDAY(DG4,2)=5,(DG26-HLOOKUP(DG4+3,Journalier_HLV_Inter,24,FALSE)),IF(AND(WEEKDAY(DG4,2)=1,COUNTIF(Jours_fériés,AND(DG4+1,IE+2))),DG26-HLOOKUP(DG4+3,Journalier_HLV_Inter,24,FALSE),IF(AND(WEEKDAY(DG4,2)=1,COUNTIF(Jours_fériés,DG4+1)),DG26-HLOOKUP(DG4+2,Journalier_HLV_Inter,24,FALSE),IF(AND(WEEKDAY(DG4,2)=2,COUNTIF(Jours_fériés,AND(DG4+1,DG4+2))),DG26-HLOOKUP(DG4+3,Journalier_HLV_Inter,24,FALSE),IF(AND(WEEKDAY(DG4,2)=2,COUNTIF(Jours_fériés,DG4+1)),DG26-HLOOKUP(DG4+2,Journalier_HLV_Inter,24,FALSE),IF(AND(WEEKDAY(DG4,2)=3,COUNTIF(Jours_fériés,AND(DG4+1,DG4+2))),DG26-HLOOKUP(DG4+5,Journalier_HLV_Inter,24,FALSE),IF(AND(WEEKDAY(DG4,2)=3,COUNTIF(Jours_fériés,DG4+1)),DG26-HLOOKUP(DG4+2,Journalier_HLV_Inter,24,FALSE),IF(AND(WEEKDAY(DG4,2)=4,COUNTIF(Jours_fériés,DG4+1)),DG26-HLOOKUP(DG4+4,Journalier_HLV_Inter,24,FALSE),IF(AND(WEEKDAY(DG4,2)=4,COUNTIF(Jours_fériés,AND(DG4+1,DG4+4))),DG26-HLOOKUP(DG4+5,Journalier_HLV_Inter,24,FALSE),IF(AND(WEEKDAY(DG4,2)=5,COUNTIF(Jours_fériés,DG4+3)),DG26-HLOOKUP(DG4+4,Journalier_HLV_Inter,24,FALSE),IF(COUNTIF(Week_end,DG4),0,IF(COUNTIF(Jours_fériés,DG4),0,DG26-HLOOKUP(DG4+1,Journalier_HLV_Inter,24,FALSE)))))))))))))</f>
        <v>0</v>
      </c>
      <c r="DH35" s="70">
        <f>IF(WEEKDAY(DH4,2)=5,(DH26-HLOOKUP(DH4+3,Journalier_HLV_Inter,24,FALSE)),IF(AND(WEEKDAY(DH4,2)=1,COUNTIF(Jours_fériés,AND(DH4+1,IE+2))),DH26-HLOOKUP(DH4+3,Journalier_HLV_Inter,24,FALSE),IF(AND(WEEKDAY(DH4,2)=1,COUNTIF(Jours_fériés,DH4+1)),DH26-HLOOKUP(DH4+2,Journalier_HLV_Inter,24,FALSE),IF(AND(WEEKDAY(DH4,2)=2,COUNTIF(Jours_fériés,AND(DH4+1,DH4+2))),DH26-HLOOKUP(DH4+3,Journalier_HLV_Inter,24,FALSE),IF(AND(WEEKDAY(DH4,2)=2,COUNTIF(Jours_fériés,DH4+1)),DH26-HLOOKUP(DH4+2,Journalier_HLV_Inter,24,FALSE),IF(AND(WEEKDAY(DH4,2)=3,COUNTIF(Jours_fériés,AND(DH4+1,DH4+2))),DH26-HLOOKUP(DH4+5,Journalier_HLV_Inter,24,FALSE),IF(AND(WEEKDAY(DH4,2)=3,COUNTIF(Jours_fériés,DH4+1)),DH26-HLOOKUP(DH4+2,Journalier_HLV_Inter,24,FALSE),IF(AND(WEEKDAY(DH4,2)=4,COUNTIF(Jours_fériés,DH4+1)),DH26-HLOOKUP(DH4+4,Journalier_HLV_Inter,24,FALSE),IF(AND(WEEKDAY(DH4,2)=4,COUNTIF(Jours_fériés,AND(DH4+1,DH4+4))),DH26-HLOOKUP(DH4+5,Journalier_HLV_Inter,24,FALSE),IF(AND(WEEKDAY(DH4,2)=5,COUNTIF(Jours_fériés,DH4+3)),DH26-HLOOKUP(DH4+4,Journalier_HLV_Inter,24,FALSE),IF(COUNTIF(Week_end,DH4),0,IF(COUNTIF(Jours_fériés,DH4),0,DH26-HLOOKUP(DH4+1,Journalier_HLV_Inter,24,FALSE)))))))))))))</f>
        <v>0</v>
      </c>
      <c r="DI35" s="70">
        <f>IF(WEEKDAY(DI4,2)=5,(DI26-HLOOKUP(DI4+3,Journalier_HLV_Inter,24,FALSE)),IF(AND(WEEKDAY(DI4,2)=1,COUNTIF(Jours_fériés,AND(DI4+1,IE+2))),DI26-HLOOKUP(DI4+3,Journalier_HLV_Inter,24,FALSE),IF(AND(WEEKDAY(DI4,2)=1,COUNTIF(Jours_fériés,DI4+1)),DI26-HLOOKUP(DI4+2,Journalier_HLV_Inter,24,FALSE),IF(AND(WEEKDAY(DI4,2)=2,COUNTIF(Jours_fériés,AND(DI4+1,DI4+2))),DI26-HLOOKUP(DI4+3,Journalier_HLV_Inter,24,FALSE),IF(AND(WEEKDAY(DI4,2)=2,COUNTIF(Jours_fériés,DI4+1)),DI26-HLOOKUP(DI4+2,Journalier_HLV_Inter,24,FALSE),IF(AND(WEEKDAY(DI4,2)=3,COUNTIF(Jours_fériés,AND(DI4+1,DI4+2))),DI26-HLOOKUP(DI4+5,Journalier_HLV_Inter,24,FALSE),IF(AND(WEEKDAY(DI4,2)=3,COUNTIF(Jours_fériés,DI4+1)),DI26-HLOOKUP(DI4+2,Journalier_HLV_Inter,24,FALSE),IF(AND(WEEKDAY(DI4,2)=4,COUNTIF(Jours_fériés,DI4+1)),DI26-HLOOKUP(DI4+4,Journalier_HLV_Inter,24,FALSE),IF(AND(WEEKDAY(DI4,2)=4,COUNTIF(Jours_fériés,AND(DI4+1,DI4+4))),DI26-HLOOKUP(DI4+5,Journalier_HLV_Inter,24,FALSE),IF(AND(WEEKDAY(DI4,2)=5,COUNTIF(Jours_fériés,DI4+3)),DI26-HLOOKUP(DI4+4,Journalier_HLV_Inter,24,FALSE),IF(COUNTIF(Week_end,DI4),0,IF(COUNTIF(Jours_fériés,DI4),0,DI26-HLOOKUP(DI4+1,Journalier_HLV_Inter,24,FALSE)))))))))))))</f>
        <v>0</v>
      </c>
      <c r="DJ35" s="70">
        <f>IF(WEEKDAY(DJ4,2)=5,(DJ26-HLOOKUP(DJ4+3,Journalier_HLV_Inter,24,FALSE)),IF(AND(WEEKDAY(DJ4,2)=1,COUNTIF(Jours_fériés,AND(DJ4+1,IE+2))),DJ26-HLOOKUP(DJ4+3,Journalier_HLV_Inter,24,FALSE),IF(AND(WEEKDAY(DJ4,2)=1,COUNTIF(Jours_fériés,DJ4+1)),DJ26-HLOOKUP(DJ4+2,Journalier_HLV_Inter,24,FALSE),IF(AND(WEEKDAY(DJ4,2)=2,COUNTIF(Jours_fériés,AND(DJ4+1,DJ4+2))),DJ26-HLOOKUP(DJ4+3,Journalier_HLV_Inter,24,FALSE),IF(AND(WEEKDAY(DJ4,2)=2,COUNTIF(Jours_fériés,DJ4+1)),DJ26-HLOOKUP(DJ4+2,Journalier_HLV_Inter,24,FALSE),IF(AND(WEEKDAY(DJ4,2)=3,COUNTIF(Jours_fériés,AND(DJ4+1,DJ4+2))),DJ26-HLOOKUP(DJ4+5,Journalier_HLV_Inter,24,FALSE),IF(AND(WEEKDAY(DJ4,2)=3,COUNTIF(Jours_fériés,DJ4+1)),DJ26-HLOOKUP(DJ4+2,Journalier_HLV_Inter,24,FALSE),IF(AND(WEEKDAY(DJ4,2)=4,COUNTIF(Jours_fériés,DJ4+1)),DJ26-HLOOKUP(DJ4+4,Journalier_HLV_Inter,24,FALSE),IF(AND(WEEKDAY(DJ4,2)=4,COUNTIF(Jours_fériés,AND(DJ4+1,DJ4+4))),DJ26-HLOOKUP(DJ4+5,Journalier_HLV_Inter,24,FALSE),IF(AND(WEEKDAY(DJ4,2)=5,COUNTIF(Jours_fériés,DJ4+3)),DJ26-HLOOKUP(DJ4+4,Journalier_HLV_Inter,24,FALSE),IF(COUNTIF(Week_end,DJ4),0,IF(COUNTIF(Jours_fériés,DJ4),0,DJ26-HLOOKUP(DJ4+1,Journalier_HLV_Inter,24,FALSE)))))))))))))</f>
        <v>0</v>
      </c>
      <c r="DK35" s="70">
        <f>IF(WEEKDAY(DK4,2)=5,(DK26-HLOOKUP(DK4+3,Journalier_HLV_Inter,24,FALSE)),IF(AND(WEEKDAY(DK4,2)=1,COUNTIF(Jours_fériés,AND(DK4+1,IE+2))),DK26-HLOOKUP(DK4+3,Journalier_HLV_Inter,24,FALSE),IF(AND(WEEKDAY(DK4,2)=1,COUNTIF(Jours_fériés,DK4+1)),DK26-HLOOKUP(DK4+2,Journalier_HLV_Inter,24,FALSE),IF(AND(WEEKDAY(DK4,2)=2,COUNTIF(Jours_fériés,AND(DK4+1,DK4+2))),DK26-HLOOKUP(DK4+3,Journalier_HLV_Inter,24,FALSE),IF(AND(WEEKDAY(DK4,2)=2,COUNTIF(Jours_fériés,DK4+1)),DK26-HLOOKUP(DK4+2,Journalier_HLV_Inter,24,FALSE),IF(AND(WEEKDAY(DK4,2)=3,COUNTIF(Jours_fériés,AND(DK4+1,DK4+2))),DK26-HLOOKUP(DK4+5,Journalier_HLV_Inter,24,FALSE),IF(AND(WEEKDAY(DK4,2)=3,COUNTIF(Jours_fériés,DK4+1)),DK26-HLOOKUP(DK4+2,Journalier_HLV_Inter,24,FALSE),IF(AND(WEEKDAY(DK4,2)=4,COUNTIF(Jours_fériés,DK4+1)),DK26-HLOOKUP(DK4+4,Journalier_HLV_Inter,24,FALSE),IF(AND(WEEKDAY(DK4,2)=4,COUNTIF(Jours_fériés,AND(DK4+1,DK4+4))),DK26-HLOOKUP(DK4+5,Journalier_HLV_Inter,24,FALSE),IF(AND(WEEKDAY(DK4,2)=5,COUNTIF(Jours_fériés,DK4+3)),DK26-HLOOKUP(DK4+4,Journalier_HLV_Inter,24,FALSE),IF(COUNTIF(Week_end,DK4),0,IF(COUNTIF(Jours_fériés,DK4),0,DK26-HLOOKUP(DK4+1,Journalier_HLV_Inter,24,FALSE)))))))))))))</f>
        <v>0</v>
      </c>
      <c r="DL35" s="70">
        <f>IF(WEEKDAY(DL4,2)=5,(DL26-HLOOKUP(DL4+3,Journalier_HLV_Inter,24,FALSE)),IF(AND(WEEKDAY(DL4,2)=1,COUNTIF(Jours_fériés,AND(DL4+1,IE+2))),DL26-HLOOKUP(DL4+3,Journalier_HLV_Inter,24,FALSE),IF(AND(WEEKDAY(DL4,2)=1,COUNTIF(Jours_fériés,DL4+1)),DL26-HLOOKUP(DL4+2,Journalier_HLV_Inter,24,FALSE),IF(AND(WEEKDAY(DL4,2)=2,COUNTIF(Jours_fériés,AND(DL4+1,DL4+2))),DL26-HLOOKUP(DL4+3,Journalier_HLV_Inter,24,FALSE),IF(AND(WEEKDAY(DL4,2)=2,COUNTIF(Jours_fériés,DL4+1)),DL26-HLOOKUP(DL4+2,Journalier_HLV_Inter,24,FALSE),IF(AND(WEEKDAY(DL4,2)=3,COUNTIF(Jours_fériés,AND(DL4+1,DL4+2))),DL26-HLOOKUP(DL4+5,Journalier_HLV_Inter,24,FALSE),IF(AND(WEEKDAY(DL4,2)=3,COUNTIF(Jours_fériés,DL4+1)),DL26-HLOOKUP(DL4+2,Journalier_HLV_Inter,24,FALSE),IF(AND(WEEKDAY(DL4,2)=4,COUNTIF(Jours_fériés,DL4+1)),DL26-HLOOKUP(DL4+4,Journalier_HLV_Inter,24,FALSE),IF(AND(WEEKDAY(DL4,2)=4,COUNTIF(Jours_fériés,AND(DL4+1,DL4+4))),DL26-HLOOKUP(DL4+5,Journalier_HLV_Inter,24,FALSE),IF(AND(WEEKDAY(DL4,2)=5,COUNTIF(Jours_fériés,DL4+3)),DL26-HLOOKUP(DL4+4,Journalier_HLV_Inter,24,FALSE),IF(COUNTIF(Week_end,DL4),0,IF(COUNTIF(Jours_fériés,DL4),0,DL26-HLOOKUP(DL4+1,Journalier_HLV_Inter,24,FALSE)))))))))))))</f>
        <v>0</v>
      </c>
      <c r="DM35" s="70">
        <f>IF(WEEKDAY(DM4,2)=5,(DM26-HLOOKUP(DM4+3,Journalier_HLV_Inter,24,FALSE)),IF(AND(WEEKDAY(DM4,2)=1,COUNTIF(Jours_fériés,AND(DM4+1,IE+2))),DM26-HLOOKUP(DM4+3,Journalier_HLV_Inter,24,FALSE),IF(AND(WEEKDAY(DM4,2)=1,COUNTIF(Jours_fériés,DM4+1)),DM26-HLOOKUP(DM4+2,Journalier_HLV_Inter,24,FALSE),IF(AND(WEEKDAY(DM4,2)=2,COUNTIF(Jours_fériés,AND(DM4+1,DM4+2))),DM26-HLOOKUP(DM4+3,Journalier_HLV_Inter,24,FALSE),IF(AND(WEEKDAY(DM4,2)=2,COUNTIF(Jours_fériés,DM4+1)),DM26-HLOOKUP(DM4+2,Journalier_HLV_Inter,24,FALSE),IF(AND(WEEKDAY(DM4,2)=3,COUNTIF(Jours_fériés,AND(DM4+1,DM4+2))),DM26-HLOOKUP(DM4+5,Journalier_HLV_Inter,24,FALSE),IF(AND(WEEKDAY(DM4,2)=3,COUNTIF(Jours_fériés,DM4+1)),DM26-HLOOKUP(DM4+2,Journalier_HLV_Inter,24,FALSE),IF(AND(WEEKDAY(DM4,2)=4,COUNTIF(Jours_fériés,DM4+1)),DM26-HLOOKUP(DM4+4,Journalier_HLV_Inter,24,FALSE),IF(AND(WEEKDAY(DM4,2)=4,COUNTIF(Jours_fériés,AND(DM4+1,DM4+4))),DM26-HLOOKUP(DM4+5,Journalier_HLV_Inter,24,FALSE),IF(AND(WEEKDAY(DM4,2)=5,COUNTIF(Jours_fériés,DM4+3)),DM26-HLOOKUP(DM4+4,Journalier_HLV_Inter,24,FALSE),IF(COUNTIF(Week_end,DM4),0,IF(COUNTIF(Jours_fériés,DM4),0,DM26-HLOOKUP(DM4+1,Journalier_HLV_Inter,24,FALSE)))))))))))))</f>
        <v>0</v>
      </c>
      <c r="DN35" s="70">
        <f>IF(WEEKDAY(DN4,2)=5,(DN26-HLOOKUP(DN4+3,Journalier_HLV_Inter,24,FALSE)),IF(AND(WEEKDAY(DN4,2)=1,COUNTIF(Jours_fériés,AND(DN4+1,IE+2))),DN26-HLOOKUP(DN4+3,Journalier_HLV_Inter,24,FALSE),IF(AND(WEEKDAY(DN4,2)=1,COUNTIF(Jours_fériés,DN4+1)),DN26-HLOOKUP(DN4+2,Journalier_HLV_Inter,24,FALSE),IF(AND(WEEKDAY(DN4,2)=2,COUNTIF(Jours_fériés,AND(DN4+1,DN4+2))),DN26-HLOOKUP(DN4+3,Journalier_HLV_Inter,24,FALSE),IF(AND(WEEKDAY(DN4,2)=2,COUNTIF(Jours_fériés,DN4+1)),DN26-HLOOKUP(DN4+2,Journalier_HLV_Inter,24,FALSE),IF(AND(WEEKDAY(DN4,2)=3,COUNTIF(Jours_fériés,AND(DN4+1,DN4+2))),DN26-HLOOKUP(DN4+5,Journalier_HLV_Inter,24,FALSE),IF(AND(WEEKDAY(DN4,2)=3,COUNTIF(Jours_fériés,DN4+1)),DN26-HLOOKUP(DN4+2,Journalier_HLV_Inter,24,FALSE),IF(AND(WEEKDAY(DN4,2)=4,COUNTIF(Jours_fériés,DN4+1)),DN26-HLOOKUP(DN4+4,Journalier_HLV_Inter,24,FALSE),IF(AND(WEEKDAY(DN4,2)=4,COUNTIF(Jours_fériés,AND(DN4+1,DN4+4))),DN26-HLOOKUP(DN4+5,Journalier_HLV_Inter,24,FALSE),IF(AND(WEEKDAY(DN4,2)=5,COUNTIF(Jours_fériés,DN4+3)),DN26-HLOOKUP(DN4+4,Journalier_HLV_Inter,24,FALSE),IF(COUNTIF(Week_end,DN4),0,IF(COUNTIF(Jours_fériés,DN4),0,DN26-HLOOKUP(DN4+1,Journalier_HLV_Inter,24,FALSE)))))))))))))</f>
        <v>0</v>
      </c>
      <c r="DO35" s="70">
        <f>IF(WEEKDAY(DO4,2)=5,(DO26-HLOOKUP(DO4+3,Journalier_HLV_Inter,24,FALSE)),IF(AND(WEEKDAY(DO4,2)=1,COUNTIF(Jours_fériés,AND(DO4+1,IE+2))),DO26-HLOOKUP(DO4+3,Journalier_HLV_Inter,24,FALSE),IF(AND(WEEKDAY(DO4,2)=1,COUNTIF(Jours_fériés,DO4+1)),DO26-HLOOKUP(DO4+2,Journalier_HLV_Inter,24,FALSE),IF(AND(WEEKDAY(DO4,2)=2,COUNTIF(Jours_fériés,AND(DO4+1,DO4+2))),DO26-HLOOKUP(DO4+3,Journalier_HLV_Inter,24,FALSE),IF(AND(WEEKDAY(DO4,2)=2,COUNTIF(Jours_fériés,DO4+1)),DO26-HLOOKUP(DO4+2,Journalier_HLV_Inter,24,FALSE),IF(AND(WEEKDAY(DO4,2)=3,COUNTIF(Jours_fériés,AND(DO4+1,DO4+2))),DO26-HLOOKUP(DO4+5,Journalier_HLV_Inter,24,FALSE),IF(AND(WEEKDAY(DO4,2)=3,COUNTIF(Jours_fériés,DO4+1)),DO26-HLOOKUP(DO4+2,Journalier_HLV_Inter,24,FALSE),IF(AND(WEEKDAY(DO4,2)=4,COUNTIF(Jours_fériés,DO4+1)),DO26-HLOOKUP(DO4+4,Journalier_HLV_Inter,24,FALSE),IF(AND(WEEKDAY(DO4,2)=4,COUNTIF(Jours_fériés,AND(DO4+1,DO4+4))),DO26-HLOOKUP(DO4+5,Journalier_HLV_Inter,24,FALSE),IF(AND(WEEKDAY(DO4,2)=5,COUNTIF(Jours_fériés,DO4+3)),DO26-HLOOKUP(DO4+4,Journalier_HLV_Inter,24,FALSE),IF(COUNTIF(Week_end,DO4),0,IF(COUNTIF(Jours_fériés,DO4),0,DO26-HLOOKUP(DO4+1,Journalier_HLV_Inter,24,FALSE)))))))))))))</f>
        <v>0</v>
      </c>
      <c r="DP35" s="70">
        <f>IF(WEEKDAY(DP4,2)=5,(DP26-HLOOKUP(DP4+3,Journalier_HLV_Inter,24,FALSE)),IF(AND(WEEKDAY(DP4,2)=1,COUNTIF(Jours_fériés,AND(DP4+1,IE+2))),DP26-HLOOKUP(DP4+3,Journalier_HLV_Inter,24,FALSE),IF(AND(WEEKDAY(DP4,2)=1,COUNTIF(Jours_fériés,DP4+1)),DP26-HLOOKUP(DP4+2,Journalier_HLV_Inter,24,FALSE),IF(AND(WEEKDAY(DP4,2)=2,COUNTIF(Jours_fériés,AND(DP4+1,DP4+2))),DP26-HLOOKUP(DP4+3,Journalier_HLV_Inter,24,FALSE),IF(AND(WEEKDAY(DP4,2)=2,COUNTIF(Jours_fériés,DP4+1)),DP26-HLOOKUP(DP4+2,Journalier_HLV_Inter,24,FALSE),IF(AND(WEEKDAY(DP4,2)=3,COUNTIF(Jours_fériés,AND(DP4+1,DP4+2))),DP26-HLOOKUP(DP4+5,Journalier_HLV_Inter,24,FALSE),IF(AND(WEEKDAY(DP4,2)=3,COUNTIF(Jours_fériés,DP4+1)),DP26-HLOOKUP(DP4+2,Journalier_HLV_Inter,24,FALSE),IF(AND(WEEKDAY(DP4,2)=4,COUNTIF(Jours_fériés,DP4+1)),DP26-HLOOKUP(DP4+4,Journalier_HLV_Inter,24,FALSE),IF(AND(WEEKDAY(DP4,2)=4,COUNTIF(Jours_fériés,AND(DP4+1,DP4+4))),DP26-HLOOKUP(DP4+5,Journalier_HLV_Inter,24,FALSE),IF(AND(WEEKDAY(DP4,2)=5,COUNTIF(Jours_fériés,DP4+3)),DP26-HLOOKUP(DP4+4,Journalier_HLV_Inter,24,FALSE),IF(COUNTIF(Week_end,DP4),0,IF(COUNTIF(Jours_fériés,DP4),0,DP26-HLOOKUP(DP4+1,Journalier_HLV_Inter,24,FALSE)))))))))))))</f>
        <v>0</v>
      </c>
      <c r="DQ35" s="70">
        <f>IF(WEEKDAY(DQ4,2)=5,(DQ26-HLOOKUP(DQ4+3,Journalier_HLV_Inter,24,FALSE)),IF(AND(WEEKDAY(DQ4,2)=1,COUNTIF(Jours_fériés,AND(DQ4+1,IE+2))),DQ26-HLOOKUP(DQ4+3,Journalier_HLV_Inter,24,FALSE),IF(AND(WEEKDAY(DQ4,2)=1,COUNTIF(Jours_fériés,DQ4+1)),DQ26-HLOOKUP(DQ4+2,Journalier_HLV_Inter,24,FALSE),IF(AND(WEEKDAY(DQ4,2)=2,COUNTIF(Jours_fériés,AND(DQ4+1,DQ4+2))),DQ26-HLOOKUP(DQ4+3,Journalier_HLV_Inter,24,FALSE),IF(AND(WEEKDAY(DQ4,2)=2,COUNTIF(Jours_fériés,DQ4+1)),DQ26-HLOOKUP(DQ4+2,Journalier_HLV_Inter,24,FALSE),IF(AND(WEEKDAY(DQ4,2)=3,COUNTIF(Jours_fériés,AND(DQ4+1,DQ4+2))),DQ26-HLOOKUP(DQ4+5,Journalier_HLV_Inter,24,FALSE),IF(AND(WEEKDAY(DQ4,2)=3,COUNTIF(Jours_fériés,DQ4+1)),DQ26-HLOOKUP(DQ4+2,Journalier_HLV_Inter,24,FALSE),IF(AND(WEEKDAY(DQ4,2)=4,COUNTIF(Jours_fériés,DQ4+1)),DQ26-HLOOKUP(DQ4+4,Journalier_HLV_Inter,24,FALSE),IF(AND(WEEKDAY(DQ4,2)=4,COUNTIF(Jours_fériés,AND(DQ4+1,DQ4+4))),DQ26-HLOOKUP(DQ4+5,Journalier_HLV_Inter,24,FALSE),IF(AND(WEEKDAY(DQ4,2)=5,COUNTIF(Jours_fériés,DQ4+3)),DQ26-HLOOKUP(DQ4+4,Journalier_HLV_Inter,24,FALSE),IF(COUNTIF(Week_end,DQ4),0,IF(COUNTIF(Jours_fériés,DQ4),0,DQ26-HLOOKUP(DQ4+1,Journalier_HLV_Inter,24,FALSE)))))))))))))</f>
        <v>0</v>
      </c>
      <c r="DR35" s="70">
        <f>IF(WEEKDAY(DR4,2)=5,(DR26-HLOOKUP(DR4+3,Journalier_HLV_Inter,24,FALSE)),IF(AND(WEEKDAY(DR4,2)=1,COUNTIF(Jours_fériés,AND(DR4+1,IE+2))),DR26-HLOOKUP(DR4+3,Journalier_HLV_Inter,24,FALSE),IF(AND(WEEKDAY(DR4,2)=1,COUNTIF(Jours_fériés,DR4+1)),DR26-HLOOKUP(DR4+2,Journalier_HLV_Inter,24,FALSE),IF(AND(WEEKDAY(DR4,2)=2,COUNTIF(Jours_fériés,AND(DR4+1,DR4+2))),DR26-HLOOKUP(DR4+3,Journalier_HLV_Inter,24,FALSE),IF(AND(WEEKDAY(DR4,2)=2,COUNTIF(Jours_fériés,DR4+1)),DR26-HLOOKUP(DR4+2,Journalier_HLV_Inter,24,FALSE),IF(AND(WEEKDAY(DR4,2)=3,COUNTIF(Jours_fériés,AND(DR4+1,DR4+2))),DR26-HLOOKUP(DR4+5,Journalier_HLV_Inter,24,FALSE),IF(AND(WEEKDAY(DR4,2)=3,COUNTIF(Jours_fériés,DR4+1)),DR26-HLOOKUP(DR4+2,Journalier_HLV_Inter,24,FALSE),IF(AND(WEEKDAY(DR4,2)=4,COUNTIF(Jours_fériés,DR4+1)),DR26-HLOOKUP(DR4+4,Journalier_HLV_Inter,24,FALSE),IF(AND(WEEKDAY(DR4,2)=4,COUNTIF(Jours_fériés,AND(DR4+1,DR4+4))),DR26-HLOOKUP(DR4+5,Journalier_HLV_Inter,24,FALSE),IF(AND(WEEKDAY(DR4,2)=5,COUNTIF(Jours_fériés,DR4+3)),DR26-HLOOKUP(DR4+4,Journalier_HLV_Inter,24,FALSE),IF(COUNTIF(Week_end,DR4),0,IF(COUNTIF(Jours_fériés,DR4),0,DR26-HLOOKUP(DR4+1,Journalier_HLV_Inter,24,FALSE)))))))))))))</f>
        <v>0</v>
      </c>
      <c r="DS35" s="70">
        <f>IF(WEEKDAY(DS4,2)=5,(DS26-HLOOKUP(DS4+3,Journalier_HLV_Inter,24,FALSE)),IF(AND(WEEKDAY(DS4,2)=1,COUNTIF(Jours_fériés,AND(DS4+1,IE+2))),DS26-HLOOKUP(DS4+3,Journalier_HLV_Inter,24,FALSE),IF(AND(WEEKDAY(DS4,2)=1,COUNTIF(Jours_fériés,DS4+1)),DS26-HLOOKUP(DS4+2,Journalier_HLV_Inter,24,FALSE),IF(AND(WEEKDAY(DS4,2)=2,COUNTIF(Jours_fériés,AND(DS4+1,DS4+2))),DS26-HLOOKUP(DS4+3,Journalier_HLV_Inter,24,FALSE),IF(AND(WEEKDAY(DS4,2)=2,COUNTIF(Jours_fériés,DS4+1)),DS26-HLOOKUP(DS4+2,Journalier_HLV_Inter,24,FALSE),IF(AND(WEEKDAY(DS4,2)=3,COUNTIF(Jours_fériés,AND(DS4+1,DS4+2))),DS26-HLOOKUP(DS4+5,Journalier_HLV_Inter,24,FALSE),IF(AND(WEEKDAY(DS4,2)=3,COUNTIF(Jours_fériés,DS4+1)),DS26-HLOOKUP(DS4+2,Journalier_HLV_Inter,24,FALSE),IF(AND(WEEKDAY(DS4,2)=4,COUNTIF(Jours_fériés,DS4+1)),DS26-HLOOKUP(DS4+4,Journalier_HLV_Inter,24,FALSE),IF(AND(WEEKDAY(DS4,2)=4,COUNTIF(Jours_fériés,AND(DS4+1,DS4+4))),DS26-HLOOKUP(DS4+5,Journalier_HLV_Inter,24,FALSE),IF(AND(WEEKDAY(DS4,2)=5,COUNTIF(Jours_fériés,DS4+3)),DS26-HLOOKUP(DS4+4,Journalier_HLV_Inter,24,FALSE),IF(COUNTIF(Week_end,DS4),0,IF(COUNTIF(Jours_fériés,DS4),0,DS26-HLOOKUP(DS4+1,Journalier_HLV_Inter,24,FALSE)))))))))))))</f>
        <v>0</v>
      </c>
      <c r="DT35" s="70">
        <f>IF(WEEKDAY(DT4,2)=5,(DT26-HLOOKUP(DT4+3,Journalier_HLV_Inter,24,FALSE)),IF(AND(WEEKDAY(DT4,2)=1,COUNTIF(Jours_fériés,AND(DT4+1,IE+2))),DT26-HLOOKUP(DT4+3,Journalier_HLV_Inter,24,FALSE),IF(AND(WEEKDAY(DT4,2)=1,COUNTIF(Jours_fériés,DT4+1)),DT26-HLOOKUP(DT4+2,Journalier_HLV_Inter,24,FALSE),IF(AND(WEEKDAY(DT4,2)=2,COUNTIF(Jours_fériés,AND(DT4+1,DT4+2))),DT26-HLOOKUP(DT4+3,Journalier_HLV_Inter,24,FALSE),IF(AND(WEEKDAY(DT4,2)=2,COUNTIF(Jours_fériés,DT4+1)),DT26-HLOOKUP(DT4+2,Journalier_HLV_Inter,24,FALSE),IF(AND(WEEKDAY(DT4,2)=3,COUNTIF(Jours_fériés,AND(DT4+1,DT4+2))),DT26-HLOOKUP(DT4+5,Journalier_HLV_Inter,24,FALSE),IF(AND(WEEKDAY(DT4,2)=3,COUNTIF(Jours_fériés,DT4+1)),DT26-HLOOKUP(DT4+2,Journalier_HLV_Inter,24,FALSE),IF(AND(WEEKDAY(DT4,2)=4,COUNTIF(Jours_fériés,DT4+1)),DT26-HLOOKUP(DT4+4,Journalier_HLV_Inter,24,FALSE),IF(AND(WEEKDAY(DT4,2)=4,COUNTIF(Jours_fériés,AND(DT4+1,DT4+4))),DT26-HLOOKUP(DT4+5,Journalier_HLV_Inter,24,FALSE),IF(AND(WEEKDAY(DT4,2)=5,COUNTIF(Jours_fériés,DT4+3)),DT26-HLOOKUP(DT4+4,Journalier_HLV_Inter,24,FALSE),IF(COUNTIF(Week_end,DT4),0,IF(COUNTIF(Jours_fériés,DT4),0,DT26-HLOOKUP(DT4+1,Journalier_HLV_Inter,24,FALSE)))))))))))))</f>
        <v>0</v>
      </c>
      <c r="DU35" s="70">
        <f>IF(WEEKDAY(DU4,2)=5,(DU26-HLOOKUP(DU4+3,Journalier_HLV_Inter,24,FALSE)),IF(AND(WEEKDAY(DU4,2)=1,COUNTIF(Jours_fériés,AND(DU4+1,IE+2))),DU26-HLOOKUP(DU4+3,Journalier_HLV_Inter,24,FALSE),IF(AND(WEEKDAY(DU4,2)=1,COUNTIF(Jours_fériés,DU4+1)),DU26-HLOOKUP(DU4+2,Journalier_HLV_Inter,24,FALSE),IF(AND(WEEKDAY(DU4,2)=2,COUNTIF(Jours_fériés,AND(DU4+1,DU4+2))),DU26-HLOOKUP(DU4+3,Journalier_HLV_Inter,24,FALSE),IF(AND(WEEKDAY(DU4,2)=2,COUNTIF(Jours_fériés,DU4+1)),DU26-HLOOKUP(DU4+2,Journalier_HLV_Inter,24,FALSE),IF(AND(WEEKDAY(DU4,2)=3,COUNTIF(Jours_fériés,AND(DU4+1,DU4+2))),DU26-HLOOKUP(DU4+5,Journalier_HLV_Inter,24,FALSE),IF(AND(WEEKDAY(DU4,2)=3,COUNTIF(Jours_fériés,DU4+1)),DU26-HLOOKUP(DU4+2,Journalier_HLV_Inter,24,FALSE),IF(AND(WEEKDAY(DU4,2)=4,COUNTIF(Jours_fériés,DU4+1)),DU26-HLOOKUP(DU4+4,Journalier_HLV_Inter,24,FALSE),IF(AND(WEEKDAY(DU4,2)=4,COUNTIF(Jours_fériés,AND(DU4+1,DU4+4))),DU26-HLOOKUP(DU4+5,Journalier_HLV_Inter,24,FALSE),IF(AND(WEEKDAY(DU4,2)=5,COUNTIF(Jours_fériés,DU4+3)),DU26-HLOOKUP(DU4+4,Journalier_HLV_Inter,24,FALSE),IF(COUNTIF(Week_end,DU4),0,IF(COUNTIF(Jours_fériés,DU4),0,DU26-HLOOKUP(DU4+1,Journalier_HLV_Inter,24,FALSE)))))))))))))</f>
        <v>0</v>
      </c>
      <c r="DV35" s="70">
        <f>IF(WEEKDAY(DV4,2)=5,(DV26-HLOOKUP(DV4+3,Journalier_HLV_Inter,24,FALSE)),IF(AND(WEEKDAY(DV4,2)=1,COUNTIF(Jours_fériés,AND(DV4+1,IE+2))),DV26-HLOOKUP(DV4+3,Journalier_HLV_Inter,24,FALSE),IF(AND(WEEKDAY(DV4,2)=1,COUNTIF(Jours_fériés,DV4+1)),DV26-HLOOKUP(DV4+2,Journalier_HLV_Inter,24,FALSE),IF(AND(WEEKDAY(DV4,2)=2,COUNTIF(Jours_fériés,AND(DV4+1,DV4+2))),DV26-HLOOKUP(DV4+3,Journalier_HLV_Inter,24,FALSE),IF(AND(WEEKDAY(DV4,2)=2,COUNTIF(Jours_fériés,DV4+1)),DV26-HLOOKUP(DV4+2,Journalier_HLV_Inter,24,FALSE),IF(AND(WEEKDAY(DV4,2)=3,COUNTIF(Jours_fériés,AND(DV4+1,DV4+2))),DV26-HLOOKUP(DV4+5,Journalier_HLV_Inter,24,FALSE),IF(AND(WEEKDAY(DV4,2)=3,COUNTIF(Jours_fériés,DV4+1)),DV26-HLOOKUP(DV4+2,Journalier_HLV_Inter,24,FALSE),IF(AND(WEEKDAY(DV4,2)=4,COUNTIF(Jours_fériés,DV4+1)),DV26-HLOOKUP(DV4+4,Journalier_HLV_Inter,24,FALSE),IF(AND(WEEKDAY(DV4,2)=4,COUNTIF(Jours_fériés,AND(DV4+1,DV4+4))),DV26-HLOOKUP(DV4+5,Journalier_HLV_Inter,24,FALSE),IF(AND(WEEKDAY(DV4,2)=5,COUNTIF(Jours_fériés,DV4+3)),DV26-HLOOKUP(DV4+4,Journalier_HLV_Inter,24,FALSE),IF(COUNTIF(Week_end,DV4),0,IF(COUNTIF(Jours_fériés,DV4),0,DV26-HLOOKUP(DV4+1,Journalier_HLV_Inter,24,FALSE)))))))))))))</f>
        <v>0</v>
      </c>
      <c r="DW35" s="70">
        <f>IF(WEEKDAY(DW4,2)=5,(DW26-HLOOKUP(DW4+3,Journalier_HLV_Inter,24,FALSE)),IF(AND(WEEKDAY(DW4,2)=1,COUNTIF(Jours_fériés,AND(DW4+1,IE+2))),DW26-HLOOKUP(DW4+3,Journalier_HLV_Inter,24,FALSE),IF(AND(WEEKDAY(DW4,2)=1,COUNTIF(Jours_fériés,DW4+1)),DW26-HLOOKUP(DW4+2,Journalier_HLV_Inter,24,FALSE),IF(AND(WEEKDAY(DW4,2)=2,COUNTIF(Jours_fériés,AND(DW4+1,DW4+2))),DW26-HLOOKUP(DW4+3,Journalier_HLV_Inter,24,FALSE),IF(AND(WEEKDAY(DW4,2)=2,COUNTIF(Jours_fériés,DW4+1)),DW26-HLOOKUP(DW4+2,Journalier_HLV_Inter,24,FALSE),IF(AND(WEEKDAY(DW4,2)=3,COUNTIF(Jours_fériés,AND(DW4+1,DW4+2))),DW26-HLOOKUP(DW4+5,Journalier_HLV_Inter,24,FALSE),IF(AND(WEEKDAY(DW4,2)=3,COUNTIF(Jours_fériés,DW4+1)),DW26-HLOOKUP(DW4+2,Journalier_HLV_Inter,24,FALSE),IF(AND(WEEKDAY(DW4,2)=4,COUNTIF(Jours_fériés,DW4+1)),DW26-HLOOKUP(DW4+4,Journalier_HLV_Inter,24,FALSE),IF(AND(WEEKDAY(DW4,2)=4,COUNTIF(Jours_fériés,AND(DW4+1,DW4+4))),DW26-HLOOKUP(DW4+5,Journalier_HLV_Inter,24,FALSE),IF(AND(WEEKDAY(DW4,2)=5,COUNTIF(Jours_fériés,DW4+3)),DW26-HLOOKUP(DW4+4,Journalier_HLV_Inter,24,FALSE),IF(COUNTIF(Week_end,DW4),0,IF(COUNTIF(Jours_fériés,DW4),0,DW26-HLOOKUP(DW4+1,Journalier_HLV_Inter,24,FALSE)))))))))))))</f>
        <v>0</v>
      </c>
      <c r="DX35" s="70">
        <f>IF(WEEKDAY(DX4,2)=5,(DX26-HLOOKUP(DX4+3,Journalier_HLV_Inter,24,FALSE)),IF(AND(WEEKDAY(DX4,2)=1,COUNTIF(Jours_fériés,AND(DX4+1,IE+2))),DX26-HLOOKUP(DX4+3,Journalier_HLV_Inter,24,FALSE),IF(AND(WEEKDAY(DX4,2)=1,COUNTIF(Jours_fériés,DX4+1)),DX26-HLOOKUP(DX4+2,Journalier_HLV_Inter,24,FALSE),IF(AND(WEEKDAY(DX4,2)=2,COUNTIF(Jours_fériés,AND(DX4+1,DX4+2))),DX26-HLOOKUP(DX4+3,Journalier_HLV_Inter,24,FALSE),IF(AND(WEEKDAY(DX4,2)=2,COUNTIF(Jours_fériés,DX4+1)),DX26-HLOOKUP(DX4+2,Journalier_HLV_Inter,24,FALSE),IF(AND(WEEKDAY(DX4,2)=3,COUNTIF(Jours_fériés,AND(DX4+1,DX4+2))),DX26-HLOOKUP(DX4+5,Journalier_HLV_Inter,24,FALSE),IF(AND(WEEKDAY(DX4,2)=3,COUNTIF(Jours_fériés,DX4+1)),DX26-HLOOKUP(DX4+2,Journalier_HLV_Inter,24,FALSE),IF(AND(WEEKDAY(DX4,2)=4,COUNTIF(Jours_fériés,DX4+1)),DX26-HLOOKUP(DX4+4,Journalier_HLV_Inter,24,FALSE),IF(AND(WEEKDAY(DX4,2)=4,COUNTIF(Jours_fériés,AND(DX4+1,DX4+4))),DX26-HLOOKUP(DX4+5,Journalier_HLV_Inter,24,FALSE),IF(AND(WEEKDAY(DX4,2)=5,COUNTIF(Jours_fériés,DX4+3)),DX26-HLOOKUP(DX4+4,Journalier_HLV_Inter,24,FALSE),IF(COUNTIF(Week_end,DX4),0,IF(COUNTIF(Jours_fériés,DX4),0,DX26-HLOOKUP(DX4+1,Journalier_HLV_Inter,24,FALSE)))))))))))))</f>
        <v>0</v>
      </c>
      <c r="DY35" s="70">
        <f>IF(WEEKDAY(DY4,2)=5,(DY26-HLOOKUP(DY4+3,Journalier_HLV_Inter,24,FALSE)),IF(AND(WEEKDAY(DY4,2)=1,COUNTIF(Jours_fériés,AND(DY4+1,IE+2))),DY26-HLOOKUP(DY4+3,Journalier_HLV_Inter,24,FALSE),IF(AND(WEEKDAY(DY4,2)=1,COUNTIF(Jours_fériés,DY4+1)),DY26-HLOOKUP(DY4+2,Journalier_HLV_Inter,24,FALSE),IF(AND(WEEKDAY(DY4,2)=2,COUNTIF(Jours_fériés,AND(DY4+1,DY4+2))),DY26-HLOOKUP(DY4+3,Journalier_HLV_Inter,24,FALSE),IF(AND(WEEKDAY(DY4,2)=2,COUNTIF(Jours_fériés,DY4+1)),DY26-HLOOKUP(DY4+2,Journalier_HLV_Inter,24,FALSE),IF(AND(WEEKDAY(DY4,2)=3,COUNTIF(Jours_fériés,AND(DY4+1,DY4+2))),DY26-HLOOKUP(DY4+5,Journalier_HLV_Inter,24,FALSE),IF(AND(WEEKDAY(DY4,2)=3,COUNTIF(Jours_fériés,DY4+1)),DY26-HLOOKUP(DY4+2,Journalier_HLV_Inter,24,FALSE),IF(AND(WEEKDAY(DY4,2)=4,COUNTIF(Jours_fériés,DY4+1)),DY26-HLOOKUP(DY4+4,Journalier_HLV_Inter,24,FALSE),IF(AND(WEEKDAY(DY4,2)=4,COUNTIF(Jours_fériés,AND(DY4+1,DY4+4))),DY26-HLOOKUP(DY4+5,Journalier_HLV_Inter,24,FALSE),IF(AND(WEEKDAY(DY4,2)=5,COUNTIF(Jours_fériés,DY4+3)),DY26-HLOOKUP(DY4+4,Journalier_HLV_Inter,24,FALSE),IF(COUNTIF(Week_end,DY4),0,IF(COUNTIF(Jours_fériés,DY4),0,DY26-HLOOKUP(DY4+1,Journalier_HLV_Inter,24,FALSE)))))))))))))</f>
        <v>0</v>
      </c>
      <c r="DZ35" s="70">
        <f>IF(WEEKDAY(DZ4,2)=5,(DZ26-HLOOKUP(DZ4+3,Journalier_HLV_Inter,24,FALSE)),IF(AND(WEEKDAY(DZ4,2)=1,COUNTIF(Jours_fériés,AND(DZ4+1,IE+2))),DZ26-HLOOKUP(DZ4+3,Journalier_HLV_Inter,24,FALSE),IF(AND(WEEKDAY(DZ4,2)=1,COUNTIF(Jours_fériés,DZ4+1)),DZ26-HLOOKUP(DZ4+2,Journalier_HLV_Inter,24,FALSE),IF(AND(WEEKDAY(DZ4,2)=2,COUNTIF(Jours_fériés,AND(DZ4+1,DZ4+2))),DZ26-HLOOKUP(DZ4+3,Journalier_HLV_Inter,24,FALSE),IF(AND(WEEKDAY(DZ4,2)=2,COUNTIF(Jours_fériés,DZ4+1)),DZ26-HLOOKUP(DZ4+2,Journalier_HLV_Inter,24,FALSE),IF(AND(WEEKDAY(DZ4,2)=3,COUNTIF(Jours_fériés,AND(DZ4+1,DZ4+2))),DZ26-HLOOKUP(DZ4+5,Journalier_HLV_Inter,24,FALSE),IF(AND(WEEKDAY(DZ4,2)=3,COUNTIF(Jours_fériés,DZ4+1)),DZ26-HLOOKUP(DZ4+2,Journalier_HLV_Inter,24,FALSE),IF(AND(WEEKDAY(DZ4,2)=4,COUNTIF(Jours_fériés,DZ4+1)),DZ26-HLOOKUP(DZ4+4,Journalier_HLV_Inter,24,FALSE),IF(AND(WEEKDAY(DZ4,2)=4,COUNTIF(Jours_fériés,AND(DZ4+1,DZ4+4))),DZ26-HLOOKUP(DZ4+5,Journalier_HLV_Inter,24,FALSE),IF(AND(WEEKDAY(DZ4,2)=5,COUNTIF(Jours_fériés,DZ4+3)),DZ26-HLOOKUP(DZ4+4,Journalier_HLV_Inter,24,FALSE),IF(COUNTIF(Week_end,DZ4),0,IF(COUNTIF(Jours_fériés,DZ4),0,DZ26-HLOOKUP(DZ4+1,Journalier_HLV_Inter,24,FALSE)))))))))))))</f>
        <v>0</v>
      </c>
      <c r="EA35" s="70">
        <f>IF(WEEKDAY(EA4,2)=5,(EA26-HLOOKUP(EA4+3,Journalier_HLV_Inter,24,FALSE)),IF(AND(WEEKDAY(EA4,2)=1,COUNTIF(Jours_fériés,AND(EA4+1,IE+2))),EA26-HLOOKUP(EA4+3,Journalier_HLV_Inter,24,FALSE),IF(AND(WEEKDAY(EA4,2)=1,COUNTIF(Jours_fériés,EA4+1)),EA26-HLOOKUP(EA4+2,Journalier_HLV_Inter,24,FALSE),IF(AND(WEEKDAY(EA4,2)=2,COUNTIF(Jours_fériés,AND(EA4+1,EA4+2))),EA26-HLOOKUP(EA4+3,Journalier_HLV_Inter,24,FALSE),IF(AND(WEEKDAY(EA4,2)=2,COUNTIF(Jours_fériés,EA4+1)),EA26-HLOOKUP(EA4+2,Journalier_HLV_Inter,24,FALSE),IF(AND(WEEKDAY(EA4,2)=3,COUNTIF(Jours_fériés,AND(EA4+1,EA4+2))),EA26-HLOOKUP(EA4+5,Journalier_HLV_Inter,24,FALSE),IF(AND(WEEKDAY(EA4,2)=3,COUNTIF(Jours_fériés,EA4+1)),EA26-HLOOKUP(EA4+2,Journalier_HLV_Inter,24,FALSE),IF(AND(WEEKDAY(EA4,2)=4,COUNTIF(Jours_fériés,EA4+1)),EA26-HLOOKUP(EA4+4,Journalier_HLV_Inter,24,FALSE),IF(AND(WEEKDAY(EA4,2)=4,COUNTIF(Jours_fériés,AND(EA4+1,EA4+4))),EA26-HLOOKUP(EA4+5,Journalier_HLV_Inter,24,FALSE),IF(AND(WEEKDAY(EA4,2)=5,COUNTIF(Jours_fériés,EA4+3)),EA26-HLOOKUP(EA4+4,Journalier_HLV_Inter,24,FALSE),IF(COUNTIF(Week_end,EA4),0,IF(COUNTIF(Jours_fériés,EA4),0,EA26-HLOOKUP(EA4+1,Journalier_HLV_Inter,24,FALSE)))))))))))))</f>
        <v>0</v>
      </c>
      <c r="EB35" s="70">
        <f>IF(WEEKDAY(EB4,2)=5,(EB26-HLOOKUP(EB4+3,Journalier_HLV_Inter,24,FALSE)),IF(AND(WEEKDAY(EB4,2)=1,COUNTIF(Jours_fériés,AND(EB4+1,IE+2))),EB26-HLOOKUP(EB4+3,Journalier_HLV_Inter,24,FALSE),IF(AND(WEEKDAY(EB4,2)=1,COUNTIF(Jours_fériés,EB4+1)),EB26-HLOOKUP(EB4+2,Journalier_HLV_Inter,24,FALSE),IF(AND(WEEKDAY(EB4,2)=2,COUNTIF(Jours_fériés,AND(EB4+1,EB4+2))),EB26-HLOOKUP(EB4+3,Journalier_HLV_Inter,24,FALSE),IF(AND(WEEKDAY(EB4,2)=2,COUNTIF(Jours_fériés,EB4+1)),EB26-HLOOKUP(EB4+2,Journalier_HLV_Inter,24,FALSE),IF(AND(WEEKDAY(EB4,2)=3,COUNTIF(Jours_fériés,AND(EB4+1,EB4+2))),EB26-HLOOKUP(EB4+5,Journalier_HLV_Inter,24,FALSE),IF(AND(WEEKDAY(EB4,2)=3,COUNTIF(Jours_fériés,EB4+1)),EB26-HLOOKUP(EB4+2,Journalier_HLV_Inter,24,FALSE),IF(AND(WEEKDAY(EB4,2)=4,COUNTIF(Jours_fériés,EB4+1)),EB26-HLOOKUP(EB4+4,Journalier_HLV_Inter,24,FALSE),IF(AND(WEEKDAY(EB4,2)=4,COUNTIF(Jours_fériés,AND(EB4+1,EB4+4))),EB26-HLOOKUP(EB4+5,Journalier_HLV_Inter,24,FALSE),IF(AND(WEEKDAY(EB4,2)=5,COUNTIF(Jours_fériés,EB4+3)),EB26-HLOOKUP(EB4+4,Journalier_HLV_Inter,24,FALSE),IF(COUNTIF(Week_end,EB4),0,IF(COUNTIF(Jours_fériés,EB4),0,EB26-HLOOKUP(EB4+1,Journalier_HLV_Inter,24,FALSE)))))))))))))</f>
        <v>0</v>
      </c>
      <c r="EC35" s="70">
        <f>IF(WEEKDAY(EC4,2)=5,(EC26-HLOOKUP(EC4+3,Journalier_HLV_Inter,24,FALSE)),IF(AND(WEEKDAY(EC4,2)=1,COUNTIF(Jours_fériés,AND(EC4+1,IE+2))),EC26-HLOOKUP(EC4+3,Journalier_HLV_Inter,24,FALSE),IF(AND(WEEKDAY(EC4,2)=1,COUNTIF(Jours_fériés,EC4+1)),EC26-HLOOKUP(EC4+2,Journalier_HLV_Inter,24,FALSE),IF(AND(WEEKDAY(EC4,2)=2,COUNTIF(Jours_fériés,AND(EC4+1,EC4+2))),EC26-HLOOKUP(EC4+3,Journalier_HLV_Inter,24,FALSE),IF(AND(WEEKDAY(EC4,2)=2,COUNTIF(Jours_fériés,EC4+1)),EC26-HLOOKUP(EC4+2,Journalier_HLV_Inter,24,FALSE),IF(AND(WEEKDAY(EC4,2)=3,COUNTIF(Jours_fériés,AND(EC4+1,EC4+2))),EC26-HLOOKUP(EC4+5,Journalier_HLV_Inter,24,FALSE),IF(AND(WEEKDAY(EC4,2)=3,COUNTIF(Jours_fériés,EC4+1)),EC26-HLOOKUP(EC4+2,Journalier_HLV_Inter,24,FALSE),IF(AND(WEEKDAY(EC4,2)=4,COUNTIF(Jours_fériés,EC4+1)),EC26-HLOOKUP(EC4+4,Journalier_HLV_Inter,24,FALSE),IF(AND(WEEKDAY(EC4,2)=4,COUNTIF(Jours_fériés,AND(EC4+1,EC4+4))),EC26-HLOOKUP(EC4+5,Journalier_HLV_Inter,24,FALSE),IF(AND(WEEKDAY(EC4,2)=5,COUNTIF(Jours_fériés,EC4+3)),EC26-HLOOKUP(EC4+4,Journalier_HLV_Inter,24,FALSE),IF(COUNTIF(Week_end,EC4),0,IF(COUNTIF(Jours_fériés,EC4),0,EC26-HLOOKUP(EC4+1,Journalier_HLV_Inter,24,FALSE)))))))))))))</f>
        <v>0</v>
      </c>
      <c r="ED35" s="70">
        <f>IF(WEEKDAY(ED4,2)=5,(ED26-HLOOKUP(ED4+3,Journalier_HLV_Inter,24,FALSE)),IF(AND(WEEKDAY(ED4,2)=1,COUNTIF(Jours_fériés,AND(ED4+1,IE+2))),ED26-HLOOKUP(ED4+3,Journalier_HLV_Inter,24,FALSE),IF(AND(WEEKDAY(ED4,2)=1,COUNTIF(Jours_fériés,ED4+1)),ED26-HLOOKUP(ED4+2,Journalier_HLV_Inter,24,FALSE),IF(AND(WEEKDAY(ED4,2)=2,COUNTIF(Jours_fériés,AND(ED4+1,ED4+2))),ED26-HLOOKUP(ED4+3,Journalier_HLV_Inter,24,FALSE),IF(AND(WEEKDAY(ED4,2)=2,COUNTIF(Jours_fériés,ED4+1)),ED26-HLOOKUP(ED4+2,Journalier_HLV_Inter,24,FALSE),IF(AND(WEEKDAY(ED4,2)=3,COUNTIF(Jours_fériés,AND(ED4+1,ED4+2))),ED26-HLOOKUP(ED4+5,Journalier_HLV_Inter,24,FALSE),IF(AND(WEEKDAY(ED4,2)=3,COUNTIF(Jours_fériés,ED4+1)),ED26-HLOOKUP(ED4+2,Journalier_HLV_Inter,24,FALSE),IF(AND(WEEKDAY(ED4,2)=4,COUNTIF(Jours_fériés,ED4+1)),ED26-HLOOKUP(ED4+4,Journalier_HLV_Inter,24,FALSE),IF(AND(WEEKDAY(ED4,2)=4,COUNTIF(Jours_fériés,AND(ED4+1,ED4+4))),ED26-HLOOKUP(ED4+5,Journalier_HLV_Inter,24,FALSE),IF(AND(WEEKDAY(ED4,2)=5,COUNTIF(Jours_fériés,ED4+3)),ED26-HLOOKUP(ED4+4,Journalier_HLV_Inter,24,FALSE),IF(COUNTIF(Week_end,ED4),0,IF(COUNTIF(Jours_fériés,ED4),0,ED26-HLOOKUP(ED4+1,Journalier_HLV_Inter,24,FALSE)))))))))))))</f>
        <v>0</v>
      </c>
      <c r="EE35" s="70">
        <f>IF(WEEKDAY(EE4,2)=5,(EE26-HLOOKUP(EE4+3,Journalier_HLV_Inter,24,FALSE)),IF(AND(WEEKDAY(EE4,2)=1,COUNTIF(Jours_fériés,AND(EE4+1,IE+2))),EE26-HLOOKUP(EE4+3,Journalier_HLV_Inter,24,FALSE),IF(AND(WEEKDAY(EE4,2)=1,COUNTIF(Jours_fériés,EE4+1)),EE26-HLOOKUP(EE4+2,Journalier_HLV_Inter,24,FALSE),IF(AND(WEEKDAY(EE4,2)=2,COUNTIF(Jours_fériés,AND(EE4+1,EE4+2))),EE26-HLOOKUP(EE4+3,Journalier_HLV_Inter,24,FALSE),IF(AND(WEEKDAY(EE4,2)=2,COUNTIF(Jours_fériés,EE4+1)),EE26-HLOOKUP(EE4+2,Journalier_HLV_Inter,24,FALSE),IF(AND(WEEKDAY(EE4,2)=3,COUNTIF(Jours_fériés,AND(EE4+1,EE4+2))),EE26-HLOOKUP(EE4+5,Journalier_HLV_Inter,24,FALSE),IF(AND(WEEKDAY(EE4,2)=3,COUNTIF(Jours_fériés,EE4+1)),EE26-HLOOKUP(EE4+2,Journalier_HLV_Inter,24,FALSE),IF(AND(WEEKDAY(EE4,2)=4,COUNTIF(Jours_fériés,EE4+1)),EE26-HLOOKUP(EE4+4,Journalier_HLV_Inter,24,FALSE),IF(AND(WEEKDAY(EE4,2)=4,COUNTIF(Jours_fériés,AND(EE4+1,EE4+4))),EE26-HLOOKUP(EE4+5,Journalier_HLV_Inter,24,FALSE),IF(AND(WEEKDAY(EE4,2)=5,COUNTIF(Jours_fériés,EE4+3)),EE26-HLOOKUP(EE4+4,Journalier_HLV_Inter,24,FALSE),IF(COUNTIF(Week_end,EE4),0,IF(COUNTIF(Jours_fériés,EE4),0,EE26-HLOOKUP(EE4+1,Journalier_HLV_Inter,24,FALSE)))))))))))))</f>
        <v>0</v>
      </c>
      <c r="EF35" s="70">
        <f>IF(WEEKDAY(EF4,2)=5,(EF26-HLOOKUP(EF4+3,Journalier_HLV_Inter,24,FALSE)),IF(AND(WEEKDAY(EF4,2)=1,COUNTIF(Jours_fériés,AND(EF4+1,IE+2))),EF26-HLOOKUP(EF4+3,Journalier_HLV_Inter,24,FALSE),IF(AND(WEEKDAY(EF4,2)=1,COUNTIF(Jours_fériés,EF4+1)),EF26-HLOOKUP(EF4+2,Journalier_HLV_Inter,24,FALSE),IF(AND(WEEKDAY(EF4,2)=2,COUNTIF(Jours_fériés,AND(EF4+1,EF4+2))),EF26-HLOOKUP(EF4+3,Journalier_HLV_Inter,24,FALSE),IF(AND(WEEKDAY(EF4,2)=2,COUNTIF(Jours_fériés,EF4+1)),EF26-HLOOKUP(EF4+2,Journalier_HLV_Inter,24,FALSE),IF(AND(WEEKDAY(EF4,2)=3,COUNTIF(Jours_fériés,AND(EF4+1,EF4+2))),EF26-HLOOKUP(EF4+5,Journalier_HLV_Inter,24,FALSE),IF(AND(WEEKDAY(EF4,2)=3,COUNTIF(Jours_fériés,EF4+1)),EF26-HLOOKUP(EF4+2,Journalier_HLV_Inter,24,FALSE),IF(AND(WEEKDAY(EF4,2)=4,COUNTIF(Jours_fériés,EF4+1)),EF26-HLOOKUP(EF4+4,Journalier_HLV_Inter,24,FALSE),IF(AND(WEEKDAY(EF4,2)=4,COUNTIF(Jours_fériés,AND(EF4+1,EF4+4))),EF26-HLOOKUP(EF4+5,Journalier_HLV_Inter,24,FALSE),IF(AND(WEEKDAY(EF4,2)=5,COUNTIF(Jours_fériés,EF4+3)),EF26-HLOOKUP(EF4+4,Journalier_HLV_Inter,24,FALSE),IF(COUNTIF(Week_end,EF4),0,IF(COUNTIF(Jours_fériés,EF4),0,EF26-HLOOKUP(EF4+1,Journalier_HLV_Inter,24,FALSE)))))))))))))</f>
        <v>0</v>
      </c>
      <c r="EG35" s="70">
        <f>IF(WEEKDAY(EG4,2)=5,(EG26-HLOOKUP(EG4+3,Journalier_HLV_Inter,24,FALSE)),IF(AND(WEEKDAY(EG4,2)=1,COUNTIF(Jours_fériés,AND(EG4+1,IE+2))),EG26-HLOOKUP(EG4+3,Journalier_HLV_Inter,24,FALSE),IF(AND(WEEKDAY(EG4,2)=1,COUNTIF(Jours_fériés,EG4+1)),EG26-HLOOKUP(EG4+2,Journalier_HLV_Inter,24,FALSE),IF(AND(WEEKDAY(EG4,2)=2,COUNTIF(Jours_fériés,AND(EG4+1,EG4+2))),EG26-HLOOKUP(EG4+3,Journalier_HLV_Inter,24,FALSE),IF(AND(WEEKDAY(EG4,2)=2,COUNTIF(Jours_fériés,EG4+1)),EG26-HLOOKUP(EG4+2,Journalier_HLV_Inter,24,FALSE),IF(AND(WEEKDAY(EG4,2)=3,COUNTIF(Jours_fériés,AND(EG4+1,EG4+2))),EG26-HLOOKUP(EG4+5,Journalier_HLV_Inter,24,FALSE),IF(AND(WEEKDAY(EG4,2)=3,COUNTIF(Jours_fériés,EG4+1)),EG26-HLOOKUP(EG4+2,Journalier_HLV_Inter,24,FALSE),IF(AND(WEEKDAY(EG4,2)=4,COUNTIF(Jours_fériés,EG4+1)),EG26-HLOOKUP(EG4+4,Journalier_HLV_Inter,24,FALSE),IF(AND(WEEKDAY(EG4,2)=4,COUNTIF(Jours_fériés,AND(EG4+1,EG4+4))),EG26-HLOOKUP(EG4+5,Journalier_HLV_Inter,24,FALSE),IF(AND(WEEKDAY(EG4,2)=5,COUNTIF(Jours_fériés,EG4+3)),EG26-HLOOKUP(EG4+4,Journalier_HLV_Inter,24,FALSE),IF(COUNTIF(Week_end,EG4),0,IF(COUNTIF(Jours_fériés,EG4),0,EG26-HLOOKUP(EG4+1,Journalier_HLV_Inter,24,FALSE)))))))))))))</f>
        <v>0</v>
      </c>
      <c r="EH35" s="70">
        <f>IF(WEEKDAY(EH4,2)=5,(EH26-HLOOKUP(EH4+3,Journalier_HLV_Inter,24,FALSE)),IF(AND(WEEKDAY(EH4,2)=1,COUNTIF(Jours_fériés,AND(EH4+1,IE+2))),EH26-HLOOKUP(EH4+3,Journalier_HLV_Inter,24,FALSE),IF(AND(WEEKDAY(EH4,2)=1,COUNTIF(Jours_fériés,EH4+1)),EH26-HLOOKUP(EH4+2,Journalier_HLV_Inter,24,FALSE),IF(AND(WEEKDAY(EH4,2)=2,COUNTIF(Jours_fériés,AND(EH4+1,EH4+2))),EH26-HLOOKUP(EH4+3,Journalier_HLV_Inter,24,FALSE),IF(AND(WEEKDAY(EH4,2)=2,COUNTIF(Jours_fériés,EH4+1)),EH26-HLOOKUP(EH4+2,Journalier_HLV_Inter,24,FALSE),IF(AND(WEEKDAY(EH4,2)=3,COUNTIF(Jours_fériés,AND(EH4+1,EH4+2))),EH26-HLOOKUP(EH4+5,Journalier_HLV_Inter,24,FALSE),IF(AND(WEEKDAY(EH4,2)=3,COUNTIF(Jours_fériés,EH4+1)),EH26-HLOOKUP(EH4+2,Journalier_HLV_Inter,24,FALSE),IF(AND(WEEKDAY(EH4,2)=4,COUNTIF(Jours_fériés,EH4+1)),EH26-HLOOKUP(EH4+4,Journalier_HLV_Inter,24,FALSE),IF(AND(WEEKDAY(EH4,2)=4,COUNTIF(Jours_fériés,AND(EH4+1,EH4+4))),EH26-HLOOKUP(EH4+5,Journalier_HLV_Inter,24,FALSE),IF(AND(WEEKDAY(EH4,2)=5,COUNTIF(Jours_fériés,EH4+3)),EH26-HLOOKUP(EH4+4,Journalier_HLV_Inter,24,FALSE),IF(COUNTIF(Week_end,EH4),0,IF(COUNTIF(Jours_fériés,EH4),0,EH26-HLOOKUP(EH4+1,Journalier_HLV_Inter,24,FALSE)))))))))))))</f>
        <v>0</v>
      </c>
      <c r="EI35" s="70">
        <f>IF(WEEKDAY(EI4,2)=5,(EI26-HLOOKUP(EI4+3,Journalier_HLV_Inter,24,FALSE)),IF(AND(WEEKDAY(EI4,2)=1,COUNTIF(Jours_fériés,AND(EI4+1,IE+2))),EI26-HLOOKUP(EI4+3,Journalier_HLV_Inter,24,FALSE),IF(AND(WEEKDAY(EI4,2)=1,COUNTIF(Jours_fériés,EI4+1)),EI26-HLOOKUP(EI4+2,Journalier_HLV_Inter,24,FALSE),IF(AND(WEEKDAY(EI4,2)=2,COUNTIF(Jours_fériés,AND(EI4+1,EI4+2))),EI26-HLOOKUP(EI4+3,Journalier_HLV_Inter,24,FALSE),IF(AND(WEEKDAY(EI4,2)=2,COUNTIF(Jours_fériés,EI4+1)),EI26-HLOOKUP(EI4+2,Journalier_HLV_Inter,24,FALSE),IF(AND(WEEKDAY(EI4,2)=3,COUNTIF(Jours_fériés,AND(EI4+1,EI4+2))),EI26-HLOOKUP(EI4+5,Journalier_HLV_Inter,24,FALSE),IF(AND(WEEKDAY(EI4,2)=3,COUNTIF(Jours_fériés,EI4+1)),EI26-HLOOKUP(EI4+2,Journalier_HLV_Inter,24,FALSE),IF(AND(WEEKDAY(EI4,2)=4,COUNTIF(Jours_fériés,EI4+1)),EI26-HLOOKUP(EI4+4,Journalier_HLV_Inter,24,FALSE),IF(AND(WEEKDAY(EI4,2)=4,COUNTIF(Jours_fériés,AND(EI4+1,EI4+4))),EI26-HLOOKUP(EI4+5,Journalier_HLV_Inter,24,FALSE),IF(AND(WEEKDAY(EI4,2)=5,COUNTIF(Jours_fériés,EI4+3)),EI26-HLOOKUP(EI4+4,Journalier_HLV_Inter,24,FALSE),IF(COUNTIF(Week_end,EI4),0,IF(COUNTIF(Jours_fériés,EI4),0,EI26-HLOOKUP(EI4+1,Journalier_HLV_Inter,24,FALSE)))))))))))))</f>
        <v>0</v>
      </c>
      <c r="EJ35" s="70">
        <f>IF(WEEKDAY(EJ4,2)=5,(EJ26-HLOOKUP(EJ4+3,Journalier_HLV_Inter,24,FALSE)),IF(AND(WEEKDAY(EJ4,2)=1,COUNTIF(Jours_fériés,AND(EJ4+1,IE+2))),EJ26-HLOOKUP(EJ4+3,Journalier_HLV_Inter,24,FALSE),IF(AND(WEEKDAY(EJ4,2)=1,COUNTIF(Jours_fériés,EJ4+1)),EJ26-HLOOKUP(EJ4+2,Journalier_HLV_Inter,24,FALSE),IF(AND(WEEKDAY(EJ4,2)=2,COUNTIF(Jours_fériés,AND(EJ4+1,EJ4+2))),EJ26-HLOOKUP(EJ4+3,Journalier_HLV_Inter,24,FALSE),IF(AND(WEEKDAY(EJ4,2)=2,COUNTIF(Jours_fériés,EJ4+1)),EJ26-HLOOKUP(EJ4+2,Journalier_HLV_Inter,24,FALSE),IF(AND(WEEKDAY(EJ4,2)=3,COUNTIF(Jours_fériés,AND(EJ4+1,EJ4+2))),EJ26-HLOOKUP(EJ4+5,Journalier_HLV_Inter,24,FALSE),IF(AND(WEEKDAY(EJ4,2)=3,COUNTIF(Jours_fériés,EJ4+1)),EJ26-HLOOKUP(EJ4+2,Journalier_HLV_Inter,24,FALSE),IF(AND(WEEKDAY(EJ4,2)=4,COUNTIF(Jours_fériés,EJ4+1)),EJ26-HLOOKUP(EJ4+4,Journalier_HLV_Inter,24,FALSE),IF(AND(WEEKDAY(EJ4,2)=4,COUNTIF(Jours_fériés,AND(EJ4+1,EJ4+4))),EJ26-HLOOKUP(EJ4+5,Journalier_HLV_Inter,24,FALSE),IF(AND(WEEKDAY(EJ4,2)=5,COUNTIF(Jours_fériés,EJ4+3)),EJ26-HLOOKUP(EJ4+4,Journalier_HLV_Inter,24,FALSE),IF(COUNTIF(Week_end,EJ4),0,IF(COUNTIF(Jours_fériés,EJ4),0,EJ26-HLOOKUP(EJ4+1,Journalier_HLV_Inter,24,FALSE)))))))))))))</f>
        <v>0</v>
      </c>
      <c r="EK35" s="70">
        <f>IF(WEEKDAY(EK4,2)=5,(EK26-HLOOKUP(EK4+3,Journalier_HLV_Inter,24,FALSE)),IF(AND(WEEKDAY(EK4,2)=1,COUNTIF(Jours_fériés,AND(EK4+1,IE+2))),EK26-HLOOKUP(EK4+3,Journalier_HLV_Inter,24,FALSE),IF(AND(WEEKDAY(EK4,2)=1,COUNTIF(Jours_fériés,EK4+1)),EK26-HLOOKUP(EK4+2,Journalier_HLV_Inter,24,FALSE),IF(AND(WEEKDAY(EK4,2)=2,COUNTIF(Jours_fériés,AND(EK4+1,EK4+2))),EK26-HLOOKUP(EK4+3,Journalier_HLV_Inter,24,FALSE),IF(AND(WEEKDAY(EK4,2)=2,COUNTIF(Jours_fériés,EK4+1)),EK26-HLOOKUP(EK4+2,Journalier_HLV_Inter,24,FALSE),IF(AND(WEEKDAY(EK4,2)=3,COUNTIF(Jours_fériés,AND(EK4+1,EK4+2))),EK26-HLOOKUP(EK4+5,Journalier_HLV_Inter,24,FALSE),IF(AND(WEEKDAY(EK4,2)=3,COUNTIF(Jours_fériés,EK4+1)),EK26-HLOOKUP(EK4+2,Journalier_HLV_Inter,24,FALSE),IF(AND(WEEKDAY(EK4,2)=4,COUNTIF(Jours_fériés,EK4+1)),EK26-HLOOKUP(EK4+4,Journalier_HLV_Inter,24,FALSE),IF(AND(WEEKDAY(EK4,2)=4,COUNTIF(Jours_fériés,AND(EK4+1,EK4+4))),EK26-HLOOKUP(EK4+5,Journalier_HLV_Inter,24,FALSE),IF(AND(WEEKDAY(EK4,2)=5,COUNTIF(Jours_fériés,EK4+3)),EK26-HLOOKUP(EK4+4,Journalier_HLV_Inter,24,FALSE),IF(COUNTIF(Week_end,EK4),0,IF(COUNTIF(Jours_fériés,EK4),0,EK26-HLOOKUP(EK4+1,Journalier_HLV_Inter,24,FALSE)))))))))))))</f>
        <v>0</v>
      </c>
      <c r="EL35" s="70">
        <f>IF(WEEKDAY(EL4,2)=5,(EL26-HLOOKUP(EL4+3,Journalier_HLV_Inter,24,FALSE)),IF(AND(WEEKDAY(EL4,2)=1,COUNTIF(Jours_fériés,AND(EL4+1,IE+2))),EL26-HLOOKUP(EL4+3,Journalier_HLV_Inter,24,FALSE),IF(AND(WEEKDAY(EL4,2)=1,COUNTIF(Jours_fériés,EL4+1)),EL26-HLOOKUP(EL4+2,Journalier_HLV_Inter,24,FALSE),IF(AND(WEEKDAY(EL4,2)=2,COUNTIF(Jours_fériés,AND(EL4+1,EL4+2))),EL26-HLOOKUP(EL4+3,Journalier_HLV_Inter,24,FALSE),IF(AND(WEEKDAY(EL4,2)=2,COUNTIF(Jours_fériés,EL4+1)),EL26-HLOOKUP(EL4+2,Journalier_HLV_Inter,24,FALSE),IF(AND(WEEKDAY(EL4,2)=3,COUNTIF(Jours_fériés,AND(EL4+1,EL4+2))),EL26-HLOOKUP(EL4+5,Journalier_HLV_Inter,24,FALSE),IF(AND(WEEKDAY(EL4,2)=3,COUNTIF(Jours_fériés,EL4+1)),EL26-HLOOKUP(EL4+2,Journalier_HLV_Inter,24,FALSE),IF(AND(WEEKDAY(EL4,2)=4,COUNTIF(Jours_fériés,EL4+1)),EL26-HLOOKUP(EL4+4,Journalier_HLV_Inter,24,FALSE),IF(AND(WEEKDAY(EL4,2)=4,COUNTIF(Jours_fériés,AND(EL4+1,EL4+4))),EL26-HLOOKUP(EL4+5,Journalier_HLV_Inter,24,FALSE),IF(AND(WEEKDAY(EL4,2)=5,COUNTIF(Jours_fériés,EL4+3)),EL26-HLOOKUP(EL4+4,Journalier_HLV_Inter,24,FALSE),IF(COUNTIF(Week_end,EL4),0,IF(COUNTIF(Jours_fériés,EL4),0,EL26-HLOOKUP(EL4+1,Journalier_HLV_Inter,24,FALSE)))))))))))))</f>
        <v>0</v>
      </c>
      <c r="EM35" s="70">
        <f>IF(WEEKDAY(EM4,2)=5,(EM26-HLOOKUP(EM4+3,Journalier_HLV_Inter,24,FALSE)),IF(AND(WEEKDAY(EM4,2)=1,COUNTIF(Jours_fériés,AND(EM4+1,IE+2))),EM26-HLOOKUP(EM4+3,Journalier_HLV_Inter,24,FALSE),IF(AND(WEEKDAY(EM4,2)=1,COUNTIF(Jours_fériés,EM4+1)),EM26-HLOOKUP(EM4+2,Journalier_HLV_Inter,24,FALSE),IF(AND(WEEKDAY(EM4,2)=2,COUNTIF(Jours_fériés,AND(EM4+1,EM4+2))),EM26-HLOOKUP(EM4+3,Journalier_HLV_Inter,24,FALSE),IF(AND(WEEKDAY(EM4,2)=2,COUNTIF(Jours_fériés,EM4+1)),EM26-HLOOKUP(EM4+2,Journalier_HLV_Inter,24,FALSE),IF(AND(WEEKDAY(EM4,2)=3,COUNTIF(Jours_fériés,AND(EM4+1,EM4+2))),EM26-HLOOKUP(EM4+5,Journalier_HLV_Inter,24,FALSE),IF(AND(WEEKDAY(EM4,2)=3,COUNTIF(Jours_fériés,EM4+1)),EM26-HLOOKUP(EM4+2,Journalier_HLV_Inter,24,FALSE),IF(AND(WEEKDAY(EM4,2)=4,COUNTIF(Jours_fériés,EM4+1)),EM26-HLOOKUP(EM4+4,Journalier_HLV_Inter,24,FALSE),IF(AND(WEEKDAY(EM4,2)=4,COUNTIF(Jours_fériés,AND(EM4+1,EM4+4))),EM26-HLOOKUP(EM4+5,Journalier_HLV_Inter,24,FALSE),IF(AND(WEEKDAY(EM4,2)=5,COUNTIF(Jours_fériés,EM4+3)),EM26-HLOOKUP(EM4+4,Journalier_HLV_Inter,24,FALSE),IF(COUNTIF(Week_end,EM4),0,IF(COUNTIF(Jours_fériés,EM4),0,EM26-HLOOKUP(EM4+1,Journalier_HLV_Inter,24,FALSE)))))))))))))</f>
        <v>0</v>
      </c>
      <c r="EN35" s="70">
        <f>IF(WEEKDAY(EN4,2)=5,(EN26-HLOOKUP(EN4+3,Journalier_HLV_Inter,24,FALSE)),IF(AND(WEEKDAY(EN4,2)=1,COUNTIF(Jours_fériés,AND(EN4+1,IE+2))),EN26-HLOOKUP(EN4+3,Journalier_HLV_Inter,24,FALSE),IF(AND(WEEKDAY(EN4,2)=1,COUNTIF(Jours_fériés,EN4+1)),EN26-HLOOKUP(EN4+2,Journalier_HLV_Inter,24,FALSE),IF(AND(WEEKDAY(EN4,2)=2,COUNTIF(Jours_fériés,AND(EN4+1,EN4+2))),EN26-HLOOKUP(EN4+3,Journalier_HLV_Inter,24,FALSE),IF(AND(WEEKDAY(EN4,2)=2,COUNTIF(Jours_fériés,EN4+1)),EN26-HLOOKUP(EN4+2,Journalier_HLV_Inter,24,FALSE),IF(AND(WEEKDAY(EN4,2)=3,COUNTIF(Jours_fériés,AND(EN4+1,EN4+2))),EN26-HLOOKUP(EN4+5,Journalier_HLV_Inter,24,FALSE),IF(AND(WEEKDAY(EN4,2)=3,COUNTIF(Jours_fériés,EN4+1)),EN26-HLOOKUP(EN4+2,Journalier_HLV_Inter,24,FALSE),IF(AND(WEEKDAY(EN4,2)=4,COUNTIF(Jours_fériés,EN4+1)),EN26-HLOOKUP(EN4+4,Journalier_HLV_Inter,24,FALSE),IF(AND(WEEKDAY(EN4,2)=4,COUNTIF(Jours_fériés,AND(EN4+1,EN4+4))),EN26-HLOOKUP(EN4+5,Journalier_HLV_Inter,24,FALSE),IF(AND(WEEKDAY(EN4,2)=5,COUNTIF(Jours_fériés,EN4+3)),EN26-HLOOKUP(EN4+4,Journalier_HLV_Inter,24,FALSE),IF(COUNTIF(Week_end,EN4),0,IF(COUNTIF(Jours_fériés,EN4),0,EN26-HLOOKUP(EN4+1,Journalier_HLV_Inter,24,FALSE)))))))))))))</f>
        <v>0</v>
      </c>
      <c r="EO35" s="70">
        <f>IF(WEEKDAY(EO4,2)=5,(EO26-HLOOKUP(EO4+3,Journalier_HLV_Inter,24,FALSE)),IF(AND(WEEKDAY(EO4,2)=1,COUNTIF(Jours_fériés,AND(EO4+1,IE+2))),EO26-HLOOKUP(EO4+3,Journalier_HLV_Inter,24,FALSE),IF(AND(WEEKDAY(EO4,2)=1,COUNTIF(Jours_fériés,EO4+1)),EO26-HLOOKUP(EO4+2,Journalier_HLV_Inter,24,FALSE),IF(AND(WEEKDAY(EO4,2)=2,COUNTIF(Jours_fériés,AND(EO4+1,EO4+2))),EO26-HLOOKUP(EO4+3,Journalier_HLV_Inter,24,FALSE),IF(AND(WEEKDAY(EO4,2)=2,COUNTIF(Jours_fériés,EO4+1)),EO26-HLOOKUP(EO4+2,Journalier_HLV_Inter,24,FALSE),IF(AND(WEEKDAY(EO4,2)=3,COUNTIF(Jours_fériés,AND(EO4+1,EO4+2))),EO26-HLOOKUP(EO4+5,Journalier_HLV_Inter,24,FALSE),IF(AND(WEEKDAY(EO4,2)=3,COUNTIF(Jours_fériés,EO4+1)),EO26-HLOOKUP(EO4+2,Journalier_HLV_Inter,24,FALSE),IF(AND(WEEKDAY(EO4,2)=4,COUNTIF(Jours_fériés,EO4+1)),EO26-HLOOKUP(EO4+4,Journalier_HLV_Inter,24,FALSE),IF(AND(WEEKDAY(EO4,2)=4,COUNTIF(Jours_fériés,AND(EO4+1,EO4+4))),EO26-HLOOKUP(EO4+5,Journalier_HLV_Inter,24,FALSE),IF(AND(WEEKDAY(EO4,2)=5,COUNTIF(Jours_fériés,EO4+3)),EO26-HLOOKUP(EO4+4,Journalier_HLV_Inter,24,FALSE),IF(COUNTIF(Week_end,EO4),0,IF(COUNTIF(Jours_fériés,EO4),0,EO26-HLOOKUP(EO4+1,Journalier_HLV_Inter,24,FALSE)))))))))))))</f>
        <v>0</v>
      </c>
      <c r="EP35" s="70">
        <f>IF(WEEKDAY(EP4,2)=5,(EP26-HLOOKUP(EP4+3,Journalier_HLV_Inter,24,FALSE)),IF(AND(WEEKDAY(EP4,2)=1,COUNTIF(Jours_fériés,AND(EP4+1,IE+2))),EP26-HLOOKUP(EP4+3,Journalier_HLV_Inter,24,FALSE),IF(AND(WEEKDAY(EP4,2)=1,COUNTIF(Jours_fériés,EP4+1)),EP26-HLOOKUP(EP4+2,Journalier_HLV_Inter,24,FALSE),IF(AND(WEEKDAY(EP4,2)=2,COUNTIF(Jours_fériés,AND(EP4+1,EP4+2))),EP26-HLOOKUP(EP4+3,Journalier_HLV_Inter,24,FALSE),IF(AND(WEEKDAY(EP4,2)=2,COUNTIF(Jours_fériés,EP4+1)),EP26-HLOOKUP(EP4+2,Journalier_HLV_Inter,24,FALSE),IF(AND(WEEKDAY(EP4,2)=3,COUNTIF(Jours_fériés,AND(EP4+1,EP4+2))),EP26-HLOOKUP(EP4+5,Journalier_HLV_Inter,24,FALSE),IF(AND(WEEKDAY(EP4,2)=3,COUNTIF(Jours_fériés,EP4+1)),EP26-HLOOKUP(EP4+2,Journalier_HLV_Inter,24,FALSE),IF(AND(WEEKDAY(EP4,2)=4,COUNTIF(Jours_fériés,EP4+1)),EP26-HLOOKUP(EP4+4,Journalier_HLV_Inter,24,FALSE),IF(AND(WEEKDAY(EP4,2)=4,COUNTIF(Jours_fériés,AND(EP4+1,EP4+4))),EP26-HLOOKUP(EP4+5,Journalier_HLV_Inter,24,FALSE),IF(AND(WEEKDAY(EP4,2)=5,COUNTIF(Jours_fériés,EP4+3)),EP26-HLOOKUP(EP4+4,Journalier_HLV_Inter,24,FALSE),IF(COUNTIF(Week_end,EP4),0,IF(COUNTIF(Jours_fériés,EP4),0,EP26-HLOOKUP(EP4+1,Journalier_HLV_Inter,24,FALSE)))))))))))))</f>
        <v>0</v>
      </c>
      <c r="EQ35" s="70">
        <f>IF(WEEKDAY(EQ4,2)=5,(EQ26-HLOOKUP(EQ4+3,Journalier_HLV_Inter,24,FALSE)),IF(AND(WEEKDAY(EQ4,2)=1,COUNTIF(Jours_fériés,AND(EQ4+1,IE+2))),EQ26-HLOOKUP(EQ4+3,Journalier_HLV_Inter,24,FALSE),IF(AND(WEEKDAY(EQ4,2)=1,COUNTIF(Jours_fériés,EQ4+1)),EQ26-HLOOKUP(EQ4+2,Journalier_HLV_Inter,24,FALSE),IF(AND(WEEKDAY(EQ4,2)=2,COUNTIF(Jours_fériés,AND(EQ4+1,EQ4+2))),EQ26-HLOOKUP(EQ4+3,Journalier_HLV_Inter,24,FALSE),IF(AND(WEEKDAY(EQ4,2)=2,COUNTIF(Jours_fériés,EQ4+1)),EQ26-HLOOKUP(EQ4+2,Journalier_HLV_Inter,24,FALSE),IF(AND(WEEKDAY(EQ4,2)=3,COUNTIF(Jours_fériés,AND(EQ4+1,EQ4+2))),EQ26-HLOOKUP(EQ4+5,Journalier_HLV_Inter,24,FALSE),IF(AND(WEEKDAY(EQ4,2)=3,COUNTIF(Jours_fériés,EQ4+1)),EQ26-HLOOKUP(EQ4+2,Journalier_HLV_Inter,24,FALSE),IF(AND(WEEKDAY(EQ4,2)=4,COUNTIF(Jours_fériés,EQ4+1)),EQ26-HLOOKUP(EQ4+4,Journalier_HLV_Inter,24,FALSE),IF(AND(WEEKDAY(EQ4,2)=4,COUNTIF(Jours_fériés,AND(EQ4+1,EQ4+4))),EQ26-HLOOKUP(EQ4+5,Journalier_HLV_Inter,24,FALSE),IF(AND(WEEKDAY(EQ4,2)=5,COUNTIF(Jours_fériés,EQ4+3)),EQ26-HLOOKUP(EQ4+4,Journalier_HLV_Inter,24,FALSE),IF(COUNTIF(Week_end,EQ4),0,IF(COUNTIF(Jours_fériés,EQ4),0,EQ26-HLOOKUP(EQ4+1,Journalier_HLV_Inter,24,FALSE)))))))))))))</f>
        <v>0</v>
      </c>
      <c r="ER35" s="70">
        <f>IF(WEEKDAY(ER4,2)=5,(ER26-HLOOKUP(ER4+3,Journalier_HLV_Inter,24,FALSE)),IF(AND(WEEKDAY(ER4,2)=1,COUNTIF(Jours_fériés,AND(ER4+1,IE+2))),ER26-HLOOKUP(ER4+3,Journalier_HLV_Inter,24,FALSE),IF(AND(WEEKDAY(ER4,2)=1,COUNTIF(Jours_fériés,ER4+1)),ER26-HLOOKUP(ER4+2,Journalier_HLV_Inter,24,FALSE),IF(AND(WEEKDAY(ER4,2)=2,COUNTIF(Jours_fériés,AND(ER4+1,ER4+2))),ER26-HLOOKUP(ER4+3,Journalier_HLV_Inter,24,FALSE),IF(AND(WEEKDAY(ER4,2)=2,COUNTIF(Jours_fériés,ER4+1)),ER26-HLOOKUP(ER4+2,Journalier_HLV_Inter,24,FALSE),IF(AND(WEEKDAY(ER4,2)=3,COUNTIF(Jours_fériés,AND(ER4+1,ER4+2))),ER26-HLOOKUP(ER4+5,Journalier_HLV_Inter,24,FALSE),IF(AND(WEEKDAY(ER4,2)=3,COUNTIF(Jours_fériés,ER4+1)),ER26-HLOOKUP(ER4+2,Journalier_HLV_Inter,24,FALSE),IF(AND(WEEKDAY(ER4,2)=4,COUNTIF(Jours_fériés,ER4+1)),ER26-HLOOKUP(ER4+4,Journalier_HLV_Inter,24,FALSE),IF(AND(WEEKDAY(ER4,2)=4,COUNTIF(Jours_fériés,AND(ER4+1,ER4+4))),ER26-HLOOKUP(ER4+5,Journalier_HLV_Inter,24,FALSE),IF(AND(WEEKDAY(ER4,2)=5,COUNTIF(Jours_fériés,ER4+3)),ER26-HLOOKUP(ER4+4,Journalier_HLV_Inter,24,FALSE),IF(COUNTIF(Week_end,ER4),0,IF(COUNTIF(Jours_fériés,ER4),0,ER26-HLOOKUP(ER4+1,Journalier_HLV_Inter,24,FALSE)))))))))))))</f>
        <v>0</v>
      </c>
      <c r="ES35" s="70">
        <f>IF(WEEKDAY(ES4,2)=5,(ES26-HLOOKUP(ES4+3,Journalier_HLV_Inter,24,FALSE)),IF(AND(WEEKDAY(ES4,2)=1,COUNTIF(Jours_fériés,AND(ES4+1,IE+2))),ES26-HLOOKUP(ES4+3,Journalier_HLV_Inter,24,FALSE),IF(AND(WEEKDAY(ES4,2)=1,COUNTIF(Jours_fériés,ES4+1)),ES26-HLOOKUP(ES4+2,Journalier_HLV_Inter,24,FALSE),IF(AND(WEEKDAY(ES4,2)=2,COUNTIF(Jours_fériés,AND(ES4+1,ES4+2))),ES26-HLOOKUP(ES4+3,Journalier_HLV_Inter,24,FALSE),IF(AND(WEEKDAY(ES4,2)=2,COUNTIF(Jours_fériés,ES4+1)),ES26-HLOOKUP(ES4+2,Journalier_HLV_Inter,24,FALSE),IF(AND(WEEKDAY(ES4,2)=3,COUNTIF(Jours_fériés,AND(ES4+1,ES4+2))),ES26-HLOOKUP(ES4+5,Journalier_HLV_Inter,24,FALSE),IF(AND(WEEKDAY(ES4,2)=3,COUNTIF(Jours_fériés,ES4+1)),ES26-HLOOKUP(ES4+2,Journalier_HLV_Inter,24,FALSE),IF(AND(WEEKDAY(ES4,2)=4,COUNTIF(Jours_fériés,ES4+1)),ES26-HLOOKUP(ES4+4,Journalier_HLV_Inter,24,FALSE),IF(AND(WEEKDAY(ES4,2)=4,COUNTIF(Jours_fériés,AND(ES4+1,ES4+4))),ES26-HLOOKUP(ES4+5,Journalier_HLV_Inter,24,FALSE),IF(AND(WEEKDAY(ES4,2)=5,COUNTIF(Jours_fériés,ES4+3)),ES26-HLOOKUP(ES4+4,Journalier_HLV_Inter,24,FALSE),IF(COUNTIF(Week_end,ES4),0,IF(COUNTIF(Jours_fériés,ES4),0,ES26-HLOOKUP(ES4+1,Journalier_HLV_Inter,24,FALSE)))))))))))))</f>
        <v>0</v>
      </c>
      <c r="ET35" s="70">
        <f>IF(WEEKDAY(ET4,2)=5,(ET26-HLOOKUP(ET4+3,Journalier_HLV_Inter,24,FALSE)),IF(AND(WEEKDAY(ET4,2)=1,COUNTIF(Jours_fériés,AND(ET4+1,IE+2))),ET26-HLOOKUP(ET4+3,Journalier_HLV_Inter,24,FALSE),IF(AND(WEEKDAY(ET4,2)=1,COUNTIF(Jours_fériés,ET4+1)),ET26-HLOOKUP(ET4+2,Journalier_HLV_Inter,24,FALSE),IF(AND(WEEKDAY(ET4,2)=2,COUNTIF(Jours_fériés,AND(ET4+1,ET4+2))),ET26-HLOOKUP(ET4+3,Journalier_HLV_Inter,24,FALSE),IF(AND(WEEKDAY(ET4,2)=2,COUNTIF(Jours_fériés,ET4+1)),ET26-HLOOKUP(ET4+2,Journalier_HLV_Inter,24,FALSE),IF(AND(WEEKDAY(ET4,2)=3,COUNTIF(Jours_fériés,AND(ET4+1,ET4+2))),ET26-HLOOKUP(ET4+5,Journalier_HLV_Inter,24,FALSE),IF(AND(WEEKDAY(ET4,2)=3,COUNTIF(Jours_fériés,ET4+1)),ET26-HLOOKUP(ET4+2,Journalier_HLV_Inter,24,FALSE),IF(AND(WEEKDAY(ET4,2)=4,COUNTIF(Jours_fériés,ET4+1)),ET26-HLOOKUP(ET4+4,Journalier_HLV_Inter,24,FALSE),IF(AND(WEEKDAY(ET4,2)=4,COUNTIF(Jours_fériés,AND(ET4+1,ET4+4))),ET26-HLOOKUP(ET4+5,Journalier_HLV_Inter,24,FALSE),IF(AND(WEEKDAY(ET4,2)=5,COUNTIF(Jours_fériés,ET4+3)),ET26-HLOOKUP(ET4+4,Journalier_HLV_Inter,24,FALSE),IF(COUNTIF(Week_end,ET4),0,IF(COUNTIF(Jours_fériés,ET4),0,ET26-HLOOKUP(ET4+1,Journalier_HLV_Inter,24,FALSE)))))))))))))</f>
        <v>0</v>
      </c>
      <c r="EU35" s="70">
        <f>IF(WEEKDAY(EU4,2)=5,(EU26-HLOOKUP(EU4+3,Journalier_HLV_Inter,24,FALSE)),IF(AND(WEEKDAY(EU4,2)=1,COUNTIF(Jours_fériés,AND(EU4+1,IE+2))),EU26-HLOOKUP(EU4+3,Journalier_HLV_Inter,24,FALSE),IF(AND(WEEKDAY(EU4,2)=1,COUNTIF(Jours_fériés,EU4+1)),EU26-HLOOKUP(EU4+2,Journalier_HLV_Inter,24,FALSE),IF(AND(WEEKDAY(EU4,2)=2,COUNTIF(Jours_fériés,AND(EU4+1,EU4+2))),EU26-HLOOKUP(EU4+3,Journalier_HLV_Inter,24,FALSE),IF(AND(WEEKDAY(EU4,2)=2,COUNTIF(Jours_fériés,EU4+1)),EU26-HLOOKUP(EU4+2,Journalier_HLV_Inter,24,FALSE),IF(AND(WEEKDAY(EU4,2)=3,COUNTIF(Jours_fériés,AND(EU4+1,EU4+2))),EU26-HLOOKUP(EU4+5,Journalier_HLV_Inter,24,FALSE),IF(AND(WEEKDAY(EU4,2)=3,COUNTIF(Jours_fériés,EU4+1)),EU26-HLOOKUP(EU4+2,Journalier_HLV_Inter,24,FALSE),IF(AND(WEEKDAY(EU4,2)=4,COUNTIF(Jours_fériés,EU4+1)),EU26-HLOOKUP(EU4+4,Journalier_HLV_Inter,24,FALSE),IF(AND(WEEKDAY(EU4,2)=4,COUNTIF(Jours_fériés,AND(EU4+1,EU4+4))),EU26-HLOOKUP(EU4+5,Journalier_HLV_Inter,24,FALSE),IF(AND(WEEKDAY(EU4,2)=5,COUNTIF(Jours_fériés,EU4+3)),EU26-HLOOKUP(EU4+4,Journalier_HLV_Inter,24,FALSE),IF(COUNTIF(Week_end,EU4),0,IF(COUNTIF(Jours_fériés,EU4),0,EU26-HLOOKUP(EU4+1,Journalier_HLV_Inter,24,FALSE)))))))))))))</f>
        <v>0</v>
      </c>
      <c r="EV35" s="70">
        <f>IF(WEEKDAY(EV4,2)=5,(EV26-HLOOKUP(EV4+3,Journalier_HLV_Inter,24,FALSE)),IF(AND(WEEKDAY(EV4,2)=1,COUNTIF(Jours_fériés,AND(EV4+1,IE+2))),EV26-HLOOKUP(EV4+3,Journalier_HLV_Inter,24,FALSE),IF(AND(WEEKDAY(EV4,2)=1,COUNTIF(Jours_fériés,EV4+1)),EV26-HLOOKUP(EV4+2,Journalier_HLV_Inter,24,FALSE),IF(AND(WEEKDAY(EV4,2)=2,COUNTIF(Jours_fériés,AND(EV4+1,EV4+2))),EV26-HLOOKUP(EV4+3,Journalier_HLV_Inter,24,FALSE),IF(AND(WEEKDAY(EV4,2)=2,COUNTIF(Jours_fériés,EV4+1)),EV26-HLOOKUP(EV4+2,Journalier_HLV_Inter,24,FALSE),IF(AND(WEEKDAY(EV4,2)=3,COUNTIF(Jours_fériés,AND(EV4+1,EV4+2))),EV26-HLOOKUP(EV4+5,Journalier_HLV_Inter,24,FALSE),IF(AND(WEEKDAY(EV4,2)=3,COUNTIF(Jours_fériés,EV4+1)),EV26-HLOOKUP(EV4+2,Journalier_HLV_Inter,24,FALSE),IF(AND(WEEKDAY(EV4,2)=4,COUNTIF(Jours_fériés,EV4+1)),EV26-HLOOKUP(EV4+4,Journalier_HLV_Inter,24,FALSE),IF(AND(WEEKDAY(EV4,2)=4,COUNTIF(Jours_fériés,AND(EV4+1,EV4+4))),EV26-HLOOKUP(EV4+5,Journalier_HLV_Inter,24,FALSE),IF(AND(WEEKDAY(EV4,2)=5,COUNTIF(Jours_fériés,EV4+3)),EV26-HLOOKUP(EV4+4,Journalier_HLV_Inter,24,FALSE),IF(COUNTIF(Week_end,EV4),0,IF(COUNTIF(Jours_fériés,EV4),0,EV26-HLOOKUP(EV4+1,Journalier_HLV_Inter,24,FALSE)))))))))))))</f>
        <v>0</v>
      </c>
      <c r="EW35" s="70">
        <f>IF(WEEKDAY(EW4,2)=5,(EW26-HLOOKUP(EW4+3,Journalier_HLV_Inter,24,FALSE)),IF(AND(WEEKDAY(EW4,2)=1,COUNTIF(Jours_fériés,AND(EW4+1,IE+2))),EW26-HLOOKUP(EW4+3,Journalier_HLV_Inter,24,FALSE),IF(AND(WEEKDAY(EW4,2)=1,COUNTIF(Jours_fériés,EW4+1)),EW26-HLOOKUP(EW4+2,Journalier_HLV_Inter,24,FALSE),IF(AND(WEEKDAY(EW4,2)=2,COUNTIF(Jours_fériés,AND(EW4+1,EW4+2))),EW26-HLOOKUP(EW4+3,Journalier_HLV_Inter,24,FALSE),IF(AND(WEEKDAY(EW4,2)=2,COUNTIF(Jours_fériés,EW4+1)),EW26-HLOOKUP(EW4+2,Journalier_HLV_Inter,24,FALSE),IF(AND(WEEKDAY(EW4,2)=3,COUNTIF(Jours_fériés,AND(EW4+1,EW4+2))),EW26-HLOOKUP(EW4+5,Journalier_HLV_Inter,24,FALSE),IF(AND(WEEKDAY(EW4,2)=3,COUNTIF(Jours_fériés,EW4+1)),EW26-HLOOKUP(EW4+2,Journalier_HLV_Inter,24,FALSE),IF(AND(WEEKDAY(EW4,2)=4,COUNTIF(Jours_fériés,EW4+1)),EW26-HLOOKUP(EW4+4,Journalier_HLV_Inter,24,FALSE),IF(AND(WEEKDAY(EW4,2)=4,COUNTIF(Jours_fériés,AND(EW4+1,EW4+4))),EW26-HLOOKUP(EW4+5,Journalier_HLV_Inter,24,FALSE),IF(AND(WEEKDAY(EW4,2)=5,COUNTIF(Jours_fériés,EW4+3)),EW26-HLOOKUP(EW4+4,Journalier_HLV_Inter,24,FALSE),IF(COUNTIF(Week_end,EW4),0,IF(COUNTIF(Jours_fériés,EW4),0,EW26-HLOOKUP(EW4+1,Journalier_HLV_Inter,24,FALSE)))))))))))))</f>
        <v>0</v>
      </c>
      <c r="EX35" s="70">
        <f>IF(WEEKDAY(EX4,2)=5,(EX26-HLOOKUP(EX4+3,Journalier_HLV_Inter,24,FALSE)),IF(AND(WEEKDAY(EX4,2)=1,COUNTIF(Jours_fériés,AND(EX4+1,IE+2))),EX26-HLOOKUP(EX4+3,Journalier_HLV_Inter,24,FALSE),IF(AND(WEEKDAY(EX4,2)=1,COUNTIF(Jours_fériés,EX4+1)),EX26-HLOOKUP(EX4+2,Journalier_HLV_Inter,24,FALSE),IF(AND(WEEKDAY(EX4,2)=2,COUNTIF(Jours_fériés,AND(EX4+1,EX4+2))),EX26-HLOOKUP(EX4+3,Journalier_HLV_Inter,24,FALSE),IF(AND(WEEKDAY(EX4,2)=2,COUNTIF(Jours_fériés,EX4+1)),EX26-HLOOKUP(EX4+2,Journalier_HLV_Inter,24,FALSE),IF(AND(WEEKDAY(EX4,2)=3,COUNTIF(Jours_fériés,AND(EX4+1,EX4+2))),EX26-HLOOKUP(EX4+5,Journalier_HLV_Inter,24,FALSE),IF(AND(WEEKDAY(EX4,2)=3,COUNTIF(Jours_fériés,EX4+1)),EX26-HLOOKUP(EX4+2,Journalier_HLV_Inter,24,FALSE),IF(AND(WEEKDAY(EX4,2)=4,COUNTIF(Jours_fériés,EX4+1)),EX26-HLOOKUP(EX4+4,Journalier_HLV_Inter,24,FALSE),IF(AND(WEEKDAY(EX4,2)=4,COUNTIF(Jours_fériés,AND(EX4+1,EX4+4))),EX26-HLOOKUP(EX4+5,Journalier_HLV_Inter,24,FALSE),IF(AND(WEEKDAY(EX4,2)=5,COUNTIF(Jours_fériés,EX4+3)),EX26-HLOOKUP(EX4+4,Journalier_HLV_Inter,24,FALSE),IF(COUNTIF(Week_end,EX4),0,IF(COUNTIF(Jours_fériés,EX4),0,EX26-HLOOKUP(EX4+1,Journalier_HLV_Inter,24,FALSE)))))))))))))</f>
        <v>0</v>
      </c>
      <c r="EY35" s="70">
        <f>IF(WEEKDAY(EY4,2)=5,(EY26-HLOOKUP(EY4+3,Journalier_HLV_Inter,24,FALSE)),IF(AND(WEEKDAY(EY4,2)=1,COUNTIF(Jours_fériés,AND(EY4+1,IE+2))),EY26-HLOOKUP(EY4+3,Journalier_HLV_Inter,24,FALSE),IF(AND(WEEKDAY(EY4,2)=1,COUNTIF(Jours_fériés,EY4+1)),EY26-HLOOKUP(EY4+2,Journalier_HLV_Inter,24,FALSE),IF(AND(WEEKDAY(EY4,2)=2,COUNTIF(Jours_fériés,AND(EY4+1,EY4+2))),EY26-HLOOKUP(EY4+3,Journalier_HLV_Inter,24,FALSE),IF(AND(WEEKDAY(EY4,2)=2,COUNTIF(Jours_fériés,EY4+1)),EY26-HLOOKUP(EY4+2,Journalier_HLV_Inter,24,FALSE),IF(AND(WEEKDAY(EY4,2)=3,COUNTIF(Jours_fériés,AND(EY4+1,EY4+2))),EY26-HLOOKUP(EY4+5,Journalier_HLV_Inter,24,FALSE),IF(AND(WEEKDAY(EY4,2)=3,COUNTIF(Jours_fériés,EY4+1)),EY26-HLOOKUP(EY4+2,Journalier_HLV_Inter,24,FALSE),IF(AND(WEEKDAY(EY4,2)=4,COUNTIF(Jours_fériés,EY4+1)),EY26-HLOOKUP(EY4+4,Journalier_HLV_Inter,24,FALSE),IF(AND(WEEKDAY(EY4,2)=4,COUNTIF(Jours_fériés,AND(EY4+1,EY4+4))),EY26-HLOOKUP(EY4+5,Journalier_HLV_Inter,24,FALSE),IF(AND(WEEKDAY(EY4,2)=5,COUNTIF(Jours_fériés,EY4+3)),EY26-HLOOKUP(EY4+4,Journalier_HLV_Inter,24,FALSE),IF(COUNTIF(Week_end,EY4),0,IF(COUNTIF(Jours_fériés,EY4),0,EY26-HLOOKUP(EY4+1,Journalier_HLV_Inter,24,FALSE)))))))))))))</f>
        <v>0</v>
      </c>
      <c r="EZ35" s="70">
        <f>IF(WEEKDAY(EZ4,2)=5,(EZ26-HLOOKUP(EZ4+3,Journalier_HLV_Inter,24,FALSE)),IF(AND(WEEKDAY(EZ4,2)=1,COUNTIF(Jours_fériés,AND(EZ4+1,IE+2))),EZ26-HLOOKUP(EZ4+3,Journalier_HLV_Inter,24,FALSE),IF(AND(WEEKDAY(EZ4,2)=1,COUNTIF(Jours_fériés,EZ4+1)),EZ26-HLOOKUP(EZ4+2,Journalier_HLV_Inter,24,FALSE),IF(AND(WEEKDAY(EZ4,2)=2,COUNTIF(Jours_fériés,AND(EZ4+1,EZ4+2))),EZ26-HLOOKUP(EZ4+3,Journalier_HLV_Inter,24,FALSE),IF(AND(WEEKDAY(EZ4,2)=2,COUNTIF(Jours_fériés,EZ4+1)),EZ26-HLOOKUP(EZ4+2,Journalier_HLV_Inter,24,FALSE),IF(AND(WEEKDAY(EZ4,2)=3,COUNTIF(Jours_fériés,AND(EZ4+1,EZ4+2))),EZ26-HLOOKUP(EZ4+5,Journalier_HLV_Inter,24,FALSE),IF(AND(WEEKDAY(EZ4,2)=3,COUNTIF(Jours_fériés,EZ4+1)),EZ26-HLOOKUP(EZ4+2,Journalier_HLV_Inter,24,FALSE),IF(AND(WEEKDAY(EZ4,2)=4,COUNTIF(Jours_fériés,EZ4+1)),EZ26-HLOOKUP(EZ4+4,Journalier_HLV_Inter,24,FALSE),IF(AND(WEEKDAY(EZ4,2)=4,COUNTIF(Jours_fériés,AND(EZ4+1,EZ4+4))),EZ26-HLOOKUP(EZ4+5,Journalier_HLV_Inter,24,FALSE),IF(AND(WEEKDAY(EZ4,2)=5,COUNTIF(Jours_fériés,EZ4+3)),EZ26-HLOOKUP(EZ4+4,Journalier_HLV_Inter,24,FALSE),IF(COUNTIF(Week_end,EZ4),0,IF(COUNTIF(Jours_fériés,EZ4),0,EZ26-HLOOKUP(EZ4+1,Journalier_HLV_Inter,24,FALSE)))))))))))))</f>
        <v>0</v>
      </c>
      <c r="FA35" s="70">
        <f>IF(WEEKDAY(FA4,2)=5,(FA26-HLOOKUP(FA4+3,Journalier_HLV_Inter,24,FALSE)),IF(AND(WEEKDAY(FA4,2)=1,COUNTIF(Jours_fériés,AND(FA4+1,IE+2))),FA26-HLOOKUP(FA4+3,Journalier_HLV_Inter,24,FALSE),IF(AND(WEEKDAY(FA4,2)=1,COUNTIF(Jours_fériés,FA4+1)),FA26-HLOOKUP(FA4+2,Journalier_HLV_Inter,24,FALSE),IF(AND(WEEKDAY(FA4,2)=2,COUNTIF(Jours_fériés,AND(FA4+1,FA4+2))),FA26-HLOOKUP(FA4+3,Journalier_HLV_Inter,24,FALSE),IF(AND(WEEKDAY(FA4,2)=2,COUNTIF(Jours_fériés,FA4+1)),FA26-HLOOKUP(FA4+2,Journalier_HLV_Inter,24,FALSE),IF(AND(WEEKDAY(FA4,2)=3,COUNTIF(Jours_fériés,AND(FA4+1,FA4+2))),FA26-HLOOKUP(FA4+5,Journalier_HLV_Inter,24,FALSE),IF(AND(WEEKDAY(FA4,2)=3,COUNTIF(Jours_fériés,FA4+1)),FA26-HLOOKUP(FA4+2,Journalier_HLV_Inter,24,FALSE),IF(AND(WEEKDAY(FA4,2)=4,COUNTIF(Jours_fériés,FA4+1)),FA26-HLOOKUP(FA4+4,Journalier_HLV_Inter,24,FALSE),IF(AND(WEEKDAY(FA4,2)=4,COUNTIF(Jours_fériés,AND(FA4+1,FA4+4))),FA26-HLOOKUP(FA4+5,Journalier_HLV_Inter,24,FALSE),IF(AND(WEEKDAY(FA4,2)=5,COUNTIF(Jours_fériés,FA4+3)),FA26-HLOOKUP(FA4+4,Journalier_HLV_Inter,24,FALSE),IF(COUNTIF(Week_end,FA4),0,IF(COUNTIF(Jours_fériés,FA4),0,FA26-HLOOKUP(FA4+1,Journalier_HLV_Inter,24,FALSE)))))))))))))</f>
        <v>0</v>
      </c>
      <c r="FB35" s="70">
        <f>IF(WEEKDAY(FB4,2)=5,(FB26-HLOOKUP(FB4+3,Journalier_HLV_Inter,24,FALSE)),IF(AND(WEEKDAY(FB4,2)=1,COUNTIF(Jours_fériés,AND(FB4+1,IE+2))),FB26-HLOOKUP(FB4+3,Journalier_HLV_Inter,24,FALSE),IF(AND(WEEKDAY(FB4,2)=1,COUNTIF(Jours_fériés,FB4+1)),FB26-HLOOKUP(FB4+2,Journalier_HLV_Inter,24,FALSE),IF(AND(WEEKDAY(FB4,2)=2,COUNTIF(Jours_fériés,AND(FB4+1,FB4+2))),FB26-HLOOKUP(FB4+3,Journalier_HLV_Inter,24,FALSE),IF(AND(WEEKDAY(FB4,2)=2,COUNTIF(Jours_fériés,FB4+1)),FB26-HLOOKUP(FB4+2,Journalier_HLV_Inter,24,FALSE),IF(AND(WEEKDAY(FB4,2)=3,COUNTIF(Jours_fériés,AND(FB4+1,FB4+2))),FB26-HLOOKUP(FB4+5,Journalier_HLV_Inter,24,FALSE),IF(AND(WEEKDAY(FB4,2)=3,COUNTIF(Jours_fériés,FB4+1)),FB26-HLOOKUP(FB4+2,Journalier_HLV_Inter,24,FALSE),IF(AND(WEEKDAY(FB4,2)=4,COUNTIF(Jours_fériés,FB4+1)),FB26-HLOOKUP(FB4+4,Journalier_HLV_Inter,24,FALSE),IF(AND(WEEKDAY(FB4,2)=4,COUNTIF(Jours_fériés,AND(FB4+1,FB4+4))),FB26-HLOOKUP(FB4+5,Journalier_HLV_Inter,24,FALSE),IF(AND(WEEKDAY(FB4,2)=5,COUNTIF(Jours_fériés,FB4+3)),FB26-HLOOKUP(FB4+4,Journalier_HLV_Inter,24,FALSE),IF(COUNTIF(Week_end,FB4),0,IF(COUNTIF(Jours_fériés,FB4),0,FB26-HLOOKUP(FB4+1,Journalier_HLV_Inter,24,FALSE)))))))))))))</f>
        <v>0</v>
      </c>
      <c r="FC35" s="70">
        <f>IF(WEEKDAY(FC4,2)=5,(FC26-HLOOKUP(FC4+3,Journalier_HLV_Inter,24,FALSE)),IF(AND(WEEKDAY(FC4,2)=1,COUNTIF(Jours_fériés,AND(FC4+1,IE+2))),FC26-HLOOKUP(FC4+3,Journalier_HLV_Inter,24,FALSE),IF(AND(WEEKDAY(FC4,2)=1,COUNTIF(Jours_fériés,FC4+1)),FC26-HLOOKUP(FC4+2,Journalier_HLV_Inter,24,FALSE),IF(AND(WEEKDAY(FC4,2)=2,COUNTIF(Jours_fériés,AND(FC4+1,FC4+2))),FC26-HLOOKUP(FC4+3,Journalier_HLV_Inter,24,FALSE),IF(AND(WEEKDAY(FC4,2)=2,COUNTIF(Jours_fériés,FC4+1)),FC26-HLOOKUP(FC4+2,Journalier_HLV_Inter,24,FALSE),IF(AND(WEEKDAY(FC4,2)=3,COUNTIF(Jours_fériés,AND(FC4+1,FC4+2))),FC26-HLOOKUP(FC4+5,Journalier_HLV_Inter,24,FALSE),IF(AND(WEEKDAY(FC4,2)=3,COUNTIF(Jours_fériés,FC4+1)),FC26-HLOOKUP(FC4+2,Journalier_HLV_Inter,24,FALSE),IF(AND(WEEKDAY(FC4,2)=4,COUNTIF(Jours_fériés,FC4+1)),FC26-HLOOKUP(FC4+4,Journalier_HLV_Inter,24,FALSE),IF(AND(WEEKDAY(FC4,2)=4,COUNTIF(Jours_fériés,AND(FC4+1,FC4+4))),FC26-HLOOKUP(FC4+5,Journalier_HLV_Inter,24,FALSE),IF(AND(WEEKDAY(FC4,2)=5,COUNTIF(Jours_fériés,FC4+3)),FC26-HLOOKUP(FC4+4,Journalier_HLV_Inter,24,FALSE),IF(COUNTIF(Week_end,FC4),0,IF(COUNTIF(Jours_fériés,FC4),0,FC26-HLOOKUP(FC4+1,Journalier_HLV_Inter,24,FALSE)))))))))))))</f>
        <v>0</v>
      </c>
      <c r="FD35" s="70">
        <f>IF(WEEKDAY(FD4,2)=5,(FD26-HLOOKUP(FD4+3,Journalier_HLV_Inter,24,FALSE)),IF(AND(WEEKDAY(FD4,2)=1,COUNTIF(Jours_fériés,AND(FD4+1,IE+2))),FD26-HLOOKUP(FD4+3,Journalier_HLV_Inter,24,FALSE),IF(AND(WEEKDAY(FD4,2)=1,COUNTIF(Jours_fériés,FD4+1)),FD26-HLOOKUP(FD4+2,Journalier_HLV_Inter,24,FALSE),IF(AND(WEEKDAY(FD4,2)=2,COUNTIF(Jours_fériés,AND(FD4+1,FD4+2))),FD26-HLOOKUP(FD4+3,Journalier_HLV_Inter,24,FALSE),IF(AND(WEEKDAY(FD4,2)=2,COUNTIF(Jours_fériés,FD4+1)),FD26-HLOOKUP(FD4+2,Journalier_HLV_Inter,24,FALSE),IF(AND(WEEKDAY(FD4,2)=3,COUNTIF(Jours_fériés,AND(FD4+1,FD4+2))),FD26-HLOOKUP(FD4+5,Journalier_HLV_Inter,24,FALSE),IF(AND(WEEKDAY(FD4,2)=3,COUNTIF(Jours_fériés,FD4+1)),FD26-HLOOKUP(FD4+2,Journalier_HLV_Inter,24,FALSE),IF(AND(WEEKDAY(FD4,2)=4,COUNTIF(Jours_fériés,FD4+1)),FD26-HLOOKUP(FD4+4,Journalier_HLV_Inter,24,FALSE),IF(AND(WEEKDAY(FD4,2)=4,COUNTIF(Jours_fériés,AND(FD4+1,FD4+4))),FD26-HLOOKUP(FD4+5,Journalier_HLV_Inter,24,FALSE),IF(AND(WEEKDAY(FD4,2)=5,COUNTIF(Jours_fériés,FD4+3)),FD26-HLOOKUP(FD4+4,Journalier_HLV_Inter,24,FALSE),IF(COUNTIF(Week_end,FD4),0,IF(COUNTIF(Jours_fériés,FD4),0,FD26-HLOOKUP(FD4+1,Journalier_HLV_Inter,24,FALSE)))))))))))))</f>
        <v>0</v>
      </c>
      <c r="FE35" s="70">
        <f>IF(WEEKDAY(FE4,2)=5,(FE26-HLOOKUP(FE4+3,Journalier_HLV_Inter,24,FALSE)),IF(AND(WEEKDAY(FE4,2)=1,COUNTIF(Jours_fériés,AND(FE4+1,IE+2))),FE26-HLOOKUP(FE4+3,Journalier_HLV_Inter,24,FALSE),IF(AND(WEEKDAY(FE4,2)=1,COUNTIF(Jours_fériés,FE4+1)),FE26-HLOOKUP(FE4+2,Journalier_HLV_Inter,24,FALSE),IF(AND(WEEKDAY(FE4,2)=2,COUNTIF(Jours_fériés,AND(FE4+1,FE4+2))),FE26-HLOOKUP(FE4+3,Journalier_HLV_Inter,24,FALSE),IF(AND(WEEKDAY(FE4,2)=2,COUNTIF(Jours_fériés,FE4+1)),FE26-HLOOKUP(FE4+2,Journalier_HLV_Inter,24,FALSE),IF(AND(WEEKDAY(FE4,2)=3,COUNTIF(Jours_fériés,AND(FE4+1,FE4+2))),FE26-HLOOKUP(FE4+5,Journalier_HLV_Inter,24,FALSE),IF(AND(WEEKDAY(FE4,2)=3,COUNTIF(Jours_fériés,FE4+1)),FE26-HLOOKUP(FE4+2,Journalier_HLV_Inter,24,FALSE),IF(AND(WEEKDAY(FE4,2)=4,COUNTIF(Jours_fériés,FE4+1)),FE26-HLOOKUP(FE4+4,Journalier_HLV_Inter,24,FALSE),IF(AND(WEEKDAY(FE4,2)=4,COUNTIF(Jours_fériés,AND(FE4+1,FE4+4))),FE26-HLOOKUP(FE4+5,Journalier_HLV_Inter,24,FALSE),IF(AND(WEEKDAY(FE4,2)=5,COUNTIF(Jours_fériés,FE4+3)),FE26-HLOOKUP(FE4+4,Journalier_HLV_Inter,24,FALSE),IF(COUNTIF(Week_end,FE4),0,IF(COUNTIF(Jours_fériés,FE4),0,FE26-HLOOKUP(FE4+1,Journalier_HLV_Inter,24,FALSE)))))))))))))</f>
        <v>0</v>
      </c>
      <c r="FF35" s="70">
        <f>IF(WEEKDAY(FF4,2)=5,(FF26-HLOOKUP(FF4+3,Journalier_HLV_Inter,24,FALSE)),IF(AND(WEEKDAY(FF4,2)=1,COUNTIF(Jours_fériés,AND(FF4+1,IE+2))),FF26-HLOOKUP(FF4+3,Journalier_HLV_Inter,24,FALSE),IF(AND(WEEKDAY(FF4,2)=1,COUNTIF(Jours_fériés,FF4+1)),FF26-HLOOKUP(FF4+2,Journalier_HLV_Inter,24,FALSE),IF(AND(WEEKDAY(FF4,2)=2,COUNTIF(Jours_fériés,AND(FF4+1,FF4+2))),FF26-HLOOKUP(FF4+3,Journalier_HLV_Inter,24,FALSE),IF(AND(WEEKDAY(FF4,2)=2,COUNTIF(Jours_fériés,FF4+1)),FF26-HLOOKUP(FF4+2,Journalier_HLV_Inter,24,FALSE),IF(AND(WEEKDAY(FF4,2)=3,COUNTIF(Jours_fériés,AND(FF4+1,FF4+2))),FF26-HLOOKUP(FF4+5,Journalier_HLV_Inter,24,FALSE),IF(AND(WEEKDAY(FF4,2)=3,COUNTIF(Jours_fériés,FF4+1)),FF26-HLOOKUP(FF4+2,Journalier_HLV_Inter,24,FALSE),IF(AND(WEEKDAY(FF4,2)=4,COUNTIF(Jours_fériés,FF4+1)),FF26-HLOOKUP(FF4+4,Journalier_HLV_Inter,24,FALSE),IF(AND(WEEKDAY(FF4,2)=4,COUNTIF(Jours_fériés,AND(FF4+1,FF4+4))),FF26-HLOOKUP(FF4+5,Journalier_HLV_Inter,24,FALSE),IF(AND(WEEKDAY(FF4,2)=5,COUNTIF(Jours_fériés,FF4+3)),FF26-HLOOKUP(FF4+4,Journalier_HLV_Inter,24,FALSE),IF(COUNTIF(Week_end,FF4),0,IF(COUNTIF(Jours_fériés,FF4),0,FF26-HLOOKUP(FF4+1,Journalier_HLV_Inter,24,FALSE)))))))))))))</f>
        <v>0</v>
      </c>
      <c r="FG35" s="70">
        <f>IF(WEEKDAY(FG4,2)=5,(FG26-HLOOKUP(FG4+3,Journalier_HLV_Inter,24,FALSE)),IF(AND(WEEKDAY(FG4,2)=1,COUNTIF(Jours_fériés,AND(FG4+1,IE+2))),FG26-HLOOKUP(FG4+3,Journalier_HLV_Inter,24,FALSE),IF(AND(WEEKDAY(FG4,2)=1,COUNTIF(Jours_fériés,FG4+1)),FG26-HLOOKUP(FG4+2,Journalier_HLV_Inter,24,FALSE),IF(AND(WEEKDAY(FG4,2)=2,COUNTIF(Jours_fériés,AND(FG4+1,FG4+2))),FG26-HLOOKUP(FG4+3,Journalier_HLV_Inter,24,FALSE),IF(AND(WEEKDAY(FG4,2)=2,COUNTIF(Jours_fériés,FG4+1)),FG26-HLOOKUP(FG4+2,Journalier_HLV_Inter,24,FALSE),IF(AND(WEEKDAY(FG4,2)=3,COUNTIF(Jours_fériés,AND(FG4+1,FG4+2))),FG26-HLOOKUP(FG4+5,Journalier_HLV_Inter,24,FALSE),IF(AND(WEEKDAY(FG4,2)=3,COUNTIF(Jours_fériés,FG4+1)),FG26-HLOOKUP(FG4+2,Journalier_HLV_Inter,24,FALSE),IF(AND(WEEKDAY(FG4,2)=4,COUNTIF(Jours_fériés,FG4+1)),FG26-HLOOKUP(FG4+4,Journalier_HLV_Inter,24,FALSE),IF(AND(WEEKDAY(FG4,2)=4,COUNTIF(Jours_fériés,AND(FG4+1,FG4+4))),FG26-HLOOKUP(FG4+5,Journalier_HLV_Inter,24,FALSE),IF(AND(WEEKDAY(FG4,2)=5,COUNTIF(Jours_fériés,FG4+3)),FG26-HLOOKUP(FG4+4,Journalier_HLV_Inter,24,FALSE),IF(COUNTIF(Week_end,FG4),0,IF(COUNTIF(Jours_fériés,FG4),0,FG26-HLOOKUP(FG4+1,Journalier_HLV_Inter,24,FALSE)))))))))))))</f>
        <v>0</v>
      </c>
      <c r="FH35" s="70">
        <f>IF(WEEKDAY(FH4,2)=5,(FH26-HLOOKUP(FH4+3,Journalier_HLV_Inter,24,FALSE)),IF(AND(WEEKDAY(FH4,2)=1,COUNTIF(Jours_fériés,AND(FH4+1,IE+2))),FH26-HLOOKUP(FH4+3,Journalier_HLV_Inter,24,FALSE),IF(AND(WEEKDAY(FH4,2)=1,COUNTIF(Jours_fériés,FH4+1)),FH26-HLOOKUP(FH4+2,Journalier_HLV_Inter,24,FALSE),IF(AND(WEEKDAY(FH4,2)=2,COUNTIF(Jours_fériés,AND(FH4+1,FH4+2))),FH26-HLOOKUP(FH4+3,Journalier_HLV_Inter,24,FALSE),IF(AND(WEEKDAY(FH4,2)=2,COUNTIF(Jours_fériés,FH4+1)),FH26-HLOOKUP(FH4+2,Journalier_HLV_Inter,24,FALSE),IF(AND(WEEKDAY(FH4,2)=3,COUNTIF(Jours_fériés,AND(FH4+1,FH4+2))),FH26-HLOOKUP(FH4+5,Journalier_HLV_Inter,24,FALSE),IF(AND(WEEKDAY(FH4,2)=3,COUNTIF(Jours_fériés,FH4+1)),FH26-HLOOKUP(FH4+2,Journalier_HLV_Inter,24,FALSE),IF(AND(WEEKDAY(FH4,2)=4,COUNTIF(Jours_fériés,FH4+1)),FH26-HLOOKUP(FH4+4,Journalier_HLV_Inter,24,FALSE),IF(AND(WEEKDAY(FH4,2)=4,COUNTIF(Jours_fériés,AND(FH4+1,FH4+4))),FH26-HLOOKUP(FH4+5,Journalier_HLV_Inter,24,FALSE),IF(AND(WEEKDAY(FH4,2)=5,COUNTIF(Jours_fériés,FH4+3)),FH26-HLOOKUP(FH4+4,Journalier_HLV_Inter,24,FALSE),IF(COUNTIF(Week_end,FH4),0,IF(COUNTIF(Jours_fériés,FH4),0,FH26-HLOOKUP(FH4+1,Journalier_HLV_Inter,24,FALSE)))))))))))))</f>
        <v>0</v>
      </c>
      <c r="FI35" s="70">
        <f>IF(WEEKDAY(FI4,2)=5,(FI26-HLOOKUP(FI4+3,Journalier_HLV_Inter,24,FALSE)),IF(AND(WEEKDAY(FI4,2)=1,COUNTIF(Jours_fériés,AND(FI4+1,IE+2))),FI26-HLOOKUP(FI4+3,Journalier_HLV_Inter,24,FALSE),IF(AND(WEEKDAY(FI4,2)=1,COUNTIF(Jours_fériés,FI4+1)),FI26-HLOOKUP(FI4+2,Journalier_HLV_Inter,24,FALSE),IF(AND(WEEKDAY(FI4,2)=2,COUNTIF(Jours_fériés,AND(FI4+1,FI4+2))),FI26-HLOOKUP(FI4+3,Journalier_HLV_Inter,24,FALSE),IF(AND(WEEKDAY(FI4,2)=2,COUNTIF(Jours_fériés,FI4+1)),FI26-HLOOKUP(FI4+2,Journalier_HLV_Inter,24,FALSE),IF(AND(WEEKDAY(FI4,2)=3,COUNTIF(Jours_fériés,AND(FI4+1,FI4+2))),FI26-HLOOKUP(FI4+5,Journalier_HLV_Inter,24,FALSE),IF(AND(WEEKDAY(FI4,2)=3,COUNTIF(Jours_fériés,FI4+1)),FI26-HLOOKUP(FI4+2,Journalier_HLV_Inter,24,FALSE),IF(AND(WEEKDAY(FI4,2)=4,COUNTIF(Jours_fériés,FI4+1)),FI26-HLOOKUP(FI4+4,Journalier_HLV_Inter,24,FALSE),IF(AND(WEEKDAY(FI4,2)=4,COUNTIF(Jours_fériés,AND(FI4+1,FI4+4))),FI26-HLOOKUP(FI4+5,Journalier_HLV_Inter,24,FALSE),IF(AND(WEEKDAY(FI4,2)=5,COUNTIF(Jours_fériés,FI4+3)),FI26-HLOOKUP(FI4+4,Journalier_HLV_Inter,24,FALSE),IF(COUNTIF(Week_end,FI4),0,IF(COUNTIF(Jours_fériés,FI4),0,FI26-HLOOKUP(FI4+1,Journalier_HLV_Inter,24,FALSE)))))))))))))</f>
        <v>0</v>
      </c>
      <c r="FJ35" s="70">
        <f>IF(WEEKDAY(FJ4,2)=5,(FJ26-HLOOKUP(FJ4+3,Journalier_HLV_Inter,24,FALSE)),IF(AND(WEEKDAY(FJ4,2)=1,COUNTIF(Jours_fériés,AND(FJ4+1,IE+2))),FJ26-HLOOKUP(FJ4+3,Journalier_HLV_Inter,24,FALSE),IF(AND(WEEKDAY(FJ4,2)=1,COUNTIF(Jours_fériés,FJ4+1)),FJ26-HLOOKUP(FJ4+2,Journalier_HLV_Inter,24,FALSE),IF(AND(WEEKDAY(FJ4,2)=2,COUNTIF(Jours_fériés,AND(FJ4+1,FJ4+2))),FJ26-HLOOKUP(FJ4+3,Journalier_HLV_Inter,24,FALSE),IF(AND(WEEKDAY(FJ4,2)=2,COUNTIF(Jours_fériés,FJ4+1)),FJ26-HLOOKUP(FJ4+2,Journalier_HLV_Inter,24,FALSE),IF(AND(WEEKDAY(FJ4,2)=3,COUNTIF(Jours_fériés,AND(FJ4+1,FJ4+2))),FJ26-HLOOKUP(FJ4+5,Journalier_HLV_Inter,24,FALSE),IF(AND(WEEKDAY(FJ4,2)=3,COUNTIF(Jours_fériés,FJ4+1)),FJ26-HLOOKUP(FJ4+2,Journalier_HLV_Inter,24,FALSE),IF(AND(WEEKDAY(FJ4,2)=4,COUNTIF(Jours_fériés,FJ4+1)),FJ26-HLOOKUP(FJ4+4,Journalier_HLV_Inter,24,FALSE),IF(AND(WEEKDAY(FJ4,2)=4,COUNTIF(Jours_fériés,AND(FJ4+1,FJ4+4))),FJ26-HLOOKUP(FJ4+5,Journalier_HLV_Inter,24,FALSE),IF(AND(WEEKDAY(FJ4,2)=5,COUNTIF(Jours_fériés,FJ4+3)),FJ26-HLOOKUP(FJ4+4,Journalier_HLV_Inter,24,FALSE),IF(COUNTIF(Week_end,FJ4),0,IF(COUNTIF(Jours_fériés,FJ4),0,FJ26-HLOOKUP(FJ4+1,Journalier_HLV_Inter,24,FALSE)))))))))))))</f>
        <v>0</v>
      </c>
      <c r="FK35" s="70">
        <f>IF(WEEKDAY(FK4,2)=5,(FK26-HLOOKUP(FK4+3,Journalier_HLV_Inter,24,FALSE)),IF(AND(WEEKDAY(FK4,2)=1,COUNTIF(Jours_fériés,AND(FK4+1,IE+2))),FK26-HLOOKUP(FK4+3,Journalier_HLV_Inter,24,FALSE),IF(AND(WEEKDAY(FK4,2)=1,COUNTIF(Jours_fériés,FK4+1)),FK26-HLOOKUP(FK4+2,Journalier_HLV_Inter,24,FALSE),IF(AND(WEEKDAY(FK4,2)=2,COUNTIF(Jours_fériés,AND(FK4+1,FK4+2))),FK26-HLOOKUP(FK4+3,Journalier_HLV_Inter,24,FALSE),IF(AND(WEEKDAY(FK4,2)=2,COUNTIF(Jours_fériés,FK4+1)),FK26-HLOOKUP(FK4+2,Journalier_HLV_Inter,24,FALSE),IF(AND(WEEKDAY(FK4,2)=3,COUNTIF(Jours_fériés,AND(FK4+1,FK4+2))),FK26-HLOOKUP(FK4+5,Journalier_HLV_Inter,24,FALSE),IF(AND(WEEKDAY(FK4,2)=3,COUNTIF(Jours_fériés,FK4+1)),FK26-HLOOKUP(FK4+2,Journalier_HLV_Inter,24,FALSE),IF(AND(WEEKDAY(FK4,2)=4,COUNTIF(Jours_fériés,FK4+1)),FK26-HLOOKUP(FK4+4,Journalier_HLV_Inter,24,FALSE),IF(AND(WEEKDAY(FK4,2)=4,COUNTIF(Jours_fériés,AND(FK4+1,FK4+4))),FK26-HLOOKUP(FK4+5,Journalier_HLV_Inter,24,FALSE),IF(AND(WEEKDAY(FK4,2)=5,COUNTIF(Jours_fériés,FK4+3)),FK26-HLOOKUP(FK4+4,Journalier_HLV_Inter,24,FALSE),IF(COUNTIF(Week_end,FK4),0,IF(COUNTIF(Jours_fériés,FK4),0,FK26-HLOOKUP(FK4+1,Journalier_HLV_Inter,24,FALSE)))))))))))))</f>
        <v>0</v>
      </c>
      <c r="FL35" s="70">
        <f>IF(WEEKDAY(FL4,2)=5,(FL26-HLOOKUP(FL4+3,Journalier_HLV_Inter,24,FALSE)),IF(AND(WEEKDAY(FL4,2)=1,COUNTIF(Jours_fériés,AND(FL4+1,IE+2))),FL26-HLOOKUP(FL4+3,Journalier_HLV_Inter,24,FALSE),IF(AND(WEEKDAY(FL4,2)=1,COUNTIF(Jours_fériés,FL4+1)),FL26-HLOOKUP(FL4+2,Journalier_HLV_Inter,24,FALSE),IF(AND(WEEKDAY(FL4,2)=2,COUNTIF(Jours_fériés,AND(FL4+1,FL4+2))),FL26-HLOOKUP(FL4+3,Journalier_HLV_Inter,24,FALSE),IF(AND(WEEKDAY(FL4,2)=2,COUNTIF(Jours_fériés,FL4+1)),FL26-HLOOKUP(FL4+2,Journalier_HLV_Inter,24,FALSE),IF(AND(WEEKDAY(FL4,2)=3,COUNTIF(Jours_fériés,AND(FL4+1,FL4+2))),FL26-HLOOKUP(FL4+5,Journalier_HLV_Inter,24,FALSE),IF(AND(WEEKDAY(FL4,2)=3,COUNTIF(Jours_fériés,FL4+1)),FL26-HLOOKUP(FL4+2,Journalier_HLV_Inter,24,FALSE),IF(AND(WEEKDAY(FL4,2)=4,COUNTIF(Jours_fériés,FL4+1)),FL26-HLOOKUP(FL4+4,Journalier_HLV_Inter,24,FALSE),IF(AND(WEEKDAY(FL4,2)=4,COUNTIF(Jours_fériés,AND(FL4+1,FL4+4))),FL26-HLOOKUP(FL4+5,Journalier_HLV_Inter,24,FALSE),IF(AND(WEEKDAY(FL4,2)=5,COUNTIF(Jours_fériés,FL4+3)),FL26-HLOOKUP(FL4+4,Journalier_HLV_Inter,24,FALSE),IF(COUNTIF(Week_end,FL4),0,IF(COUNTIF(Jours_fériés,FL4),0,FL26-HLOOKUP(FL4+1,Journalier_HLV_Inter,24,FALSE)))))))))))))</f>
        <v>0</v>
      </c>
      <c r="FM35" s="70">
        <f>IF(WEEKDAY(FM4,2)=5,(FM26-HLOOKUP(FM4+3,Journalier_HLV_Inter,24,FALSE)),IF(AND(WEEKDAY(FM4,2)=1,COUNTIF(Jours_fériés,AND(FM4+1,IE+2))),FM26-HLOOKUP(FM4+3,Journalier_HLV_Inter,24,FALSE),IF(AND(WEEKDAY(FM4,2)=1,COUNTIF(Jours_fériés,FM4+1)),FM26-HLOOKUP(FM4+2,Journalier_HLV_Inter,24,FALSE),IF(AND(WEEKDAY(FM4,2)=2,COUNTIF(Jours_fériés,AND(FM4+1,FM4+2))),FM26-HLOOKUP(FM4+3,Journalier_HLV_Inter,24,FALSE),IF(AND(WEEKDAY(FM4,2)=2,COUNTIF(Jours_fériés,FM4+1)),FM26-HLOOKUP(FM4+2,Journalier_HLV_Inter,24,FALSE),IF(AND(WEEKDAY(FM4,2)=3,COUNTIF(Jours_fériés,AND(FM4+1,FM4+2))),FM26-HLOOKUP(FM4+5,Journalier_HLV_Inter,24,FALSE),IF(AND(WEEKDAY(FM4,2)=3,COUNTIF(Jours_fériés,FM4+1)),FM26-HLOOKUP(FM4+2,Journalier_HLV_Inter,24,FALSE),IF(AND(WEEKDAY(FM4,2)=4,COUNTIF(Jours_fériés,FM4+1)),FM26-HLOOKUP(FM4+4,Journalier_HLV_Inter,24,FALSE),IF(AND(WEEKDAY(FM4,2)=4,COUNTIF(Jours_fériés,AND(FM4+1,FM4+4))),FM26-HLOOKUP(FM4+5,Journalier_HLV_Inter,24,FALSE),IF(AND(WEEKDAY(FM4,2)=5,COUNTIF(Jours_fériés,FM4+3)),FM26-HLOOKUP(FM4+4,Journalier_HLV_Inter,24,FALSE),IF(COUNTIF(Week_end,FM4),0,IF(COUNTIF(Jours_fériés,FM4),0,FM26-HLOOKUP(FM4+1,Journalier_HLV_Inter,24,FALSE)))))))))))))</f>
        <v>0</v>
      </c>
      <c r="FN35" s="70">
        <f>IF(WEEKDAY(FN4,2)=5,(FN26-HLOOKUP(FN4+3,Journalier_HLV_Inter,24,FALSE)),IF(AND(WEEKDAY(FN4,2)=1,COUNTIF(Jours_fériés,AND(FN4+1,IE+2))),FN26-HLOOKUP(FN4+3,Journalier_HLV_Inter,24,FALSE),IF(AND(WEEKDAY(FN4,2)=1,COUNTIF(Jours_fériés,FN4+1)),FN26-HLOOKUP(FN4+2,Journalier_HLV_Inter,24,FALSE),IF(AND(WEEKDAY(FN4,2)=2,COUNTIF(Jours_fériés,AND(FN4+1,FN4+2))),FN26-HLOOKUP(FN4+3,Journalier_HLV_Inter,24,FALSE),IF(AND(WEEKDAY(FN4,2)=2,COUNTIF(Jours_fériés,FN4+1)),FN26-HLOOKUP(FN4+2,Journalier_HLV_Inter,24,FALSE),IF(AND(WEEKDAY(FN4,2)=3,COUNTIF(Jours_fériés,AND(FN4+1,FN4+2))),FN26-HLOOKUP(FN4+5,Journalier_HLV_Inter,24,FALSE),IF(AND(WEEKDAY(FN4,2)=3,COUNTIF(Jours_fériés,FN4+1)),FN26-HLOOKUP(FN4+2,Journalier_HLV_Inter,24,FALSE),IF(AND(WEEKDAY(FN4,2)=4,COUNTIF(Jours_fériés,FN4+1)),FN26-HLOOKUP(FN4+4,Journalier_HLV_Inter,24,FALSE),IF(AND(WEEKDAY(FN4,2)=4,COUNTIF(Jours_fériés,AND(FN4+1,FN4+4))),FN26-HLOOKUP(FN4+5,Journalier_HLV_Inter,24,FALSE),IF(AND(WEEKDAY(FN4,2)=5,COUNTIF(Jours_fériés,FN4+3)),FN26-HLOOKUP(FN4+4,Journalier_HLV_Inter,24,FALSE),IF(COUNTIF(Week_end,FN4),0,IF(COUNTIF(Jours_fériés,FN4),0,FN26-HLOOKUP(FN4+1,Journalier_HLV_Inter,24,FALSE)))))))))))))</f>
        <v>0</v>
      </c>
      <c r="FO35" s="70">
        <f>IF(WEEKDAY(FO4,2)=5,(FO26-HLOOKUP(FO4+3,Journalier_HLV_Inter,24,FALSE)),IF(AND(WEEKDAY(FO4,2)=1,COUNTIF(Jours_fériés,AND(FO4+1,IE+2))),FO26-HLOOKUP(FO4+3,Journalier_HLV_Inter,24,FALSE),IF(AND(WEEKDAY(FO4,2)=1,COUNTIF(Jours_fériés,FO4+1)),FO26-HLOOKUP(FO4+2,Journalier_HLV_Inter,24,FALSE),IF(AND(WEEKDAY(FO4,2)=2,COUNTIF(Jours_fériés,AND(FO4+1,FO4+2))),FO26-HLOOKUP(FO4+3,Journalier_HLV_Inter,24,FALSE),IF(AND(WEEKDAY(FO4,2)=2,COUNTIF(Jours_fériés,FO4+1)),FO26-HLOOKUP(FO4+2,Journalier_HLV_Inter,24,FALSE),IF(AND(WEEKDAY(FO4,2)=3,COUNTIF(Jours_fériés,AND(FO4+1,FO4+2))),FO26-HLOOKUP(FO4+5,Journalier_HLV_Inter,24,FALSE),IF(AND(WEEKDAY(FO4,2)=3,COUNTIF(Jours_fériés,FO4+1)),FO26-HLOOKUP(FO4+2,Journalier_HLV_Inter,24,FALSE),IF(AND(WEEKDAY(FO4,2)=4,COUNTIF(Jours_fériés,FO4+1)),FO26-HLOOKUP(FO4+4,Journalier_HLV_Inter,24,FALSE),IF(AND(WEEKDAY(FO4,2)=4,COUNTIF(Jours_fériés,AND(FO4+1,FO4+4))),FO26-HLOOKUP(FO4+5,Journalier_HLV_Inter,24,FALSE),IF(AND(WEEKDAY(FO4,2)=5,COUNTIF(Jours_fériés,FO4+3)),FO26-HLOOKUP(FO4+4,Journalier_HLV_Inter,24,FALSE),IF(COUNTIF(Week_end,FO4),0,IF(COUNTIF(Jours_fériés,FO4),0,FO26-HLOOKUP(FO4+1,Journalier_HLV_Inter,24,FALSE)))))))))))))</f>
        <v>0</v>
      </c>
      <c r="FP35" s="70">
        <f>IF(WEEKDAY(FP4,2)=5,(FP26-HLOOKUP(FP4+3,Journalier_HLV_Inter,24,FALSE)),IF(AND(WEEKDAY(FP4,2)=1,COUNTIF(Jours_fériés,AND(FP4+1,IE+2))),FP26-HLOOKUP(FP4+3,Journalier_HLV_Inter,24,FALSE),IF(AND(WEEKDAY(FP4,2)=1,COUNTIF(Jours_fériés,FP4+1)),FP26-HLOOKUP(FP4+2,Journalier_HLV_Inter,24,FALSE),IF(AND(WEEKDAY(FP4,2)=2,COUNTIF(Jours_fériés,AND(FP4+1,FP4+2))),FP26-HLOOKUP(FP4+3,Journalier_HLV_Inter,24,FALSE),IF(AND(WEEKDAY(FP4,2)=2,COUNTIF(Jours_fériés,FP4+1)),FP26-HLOOKUP(FP4+2,Journalier_HLV_Inter,24,FALSE),IF(AND(WEEKDAY(FP4,2)=3,COUNTIF(Jours_fériés,AND(FP4+1,FP4+2))),FP26-HLOOKUP(FP4+5,Journalier_HLV_Inter,24,FALSE),IF(AND(WEEKDAY(FP4,2)=3,COUNTIF(Jours_fériés,FP4+1)),FP26-HLOOKUP(FP4+2,Journalier_HLV_Inter,24,FALSE),IF(AND(WEEKDAY(FP4,2)=4,COUNTIF(Jours_fériés,FP4+1)),FP26-HLOOKUP(FP4+4,Journalier_HLV_Inter,24,FALSE),IF(AND(WEEKDAY(FP4,2)=4,COUNTIF(Jours_fériés,AND(FP4+1,FP4+4))),FP26-HLOOKUP(FP4+5,Journalier_HLV_Inter,24,FALSE),IF(AND(WEEKDAY(FP4,2)=5,COUNTIF(Jours_fériés,FP4+3)),FP26-HLOOKUP(FP4+4,Journalier_HLV_Inter,24,FALSE),IF(COUNTIF(Week_end,FP4),0,IF(COUNTIF(Jours_fériés,FP4),0,FP26-HLOOKUP(FP4+1,Journalier_HLV_Inter,24,FALSE)))))))))))))</f>
        <v>0</v>
      </c>
      <c r="FQ35" s="70">
        <f>IF(WEEKDAY(FQ4,2)=5,(FQ26-HLOOKUP(FQ4+3,Journalier_HLV_Inter,24,FALSE)),IF(AND(WEEKDAY(FQ4,2)=1,COUNTIF(Jours_fériés,AND(FQ4+1,IE+2))),FQ26-HLOOKUP(FQ4+3,Journalier_HLV_Inter,24,FALSE),IF(AND(WEEKDAY(FQ4,2)=1,COUNTIF(Jours_fériés,FQ4+1)),FQ26-HLOOKUP(FQ4+2,Journalier_HLV_Inter,24,FALSE),IF(AND(WEEKDAY(FQ4,2)=2,COUNTIF(Jours_fériés,AND(FQ4+1,FQ4+2))),FQ26-HLOOKUP(FQ4+3,Journalier_HLV_Inter,24,FALSE),IF(AND(WEEKDAY(FQ4,2)=2,COUNTIF(Jours_fériés,FQ4+1)),FQ26-HLOOKUP(FQ4+2,Journalier_HLV_Inter,24,FALSE),IF(AND(WEEKDAY(FQ4,2)=3,COUNTIF(Jours_fériés,AND(FQ4+1,FQ4+2))),FQ26-HLOOKUP(FQ4+5,Journalier_HLV_Inter,24,FALSE),IF(AND(WEEKDAY(FQ4,2)=3,COUNTIF(Jours_fériés,FQ4+1)),FQ26-HLOOKUP(FQ4+2,Journalier_HLV_Inter,24,FALSE),IF(AND(WEEKDAY(FQ4,2)=4,COUNTIF(Jours_fériés,FQ4+1)),FQ26-HLOOKUP(FQ4+4,Journalier_HLV_Inter,24,FALSE),IF(AND(WEEKDAY(FQ4,2)=4,COUNTIF(Jours_fériés,AND(FQ4+1,FQ4+4))),FQ26-HLOOKUP(FQ4+5,Journalier_HLV_Inter,24,FALSE),IF(AND(WEEKDAY(FQ4,2)=5,COUNTIF(Jours_fériés,FQ4+3)),FQ26-HLOOKUP(FQ4+4,Journalier_HLV_Inter,24,FALSE),IF(COUNTIF(Week_end,FQ4),0,IF(COUNTIF(Jours_fériés,FQ4),0,FQ26-HLOOKUP(FQ4+1,Journalier_HLV_Inter,24,FALSE)))))))))))))</f>
        <v>0</v>
      </c>
      <c r="FR35" s="70">
        <f>IF(WEEKDAY(FR4,2)=5,(FR26-HLOOKUP(FR4+3,Journalier_HLV_Inter,24,FALSE)),IF(AND(WEEKDAY(FR4,2)=1,COUNTIF(Jours_fériés,AND(FR4+1,IE+2))),FR26-HLOOKUP(FR4+3,Journalier_HLV_Inter,24,FALSE),IF(AND(WEEKDAY(FR4,2)=1,COUNTIF(Jours_fériés,FR4+1)),FR26-HLOOKUP(FR4+2,Journalier_HLV_Inter,24,FALSE),IF(AND(WEEKDAY(FR4,2)=2,COUNTIF(Jours_fériés,AND(FR4+1,FR4+2))),FR26-HLOOKUP(FR4+3,Journalier_HLV_Inter,24,FALSE),IF(AND(WEEKDAY(FR4,2)=2,COUNTIF(Jours_fériés,FR4+1)),FR26-HLOOKUP(FR4+2,Journalier_HLV_Inter,24,FALSE),IF(AND(WEEKDAY(FR4,2)=3,COUNTIF(Jours_fériés,AND(FR4+1,FR4+2))),FR26-HLOOKUP(FR4+5,Journalier_HLV_Inter,24,FALSE),IF(AND(WEEKDAY(FR4,2)=3,COUNTIF(Jours_fériés,FR4+1)),FR26-HLOOKUP(FR4+2,Journalier_HLV_Inter,24,FALSE),IF(AND(WEEKDAY(FR4,2)=4,COUNTIF(Jours_fériés,FR4+1)),FR26-HLOOKUP(FR4+4,Journalier_HLV_Inter,24,FALSE),IF(AND(WEEKDAY(FR4,2)=4,COUNTIF(Jours_fériés,AND(FR4+1,FR4+4))),FR26-HLOOKUP(FR4+5,Journalier_HLV_Inter,24,FALSE),IF(AND(WEEKDAY(FR4,2)=5,COUNTIF(Jours_fériés,FR4+3)),FR26-HLOOKUP(FR4+4,Journalier_HLV_Inter,24,FALSE),IF(COUNTIF(Week_end,FR4),0,IF(COUNTIF(Jours_fériés,FR4),0,FR26-HLOOKUP(FR4+1,Journalier_HLV_Inter,24,FALSE)))))))))))))</f>
        <v>0</v>
      </c>
      <c r="FS35" s="70">
        <f>IF(WEEKDAY(FS4,2)=5,(FS26-HLOOKUP(FS4+3,Journalier_HLV_Inter,24,FALSE)),IF(AND(WEEKDAY(FS4,2)=1,COUNTIF(Jours_fériés,AND(FS4+1,IE+2))),FS26-HLOOKUP(FS4+3,Journalier_HLV_Inter,24,FALSE),IF(AND(WEEKDAY(FS4,2)=1,COUNTIF(Jours_fériés,FS4+1)),FS26-HLOOKUP(FS4+2,Journalier_HLV_Inter,24,FALSE),IF(AND(WEEKDAY(FS4,2)=2,COUNTIF(Jours_fériés,AND(FS4+1,FS4+2))),FS26-HLOOKUP(FS4+3,Journalier_HLV_Inter,24,FALSE),IF(AND(WEEKDAY(FS4,2)=2,COUNTIF(Jours_fériés,FS4+1)),FS26-HLOOKUP(FS4+2,Journalier_HLV_Inter,24,FALSE),IF(AND(WEEKDAY(FS4,2)=3,COUNTIF(Jours_fériés,AND(FS4+1,FS4+2))),FS26-HLOOKUP(FS4+5,Journalier_HLV_Inter,24,FALSE),IF(AND(WEEKDAY(FS4,2)=3,COUNTIF(Jours_fériés,FS4+1)),FS26-HLOOKUP(FS4+2,Journalier_HLV_Inter,24,FALSE),IF(AND(WEEKDAY(FS4,2)=4,COUNTIF(Jours_fériés,FS4+1)),FS26-HLOOKUP(FS4+4,Journalier_HLV_Inter,24,FALSE),IF(AND(WEEKDAY(FS4,2)=4,COUNTIF(Jours_fériés,AND(FS4+1,FS4+4))),FS26-HLOOKUP(FS4+5,Journalier_HLV_Inter,24,FALSE),IF(AND(WEEKDAY(FS4,2)=5,COUNTIF(Jours_fériés,FS4+3)),FS26-HLOOKUP(FS4+4,Journalier_HLV_Inter,24,FALSE),IF(COUNTIF(Week_end,FS4),0,IF(COUNTIF(Jours_fériés,FS4),0,FS26-HLOOKUP(FS4+1,Journalier_HLV_Inter,24,FALSE)))))))))))))</f>
        <v>0</v>
      </c>
      <c r="FT35" s="70">
        <f>IF(WEEKDAY(FT4,2)=5,(FT26-HLOOKUP(FT4+3,Journalier_HLV_Inter,24,FALSE)),IF(AND(WEEKDAY(FT4,2)=1,COUNTIF(Jours_fériés,AND(FT4+1,IE+2))),FT26-HLOOKUP(FT4+3,Journalier_HLV_Inter,24,FALSE),IF(AND(WEEKDAY(FT4,2)=1,COUNTIF(Jours_fériés,FT4+1)),FT26-HLOOKUP(FT4+2,Journalier_HLV_Inter,24,FALSE),IF(AND(WEEKDAY(FT4,2)=2,COUNTIF(Jours_fériés,AND(FT4+1,FT4+2))),FT26-HLOOKUP(FT4+3,Journalier_HLV_Inter,24,FALSE),IF(AND(WEEKDAY(FT4,2)=2,COUNTIF(Jours_fériés,FT4+1)),FT26-HLOOKUP(FT4+2,Journalier_HLV_Inter,24,FALSE),IF(AND(WEEKDAY(FT4,2)=3,COUNTIF(Jours_fériés,AND(FT4+1,FT4+2))),FT26-HLOOKUP(FT4+5,Journalier_HLV_Inter,24,FALSE),IF(AND(WEEKDAY(FT4,2)=3,COUNTIF(Jours_fériés,FT4+1)),FT26-HLOOKUP(FT4+2,Journalier_HLV_Inter,24,FALSE),IF(AND(WEEKDAY(FT4,2)=4,COUNTIF(Jours_fériés,FT4+1)),FT26-HLOOKUP(FT4+4,Journalier_HLV_Inter,24,FALSE),IF(AND(WEEKDAY(FT4,2)=4,COUNTIF(Jours_fériés,AND(FT4+1,FT4+4))),FT26-HLOOKUP(FT4+5,Journalier_HLV_Inter,24,FALSE),IF(AND(WEEKDAY(FT4,2)=5,COUNTIF(Jours_fériés,FT4+3)),FT26-HLOOKUP(FT4+4,Journalier_HLV_Inter,24,FALSE),IF(COUNTIF(Week_end,FT4),0,IF(COUNTIF(Jours_fériés,FT4),0,FT26-HLOOKUP(FT4+1,Journalier_HLV_Inter,24,FALSE)))))))))))))</f>
        <v>0</v>
      </c>
      <c r="FU35" s="70">
        <f>IF(WEEKDAY(FU4,2)=5,(FU26-HLOOKUP(FU4+3,Journalier_HLV_Inter,24,FALSE)),IF(AND(WEEKDAY(FU4,2)=1,COUNTIF(Jours_fériés,AND(FU4+1,IE+2))),FU26-HLOOKUP(FU4+3,Journalier_HLV_Inter,24,FALSE),IF(AND(WEEKDAY(FU4,2)=1,COUNTIF(Jours_fériés,FU4+1)),FU26-HLOOKUP(FU4+2,Journalier_HLV_Inter,24,FALSE),IF(AND(WEEKDAY(FU4,2)=2,COUNTIF(Jours_fériés,AND(FU4+1,FU4+2))),FU26-HLOOKUP(FU4+3,Journalier_HLV_Inter,24,FALSE),IF(AND(WEEKDAY(FU4,2)=2,COUNTIF(Jours_fériés,FU4+1)),FU26-HLOOKUP(FU4+2,Journalier_HLV_Inter,24,FALSE),IF(AND(WEEKDAY(FU4,2)=3,COUNTIF(Jours_fériés,AND(FU4+1,FU4+2))),FU26-HLOOKUP(FU4+5,Journalier_HLV_Inter,24,FALSE),IF(AND(WEEKDAY(FU4,2)=3,COUNTIF(Jours_fériés,FU4+1)),FU26-HLOOKUP(FU4+2,Journalier_HLV_Inter,24,FALSE),IF(AND(WEEKDAY(FU4,2)=4,COUNTIF(Jours_fériés,FU4+1)),FU26-HLOOKUP(FU4+4,Journalier_HLV_Inter,24,FALSE),IF(AND(WEEKDAY(FU4,2)=4,COUNTIF(Jours_fériés,AND(FU4+1,FU4+4))),FU26-HLOOKUP(FU4+5,Journalier_HLV_Inter,24,FALSE),IF(AND(WEEKDAY(FU4,2)=5,COUNTIF(Jours_fériés,FU4+3)),FU26-HLOOKUP(FU4+4,Journalier_HLV_Inter,24,FALSE),IF(COUNTIF(Week_end,FU4),0,IF(COUNTIF(Jours_fériés,FU4),0,FU26-HLOOKUP(FU4+1,Journalier_HLV_Inter,24,FALSE)))))))))))))</f>
        <v>0</v>
      </c>
      <c r="FV35" s="70">
        <f>IF(WEEKDAY(FV4,2)=5,(FV26-HLOOKUP(FV4+3,Journalier_HLV_Inter,24,FALSE)),IF(AND(WEEKDAY(FV4,2)=1,COUNTIF(Jours_fériés,AND(FV4+1,IE+2))),FV26-HLOOKUP(FV4+3,Journalier_HLV_Inter,24,FALSE),IF(AND(WEEKDAY(FV4,2)=1,COUNTIF(Jours_fériés,FV4+1)),FV26-HLOOKUP(FV4+2,Journalier_HLV_Inter,24,FALSE),IF(AND(WEEKDAY(FV4,2)=2,COUNTIF(Jours_fériés,AND(FV4+1,FV4+2))),FV26-HLOOKUP(FV4+3,Journalier_HLV_Inter,24,FALSE),IF(AND(WEEKDAY(FV4,2)=2,COUNTIF(Jours_fériés,FV4+1)),FV26-HLOOKUP(FV4+2,Journalier_HLV_Inter,24,FALSE),IF(AND(WEEKDAY(FV4,2)=3,COUNTIF(Jours_fériés,AND(FV4+1,FV4+2))),FV26-HLOOKUP(FV4+5,Journalier_HLV_Inter,24,FALSE),IF(AND(WEEKDAY(FV4,2)=3,COUNTIF(Jours_fériés,FV4+1)),FV26-HLOOKUP(FV4+2,Journalier_HLV_Inter,24,FALSE),IF(AND(WEEKDAY(FV4,2)=4,COUNTIF(Jours_fériés,FV4+1)),FV26-HLOOKUP(FV4+4,Journalier_HLV_Inter,24,FALSE),IF(AND(WEEKDAY(FV4,2)=4,COUNTIF(Jours_fériés,AND(FV4+1,FV4+4))),FV26-HLOOKUP(FV4+5,Journalier_HLV_Inter,24,FALSE),IF(AND(WEEKDAY(FV4,2)=5,COUNTIF(Jours_fériés,FV4+3)),FV26-HLOOKUP(FV4+4,Journalier_HLV_Inter,24,FALSE),IF(COUNTIF(Week_end,FV4),0,IF(COUNTIF(Jours_fériés,FV4),0,FV26-HLOOKUP(FV4+1,Journalier_HLV_Inter,24,FALSE)))))))))))))</f>
        <v>0</v>
      </c>
      <c r="FW35" s="70">
        <f>IF(WEEKDAY(FW4,2)=5,(FW26-HLOOKUP(FW4+3,Journalier_HLV_Inter,24,FALSE)),IF(AND(WEEKDAY(FW4,2)=1,COUNTIF(Jours_fériés,AND(FW4+1,IE+2))),FW26-HLOOKUP(FW4+3,Journalier_HLV_Inter,24,FALSE),IF(AND(WEEKDAY(FW4,2)=1,COUNTIF(Jours_fériés,FW4+1)),FW26-HLOOKUP(FW4+2,Journalier_HLV_Inter,24,FALSE),IF(AND(WEEKDAY(FW4,2)=2,COUNTIF(Jours_fériés,AND(FW4+1,FW4+2))),FW26-HLOOKUP(FW4+3,Journalier_HLV_Inter,24,FALSE),IF(AND(WEEKDAY(FW4,2)=2,COUNTIF(Jours_fériés,FW4+1)),FW26-HLOOKUP(FW4+2,Journalier_HLV_Inter,24,FALSE),IF(AND(WEEKDAY(FW4,2)=3,COUNTIF(Jours_fériés,AND(FW4+1,FW4+2))),FW26-HLOOKUP(FW4+5,Journalier_HLV_Inter,24,FALSE),IF(AND(WEEKDAY(FW4,2)=3,COUNTIF(Jours_fériés,FW4+1)),FW26-HLOOKUP(FW4+2,Journalier_HLV_Inter,24,FALSE),IF(AND(WEEKDAY(FW4,2)=4,COUNTIF(Jours_fériés,FW4+1)),FW26-HLOOKUP(FW4+4,Journalier_HLV_Inter,24,FALSE),IF(AND(WEEKDAY(FW4,2)=4,COUNTIF(Jours_fériés,AND(FW4+1,FW4+4))),FW26-HLOOKUP(FW4+5,Journalier_HLV_Inter,24,FALSE),IF(AND(WEEKDAY(FW4,2)=5,COUNTIF(Jours_fériés,FW4+3)),FW26-HLOOKUP(FW4+4,Journalier_HLV_Inter,24,FALSE),IF(COUNTIF(Week_end,FW4),0,IF(COUNTIF(Jours_fériés,FW4),0,FW26-HLOOKUP(FW4+1,Journalier_HLV_Inter,24,FALSE)))))))))))))</f>
        <v>0</v>
      </c>
      <c r="FX35" s="70">
        <f>IF(WEEKDAY(FX4,2)=5,(FX26-HLOOKUP(FX4+3,Journalier_HLV_Inter,24,FALSE)),IF(AND(WEEKDAY(FX4,2)=1,COUNTIF(Jours_fériés,AND(FX4+1,IE+2))),FX26-HLOOKUP(FX4+3,Journalier_HLV_Inter,24,FALSE),IF(AND(WEEKDAY(FX4,2)=1,COUNTIF(Jours_fériés,FX4+1)),FX26-HLOOKUP(FX4+2,Journalier_HLV_Inter,24,FALSE),IF(AND(WEEKDAY(FX4,2)=2,COUNTIF(Jours_fériés,AND(FX4+1,FX4+2))),FX26-HLOOKUP(FX4+3,Journalier_HLV_Inter,24,FALSE),IF(AND(WEEKDAY(FX4,2)=2,COUNTIF(Jours_fériés,FX4+1)),FX26-HLOOKUP(FX4+2,Journalier_HLV_Inter,24,FALSE),IF(AND(WEEKDAY(FX4,2)=3,COUNTIF(Jours_fériés,AND(FX4+1,FX4+2))),FX26-HLOOKUP(FX4+5,Journalier_HLV_Inter,24,FALSE),IF(AND(WEEKDAY(FX4,2)=3,COUNTIF(Jours_fériés,FX4+1)),FX26-HLOOKUP(FX4+2,Journalier_HLV_Inter,24,FALSE),IF(AND(WEEKDAY(FX4,2)=4,COUNTIF(Jours_fériés,FX4+1)),FX26-HLOOKUP(FX4+4,Journalier_HLV_Inter,24,FALSE),IF(AND(WEEKDAY(FX4,2)=4,COUNTIF(Jours_fériés,AND(FX4+1,FX4+4))),FX26-HLOOKUP(FX4+5,Journalier_HLV_Inter,24,FALSE),IF(AND(WEEKDAY(FX4,2)=5,COUNTIF(Jours_fériés,FX4+3)),FX26-HLOOKUP(FX4+4,Journalier_HLV_Inter,24,FALSE),IF(COUNTIF(Week_end,FX4),0,IF(COUNTIF(Jours_fériés,FX4),0,FX26-HLOOKUP(FX4+1,Journalier_HLV_Inter,24,FALSE)))))))))))))</f>
        <v>0</v>
      </c>
      <c r="FY35" s="70">
        <f>IF(WEEKDAY(FY4,2)=5,(FY26-HLOOKUP(FY4+3,Journalier_HLV_Inter,24,FALSE)),IF(AND(WEEKDAY(FY4,2)=1,COUNTIF(Jours_fériés,AND(FY4+1,IE+2))),FY26-HLOOKUP(FY4+3,Journalier_HLV_Inter,24,FALSE),IF(AND(WEEKDAY(FY4,2)=1,COUNTIF(Jours_fériés,FY4+1)),FY26-HLOOKUP(FY4+2,Journalier_HLV_Inter,24,FALSE),IF(AND(WEEKDAY(FY4,2)=2,COUNTIF(Jours_fériés,AND(FY4+1,FY4+2))),FY26-HLOOKUP(FY4+3,Journalier_HLV_Inter,24,FALSE),IF(AND(WEEKDAY(FY4,2)=2,COUNTIF(Jours_fériés,FY4+1)),FY26-HLOOKUP(FY4+2,Journalier_HLV_Inter,24,FALSE),IF(AND(WEEKDAY(FY4,2)=3,COUNTIF(Jours_fériés,AND(FY4+1,FY4+2))),FY26-HLOOKUP(FY4+5,Journalier_HLV_Inter,24,FALSE),IF(AND(WEEKDAY(FY4,2)=3,COUNTIF(Jours_fériés,FY4+1)),FY26-HLOOKUP(FY4+2,Journalier_HLV_Inter,24,FALSE),IF(AND(WEEKDAY(FY4,2)=4,COUNTIF(Jours_fériés,FY4+1)),FY26-HLOOKUP(FY4+4,Journalier_HLV_Inter,24,FALSE),IF(AND(WEEKDAY(FY4,2)=4,COUNTIF(Jours_fériés,AND(FY4+1,FY4+4))),FY26-HLOOKUP(FY4+5,Journalier_HLV_Inter,24,FALSE),IF(AND(WEEKDAY(FY4,2)=5,COUNTIF(Jours_fériés,FY4+3)),FY26-HLOOKUP(FY4+4,Journalier_HLV_Inter,24,FALSE),IF(COUNTIF(Week_end,FY4),0,IF(COUNTIF(Jours_fériés,FY4),0,FY26-HLOOKUP(FY4+1,Journalier_HLV_Inter,24,FALSE)))))))))))))</f>
        <v>0</v>
      </c>
      <c r="FZ35" s="70">
        <f>IF(WEEKDAY(FZ4,2)=5,(FZ26-HLOOKUP(FZ4+3,Journalier_HLV_Inter,24,FALSE)),IF(AND(WEEKDAY(FZ4,2)=1,COUNTIF(Jours_fériés,AND(FZ4+1,IE+2))),FZ26-HLOOKUP(FZ4+3,Journalier_HLV_Inter,24,FALSE),IF(AND(WEEKDAY(FZ4,2)=1,COUNTIF(Jours_fériés,FZ4+1)),FZ26-HLOOKUP(FZ4+2,Journalier_HLV_Inter,24,FALSE),IF(AND(WEEKDAY(FZ4,2)=2,COUNTIF(Jours_fériés,AND(FZ4+1,FZ4+2))),FZ26-HLOOKUP(FZ4+3,Journalier_HLV_Inter,24,FALSE),IF(AND(WEEKDAY(FZ4,2)=2,COUNTIF(Jours_fériés,FZ4+1)),FZ26-HLOOKUP(FZ4+2,Journalier_HLV_Inter,24,FALSE),IF(AND(WEEKDAY(FZ4,2)=3,COUNTIF(Jours_fériés,AND(FZ4+1,FZ4+2))),FZ26-HLOOKUP(FZ4+5,Journalier_HLV_Inter,24,FALSE),IF(AND(WEEKDAY(FZ4,2)=3,COUNTIF(Jours_fériés,FZ4+1)),FZ26-HLOOKUP(FZ4+2,Journalier_HLV_Inter,24,FALSE),IF(AND(WEEKDAY(FZ4,2)=4,COUNTIF(Jours_fériés,FZ4+1)),FZ26-HLOOKUP(FZ4+4,Journalier_HLV_Inter,24,FALSE),IF(AND(WEEKDAY(FZ4,2)=4,COUNTIF(Jours_fériés,AND(FZ4+1,FZ4+4))),FZ26-HLOOKUP(FZ4+5,Journalier_HLV_Inter,24,FALSE),IF(AND(WEEKDAY(FZ4,2)=5,COUNTIF(Jours_fériés,FZ4+3)),FZ26-HLOOKUP(FZ4+4,Journalier_HLV_Inter,24,FALSE),IF(COUNTIF(Week_end,FZ4),0,IF(COUNTIF(Jours_fériés,FZ4),0,FZ26-HLOOKUP(FZ4+1,Journalier_HLV_Inter,24,FALSE)))))))))))))</f>
        <v>0</v>
      </c>
      <c r="GA35" s="70">
        <f>IF(WEEKDAY(GA4,2)=5,(GA26-HLOOKUP(GA4+3,Journalier_HLV_Inter,24,FALSE)),IF(AND(WEEKDAY(GA4,2)=1,COUNTIF(Jours_fériés,AND(GA4+1,IE+2))),GA26-HLOOKUP(GA4+3,Journalier_HLV_Inter,24,FALSE),IF(AND(WEEKDAY(GA4,2)=1,COUNTIF(Jours_fériés,GA4+1)),GA26-HLOOKUP(GA4+2,Journalier_HLV_Inter,24,FALSE),IF(AND(WEEKDAY(GA4,2)=2,COUNTIF(Jours_fériés,AND(GA4+1,GA4+2))),GA26-HLOOKUP(GA4+3,Journalier_HLV_Inter,24,FALSE),IF(AND(WEEKDAY(GA4,2)=2,COUNTIF(Jours_fériés,GA4+1)),GA26-HLOOKUP(GA4+2,Journalier_HLV_Inter,24,FALSE),IF(AND(WEEKDAY(GA4,2)=3,COUNTIF(Jours_fériés,AND(GA4+1,GA4+2))),GA26-HLOOKUP(GA4+5,Journalier_HLV_Inter,24,FALSE),IF(AND(WEEKDAY(GA4,2)=3,COUNTIF(Jours_fériés,GA4+1)),GA26-HLOOKUP(GA4+2,Journalier_HLV_Inter,24,FALSE),IF(AND(WEEKDAY(GA4,2)=4,COUNTIF(Jours_fériés,GA4+1)),GA26-HLOOKUP(GA4+4,Journalier_HLV_Inter,24,FALSE),IF(AND(WEEKDAY(GA4,2)=4,COUNTIF(Jours_fériés,AND(GA4+1,GA4+4))),GA26-HLOOKUP(GA4+5,Journalier_HLV_Inter,24,FALSE),IF(AND(WEEKDAY(GA4,2)=5,COUNTIF(Jours_fériés,GA4+3)),GA26-HLOOKUP(GA4+4,Journalier_HLV_Inter,24,FALSE),IF(COUNTIF(Week_end,GA4),0,IF(COUNTIF(Jours_fériés,GA4),0,GA26-HLOOKUP(GA4+1,Journalier_HLV_Inter,24,FALSE)))))))))))))</f>
        <v>0</v>
      </c>
      <c r="GB35" s="70">
        <f>IF(WEEKDAY(GB4,2)=5,(GB26-HLOOKUP(GB4+3,Journalier_HLV_Inter,24,FALSE)),IF(AND(WEEKDAY(GB4,2)=1,COUNTIF(Jours_fériés,AND(GB4+1,IE+2))),GB26-HLOOKUP(GB4+3,Journalier_HLV_Inter,24,FALSE),IF(AND(WEEKDAY(GB4,2)=1,COUNTIF(Jours_fériés,GB4+1)),GB26-HLOOKUP(GB4+2,Journalier_HLV_Inter,24,FALSE),IF(AND(WEEKDAY(GB4,2)=2,COUNTIF(Jours_fériés,AND(GB4+1,GB4+2))),GB26-HLOOKUP(GB4+3,Journalier_HLV_Inter,24,FALSE),IF(AND(WEEKDAY(GB4,2)=2,COUNTIF(Jours_fériés,GB4+1)),GB26-HLOOKUP(GB4+2,Journalier_HLV_Inter,24,FALSE),IF(AND(WEEKDAY(GB4,2)=3,COUNTIF(Jours_fériés,AND(GB4+1,GB4+2))),GB26-HLOOKUP(GB4+5,Journalier_HLV_Inter,24,FALSE),IF(AND(WEEKDAY(GB4,2)=3,COUNTIF(Jours_fériés,GB4+1)),GB26-HLOOKUP(GB4+2,Journalier_HLV_Inter,24,FALSE),IF(AND(WEEKDAY(GB4,2)=4,COUNTIF(Jours_fériés,GB4+1)),GB26-HLOOKUP(GB4+4,Journalier_HLV_Inter,24,FALSE),IF(AND(WEEKDAY(GB4,2)=4,COUNTIF(Jours_fériés,AND(GB4+1,GB4+4))),GB26-HLOOKUP(GB4+5,Journalier_HLV_Inter,24,FALSE),IF(AND(WEEKDAY(GB4,2)=5,COUNTIF(Jours_fériés,GB4+3)),GB26-HLOOKUP(GB4+4,Journalier_HLV_Inter,24,FALSE),IF(COUNTIF(Week_end,GB4),0,IF(COUNTIF(Jours_fériés,GB4),0,GB26-HLOOKUP(GB4+1,Journalier_HLV_Inter,24,FALSE)))))))))))))</f>
        <v>0</v>
      </c>
      <c r="GC35" s="70">
        <f>IF(WEEKDAY(GC4,2)=5,(GC26-HLOOKUP(GC4+3,Journalier_HLV_Inter,24,FALSE)),IF(AND(WEEKDAY(GC4,2)=1,COUNTIF(Jours_fériés,AND(GC4+1,IE+2))),GC26-HLOOKUP(GC4+3,Journalier_HLV_Inter,24,FALSE),IF(AND(WEEKDAY(GC4,2)=1,COUNTIF(Jours_fériés,GC4+1)),GC26-HLOOKUP(GC4+2,Journalier_HLV_Inter,24,FALSE),IF(AND(WEEKDAY(GC4,2)=2,COUNTIF(Jours_fériés,AND(GC4+1,GC4+2))),GC26-HLOOKUP(GC4+3,Journalier_HLV_Inter,24,FALSE),IF(AND(WEEKDAY(GC4,2)=2,COUNTIF(Jours_fériés,GC4+1)),GC26-HLOOKUP(GC4+2,Journalier_HLV_Inter,24,FALSE),IF(AND(WEEKDAY(GC4,2)=3,COUNTIF(Jours_fériés,AND(GC4+1,GC4+2))),GC26-HLOOKUP(GC4+5,Journalier_HLV_Inter,24,FALSE),IF(AND(WEEKDAY(GC4,2)=3,COUNTIF(Jours_fériés,GC4+1)),GC26-HLOOKUP(GC4+2,Journalier_HLV_Inter,24,FALSE),IF(AND(WEEKDAY(GC4,2)=4,COUNTIF(Jours_fériés,GC4+1)),GC26-HLOOKUP(GC4+4,Journalier_HLV_Inter,24,FALSE),IF(AND(WEEKDAY(GC4,2)=4,COUNTIF(Jours_fériés,AND(GC4+1,GC4+4))),GC26-HLOOKUP(GC4+5,Journalier_HLV_Inter,24,FALSE),IF(AND(WEEKDAY(GC4,2)=5,COUNTIF(Jours_fériés,GC4+3)),GC26-HLOOKUP(GC4+4,Journalier_HLV_Inter,24,FALSE),IF(COUNTIF(Week_end,GC4),0,IF(COUNTIF(Jours_fériés,GC4),0,GC26-HLOOKUP(GC4+1,Journalier_HLV_Inter,24,FALSE)))))))))))))</f>
        <v>0</v>
      </c>
      <c r="GD35" s="70">
        <f>IF(WEEKDAY(GD4,2)=5,(GD26-HLOOKUP(GD4+3,Journalier_HLV_Inter,24,FALSE)),IF(AND(WEEKDAY(GD4,2)=1,COUNTIF(Jours_fériés,AND(GD4+1,IE+2))),GD26-HLOOKUP(GD4+3,Journalier_HLV_Inter,24,FALSE),IF(AND(WEEKDAY(GD4,2)=1,COUNTIF(Jours_fériés,GD4+1)),GD26-HLOOKUP(GD4+2,Journalier_HLV_Inter,24,FALSE),IF(AND(WEEKDAY(GD4,2)=2,COUNTIF(Jours_fériés,AND(GD4+1,GD4+2))),GD26-HLOOKUP(GD4+3,Journalier_HLV_Inter,24,FALSE),IF(AND(WEEKDAY(GD4,2)=2,COUNTIF(Jours_fériés,GD4+1)),GD26-HLOOKUP(GD4+2,Journalier_HLV_Inter,24,FALSE),IF(AND(WEEKDAY(GD4,2)=3,COUNTIF(Jours_fériés,AND(GD4+1,GD4+2))),GD26-HLOOKUP(GD4+5,Journalier_HLV_Inter,24,FALSE),IF(AND(WEEKDAY(GD4,2)=3,COUNTIF(Jours_fériés,GD4+1)),GD26-HLOOKUP(GD4+2,Journalier_HLV_Inter,24,FALSE),IF(AND(WEEKDAY(GD4,2)=4,COUNTIF(Jours_fériés,GD4+1)),GD26-HLOOKUP(GD4+4,Journalier_HLV_Inter,24,FALSE),IF(AND(WEEKDAY(GD4,2)=4,COUNTIF(Jours_fériés,AND(GD4+1,GD4+4))),GD26-HLOOKUP(GD4+5,Journalier_HLV_Inter,24,FALSE),IF(AND(WEEKDAY(GD4,2)=5,COUNTIF(Jours_fériés,GD4+3)),GD26-HLOOKUP(GD4+4,Journalier_HLV_Inter,24,FALSE),IF(COUNTIF(Week_end,GD4),0,IF(COUNTIF(Jours_fériés,GD4),0,GD26-HLOOKUP(GD4+1,Journalier_HLV_Inter,24,FALSE)))))))))))))</f>
        <v>0</v>
      </c>
      <c r="GE35" s="70">
        <f>IF(WEEKDAY(GE4,2)=5,(GE26-HLOOKUP(GE4+3,Journalier_HLV_Inter,24,FALSE)),IF(AND(WEEKDAY(GE4,2)=1,COUNTIF(Jours_fériés,AND(GE4+1,IE+2))),GE26-HLOOKUP(GE4+3,Journalier_HLV_Inter,24,FALSE),IF(AND(WEEKDAY(GE4,2)=1,COUNTIF(Jours_fériés,GE4+1)),GE26-HLOOKUP(GE4+2,Journalier_HLV_Inter,24,FALSE),IF(AND(WEEKDAY(GE4,2)=2,COUNTIF(Jours_fériés,AND(GE4+1,GE4+2))),GE26-HLOOKUP(GE4+3,Journalier_HLV_Inter,24,FALSE),IF(AND(WEEKDAY(GE4,2)=2,COUNTIF(Jours_fériés,GE4+1)),GE26-HLOOKUP(GE4+2,Journalier_HLV_Inter,24,FALSE),IF(AND(WEEKDAY(GE4,2)=3,COUNTIF(Jours_fériés,AND(GE4+1,GE4+2))),GE26-HLOOKUP(GE4+5,Journalier_HLV_Inter,24,FALSE),IF(AND(WEEKDAY(GE4,2)=3,COUNTIF(Jours_fériés,GE4+1)),GE26-HLOOKUP(GE4+2,Journalier_HLV_Inter,24,FALSE),IF(AND(WEEKDAY(GE4,2)=4,COUNTIF(Jours_fériés,GE4+1)),GE26-HLOOKUP(GE4+4,Journalier_HLV_Inter,24,FALSE),IF(AND(WEEKDAY(GE4,2)=4,COUNTIF(Jours_fériés,AND(GE4+1,GE4+4))),GE26-HLOOKUP(GE4+5,Journalier_HLV_Inter,24,FALSE),IF(AND(WEEKDAY(GE4,2)=5,COUNTIF(Jours_fériés,GE4+3)),GE26-HLOOKUP(GE4+4,Journalier_HLV_Inter,24,FALSE),IF(COUNTIF(Week_end,GE4),0,IF(COUNTIF(Jours_fériés,GE4),0,GE26-HLOOKUP(GE4+1,Journalier_HLV_Inter,24,FALSE)))))))))))))</f>
        <v>0</v>
      </c>
      <c r="GF35" s="70">
        <f>IF(WEEKDAY(GF4,2)=5,(GF26-HLOOKUP(GF4+3,Journalier_HLV_Inter,24,FALSE)),IF(AND(WEEKDAY(GF4,2)=1,COUNTIF(Jours_fériés,AND(GF4+1,IE+2))),GF26-HLOOKUP(GF4+3,Journalier_HLV_Inter,24,FALSE),IF(AND(WEEKDAY(GF4,2)=1,COUNTIF(Jours_fériés,GF4+1)),GF26-HLOOKUP(GF4+2,Journalier_HLV_Inter,24,FALSE),IF(AND(WEEKDAY(GF4,2)=2,COUNTIF(Jours_fériés,AND(GF4+1,GF4+2))),GF26-HLOOKUP(GF4+3,Journalier_HLV_Inter,24,FALSE),IF(AND(WEEKDAY(GF4,2)=2,COUNTIF(Jours_fériés,GF4+1)),GF26-HLOOKUP(GF4+2,Journalier_HLV_Inter,24,FALSE),IF(AND(WEEKDAY(GF4,2)=3,COUNTIF(Jours_fériés,AND(GF4+1,GF4+2))),GF26-HLOOKUP(GF4+5,Journalier_HLV_Inter,24,FALSE),IF(AND(WEEKDAY(GF4,2)=3,COUNTIF(Jours_fériés,GF4+1)),GF26-HLOOKUP(GF4+2,Journalier_HLV_Inter,24,FALSE),IF(AND(WEEKDAY(GF4,2)=4,COUNTIF(Jours_fériés,GF4+1)),GF26-HLOOKUP(GF4+4,Journalier_HLV_Inter,24,FALSE),IF(AND(WEEKDAY(GF4,2)=4,COUNTIF(Jours_fériés,AND(GF4+1,GF4+4))),GF26-HLOOKUP(GF4+5,Journalier_HLV_Inter,24,FALSE),IF(AND(WEEKDAY(GF4,2)=5,COUNTIF(Jours_fériés,GF4+3)),GF26-HLOOKUP(GF4+4,Journalier_HLV_Inter,24,FALSE),IF(COUNTIF(Week_end,GF4),0,IF(COUNTIF(Jours_fériés,GF4),0,GF26-HLOOKUP(GF4+1,Journalier_HLV_Inter,24,FALSE)))))))))))))</f>
        <v>0</v>
      </c>
      <c r="GG35" s="70">
        <f>IF(WEEKDAY(GG4,2)=5,(GG26-HLOOKUP(GG4+3,Journalier_HLV_Inter,24,FALSE)),IF(AND(WEEKDAY(GG4,2)=1,COUNTIF(Jours_fériés,AND(GG4+1,IE+2))),GG26-HLOOKUP(GG4+3,Journalier_HLV_Inter,24,FALSE),IF(AND(WEEKDAY(GG4,2)=1,COUNTIF(Jours_fériés,GG4+1)),GG26-HLOOKUP(GG4+2,Journalier_HLV_Inter,24,FALSE),IF(AND(WEEKDAY(GG4,2)=2,COUNTIF(Jours_fériés,AND(GG4+1,GG4+2))),GG26-HLOOKUP(GG4+3,Journalier_HLV_Inter,24,FALSE),IF(AND(WEEKDAY(GG4,2)=2,COUNTIF(Jours_fériés,GG4+1)),GG26-HLOOKUP(GG4+2,Journalier_HLV_Inter,24,FALSE),IF(AND(WEEKDAY(GG4,2)=3,COUNTIF(Jours_fériés,AND(GG4+1,GG4+2))),GG26-HLOOKUP(GG4+5,Journalier_HLV_Inter,24,FALSE),IF(AND(WEEKDAY(GG4,2)=3,COUNTIF(Jours_fériés,GG4+1)),GG26-HLOOKUP(GG4+2,Journalier_HLV_Inter,24,FALSE),IF(AND(WEEKDAY(GG4,2)=4,COUNTIF(Jours_fériés,GG4+1)),GG26-HLOOKUP(GG4+4,Journalier_HLV_Inter,24,FALSE),IF(AND(WEEKDAY(GG4,2)=4,COUNTIF(Jours_fériés,AND(GG4+1,GG4+4))),GG26-HLOOKUP(GG4+5,Journalier_HLV_Inter,24,FALSE),IF(AND(WEEKDAY(GG4,2)=5,COUNTIF(Jours_fériés,GG4+3)),GG26-HLOOKUP(GG4+4,Journalier_HLV_Inter,24,FALSE),IF(COUNTIF(Week_end,GG4),0,IF(COUNTIF(Jours_fériés,GG4),0,GG26-HLOOKUP(GG4+1,Journalier_HLV_Inter,24,FALSE)))))))))))))</f>
        <v>0</v>
      </c>
      <c r="GH35" s="70">
        <f>IF(WEEKDAY(GH4,2)=5,(GH26-HLOOKUP(GH4+3,Journalier_HLV_Inter,24,FALSE)),IF(AND(WEEKDAY(GH4,2)=1,COUNTIF(Jours_fériés,AND(GH4+1,IE+2))),GH26-HLOOKUP(GH4+3,Journalier_HLV_Inter,24,FALSE),IF(AND(WEEKDAY(GH4,2)=1,COUNTIF(Jours_fériés,GH4+1)),GH26-HLOOKUP(GH4+2,Journalier_HLV_Inter,24,FALSE),IF(AND(WEEKDAY(GH4,2)=2,COUNTIF(Jours_fériés,AND(GH4+1,GH4+2))),GH26-HLOOKUP(GH4+3,Journalier_HLV_Inter,24,FALSE),IF(AND(WEEKDAY(GH4,2)=2,COUNTIF(Jours_fériés,GH4+1)),GH26-HLOOKUP(GH4+2,Journalier_HLV_Inter,24,FALSE),IF(AND(WEEKDAY(GH4,2)=3,COUNTIF(Jours_fériés,AND(GH4+1,GH4+2))),GH26-HLOOKUP(GH4+5,Journalier_HLV_Inter,24,FALSE),IF(AND(WEEKDAY(GH4,2)=3,COUNTIF(Jours_fériés,GH4+1)),GH26-HLOOKUP(GH4+2,Journalier_HLV_Inter,24,FALSE),IF(AND(WEEKDAY(GH4,2)=4,COUNTIF(Jours_fériés,GH4+1)),GH26-HLOOKUP(GH4+4,Journalier_HLV_Inter,24,FALSE),IF(AND(WEEKDAY(GH4,2)=4,COUNTIF(Jours_fériés,AND(GH4+1,GH4+4))),GH26-HLOOKUP(GH4+5,Journalier_HLV_Inter,24,FALSE),IF(AND(WEEKDAY(GH4,2)=5,COUNTIF(Jours_fériés,GH4+3)),GH26-HLOOKUP(GH4+4,Journalier_HLV_Inter,24,FALSE),IF(COUNTIF(Week_end,GH4),0,IF(COUNTIF(Jours_fériés,GH4),0,GH26-HLOOKUP(GH4+1,Journalier_HLV_Inter,24,FALSE)))))))))))))</f>
        <v>0</v>
      </c>
      <c r="GI35" s="70">
        <f>IF(WEEKDAY(GI4,2)=5,(GI26-HLOOKUP(GI4+3,Journalier_HLV_Inter,24,FALSE)),IF(AND(WEEKDAY(GI4,2)=1,COUNTIF(Jours_fériés,AND(GI4+1,IE+2))),GI26-HLOOKUP(GI4+3,Journalier_HLV_Inter,24,FALSE),IF(AND(WEEKDAY(GI4,2)=1,COUNTIF(Jours_fériés,GI4+1)),GI26-HLOOKUP(GI4+2,Journalier_HLV_Inter,24,FALSE),IF(AND(WEEKDAY(GI4,2)=2,COUNTIF(Jours_fériés,AND(GI4+1,GI4+2))),GI26-HLOOKUP(GI4+3,Journalier_HLV_Inter,24,FALSE),IF(AND(WEEKDAY(GI4,2)=2,COUNTIF(Jours_fériés,GI4+1)),GI26-HLOOKUP(GI4+2,Journalier_HLV_Inter,24,FALSE),IF(AND(WEEKDAY(GI4,2)=3,COUNTIF(Jours_fériés,AND(GI4+1,GI4+2))),GI26-HLOOKUP(GI4+5,Journalier_HLV_Inter,24,FALSE),IF(AND(WEEKDAY(GI4,2)=3,COUNTIF(Jours_fériés,GI4+1)),GI26-HLOOKUP(GI4+2,Journalier_HLV_Inter,24,FALSE),IF(AND(WEEKDAY(GI4,2)=4,COUNTIF(Jours_fériés,GI4+1)),GI26-HLOOKUP(GI4+4,Journalier_HLV_Inter,24,FALSE),IF(AND(WEEKDAY(GI4,2)=4,COUNTIF(Jours_fériés,AND(GI4+1,GI4+4))),GI26-HLOOKUP(GI4+5,Journalier_HLV_Inter,24,FALSE),IF(AND(WEEKDAY(GI4,2)=5,COUNTIF(Jours_fériés,GI4+3)),GI26-HLOOKUP(GI4+4,Journalier_HLV_Inter,24,FALSE),IF(COUNTIF(Week_end,GI4),0,IF(COUNTIF(Jours_fériés,GI4),0,GI26-HLOOKUP(GI4+1,Journalier_HLV_Inter,24,FALSE)))))))))))))</f>
        <v>0</v>
      </c>
      <c r="GJ35" s="70">
        <f>IF(WEEKDAY(GJ4,2)=5,(GJ26-HLOOKUP(GJ4+3,Journalier_HLV_Inter,24,FALSE)),IF(AND(WEEKDAY(GJ4,2)=1,COUNTIF(Jours_fériés,AND(GJ4+1,IE+2))),GJ26-HLOOKUP(GJ4+3,Journalier_HLV_Inter,24,FALSE),IF(AND(WEEKDAY(GJ4,2)=1,COUNTIF(Jours_fériés,GJ4+1)),GJ26-HLOOKUP(GJ4+2,Journalier_HLV_Inter,24,FALSE),IF(AND(WEEKDAY(GJ4,2)=2,COUNTIF(Jours_fériés,AND(GJ4+1,GJ4+2))),GJ26-HLOOKUP(GJ4+3,Journalier_HLV_Inter,24,FALSE),IF(AND(WEEKDAY(GJ4,2)=2,COUNTIF(Jours_fériés,GJ4+1)),GJ26-HLOOKUP(GJ4+2,Journalier_HLV_Inter,24,FALSE),IF(AND(WEEKDAY(GJ4,2)=3,COUNTIF(Jours_fériés,AND(GJ4+1,GJ4+2))),GJ26-HLOOKUP(GJ4+5,Journalier_HLV_Inter,24,FALSE),IF(AND(WEEKDAY(GJ4,2)=3,COUNTIF(Jours_fériés,GJ4+1)),GJ26-HLOOKUP(GJ4+2,Journalier_HLV_Inter,24,FALSE),IF(AND(WEEKDAY(GJ4,2)=4,COUNTIF(Jours_fériés,GJ4+1)),GJ26-HLOOKUP(GJ4+4,Journalier_HLV_Inter,24,FALSE),IF(AND(WEEKDAY(GJ4,2)=4,COUNTIF(Jours_fériés,AND(GJ4+1,GJ4+4))),GJ26-HLOOKUP(GJ4+5,Journalier_HLV_Inter,24,FALSE),IF(AND(WEEKDAY(GJ4,2)=5,COUNTIF(Jours_fériés,GJ4+3)),GJ26-HLOOKUP(GJ4+4,Journalier_HLV_Inter,24,FALSE),IF(COUNTIF(Week_end,GJ4),0,IF(COUNTIF(Jours_fériés,GJ4),0,GJ26-HLOOKUP(GJ4+1,Journalier_HLV_Inter,24,FALSE)))))))))))))</f>
        <v>0</v>
      </c>
      <c r="GK35" s="70">
        <f>IF(WEEKDAY(GK4,2)=5,(GK26-HLOOKUP(GK4+3,Journalier_HLV_Inter,24,FALSE)),IF(AND(WEEKDAY(GK4,2)=1,COUNTIF(Jours_fériés,AND(GK4+1,IE+2))),GK26-HLOOKUP(GK4+3,Journalier_HLV_Inter,24,FALSE),IF(AND(WEEKDAY(GK4,2)=1,COUNTIF(Jours_fériés,GK4+1)),GK26-HLOOKUP(GK4+2,Journalier_HLV_Inter,24,FALSE),IF(AND(WEEKDAY(GK4,2)=2,COUNTIF(Jours_fériés,AND(GK4+1,GK4+2))),GK26-HLOOKUP(GK4+3,Journalier_HLV_Inter,24,FALSE),IF(AND(WEEKDAY(GK4,2)=2,COUNTIF(Jours_fériés,GK4+1)),GK26-HLOOKUP(GK4+2,Journalier_HLV_Inter,24,FALSE),IF(AND(WEEKDAY(GK4,2)=3,COUNTIF(Jours_fériés,AND(GK4+1,GK4+2))),GK26-HLOOKUP(GK4+5,Journalier_HLV_Inter,24,FALSE),IF(AND(WEEKDAY(GK4,2)=3,COUNTIF(Jours_fériés,GK4+1)),GK26-HLOOKUP(GK4+2,Journalier_HLV_Inter,24,FALSE),IF(AND(WEEKDAY(GK4,2)=4,COUNTIF(Jours_fériés,GK4+1)),GK26-HLOOKUP(GK4+4,Journalier_HLV_Inter,24,FALSE),IF(AND(WEEKDAY(GK4,2)=4,COUNTIF(Jours_fériés,AND(GK4+1,GK4+4))),GK26-HLOOKUP(GK4+5,Journalier_HLV_Inter,24,FALSE),IF(AND(WEEKDAY(GK4,2)=5,COUNTIF(Jours_fériés,GK4+3)),GK26-HLOOKUP(GK4+4,Journalier_HLV_Inter,24,FALSE),IF(COUNTIF(Week_end,GK4),0,IF(COUNTIF(Jours_fériés,GK4),0,GK26-HLOOKUP(GK4+1,Journalier_HLV_Inter,24,FALSE)))))))))))))</f>
        <v>0</v>
      </c>
      <c r="GL35" s="70">
        <f>IF(WEEKDAY(GL4,2)=5,(GL26-HLOOKUP(GL4+3,Journalier_HLV_Inter,24,FALSE)),IF(AND(WEEKDAY(GL4,2)=1,COUNTIF(Jours_fériés,AND(GL4+1,IE+2))),GL26-HLOOKUP(GL4+3,Journalier_HLV_Inter,24,FALSE),IF(AND(WEEKDAY(GL4,2)=1,COUNTIF(Jours_fériés,GL4+1)),GL26-HLOOKUP(GL4+2,Journalier_HLV_Inter,24,FALSE),IF(AND(WEEKDAY(GL4,2)=2,COUNTIF(Jours_fériés,AND(GL4+1,GL4+2))),GL26-HLOOKUP(GL4+3,Journalier_HLV_Inter,24,FALSE),IF(AND(WEEKDAY(GL4,2)=2,COUNTIF(Jours_fériés,GL4+1)),GL26-HLOOKUP(GL4+2,Journalier_HLV_Inter,24,FALSE),IF(AND(WEEKDAY(GL4,2)=3,COUNTIF(Jours_fériés,AND(GL4+1,GL4+2))),GL26-HLOOKUP(GL4+5,Journalier_HLV_Inter,24,FALSE),IF(AND(WEEKDAY(GL4,2)=3,COUNTIF(Jours_fériés,GL4+1)),GL26-HLOOKUP(GL4+2,Journalier_HLV_Inter,24,FALSE),IF(AND(WEEKDAY(GL4,2)=4,COUNTIF(Jours_fériés,GL4+1)),GL26-HLOOKUP(GL4+4,Journalier_HLV_Inter,24,FALSE),IF(AND(WEEKDAY(GL4,2)=4,COUNTIF(Jours_fériés,AND(GL4+1,GL4+4))),GL26-HLOOKUP(GL4+5,Journalier_HLV_Inter,24,FALSE),IF(AND(WEEKDAY(GL4,2)=5,COUNTIF(Jours_fériés,GL4+3)),GL26-HLOOKUP(GL4+4,Journalier_HLV_Inter,24,FALSE),IF(COUNTIF(Week_end,GL4),0,IF(COUNTIF(Jours_fériés,GL4),0,GL26-HLOOKUP(GL4+1,Journalier_HLV_Inter,24,FALSE)))))))))))))</f>
        <v>0</v>
      </c>
      <c r="GM35" s="70">
        <f>IF(WEEKDAY(GM4,2)=5,(GM26-HLOOKUP(GM4+3,Journalier_HLV_Inter,24,FALSE)),IF(AND(WEEKDAY(GM4,2)=1,COUNTIF(Jours_fériés,AND(GM4+1,IE+2))),GM26-HLOOKUP(GM4+3,Journalier_HLV_Inter,24,FALSE),IF(AND(WEEKDAY(GM4,2)=1,COUNTIF(Jours_fériés,GM4+1)),GM26-HLOOKUP(GM4+2,Journalier_HLV_Inter,24,FALSE),IF(AND(WEEKDAY(GM4,2)=2,COUNTIF(Jours_fériés,AND(GM4+1,GM4+2))),GM26-HLOOKUP(GM4+3,Journalier_HLV_Inter,24,FALSE),IF(AND(WEEKDAY(GM4,2)=2,COUNTIF(Jours_fériés,GM4+1)),GM26-HLOOKUP(GM4+2,Journalier_HLV_Inter,24,FALSE),IF(AND(WEEKDAY(GM4,2)=3,COUNTIF(Jours_fériés,AND(GM4+1,GM4+2))),GM26-HLOOKUP(GM4+5,Journalier_HLV_Inter,24,FALSE),IF(AND(WEEKDAY(GM4,2)=3,COUNTIF(Jours_fériés,GM4+1)),GM26-HLOOKUP(GM4+2,Journalier_HLV_Inter,24,FALSE),IF(AND(WEEKDAY(GM4,2)=4,COUNTIF(Jours_fériés,GM4+1)),GM26-HLOOKUP(GM4+4,Journalier_HLV_Inter,24,FALSE),IF(AND(WEEKDAY(GM4,2)=4,COUNTIF(Jours_fériés,AND(GM4+1,GM4+4))),GM26-HLOOKUP(GM4+5,Journalier_HLV_Inter,24,FALSE),IF(AND(WEEKDAY(GM4,2)=5,COUNTIF(Jours_fériés,GM4+3)),GM26-HLOOKUP(GM4+4,Journalier_HLV_Inter,24,FALSE),IF(COUNTIF(Week_end,GM4),0,IF(COUNTIF(Jours_fériés,GM4),0,GM26-HLOOKUP(GM4+1,Journalier_HLV_Inter,24,FALSE)))))))))))))</f>
        <v>0</v>
      </c>
      <c r="GN35" s="70">
        <f>IF(WEEKDAY(GN4,2)=5,(GN26-HLOOKUP(GN4+3,Journalier_HLV_Inter,24,FALSE)),IF(AND(WEEKDAY(GN4,2)=1,COUNTIF(Jours_fériés,AND(GN4+1,IE+2))),GN26-HLOOKUP(GN4+3,Journalier_HLV_Inter,24,FALSE),IF(AND(WEEKDAY(GN4,2)=1,COUNTIF(Jours_fériés,GN4+1)),GN26-HLOOKUP(GN4+2,Journalier_HLV_Inter,24,FALSE),IF(AND(WEEKDAY(GN4,2)=2,COUNTIF(Jours_fériés,AND(GN4+1,GN4+2))),GN26-HLOOKUP(GN4+3,Journalier_HLV_Inter,24,FALSE),IF(AND(WEEKDAY(GN4,2)=2,COUNTIF(Jours_fériés,GN4+1)),GN26-HLOOKUP(GN4+2,Journalier_HLV_Inter,24,FALSE),IF(AND(WEEKDAY(GN4,2)=3,COUNTIF(Jours_fériés,AND(GN4+1,GN4+2))),GN26-HLOOKUP(GN4+5,Journalier_HLV_Inter,24,FALSE),IF(AND(WEEKDAY(GN4,2)=3,COUNTIF(Jours_fériés,GN4+1)),GN26-HLOOKUP(GN4+2,Journalier_HLV_Inter,24,FALSE),IF(AND(WEEKDAY(GN4,2)=4,COUNTIF(Jours_fériés,GN4+1)),GN26-HLOOKUP(GN4+4,Journalier_HLV_Inter,24,FALSE),IF(AND(WEEKDAY(GN4,2)=4,COUNTIF(Jours_fériés,AND(GN4+1,GN4+4))),GN26-HLOOKUP(GN4+5,Journalier_HLV_Inter,24,FALSE),IF(AND(WEEKDAY(GN4,2)=5,COUNTIF(Jours_fériés,GN4+3)),GN26-HLOOKUP(GN4+4,Journalier_HLV_Inter,24,FALSE),IF(COUNTIF(Week_end,GN4),0,IF(COUNTIF(Jours_fériés,GN4),0,GN26-HLOOKUP(GN4+1,Journalier_HLV_Inter,24,FALSE)))))))))))))</f>
        <v>0</v>
      </c>
      <c r="GO35" s="70">
        <f>IF(WEEKDAY(GO4,2)=5,(GO26-HLOOKUP(GO4+3,Journalier_HLV_Inter,24,FALSE)),IF(AND(WEEKDAY(GO4,2)=1,COUNTIF(Jours_fériés,AND(GO4+1,IE+2))),GO26-HLOOKUP(GO4+3,Journalier_HLV_Inter,24,FALSE),IF(AND(WEEKDAY(GO4,2)=1,COUNTIF(Jours_fériés,GO4+1)),GO26-HLOOKUP(GO4+2,Journalier_HLV_Inter,24,FALSE),IF(AND(WEEKDAY(GO4,2)=2,COUNTIF(Jours_fériés,AND(GO4+1,GO4+2))),GO26-HLOOKUP(GO4+3,Journalier_HLV_Inter,24,FALSE),IF(AND(WEEKDAY(GO4,2)=2,COUNTIF(Jours_fériés,GO4+1)),GO26-HLOOKUP(GO4+2,Journalier_HLV_Inter,24,FALSE),IF(AND(WEEKDAY(GO4,2)=3,COUNTIF(Jours_fériés,AND(GO4+1,GO4+2))),GO26-HLOOKUP(GO4+5,Journalier_HLV_Inter,24,FALSE),IF(AND(WEEKDAY(GO4,2)=3,COUNTIF(Jours_fériés,GO4+1)),GO26-HLOOKUP(GO4+2,Journalier_HLV_Inter,24,FALSE),IF(AND(WEEKDAY(GO4,2)=4,COUNTIF(Jours_fériés,GO4+1)),GO26-HLOOKUP(GO4+4,Journalier_HLV_Inter,24,FALSE),IF(AND(WEEKDAY(GO4,2)=4,COUNTIF(Jours_fériés,AND(GO4+1,GO4+4))),GO26-HLOOKUP(GO4+5,Journalier_HLV_Inter,24,FALSE),IF(AND(WEEKDAY(GO4,2)=5,COUNTIF(Jours_fériés,GO4+3)),GO26-HLOOKUP(GO4+4,Journalier_HLV_Inter,24,FALSE),IF(COUNTIF(Week_end,GO4),0,IF(COUNTIF(Jours_fériés,GO4),0,GO26-HLOOKUP(GO4+1,Journalier_HLV_Inter,24,FALSE)))))))))))))</f>
        <v>0</v>
      </c>
      <c r="GP35" s="70">
        <f>IF(WEEKDAY(GP4,2)=5,(GP26-HLOOKUP(GP4+3,Journalier_HLV_Inter,24,FALSE)),IF(AND(WEEKDAY(GP4,2)=1,COUNTIF(Jours_fériés,AND(GP4+1,IE+2))),GP26-HLOOKUP(GP4+3,Journalier_HLV_Inter,24,FALSE),IF(AND(WEEKDAY(GP4,2)=1,COUNTIF(Jours_fériés,GP4+1)),GP26-HLOOKUP(GP4+2,Journalier_HLV_Inter,24,FALSE),IF(AND(WEEKDAY(GP4,2)=2,COUNTIF(Jours_fériés,AND(GP4+1,GP4+2))),GP26-HLOOKUP(GP4+3,Journalier_HLV_Inter,24,FALSE),IF(AND(WEEKDAY(GP4,2)=2,COUNTIF(Jours_fériés,GP4+1)),GP26-HLOOKUP(GP4+2,Journalier_HLV_Inter,24,FALSE),IF(AND(WEEKDAY(GP4,2)=3,COUNTIF(Jours_fériés,AND(GP4+1,GP4+2))),GP26-HLOOKUP(GP4+5,Journalier_HLV_Inter,24,FALSE),IF(AND(WEEKDAY(GP4,2)=3,COUNTIF(Jours_fériés,GP4+1)),GP26-HLOOKUP(GP4+2,Journalier_HLV_Inter,24,FALSE),IF(AND(WEEKDAY(GP4,2)=4,COUNTIF(Jours_fériés,GP4+1)),GP26-HLOOKUP(GP4+4,Journalier_HLV_Inter,24,FALSE),IF(AND(WEEKDAY(GP4,2)=4,COUNTIF(Jours_fériés,AND(GP4+1,GP4+4))),GP26-HLOOKUP(GP4+5,Journalier_HLV_Inter,24,FALSE),IF(AND(WEEKDAY(GP4,2)=5,COUNTIF(Jours_fériés,GP4+3)),GP26-HLOOKUP(GP4+4,Journalier_HLV_Inter,24,FALSE),IF(COUNTIF(Week_end,GP4),0,IF(COUNTIF(Jours_fériés,GP4),0,GP26-HLOOKUP(GP4+1,Journalier_HLV_Inter,24,FALSE)))))))))))))</f>
        <v>0</v>
      </c>
      <c r="GQ35" s="70">
        <f>IF(WEEKDAY(GQ4,2)=5,(GQ26-HLOOKUP(GQ4+3,Journalier_HLV_Inter,24,FALSE)),IF(AND(WEEKDAY(GQ4,2)=1,COUNTIF(Jours_fériés,AND(GQ4+1,IE+2))),GQ26-HLOOKUP(GQ4+3,Journalier_HLV_Inter,24,FALSE),IF(AND(WEEKDAY(GQ4,2)=1,COUNTIF(Jours_fériés,GQ4+1)),GQ26-HLOOKUP(GQ4+2,Journalier_HLV_Inter,24,FALSE),IF(AND(WEEKDAY(GQ4,2)=2,COUNTIF(Jours_fériés,AND(GQ4+1,GQ4+2))),GQ26-HLOOKUP(GQ4+3,Journalier_HLV_Inter,24,FALSE),IF(AND(WEEKDAY(GQ4,2)=2,COUNTIF(Jours_fériés,GQ4+1)),GQ26-HLOOKUP(GQ4+2,Journalier_HLV_Inter,24,FALSE),IF(AND(WEEKDAY(GQ4,2)=3,COUNTIF(Jours_fériés,AND(GQ4+1,GQ4+2))),GQ26-HLOOKUP(GQ4+5,Journalier_HLV_Inter,24,FALSE),IF(AND(WEEKDAY(GQ4,2)=3,COUNTIF(Jours_fériés,GQ4+1)),GQ26-HLOOKUP(GQ4+2,Journalier_HLV_Inter,24,FALSE),IF(AND(WEEKDAY(GQ4,2)=4,COUNTIF(Jours_fériés,GQ4+1)),GQ26-HLOOKUP(GQ4+4,Journalier_HLV_Inter,24,FALSE),IF(AND(WEEKDAY(GQ4,2)=4,COUNTIF(Jours_fériés,AND(GQ4+1,GQ4+4))),GQ26-HLOOKUP(GQ4+5,Journalier_HLV_Inter,24,FALSE),IF(AND(WEEKDAY(GQ4,2)=5,COUNTIF(Jours_fériés,GQ4+3)),GQ26-HLOOKUP(GQ4+4,Journalier_HLV_Inter,24,FALSE),IF(COUNTIF(Week_end,GQ4),0,IF(COUNTIF(Jours_fériés,GQ4),0,GQ26-HLOOKUP(GQ4+1,Journalier_HLV_Inter,24,FALSE)))))))))))))</f>
        <v>0</v>
      </c>
      <c r="GR35" s="70">
        <f>IF(WEEKDAY(GR4,2)=5,(GR26-HLOOKUP(GR4+3,Journalier_HLV_Inter,24,FALSE)),IF(AND(WEEKDAY(GR4,2)=1,COUNTIF(Jours_fériés,AND(GR4+1,IE+2))),GR26-HLOOKUP(GR4+3,Journalier_HLV_Inter,24,FALSE),IF(AND(WEEKDAY(GR4,2)=1,COUNTIF(Jours_fériés,GR4+1)),GR26-HLOOKUP(GR4+2,Journalier_HLV_Inter,24,FALSE),IF(AND(WEEKDAY(GR4,2)=2,COUNTIF(Jours_fériés,AND(GR4+1,GR4+2))),GR26-HLOOKUP(GR4+3,Journalier_HLV_Inter,24,FALSE),IF(AND(WEEKDAY(GR4,2)=2,COUNTIF(Jours_fériés,GR4+1)),GR26-HLOOKUP(GR4+2,Journalier_HLV_Inter,24,FALSE),IF(AND(WEEKDAY(GR4,2)=3,COUNTIF(Jours_fériés,AND(GR4+1,GR4+2))),GR26-HLOOKUP(GR4+5,Journalier_HLV_Inter,24,FALSE),IF(AND(WEEKDAY(GR4,2)=3,COUNTIF(Jours_fériés,GR4+1)),GR26-HLOOKUP(GR4+2,Journalier_HLV_Inter,24,FALSE),IF(AND(WEEKDAY(GR4,2)=4,COUNTIF(Jours_fériés,GR4+1)),GR26-HLOOKUP(GR4+4,Journalier_HLV_Inter,24,FALSE),IF(AND(WEEKDAY(GR4,2)=4,COUNTIF(Jours_fériés,AND(GR4+1,GR4+4))),GR26-HLOOKUP(GR4+5,Journalier_HLV_Inter,24,FALSE),IF(AND(WEEKDAY(GR4,2)=5,COUNTIF(Jours_fériés,GR4+3)),GR26-HLOOKUP(GR4+4,Journalier_HLV_Inter,24,FALSE),IF(COUNTIF(Week_end,GR4),0,IF(COUNTIF(Jours_fériés,GR4),0,GR26-HLOOKUP(GR4+1,Journalier_HLV_Inter,24,FALSE)))))))))))))</f>
        <v>0</v>
      </c>
      <c r="GS35" s="70">
        <f>IF(WEEKDAY(GS4,2)=5,(GS26-HLOOKUP(GS4+3,Journalier_HLV_Inter,24,FALSE)),IF(AND(WEEKDAY(GS4,2)=1,COUNTIF(Jours_fériés,AND(GS4+1,IE+2))),GS26-HLOOKUP(GS4+3,Journalier_HLV_Inter,24,FALSE),IF(AND(WEEKDAY(GS4,2)=1,COUNTIF(Jours_fériés,GS4+1)),GS26-HLOOKUP(GS4+2,Journalier_HLV_Inter,24,FALSE),IF(AND(WEEKDAY(GS4,2)=2,COUNTIF(Jours_fériés,AND(GS4+1,GS4+2))),GS26-HLOOKUP(GS4+3,Journalier_HLV_Inter,24,FALSE),IF(AND(WEEKDAY(GS4,2)=2,COUNTIF(Jours_fériés,GS4+1)),GS26-HLOOKUP(GS4+2,Journalier_HLV_Inter,24,FALSE),IF(AND(WEEKDAY(GS4,2)=3,COUNTIF(Jours_fériés,AND(GS4+1,GS4+2))),GS26-HLOOKUP(GS4+5,Journalier_HLV_Inter,24,FALSE),IF(AND(WEEKDAY(GS4,2)=3,COUNTIF(Jours_fériés,GS4+1)),GS26-HLOOKUP(GS4+2,Journalier_HLV_Inter,24,FALSE),IF(AND(WEEKDAY(GS4,2)=4,COUNTIF(Jours_fériés,GS4+1)),GS26-HLOOKUP(GS4+4,Journalier_HLV_Inter,24,FALSE),IF(AND(WEEKDAY(GS4,2)=4,COUNTIF(Jours_fériés,AND(GS4+1,GS4+4))),GS26-HLOOKUP(GS4+5,Journalier_HLV_Inter,24,FALSE),IF(AND(WEEKDAY(GS4,2)=5,COUNTIF(Jours_fériés,GS4+3)),GS26-HLOOKUP(GS4+4,Journalier_HLV_Inter,24,FALSE),IF(COUNTIF(Week_end,GS4),0,IF(COUNTIF(Jours_fériés,GS4),0,GS26-HLOOKUP(GS4+1,Journalier_HLV_Inter,24,FALSE)))))))))))))</f>
        <v>0</v>
      </c>
      <c r="GT35" s="70">
        <f>IF(WEEKDAY(GT4,2)=5,(GT26-HLOOKUP(GT4+3,Journalier_HLV_Inter,24,FALSE)),IF(AND(WEEKDAY(GT4,2)=1,COUNTIF(Jours_fériés,AND(GT4+1,IE+2))),GT26-HLOOKUP(GT4+3,Journalier_HLV_Inter,24,FALSE),IF(AND(WEEKDAY(GT4,2)=1,COUNTIF(Jours_fériés,GT4+1)),GT26-HLOOKUP(GT4+2,Journalier_HLV_Inter,24,FALSE),IF(AND(WEEKDAY(GT4,2)=2,COUNTIF(Jours_fériés,AND(GT4+1,GT4+2))),GT26-HLOOKUP(GT4+3,Journalier_HLV_Inter,24,FALSE),IF(AND(WEEKDAY(GT4,2)=2,COUNTIF(Jours_fériés,GT4+1)),GT26-HLOOKUP(GT4+2,Journalier_HLV_Inter,24,FALSE),IF(AND(WEEKDAY(GT4,2)=3,COUNTIF(Jours_fériés,AND(GT4+1,GT4+2))),GT26-HLOOKUP(GT4+5,Journalier_HLV_Inter,24,FALSE),IF(AND(WEEKDAY(GT4,2)=3,COUNTIF(Jours_fériés,GT4+1)),GT26-HLOOKUP(GT4+2,Journalier_HLV_Inter,24,FALSE),IF(AND(WEEKDAY(GT4,2)=4,COUNTIF(Jours_fériés,GT4+1)),GT26-HLOOKUP(GT4+4,Journalier_HLV_Inter,24,FALSE),IF(AND(WEEKDAY(GT4,2)=4,COUNTIF(Jours_fériés,AND(GT4+1,GT4+4))),GT26-HLOOKUP(GT4+5,Journalier_HLV_Inter,24,FALSE),IF(AND(WEEKDAY(GT4,2)=5,COUNTIF(Jours_fériés,GT4+3)),GT26-HLOOKUP(GT4+4,Journalier_HLV_Inter,24,FALSE),IF(COUNTIF(Week_end,GT4),0,IF(COUNTIF(Jours_fériés,GT4),0,GT26-HLOOKUP(GT4+1,Journalier_HLV_Inter,24,FALSE)))))))))))))</f>
        <v>0</v>
      </c>
      <c r="GU35" s="70">
        <f>IF(WEEKDAY(GU4,2)=5,(GU26-HLOOKUP(GU4+3,Journalier_HLV_Inter,24,FALSE)),IF(AND(WEEKDAY(GU4,2)=1,COUNTIF(Jours_fériés,AND(GU4+1,IE+2))),GU26-HLOOKUP(GU4+3,Journalier_HLV_Inter,24,FALSE),IF(AND(WEEKDAY(GU4,2)=1,COUNTIF(Jours_fériés,GU4+1)),GU26-HLOOKUP(GU4+2,Journalier_HLV_Inter,24,FALSE),IF(AND(WEEKDAY(GU4,2)=2,COUNTIF(Jours_fériés,AND(GU4+1,GU4+2))),GU26-HLOOKUP(GU4+3,Journalier_HLV_Inter,24,FALSE),IF(AND(WEEKDAY(GU4,2)=2,COUNTIF(Jours_fériés,GU4+1)),GU26-HLOOKUP(GU4+2,Journalier_HLV_Inter,24,FALSE),IF(AND(WEEKDAY(GU4,2)=3,COUNTIF(Jours_fériés,AND(GU4+1,GU4+2))),GU26-HLOOKUP(GU4+5,Journalier_HLV_Inter,24,FALSE),IF(AND(WEEKDAY(GU4,2)=3,COUNTIF(Jours_fériés,GU4+1)),GU26-HLOOKUP(GU4+2,Journalier_HLV_Inter,24,FALSE),IF(AND(WEEKDAY(GU4,2)=4,COUNTIF(Jours_fériés,GU4+1)),GU26-HLOOKUP(GU4+4,Journalier_HLV_Inter,24,FALSE),IF(AND(WEEKDAY(GU4,2)=4,COUNTIF(Jours_fériés,AND(GU4+1,GU4+4))),GU26-HLOOKUP(GU4+5,Journalier_HLV_Inter,24,FALSE),IF(AND(WEEKDAY(GU4,2)=5,COUNTIF(Jours_fériés,GU4+3)),GU26-HLOOKUP(GU4+4,Journalier_HLV_Inter,24,FALSE),IF(COUNTIF(Week_end,GU4),0,IF(COUNTIF(Jours_fériés,GU4),0,GU26-HLOOKUP(GU4+1,Journalier_HLV_Inter,24,FALSE)))))))))))))</f>
        <v>0</v>
      </c>
      <c r="GV35" s="70">
        <f>IF(WEEKDAY(GV4,2)=5,(GV26-HLOOKUP(GV4+3,Journalier_HLV_Inter,24,FALSE)),IF(AND(WEEKDAY(GV4,2)=1,COUNTIF(Jours_fériés,AND(GV4+1,IE+2))),GV26-HLOOKUP(GV4+3,Journalier_HLV_Inter,24,FALSE),IF(AND(WEEKDAY(GV4,2)=1,COUNTIF(Jours_fériés,GV4+1)),GV26-HLOOKUP(GV4+2,Journalier_HLV_Inter,24,FALSE),IF(AND(WEEKDAY(GV4,2)=2,COUNTIF(Jours_fériés,AND(GV4+1,GV4+2))),GV26-HLOOKUP(GV4+3,Journalier_HLV_Inter,24,FALSE),IF(AND(WEEKDAY(GV4,2)=2,COUNTIF(Jours_fériés,GV4+1)),GV26-HLOOKUP(GV4+2,Journalier_HLV_Inter,24,FALSE),IF(AND(WEEKDAY(GV4,2)=3,COUNTIF(Jours_fériés,AND(GV4+1,GV4+2))),GV26-HLOOKUP(GV4+5,Journalier_HLV_Inter,24,FALSE),IF(AND(WEEKDAY(GV4,2)=3,COUNTIF(Jours_fériés,GV4+1)),GV26-HLOOKUP(GV4+2,Journalier_HLV_Inter,24,FALSE),IF(AND(WEEKDAY(GV4,2)=4,COUNTIF(Jours_fériés,GV4+1)),GV26-HLOOKUP(GV4+4,Journalier_HLV_Inter,24,FALSE),IF(AND(WEEKDAY(GV4,2)=4,COUNTIF(Jours_fériés,AND(GV4+1,GV4+4))),GV26-HLOOKUP(GV4+5,Journalier_HLV_Inter,24,FALSE),IF(AND(WEEKDAY(GV4,2)=5,COUNTIF(Jours_fériés,GV4+3)),GV26-HLOOKUP(GV4+4,Journalier_HLV_Inter,24,FALSE),IF(COUNTIF(Week_end,GV4),0,IF(COUNTIF(Jours_fériés,GV4),0,GV26-HLOOKUP(GV4+1,Journalier_HLV_Inter,24,FALSE)))))))))))))</f>
        <v>0</v>
      </c>
      <c r="GW35" s="70">
        <f>IF(WEEKDAY(GW4,2)=5,(GW26-HLOOKUP(GW4+3,Journalier_HLV_Inter,24,FALSE)),IF(AND(WEEKDAY(GW4,2)=1,COUNTIF(Jours_fériés,AND(GW4+1,IE+2))),GW26-HLOOKUP(GW4+3,Journalier_HLV_Inter,24,FALSE),IF(AND(WEEKDAY(GW4,2)=1,COUNTIF(Jours_fériés,GW4+1)),GW26-HLOOKUP(GW4+2,Journalier_HLV_Inter,24,FALSE),IF(AND(WEEKDAY(GW4,2)=2,COUNTIF(Jours_fériés,AND(GW4+1,GW4+2))),GW26-HLOOKUP(GW4+3,Journalier_HLV_Inter,24,FALSE),IF(AND(WEEKDAY(GW4,2)=2,COUNTIF(Jours_fériés,GW4+1)),GW26-HLOOKUP(GW4+2,Journalier_HLV_Inter,24,FALSE),IF(AND(WEEKDAY(GW4,2)=3,COUNTIF(Jours_fériés,AND(GW4+1,GW4+2))),GW26-HLOOKUP(GW4+5,Journalier_HLV_Inter,24,FALSE),IF(AND(WEEKDAY(GW4,2)=3,COUNTIF(Jours_fériés,GW4+1)),GW26-HLOOKUP(GW4+2,Journalier_HLV_Inter,24,FALSE),IF(AND(WEEKDAY(GW4,2)=4,COUNTIF(Jours_fériés,GW4+1)),GW26-HLOOKUP(GW4+4,Journalier_HLV_Inter,24,FALSE),IF(AND(WEEKDAY(GW4,2)=4,COUNTIF(Jours_fériés,AND(GW4+1,GW4+4))),GW26-HLOOKUP(GW4+5,Journalier_HLV_Inter,24,FALSE),IF(AND(WEEKDAY(GW4,2)=5,COUNTIF(Jours_fériés,GW4+3)),GW26-HLOOKUP(GW4+4,Journalier_HLV_Inter,24,FALSE),IF(COUNTIF(Week_end,GW4),0,IF(COUNTIF(Jours_fériés,GW4),0,GW26-HLOOKUP(GW4+1,Journalier_HLV_Inter,24,FALSE)))))))))))))</f>
        <v>0</v>
      </c>
      <c r="GX35" s="70">
        <f>IF(WEEKDAY(GX4,2)=5,(GX26-HLOOKUP(GX4+3,Journalier_HLV_Inter,24,FALSE)),IF(AND(WEEKDAY(GX4,2)=1,COUNTIF(Jours_fériés,AND(GX4+1,IE+2))),GX26-HLOOKUP(GX4+3,Journalier_HLV_Inter,24,FALSE),IF(AND(WEEKDAY(GX4,2)=1,COUNTIF(Jours_fériés,GX4+1)),GX26-HLOOKUP(GX4+2,Journalier_HLV_Inter,24,FALSE),IF(AND(WEEKDAY(GX4,2)=2,COUNTIF(Jours_fériés,AND(GX4+1,GX4+2))),GX26-HLOOKUP(GX4+3,Journalier_HLV_Inter,24,FALSE),IF(AND(WEEKDAY(GX4,2)=2,COUNTIF(Jours_fériés,GX4+1)),GX26-HLOOKUP(GX4+2,Journalier_HLV_Inter,24,FALSE),IF(AND(WEEKDAY(GX4,2)=3,COUNTIF(Jours_fériés,AND(GX4+1,GX4+2))),GX26-HLOOKUP(GX4+5,Journalier_HLV_Inter,24,FALSE),IF(AND(WEEKDAY(GX4,2)=3,COUNTIF(Jours_fériés,GX4+1)),GX26-HLOOKUP(GX4+2,Journalier_HLV_Inter,24,FALSE),IF(AND(WEEKDAY(GX4,2)=4,COUNTIF(Jours_fériés,GX4+1)),GX26-HLOOKUP(GX4+4,Journalier_HLV_Inter,24,FALSE),IF(AND(WEEKDAY(GX4,2)=4,COUNTIF(Jours_fériés,AND(GX4+1,GX4+4))),GX26-HLOOKUP(GX4+5,Journalier_HLV_Inter,24,FALSE),IF(AND(WEEKDAY(GX4,2)=5,COUNTIF(Jours_fériés,GX4+3)),GX26-HLOOKUP(GX4+4,Journalier_HLV_Inter,24,FALSE),IF(COUNTIF(Week_end,GX4),0,IF(COUNTIF(Jours_fériés,GX4),0,GX26-HLOOKUP(GX4+1,Journalier_HLV_Inter,24,FALSE)))))))))))))</f>
        <v>0</v>
      </c>
      <c r="GY35" s="70">
        <f>IF(WEEKDAY(GY4,2)=5,(GY26-HLOOKUP(GY4+3,Journalier_HLV_Inter,24,FALSE)),IF(AND(WEEKDAY(GY4,2)=1,COUNTIF(Jours_fériés,AND(GY4+1,IE+2))),GY26-HLOOKUP(GY4+3,Journalier_HLV_Inter,24,FALSE),IF(AND(WEEKDAY(GY4,2)=1,COUNTIF(Jours_fériés,GY4+1)),GY26-HLOOKUP(GY4+2,Journalier_HLV_Inter,24,FALSE),IF(AND(WEEKDAY(GY4,2)=2,COUNTIF(Jours_fériés,AND(GY4+1,GY4+2))),GY26-HLOOKUP(GY4+3,Journalier_HLV_Inter,24,FALSE),IF(AND(WEEKDAY(GY4,2)=2,COUNTIF(Jours_fériés,GY4+1)),GY26-HLOOKUP(GY4+2,Journalier_HLV_Inter,24,FALSE),IF(AND(WEEKDAY(GY4,2)=3,COUNTIF(Jours_fériés,AND(GY4+1,GY4+2))),GY26-HLOOKUP(GY4+5,Journalier_HLV_Inter,24,FALSE),IF(AND(WEEKDAY(GY4,2)=3,COUNTIF(Jours_fériés,GY4+1)),GY26-HLOOKUP(GY4+2,Journalier_HLV_Inter,24,FALSE),IF(AND(WEEKDAY(GY4,2)=4,COUNTIF(Jours_fériés,GY4+1)),GY26-HLOOKUP(GY4+4,Journalier_HLV_Inter,24,FALSE),IF(AND(WEEKDAY(GY4,2)=4,COUNTIF(Jours_fériés,AND(GY4+1,GY4+4))),GY26-HLOOKUP(GY4+5,Journalier_HLV_Inter,24,FALSE),IF(AND(WEEKDAY(GY4,2)=5,COUNTIF(Jours_fériés,GY4+3)),GY26-HLOOKUP(GY4+4,Journalier_HLV_Inter,24,FALSE),IF(COUNTIF(Week_end,GY4),0,IF(COUNTIF(Jours_fériés,GY4),0,GY26-HLOOKUP(GY4+1,Journalier_HLV_Inter,24,FALSE)))))))))))))</f>
        <v>0</v>
      </c>
      <c r="GZ35" s="70">
        <f>IF(WEEKDAY(GZ4,2)=5,(GZ26-HLOOKUP(GZ4+3,Journalier_HLV_Inter,24,FALSE)),IF(AND(WEEKDAY(GZ4,2)=1,COUNTIF(Jours_fériés,AND(GZ4+1,IE+2))),GZ26-HLOOKUP(GZ4+3,Journalier_HLV_Inter,24,FALSE),IF(AND(WEEKDAY(GZ4,2)=1,COUNTIF(Jours_fériés,GZ4+1)),GZ26-HLOOKUP(GZ4+2,Journalier_HLV_Inter,24,FALSE),IF(AND(WEEKDAY(GZ4,2)=2,COUNTIF(Jours_fériés,AND(GZ4+1,GZ4+2))),GZ26-HLOOKUP(GZ4+3,Journalier_HLV_Inter,24,FALSE),IF(AND(WEEKDAY(GZ4,2)=2,COUNTIF(Jours_fériés,GZ4+1)),GZ26-HLOOKUP(GZ4+2,Journalier_HLV_Inter,24,FALSE),IF(AND(WEEKDAY(GZ4,2)=3,COUNTIF(Jours_fériés,AND(GZ4+1,GZ4+2))),GZ26-HLOOKUP(GZ4+5,Journalier_HLV_Inter,24,FALSE),IF(AND(WEEKDAY(GZ4,2)=3,COUNTIF(Jours_fériés,GZ4+1)),GZ26-HLOOKUP(GZ4+2,Journalier_HLV_Inter,24,FALSE),IF(AND(WEEKDAY(GZ4,2)=4,COUNTIF(Jours_fériés,GZ4+1)),GZ26-HLOOKUP(GZ4+4,Journalier_HLV_Inter,24,FALSE),IF(AND(WEEKDAY(GZ4,2)=4,COUNTIF(Jours_fériés,AND(GZ4+1,GZ4+4))),GZ26-HLOOKUP(GZ4+5,Journalier_HLV_Inter,24,FALSE),IF(AND(WEEKDAY(GZ4,2)=5,COUNTIF(Jours_fériés,GZ4+3)),GZ26-HLOOKUP(GZ4+4,Journalier_HLV_Inter,24,FALSE),IF(COUNTIF(Week_end,GZ4),0,IF(COUNTIF(Jours_fériés,GZ4),0,GZ26-HLOOKUP(GZ4+1,Journalier_HLV_Inter,24,FALSE)))))))))))))</f>
        <v>0</v>
      </c>
      <c r="HA35" s="70">
        <f>IF(WEEKDAY(HA4,2)=5,(HA26-HLOOKUP(HA4+3,Journalier_HLV_Inter,24,FALSE)),IF(AND(WEEKDAY(HA4,2)=1,COUNTIF(Jours_fériés,AND(HA4+1,IE+2))),HA26-HLOOKUP(HA4+3,Journalier_HLV_Inter,24,FALSE),IF(AND(WEEKDAY(HA4,2)=1,COUNTIF(Jours_fériés,HA4+1)),HA26-HLOOKUP(HA4+2,Journalier_HLV_Inter,24,FALSE),IF(AND(WEEKDAY(HA4,2)=2,COUNTIF(Jours_fériés,AND(HA4+1,HA4+2))),HA26-HLOOKUP(HA4+3,Journalier_HLV_Inter,24,FALSE),IF(AND(WEEKDAY(HA4,2)=2,COUNTIF(Jours_fériés,HA4+1)),HA26-HLOOKUP(HA4+2,Journalier_HLV_Inter,24,FALSE),IF(AND(WEEKDAY(HA4,2)=3,COUNTIF(Jours_fériés,AND(HA4+1,HA4+2))),HA26-HLOOKUP(HA4+5,Journalier_HLV_Inter,24,FALSE),IF(AND(WEEKDAY(HA4,2)=3,COUNTIF(Jours_fériés,HA4+1)),HA26-HLOOKUP(HA4+2,Journalier_HLV_Inter,24,FALSE),IF(AND(WEEKDAY(HA4,2)=4,COUNTIF(Jours_fériés,HA4+1)),HA26-HLOOKUP(HA4+4,Journalier_HLV_Inter,24,FALSE),IF(AND(WEEKDAY(HA4,2)=4,COUNTIF(Jours_fériés,AND(HA4+1,HA4+4))),HA26-HLOOKUP(HA4+5,Journalier_HLV_Inter,24,FALSE),IF(AND(WEEKDAY(HA4,2)=5,COUNTIF(Jours_fériés,HA4+3)),HA26-HLOOKUP(HA4+4,Journalier_HLV_Inter,24,FALSE),IF(COUNTIF(Week_end,HA4),0,IF(COUNTIF(Jours_fériés,HA4),0,HA26-HLOOKUP(HA4+1,Journalier_HLV_Inter,24,FALSE)))))))))))))</f>
        <v>0</v>
      </c>
      <c r="HB35" s="70">
        <f>IF(WEEKDAY(HB4,2)=5,(HB26-HLOOKUP(HB4+3,Journalier_HLV_Inter,24,FALSE)),IF(AND(WEEKDAY(HB4,2)=1,COUNTIF(Jours_fériés,AND(HB4+1,IE+2))),HB26-HLOOKUP(HB4+3,Journalier_HLV_Inter,24,FALSE),IF(AND(WEEKDAY(HB4,2)=1,COUNTIF(Jours_fériés,HB4+1)),HB26-HLOOKUP(HB4+2,Journalier_HLV_Inter,24,FALSE),IF(AND(WEEKDAY(HB4,2)=2,COUNTIF(Jours_fériés,AND(HB4+1,HB4+2))),HB26-HLOOKUP(HB4+3,Journalier_HLV_Inter,24,FALSE),IF(AND(WEEKDAY(HB4,2)=2,COUNTIF(Jours_fériés,HB4+1)),HB26-HLOOKUP(HB4+2,Journalier_HLV_Inter,24,FALSE),IF(AND(WEEKDAY(HB4,2)=3,COUNTIF(Jours_fériés,AND(HB4+1,HB4+2))),HB26-HLOOKUP(HB4+5,Journalier_HLV_Inter,24,FALSE),IF(AND(WEEKDAY(HB4,2)=3,COUNTIF(Jours_fériés,HB4+1)),HB26-HLOOKUP(HB4+2,Journalier_HLV_Inter,24,FALSE),IF(AND(WEEKDAY(HB4,2)=4,COUNTIF(Jours_fériés,HB4+1)),HB26-HLOOKUP(HB4+4,Journalier_HLV_Inter,24,FALSE),IF(AND(WEEKDAY(HB4,2)=4,COUNTIF(Jours_fériés,AND(HB4+1,HB4+4))),HB26-HLOOKUP(HB4+5,Journalier_HLV_Inter,24,FALSE),IF(AND(WEEKDAY(HB4,2)=5,COUNTIF(Jours_fériés,HB4+3)),HB26-HLOOKUP(HB4+4,Journalier_HLV_Inter,24,FALSE),IF(COUNTIF(Week_end,HB4),0,IF(COUNTIF(Jours_fériés,HB4),0,HB26-HLOOKUP(HB4+1,Journalier_HLV_Inter,24,FALSE)))))))))))))</f>
        <v>0</v>
      </c>
      <c r="HC35" s="70">
        <f>IF(WEEKDAY(HC4,2)=5,(HC26-HLOOKUP(HC4+3,Journalier_HLV_Inter,24,FALSE)),IF(AND(WEEKDAY(HC4,2)=1,COUNTIF(Jours_fériés,AND(HC4+1,IE+2))),HC26-HLOOKUP(HC4+3,Journalier_HLV_Inter,24,FALSE),IF(AND(WEEKDAY(HC4,2)=1,COUNTIF(Jours_fériés,HC4+1)),HC26-HLOOKUP(HC4+2,Journalier_HLV_Inter,24,FALSE),IF(AND(WEEKDAY(HC4,2)=2,COUNTIF(Jours_fériés,AND(HC4+1,HC4+2))),HC26-HLOOKUP(HC4+3,Journalier_HLV_Inter,24,FALSE),IF(AND(WEEKDAY(HC4,2)=2,COUNTIF(Jours_fériés,HC4+1)),HC26-HLOOKUP(HC4+2,Journalier_HLV_Inter,24,FALSE),IF(AND(WEEKDAY(HC4,2)=3,COUNTIF(Jours_fériés,AND(HC4+1,HC4+2))),HC26-HLOOKUP(HC4+5,Journalier_HLV_Inter,24,FALSE),IF(AND(WEEKDAY(HC4,2)=3,COUNTIF(Jours_fériés,HC4+1)),HC26-HLOOKUP(HC4+2,Journalier_HLV_Inter,24,FALSE),IF(AND(WEEKDAY(HC4,2)=4,COUNTIF(Jours_fériés,HC4+1)),HC26-HLOOKUP(HC4+4,Journalier_HLV_Inter,24,FALSE),IF(AND(WEEKDAY(HC4,2)=4,COUNTIF(Jours_fériés,AND(HC4+1,HC4+4))),HC26-HLOOKUP(HC4+5,Journalier_HLV_Inter,24,FALSE),IF(AND(WEEKDAY(HC4,2)=5,COUNTIF(Jours_fériés,HC4+3)),HC26-HLOOKUP(HC4+4,Journalier_HLV_Inter,24,FALSE),IF(COUNTIF(Week_end,HC4),0,IF(COUNTIF(Jours_fériés,HC4),0,HC26-HLOOKUP(HC4+1,Journalier_HLV_Inter,24,FALSE)))))))))))))</f>
        <v>0</v>
      </c>
      <c r="HD35" s="70">
        <f>IF(WEEKDAY(HD4,2)=5,(HD26-HLOOKUP(HD4+3,Journalier_HLV_Inter,24,FALSE)),IF(AND(WEEKDAY(HD4,2)=1,COUNTIF(Jours_fériés,AND(HD4+1,IE+2))),HD26-HLOOKUP(HD4+3,Journalier_HLV_Inter,24,FALSE),IF(AND(WEEKDAY(HD4,2)=1,COUNTIF(Jours_fériés,HD4+1)),HD26-HLOOKUP(HD4+2,Journalier_HLV_Inter,24,FALSE),IF(AND(WEEKDAY(HD4,2)=2,COUNTIF(Jours_fériés,AND(HD4+1,HD4+2))),HD26-HLOOKUP(HD4+3,Journalier_HLV_Inter,24,FALSE),IF(AND(WEEKDAY(HD4,2)=2,COUNTIF(Jours_fériés,HD4+1)),HD26-HLOOKUP(HD4+2,Journalier_HLV_Inter,24,FALSE),IF(AND(WEEKDAY(HD4,2)=3,COUNTIF(Jours_fériés,AND(HD4+1,HD4+2))),HD26-HLOOKUP(HD4+5,Journalier_HLV_Inter,24,FALSE),IF(AND(WEEKDAY(HD4,2)=3,COUNTIF(Jours_fériés,HD4+1)),HD26-HLOOKUP(HD4+2,Journalier_HLV_Inter,24,FALSE),IF(AND(WEEKDAY(HD4,2)=4,COUNTIF(Jours_fériés,HD4+1)),HD26-HLOOKUP(HD4+4,Journalier_HLV_Inter,24,FALSE),IF(AND(WEEKDAY(HD4,2)=4,COUNTIF(Jours_fériés,AND(HD4+1,HD4+4))),HD26-HLOOKUP(HD4+5,Journalier_HLV_Inter,24,FALSE),IF(AND(WEEKDAY(HD4,2)=5,COUNTIF(Jours_fériés,HD4+3)),HD26-HLOOKUP(HD4+4,Journalier_HLV_Inter,24,FALSE),IF(COUNTIF(Week_end,HD4),0,IF(COUNTIF(Jours_fériés,HD4),0,HD26-HLOOKUP(HD4+1,Journalier_HLV_Inter,24,FALSE)))))))))))))</f>
        <v>0</v>
      </c>
      <c r="HE35" s="70">
        <f>IF(WEEKDAY(HE4,2)=5,(HE26-HLOOKUP(HE4+3,Journalier_HLV_Inter,24,FALSE)),IF(AND(WEEKDAY(HE4,2)=1,COUNTIF(Jours_fériés,AND(HE4+1,IE+2))),HE26-HLOOKUP(HE4+3,Journalier_HLV_Inter,24,FALSE),IF(AND(WEEKDAY(HE4,2)=1,COUNTIF(Jours_fériés,HE4+1)),HE26-HLOOKUP(HE4+2,Journalier_HLV_Inter,24,FALSE),IF(AND(WEEKDAY(HE4,2)=2,COUNTIF(Jours_fériés,AND(HE4+1,HE4+2))),HE26-HLOOKUP(HE4+3,Journalier_HLV_Inter,24,FALSE),IF(AND(WEEKDAY(HE4,2)=2,COUNTIF(Jours_fériés,HE4+1)),HE26-HLOOKUP(HE4+2,Journalier_HLV_Inter,24,FALSE),IF(AND(WEEKDAY(HE4,2)=3,COUNTIF(Jours_fériés,AND(HE4+1,HE4+2))),HE26-HLOOKUP(HE4+5,Journalier_HLV_Inter,24,FALSE),IF(AND(WEEKDAY(HE4,2)=3,COUNTIF(Jours_fériés,HE4+1)),HE26-HLOOKUP(HE4+2,Journalier_HLV_Inter,24,FALSE),IF(AND(WEEKDAY(HE4,2)=4,COUNTIF(Jours_fériés,HE4+1)),HE26-HLOOKUP(HE4+4,Journalier_HLV_Inter,24,FALSE),IF(AND(WEEKDAY(HE4,2)=4,COUNTIF(Jours_fériés,AND(HE4+1,HE4+4))),HE26-HLOOKUP(HE4+5,Journalier_HLV_Inter,24,FALSE),IF(AND(WEEKDAY(HE4,2)=5,COUNTIF(Jours_fériés,HE4+3)),HE26-HLOOKUP(HE4+4,Journalier_HLV_Inter,24,FALSE),IF(COUNTIF(Week_end,HE4),0,IF(COUNTIF(Jours_fériés,HE4),0,HE26-HLOOKUP(HE4+1,Journalier_HLV_Inter,24,FALSE)))))))))))))</f>
        <v>0</v>
      </c>
      <c r="HF35" s="70">
        <f>IF(WEEKDAY(HF4,2)=5,(HF26-HLOOKUP(HF4+3,Journalier_HLV_Inter,24,FALSE)),IF(AND(WEEKDAY(HF4,2)=1,COUNTIF(Jours_fériés,AND(HF4+1,IE+2))),HF26-HLOOKUP(HF4+3,Journalier_HLV_Inter,24,FALSE),IF(AND(WEEKDAY(HF4,2)=1,COUNTIF(Jours_fériés,HF4+1)),HF26-HLOOKUP(HF4+2,Journalier_HLV_Inter,24,FALSE),IF(AND(WEEKDAY(HF4,2)=2,COUNTIF(Jours_fériés,AND(HF4+1,HF4+2))),HF26-HLOOKUP(HF4+3,Journalier_HLV_Inter,24,FALSE),IF(AND(WEEKDAY(HF4,2)=2,COUNTIF(Jours_fériés,HF4+1)),HF26-HLOOKUP(HF4+2,Journalier_HLV_Inter,24,FALSE),IF(AND(WEEKDAY(HF4,2)=3,COUNTIF(Jours_fériés,AND(HF4+1,HF4+2))),HF26-HLOOKUP(HF4+5,Journalier_HLV_Inter,24,FALSE),IF(AND(WEEKDAY(HF4,2)=3,COUNTIF(Jours_fériés,HF4+1)),HF26-HLOOKUP(HF4+2,Journalier_HLV_Inter,24,FALSE),IF(AND(WEEKDAY(HF4,2)=4,COUNTIF(Jours_fériés,HF4+1)),HF26-HLOOKUP(HF4+4,Journalier_HLV_Inter,24,FALSE),IF(AND(WEEKDAY(HF4,2)=4,COUNTIF(Jours_fériés,AND(HF4+1,HF4+4))),HF26-HLOOKUP(HF4+5,Journalier_HLV_Inter,24,FALSE),IF(AND(WEEKDAY(HF4,2)=5,COUNTIF(Jours_fériés,HF4+3)),HF26-HLOOKUP(HF4+4,Journalier_HLV_Inter,24,FALSE),IF(COUNTIF(Week_end,HF4),0,IF(COUNTIF(Jours_fériés,HF4),0,HF26-HLOOKUP(HF4+1,Journalier_HLV_Inter,24,FALSE)))))))))))))</f>
        <v>0</v>
      </c>
      <c r="HG35" s="70">
        <f>IF(WEEKDAY(HG4,2)=5,(HG26-HLOOKUP(HG4+3,Journalier_HLV_Inter,24,FALSE)),IF(AND(WEEKDAY(HG4,2)=1,COUNTIF(Jours_fériés,AND(HG4+1,IE+2))),HG26-HLOOKUP(HG4+3,Journalier_HLV_Inter,24,FALSE),IF(AND(WEEKDAY(HG4,2)=1,COUNTIF(Jours_fériés,HG4+1)),HG26-HLOOKUP(HG4+2,Journalier_HLV_Inter,24,FALSE),IF(AND(WEEKDAY(HG4,2)=2,COUNTIF(Jours_fériés,AND(HG4+1,HG4+2))),HG26-HLOOKUP(HG4+3,Journalier_HLV_Inter,24,FALSE),IF(AND(WEEKDAY(HG4,2)=2,COUNTIF(Jours_fériés,HG4+1)),HG26-HLOOKUP(HG4+2,Journalier_HLV_Inter,24,FALSE),IF(AND(WEEKDAY(HG4,2)=3,COUNTIF(Jours_fériés,AND(HG4+1,HG4+2))),HG26-HLOOKUP(HG4+5,Journalier_HLV_Inter,24,FALSE),IF(AND(WEEKDAY(HG4,2)=3,COUNTIF(Jours_fériés,HG4+1)),HG26-HLOOKUP(HG4+2,Journalier_HLV_Inter,24,FALSE),IF(AND(WEEKDAY(HG4,2)=4,COUNTIF(Jours_fériés,HG4+1)),HG26-HLOOKUP(HG4+4,Journalier_HLV_Inter,24,FALSE),IF(AND(WEEKDAY(HG4,2)=4,COUNTIF(Jours_fériés,AND(HG4+1,HG4+4))),HG26-HLOOKUP(HG4+5,Journalier_HLV_Inter,24,FALSE),IF(AND(WEEKDAY(HG4,2)=5,COUNTIF(Jours_fériés,HG4+3)),HG26-HLOOKUP(HG4+4,Journalier_HLV_Inter,24,FALSE),IF(COUNTIF(Week_end,HG4),0,IF(COUNTIF(Jours_fériés,HG4),0,HG26-HLOOKUP(HG4+1,Journalier_HLV_Inter,24,FALSE)))))))))))))</f>
        <v>0</v>
      </c>
      <c r="HH35" s="70">
        <f>IF(WEEKDAY(HH4,2)=5,(HH26-HLOOKUP(HH4+3,Journalier_HLV_Inter,24,FALSE)),IF(AND(WEEKDAY(HH4,2)=1,COUNTIF(Jours_fériés,AND(HH4+1,IE+2))),HH26-HLOOKUP(HH4+3,Journalier_HLV_Inter,24,FALSE),IF(AND(WEEKDAY(HH4,2)=1,COUNTIF(Jours_fériés,HH4+1)),HH26-HLOOKUP(HH4+2,Journalier_HLV_Inter,24,FALSE),IF(AND(WEEKDAY(HH4,2)=2,COUNTIF(Jours_fériés,AND(HH4+1,HH4+2))),HH26-HLOOKUP(HH4+3,Journalier_HLV_Inter,24,FALSE),IF(AND(WEEKDAY(HH4,2)=2,COUNTIF(Jours_fériés,HH4+1)),HH26-HLOOKUP(HH4+2,Journalier_HLV_Inter,24,FALSE),IF(AND(WEEKDAY(HH4,2)=3,COUNTIF(Jours_fériés,AND(HH4+1,HH4+2))),HH26-HLOOKUP(HH4+5,Journalier_HLV_Inter,24,FALSE),IF(AND(WEEKDAY(HH4,2)=3,COUNTIF(Jours_fériés,HH4+1)),HH26-HLOOKUP(HH4+2,Journalier_HLV_Inter,24,FALSE),IF(AND(WEEKDAY(HH4,2)=4,COUNTIF(Jours_fériés,HH4+1)),HH26-HLOOKUP(HH4+4,Journalier_HLV_Inter,24,FALSE),IF(AND(WEEKDAY(HH4,2)=4,COUNTIF(Jours_fériés,AND(HH4+1,HH4+4))),HH26-HLOOKUP(HH4+5,Journalier_HLV_Inter,24,FALSE),IF(AND(WEEKDAY(HH4,2)=5,COUNTIF(Jours_fériés,HH4+3)),HH26-HLOOKUP(HH4+4,Journalier_HLV_Inter,24,FALSE),IF(COUNTIF(Week_end,HH4),0,IF(COUNTIF(Jours_fériés,HH4),0,HH26-HLOOKUP(HH4+1,Journalier_HLV_Inter,24,FALSE)))))))))))))</f>
        <v>0</v>
      </c>
      <c r="HI35" s="70">
        <f>IF(WEEKDAY(HI4,2)=5,(HI26-HLOOKUP(HI4+3,Journalier_HLV_Inter,24,FALSE)),IF(AND(WEEKDAY(HI4,2)=1,COUNTIF(Jours_fériés,AND(HI4+1,IE+2))),HI26-HLOOKUP(HI4+3,Journalier_HLV_Inter,24,FALSE),IF(AND(WEEKDAY(HI4,2)=1,COUNTIF(Jours_fériés,HI4+1)),HI26-HLOOKUP(HI4+2,Journalier_HLV_Inter,24,FALSE),IF(AND(WEEKDAY(HI4,2)=2,COUNTIF(Jours_fériés,AND(HI4+1,HI4+2))),HI26-HLOOKUP(HI4+3,Journalier_HLV_Inter,24,FALSE),IF(AND(WEEKDAY(HI4,2)=2,COUNTIF(Jours_fériés,HI4+1)),HI26-HLOOKUP(HI4+2,Journalier_HLV_Inter,24,FALSE),IF(AND(WEEKDAY(HI4,2)=3,COUNTIF(Jours_fériés,AND(HI4+1,HI4+2))),HI26-HLOOKUP(HI4+5,Journalier_HLV_Inter,24,FALSE),IF(AND(WEEKDAY(HI4,2)=3,COUNTIF(Jours_fériés,HI4+1)),HI26-HLOOKUP(HI4+2,Journalier_HLV_Inter,24,FALSE),IF(AND(WEEKDAY(HI4,2)=4,COUNTIF(Jours_fériés,HI4+1)),HI26-HLOOKUP(HI4+4,Journalier_HLV_Inter,24,FALSE),IF(AND(WEEKDAY(HI4,2)=4,COUNTIF(Jours_fériés,AND(HI4+1,HI4+4))),HI26-HLOOKUP(HI4+5,Journalier_HLV_Inter,24,FALSE),IF(AND(WEEKDAY(HI4,2)=5,COUNTIF(Jours_fériés,HI4+3)),HI26-HLOOKUP(HI4+4,Journalier_HLV_Inter,24,FALSE),IF(COUNTIF(Week_end,HI4),0,IF(COUNTIF(Jours_fériés,HI4),0,HI26-HLOOKUP(HI4+1,Journalier_HLV_Inter,24,FALSE)))))))))))))</f>
        <v>0</v>
      </c>
      <c r="HJ35" s="70">
        <f>IF(WEEKDAY(HJ4,2)=5,(HJ26-HLOOKUP(HJ4+3,Journalier_HLV_Inter,24,FALSE)),IF(AND(WEEKDAY(HJ4,2)=1,COUNTIF(Jours_fériés,AND(HJ4+1,IE+2))),HJ26-HLOOKUP(HJ4+3,Journalier_HLV_Inter,24,FALSE),IF(AND(WEEKDAY(HJ4,2)=1,COUNTIF(Jours_fériés,HJ4+1)),HJ26-HLOOKUP(HJ4+2,Journalier_HLV_Inter,24,FALSE),IF(AND(WEEKDAY(HJ4,2)=2,COUNTIF(Jours_fériés,AND(HJ4+1,HJ4+2))),HJ26-HLOOKUP(HJ4+3,Journalier_HLV_Inter,24,FALSE),IF(AND(WEEKDAY(HJ4,2)=2,COUNTIF(Jours_fériés,HJ4+1)),HJ26-HLOOKUP(HJ4+2,Journalier_HLV_Inter,24,FALSE),IF(AND(WEEKDAY(HJ4,2)=3,COUNTIF(Jours_fériés,AND(HJ4+1,HJ4+2))),HJ26-HLOOKUP(HJ4+5,Journalier_HLV_Inter,24,FALSE),IF(AND(WEEKDAY(HJ4,2)=3,COUNTIF(Jours_fériés,HJ4+1)),HJ26-HLOOKUP(HJ4+2,Journalier_HLV_Inter,24,FALSE),IF(AND(WEEKDAY(HJ4,2)=4,COUNTIF(Jours_fériés,HJ4+1)),HJ26-HLOOKUP(HJ4+4,Journalier_HLV_Inter,24,FALSE),IF(AND(WEEKDAY(HJ4,2)=4,COUNTIF(Jours_fériés,AND(HJ4+1,HJ4+4))),HJ26-HLOOKUP(HJ4+5,Journalier_HLV_Inter,24,FALSE),IF(AND(WEEKDAY(HJ4,2)=5,COUNTIF(Jours_fériés,HJ4+3)),HJ26-HLOOKUP(HJ4+4,Journalier_HLV_Inter,24,FALSE),IF(COUNTIF(Week_end,HJ4),0,IF(COUNTIF(Jours_fériés,HJ4),0,HJ26-HLOOKUP(HJ4+1,Journalier_HLV_Inter,24,FALSE)))))))))))))</f>
        <v>0</v>
      </c>
      <c r="HK35" s="70">
        <f>IF(WEEKDAY(HK4,2)=5,(HK26-HLOOKUP(HK4+3,Journalier_HLV_Inter,24,FALSE)),IF(AND(WEEKDAY(HK4,2)=1,COUNTIF(Jours_fériés,AND(HK4+1,IE+2))),HK26-HLOOKUP(HK4+3,Journalier_HLV_Inter,24,FALSE),IF(AND(WEEKDAY(HK4,2)=1,COUNTIF(Jours_fériés,HK4+1)),HK26-HLOOKUP(HK4+2,Journalier_HLV_Inter,24,FALSE),IF(AND(WEEKDAY(HK4,2)=2,COUNTIF(Jours_fériés,AND(HK4+1,HK4+2))),HK26-HLOOKUP(HK4+3,Journalier_HLV_Inter,24,FALSE),IF(AND(WEEKDAY(HK4,2)=2,COUNTIF(Jours_fériés,HK4+1)),HK26-HLOOKUP(HK4+2,Journalier_HLV_Inter,24,FALSE),IF(AND(WEEKDAY(HK4,2)=3,COUNTIF(Jours_fériés,AND(HK4+1,HK4+2))),HK26-HLOOKUP(HK4+5,Journalier_HLV_Inter,24,FALSE),IF(AND(WEEKDAY(HK4,2)=3,COUNTIF(Jours_fériés,HK4+1)),HK26-HLOOKUP(HK4+2,Journalier_HLV_Inter,24,FALSE),IF(AND(WEEKDAY(HK4,2)=4,COUNTIF(Jours_fériés,HK4+1)),HK26-HLOOKUP(HK4+4,Journalier_HLV_Inter,24,FALSE),IF(AND(WEEKDAY(HK4,2)=4,COUNTIF(Jours_fériés,AND(HK4+1,HK4+4))),HK26-HLOOKUP(HK4+5,Journalier_HLV_Inter,24,FALSE),IF(AND(WEEKDAY(HK4,2)=5,COUNTIF(Jours_fériés,HK4+3)),HK26-HLOOKUP(HK4+4,Journalier_HLV_Inter,24,FALSE),IF(COUNTIF(Week_end,HK4),0,IF(COUNTIF(Jours_fériés,HK4),0,HK26-HLOOKUP(HK4+1,Journalier_HLV_Inter,24,FALSE)))))))))))))</f>
        <v>0</v>
      </c>
      <c r="HL35" s="70">
        <f>IF(WEEKDAY(HL4,2)=5,(HL26-HLOOKUP(HL4+3,Journalier_HLV_Inter,24,FALSE)),IF(AND(WEEKDAY(HL4,2)=1,COUNTIF(Jours_fériés,AND(HL4+1,IE+2))),HL26-HLOOKUP(HL4+3,Journalier_HLV_Inter,24,FALSE),IF(AND(WEEKDAY(HL4,2)=1,COUNTIF(Jours_fériés,HL4+1)),HL26-HLOOKUP(HL4+2,Journalier_HLV_Inter,24,FALSE),IF(AND(WEEKDAY(HL4,2)=2,COUNTIF(Jours_fériés,AND(HL4+1,HL4+2))),HL26-HLOOKUP(HL4+3,Journalier_HLV_Inter,24,FALSE),IF(AND(WEEKDAY(HL4,2)=2,COUNTIF(Jours_fériés,HL4+1)),HL26-HLOOKUP(HL4+2,Journalier_HLV_Inter,24,FALSE),IF(AND(WEEKDAY(HL4,2)=3,COUNTIF(Jours_fériés,AND(HL4+1,HL4+2))),HL26-HLOOKUP(HL4+5,Journalier_HLV_Inter,24,FALSE),IF(AND(WEEKDAY(HL4,2)=3,COUNTIF(Jours_fériés,HL4+1)),HL26-HLOOKUP(HL4+2,Journalier_HLV_Inter,24,FALSE),IF(AND(WEEKDAY(HL4,2)=4,COUNTIF(Jours_fériés,HL4+1)),HL26-HLOOKUP(HL4+4,Journalier_HLV_Inter,24,FALSE),IF(AND(WEEKDAY(HL4,2)=4,COUNTIF(Jours_fériés,AND(HL4+1,HL4+4))),HL26-HLOOKUP(HL4+5,Journalier_HLV_Inter,24,FALSE),IF(AND(WEEKDAY(HL4,2)=5,COUNTIF(Jours_fériés,HL4+3)),HL26-HLOOKUP(HL4+4,Journalier_HLV_Inter,24,FALSE),IF(COUNTIF(Week_end,HL4),0,IF(COUNTIF(Jours_fériés,HL4),0,HL26-HLOOKUP(HL4+1,Journalier_HLV_Inter,24,FALSE)))))))))))))</f>
        <v>0</v>
      </c>
      <c r="HM35" s="70">
        <f>IF(WEEKDAY(HM4,2)=5,(HM26-HLOOKUP(HM4+3,Journalier_HLV_Inter,24,FALSE)),IF(AND(WEEKDAY(HM4,2)=1,COUNTIF(Jours_fériés,AND(HM4+1,IE+2))),HM26-HLOOKUP(HM4+3,Journalier_HLV_Inter,24,FALSE),IF(AND(WEEKDAY(HM4,2)=1,COUNTIF(Jours_fériés,HM4+1)),HM26-HLOOKUP(HM4+2,Journalier_HLV_Inter,24,FALSE),IF(AND(WEEKDAY(HM4,2)=2,COUNTIF(Jours_fériés,AND(HM4+1,HM4+2))),HM26-HLOOKUP(HM4+3,Journalier_HLV_Inter,24,FALSE),IF(AND(WEEKDAY(HM4,2)=2,COUNTIF(Jours_fériés,HM4+1)),HM26-HLOOKUP(HM4+2,Journalier_HLV_Inter,24,FALSE),IF(AND(WEEKDAY(HM4,2)=3,COUNTIF(Jours_fériés,AND(HM4+1,HM4+2))),HM26-HLOOKUP(HM4+5,Journalier_HLV_Inter,24,FALSE),IF(AND(WEEKDAY(HM4,2)=3,COUNTIF(Jours_fériés,HM4+1)),HM26-HLOOKUP(HM4+2,Journalier_HLV_Inter,24,FALSE),IF(AND(WEEKDAY(HM4,2)=4,COUNTIF(Jours_fériés,HM4+1)),HM26-HLOOKUP(HM4+4,Journalier_HLV_Inter,24,FALSE),IF(AND(WEEKDAY(HM4,2)=4,COUNTIF(Jours_fériés,AND(HM4+1,HM4+4))),HM26-HLOOKUP(HM4+5,Journalier_HLV_Inter,24,FALSE),IF(AND(WEEKDAY(HM4,2)=5,COUNTIF(Jours_fériés,HM4+3)),HM26-HLOOKUP(HM4+4,Journalier_HLV_Inter,24,FALSE),IF(COUNTIF(Week_end,HM4),0,IF(COUNTIF(Jours_fériés,HM4),0,HM26-HLOOKUP(HM4+1,Journalier_HLV_Inter,24,FALSE)))))))))))))</f>
        <v>0</v>
      </c>
      <c r="HN35" s="70">
        <f>IF(WEEKDAY(HN4,2)=5,(HN26-HLOOKUP(HN4+3,Journalier_HLV_Inter,24,FALSE)),IF(AND(WEEKDAY(HN4,2)=1,COUNTIF(Jours_fériés,AND(HN4+1,IE+2))),HN26-HLOOKUP(HN4+3,Journalier_HLV_Inter,24,FALSE),IF(AND(WEEKDAY(HN4,2)=1,COUNTIF(Jours_fériés,HN4+1)),HN26-HLOOKUP(HN4+2,Journalier_HLV_Inter,24,FALSE),IF(AND(WEEKDAY(HN4,2)=2,COUNTIF(Jours_fériés,AND(HN4+1,HN4+2))),HN26-HLOOKUP(HN4+3,Journalier_HLV_Inter,24,FALSE),IF(AND(WEEKDAY(HN4,2)=2,COUNTIF(Jours_fériés,HN4+1)),HN26-HLOOKUP(HN4+2,Journalier_HLV_Inter,24,FALSE),IF(AND(WEEKDAY(HN4,2)=3,COUNTIF(Jours_fériés,AND(HN4+1,HN4+2))),HN26-HLOOKUP(HN4+5,Journalier_HLV_Inter,24,FALSE),IF(AND(WEEKDAY(HN4,2)=3,COUNTIF(Jours_fériés,HN4+1)),HN26-HLOOKUP(HN4+2,Journalier_HLV_Inter,24,FALSE),IF(AND(WEEKDAY(HN4,2)=4,COUNTIF(Jours_fériés,HN4+1)),HN26-HLOOKUP(HN4+4,Journalier_HLV_Inter,24,FALSE),IF(AND(WEEKDAY(HN4,2)=4,COUNTIF(Jours_fériés,AND(HN4+1,HN4+4))),HN26-HLOOKUP(HN4+5,Journalier_HLV_Inter,24,FALSE),IF(AND(WEEKDAY(HN4,2)=5,COUNTIF(Jours_fériés,HN4+3)),HN26-HLOOKUP(HN4+4,Journalier_HLV_Inter,24,FALSE),IF(COUNTIF(Week_end,HN4),0,IF(COUNTIF(Jours_fériés,HN4),0,HN26-HLOOKUP(HN4+1,Journalier_HLV_Inter,24,FALSE)))))))))))))</f>
        <v>0</v>
      </c>
      <c r="HO35" s="70">
        <f>IF(WEEKDAY(HO4,2)=5,(HO26-HLOOKUP(HO4+3,Journalier_HLV_Inter,24,FALSE)),IF(AND(WEEKDAY(HO4,2)=1,COUNTIF(Jours_fériés,AND(HO4+1,IE+2))),HO26-HLOOKUP(HO4+3,Journalier_HLV_Inter,24,FALSE),IF(AND(WEEKDAY(HO4,2)=1,COUNTIF(Jours_fériés,HO4+1)),HO26-HLOOKUP(HO4+2,Journalier_HLV_Inter,24,FALSE),IF(AND(WEEKDAY(HO4,2)=2,COUNTIF(Jours_fériés,AND(HO4+1,HO4+2))),HO26-HLOOKUP(HO4+3,Journalier_HLV_Inter,24,FALSE),IF(AND(WEEKDAY(HO4,2)=2,COUNTIF(Jours_fériés,HO4+1)),HO26-HLOOKUP(HO4+2,Journalier_HLV_Inter,24,FALSE),IF(AND(WEEKDAY(HO4,2)=3,COUNTIF(Jours_fériés,AND(HO4+1,HO4+2))),HO26-HLOOKUP(HO4+5,Journalier_HLV_Inter,24,FALSE),IF(AND(WEEKDAY(HO4,2)=3,COUNTIF(Jours_fériés,HO4+1)),HO26-HLOOKUP(HO4+2,Journalier_HLV_Inter,24,FALSE),IF(AND(WEEKDAY(HO4,2)=4,COUNTIF(Jours_fériés,HO4+1)),HO26-HLOOKUP(HO4+4,Journalier_HLV_Inter,24,FALSE),IF(AND(WEEKDAY(HO4,2)=4,COUNTIF(Jours_fériés,AND(HO4+1,HO4+4))),HO26-HLOOKUP(HO4+5,Journalier_HLV_Inter,24,FALSE),IF(AND(WEEKDAY(HO4,2)=5,COUNTIF(Jours_fériés,HO4+3)),HO26-HLOOKUP(HO4+4,Journalier_HLV_Inter,24,FALSE),IF(COUNTIF(Week_end,HO4),0,IF(COUNTIF(Jours_fériés,HO4),0,HO26-HLOOKUP(HO4+1,Journalier_HLV_Inter,24,FALSE)))))))))))))</f>
        <v>0</v>
      </c>
      <c r="HP35" s="70">
        <f>IF(WEEKDAY(HP4,2)=5,(HP26-HLOOKUP(HP4+3,Journalier_HLV_Inter,24,FALSE)),IF(AND(WEEKDAY(HP4,2)=1,COUNTIF(Jours_fériés,AND(HP4+1,IE+2))),HP26-HLOOKUP(HP4+3,Journalier_HLV_Inter,24,FALSE),IF(AND(WEEKDAY(HP4,2)=1,COUNTIF(Jours_fériés,HP4+1)),HP26-HLOOKUP(HP4+2,Journalier_HLV_Inter,24,FALSE),IF(AND(WEEKDAY(HP4,2)=2,COUNTIF(Jours_fériés,AND(HP4+1,HP4+2))),HP26-HLOOKUP(HP4+3,Journalier_HLV_Inter,24,FALSE),IF(AND(WEEKDAY(HP4,2)=2,COUNTIF(Jours_fériés,HP4+1)),HP26-HLOOKUP(HP4+2,Journalier_HLV_Inter,24,FALSE),IF(AND(WEEKDAY(HP4,2)=3,COUNTIF(Jours_fériés,AND(HP4+1,HP4+2))),HP26-HLOOKUP(HP4+5,Journalier_HLV_Inter,24,FALSE),IF(AND(WEEKDAY(HP4,2)=3,COUNTIF(Jours_fériés,HP4+1)),HP26-HLOOKUP(HP4+2,Journalier_HLV_Inter,24,FALSE),IF(AND(WEEKDAY(HP4,2)=4,COUNTIF(Jours_fériés,HP4+1)),HP26-HLOOKUP(HP4+4,Journalier_HLV_Inter,24,FALSE),IF(AND(WEEKDAY(HP4,2)=4,COUNTIF(Jours_fériés,AND(HP4+1,HP4+4))),HP26-HLOOKUP(HP4+5,Journalier_HLV_Inter,24,FALSE),IF(AND(WEEKDAY(HP4,2)=5,COUNTIF(Jours_fériés,HP4+3)),HP26-HLOOKUP(HP4+4,Journalier_HLV_Inter,24,FALSE),IF(COUNTIF(Week_end,HP4),0,IF(COUNTIF(Jours_fériés,HP4),0,HP26-HLOOKUP(HP4+1,Journalier_HLV_Inter,24,FALSE)))))))))))))</f>
        <v>0</v>
      </c>
      <c r="HQ35" s="70">
        <f>IF(WEEKDAY(HQ4,2)=5,(HQ26-HLOOKUP(HQ4+3,Journalier_HLV_Inter,24,FALSE)),IF(AND(WEEKDAY(HQ4,2)=1,COUNTIF(Jours_fériés,AND(HQ4+1,IE+2))),HQ26-HLOOKUP(HQ4+3,Journalier_HLV_Inter,24,FALSE),IF(AND(WEEKDAY(HQ4,2)=1,COUNTIF(Jours_fériés,HQ4+1)),HQ26-HLOOKUP(HQ4+2,Journalier_HLV_Inter,24,FALSE),IF(AND(WEEKDAY(HQ4,2)=2,COUNTIF(Jours_fériés,AND(HQ4+1,HQ4+2))),HQ26-HLOOKUP(HQ4+3,Journalier_HLV_Inter,24,FALSE),IF(AND(WEEKDAY(HQ4,2)=2,COUNTIF(Jours_fériés,HQ4+1)),HQ26-HLOOKUP(HQ4+2,Journalier_HLV_Inter,24,FALSE),IF(AND(WEEKDAY(HQ4,2)=3,COUNTIF(Jours_fériés,AND(HQ4+1,HQ4+2))),HQ26-HLOOKUP(HQ4+5,Journalier_HLV_Inter,24,FALSE),IF(AND(WEEKDAY(HQ4,2)=3,COUNTIF(Jours_fériés,HQ4+1)),HQ26-HLOOKUP(HQ4+2,Journalier_HLV_Inter,24,FALSE),IF(AND(WEEKDAY(HQ4,2)=4,COUNTIF(Jours_fériés,HQ4+1)),HQ26-HLOOKUP(HQ4+4,Journalier_HLV_Inter,24,FALSE),IF(AND(WEEKDAY(HQ4,2)=4,COUNTIF(Jours_fériés,AND(HQ4+1,HQ4+4))),HQ26-HLOOKUP(HQ4+5,Journalier_HLV_Inter,24,FALSE),IF(AND(WEEKDAY(HQ4,2)=5,COUNTIF(Jours_fériés,HQ4+3)),HQ26-HLOOKUP(HQ4+4,Journalier_HLV_Inter,24,FALSE),IF(COUNTIF(Week_end,HQ4),0,IF(COUNTIF(Jours_fériés,HQ4),0,HQ26-HLOOKUP(HQ4+1,Journalier_HLV_Inter,24,FALSE)))))))))))))</f>
        <v>0</v>
      </c>
      <c r="HR35" s="70">
        <f>IF(WEEKDAY(HR4,2)=5,(HR26-HLOOKUP(HR4+3,Journalier_HLV_Inter,24,FALSE)),IF(AND(WEEKDAY(HR4,2)=1,COUNTIF(Jours_fériés,AND(HR4+1,IE+2))),HR26-HLOOKUP(HR4+3,Journalier_HLV_Inter,24,FALSE),IF(AND(WEEKDAY(HR4,2)=1,COUNTIF(Jours_fériés,HR4+1)),HR26-HLOOKUP(HR4+2,Journalier_HLV_Inter,24,FALSE),IF(AND(WEEKDAY(HR4,2)=2,COUNTIF(Jours_fériés,AND(HR4+1,HR4+2))),HR26-HLOOKUP(HR4+3,Journalier_HLV_Inter,24,FALSE),IF(AND(WEEKDAY(HR4,2)=2,COUNTIF(Jours_fériés,HR4+1)),HR26-HLOOKUP(HR4+2,Journalier_HLV_Inter,24,FALSE),IF(AND(WEEKDAY(HR4,2)=3,COUNTIF(Jours_fériés,AND(HR4+1,HR4+2))),HR26-HLOOKUP(HR4+5,Journalier_HLV_Inter,24,FALSE),IF(AND(WEEKDAY(HR4,2)=3,COUNTIF(Jours_fériés,HR4+1)),HR26-HLOOKUP(HR4+2,Journalier_HLV_Inter,24,FALSE),IF(AND(WEEKDAY(HR4,2)=4,COUNTIF(Jours_fériés,HR4+1)),HR26-HLOOKUP(HR4+4,Journalier_HLV_Inter,24,FALSE),IF(AND(WEEKDAY(HR4,2)=4,COUNTIF(Jours_fériés,AND(HR4+1,HR4+4))),HR26-HLOOKUP(HR4+5,Journalier_HLV_Inter,24,FALSE),IF(AND(WEEKDAY(HR4,2)=5,COUNTIF(Jours_fériés,HR4+3)),HR26-HLOOKUP(HR4+4,Journalier_HLV_Inter,24,FALSE),IF(COUNTIF(Week_end,HR4),0,IF(COUNTIF(Jours_fériés,HR4),0,HR26-HLOOKUP(HR4+1,Journalier_HLV_Inter,24,FALSE)))))))))))))</f>
        <v>0</v>
      </c>
      <c r="HS35" s="70">
        <f>IF(WEEKDAY(HS4,2)=5,(HS26-HLOOKUP(HS4+3,Journalier_HLV_Inter,24,FALSE)),IF(AND(WEEKDAY(HS4,2)=1,COUNTIF(Jours_fériés,AND(HS4+1,IE+2))),HS26-HLOOKUP(HS4+3,Journalier_HLV_Inter,24,FALSE),IF(AND(WEEKDAY(HS4,2)=1,COUNTIF(Jours_fériés,HS4+1)),HS26-HLOOKUP(HS4+2,Journalier_HLV_Inter,24,FALSE),IF(AND(WEEKDAY(HS4,2)=2,COUNTIF(Jours_fériés,AND(HS4+1,HS4+2))),HS26-HLOOKUP(HS4+3,Journalier_HLV_Inter,24,FALSE),IF(AND(WEEKDAY(HS4,2)=2,COUNTIF(Jours_fériés,HS4+1)),HS26-HLOOKUP(HS4+2,Journalier_HLV_Inter,24,FALSE),IF(AND(WEEKDAY(HS4,2)=3,COUNTIF(Jours_fériés,AND(HS4+1,HS4+2))),HS26-HLOOKUP(HS4+5,Journalier_HLV_Inter,24,FALSE),IF(AND(WEEKDAY(HS4,2)=3,COUNTIF(Jours_fériés,HS4+1)),HS26-HLOOKUP(HS4+2,Journalier_HLV_Inter,24,FALSE),IF(AND(WEEKDAY(HS4,2)=4,COUNTIF(Jours_fériés,HS4+1)),HS26-HLOOKUP(HS4+4,Journalier_HLV_Inter,24,FALSE),IF(AND(WEEKDAY(HS4,2)=4,COUNTIF(Jours_fériés,AND(HS4+1,HS4+4))),HS26-HLOOKUP(HS4+5,Journalier_HLV_Inter,24,FALSE),IF(AND(WEEKDAY(HS4,2)=5,COUNTIF(Jours_fériés,HS4+3)),HS26-HLOOKUP(HS4+4,Journalier_HLV_Inter,24,FALSE),IF(COUNTIF(Week_end,HS4),0,IF(COUNTIF(Jours_fériés,HS4),0,HS26-HLOOKUP(HS4+1,Journalier_HLV_Inter,24,FALSE)))))))))))))</f>
        <v>0</v>
      </c>
      <c r="HT35" s="70">
        <f>IF(WEEKDAY(HT4,2)=5,(HT26-HLOOKUP(HT4+3,Journalier_HLV_Inter,24,FALSE)),IF(AND(WEEKDAY(HT4,2)=1,COUNTIF(Jours_fériés,AND(HT4+1,IE+2))),HT26-HLOOKUP(HT4+3,Journalier_HLV_Inter,24,FALSE),IF(AND(WEEKDAY(HT4,2)=1,COUNTIF(Jours_fériés,HT4+1)),HT26-HLOOKUP(HT4+2,Journalier_HLV_Inter,24,FALSE),IF(AND(WEEKDAY(HT4,2)=2,COUNTIF(Jours_fériés,AND(HT4+1,HT4+2))),HT26-HLOOKUP(HT4+3,Journalier_HLV_Inter,24,FALSE),IF(AND(WEEKDAY(HT4,2)=2,COUNTIF(Jours_fériés,HT4+1)),HT26-HLOOKUP(HT4+2,Journalier_HLV_Inter,24,FALSE),IF(AND(WEEKDAY(HT4,2)=3,COUNTIF(Jours_fériés,AND(HT4+1,HT4+2))),HT26-HLOOKUP(HT4+5,Journalier_HLV_Inter,24,FALSE),IF(AND(WEEKDAY(HT4,2)=3,COUNTIF(Jours_fériés,HT4+1)),HT26-HLOOKUP(HT4+2,Journalier_HLV_Inter,24,FALSE),IF(AND(WEEKDAY(HT4,2)=4,COUNTIF(Jours_fériés,HT4+1)),HT26-HLOOKUP(HT4+4,Journalier_HLV_Inter,24,FALSE),IF(AND(WEEKDAY(HT4,2)=4,COUNTIF(Jours_fériés,AND(HT4+1,HT4+4))),HT26-HLOOKUP(HT4+5,Journalier_HLV_Inter,24,FALSE),IF(AND(WEEKDAY(HT4,2)=5,COUNTIF(Jours_fériés,HT4+3)),HT26-HLOOKUP(HT4+4,Journalier_HLV_Inter,24,FALSE),IF(COUNTIF(Week_end,HT4),0,IF(COUNTIF(Jours_fériés,HT4),0,HT26-HLOOKUP(HT4+1,Journalier_HLV_Inter,24,FALSE)))))))))))))</f>
        <v>0</v>
      </c>
      <c r="HU35" s="70">
        <f>IF(WEEKDAY(HU4,2)=5,(HU26-HLOOKUP(HU4+3,Journalier_HLV_Inter,24,FALSE)),IF(AND(WEEKDAY(HU4,2)=1,COUNTIF(Jours_fériés,AND(HU4+1,IE+2))),HU26-HLOOKUP(HU4+3,Journalier_HLV_Inter,24,FALSE),IF(AND(WEEKDAY(HU4,2)=1,COUNTIF(Jours_fériés,HU4+1)),HU26-HLOOKUP(HU4+2,Journalier_HLV_Inter,24,FALSE),IF(AND(WEEKDAY(HU4,2)=2,COUNTIF(Jours_fériés,AND(HU4+1,HU4+2))),HU26-HLOOKUP(HU4+3,Journalier_HLV_Inter,24,FALSE),IF(AND(WEEKDAY(HU4,2)=2,COUNTIF(Jours_fériés,HU4+1)),HU26-HLOOKUP(HU4+2,Journalier_HLV_Inter,24,FALSE),IF(AND(WEEKDAY(HU4,2)=3,COUNTIF(Jours_fériés,AND(HU4+1,HU4+2))),HU26-HLOOKUP(HU4+5,Journalier_HLV_Inter,24,FALSE),IF(AND(WEEKDAY(HU4,2)=3,COUNTIF(Jours_fériés,HU4+1)),HU26-HLOOKUP(HU4+2,Journalier_HLV_Inter,24,FALSE),IF(AND(WEEKDAY(HU4,2)=4,COUNTIF(Jours_fériés,HU4+1)),HU26-HLOOKUP(HU4+4,Journalier_HLV_Inter,24,FALSE),IF(AND(WEEKDAY(HU4,2)=4,COUNTIF(Jours_fériés,AND(HU4+1,HU4+4))),HU26-HLOOKUP(HU4+5,Journalier_HLV_Inter,24,FALSE),IF(AND(WEEKDAY(HU4,2)=5,COUNTIF(Jours_fériés,HU4+3)),HU26-HLOOKUP(HU4+4,Journalier_HLV_Inter,24,FALSE),IF(COUNTIF(Week_end,HU4),0,IF(COUNTIF(Jours_fériés,HU4),0,HU26-HLOOKUP(HU4+1,Journalier_HLV_Inter,24,FALSE)))))))))))))</f>
        <v>0</v>
      </c>
      <c r="HV35" s="70">
        <f>IF(WEEKDAY(HV4,2)=5,(HV26-HLOOKUP(HV4+3,Journalier_HLV_Inter,24,FALSE)),IF(AND(WEEKDAY(HV4,2)=1,COUNTIF(Jours_fériés,AND(HV4+1,IE+2))),HV26-HLOOKUP(HV4+3,Journalier_HLV_Inter,24,FALSE),IF(AND(WEEKDAY(HV4,2)=1,COUNTIF(Jours_fériés,HV4+1)),HV26-HLOOKUP(HV4+2,Journalier_HLV_Inter,24,FALSE),IF(AND(WEEKDAY(HV4,2)=2,COUNTIF(Jours_fériés,AND(HV4+1,HV4+2))),HV26-HLOOKUP(HV4+3,Journalier_HLV_Inter,24,FALSE),IF(AND(WEEKDAY(HV4,2)=2,COUNTIF(Jours_fériés,HV4+1)),HV26-HLOOKUP(HV4+2,Journalier_HLV_Inter,24,FALSE),IF(AND(WEEKDAY(HV4,2)=3,COUNTIF(Jours_fériés,AND(HV4+1,HV4+2))),HV26-HLOOKUP(HV4+5,Journalier_HLV_Inter,24,FALSE),IF(AND(WEEKDAY(HV4,2)=3,COUNTIF(Jours_fériés,HV4+1)),HV26-HLOOKUP(HV4+2,Journalier_HLV_Inter,24,FALSE),IF(AND(WEEKDAY(HV4,2)=4,COUNTIF(Jours_fériés,HV4+1)),HV26-HLOOKUP(HV4+4,Journalier_HLV_Inter,24,FALSE),IF(AND(WEEKDAY(HV4,2)=4,COUNTIF(Jours_fériés,AND(HV4+1,HV4+4))),HV26-HLOOKUP(HV4+5,Journalier_HLV_Inter,24,FALSE),IF(AND(WEEKDAY(HV4,2)=5,COUNTIF(Jours_fériés,HV4+3)),HV26-HLOOKUP(HV4+4,Journalier_HLV_Inter,24,FALSE),IF(COUNTIF(Week_end,HV4),0,IF(COUNTIF(Jours_fériés,HV4),0,HV26-HLOOKUP(HV4+1,Journalier_HLV_Inter,24,FALSE)))))))))))))</f>
        <v>0</v>
      </c>
      <c r="HW35" s="70">
        <f>IF(WEEKDAY(HW4,2)=5,(HW26-HLOOKUP(HW4+3,Journalier_HLV_Inter,24,FALSE)),IF(AND(WEEKDAY(HW4,2)=1,COUNTIF(Jours_fériés,AND(HW4+1,IE+2))),HW26-HLOOKUP(HW4+3,Journalier_HLV_Inter,24,FALSE),IF(AND(WEEKDAY(HW4,2)=1,COUNTIF(Jours_fériés,HW4+1)),HW26-HLOOKUP(HW4+2,Journalier_HLV_Inter,24,FALSE),IF(AND(WEEKDAY(HW4,2)=2,COUNTIF(Jours_fériés,AND(HW4+1,HW4+2))),HW26-HLOOKUP(HW4+3,Journalier_HLV_Inter,24,FALSE),IF(AND(WEEKDAY(HW4,2)=2,COUNTIF(Jours_fériés,HW4+1)),HW26-HLOOKUP(HW4+2,Journalier_HLV_Inter,24,FALSE),IF(AND(WEEKDAY(HW4,2)=3,COUNTIF(Jours_fériés,AND(HW4+1,HW4+2))),HW26-HLOOKUP(HW4+5,Journalier_HLV_Inter,24,FALSE),IF(AND(WEEKDAY(HW4,2)=3,COUNTIF(Jours_fériés,HW4+1)),HW26-HLOOKUP(HW4+2,Journalier_HLV_Inter,24,FALSE),IF(AND(WEEKDAY(HW4,2)=4,COUNTIF(Jours_fériés,HW4+1)),HW26-HLOOKUP(HW4+4,Journalier_HLV_Inter,24,FALSE),IF(AND(WEEKDAY(HW4,2)=4,COUNTIF(Jours_fériés,AND(HW4+1,HW4+4))),HW26-HLOOKUP(HW4+5,Journalier_HLV_Inter,24,FALSE),IF(AND(WEEKDAY(HW4,2)=5,COUNTIF(Jours_fériés,HW4+3)),HW26-HLOOKUP(HW4+4,Journalier_HLV_Inter,24,FALSE),IF(COUNTIF(Week_end,HW4),0,IF(COUNTIF(Jours_fériés,HW4),0,HW26-HLOOKUP(HW4+1,Journalier_HLV_Inter,24,FALSE)))))))))))))</f>
        <v>0</v>
      </c>
      <c r="HX35" s="70">
        <f>IF(WEEKDAY(HX4,2)=5,(HX26-HLOOKUP(HX4+3,Journalier_HLV_Inter,24,FALSE)),IF(AND(WEEKDAY(HX4,2)=1,COUNTIF(Jours_fériés,AND(HX4+1,IE+2))),HX26-HLOOKUP(HX4+3,Journalier_HLV_Inter,24,FALSE),IF(AND(WEEKDAY(HX4,2)=1,COUNTIF(Jours_fériés,HX4+1)),HX26-HLOOKUP(HX4+2,Journalier_HLV_Inter,24,FALSE),IF(AND(WEEKDAY(HX4,2)=2,COUNTIF(Jours_fériés,AND(HX4+1,HX4+2))),HX26-HLOOKUP(HX4+3,Journalier_HLV_Inter,24,FALSE),IF(AND(WEEKDAY(HX4,2)=2,COUNTIF(Jours_fériés,HX4+1)),HX26-HLOOKUP(HX4+2,Journalier_HLV_Inter,24,FALSE),IF(AND(WEEKDAY(HX4,2)=3,COUNTIF(Jours_fériés,AND(HX4+1,HX4+2))),HX26-HLOOKUP(HX4+5,Journalier_HLV_Inter,24,FALSE),IF(AND(WEEKDAY(HX4,2)=3,COUNTIF(Jours_fériés,HX4+1)),HX26-HLOOKUP(HX4+2,Journalier_HLV_Inter,24,FALSE),IF(AND(WEEKDAY(HX4,2)=4,COUNTIF(Jours_fériés,HX4+1)),HX26-HLOOKUP(HX4+4,Journalier_HLV_Inter,24,FALSE),IF(AND(WEEKDAY(HX4,2)=4,COUNTIF(Jours_fériés,AND(HX4+1,HX4+4))),HX26-HLOOKUP(HX4+5,Journalier_HLV_Inter,24,FALSE),IF(AND(WEEKDAY(HX4,2)=5,COUNTIF(Jours_fériés,HX4+3)),HX26-HLOOKUP(HX4+4,Journalier_HLV_Inter,24,FALSE),IF(COUNTIF(Week_end,HX4),0,IF(COUNTIF(Jours_fériés,HX4),0,HX26-HLOOKUP(HX4+1,Journalier_HLV_Inter,24,FALSE)))))))))))))</f>
        <v>0</v>
      </c>
      <c r="HY35" s="70">
        <f>IF(WEEKDAY(HY4,2)=5,(HY26-HLOOKUP(HY4+3,Journalier_HLV_Inter,24,FALSE)),IF(AND(WEEKDAY(HY4,2)=1,COUNTIF(Jours_fériés,AND(HY4+1,IE+2))),HY26-HLOOKUP(HY4+3,Journalier_HLV_Inter,24,FALSE),IF(AND(WEEKDAY(HY4,2)=1,COUNTIF(Jours_fériés,HY4+1)),HY26-HLOOKUP(HY4+2,Journalier_HLV_Inter,24,FALSE),IF(AND(WEEKDAY(HY4,2)=2,COUNTIF(Jours_fériés,AND(HY4+1,HY4+2))),HY26-HLOOKUP(HY4+3,Journalier_HLV_Inter,24,FALSE),IF(AND(WEEKDAY(HY4,2)=2,COUNTIF(Jours_fériés,HY4+1)),HY26-HLOOKUP(HY4+2,Journalier_HLV_Inter,24,FALSE),IF(AND(WEEKDAY(HY4,2)=3,COUNTIF(Jours_fériés,AND(HY4+1,HY4+2))),HY26-HLOOKUP(HY4+5,Journalier_HLV_Inter,24,FALSE),IF(AND(WEEKDAY(HY4,2)=3,COUNTIF(Jours_fériés,HY4+1)),HY26-HLOOKUP(HY4+2,Journalier_HLV_Inter,24,FALSE),IF(AND(WEEKDAY(HY4,2)=4,COUNTIF(Jours_fériés,HY4+1)),HY26-HLOOKUP(HY4+4,Journalier_HLV_Inter,24,FALSE),IF(AND(WEEKDAY(HY4,2)=4,COUNTIF(Jours_fériés,AND(HY4+1,HY4+4))),HY26-HLOOKUP(HY4+5,Journalier_HLV_Inter,24,FALSE),IF(AND(WEEKDAY(HY4,2)=5,COUNTIF(Jours_fériés,HY4+3)),HY26-HLOOKUP(HY4+4,Journalier_HLV_Inter,24,FALSE),IF(COUNTIF(Week_end,HY4),0,IF(COUNTIF(Jours_fériés,HY4),0,HY26-HLOOKUP(HY4+1,Journalier_HLV_Inter,24,FALSE)))))))))))))</f>
        <v>0</v>
      </c>
      <c r="HZ35" s="70">
        <f>IF(WEEKDAY(HZ4,2)=5,(HZ26-HLOOKUP(HZ4+3,Journalier_HLV_Inter,24,FALSE)),IF(AND(WEEKDAY(HZ4,2)=1,COUNTIF(Jours_fériés,AND(HZ4+1,IE+2))),HZ26-HLOOKUP(HZ4+3,Journalier_HLV_Inter,24,FALSE),IF(AND(WEEKDAY(HZ4,2)=1,COUNTIF(Jours_fériés,HZ4+1)),HZ26-HLOOKUP(HZ4+2,Journalier_HLV_Inter,24,FALSE),IF(AND(WEEKDAY(HZ4,2)=2,COUNTIF(Jours_fériés,AND(HZ4+1,HZ4+2))),HZ26-HLOOKUP(HZ4+3,Journalier_HLV_Inter,24,FALSE),IF(AND(WEEKDAY(HZ4,2)=2,COUNTIF(Jours_fériés,HZ4+1)),HZ26-HLOOKUP(HZ4+2,Journalier_HLV_Inter,24,FALSE),IF(AND(WEEKDAY(HZ4,2)=3,COUNTIF(Jours_fériés,AND(HZ4+1,HZ4+2))),HZ26-HLOOKUP(HZ4+5,Journalier_HLV_Inter,24,FALSE),IF(AND(WEEKDAY(HZ4,2)=3,COUNTIF(Jours_fériés,HZ4+1)),HZ26-HLOOKUP(HZ4+2,Journalier_HLV_Inter,24,FALSE),IF(AND(WEEKDAY(HZ4,2)=4,COUNTIF(Jours_fériés,HZ4+1)),HZ26-HLOOKUP(HZ4+4,Journalier_HLV_Inter,24,FALSE),IF(AND(WEEKDAY(HZ4,2)=4,COUNTIF(Jours_fériés,AND(HZ4+1,HZ4+4))),HZ26-HLOOKUP(HZ4+5,Journalier_HLV_Inter,24,FALSE),IF(AND(WEEKDAY(HZ4,2)=5,COUNTIF(Jours_fériés,HZ4+3)),HZ26-HLOOKUP(HZ4+4,Journalier_HLV_Inter,24,FALSE),IF(COUNTIF(Week_end,HZ4),0,IF(COUNTIF(Jours_fériés,HZ4),0,HZ26-HLOOKUP(HZ4+1,Journalier_HLV_Inter,24,FALSE)))))))))))))</f>
        <v>0</v>
      </c>
      <c r="IA35" s="70">
        <f>IF(WEEKDAY(IA4,2)=5,(IA26-HLOOKUP(IA4+3,Journalier_HLV_Inter,24,FALSE)),IF(AND(WEEKDAY(IA4,2)=1,COUNTIF(Jours_fériés,AND(IA4+1,IE+2))),IA26-HLOOKUP(IA4+3,Journalier_HLV_Inter,24,FALSE),IF(AND(WEEKDAY(IA4,2)=1,COUNTIF(Jours_fériés,IA4+1)),IA26-HLOOKUP(IA4+2,Journalier_HLV_Inter,24,FALSE),IF(AND(WEEKDAY(IA4,2)=2,COUNTIF(Jours_fériés,AND(IA4+1,IA4+2))),IA26-HLOOKUP(IA4+3,Journalier_HLV_Inter,24,FALSE),IF(AND(WEEKDAY(IA4,2)=2,COUNTIF(Jours_fériés,IA4+1)),IA26-HLOOKUP(IA4+2,Journalier_HLV_Inter,24,FALSE),IF(AND(WEEKDAY(IA4,2)=3,COUNTIF(Jours_fériés,AND(IA4+1,IA4+2))),IA26-HLOOKUP(IA4+5,Journalier_HLV_Inter,24,FALSE),IF(AND(WEEKDAY(IA4,2)=3,COUNTIF(Jours_fériés,IA4+1)),IA26-HLOOKUP(IA4+2,Journalier_HLV_Inter,24,FALSE),IF(AND(WEEKDAY(IA4,2)=4,COUNTIF(Jours_fériés,IA4+1)),IA26-HLOOKUP(IA4+4,Journalier_HLV_Inter,24,FALSE),IF(AND(WEEKDAY(IA4,2)=4,COUNTIF(Jours_fériés,AND(IA4+1,IA4+4))),IA26-HLOOKUP(IA4+5,Journalier_HLV_Inter,24,FALSE),IF(AND(WEEKDAY(IA4,2)=5,COUNTIF(Jours_fériés,IA4+3)),IA26-HLOOKUP(IA4+4,Journalier_HLV_Inter,24,FALSE),IF(COUNTIF(Week_end,IA4),0,IF(COUNTIF(Jours_fériés,IA4),0,IA26-HLOOKUP(IA4+1,Journalier_HLV_Inter,24,FALSE)))))))))))))</f>
        <v>0</v>
      </c>
      <c r="IB35" s="70">
        <f>IF(WEEKDAY(IB4,2)=5,(IB26-HLOOKUP(IB4+3,Journalier_HLV_Inter,24,FALSE)),IF(AND(WEEKDAY(IB4,2)=1,COUNTIF(Jours_fériés,AND(IB4+1,IE+2))),IB26-HLOOKUP(IB4+3,Journalier_HLV_Inter,24,FALSE),IF(AND(WEEKDAY(IB4,2)=1,COUNTIF(Jours_fériés,IB4+1)),IB26-HLOOKUP(IB4+2,Journalier_HLV_Inter,24,FALSE),IF(AND(WEEKDAY(IB4,2)=2,COUNTIF(Jours_fériés,AND(IB4+1,IB4+2))),IB26-HLOOKUP(IB4+3,Journalier_HLV_Inter,24,FALSE),IF(AND(WEEKDAY(IB4,2)=2,COUNTIF(Jours_fériés,IB4+1)),IB26-HLOOKUP(IB4+2,Journalier_HLV_Inter,24,FALSE),IF(AND(WEEKDAY(IB4,2)=3,COUNTIF(Jours_fériés,AND(IB4+1,IB4+2))),IB26-HLOOKUP(IB4+5,Journalier_HLV_Inter,24,FALSE),IF(AND(WEEKDAY(IB4,2)=3,COUNTIF(Jours_fériés,IB4+1)),IB26-HLOOKUP(IB4+2,Journalier_HLV_Inter,24,FALSE),IF(AND(WEEKDAY(IB4,2)=4,COUNTIF(Jours_fériés,IB4+1)),IB26-HLOOKUP(IB4+4,Journalier_HLV_Inter,24,FALSE),IF(AND(WEEKDAY(IB4,2)=4,COUNTIF(Jours_fériés,AND(IB4+1,IB4+4))),IB26-HLOOKUP(IB4+5,Journalier_HLV_Inter,24,FALSE),IF(AND(WEEKDAY(IB4,2)=5,COUNTIF(Jours_fériés,IB4+3)),IB26-HLOOKUP(IB4+4,Journalier_HLV_Inter,24,FALSE),IF(COUNTIF(Week_end,IB4),0,IF(COUNTIF(Jours_fériés,IB4),0,IB26-HLOOKUP(IB4+1,Journalier_HLV_Inter,24,FALSE)))))))))))))</f>
        <v>0</v>
      </c>
      <c r="IC35" s="70">
        <f>IF(WEEKDAY(IC4,2)=5,(IC26-HLOOKUP(IC4+3,Journalier_HLV_Inter,24,FALSE)),IF(AND(WEEKDAY(IC4,2)=1,COUNTIF(Jours_fériés,AND(IC4+1,IE+2))),IC26-HLOOKUP(IC4+3,Journalier_HLV_Inter,24,FALSE),IF(AND(WEEKDAY(IC4,2)=1,COUNTIF(Jours_fériés,IC4+1)),IC26-HLOOKUP(IC4+2,Journalier_HLV_Inter,24,FALSE),IF(AND(WEEKDAY(IC4,2)=2,COUNTIF(Jours_fériés,AND(IC4+1,IC4+2))),IC26-HLOOKUP(IC4+3,Journalier_HLV_Inter,24,FALSE),IF(AND(WEEKDAY(IC4,2)=2,COUNTIF(Jours_fériés,IC4+1)),IC26-HLOOKUP(IC4+2,Journalier_HLV_Inter,24,FALSE),IF(AND(WEEKDAY(IC4,2)=3,COUNTIF(Jours_fériés,AND(IC4+1,IC4+2))),IC26-HLOOKUP(IC4+5,Journalier_HLV_Inter,24,FALSE),IF(AND(WEEKDAY(IC4,2)=3,COUNTIF(Jours_fériés,IC4+1)),IC26-HLOOKUP(IC4+2,Journalier_HLV_Inter,24,FALSE),IF(AND(WEEKDAY(IC4,2)=4,COUNTIF(Jours_fériés,IC4+1)),IC26-HLOOKUP(IC4+4,Journalier_HLV_Inter,24,FALSE),IF(AND(WEEKDAY(IC4,2)=4,COUNTIF(Jours_fériés,AND(IC4+1,IC4+4))),IC26-HLOOKUP(IC4+5,Journalier_HLV_Inter,24,FALSE),IF(AND(WEEKDAY(IC4,2)=5,COUNTIF(Jours_fériés,IC4+3)),IC26-HLOOKUP(IC4+4,Journalier_HLV_Inter,24,FALSE),IF(COUNTIF(Week_end,IC4),0,IF(COUNTIF(Jours_fériés,IC4),0,IC26-HLOOKUP(IC4+1,Journalier_HLV_Inter,24,FALSE)))))))))))))</f>
        <v>0</v>
      </c>
      <c r="ID35" s="70">
        <f>IF(WEEKDAY(ID4,2)=5,(ID26-HLOOKUP(ID4+3,Journalier_HLV_Inter,24,FALSE)),IF(AND(WEEKDAY(ID4,2)=1,COUNTIF(Jours_fériés,AND(ID4+1,IE+2))),ID26-HLOOKUP(ID4+3,Journalier_HLV_Inter,24,FALSE),IF(AND(WEEKDAY(ID4,2)=1,COUNTIF(Jours_fériés,ID4+1)),ID26-HLOOKUP(ID4+2,Journalier_HLV_Inter,24,FALSE),IF(AND(WEEKDAY(ID4,2)=2,COUNTIF(Jours_fériés,AND(ID4+1,ID4+2))),ID26-HLOOKUP(ID4+3,Journalier_HLV_Inter,24,FALSE),IF(AND(WEEKDAY(ID4,2)=2,COUNTIF(Jours_fériés,ID4+1)),ID26-HLOOKUP(ID4+2,Journalier_HLV_Inter,24,FALSE),IF(AND(WEEKDAY(ID4,2)=3,COUNTIF(Jours_fériés,AND(ID4+1,ID4+2))),ID26-HLOOKUP(ID4+5,Journalier_HLV_Inter,24,FALSE),IF(AND(WEEKDAY(ID4,2)=3,COUNTIF(Jours_fériés,ID4+1)),ID26-HLOOKUP(ID4+2,Journalier_HLV_Inter,24,FALSE),IF(AND(WEEKDAY(ID4,2)=4,COUNTIF(Jours_fériés,ID4+1)),ID26-HLOOKUP(ID4+4,Journalier_HLV_Inter,24,FALSE),IF(AND(WEEKDAY(ID4,2)=4,COUNTIF(Jours_fériés,AND(ID4+1,ID4+4))),ID26-HLOOKUP(ID4+5,Journalier_HLV_Inter,24,FALSE),IF(AND(WEEKDAY(ID4,2)=5,COUNTIF(Jours_fériés,ID4+3)),ID26-HLOOKUP(ID4+4,Journalier_HLV_Inter,24,FALSE),IF(COUNTIF(Week_end,ID4),0,IF(COUNTIF(Jours_fériés,ID4),0,ID26-HLOOKUP(ID4+1,Journalier_HLV_Inter,24,FALSE)))))))))))))</f>
        <v>0</v>
      </c>
      <c r="IE35" s="70">
        <f>IF(WEEKDAY(IE4,2)=5,(IE26-HLOOKUP(IE4+3,Journalier_HLV_Inter,24,FALSE)),IF(AND(WEEKDAY(IE4,2)=1,COUNTIF(Jours_fériés,AND(IE4+1,IE+2))),IE26-HLOOKUP(IE4+3,Journalier_HLV_Inter,24,FALSE),IF(AND(WEEKDAY(IE4,2)=1,COUNTIF(Jours_fériés,IE4+1)),IE26-HLOOKUP(IE4+2,Journalier_HLV_Inter,24,FALSE),IF(AND(WEEKDAY(IE4,2)=2,COUNTIF(Jours_fériés,AND(IE4+1,IE4+2))),IE26-HLOOKUP(IE4+3,Journalier_HLV_Inter,24,FALSE),IF(AND(WEEKDAY(IE4,2)=2,COUNTIF(Jours_fériés,IE4+1)),IE26-HLOOKUP(IE4+2,Journalier_HLV_Inter,24,FALSE),IF(AND(WEEKDAY(IE4,2)=3,COUNTIF(Jours_fériés,AND(IE4+1,IE4+2))),IE26-HLOOKUP(IE4+5,Journalier_HLV_Inter,24,FALSE),IF(AND(WEEKDAY(IE4,2)=3,COUNTIF(Jours_fériés,IE4+1)),IE26-HLOOKUP(IE4+2,Journalier_HLV_Inter,24,FALSE),IF(AND(WEEKDAY(IE4,2)=4,COUNTIF(Jours_fériés,IE4+1)),IE26-HLOOKUP(IE4+4,Journalier_HLV_Inter,24,FALSE),IF(AND(WEEKDAY(IE4,2)=4,COUNTIF(Jours_fériés,AND(IE4+1,IE4+4))),IE26-HLOOKUP(IE4+5,Journalier_HLV_Inter,24,FALSE),IF(AND(WEEKDAY(IE4,2)=5,COUNTIF(Jours_fériés,IE4+3)),IE26-HLOOKUP(IE4+4,Journalier_HLV_Inter,24,FALSE),IF(COUNTIF(Week_end,IE4),0,IF(COUNTIF(Jours_fériés,IE4),0,IE26-HLOOKUP(IE4+1,Journalier_HLV_Inter,24,FALSE)))))))))))))</f>
        <v>0</v>
      </c>
      <c r="IF35" s="70">
        <f>IF(WEEKDAY(IF4,2)=5,(IF26-HLOOKUP(IF4+3,Journalier_HLV_Inter,24,FALSE)),IF(AND(WEEKDAY(IF4,2)=1,COUNTIF(Jours_fériés,AND(IF4+1,IE+2))),IF26-HLOOKUP(IF4+3,Journalier_HLV_Inter,24,FALSE),IF(AND(WEEKDAY(IF4,2)=1,COUNTIF(Jours_fériés,IF4+1)),IF26-HLOOKUP(IF4+2,Journalier_HLV_Inter,24,FALSE),IF(AND(WEEKDAY(IF4,2)=2,COUNTIF(Jours_fériés,AND(IF4+1,IF4+2))),IF26-HLOOKUP(IF4+3,Journalier_HLV_Inter,24,FALSE),IF(AND(WEEKDAY(IF4,2)=2,COUNTIF(Jours_fériés,IF4+1)),IF26-HLOOKUP(IF4+2,Journalier_HLV_Inter,24,FALSE),IF(AND(WEEKDAY(IF4,2)=3,COUNTIF(Jours_fériés,AND(IF4+1,IF4+2))),IF26-HLOOKUP(IF4+5,Journalier_HLV_Inter,24,FALSE),IF(AND(WEEKDAY(IF4,2)=3,COUNTIF(Jours_fériés,IF4+1)),IF26-HLOOKUP(IF4+2,Journalier_HLV_Inter,24,FALSE),IF(AND(WEEKDAY(IF4,2)=4,COUNTIF(Jours_fériés,IF4+1)),IF26-HLOOKUP(IF4+4,Journalier_HLV_Inter,24,FALSE),IF(AND(WEEKDAY(IF4,2)=4,COUNTIF(Jours_fériés,AND(IF4+1,IF4+4))),IF26-HLOOKUP(IF4+5,Journalier_HLV_Inter,24,FALSE),IF(AND(WEEKDAY(IF4,2)=5,COUNTIF(Jours_fériés,IF4+3)),IF26-HLOOKUP(IF4+4,Journalier_HLV_Inter,24,FALSE),IF(COUNTIF(Week_end,IF4),0,IF(COUNTIF(Jours_fériés,IF4),0,IF26-HLOOKUP(IF4+1,Journalier_HLV_Inter,24,FALSE)))))))))))))</f>
        <v>0</v>
      </c>
      <c r="IG35" s="70">
        <f>IF(WEEKDAY(IG4,2)=5,(IG26-HLOOKUP(IG4+3,Journalier_HLV_Inter,24,FALSE)),IF(AND(WEEKDAY(IG4,2)=1,COUNTIF(Jours_fériés,AND(IG4+1,IE+2))),IG26-HLOOKUP(IG4+3,Journalier_HLV_Inter,24,FALSE),IF(AND(WEEKDAY(IG4,2)=1,COUNTIF(Jours_fériés,IG4+1)),IG26-HLOOKUP(IG4+2,Journalier_HLV_Inter,24,FALSE),IF(AND(WEEKDAY(IG4,2)=2,COUNTIF(Jours_fériés,AND(IG4+1,IG4+2))),IG26-HLOOKUP(IG4+3,Journalier_HLV_Inter,24,FALSE),IF(AND(WEEKDAY(IG4,2)=2,COUNTIF(Jours_fériés,IG4+1)),IG26-HLOOKUP(IG4+2,Journalier_HLV_Inter,24,FALSE),IF(AND(WEEKDAY(IG4,2)=3,COUNTIF(Jours_fériés,AND(IG4+1,IG4+2))),IG26-HLOOKUP(IG4+5,Journalier_HLV_Inter,24,FALSE),IF(AND(WEEKDAY(IG4,2)=3,COUNTIF(Jours_fériés,IG4+1)),IG26-HLOOKUP(IG4+2,Journalier_HLV_Inter,24,FALSE),IF(AND(WEEKDAY(IG4,2)=4,COUNTIF(Jours_fériés,IG4+1)),IG26-HLOOKUP(IG4+4,Journalier_HLV_Inter,24,FALSE),IF(AND(WEEKDAY(IG4,2)=4,COUNTIF(Jours_fériés,AND(IG4+1,IG4+4))),IG26-HLOOKUP(IG4+5,Journalier_HLV_Inter,24,FALSE),IF(AND(WEEKDAY(IG4,2)=5,COUNTIF(Jours_fériés,IG4+3)),IG26-HLOOKUP(IG4+4,Journalier_HLV_Inter,24,FALSE),IF(COUNTIF(Week_end,IG4),0,IF(COUNTIF(Jours_fériés,IG4),0,IG26-HLOOKUP(IG4+1,Journalier_HLV_Inter,24,FALSE)))))))))))))</f>
        <v>0</v>
      </c>
      <c r="IH35" s="70">
        <f>IF(WEEKDAY(IH4,2)=5,(IH26-HLOOKUP(IH4+3,Journalier_HLV_Inter,24,FALSE)),IF(AND(WEEKDAY(IH4,2)=1,COUNTIF(Jours_fériés,AND(IH4+1,IE+2))),IH26-HLOOKUP(IH4+3,Journalier_HLV_Inter,24,FALSE),IF(AND(WEEKDAY(IH4,2)=1,COUNTIF(Jours_fériés,IH4+1)),IH26-HLOOKUP(IH4+2,Journalier_HLV_Inter,24,FALSE),IF(AND(WEEKDAY(IH4,2)=2,COUNTIF(Jours_fériés,AND(IH4+1,IH4+2))),IH26-HLOOKUP(IH4+3,Journalier_HLV_Inter,24,FALSE),IF(AND(WEEKDAY(IH4,2)=2,COUNTIF(Jours_fériés,IH4+1)),IH26-HLOOKUP(IH4+2,Journalier_HLV_Inter,24,FALSE),IF(AND(WEEKDAY(IH4,2)=3,COUNTIF(Jours_fériés,AND(IH4+1,IH4+2))),IH26-HLOOKUP(IH4+5,Journalier_HLV_Inter,24,FALSE),IF(AND(WEEKDAY(IH4,2)=3,COUNTIF(Jours_fériés,IH4+1)),IH26-HLOOKUP(IH4+2,Journalier_HLV_Inter,24,FALSE),IF(AND(WEEKDAY(IH4,2)=4,COUNTIF(Jours_fériés,IH4+1)),IH26-HLOOKUP(IH4+4,Journalier_HLV_Inter,24,FALSE),IF(AND(WEEKDAY(IH4,2)=4,COUNTIF(Jours_fériés,AND(IH4+1,IH4+4))),IH26-HLOOKUP(IH4+5,Journalier_HLV_Inter,24,FALSE),IF(AND(WEEKDAY(IH4,2)=5,COUNTIF(Jours_fériés,IH4+3)),IH26-HLOOKUP(IH4+4,Journalier_HLV_Inter,24,FALSE),IF(COUNTIF(Week_end,IH4),0,IF(COUNTIF(Jours_fériés,IH4),0,IH26-HLOOKUP(IH4+1,Journalier_HLV_Inter,24,FALSE)))))))))))))</f>
        <v>0</v>
      </c>
      <c r="II35" s="70">
        <f>IF(WEEKDAY(II4,2)=5,(II26-HLOOKUP(II4+3,Journalier_HLV_Inter,24,FALSE)),IF(AND(WEEKDAY(II4,2)=1,COUNTIF(Jours_fériés,AND(II4+1,IE+2))),II26-HLOOKUP(II4+3,Journalier_HLV_Inter,24,FALSE),IF(AND(WEEKDAY(II4,2)=1,COUNTIF(Jours_fériés,II4+1)),II26-HLOOKUP(II4+2,Journalier_HLV_Inter,24,FALSE),IF(AND(WEEKDAY(II4,2)=2,COUNTIF(Jours_fériés,AND(II4+1,II4+2))),II26-HLOOKUP(II4+3,Journalier_HLV_Inter,24,FALSE),IF(AND(WEEKDAY(II4,2)=2,COUNTIF(Jours_fériés,II4+1)),II26-HLOOKUP(II4+2,Journalier_HLV_Inter,24,FALSE),IF(AND(WEEKDAY(II4,2)=3,COUNTIF(Jours_fériés,AND(II4+1,II4+2))),II26-HLOOKUP(II4+5,Journalier_HLV_Inter,24,FALSE),IF(AND(WEEKDAY(II4,2)=3,COUNTIF(Jours_fériés,II4+1)),II26-HLOOKUP(II4+2,Journalier_HLV_Inter,24,FALSE),IF(AND(WEEKDAY(II4,2)=4,COUNTIF(Jours_fériés,II4+1)),II26-HLOOKUP(II4+4,Journalier_HLV_Inter,24,FALSE),IF(AND(WEEKDAY(II4,2)=4,COUNTIF(Jours_fériés,AND(II4+1,II4+4))),II26-HLOOKUP(II4+5,Journalier_HLV_Inter,24,FALSE),IF(AND(WEEKDAY(II4,2)=5,COUNTIF(Jours_fériés,II4+3)),II26-HLOOKUP(II4+4,Journalier_HLV_Inter,24,FALSE),IF(COUNTIF(Week_end,II4),0,IF(COUNTIF(Jours_fériés,II4),0,II26-HLOOKUP(II4+1,Journalier_HLV_Inter,24,FALSE)))))))))))))</f>
        <v>0</v>
      </c>
      <c r="IJ35" s="70">
        <f>IF(WEEKDAY(IJ4,2)=5,(IJ26-HLOOKUP(IJ4+3,Journalier_HLV_Inter,24,FALSE)),IF(AND(WEEKDAY(IJ4,2)=1,COUNTIF(Jours_fériés,AND(IJ4+1,IE+2))),IJ26-HLOOKUP(IJ4+3,Journalier_HLV_Inter,24,FALSE),IF(AND(WEEKDAY(IJ4,2)=1,COUNTIF(Jours_fériés,IJ4+1)),IJ26-HLOOKUP(IJ4+2,Journalier_HLV_Inter,24,FALSE),IF(AND(WEEKDAY(IJ4,2)=2,COUNTIF(Jours_fériés,AND(IJ4+1,IJ4+2))),IJ26-HLOOKUP(IJ4+3,Journalier_HLV_Inter,24,FALSE),IF(AND(WEEKDAY(IJ4,2)=2,COUNTIF(Jours_fériés,IJ4+1)),IJ26-HLOOKUP(IJ4+2,Journalier_HLV_Inter,24,FALSE),IF(AND(WEEKDAY(IJ4,2)=3,COUNTIF(Jours_fériés,AND(IJ4+1,IJ4+2))),IJ26-HLOOKUP(IJ4+5,Journalier_HLV_Inter,24,FALSE),IF(AND(WEEKDAY(IJ4,2)=3,COUNTIF(Jours_fériés,IJ4+1)),IJ26-HLOOKUP(IJ4+2,Journalier_HLV_Inter,24,FALSE),IF(AND(WEEKDAY(IJ4,2)=4,COUNTIF(Jours_fériés,IJ4+1)),IJ26-HLOOKUP(IJ4+4,Journalier_HLV_Inter,24,FALSE),IF(AND(WEEKDAY(IJ4,2)=4,COUNTIF(Jours_fériés,AND(IJ4+1,IJ4+4))),IJ26-HLOOKUP(IJ4+5,Journalier_HLV_Inter,24,FALSE),IF(AND(WEEKDAY(IJ4,2)=5,COUNTIF(Jours_fériés,IJ4+3)),IJ26-HLOOKUP(IJ4+4,Journalier_HLV_Inter,24,FALSE),IF(COUNTIF(Week_end,IJ4),0,IF(COUNTIF(Jours_fériés,IJ4),0,IJ26-HLOOKUP(IJ4+1,Journalier_HLV_Inter,24,FALSE)))))))))))))</f>
        <v>0</v>
      </c>
      <c r="IK35" s="70">
        <f>IF(WEEKDAY(IK4,2)=5,(IK26-HLOOKUP(IK4+3,Journalier_HLV_Inter,24,FALSE)),IF(AND(WEEKDAY(IK4,2)=1,COUNTIF(Jours_fériés,AND(IK4+1,IE+2))),IK26-HLOOKUP(IK4+3,Journalier_HLV_Inter,24,FALSE),IF(AND(WEEKDAY(IK4,2)=1,COUNTIF(Jours_fériés,IK4+1)),IK26-HLOOKUP(IK4+2,Journalier_HLV_Inter,24,FALSE),IF(AND(WEEKDAY(IK4,2)=2,COUNTIF(Jours_fériés,AND(IK4+1,IK4+2))),IK26-HLOOKUP(IK4+3,Journalier_HLV_Inter,24,FALSE),IF(AND(WEEKDAY(IK4,2)=2,COUNTIF(Jours_fériés,IK4+1)),IK26-HLOOKUP(IK4+2,Journalier_HLV_Inter,24,FALSE),IF(AND(WEEKDAY(IK4,2)=3,COUNTIF(Jours_fériés,AND(IK4+1,IK4+2))),IK26-HLOOKUP(IK4+5,Journalier_HLV_Inter,24,FALSE),IF(AND(WEEKDAY(IK4,2)=3,COUNTIF(Jours_fériés,IK4+1)),IK26-HLOOKUP(IK4+2,Journalier_HLV_Inter,24,FALSE),IF(AND(WEEKDAY(IK4,2)=4,COUNTIF(Jours_fériés,IK4+1)),IK26-HLOOKUP(IK4+4,Journalier_HLV_Inter,24,FALSE),IF(AND(WEEKDAY(IK4,2)=4,COUNTIF(Jours_fériés,AND(IK4+1,IK4+4))),IK26-HLOOKUP(IK4+5,Journalier_HLV_Inter,24,FALSE),IF(AND(WEEKDAY(IK4,2)=5,COUNTIF(Jours_fériés,IK4+3)),IK26-HLOOKUP(IK4+4,Journalier_HLV_Inter,24,FALSE),IF(COUNTIF(Week_end,IK4),0,IF(COUNTIF(Jours_fériés,IK4),0,IK26-HLOOKUP(IK4+1,Journalier_HLV_Inter,24,FALSE)))))))))))))</f>
        <v>0</v>
      </c>
      <c r="IL35" s="70">
        <f>IF(WEEKDAY(IL4,2)=5,(IL26-HLOOKUP(IL4+3,Journalier_HLV_Inter,24,FALSE)),IF(AND(WEEKDAY(IL4,2)=1,COUNTIF(Jours_fériés,AND(IL4+1,IE+2))),IL26-HLOOKUP(IL4+3,Journalier_HLV_Inter,24,FALSE),IF(AND(WEEKDAY(IL4,2)=1,COUNTIF(Jours_fériés,IL4+1)),IL26-HLOOKUP(IL4+2,Journalier_HLV_Inter,24,FALSE),IF(AND(WEEKDAY(IL4,2)=2,COUNTIF(Jours_fériés,AND(IL4+1,IL4+2))),IL26-HLOOKUP(IL4+3,Journalier_HLV_Inter,24,FALSE),IF(AND(WEEKDAY(IL4,2)=2,COUNTIF(Jours_fériés,IL4+1)),IL26-HLOOKUP(IL4+2,Journalier_HLV_Inter,24,FALSE),IF(AND(WEEKDAY(IL4,2)=3,COUNTIF(Jours_fériés,AND(IL4+1,IL4+2))),IL26-HLOOKUP(IL4+5,Journalier_HLV_Inter,24,FALSE),IF(AND(WEEKDAY(IL4,2)=3,COUNTIF(Jours_fériés,IL4+1)),IL26-HLOOKUP(IL4+2,Journalier_HLV_Inter,24,FALSE),IF(AND(WEEKDAY(IL4,2)=4,COUNTIF(Jours_fériés,IL4+1)),IL26-HLOOKUP(IL4+4,Journalier_HLV_Inter,24,FALSE),IF(AND(WEEKDAY(IL4,2)=4,COUNTIF(Jours_fériés,AND(IL4+1,IL4+4))),IL26-HLOOKUP(IL4+5,Journalier_HLV_Inter,24,FALSE),IF(AND(WEEKDAY(IL4,2)=5,COUNTIF(Jours_fériés,IL4+3)),IL26-HLOOKUP(IL4+4,Journalier_HLV_Inter,24,FALSE),IF(COUNTIF(Week_end,IL4),0,IF(COUNTIF(Jours_fériés,IL4),0,IL26-HLOOKUP(IL4+1,Journalier_HLV_Inter,24,FALSE)))))))))))))</f>
        <v>0</v>
      </c>
      <c r="IM35" s="70">
        <f>IF(WEEKDAY(IM4,2)=5,(IM26-HLOOKUP(IM4+3,Journalier_HLV_Inter,24,FALSE)),IF(AND(WEEKDAY(IM4,2)=1,COUNTIF(Jours_fériés,AND(IM4+1,IE+2))),IM26-HLOOKUP(IM4+3,Journalier_HLV_Inter,24,FALSE),IF(AND(WEEKDAY(IM4,2)=1,COUNTIF(Jours_fériés,IM4+1)),IM26-HLOOKUP(IM4+2,Journalier_HLV_Inter,24,FALSE),IF(AND(WEEKDAY(IM4,2)=2,COUNTIF(Jours_fériés,AND(IM4+1,IM4+2))),IM26-HLOOKUP(IM4+3,Journalier_HLV_Inter,24,FALSE),IF(AND(WEEKDAY(IM4,2)=2,COUNTIF(Jours_fériés,IM4+1)),IM26-HLOOKUP(IM4+2,Journalier_HLV_Inter,24,FALSE),IF(AND(WEEKDAY(IM4,2)=3,COUNTIF(Jours_fériés,AND(IM4+1,IM4+2))),IM26-HLOOKUP(IM4+5,Journalier_HLV_Inter,24,FALSE),IF(AND(WEEKDAY(IM4,2)=3,COUNTIF(Jours_fériés,IM4+1)),IM26-HLOOKUP(IM4+2,Journalier_HLV_Inter,24,FALSE),IF(AND(WEEKDAY(IM4,2)=4,COUNTIF(Jours_fériés,IM4+1)),IM26-HLOOKUP(IM4+4,Journalier_HLV_Inter,24,FALSE),IF(AND(WEEKDAY(IM4,2)=4,COUNTIF(Jours_fériés,AND(IM4+1,IM4+4))),IM26-HLOOKUP(IM4+5,Journalier_HLV_Inter,24,FALSE),IF(AND(WEEKDAY(IM4,2)=5,COUNTIF(Jours_fériés,IM4+3)),IM26-HLOOKUP(IM4+4,Journalier_HLV_Inter,24,FALSE),IF(COUNTIF(Week_end,IM4),0,IF(COUNTIF(Jours_fériés,IM4),0,IM26-HLOOKUP(IM4+1,Journalier_HLV_Inter,24,FALSE)))))))))))))</f>
        <v>0</v>
      </c>
      <c r="IN35" s="70">
        <f>IF(WEEKDAY(IN4,2)=5,(IN26-HLOOKUP(IN4+3,Journalier_HLV_Inter,24,FALSE)),IF(AND(WEEKDAY(IN4,2)=1,COUNTIF(Jours_fériés,AND(IN4+1,IE+2))),IN26-HLOOKUP(IN4+3,Journalier_HLV_Inter,24,FALSE),IF(AND(WEEKDAY(IN4,2)=1,COUNTIF(Jours_fériés,IN4+1)),IN26-HLOOKUP(IN4+2,Journalier_HLV_Inter,24,FALSE),IF(AND(WEEKDAY(IN4,2)=2,COUNTIF(Jours_fériés,AND(IN4+1,IN4+2))),IN26-HLOOKUP(IN4+3,Journalier_HLV_Inter,24,FALSE),IF(AND(WEEKDAY(IN4,2)=2,COUNTIF(Jours_fériés,IN4+1)),IN26-HLOOKUP(IN4+2,Journalier_HLV_Inter,24,FALSE),IF(AND(WEEKDAY(IN4,2)=3,COUNTIF(Jours_fériés,AND(IN4+1,IN4+2))),IN26-HLOOKUP(IN4+5,Journalier_HLV_Inter,24,FALSE),IF(AND(WEEKDAY(IN4,2)=3,COUNTIF(Jours_fériés,IN4+1)),IN26-HLOOKUP(IN4+2,Journalier_HLV_Inter,24,FALSE),IF(AND(WEEKDAY(IN4,2)=4,COUNTIF(Jours_fériés,IN4+1)),IN26-HLOOKUP(IN4+4,Journalier_HLV_Inter,24,FALSE),IF(AND(WEEKDAY(IN4,2)=4,COUNTIF(Jours_fériés,AND(IN4+1,IN4+4))),IN26-HLOOKUP(IN4+5,Journalier_HLV_Inter,24,FALSE),IF(AND(WEEKDAY(IN4,2)=5,COUNTIF(Jours_fériés,IN4+3)),IN26-HLOOKUP(IN4+4,Journalier_HLV_Inter,24,FALSE),IF(COUNTIF(Week_end,IN4),0,IF(COUNTIF(Jours_fériés,IN4),0,IN26-HLOOKUP(IN4+1,Journalier_HLV_Inter,24,FALSE)))))))))))))</f>
        <v>0</v>
      </c>
      <c r="IO35" s="70">
        <f>IF(WEEKDAY(IO4,2)=5,(IO26-HLOOKUP(IO4+3,Journalier_HLV_Inter,24,FALSE)),IF(AND(WEEKDAY(IO4,2)=1,COUNTIF(Jours_fériés,AND(IO4+1,IE+2))),IO26-HLOOKUP(IO4+3,Journalier_HLV_Inter,24,FALSE),IF(AND(WEEKDAY(IO4,2)=1,COUNTIF(Jours_fériés,IO4+1)),IO26-HLOOKUP(IO4+2,Journalier_HLV_Inter,24,FALSE),IF(AND(WEEKDAY(IO4,2)=2,COUNTIF(Jours_fériés,AND(IO4+1,IO4+2))),IO26-HLOOKUP(IO4+3,Journalier_HLV_Inter,24,FALSE),IF(AND(WEEKDAY(IO4,2)=2,COUNTIF(Jours_fériés,IO4+1)),IO26-HLOOKUP(IO4+2,Journalier_HLV_Inter,24,FALSE),IF(AND(WEEKDAY(IO4,2)=3,COUNTIF(Jours_fériés,AND(IO4+1,IO4+2))),IO26-HLOOKUP(IO4+5,Journalier_HLV_Inter,24,FALSE),IF(AND(WEEKDAY(IO4,2)=3,COUNTIF(Jours_fériés,IO4+1)),IO26-HLOOKUP(IO4+2,Journalier_HLV_Inter,24,FALSE),IF(AND(WEEKDAY(IO4,2)=4,COUNTIF(Jours_fériés,IO4+1)),IO26-HLOOKUP(IO4+4,Journalier_HLV_Inter,24,FALSE),IF(AND(WEEKDAY(IO4,2)=4,COUNTIF(Jours_fériés,AND(IO4+1,IO4+4))),IO26-HLOOKUP(IO4+5,Journalier_HLV_Inter,24,FALSE),IF(AND(WEEKDAY(IO4,2)=5,COUNTIF(Jours_fériés,IO4+3)),IO26-HLOOKUP(IO4+4,Journalier_HLV_Inter,24,FALSE),IF(COUNTIF(Week_end,IO4),0,IF(COUNTIF(Jours_fériés,IO4),0,IO26-HLOOKUP(IO4+1,Journalier_HLV_Inter,24,FALSE)))))))))))))</f>
        <v>0</v>
      </c>
      <c r="IP35" s="70">
        <f>IF(WEEKDAY(IP4,2)=5,(IP26-HLOOKUP(IP4+3,Journalier_HLV_Inter,24,FALSE)),IF(AND(WEEKDAY(IP4,2)=1,COUNTIF(Jours_fériés,AND(IP4+1,IE+2))),IP26-HLOOKUP(IP4+3,Journalier_HLV_Inter,24,FALSE),IF(AND(WEEKDAY(IP4,2)=1,COUNTIF(Jours_fériés,IP4+1)),IP26-HLOOKUP(IP4+2,Journalier_HLV_Inter,24,FALSE),IF(AND(WEEKDAY(IP4,2)=2,COUNTIF(Jours_fériés,AND(IP4+1,IP4+2))),IP26-HLOOKUP(IP4+3,Journalier_HLV_Inter,24,FALSE),IF(AND(WEEKDAY(IP4,2)=2,COUNTIF(Jours_fériés,IP4+1)),IP26-HLOOKUP(IP4+2,Journalier_HLV_Inter,24,FALSE),IF(AND(WEEKDAY(IP4,2)=3,COUNTIF(Jours_fériés,AND(IP4+1,IP4+2))),IP26-HLOOKUP(IP4+5,Journalier_HLV_Inter,24,FALSE),IF(AND(WEEKDAY(IP4,2)=3,COUNTIF(Jours_fériés,IP4+1)),IP26-HLOOKUP(IP4+2,Journalier_HLV_Inter,24,FALSE),IF(AND(WEEKDAY(IP4,2)=4,COUNTIF(Jours_fériés,IP4+1)),IP26-HLOOKUP(IP4+4,Journalier_HLV_Inter,24,FALSE),IF(AND(WEEKDAY(IP4,2)=4,COUNTIF(Jours_fériés,AND(IP4+1,IP4+4))),IP26-HLOOKUP(IP4+5,Journalier_HLV_Inter,24,FALSE),IF(AND(WEEKDAY(IP4,2)=5,COUNTIF(Jours_fériés,IP4+3)),IP26-HLOOKUP(IP4+4,Journalier_HLV_Inter,24,FALSE),IF(COUNTIF(Week_end,IP4),0,IF(COUNTIF(Jours_fériés,IP4),0,IP26-HLOOKUP(IP4+1,Journalier_HLV_Inter,24,FALSE)))))))))))))</f>
        <v>0</v>
      </c>
      <c r="IQ35" s="70">
        <f>IF(WEEKDAY(IQ4,2)=5,(IQ26-HLOOKUP(IQ4+3,Journalier_HLV_Inter,24,FALSE)),IF(AND(WEEKDAY(IQ4,2)=1,COUNTIF(Jours_fériés,AND(IQ4+1,IE+2))),IQ26-HLOOKUP(IQ4+3,Journalier_HLV_Inter,24,FALSE),IF(AND(WEEKDAY(IQ4,2)=1,COUNTIF(Jours_fériés,IQ4+1)),IQ26-HLOOKUP(IQ4+2,Journalier_HLV_Inter,24,FALSE),IF(AND(WEEKDAY(IQ4,2)=2,COUNTIF(Jours_fériés,AND(IQ4+1,IQ4+2))),IQ26-HLOOKUP(IQ4+3,Journalier_HLV_Inter,24,FALSE),IF(AND(WEEKDAY(IQ4,2)=2,COUNTIF(Jours_fériés,IQ4+1)),IQ26-HLOOKUP(IQ4+2,Journalier_HLV_Inter,24,FALSE),IF(AND(WEEKDAY(IQ4,2)=3,COUNTIF(Jours_fériés,AND(IQ4+1,IQ4+2))),IQ26-HLOOKUP(IQ4+5,Journalier_HLV_Inter,24,FALSE),IF(AND(WEEKDAY(IQ4,2)=3,COUNTIF(Jours_fériés,IQ4+1)),IQ26-HLOOKUP(IQ4+2,Journalier_HLV_Inter,24,FALSE),IF(AND(WEEKDAY(IQ4,2)=4,COUNTIF(Jours_fériés,IQ4+1)),IQ26-HLOOKUP(IQ4+4,Journalier_HLV_Inter,24,FALSE),IF(AND(WEEKDAY(IQ4,2)=4,COUNTIF(Jours_fériés,AND(IQ4+1,IQ4+4))),IQ26-HLOOKUP(IQ4+5,Journalier_HLV_Inter,24,FALSE),IF(AND(WEEKDAY(IQ4,2)=5,COUNTIF(Jours_fériés,IQ4+3)),IQ26-HLOOKUP(IQ4+4,Journalier_HLV_Inter,24,FALSE),IF(COUNTIF(Week_end,IQ4),0,IF(COUNTIF(Jours_fériés,IQ4),0,IQ26-HLOOKUP(IQ4+1,Journalier_HLV_Inter,24,FALSE)))))))))))))</f>
        <v>0</v>
      </c>
      <c r="IR35" s="70">
        <f>IF(WEEKDAY(IR4,2)=5,(IR26-HLOOKUP(IR4+3,Journalier_HLV_Inter,24,FALSE)),IF(AND(WEEKDAY(IR4,2)=1,COUNTIF(Jours_fériés,AND(IR4+1,IE+2))),IR26-HLOOKUP(IR4+3,Journalier_HLV_Inter,24,FALSE),IF(AND(WEEKDAY(IR4,2)=1,COUNTIF(Jours_fériés,IR4+1)),IR26-HLOOKUP(IR4+2,Journalier_HLV_Inter,24,FALSE),IF(AND(WEEKDAY(IR4,2)=2,COUNTIF(Jours_fériés,AND(IR4+1,IR4+2))),IR26-HLOOKUP(IR4+3,Journalier_HLV_Inter,24,FALSE),IF(AND(WEEKDAY(IR4,2)=2,COUNTIF(Jours_fériés,IR4+1)),IR26-HLOOKUP(IR4+2,Journalier_HLV_Inter,24,FALSE),IF(AND(WEEKDAY(IR4,2)=3,COUNTIF(Jours_fériés,AND(IR4+1,IR4+2))),IR26-HLOOKUP(IR4+5,Journalier_HLV_Inter,24,FALSE),IF(AND(WEEKDAY(IR4,2)=3,COUNTIF(Jours_fériés,IR4+1)),IR26-HLOOKUP(IR4+2,Journalier_HLV_Inter,24,FALSE),IF(AND(WEEKDAY(IR4,2)=4,COUNTIF(Jours_fériés,IR4+1)),IR26-HLOOKUP(IR4+4,Journalier_HLV_Inter,24,FALSE),IF(AND(WEEKDAY(IR4,2)=4,COUNTIF(Jours_fériés,AND(IR4+1,IR4+4))),IR26-HLOOKUP(IR4+5,Journalier_HLV_Inter,24,FALSE),IF(AND(WEEKDAY(IR4,2)=5,COUNTIF(Jours_fériés,IR4+3)),IR26-HLOOKUP(IR4+4,Journalier_HLV_Inter,24,FALSE),IF(COUNTIF(Week_end,IR4),0,IF(COUNTIF(Jours_fériés,IR4),0,IR26-HLOOKUP(IR4+1,Journalier_HLV_Inter,24,FALSE)))))))))))))</f>
        <v>0</v>
      </c>
      <c r="IS35" s="70">
        <f>IF(WEEKDAY(IS4,2)=5,(IS26-HLOOKUP(IS4+3,Journalier_HLV_Inter,24,FALSE)),IF(AND(WEEKDAY(IS4,2)=1,COUNTIF(Jours_fériés,AND(IS4+1,IE+2))),IS26-HLOOKUP(IS4+3,Journalier_HLV_Inter,24,FALSE),IF(AND(WEEKDAY(IS4,2)=1,COUNTIF(Jours_fériés,IS4+1)),IS26-HLOOKUP(IS4+2,Journalier_HLV_Inter,24,FALSE),IF(AND(WEEKDAY(IS4,2)=2,COUNTIF(Jours_fériés,AND(IS4+1,IS4+2))),IS26-HLOOKUP(IS4+3,Journalier_HLV_Inter,24,FALSE),IF(AND(WEEKDAY(IS4,2)=2,COUNTIF(Jours_fériés,IS4+1)),IS26-HLOOKUP(IS4+2,Journalier_HLV_Inter,24,FALSE),IF(AND(WEEKDAY(IS4,2)=3,COUNTIF(Jours_fériés,AND(IS4+1,IS4+2))),IS26-HLOOKUP(IS4+5,Journalier_HLV_Inter,24,FALSE),IF(AND(WEEKDAY(IS4,2)=3,COUNTIF(Jours_fériés,IS4+1)),IS26-HLOOKUP(IS4+2,Journalier_HLV_Inter,24,FALSE),IF(AND(WEEKDAY(IS4,2)=4,COUNTIF(Jours_fériés,IS4+1)),IS26-HLOOKUP(IS4+4,Journalier_HLV_Inter,24,FALSE),IF(AND(WEEKDAY(IS4,2)=4,COUNTIF(Jours_fériés,AND(IS4+1,IS4+4))),IS26-HLOOKUP(IS4+5,Journalier_HLV_Inter,24,FALSE),IF(AND(WEEKDAY(IS4,2)=5,COUNTIF(Jours_fériés,IS4+3)),IS26-HLOOKUP(IS4+4,Journalier_HLV_Inter,24,FALSE),IF(COUNTIF(Week_end,IS4),0,IF(COUNTIF(Jours_fériés,IS4),0,IS26-HLOOKUP(IS4+1,Journalier_HLV_Inter,24,FALSE)))))))))))))</f>
        <v>0</v>
      </c>
      <c r="IT35" s="70">
        <f>IF(WEEKDAY(IT4,2)=5,(IT26-HLOOKUP(IT4+3,Journalier_HLV_Inter,24,FALSE)),IF(AND(WEEKDAY(IT4,2)=1,COUNTIF(Jours_fériés,AND(IT4+1,IE+2))),IT26-HLOOKUP(IT4+3,Journalier_HLV_Inter,24,FALSE),IF(AND(WEEKDAY(IT4,2)=1,COUNTIF(Jours_fériés,IT4+1)),IT26-HLOOKUP(IT4+2,Journalier_HLV_Inter,24,FALSE),IF(AND(WEEKDAY(IT4,2)=2,COUNTIF(Jours_fériés,AND(IT4+1,IT4+2))),IT26-HLOOKUP(IT4+3,Journalier_HLV_Inter,24,FALSE),IF(AND(WEEKDAY(IT4,2)=2,COUNTIF(Jours_fériés,IT4+1)),IT26-HLOOKUP(IT4+2,Journalier_HLV_Inter,24,FALSE),IF(AND(WEEKDAY(IT4,2)=3,COUNTIF(Jours_fériés,AND(IT4+1,IT4+2))),IT26-HLOOKUP(IT4+5,Journalier_HLV_Inter,24,FALSE),IF(AND(WEEKDAY(IT4,2)=3,COUNTIF(Jours_fériés,IT4+1)),IT26-HLOOKUP(IT4+2,Journalier_HLV_Inter,24,FALSE),IF(AND(WEEKDAY(IT4,2)=4,COUNTIF(Jours_fériés,IT4+1)),IT26-HLOOKUP(IT4+4,Journalier_HLV_Inter,24,FALSE),IF(AND(WEEKDAY(IT4,2)=4,COUNTIF(Jours_fériés,AND(IT4+1,IT4+4))),IT26-HLOOKUP(IT4+5,Journalier_HLV_Inter,24,FALSE),IF(AND(WEEKDAY(IT4,2)=5,COUNTIF(Jours_fériés,IT4+3)),IT26-HLOOKUP(IT4+4,Journalier_HLV_Inter,24,FALSE),IF(COUNTIF(Week_end,IT4),0,IF(COUNTIF(Jours_fériés,IT4),0,IT26-HLOOKUP(IT4+1,Journalier_HLV_Inter,24,FALSE)))))))))))))</f>
        <v>0</v>
      </c>
      <c r="IU35" s="70">
        <f>IF(WEEKDAY(IU4,2)=5,(IU26-HLOOKUP(IU4+3,Journalier_HLV_Inter,24,FALSE)),IF(AND(WEEKDAY(IU4,2)=1,COUNTIF(Jours_fériés,AND(IU4+1,IE+2))),IU26-HLOOKUP(IU4+3,Journalier_HLV_Inter,24,FALSE),IF(AND(WEEKDAY(IU4,2)=1,COUNTIF(Jours_fériés,IU4+1)),IU26-HLOOKUP(IU4+2,Journalier_HLV_Inter,24,FALSE),IF(AND(WEEKDAY(IU4,2)=2,COUNTIF(Jours_fériés,AND(IU4+1,IU4+2))),IU26-HLOOKUP(IU4+3,Journalier_HLV_Inter,24,FALSE),IF(AND(WEEKDAY(IU4,2)=2,COUNTIF(Jours_fériés,IU4+1)),IU26-HLOOKUP(IU4+2,Journalier_HLV_Inter,24,FALSE),IF(AND(WEEKDAY(IU4,2)=3,COUNTIF(Jours_fériés,AND(IU4+1,IU4+2))),IU26-HLOOKUP(IU4+5,Journalier_HLV_Inter,24,FALSE),IF(AND(WEEKDAY(IU4,2)=3,COUNTIF(Jours_fériés,IU4+1)),IU26-HLOOKUP(IU4+2,Journalier_HLV_Inter,24,FALSE),IF(AND(WEEKDAY(IU4,2)=4,COUNTIF(Jours_fériés,IU4+1)),IU26-HLOOKUP(IU4+4,Journalier_HLV_Inter,24,FALSE),IF(AND(WEEKDAY(IU4,2)=4,COUNTIF(Jours_fériés,AND(IU4+1,IU4+4))),IU26-HLOOKUP(IU4+5,Journalier_HLV_Inter,24,FALSE),IF(AND(WEEKDAY(IU4,2)=5,COUNTIF(Jours_fériés,IU4+3)),IU26-HLOOKUP(IU4+4,Journalier_HLV_Inter,24,FALSE),IF(COUNTIF(Week_end,IU4),0,IF(COUNTIF(Jours_fériés,IU4),0,IU26-HLOOKUP(IU4+1,Journalier_HLV_Inter,24,FALSE)))))))))))))</f>
        <v>0</v>
      </c>
      <c r="IV35" s="70">
        <f>IF(WEEKDAY(IV4,2)=5,(IV26-HLOOKUP(IV4+3,Journalier_HLV_Inter,24,FALSE)),IF(AND(WEEKDAY(IV4,2)=1,COUNTIF(Jours_fériés,AND(IV4+1,IE+2))),IV26-HLOOKUP(IV4+3,Journalier_HLV_Inter,24,FALSE),IF(AND(WEEKDAY(IV4,2)=1,COUNTIF(Jours_fériés,IV4+1)),IV26-HLOOKUP(IV4+2,Journalier_HLV_Inter,24,FALSE),IF(AND(WEEKDAY(IV4,2)=2,COUNTIF(Jours_fériés,AND(IV4+1,IV4+2))),IV26-HLOOKUP(IV4+3,Journalier_HLV_Inter,24,FALSE),IF(AND(WEEKDAY(IV4,2)=2,COUNTIF(Jours_fériés,IV4+1)),IV26-HLOOKUP(IV4+2,Journalier_HLV_Inter,24,FALSE),IF(AND(WEEKDAY(IV4,2)=3,COUNTIF(Jours_fériés,AND(IV4+1,IV4+2))),IV26-HLOOKUP(IV4+5,Journalier_HLV_Inter,24,FALSE),IF(AND(WEEKDAY(IV4,2)=3,COUNTIF(Jours_fériés,IV4+1)),IV26-HLOOKUP(IV4+2,Journalier_HLV_Inter,24,FALSE),IF(AND(WEEKDAY(IV4,2)=4,COUNTIF(Jours_fériés,IV4+1)),IV26-HLOOKUP(IV4+4,Journalier_HLV_Inter,24,FALSE),IF(AND(WEEKDAY(IV4,2)=4,COUNTIF(Jours_fériés,AND(IV4+1,IV4+4))),IV26-HLOOKUP(IV4+5,Journalier_HLV_Inter,24,FALSE),IF(AND(WEEKDAY(IV4,2)=5,COUNTIF(Jours_fériés,IV4+3)),IV26-HLOOKUP(IV4+4,Journalier_HLV_Inter,24,FALSE),IF(COUNTIF(Week_end,IV4),0,IF(COUNTIF(Jours_fériés,IV4),0,IV26-HLOOKUP(IV4+1,Journalier_HLV_Inter,24,FALSE)))))))))))))</f>
        <v>0</v>
      </c>
      <c r="IW35" s="70">
        <f>IF(WEEKDAY(IW4,2)=5,(IW26-HLOOKUP(IW4+3,Journalier_HLV_Inter,24,FALSE)),IF(AND(WEEKDAY(IW4,2)=1,COUNTIF(Jours_fériés,AND(IW4+1,IE+2))),IW26-HLOOKUP(IW4+3,Journalier_HLV_Inter,24,FALSE),IF(AND(WEEKDAY(IW4,2)=1,COUNTIF(Jours_fériés,IW4+1)),IW26-HLOOKUP(IW4+2,Journalier_HLV_Inter,24,FALSE),IF(AND(WEEKDAY(IW4,2)=2,COUNTIF(Jours_fériés,AND(IW4+1,IW4+2))),IW26-HLOOKUP(IW4+3,Journalier_HLV_Inter,24,FALSE),IF(AND(WEEKDAY(IW4,2)=2,COUNTIF(Jours_fériés,IW4+1)),IW26-HLOOKUP(IW4+2,Journalier_HLV_Inter,24,FALSE),IF(AND(WEEKDAY(IW4,2)=3,COUNTIF(Jours_fériés,AND(IW4+1,IW4+2))),IW26-HLOOKUP(IW4+5,Journalier_HLV_Inter,24,FALSE),IF(AND(WEEKDAY(IW4,2)=3,COUNTIF(Jours_fériés,IW4+1)),IW26-HLOOKUP(IW4+2,Journalier_HLV_Inter,24,FALSE),IF(AND(WEEKDAY(IW4,2)=4,COUNTIF(Jours_fériés,IW4+1)),IW26-HLOOKUP(IW4+4,Journalier_HLV_Inter,24,FALSE),IF(AND(WEEKDAY(IW4,2)=4,COUNTIF(Jours_fériés,AND(IW4+1,IW4+4))),IW26-HLOOKUP(IW4+5,Journalier_HLV_Inter,24,FALSE),IF(AND(WEEKDAY(IW4,2)=5,COUNTIF(Jours_fériés,IW4+3)),IW26-HLOOKUP(IW4+4,Journalier_HLV_Inter,24,FALSE),IF(COUNTIF(Week_end,IW4),0,IF(COUNTIF(Jours_fériés,IW4),0,IW26-HLOOKUP(IW4+1,Journalier_HLV_Inter,24,FALSE)))))))))))))</f>
        <v>0</v>
      </c>
      <c r="IX35" s="70">
        <f>IF(WEEKDAY(IX4,2)=5,(IX26-HLOOKUP(IX4+3,Journalier_HLV_Inter,24,FALSE)),IF(AND(WEEKDAY(IX4,2)=1,COUNTIF(Jours_fériés,AND(IX4+1,IE+2))),IX26-HLOOKUP(IX4+3,Journalier_HLV_Inter,24,FALSE),IF(AND(WEEKDAY(IX4,2)=1,COUNTIF(Jours_fériés,IX4+1)),IX26-HLOOKUP(IX4+2,Journalier_HLV_Inter,24,FALSE),IF(AND(WEEKDAY(IX4,2)=2,COUNTIF(Jours_fériés,AND(IX4+1,IX4+2))),IX26-HLOOKUP(IX4+3,Journalier_HLV_Inter,24,FALSE),IF(AND(WEEKDAY(IX4,2)=2,COUNTIF(Jours_fériés,IX4+1)),IX26-HLOOKUP(IX4+2,Journalier_HLV_Inter,24,FALSE),IF(AND(WEEKDAY(IX4,2)=3,COUNTIF(Jours_fériés,AND(IX4+1,IX4+2))),IX26-HLOOKUP(IX4+5,Journalier_HLV_Inter,24,FALSE),IF(AND(WEEKDAY(IX4,2)=3,COUNTIF(Jours_fériés,IX4+1)),IX26-HLOOKUP(IX4+2,Journalier_HLV_Inter,24,FALSE),IF(AND(WEEKDAY(IX4,2)=4,COUNTIF(Jours_fériés,IX4+1)),IX26-HLOOKUP(IX4+4,Journalier_HLV_Inter,24,FALSE),IF(AND(WEEKDAY(IX4,2)=4,COUNTIF(Jours_fériés,AND(IX4+1,IX4+4))),IX26-HLOOKUP(IX4+5,Journalier_HLV_Inter,24,FALSE),IF(AND(WEEKDAY(IX4,2)=5,COUNTIF(Jours_fériés,IX4+3)),IX26-HLOOKUP(IX4+4,Journalier_HLV_Inter,24,FALSE),IF(COUNTIF(Week_end,IX4),0,IF(COUNTIF(Jours_fériés,IX4),0,IX26-HLOOKUP(IX4+1,Journalier_HLV_Inter,24,FALSE)))))))))))))</f>
        <v>0</v>
      </c>
      <c r="IY35" s="70">
        <f>IF(WEEKDAY(IY4,2)=5,(IY26-HLOOKUP(IY4+3,Journalier_HLV_Inter,24,FALSE)),IF(AND(WEEKDAY(IY4,2)=1,COUNTIF(Jours_fériés,AND(IY4+1,IE+2))),IY26-HLOOKUP(IY4+3,Journalier_HLV_Inter,24,FALSE),IF(AND(WEEKDAY(IY4,2)=1,COUNTIF(Jours_fériés,IY4+1)),IY26-HLOOKUP(IY4+2,Journalier_HLV_Inter,24,FALSE),IF(AND(WEEKDAY(IY4,2)=2,COUNTIF(Jours_fériés,AND(IY4+1,IY4+2))),IY26-HLOOKUP(IY4+3,Journalier_HLV_Inter,24,FALSE),IF(AND(WEEKDAY(IY4,2)=2,COUNTIF(Jours_fériés,IY4+1)),IY26-HLOOKUP(IY4+2,Journalier_HLV_Inter,24,FALSE),IF(AND(WEEKDAY(IY4,2)=3,COUNTIF(Jours_fériés,AND(IY4+1,IY4+2))),IY26-HLOOKUP(IY4+5,Journalier_HLV_Inter,24,FALSE),IF(AND(WEEKDAY(IY4,2)=3,COUNTIF(Jours_fériés,IY4+1)),IY26-HLOOKUP(IY4+2,Journalier_HLV_Inter,24,FALSE),IF(AND(WEEKDAY(IY4,2)=4,COUNTIF(Jours_fériés,IY4+1)),IY26-HLOOKUP(IY4+4,Journalier_HLV_Inter,24,FALSE),IF(AND(WEEKDAY(IY4,2)=4,COUNTIF(Jours_fériés,AND(IY4+1,IY4+4))),IY26-HLOOKUP(IY4+5,Journalier_HLV_Inter,24,FALSE),IF(AND(WEEKDAY(IY4,2)=5,COUNTIF(Jours_fériés,IY4+3)),IY26-HLOOKUP(IY4+4,Journalier_HLV_Inter,24,FALSE),IF(COUNTIF(Week_end,IY4),0,IF(COUNTIF(Jours_fériés,IY4),0,IY26-HLOOKUP(IY4+1,Journalier_HLV_Inter,24,FALSE)))))))))))))</f>
        <v>0</v>
      </c>
      <c r="IZ35" s="70">
        <f>IF(WEEKDAY(IZ4,2)=5,(IZ26-HLOOKUP(IZ4+3,Journalier_HLV_Inter,24,FALSE)),IF(AND(WEEKDAY(IZ4,2)=1,COUNTIF(Jours_fériés,AND(IZ4+1,IE+2))),IZ26-HLOOKUP(IZ4+3,Journalier_HLV_Inter,24,FALSE),IF(AND(WEEKDAY(IZ4,2)=1,COUNTIF(Jours_fériés,IZ4+1)),IZ26-HLOOKUP(IZ4+2,Journalier_HLV_Inter,24,FALSE),IF(AND(WEEKDAY(IZ4,2)=2,COUNTIF(Jours_fériés,AND(IZ4+1,IZ4+2))),IZ26-HLOOKUP(IZ4+3,Journalier_HLV_Inter,24,FALSE),IF(AND(WEEKDAY(IZ4,2)=2,COUNTIF(Jours_fériés,IZ4+1)),IZ26-HLOOKUP(IZ4+2,Journalier_HLV_Inter,24,FALSE),IF(AND(WEEKDAY(IZ4,2)=3,COUNTIF(Jours_fériés,AND(IZ4+1,IZ4+2))),IZ26-HLOOKUP(IZ4+5,Journalier_HLV_Inter,24,FALSE),IF(AND(WEEKDAY(IZ4,2)=3,COUNTIF(Jours_fériés,IZ4+1)),IZ26-HLOOKUP(IZ4+2,Journalier_HLV_Inter,24,FALSE),IF(AND(WEEKDAY(IZ4,2)=4,COUNTIF(Jours_fériés,IZ4+1)),IZ26-HLOOKUP(IZ4+4,Journalier_HLV_Inter,24,FALSE),IF(AND(WEEKDAY(IZ4,2)=4,COUNTIF(Jours_fériés,AND(IZ4+1,IZ4+4))),IZ26-HLOOKUP(IZ4+5,Journalier_HLV_Inter,24,FALSE),IF(AND(WEEKDAY(IZ4,2)=5,COUNTIF(Jours_fériés,IZ4+3)),IZ26-HLOOKUP(IZ4+4,Journalier_HLV_Inter,24,FALSE),IF(COUNTIF(Week_end,IZ4),0,IF(COUNTIF(Jours_fériés,IZ4),0,IZ26-HLOOKUP(IZ4+1,Journalier_HLV_Inter,24,FALSE)))))))))))))</f>
        <v>0</v>
      </c>
      <c r="JA35" s="70">
        <f>IF(WEEKDAY(JA4,2)=5,(JA26-HLOOKUP(JA4+3,Journalier_HLV_Inter,24,FALSE)),IF(AND(WEEKDAY(JA4,2)=1,COUNTIF(Jours_fériés,AND(JA4+1,IE+2))),JA26-HLOOKUP(JA4+3,Journalier_HLV_Inter,24,FALSE),IF(AND(WEEKDAY(JA4,2)=1,COUNTIF(Jours_fériés,JA4+1)),JA26-HLOOKUP(JA4+2,Journalier_HLV_Inter,24,FALSE),IF(AND(WEEKDAY(JA4,2)=2,COUNTIF(Jours_fériés,AND(JA4+1,JA4+2))),JA26-HLOOKUP(JA4+3,Journalier_HLV_Inter,24,FALSE),IF(AND(WEEKDAY(JA4,2)=2,COUNTIF(Jours_fériés,JA4+1)),JA26-HLOOKUP(JA4+2,Journalier_HLV_Inter,24,FALSE),IF(AND(WEEKDAY(JA4,2)=3,COUNTIF(Jours_fériés,AND(JA4+1,JA4+2))),JA26-HLOOKUP(JA4+5,Journalier_HLV_Inter,24,FALSE),IF(AND(WEEKDAY(JA4,2)=3,COUNTIF(Jours_fériés,JA4+1)),JA26-HLOOKUP(JA4+2,Journalier_HLV_Inter,24,FALSE),IF(AND(WEEKDAY(JA4,2)=4,COUNTIF(Jours_fériés,JA4+1)),JA26-HLOOKUP(JA4+4,Journalier_HLV_Inter,24,FALSE),IF(AND(WEEKDAY(JA4,2)=4,COUNTIF(Jours_fériés,AND(JA4+1,JA4+4))),JA26-HLOOKUP(JA4+5,Journalier_HLV_Inter,24,FALSE),IF(AND(WEEKDAY(JA4,2)=5,COUNTIF(Jours_fériés,JA4+3)),JA26-HLOOKUP(JA4+4,Journalier_HLV_Inter,24,FALSE),IF(COUNTIF(Week_end,JA4),0,IF(COUNTIF(Jours_fériés,JA4),0,JA26-HLOOKUP(JA4+1,Journalier_HLV_Inter,24,FALSE)))))))))))))</f>
        <v>0</v>
      </c>
      <c r="JB35" s="70">
        <f>IF(WEEKDAY(JB4,2)=5,(JB26-HLOOKUP(JB4+3,Journalier_HLV_Inter,24,FALSE)),IF(AND(WEEKDAY(JB4,2)=1,COUNTIF(Jours_fériés,AND(JB4+1,IE+2))),JB26-HLOOKUP(JB4+3,Journalier_HLV_Inter,24,FALSE),IF(AND(WEEKDAY(JB4,2)=1,COUNTIF(Jours_fériés,JB4+1)),JB26-HLOOKUP(JB4+2,Journalier_HLV_Inter,24,FALSE),IF(AND(WEEKDAY(JB4,2)=2,COUNTIF(Jours_fériés,AND(JB4+1,JB4+2))),JB26-HLOOKUP(JB4+3,Journalier_HLV_Inter,24,FALSE),IF(AND(WEEKDAY(JB4,2)=2,COUNTIF(Jours_fériés,JB4+1)),JB26-HLOOKUP(JB4+2,Journalier_HLV_Inter,24,FALSE),IF(AND(WEEKDAY(JB4,2)=3,COUNTIF(Jours_fériés,AND(JB4+1,JB4+2))),JB26-HLOOKUP(JB4+5,Journalier_HLV_Inter,24,FALSE),IF(AND(WEEKDAY(JB4,2)=3,COUNTIF(Jours_fériés,JB4+1)),JB26-HLOOKUP(JB4+2,Journalier_HLV_Inter,24,FALSE),IF(AND(WEEKDAY(JB4,2)=4,COUNTIF(Jours_fériés,JB4+1)),JB26-HLOOKUP(JB4+4,Journalier_HLV_Inter,24,FALSE),IF(AND(WEEKDAY(JB4,2)=4,COUNTIF(Jours_fériés,AND(JB4+1,JB4+4))),JB26-HLOOKUP(JB4+5,Journalier_HLV_Inter,24,FALSE),IF(AND(WEEKDAY(JB4,2)=5,COUNTIF(Jours_fériés,JB4+3)),JB26-HLOOKUP(JB4+4,Journalier_HLV_Inter,24,FALSE),IF(COUNTIF(Week_end,JB4),0,IF(COUNTIF(Jours_fériés,JB4),0,JB26-HLOOKUP(JB4+1,Journalier_HLV_Inter,24,FALSE)))))))))))))</f>
        <v>0</v>
      </c>
      <c r="JC35" s="70">
        <f>IF(WEEKDAY(JC4,2)=5,(JC26-HLOOKUP(JC4+3,Journalier_HLV_Inter,24,FALSE)),IF(AND(WEEKDAY(JC4,2)=1,COUNTIF(Jours_fériés,AND(JC4+1,IE+2))),JC26-HLOOKUP(JC4+3,Journalier_HLV_Inter,24,FALSE),IF(AND(WEEKDAY(JC4,2)=1,COUNTIF(Jours_fériés,JC4+1)),JC26-HLOOKUP(JC4+2,Journalier_HLV_Inter,24,FALSE),IF(AND(WEEKDAY(JC4,2)=2,COUNTIF(Jours_fériés,AND(JC4+1,JC4+2))),JC26-HLOOKUP(JC4+3,Journalier_HLV_Inter,24,FALSE),IF(AND(WEEKDAY(JC4,2)=2,COUNTIF(Jours_fériés,JC4+1)),JC26-HLOOKUP(JC4+2,Journalier_HLV_Inter,24,FALSE),IF(AND(WEEKDAY(JC4,2)=3,COUNTIF(Jours_fériés,AND(JC4+1,JC4+2))),JC26-HLOOKUP(JC4+5,Journalier_HLV_Inter,24,FALSE),IF(AND(WEEKDAY(JC4,2)=3,COUNTIF(Jours_fériés,JC4+1)),JC26-HLOOKUP(JC4+2,Journalier_HLV_Inter,24,FALSE),IF(AND(WEEKDAY(JC4,2)=4,COUNTIF(Jours_fériés,JC4+1)),JC26-HLOOKUP(JC4+4,Journalier_HLV_Inter,24,FALSE),IF(AND(WEEKDAY(JC4,2)=4,COUNTIF(Jours_fériés,AND(JC4+1,JC4+4))),JC26-HLOOKUP(JC4+5,Journalier_HLV_Inter,24,FALSE),IF(AND(WEEKDAY(JC4,2)=5,COUNTIF(Jours_fériés,JC4+3)),JC26-HLOOKUP(JC4+4,Journalier_HLV_Inter,24,FALSE),IF(COUNTIF(Week_end,JC4),0,IF(COUNTIF(Jours_fériés,JC4),0,JC26-HLOOKUP(JC4+1,Journalier_HLV_Inter,24,FALSE)))))))))))))</f>
        <v>0</v>
      </c>
      <c r="JD35" s="70">
        <f>IF(WEEKDAY(JD4,2)=5,(JD26-HLOOKUP(JD4+3,Journalier_HLV_Inter,24,FALSE)),IF(AND(WEEKDAY(JD4,2)=1,COUNTIF(Jours_fériés,AND(JD4+1,IE+2))),JD26-HLOOKUP(JD4+3,Journalier_HLV_Inter,24,FALSE),IF(AND(WEEKDAY(JD4,2)=1,COUNTIF(Jours_fériés,JD4+1)),JD26-HLOOKUP(JD4+2,Journalier_HLV_Inter,24,FALSE),IF(AND(WEEKDAY(JD4,2)=2,COUNTIF(Jours_fériés,AND(JD4+1,JD4+2))),JD26-HLOOKUP(JD4+3,Journalier_HLV_Inter,24,FALSE),IF(AND(WEEKDAY(JD4,2)=2,COUNTIF(Jours_fériés,JD4+1)),JD26-HLOOKUP(JD4+2,Journalier_HLV_Inter,24,FALSE),IF(AND(WEEKDAY(JD4,2)=3,COUNTIF(Jours_fériés,AND(JD4+1,JD4+2))),JD26-HLOOKUP(JD4+5,Journalier_HLV_Inter,24,FALSE),IF(AND(WEEKDAY(JD4,2)=3,COUNTIF(Jours_fériés,JD4+1)),JD26-HLOOKUP(JD4+2,Journalier_HLV_Inter,24,FALSE),IF(AND(WEEKDAY(JD4,2)=4,COUNTIF(Jours_fériés,JD4+1)),JD26-HLOOKUP(JD4+4,Journalier_HLV_Inter,24,FALSE),IF(AND(WEEKDAY(JD4,2)=4,COUNTIF(Jours_fériés,AND(JD4+1,JD4+4))),JD26-HLOOKUP(JD4+5,Journalier_HLV_Inter,24,FALSE),IF(AND(WEEKDAY(JD4,2)=5,COUNTIF(Jours_fériés,JD4+3)),JD26-HLOOKUP(JD4+4,Journalier_HLV_Inter,24,FALSE),IF(COUNTIF(Week_end,JD4),0,IF(COUNTIF(Jours_fériés,JD4),0,JD26-HLOOKUP(JD4+1,Journalier_HLV_Inter,24,FALSE)))))))))))))</f>
        <v>0</v>
      </c>
      <c r="JE35" s="70">
        <f>IF(WEEKDAY(JE4,2)=5,(JE26-HLOOKUP(JE4+3,Journalier_HLV_Inter,24,FALSE)),IF(AND(WEEKDAY(JE4,2)=1,COUNTIF(Jours_fériés,AND(JE4+1,IE+2))),JE26-HLOOKUP(JE4+3,Journalier_HLV_Inter,24,FALSE),IF(AND(WEEKDAY(JE4,2)=1,COUNTIF(Jours_fériés,JE4+1)),JE26-HLOOKUP(JE4+2,Journalier_HLV_Inter,24,FALSE),IF(AND(WEEKDAY(JE4,2)=2,COUNTIF(Jours_fériés,AND(JE4+1,JE4+2))),JE26-HLOOKUP(JE4+3,Journalier_HLV_Inter,24,FALSE),IF(AND(WEEKDAY(JE4,2)=2,COUNTIF(Jours_fériés,JE4+1)),JE26-HLOOKUP(JE4+2,Journalier_HLV_Inter,24,FALSE),IF(AND(WEEKDAY(JE4,2)=3,COUNTIF(Jours_fériés,AND(JE4+1,JE4+2))),JE26-HLOOKUP(JE4+5,Journalier_HLV_Inter,24,FALSE),IF(AND(WEEKDAY(JE4,2)=3,COUNTIF(Jours_fériés,JE4+1)),JE26-HLOOKUP(JE4+2,Journalier_HLV_Inter,24,FALSE),IF(AND(WEEKDAY(JE4,2)=4,COUNTIF(Jours_fériés,JE4+1)),JE26-HLOOKUP(JE4+4,Journalier_HLV_Inter,24,FALSE),IF(AND(WEEKDAY(JE4,2)=4,COUNTIF(Jours_fériés,AND(JE4+1,JE4+4))),JE26-HLOOKUP(JE4+5,Journalier_HLV_Inter,24,FALSE),IF(AND(WEEKDAY(JE4,2)=5,COUNTIF(Jours_fériés,JE4+3)),JE26-HLOOKUP(JE4+4,Journalier_HLV_Inter,24,FALSE),IF(COUNTIF(Week_end,JE4),0,IF(COUNTIF(Jours_fériés,JE4),0,JE26-HLOOKUP(JE4+1,Journalier_HLV_Inter,24,FALSE)))))))))))))</f>
        <v>0</v>
      </c>
      <c r="JF35" s="70">
        <f>IF(WEEKDAY(JF4,2)=5,(JF26-HLOOKUP(JF4+3,Journalier_HLV_Inter,24,FALSE)),IF(AND(WEEKDAY(JF4,2)=1,COUNTIF(Jours_fériés,AND(JF4+1,IE+2))),JF26-HLOOKUP(JF4+3,Journalier_HLV_Inter,24,FALSE),IF(AND(WEEKDAY(JF4,2)=1,COUNTIF(Jours_fériés,JF4+1)),JF26-HLOOKUP(JF4+2,Journalier_HLV_Inter,24,FALSE),IF(AND(WEEKDAY(JF4,2)=2,COUNTIF(Jours_fériés,AND(JF4+1,JF4+2))),JF26-HLOOKUP(JF4+3,Journalier_HLV_Inter,24,FALSE),IF(AND(WEEKDAY(JF4,2)=2,COUNTIF(Jours_fériés,JF4+1)),JF26-HLOOKUP(JF4+2,Journalier_HLV_Inter,24,FALSE),IF(AND(WEEKDAY(JF4,2)=3,COUNTIF(Jours_fériés,AND(JF4+1,JF4+2))),JF26-HLOOKUP(JF4+5,Journalier_HLV_Inter,24,FALSE),IF(AND(WEEKDAY(JF4,2)=3,COUNTIF(Jours_fériés,JF4+1)),JF26-HLOOKUP(JF4+2,Journalier_HLV_Inter,24,FALSE),IF(AND(WEEKDAY(JF4,2)=4,COUNTIF(Jours_fériés,JF4+1)),JF26-HLOOKUP(JF4+4,Journalier_HLV_Inter,24,FALSE),IF(AND(WEEKDAY(JF4,2)=4,COUNTIF(Jours_fériés,AND(JF4+1,JF4+4))),JF26-HLOOKUP(JF4+5,Journalier_HLV_Inter,24,FALSE),IF(AND(WEEKDAY(JF4,2)=5,COUNTIF(Jours_fériés,JF4+3)),JF26-HLOOKUP(JF4+4,Journalier_HLV_Inter,24,FALSE),IF(COUNTIF(Week_end,JF4),0,IF(COUNTIF(Jours_fériés,JF4),0,JF26-HLOOKUP(JF4+1,Journalier_HLV_Inter,24,FALSE)))))))))))))</f>
        <v>0</v>
      </c>
      <c r="JG35" s="70">
        <f>IF(WEEKDAY(JG4,2)=5,(JG26-HLOOKUP(JG4+3,Journalier_HLV_Inter,24,FALSE)),IF(AND(WEEKDAY(JG4,2)=1,COUNTIF(Jours_fériés,AND(JG4+1,IE+2))),JG26-HLOOKUP(JG4+3,Journalier_HLV_Inter,24,FALSE),IF(AND(WEEKDAY(JG4,2)=1,COUNTIF(Jours_fériés,JG4+1)),JG26-HLOOKUP(JG4+2,Journalier_HLV_Inter,24,FALSE),IF(AND(WEEKDAY(JG4,2)=2,COUNTIF(Jours_fériés,AND(JG4+1,JG4+2))),JG26-HLOOKUP(JG4+3,Journalier_HLV_Inter,24,FALSE),IF(AND(WEEKDAY(JG4,2)=2,COUNTIF(Jours_fériés,JG4+1)),JG26-HLOOKUP(JG4+2,Journalier_HLV_Inter,24,FALSE),IF(AND(WEEKDAY(JG4,2)=3,COUNTIF(Jours_fériés,AND(JG4+1,JG4+2))),JG26-HLOOKUP(JG4+5,Journalier_HLV_Inter,24,FALSE),IF(AND(WEEKDAY(JG4,2)=3,COUNTIF(Jours_fériés,JG4+1)),JG26-HLOOKUP(JG4+2,Journalier_HLV_Inter,24,FALSE),IF(AND(WEEKDAY(JG4,2)=4,COUNTIF(Jours_fériés,JG4+1)),JG26-HLOOKUP(JG4+4,Journalier_HLV_Inter,24,FALSE),IF(AND(WEEKDAY(JG4,2)=4,COUNTIF(Jours_fériés,AND(JG4+1,JG4+4))),JG26-HLOOKUP(JG4+5,Journalier_HLV_Inter,24,FALSE),IF(AND(WEEKDAY(JG4,2)=5,COUNTIF(Jours_fériés,JG4+3)),JG26-HLOOKUP(JG4+4,Journalier_HLV_Inter,24,FALSE),IF(COUNTIF(Week_end,JG4),0,IF(COUNTIF(Jours_fériés,JG4),0,JG26-HLOOKUP(JG4+1,Journalier_HLV_Inter,24,FALSE)))))))))))))</f>
        <v>0</v>
      </c>
      <c r="JH35" s="70">
        <f>IF(WEEKDAY(JH4,2)=5,(JH26-HLOOKUP(JH4+3,Journalier_HLV_Inter,24,FALSE)),IF(AND(WEEKDAY(JH4,2)=1,COUNTIF(Jours_fériés,AND(JH4+1,IE+2))),JH26-HLOOKUP(JH4+3,Journalier_HLV_Inter,24,FALSE),IF(AND(WEEKDAY(JH4,2)=1,COUNTIF(Jours_fériés,JH4+1)),JH26-HLOOKUP(JH4+2,Journalier_HLV_Inter,24,FALSE),IF(AND(WEEKDAY(JH4,2)=2,COUNTIF(Jours_fériés,AND(JH4+1,JH4+2))),JH26-HLOOKUP(JH4+3,Journalier_HLV_Inter,24,FALSE),IF(AND(WEEKDAY(JH4,2)=2,COUNTIF(Jours_fériés,JH4+1)),JH26-HLOOKUP(JH4+2,Journalier_HLV_Inter,24,FALSE),IF(AND(WEEKDAY(JH4,2)=3,COUNTIF(Jours_fériés,AND(JH4+1,JH4+2))),JH26-HLOOKUP(JH4+5,Journalier_HLV_Inter,24,FALSE),IF(AND(WEEKDAY(JH4,2)=3,COUNTIF(Jours_fériés,JH4+1)),JH26-HLOOKUP(JH4+2,Journalier_HLV_Inter,24,FALSE),IF(AND(WEEKDAY(JH4,2)=4,COUNTIF(Jours_fériés,JH4+1)),JH26-HLOOKUP(JH4+4,Journalier_HLV_Inter,24,FALSE),IF(AND(WEEKDAY(JH4,2)=4,COUNTIF(Jours_fériés,AND(JH4+1,JH4+4))),JH26-HLOOKUP(JH4+5,Journalier_HLV_Inter,24,FALSE),IF(AND(WEEKDAY(JH4,2)=5,COUNTIF(Jours_fériés,JH4+3)),JH26-HLOOKUP(JH4+4,Journalier_HLV_Inter,24,FALSE),IF(COUNTIF(Week_end,JH4),0,IF(COUNTIF(Jours_fériés,JH4),0,JH26-HLOOKUP(JH4+1,Journalier_HLV_Inter,24,FALSE)))))))))))))</f>
        <v>0</v>
      </c>
      <c r="JI35" s="70">
        <f>IF(WEEKDAY(JI4,2)=5,(JI26-HLOOKUP(JI4+3,Journalier_HLV_Inter,24,FALSE)),IF(AND(WEEKDAY(JI4,2)=1,COUNTIF(Jours_fériés,AND(JI4+1,IE+2))),JI26-HLOOKUP(JI4+3,Journalier_HLV_Inter,24,FALSE),IF(AND(WEEKDAY(JI4,2)=1,COUNTIF(Jours_fériés,JI4+1)),JI26-HLOOKUP(JI4+2,Journalier_HLV_Inter,24,FALSE),IF(AND(WEEKDAY(JI4,2)=2,COUNTIF(Jours_fériés,AND(JI4+1,JI4+2))),JI26-HLOOKUP(JI4+3,Journalier_HLV_Inter,24,FALSE),IF(AND(WEEKDAY(JI4,2)=2,COUNTIF(Jours_fériés,JI4+1)),JI26-HLOOKUP(JI4+2,Journalier_HLV_Inter,24,FALSE),IF(AND(WEEKDAY(JI4,2)=3,COUNTIF(Jours_fériés,AND(JI4+1,JI4+2))),JI26-HLOOKUP(JI4+5,Journalier_HLV_Inter,24,FALSE),IF(AND(WEEKDAY(JI4,2)=3,COUNTIF(Jours_fériés,JI4+1)),JI26-HLOOKUP(JI4+2,Journalier_HLV_Inter,24,FALSE),IF(AND(WEEKDAY(JI4,2)=4,COUNTIF(Jours_fériés,JI4+1)),JI26-HLOOKUP(JI4+4,Journalier_HLV_Inter,24,FALSE),IF(AND(WEEKDAY(JI4,2)=4,COUNTIF(Jours_fériés,AND(JI4+1,JI4+4))),JI26-HLOOKUP(JI4+5,Journalier_HLV_Inter,24,FALSE),IF(AND(WEEKDAY(JI4,2)=5,COUNTIF(Jours_fériés,JI4+3)),JI26-HLOOKUP(JI4+4,Journalier_HLV_Inter,24,FALSE),IF(COUNTIF(Week_end,JI4),0,IF(COUNTIF(Jours_fériés,JI4),0,JI26-HLOOKUP(JI4+1,Journalier_HLV_Inter,24,FALSE)))))))))))))</f>
        <v>0</v>
      </c>
      <c r="JJ35" s="70">
        <f>IF(WEEKDAY(JJ4,2)=5,(JJ26-HLOOKUP(JJ4+3,Journalier_HLV_Inter,24,FALSE)),IF(AND(WEEKDAY(JJ4,2)=1,COUNTIF(Jours_fériés,AND(JJ4+1,IE+2))),JJ26-HLOOKUP(JJ4+3,Journalier_HLV_Inter,24,FALSE),IF(AND(WEEKDAY(JJ4,2)=1,COUNTIF(Jours_fériés,JJ4+1)),JJ26-HLOOKUP(JJ4+2,Journalier_HLV_Inter,24,FALSE),IF(AND(WEEKDAY(JJ4,2)=2,COUNTIF(Jours_fériés,AND(JJ4+1,JJ4+2))),JJ26-HLOOKUP(JJ4+3,Journalier_HLV_Inter,24,FALSE),IF(AND(WEEKDAY(JJ4,2)=2,COUNTIF(Jours_fériés,JJ4+1)),JJ26-HLOOKUP(JJ4+2,Journalier_HLV_Inter,24,FALSE),IF(AND(WEEKDAY(JJ4,2)=3,COUNTIF(Jours_fériés,AND(JJ4+1,JJ4+2))),JJ26-HLOOKUP(JJ4+5,Journalier_HLV_Inter,24,FALSE),IF(AND(WEEKDAY(JJ4,2)=3,COUNTIF(Jours_fériés,JJ4+1)),JJ26-HLOOKUP(JJ4+2,Journalier_HLV_Inter,24,FALSE),IF(AND(WEEKDAY(JJ4,2)=4,COUNTIF(Jours_fériés,JJ4+1)),JJ26-HLOOKUP(JJ4+4,Journalier_HLV_Inter,24,FALSE),IF(AND(WEEKDAY(JJ4,2)=4,COUNTIF(Jours_fériés,AND(JJ4+1,JJ4+4))),JJ26-HLOOKUP(JJ4+5,Journalier_HLV_Inter,24,FALSE),IF(AND(WEEKDAY(JJ4,2)=5,COUNTIF(Jours_fériés,JJ4+3)),JJ26-HLOOKUP(JJ4+4,Journalier_HLV_Inter,24,FALSE),IF(COUNTIF(Week_end,JJ4),0,IF(COUNTIF(Jours_fériés,JJ4),0,JJ26-HLOOKUP(JJ4+1,Journalier_HLV_Inter,24,FALSE)))))))))))))</f>
        <v>0</v>
      </c>
      <c r="JK35" s="70">
        <f>IF(WEEKDAY(JK4,2)=5,(JK26-HLOOKUP(JK4+3,Journalier_HLV_Inter,24,FALSE)),IF(AND(WEEKDAY(JK4,2)=1,COUNTIF(Jours_fériés,AND(JK4+1,IE+2))),JK26-HLOOKUP(JK4+3,Journalier_HLV_Inter,24,FALSE),IF(AND(WEEKDAY(JK4,2)=1,COUNTIF(Jours_fériés,JK4+1)),JK26-HLOOKUP(JK4+2,Journalier_HLV_Inter,24,FALSE),IF(AND(WEEKDAY(JK4,2)=2,COUNTIF(Jours_fériés,AND(JK4+1,JK4+2))),JK26-HLOOKUP(JK4+3,Journalier_HLV_Inter,24,FALSE),IF(AND(WEEKDAY(JK4,2)=2,COUNTIF(Jours_fériés,JK4+1)),JK26-HLOOKUP(JK4+2,Journalier_HLV_Inter,24,FALSE),IF(AND(WEEKDAY(JK4,2)=3,COUNTIF(Jours_fériés,AND(JK4+1,JK4+2))),JK26-HLOOKUP(JK4+5,Journalier_HLV_Inter,24,FALSE),IF(AND(WEEKDAY(JK4,2)=3,COUNTIF(Jours_fériés,JK4+1)),JK26-HLOOKUP(JK4+2,Journalier_HLV_Inter,24,FALSE),IF(AND(WEEKDAY(JK4,2)=4,COUNTIF(Jours_fériés,JK4+1)),JK26-HLOOKUP(JK4+4,Journalier_HLV_Inter,24,FALSE),IF(AND(WEEKDAY(JK4,2)=4,COUNTIF(Jours_fériés,AND(JK4+1,JK4+4))),JK26-HLOOKUP(JK4+5,Journalier_HLV_Inter,24,FALSE),IF(AND(WEEKDAY(JK4,2)=5,COUNTIF(Jours_fériés,JK4+3)),JK26-HLOOKUP(JK4+4,Journalier_HLV_Inter,24,FALSE),IF(COUNTIF(Week_end,JK4),0,IF(COUNTIF(Jours_fériés,JK4),0,JK26-HLOOKUP(JK4+1,Journalier_HLV_Inter,24,FALSE)))))))))))))</f>
        <v>0</v>
      </c>
      <c r="JL35" s="70">
        <f>IF(WEEKDAY(JL4,2)=5,(JL26-HLOOKUP(JL4+3,Journalier_HLV_Inter,24,FALSE)),IF(AND(WEEKDAY(JL4,2)=1,COUNTIF(Jours_fériés,AND(JL4+1,IE+2))),JL26-HLOOKUP(JL4+3,Journalier_HLV_Inter,24,FALSE),IF(AND(WEEKDAY(JL4,2)=1,COUNTIF(Jours_fériés,JL4+1)),JL26-HLOOKUP(JL4+2,Journalier_HLV_Inter,24,FALSE),IF(AND(WEEKDAY(JL4,2)=2,COUNTIF(Jours_fériés,AND(JL4+1,JL4+2))),JL26-HLOOKUP(JL4+3,Journalier_HLV_Inter,24,FALSE),IF(AND(WEEKDAY(JL4,2)=2,COUNTIF(Jours_fériés,JL4+1)),JL26-HLOOKUP(JL4+2,Journalier_HLV_Inter,24,FALSE),IF(AND(WEEKDAY(JL4,2)=3,COUNTIF(Jours_fériés,AND(JL4+1,JL4+2))),JL26-HLOOKUP(JL4+5,Journalier_HLV_Inter,24,FALSE),IF(AND(WEEKDAY(JL4,2)=3,COUNTIF(Jours_fériés,JL4+1)),JL26-HLOOKUP(JL4+2,Journalier_HLV_Inter,24,FALSE),IF(AND(WEEKDAY(JL4,2)=4,COUNTIF(Jours_fériés,JL4+1)),JL26-HLOOKUP(JL4+4,Journalier_HLV_Inter,24,FALSE),IF(AND(WEEKDAY(JL4,2)=4,COUNTIF(Jours_fériés,AND(JL4+1,JL4+4))),JL26-HLOOKUP(JL4+5,Journalier_HLV_Inter,24,FALSE),IF(AND(WEEKDAY(JL4,2)=5,COUNTIF(Jours_fériés,JL4+3)),JL26-HLOOKUP(JL4+4,Journalier_HLV_Inter,24,FALSE),IF(COUNTIF(Week_end,JL4),0,IF(COUNTIF(Jours_fériés,JL4),0,JL26-HLOOKUP(JL4+1,Journalier_HLV_Inter,24,FALSE)))))))))))))</f>
        <v>0</v>
      </c>
      <c r="JM35" s="70">
        <f>IF(WEEKDAY(JM4,2)=5,(JM26-HLOOKUP(JM4+3,Journalier_HLV_Inter,24,FALSE)),IF(AND(WEEKDAY(JM4,2)=1,COUNTIF(Jours_fériés,AND(JM4+1,IE+2))),JM26-HLOOKUP(JM4+3,Journalier_HLV_Inter,24,FALSE),IF(AND(WEEKDAY(JM4,2)=1,COUNTIF(Jours_fériés,JM4+1)),JM26-HLOOKUP(JM4+2,Journalier_HLV_Inter,24,FALSE),IF(AND(WEEKDAY(JM4,2)=2,COUNTIF(Jours_fériés,AND(JM4+1,JM4+2))),JM26-HLOOKUP(JM4+3,Journalier_HLV_Inter,24,FALSE),IF(AND(WEEKDAY(JM4,2)=2,COUNTIF(Jours_fériés,JM4+1)),JM26-HLOOKUP(JM4+2,Journalier_HLV_Inter,24,FALSE),IF(AND(WEEKDAY(JM4,2)=3,COUNTIF(Jours_fériés,AND(JM4+1,JM4+2))),JM26-HLOOKUP(JM4+5,Journalier_HLV_Inter,24,FALSE),IF(AND(WEEKDAY(JM4,2)=3,COUNTIF(Jours_fériés,JM4+1)),JM26-HLOOKUP(JM4+2,Journalier_HLV_Inter,24,FALSE),IF(AND(WEEKDAY(JM4,2)=4,COUNTIF(Jours_fériés,JM4+1)),JM26-HLOOKUP(JM4+4,Journalier_HLV_Inter,24,FALSE),IF(AND(WEEKDAY(JM4,2)=4,COUNTIF(Jours_fériés,AND(JM4+1,JM4+4))),JM26-HLOOKUP(JM4+5,Journalier_HLV_Inter,24,FALSE),IF(AND(WEEKDAY(JM4,2)=5,COUNTIF(Jours_fériés,JM4+3)),JM26-HLOOKUP(JM4+4,Journalier_HLV_Inter,24,FALSE),IF(COUNTIF(Week_end,JM4),0,IF(COUNTIF(Jours_fériés,JM4),0,JM26-HLOOKUP(JM4+1,Journalier_HLV_Inter,24,FALSE)))))))))))))</f>
        <v>0</v>
      </c>
      <c r="JN35" s="70">
        <f>IF(WEEKDAY(JN4,2)=5,(JN26-HLOOKUP(JN4+3,Journalier_HLV_Inter,24,FALSE)),IF(AND(WEEKDAY(JN4,2)=1,COUNTIF(Jours_fériés,AND(JN4+1,IE+2))),JN26-HLOOKUP(JN4+3,Journalier_HLV_Inter,24,FALSE),IF(AND(WEEKDAY(JN4,2)=1,COUNTIF(Jours_fériés,JN4+1)),JN26-HLOOKUP(JN4+2,Journalier_HLV_Inter,24,FALSE),IF(AND(WEEKDAY(JN4,2)=2,COUNTIF(Jours_fériés,AND(JN4+1,JN4+2))),JN26-HLOOKUP(JN4+3,Journalier_HLV_Inter,24,FALSE),IF(AND(WEEKDAY(JN4,2)=2,COUNTIF(Jours_fériés,JN4+1)),JN26-HLOOKUP(JN4+2,Journalier_HLV_Inter,24,FALSE),IF(AND(WEEKDAY(JN4,2)=3,COUNTIF(Jours_fériés,AND(JN4+1,JN4+2))),JN26-HLOOKUP(JN4+5,Journalier_HLV_Inter,24,FALSE),IF(AND(WEEKDAY(JN4,2)=3,COUNTIF(Jours_fériés,JN4+1)),JN26-HLOOKUP(JN4+2,Journalier_HLV_Inter,24,FALSE),IF(AND(WEEKDAY(JN4,2)=4,COUNTIF(Jours_fériés,JN4+1)),JN26-HLOOKUP(JN4+4,Journalier_HLV_Inter,24,FALSE),IF(AND(WEEKDAY(JN4,2)=4,COUNTIF(Jours_fériés,AND(JN4+1,JN4+4))),JN26-HLOOKUP(JN4+5,Journalier_HLV_Inter,24,FALSE),IF(AND(WEEKDAY(JN4,2)=5,COUNTIF(Jours_fériés,JN4+3)),JN26-HLOOKUP(JN4+4,Journalier_HLV_Inter,24,FALSE),IF(COUNTIF(Week_end,JN4),0,IF(COUNTIF(Jours_fériés,JN4),0,JN26-HLOOKUP(JN4+1,Journalier_HLV_Inter,24,FALSE)))))))))))))</f>
        <v>0</v>
      </c>
      <c r="JO35" s="70">
        <f>IF(WEEKDAY(JO4,2)=5,(JO26-HLOOKUP(JO4+3,Journalier_HLV_Inter,24,FALSE)),IF(AND(WEEKDAY(JO4,2)=1,COUNTIF(Jours_fériés,AND(JO4+1,IE+2))),JO26-HLOOKUP(JO4+3,Journalier_HLV_Inter,24,FALSE),IF(AND(WEEKDAY(JO4,2)=1,COUNTIF(Jours_fériés,JO4+1)),JO26-HLOOKUP(JO4+2,Journalier_HLV_Inter,24,FALSE),IF(AND(WEEKDAY(JO4,2)=2,COUNTIF(Jours_fériés,AND(JO4+1,JO4+2))),JO26-HLOOKUP(JO4+3,Journalier_HLV_Inter,24,FALSE),IF(AND(WEEKDAY(JO4,2)=2,COUNTIF(Jours_fériés,JO4+1)),JO26-HLOOKUP(JO4+2,Journalier_HLV_Inter,24,FALSE),IF(AND(WEEKDAY(JO4,2)=3,COUNTIF(Jours_fériés,AND(JO4+1,JO4+2))),JO26-HLOOKUP(JO4+5,Journalier_HLV_Inter,24,FALSE),IF(AND(WEEKDAY(JO4,2)=3,COUNTIF(Jours_fériés,JO4+1)),JO26-HLOOKUP(JO4+2,Journalier_HLV_Inter,24,FALSE),IF(AND(WEEKDAY(JO4,2)=4,COUNTIF(Jours_fériés,JO4+1)),JO26-HLOOKUP(JO4+4,Journalier_HLV_Inter,24,FALSE),IF(AND(WEEKDAY(JO4,2)=4,COUNTIF(Jours_fériés,AND(JO4+1,JO4+4))),JO26-HLOOKUP(JO4+5,Journalier_HLV_Inter,24,FALSE),IF(AND(WEEKDAY(JO4,2)=5,COUNTIF(Jours_fériés,JO4+3)),JO26-HLOOKUP(JO4+4,Journalier_HLV_Inter,24,FALSE),IF(COUNTIF(Week_end,JO4),0,IF(COUNTIF(Jours_fériés,JO4),0,JO26-HLOOKUP(JO4+1,Journalier_HLV_Inter,24,FALSE)))))))))))))</f>
        <v>0</v>
      </c>
      <c r="JP35" s="70">
        <f>IF(WEEKDAY(JP4,2)=5,(JP26-HLOOKUP(JP4+3,Journalier_HLV_Inter,24,FALSE)),IF(AND(WEEKDAY(JP4,2)=1,COUNTIF(Jours_fériés,AND(JP4+1,IE+2))),JP26-HLOOKUP(JP4+3,Journalier_HLV_Inter,24,FALSE),IF(AND(WEEKDAY(JP4,2)=1,COUNTIF(Jours_fériés,JP4+1)),JP26-HLOOKUP(JP4+2,Journalier_HLV_Inter,24,FALSE),IF(AND(WEEKDAY(JP4,2)=2,COUNTIF(Jours_fériés,AND(JP4+1,JP4+2))),JP26-HLOOKUP(JP4+3,Journalier_HLV_Inter,24,FALSE),IF(AND(WEEKDAY(JP4,2)=2,COUNTIF(Jours_fériés,JP4+1)),JP26-HLOOKUP(JP4+2,Journalier_HLV_Inter,24,FALSE),IF(AND(WEEKDAY(JP4,2)=3,COUNTIF(Jours_fériés,AND(JP4+1,JP4+2))),JP26-HLOOKUP(JP4+5,Journalier_HLV_Inter,24,FALSE),IF(AND(WEEKDAY(JP4,2)=3,COUNTIF(Jours_fériés,JP4+1)),JP26-HLOOKUP(JP4+2,Journalier_HLV_Inter,24,FALSE),IF(AND(WEEKDAY(JP4,2)=4,COUNTIF(Jours_fériés,JP4+1)),JP26-HLOOKUP(JP4+4,Journalier_HLV_Inter,24,FALSE),IF(AND(WEEKDAY(JP4,2)=4,COUNTIF(Jours_fériés,AND(JP4+1,JP4+4))),JP26-HLOOKUP(JP4+5,Journalier_HLV_Inter,24,FALSE),IF(AND(WEEKDAY(JP4,2)=5,COUNTIF(Jours_fériés,JP4+3)),JP26-HLOOKUP(JP4+4,Journalier_HLV_Inter,24,FALSE),IF(COUNTIF(Week_end,JP4),0,IF(COUNTIF(Jours_fériés,JP4),0,JP26-HLOOKUP(JP4+1,Journalier_HLV_Inter,24,FALSE)))))))))))))</f>
        <v>0</v>
      </c>
      <c r="JQ35" s="70">
        <f>IF(WEEKDAY(JQ4,2)=5,(JQ26-HLOOKUP(JQ4+3,Journalier_HLV_Inter,24,FALSE)),IF(AND(WEEKDAY(JQ4,2)=1,COUNTIF(Jours_fériés,AND(JQ4+1,IE+2))),JQ26-HLOOKUP(JQ4+3,Journalier_HLV_Inter,24,FALSE),IF(AND(WEEKDAY(JQ4,2)=1,COUNTIF(Jours_fériés,JQ4+1)),JQ26-HLOOKUP(JQ4+2,Journalier_HLV_Inter,24,FALSE),IF(AND(WEEKDAY(JQ4,2)=2,COUNTIF(Jours_fériés,AND(JQ4+1,JQ4+2))),JQ26-HLOOKUP(JQ4+3,Journalier_HLV_Inter,24,FALSE),IF(AND(WEEKDAY(JQ4,2)=2,COUNTIF(Jours_fériés,JQ4+1)),JQ26-HLOOKUP(JQ4+2,Journalier_HLV_Inter,24,FALSE),IF(AND(WEEKDAY(JQ4,2)=3,COUNTIF(Jours_fériés,AND(JQ4+1,JQ4+2))),JQ26-HLOOKUP(JQ4+5,Journalier_HLV_Inter,24,FALSE),IF(AND(WEEKDAY(JQ4,2)=3,COUNTIF(Jours_fériés,JQ4+1)),JQ26-HLOOKUP(JQ4+2,Journalier_HLV_Inter,24,FALSE),IF(AND(WEEKDAY(JQ4,2)=4,COUNTIF(Jours_fériés,JQ4+1)),JQ26-HLOOKUP(JQ4+4,Journalier_HLV_Inter,24,FALSE),IF(AND(WEEKDAY(JQ4,2)=4,COUNTIF(Jours_fériés,AND(JQ4+1,JQ4+4))),JQ26-HLOOKUP(JQ4+5,Journalier_HLV_Inter,24,FALSE),IF(AND(WEEKDAY(JQ4,2)=5,COUNTIF(Jours_fériés,JQ4+3)),JQ26-HLOOKUP(JQ4+4,Journalier_HLV_Inter,24,FALSE),IF(COUNTIF(Week_end,JQ4),0,IF(COUNTIF(Jours_fériés,JQ4),0,JQ26-HLOOKUP(JQ4+1,Journalier_HLV_Inter,24,FALSE)))))))))))))</f>
        <v>0</v>
      </c>
      <c r="JR35" s="70">
        <f>IF(WEEKDAY(JR4,2)=5,(JR26-HLOOKUP(JR4+3,Journalier_HLV_Inter,24,FALSE)),IF(AND(WEEKDAY(JR4,2)=1,COUNTIF(Jours_fériés,AND(JR4+1,IE+2))),JR26-HLOOKUP(JR4+3,Journalier_HLV_Inter,24,FALSE),IF(AND(WEEKDAY(JR4,2)=1,COUNTIF(Jours_fériés,JR4+1)),JR26-HLOOKUP(JR4+2,Journalier_HLV_Inter,24,FALSE),IF(AND(WEEKDAY(JR4,2)=2,COUNTIF(Jours_fériés,AND(JR4+1,JR4+2))),JR26-HLOOKUP(JR4+3,Journalier_HLV_Inter,24,FALSE),IF(AND(WEEKDAY(JR4,2)=2,COUNTIF(Jours_fériés,JR4+1)),JR26-HLOOKUP(JR4+2,Journalier_HLV_Inter,24,FALSE),IF(AND(WEEKDAY(JR4,2)=3,COUNTIF(Jours_fériés,AND(JR4+1,JR4+2))),JR26-HLOOKUP(JR4+5,Journalier_HLV_Inter,24,FALSE),IF(AND(WEEKDAY(JR4,2)=3,COUNTIF(Jours_fériés,JR4+1)),JR26-HLOOKUP(JR4+2,Journalier_HLV_Inter,24,FALSE),IF(AND(WEEKDAY(JR4,2)=4,COUNTIF(Jours_fériés,JR4+1)),JR26-HLOOKUP(JR4+4,Journalier_HLV_Inter,24,FALSE),IF(AND(WEEKDAY(JR4,2)=4,COUNTIF(Jours_fériés,AND(JR4+1,JR4+4))),JR26-HLOOKUP(JR4+5,Journalier_HLV_Inter,24,FALSE),IF(AND(WEEKDAY(JR4,2)=5,COUNTIF(Jours_fériés,JR4+3)),JR26-HLOOKUP(JR4+4,Journalier_HLV_Inter,24,FALSE),IF(COUNTIF(Week_end,JR4),0,IF(COUNTIF(Jours_fériés,JR4),0,JR26-HLOOKUP(JR4+1,Journalier_HLV_Inter,24,FALSE)))))))))))))</f>
        <v>0</v>
      </c>
      <c r="JS35" s="70">
        <f>IF(WEEKDAY(JS4,2)=5,(JS26-HLOOKUP(JS4+3,Journalier_HLV_Inter,24,FALSE)),IF(AND(WEEKDAY(JS4,2)=1,COUNTIF(Jours_fériés,AND(JS4+1,IE+2))),JS26-HLOOKUP(JS4+3,Journalier_HLV_Inter,24,FALSE),IF(AND(WEEKDAY(JS4,2)=1,COUNTIF(Jours_fériés,JS4+1)),JS26-HLOOKUP(JS4+2,Journalier_HLV_Inter,24,FALSE),IF(AND(WEEKDAY(JS4,2)=2,COUNTIF(Jours_fériés,AND(JS4+1,JS4+2))),JS26-HLOOKUP(JS4+3,Journalier_HLV_Inter,24,FALSE),IF(AND(WEEKDAY(JS4,2)=2,COUNTIF(Jours_fériés,JS4+1)),JS26-HLOOKUP(JS4+2,Journalier_HLV_Inter,24,FALSE),IF(AND(WEEKDAY(JS4,2)=3,COUNTIF(Jours_fériés,AND(JS4+1,JS4+2))),JS26-HLOOKUP(JS4+5,Journalier_HLV_Inter,24,FALSE),IF(AND(WEEKDAY(JS4,2)=3,COUNTIF(Jours_fériés,JS4+1)),JS26-HLOOKUP(JS4+2,Journalier_HLV_Inter,24,FALSE),IF(AND(WEEKDAY(JS4,2)=4,COUNTIF(Jours_fériés,JS4+1)),JS26-HLOOKUP(JS4+4,Journalier_HLV_Inter,24,FALSE),IF(AND(WEEKDAY(JS4,2)=4,COUNTIF(Jours_fériés,AND(JS4+1,JS4+4))),JS26-HLOOKUP(JS4+5,Journalier_HLV_Inter,24,FALSE),IF(AND(WEEKDAY(JS4,2)=5,COUNTIF(Jours_fériés,JS4+3)),JS26-HLOOKUP(JS4+4,Journalier_HLV_Inter,24,FALSE),IF(COUNTIF(Week_end,JS4),0,IF(COUNTIF(Jours_fériés,JS4),0,JS26-HLOOKUP(JS4+1,Journalier_HLV_Inter,24,FALSE)))))))))))))</f>
        <v>0</v>
      </c>
      <c r="JT35" s="70">
        <f>IF(WEEKDAY(JT4,2)=5,(JT26-HLOOKUP(JT4+3,Journalier_HLV_Inter,24,FALSE)),IF(AND(WEEKDAY(JT4,2)=1,COUNTIF(Jours_fériés,AND(JT4+1,IE+2))),JT26-HLOOKUP(JT4+3,Journalier_HLV_Inter,24,FALSE),IF(AND(WEEKDAY(JT4,2)=1,COUNTIF(Jours_fériés,JT4+1)),JT26-HLOOKUP(JT4+2,Journalier_HLV_Inter,24,FALSE),IF(AND(WEEKDAY(JT4,2)=2,COUNTIF(Jours_fériés,AND(JT4+1,JT4+2))),JT26-HLOOKUP(JT4+3,Journalier_HLV_Inter,24,FALSE),IF(AND(WEEKDAY(JT4,2)=2,COUNTIF(Jours_fériés,JT4+1)),JT26-HLOOKUP(JT4+2,Journalier_HLV_Inter,24,FALSE),IF(AND(WEEKDAY(JT4,2)=3,COUNTIF(Jours_fériés,AND(JT4+1,JT4+2))),JT26-HLOOKUP(JT4+5,Journalier_HLV_Inter,24,FALSE),IF(AND(WEEKDAY(JT4,2)=3,COUNTIF(Jours_fériés,JT4+1)),JT26-HLOOKUP(JT4+2,Journalier_HLV_Inter,24,FALSE),IF(AND(WEEKDAY(JT4,2)=4,COUNTIF(Jours_fériés,JT4+1)),JT26-HLOOKUP(JT4+4,Journalier_HLV_Inter,24,FALSE),IF(AND(WEEKDAY(JT4,2)=4,COUNTIF(Jours_fériés,AND(JT4+1,JT4+4))),JT26-HLOOKUP(JT4+5,Journalier_HLV_Inter,24,FALSE),IF(AND(WEEKDAY(JT4,2)=5,COUNTIF(Jours_fériés,JT4+3)),JT26-HLOOKUP(JT4+4,Journalier_HLV_Inter,24,FALSE),IF(COUNTIF(Week_end,JT4),0,IF(COUNTIF(Jours_fériés,JT4),0,JT26-HLOOKUP(JT4+1,Journalier_HLV_Inter,24,FALSE)))))))))))))</f>
        <v>0</v>
      </c>
      <c r="JU35" s="70">
        <f>IF(WEEKDAY(JU4,2)=5,(JU26-HLOOKUP(JU4+3,Journalier_HLV_Inter,24,FALSE)),IF(AND(WEEKDAY(JU4,2)=1,COUNTIF(Jours_fériés,AND(JU4+1,IE+2))),JU26-HLOOKUP(JU4+3,Journalier_HLV_Inter,24,FALSE),IF(AND(WEEKDAY(JU4,2)=1,COUNTIF(Jours_fériés,JU4+1)),JU26-HLOOKUP(JU4+2,Journalier_HLV_Inter,24,FALSE),IF(AND(WEEKDAY(JU4,2)=2,COUNTIF(Jours_fériés,AND(JU4+1,JU4+2))),JU26-HLOOKUP(JU4+3,Journalier_HLV_Inter,24,FALSE),IF(AND(WEEKDAY(JU4,2)=2,COUNTIF(Jours_fériés,JU4+1)),JU26-HLOOKUP(JU4+2,Journalier_HLV_Inter,24,FALSE),IF(AND(WEEKDAY(JU4,2)=3,COUNTIF(Jours_fériés,AND(JU4+1,JU4+2))),JU26-HLOOKUP(JU4+5,Journalier_HLV_Inter,24,FALSE),IF(AND(WEEKDAY(JU4,2)=3,COUNTIF(Jours_fériés,JU4+1)),JU26-HLOOKUP(JU4+2,Journalier_HLV_Inter,24,FALSE),IF(AND(WEEKDAY(JU4,2)=4,COUNTIF(Jours_fériés,JU4+1)),JU26-HLOOKUP(JU4+4,Journalier_HLV_Inter,24,FALSE),IF(AND(WEEKDAY(JU4,2)=4,COUNTIF(Jours_fériés,AND(JU4+1,JU4+4))),JU26-HLOOKUP(JU4+5,Journalier_HLV_Inter,24,FALSE),IF(AND(WEEKDAY(JU4,2)=5,COUNTIF(Jours_fériés,JU4+3)),JU26-HLOOKUP(JU4+4,Journalier_HLV_Inter,24,FALSE),IF(COUNTIF(Week_end,JU4),0,IF(COUNTIF(Jours_fériés,JU4),0,JU26-HLOOKUP(JU4+1,Journalier_HLV_Inter,24,FALSE)))))))))))))</f>
        <v>0</v>
      </c>
      <c r="JV35" s="70">
        <f>IF(WEEKDAY(JV4,2)=5,(JV26-HLOOKUP(JV4+3,Journalier_HLV_Inter,24,FALSE)),IF(AND(WEEKDAY(JV4,2)=1,COUNTIF(Jours_fériés,AND(JV4+1,IE+2))),JV26-HLOOKUP(JV4+3,Journalier_HLV_Inter,24,FALSE),IF(AND(WEEKDAY(JV4,2)=1,COUNTIF(Jours_fériés,JV4+1)),JV26-HLOOKUP(JV4+2,Journalier_HLV_Inter,24,FALSE),IF(AND(WEEKDAY(JV4,2)=2,COUNTIF(Jours_fériés,AND(JV4+1,JV4+2))),JV26-HLOOKUP(JV4+3,Journalier_HLV_Inter,24,FALSE),IF(AND(WEEKDAY(JV4,2)=2,COUNTIF(Jours_fériés,JV4+1)),JV26-HLOOKUP(JV4+2,Journalier_HLV_Inter,24,FALSE),IF(AND(WEEKDAY(JV4,2)=3,COUNTIF(Jours_fériés,AND(JV4+1,JV4+2))),JV26-HLOOKUP(JV4+5,Journalier_HLV_Inter,24,FALSE),IF(AND(WEEKDAY(JV4,2)=3,COUNTIF(Jours_fériés,JV4+1)),JV26-HLOOKUP(JV4+2,Journalier_HLV_Inter,24,FALSE),IF(AND(WEEKDAY(JV4,2)=4,COUNTIF(Jours_fériés,JV4+1)),JV26-HLOOKUP(JV4+4,Journalier_HLV_Inter,24,FALSE),IF(AND(WEEKDAY(JV4,2)=4,COUNTIF(Jours_fériés,AND(JV4+1,JV4+4))),JV26-HLOOKUP(JV4+5,Journalier_HLV_Inter,24,FALSE),IF(AND(WEEKDAY(JV4,2)=5,COUNTIF(Jours_fériés,JV4+3)),JV26-HLOOKUP(JV4+4,Journalier_HLV_Inter,24,FALSE),IF(COUNTIF(Week_end,JV4),0,IF(COUNTIF(Jours_fériés,JV4),0,JV26-HLOOKUP(JV4+1,Journalier_HLV_Inter,24,FALSE)))))))))))))</f>
        <v>0</v>
      </c>
      <c r="JW35" s="70">
        <f>IF(WEEKDAY(JW4,2)=5,(JW26-HLOOKUP(JW4+3,Journalier_HLV_Inter,24,FALSE)),IF(AND(WEEKDAY(JW4,2)=1,COUNTIF(Jours_fériés,AND(JW4+1,IE+2))),JW26-HLOOKUP(JW4+3,Journalier_HLV_Inter,24,FALSE),IF(AND(WEEKDAY(JW4,2)=1,COUNTIF(Jours_fériés,JW4+1)),JW26-HLOOKUP(JW4+2,Journalier_HLV_Inter,24,FALSE),IF(AND(WEEKDAY(JW4,2)=2,COUNTIF(Jours_fériés,AND(JW4+1,JW4+2))),JW26-HLOOKUP(JW4+3,Journalier_HLV_Inter,24,FALSE),IF(AND(WEEKDAY(JW4,2)=2,COUNTIF(Jours_fériés,JW4+1)),JW26-HLOOKUP(JW4+2,Journalier_HLV_Inter,24,FALSE),IF(AND(WEEKDAY(JW4,2)=3,COUNTIF(Jours_fériés,AND(JW4+1,JW4+2))),JW26-HLOOKUP(JW4+5,Journalier_HLV_Inter,24,FALSE),IF(AND(WEEKDAY(JW4,2)=3,COUNTIF(Jours_fériés,JW4+1)),JW26-HLOOKUP(JW4+2,Journalier_HLV_Inter,24,FALSE),IF(AND(WEEKDAY(JW4,2)=4,COUNTIF(Jours_fériés,JW4+1)),JW26-HLOOKUP(JW4+4,Journalier_HLV_Inter,24,FALSE),IF(AND(WEEKDAY(JW4,2)=4,COUNTIF(Jours_fériés,AND(JW4+1,JW4+4))),JW26-HLOOKUP(JW4+5,Journalier_HLV_Inter,24,FALSE),IF(AND(WEEKDAY(JW4,2)=5,COUNTIF(Jours_fériés,JW4+3)),JW26-HLOOKUP(JW4+4,Journalier_HLV_Inter,24,FALSE),IF(COUNTIF(Week_end,JW4),0,IF(COUNTIF(Jours_fériés,JW4),0,JW26-HLOOKUP(JW4+1,Journalier_HLV_Inter,24,FALSE)))))))))))))</f>
        <v>0</v>
      </c>
      <c r="JX35" s="70">
        <f>IF(WEEKDAY(JX4,2)=5,(JX26-HLOOKUP(JX4+3,Journalier_HLV_Inter,24,FALSE)),IF(AND(WEEKDAY(JX4,2)=1,COUNTIF(Jours_fériés,AND(JX4+1,IE+2))),JX26-HLOOKUP(JX4+3,Journalier_HLV_Inter,24,FALSE),IF(AND(WEEKDAY(JX4,2)=1,COUNTIF(Jours_fériés,JX4+1)),JX26-HLOOKUP(JX4+2,Journalier_HLV_Inter,24,FALSE),IF(AND(WEEKDAY(JX4,2)=2,COUNTIF(Jours_fériés,AND(JX4+1,JX4+2))),JX26-HLOOKUP(JX4+3,Journalier_HLV_Inter,24,FALSE),IF(AND(WEEKDAY(JX4,2)=2,COUNTIF(Jours_fériés,JX4+1)),JX26-HLOOKUP(JX4+2,Journalier_HLV_Inter,24,FALSE),IF(AND(WEEKDAY(JX4,2)=3,COUNTIF(Jours_fériés,AND(JX4+1,JX4+2))),JX26-HLOOKUP(JX4+5,Journalier_HLV_Inter,24,FALSE),IF(AND(WEEKDAY(JX4,2)=3,COUNTIF(Jours_fériés,JX4+1)),JX26-HLOOKUP(JX4+2,Journalier_HLV_Inter,24,FALSE),IF(AND(WEEKDAY(JX4,2)=4,COUNTIF(Jours_fériés,JX4+1)),JX26-HLOOKUP(JX4+4,Journalier_HLV_Inter,24,FALSE),IF(AND(WEEKDAY(JX4,2)=4,COUNTIF(Jours_fériés,AND(JX4+1,JX4+4))),JX26-HLOOKUP(JX4+5,Journalier_HLV_Inter,24,FALSE),IF(AND(WEEKDAY(JX4,2)=5,COUNTIF(Jours_fériés,JX4+3)),JX26-HLOOKUP(JX4+4,Journalier_HLV_Inter,24,FALSE),IF(COUNTIF(Week_end,JX4),0,IF(COUNTIF(Jours_fériés,JX4),0,JX26-HLOOKUP(JX4+1,Journalier_HLV_Inter,24,FALSE)))))))))))))</f>
        <v>0</v>
      </c>
      <c r="JY35" s="70">
        <f>IF(WEEKDAY(JY4,2)=5,(JY26-HLOOKUP(JY4+3,Journalier_HLV_Inter,24,FALSE)),IF(AND(WEEKDAY(JY4,2)=1,COUNTIF(Jours_fériés,AND(JY4+1,IE+2))),JY26-HLOOKUP(JY4+3,Journalier_HLV_Inter,24,FALSE),IF(AND(WEEKDAY(JY4,2)=1,COUNTIF(Jours_fériés,JY4+1)),JY26-HLOOKUP(JY4+2,Journalier_HLV_Inter,24,FALSE),IF(AND(WEEKDAY(JY4,2)=2,COUNTIF(Jours_fériés,AND(JY4+1,JY4+2))),JY26-HLOOKUP(JY4+3,Journalier_HLV_Inter,24,FALSE),IF(AND(WEEKDAY(JY4,2)=2,COUNTIF(Jours_fériés,JY4+1)),JY26-HLOOKUP(JY4+2,Journalier_HLV_Inter,24,FALSE),IF(AND(WEEKDAY(JY4,2)=3,COUNTIF(Jours_fériés,AND(JY4+1,JY4+2))),JY26-HLOOKUP(JY4+5,Journalier_HLV_Inter,24,FALSE),IF(AND(WEEKDAY(JY4,2)=3,COUNTIF(Jours_fériés,JY4+1)),JY26-HLOOKUP(JY4+2,Journalier_HLV_Inter,24,FALSE),IF(AND(WEEKDAY(JY4,2)=4,COUNTIF(Jours_fériés,JY4+1)),JY26-HLOOKUP(JY4+4,Journalier_HLV_Inter,24,FALSE),IF(AND(WEEKDAY(JY4,2)=4,COUNTIF(Jours_fériés,AND(JY4+1,JY4+4))),JY26-HLOOKUP(JY4+5,Journalier_HLV_Inter,24,FALSE),IF(AND(WEEKDAY(JY4,2)=5,COUNTIF(Jours_fériés,JY4+3)),JY26-HLOOKUP(JY4+4,Journalier_HLV_Inter,24,FALSE),IF(COUNTIF(Week_end,JY4),0,IF(COUNTIF(Jours_fériés,JY4),0,JY26-HLOOKUP(JY4+1,Journalier_HLV_Inter,24,FALSE)))))))))))))</f>
        <v>0</v>
      </c>
      <c r="JZ35" s="70">
        <f>IF(WEEKDAY(JZ4,2)=5,(JZ26-HLOOKUP(JZ4+3,Journalier_HLV_Inter,24,FALSE)),IF(AND(WEEKDAY(JZ4,2)=1,COUNTIF(Jours_fériés,AND(JZ4+1,IE+2))),JZ26-HLOOKUP(JZ4+3,Journalier_HLV_Inter,24,FALSE),IF(AND(WEEKDAY(JZ4,2)=1,COUNTIF(Jours_fériés,JZ4+1)),JZ26-HLOOKUP(JZ4+2,Journalier_HLV_Inter,24,FALSE),IF(AND(WEEKDAY(JZ4,2)=2,COUNTIF(Jours_fériés,AND(JZ4+1,JZ4+2))),JZ26-HLOOKUP(JZ4+3,Journalier_HLV_Inter,24,FALSE),IF(AND(WEEKDAY(JZ4,2)=2,COUNTIF(Jours_fériés,JZ4+1)),JZ26-HLOOKUP(JZ4+2,Journalier_HLV_Inter,24,FALSE),IF(AND(WEEKDAY(JZ4,2)=3,COUNTIF(Jours_fériés,AND(JZ4+1,JZ4+2))),JZ26-HLOOKUP(JZ4+5,Journalier_HLV_Inter,24,FALSE),IF(AND(WEEKDAY(JZ4,2)=3,COUNTIF(Jours_fériés,JZ4+1)),JZ26-HLOOKUP(JZ4+2,Journalier_HLV_Inter,24,FALSE),IF(AND(WEEKDAY(JZ4,2)=4,COUNTIF(Jours_fériés,JZ4+1)),JZ26-HLOOKUP(JZ4+4,Journalier_HLV_Inter,24,FALSE),IF(AND(WEEKDAY(JZ4,2)=4,COUNTIF(Jours_fériés,AND(JZ4+1,JZ4+4))),JZ26-HLOOKUP(JZ4+5,Journalier_HLV_Inter,24,FALSE),IF(AND(WEEKDAY(JZ4,2)=5,COUNTIF(Jours_fériés,JZ4+3)),JZ26-HLOOKUP(JZ4+4,Journalier_HLV_Inter,24,FALSE),IF(COUNTIF(Week_end,JZ4),0,IF(COUNTIF(Jours_fériés,JZ4),0,JZ26-HLOOKUP(JZ4+1,Journalier_HLV_Inter,24,FALSE)))))))))))))</f>
        <v>0</v>
      </c>
      <c r="KA35" s="70">
        <f>IF(WEEKDAY(KA4,2)=5,(KA26-HLOOKUP(KA4+3,Journalier_HLV_Inter,24,FALSE)),IF(AND(WEEKDAY(KA4,2)=1,COUNTIF(Jours_fériés,AND(KA4+1,IE+2))),KA26-HLOOKUP(KA4+3,Journalier_HLV_Inter,24,FALSE),IF(AND(WEEKDAY(KA4,2)=1,COUNTIF(Jours_fériés,KA4+1)),KA26-HLOOKUP(KA4+2,Journalier_HLV_Inter,24,FALSE),IF(AND(WEEKDAY(KA4,2)=2,COUNTIF(Jours_fériés,AND(KA4+1,KA4+2))),KA26-HLOOKUP(KA4+3,Journalier_HLV_Inter,24,FALSE),IF(AND(WEEKDAY(KA4,2)=2,COUNTIF(Jours_fériés,KA4+1)),KA26-HLOOKUP(KA4+2,Journalier_HLV_Inter,24,FALSE),IF(AND(WEEKDAY(KA4,2)=3,COUNTIF(Jours_fériés,AND(KA4+1,KA4+2))),KA26-HLOOKUP(KA4+5,Journalier_HLV_Inter,24,FALSE),IF(AND(WEEKDAY(KA4,2)=3,COUNTIF(Jours_fériés,KA4+1)),KA26-HLOOKUP(KA4+2,Journalier_HLV_Inter,24,FALSE),IF(AND(WEEKDAY(KA4,2)=4,COUNTIF(Jours_fériés,KA4+1)),KA26-HLOOKUP(KA4+4,Journalier_HLV_Inter,24,FALSE),IF(AND(WEEKDAY(KA4,2)=4,COUNTIF(Jours_fériés,AND(KA4+1,KA4+4))),KA26-HLOOKUP(KA4+5,Journalier_HLV_Inter,24,FALSE),IF(AND(WEEKDAY(KA4,2)=5,COUNTIF(Jours_fériés,KA4+3)),KA26-HLOOKUP(KA4+4,Journalier_HLV_Inter,24,FALSE),IF(COUNTIF(Week_end,KA4),0,IF(COUNTIF(Jours_fériés,KA4),0,KA26-HLOOKUP(KA4+1,Journalier_HLV_Inter,24,FALSE)))))))))))))</f>
        <v>0</v>
      </c>
      <c r="KB35" s="70">
        <f>IF(WEEKDAY(KB4,2)=5,(KB26-HLOOKUP(KB4+3,Journalier_HLV_Inter,24,FALSE)),IF(AND(WEEKDAY(KB4,2)=1,COUNTIF(Jours_fériés,AND(KB4+1,IE+2))),KB26-HLOOKUP(KB4+3,Journalier_HLV_Inter,24,FALSE),IF(AND(WEEKDAY(KB4,2)=1,COUNTIF(Jours_fériés,KB4+1)),KB26-HLOOKUP(KB4+2,Journalier_HLV_Inter,24,FALSE),IF(AND(WEEKDAY(KB4,2)=2,COUNTIF(Jours_fériés,AND(KB4+1,KB4+2))),KB26-HLOOKUP(KB4+3,Journalier_HLV_Inter,24,FALSE),IF(AND(WEEKDAY(KB4,2)=2,COUNTIF(Jours_fériés,KB4+1)),KB26-HLOOKUP(KB4+2,Journalier_HLV_Inter,24,FALSE),IF(AND(WEEKDAY(KB4,2)=3,COUNTIF(Jours_fériés,AND(KB4+1,KB4+2))),KB26-HLOOKUP(KB4+5,Journalier_HLV_Inter,24,FALSE),IF(AND(WEEKDAY(KB4,2)=3,COUNTIF(Jours_fériés,KB4+1)),KB26-HLOOKUP(KB4+2,Journalier_HLV_Inter,24,FALSE),IF(AND(WEEKDAY(KB4,2)=4,COUNTIF(Jours_fériés,KB4+1)),KB26-HLOOKUP(KB4+4,Journalier_HLV_Inter,24,FALSE),IF(AND(WEEKDAY(KB4,2)=4,COUNTIF(Jours_fériés,AND(KB4+1,KB4+4))),KB26-HLOOKUP(KB4+5,Journalier_HLV_Inter,24,FALSE),IF(AND(WEEKDAY(KB4,2)=5,COUNTIF(Jours_fériés,KB4+3)),KB26-HLOOKUP(KB4+4,Journalier_HLV_Inter,24,FALSE),IF(COUNTIF(Week_end,KB4),0,IF(COUNTIF(Jours_fériés,KB4),0,KB26-HLOOKUP(KB4+1,Journalier_HLV_Inter,24,FALSE)))))))))))))</f>
        <v>0</v>
      </c>
      <c r="KC35" s="70">
        <f>IF(WEEKDAY(KC4,2)=5,(KC26-HLOOKUP(KC4+3,Journalier_HLV_Inter,24,FALSE)),IF(AND(WEEKDAY(KC4,2)=1,COUNTIF(Jours_fériés,AND(KC4+1,IE+2))),KC26-HLOOKUP(KC4+3,Journalier_HLV_Inter,24,FALSE),IF(AND(WEEKDAY(KC4,2)=1,COUNTIF(Jours_fériés,KC4+1)),KC26-HLOOKUP(KC4+2,Journalier_HLV_Inter,24,FALSE),IF(AND(WEEKDAY(KC4,2)=2,COUNTIF(Jours_fériés,AND(KC4+1,KC4+2))),KC26-HLOOKUP(KC4+3,Journalier_HLV_Inter,24,FALSE),IF(AND(WEEKDAY(KC4,2)=2,COUNTIF(Jours_fériés,KC4+1)),KC26-HLOOKUP(KC4+2,Journalier_HLV_Inter,24,FALSE),IF(AND(WEEKDAY(KC4,2)=3,COUNTIF(Jours_fériés,AND(KC4+1,KC4+2))),KC26-HLOOKUP(KC4+5,Journalier_HLV_Inter,24,FALSE),IF(AND(WEEKDAY(KC4,2)=3,COUNTIF(Jours_fériés,KC4+1)),KC26-HLOOKUP(KC4+2,Journalier_HLV_Inter,24,FALSE),IF(AND(WEEKDAY(KC4,2)=4,COUNTIF(Jours_fériés,KC4+1)),KC26-HLOOKUP(KC4+4,Journalier_HLV_Inter,24,FALSE),IF(AND(WEEKDAY(KC4,2)=4,COUNTIF(Jours_fériés,AND(KC4+1,KC4+4))),KC26-HLOOKUP(KC4+5,Journalier_HLV_Inter,24,FALSE),IF(AND(WEEKDAY(KC4,2)=5,COUNTIF(Jours_fériés,KC4+3)),KC26-HLOOKUP(KC4+4,Journalier_HLV_Inter,24,FALSE),IF(COUNTIF(Week_end,KC4),0,IF(COUNTIF(Jours_fériés,KC4),0,KC26-HLOOKUP(KC4+1,Journalier_HLV_Inter,24,FALSE)))))))))))))</f>
        <v>0</v>
      </c>
      <c r="KD35" s="70">
        <f>IF(WEEKDAY(KD4,2)=5,(KD26-HLOOKUP(KD4+3,Journalier_HLV_Inter,24,FALSE)),IF(AND(WEEKDAY(KD4,2)=1,COUNTIF(Jours_fériés,AND(KD4+1,IE+2))),KD26-HLOOKUP(KD4+3,Journalier_HLV_Inter,24,FALSE),IF(AND(WEEKDAY(KD4,2)=1,COUNTIF(Jours_fériés,KD4+1)),KD26-HLOOKUP(KD4+2,Journalier_HLV_Inter,24,FALSE),IF(AND(WEEKDAY(KD4,2)=2,COUNTIF(Jours_fériés,AND(KD4+1,KD4+2))),KD26-HLOOKUP(KD4+3,Journalier_HLV_Inter,24,FALSE),IF(AND(WEEKDAY(KD4,2)=2,COUNTIF(Jours_fériés,KD4+1)),KD26-HLOOKUP(KD4+2,Journalier_HLV_Inter,24,FALSE),IF(AND(WEEKDAY(KD4,2)=3,COUNTIF(Jours_fériés,AND(KD4+1,KD4+2))),KD26-HLOOKUP(KD4+5,Journalier_HLV_Inter,24,FALSE),IF(AND(WEEKDAY(KD4,2)=3,COUNTIF(Jours_fériés,KD4+1)),KD26-HLOOKUP(KD4+2,Journalier_HLV_Inter,24,FALSE),IF(AND(WEEKDAY(KD4,2)=4,COUNTIF(Jours_fériés,KD4+1)),KD26-HLOOKUP(KD4+4,Journalier_HLV_Inter,24,FALSE),IF(AND(WEEKDAY(KD4,2)=4,COUNTIF(Jours_fériés,AND(KD4+1,KD4+4))),KD26-HLOOKUP(KD4+5,Journalier_HLV_Inter,24,FALSE),IF(AND(WEEKDAY(KD4,2)=5,COUNTIF(Jours_fériés,KD4+3)),KD26-HLOOKUP(KD4+4,Journalier_HLV_Inter,24,FALSE),IF(COUNTIF(Week_end,KD4),0,IF(COUNTIF(Jours_fériés,KD4),0,KD26-HLOOKUP(KD4+1,Journalier_HLV_Inter,24,FALSE)))))))))))))</f>
        <v>0</v>
      </c>
      <c r="KE35" s="70">
        <f>IF(WEEKDAY(KE4,2)=5,(KE26-HLOOKUP(KE4+3,Journalier_HLV_Inter,24,FALSE)),IF(AND(WEEKDAY(KE4,2)=1,COUNTIF(Jours_fériés,AND(KE4+1,IE+2))),KE26-HLOOKUP(KE4+3,Journalier_HLV_Inter,24,FALSE),IF(AND(WEEKDAY(KE4,2)=1,COUNTIF(Jours_fériés,KE4+1)),KE26-HLOOKUP(KE4+2,Journalier_HLV_Inter,24,FALSE),IF(AND(WEEKDAY(KE4,2)=2,COUNTIF(Jours_fériés,AND(KE4+1,KE4+2))),KE26-HLOOKUP(KE4+3,Journalier_HLV_Inter,24,FALSE),IF(AND(WEEKDAY(KE4,2)=2,COUNTIF(Jours_fériés,KE4+1)),KE26-HLOOKUP(KE4+2,Journalier_HLV_Inter,24,FALSE),IF(AND(WEEKDAY(KE4,2)=3,COUNTIF(Jours_fériés,AND(KE4+1,KE4+2))),KE26-HLOOKUP(KE4+5,Journalier_HLV_Inter,24,FALSE),IF(AND(WEEKDAY(KE4,2)=3,COUNTIF(Jours_fériés,KE4+1)),KE26-HLOOKUP(KE4+2,Journalier_HLV_Inter,24,FALSE),IF(AND(WEEKDAY(KE4,2)=4,COUNTIF(Jours_fériés,KE4+1)),KE26-HLOOKUP(KE4+4,Journalier_HLV_Inter,24,FALSE),IF(AND(WEEKDAY(KE4,2)=4,COUNTIF(Jours_fériés,AND(KE4+1,KE4+4))),KE26-HLOOKUP(KE4+5,Journalier_HLV_Inter,24,FALSE),IF(AND(WEEKDAY(KE4,2)=5,COUNTIF(Jours_fériés,KE4+3)),KE26-HLOOKUP(KE4+4,Journalier_HLV_Inter,24,FALSE),IF(COUNTIF(Week_end,KE4),0,IF(COUNTIF(Jours_fériés,KE4),0,KE26-HLOOKUP(KE4+1,Journalier_HLV_Inter,24,FALSE)))))))))))))</f>
        <v>0</v>
      </c>
      <c r="KF35" s="70">
        <f>IF(WEEKDAY(KF4,2)=5,(KF26-HLOOKUP(KF4+3,Journalier_HLV_Inter,24,FALSE)),IF(AND(WEEKDAY(KF4,2)=1,COUNTIF(Jours_fériés,AND(KF4+1,IE+2))),KF26-HLOOKUP(KF4+3,Journalier_HLV_Inter,24,FALSE),IF(AND(WEEKDAY(KF4,2)=1,COUNTIF(Jours_fériés,KF4+1)),KF26-HLOOKUP(KF4+2,Journalier_HLV_Inter,24,FALSE),IF(AND(WEEKDAY(KF4,2)=2,COUNTIF(Jours_fériés,AND(KF4+1,KF4+2))),KF26-HLOOKUP(KF4+3,Journalier_HLV_Inter,24,FALSE),IF(AND(WEEKDAY(KF4,2)=2,COUNTIF(Jours_fériés,KF4+1)),KF26-HLOOKUP(KF4+2,Journalier_HLV_Inter,24,FALSE),IF(AND(WEEKDAY(KF4,2)=3,COUNTIF(Jours_fériés,AND(KF4+1,KF4+2))),KF26-HLOOKUP(KF4+5,Journalier_HLV_Inter,24,FALSE),IF(AND(WEEKDAY(KF4,2)=3,COUNTIF(Jours_fériés,KF4+1)),KF26-HLOOKUP(KF4+2,Journalier_HLV_Inter,24,FALSE),IF(AND(WEEKDAY(KF4,2)=4,COUNTIF(Jours_fériés,KF4+1)),KF26-HLOOKUP(KF4+4,Journalier_HLV_Inter,24,FALSE),IF(AND(WEEKDAY(KF4,2)=4,COUNTIF(Jours_fériés,AND(KF4+1,KF4+4))),KF26-HLOOKUP(KF4+5,Journalier_HLV_Inter,24,FALSE),IF(AND(WEEKDAY(KF4,2)=5,COUNTIF(Jours_fériés,KF4+3)),KF26-HLOOKUP(KF4+4,Journalier_HLV_Inter,24,FALSE),IF(COUNTIF(Week_end,KF4),0,IF(COUNTIF(Jours_fériés,KF4),0,KF26-HLOOKUP(KF4+1,Journalier_HLV_Inter,24,FALSE)))))))))))))</f>
        <v>0</v>
      </c>
      <c r="KG35" s="70">
        <f>IF(WEEKDAY(KG4,2)=5,(KG26-HLOOKUP(KG4+3,Journalier_HLV_Inter,24,FALSE)),IF(AND(WEEKDAY(KG4,2)=1,COUNTIF(Jours_fériés,AND(KG4+1,IE+2))),KG26-HLOOKUP(KG4+3,Journalier_HLV_Inter,24,FALSE),IF(AND(WEEKDAY(KG4,2)=1,COUNTIF(Jours_fériés,KG4+1)),KG26-HLOOKUP(KG4+2,Journalier_HLV_Inter,24,FALSE),IF(AND(WEEKDAY(KG4,2)=2,COUNTIF(Jours_fériés,AND(KG4+1,KG4+2))),KG26-HLOOKUP(KG4+3,Journalier_HLV_Inter,24,FALSE),IF(AND(WEEKDAY(KG4,2)=2,COUNTIF(Jours_fériés,KG4+1)),KG26-HLOOKUP(KG4+2,Journalier_HLV_Inter,24,FALSE),IF(AND(WEEKDAY(KG4,2)=3,COUNTIF(Jours_fériés,AND(KG4+1,KG4+2))),KG26-HLOOKUP(KG4+5,Journalier_HLV_Inter,24,FALSE),IF(AND(WEEKDAY(KG4,2)=3,COUNTIF(Jours_fériés,KG4+1)),KG26-HLOOKUP(KG4+2,Journalier_HLV_Inter,24,FALSE),IF(AND(WEEKDAY(KG4,2)=4,COUNTIF(Jours_fériés,KG4+1)),KG26-HLOOKUP(KG4+4,Journalier_HLV_Inter,24,FALSE),IF(AND(WEEKDAY(KG4,2)=4,COUNTIF(Jours_fériés,AND(KG4+1,KG4+4))),KG26-HLOOKUP(KG4+5,Journalier_HLV_Inter,24,FALSE),IF(AND(WEEKDAY(KG4,2)=5,COUNTIF(Jours_fériés,KG4+3)),KG26-HLOOKUP(KG4+4,Journalier_HLV_Inter,24,FALSE),IF(COUNTIF(Week_end,KG4),0,IF(COUNTIF(Jours_fériés,KG4),0,KG26-HLOOKUP(KG4+1,Journalier_HLV_Inter,24,FALSE)))))))))))))</f>
        <v>0</v>
      </c>
      <c r="KH35" s="70">
        <f>IF(WEEKDAY(KH4,2)=5,(KH26-HLOOKUP(KH4+3,Journalier_HLV_Inter,24,FALSE)),IF(AND(WEEKDAY(KH4,2)=1,COUNTIF(Jours_fériés,AND(KH4+1,IE+2))),KH26-HLOOKUP(KH4+3,Journalier_HLV_Inter,24,FALSE),IF(AND(WEEKDAY(KH4,2)=1,COUNTIF(Jours_fériés,KH4+1)),KH26-HLOOKUP(KH4+2,Journalier_HLV_Inter,24,FALSE),IF(AND(WEEKDAY(KH4,2)=2,COUNTIF(Jours_fériés,AND(KH4+1,KH4+2))),KH26-HLOOKUP(KH4+3,Journalier_HLV_Inter,24,FALSE),IF(AND(WEEKDAY(KH4,2)=2,COUNTIF(Jours_fériés,KH4+1)),KH26-HLOOKUP(KH4+2,Journalier_HLV_Inter,24,FALSE),IF(AND(WEEKDAY(KH4,2)=3,COUNTIF(Jours_fériés,AND(KH4+1,KH4+2))),KH26-HLOOKUP(KH4+5,Journalier_HLV_Inter,24,FALSE),IF(AND(WEEKDAY(KH4,2)=3,COUNTIF(Jours_fériés,KH4+1)),KH26-HLOOKUP(KH4+2,Journalier_HLV_Inter,24,FALSE),IF(AND(WEEKDAY(KH4,2)=4,COUNTIF(Jours_fériés,KH4+1)),KH26-HLOOKUP(KH4+4,Journalier_HLV_Inter,24,FALSE),IF(AND(WEEKDAY(KH4,2)=4,COUNTIF(Jours_fériés,AND(KH4+1,KH4+4))),KH26-HLOOKUP(KH4+5,Journalier_HLV_Inter,24,FALSE),IF(AND(WEEKDAY(KH4,2)=5,COUNTIF(Jours_fériés,KH4+3)),KH26-HLOOKUP(KH4+4,Journalier_HLV_Inter,24,FALSE),IF(COUNTIF(Week_end,KH4),0,IF(COUNTIF(Jours_fériés,KH4),0,KH26-HLOOKUP(KH4+1,Journalier_HLV_Inter,24,FALSE)))))))))))))</f>
        <v>0</v>
      </c>
      <c r="KI35" s="70">
        <f>IF(WEEKDAY(KI4,2)=5,(KI26-HLOOKUP(KI4+3,Journalier_HLV_Inter,24,FALSE)),IF(AND(WEEKDAY(KI4,2)=1,COUNTIF(Jours_fériés,AND(KI4+1,IE+2))),KI26-HLOOKUP(KI4+3,Journalier_HLV_Inter,24,FALSE),IF(AND(WEEKDAY(KI4,2)=1,COUNTIF(Jours_fériés,KI4+1)),KI26-HLOOKUP(KI4+2,Journalier_HLV_Inter,24,FALSE),IF(AND(WEEKDAY(KI4,2)=2,COUNTIF(Jours_fériés,AND(KI4+1,KI4+2))),KI26-HLOOKUP(KI4+3,Journalier_HLV_Inter,24,FALSE),IF(AND(WEEKDAY(KI4,2)=2,COUNTIF(Jours_fériés,KI4+1)),KI26-HLOOKUP(KI4+2,Journalier_HLV_Inter,24,FALSE),IF(AND(WEEKDAY(KI4,2)=3,COUNTIF(Jours_fériés,AND(KI4+1,KI4+2))),KI26-HLOOKUP(KI4+5,Journalier_HLV_Inter,24,FALSE),IF(AND(WEEKDAY(KI4,2)=3,COUNTIF(Jours_fériés,KI4+1)),KI26-HLOOKUP(KI4+2,Journalier_HLV_Inter,24,FALSE),IF(AND(WEEKDAY(KI4,2)=4,COUNTIF(Jours_fériés,KI4+1)),KI26-HLOOKUP(KI4+4,Journalier_HLV_Inter,24,FALSE),IF(AND(WEEKDAY(KI4,2)=4,COUNTIF(Jours_fériés,AND(KI4+1,KI4+4))),KI26-HLOOKUP(KI4+5,Journalier_HLV_Inter,24,FALSE),IF(AND(WEEKDAY(KI4,2)=5,COUNTIF(Jours_fériés,KI4+3)),KI26-HLOOKUP(KI4+4,Journalier_HLV_Inter,24,FALSE),IF(COUNTIF(Week_end,KI4),0,IF(COUNTIF(Jours_fériés,KI4),0,KI26-HLOOKUP(KI4+1,Journalier_HLV_Inter,24,FALSE)))))))))))))</f>
        <v>0</v>
      </c>
      <c r="KJ35" s="70">
        <f>IF(WEEKDAY(KJ4,2)=5,(KJ26-HLOOKUP(KJ4+3,Journalier_HLV_Inter,24,FALSE)),IF(AND(WEEKDAY(KJ4,2)=1,COUNTIF(Jours_fériés,AND(KJ4+1,IE+2))),KJ26-HLOOKUP(KJ4+3,Journalier_HLV_Inter,24,FALSE),IF(AND(WEEKDAY(KJ4,2)=1,COUNTIF(Jours_fériés,KJ4+1)),KJ26-HLOOKUP(KJ4+2,Journalier_HLV_Inter,24,FALSE),IF(AND(WEEKDAY(KJ4,2)=2,COUNTIF(Jours_fériés,AND(KJ4+1,KJ4+2))),KJ26-HLOOKUP(KJ4+3,Journalier_HLV_Inter,24,FALSE),IF(AND(WEEKDAY(KJ4,2)=2,COUNTIF(Jours_fériés,KJ4+1)),KJ26-HLOOKUP(KJ4+2,Journalier_HLV_Inter,24,FALSE),IF(AND(WEEKDAY(KJ4,2)=3,COUNTIF(Jours_fériés,AND(KJ4+1,KJ4+2))),KJ26-HLOOKUP(KJ4+5,Journalier_HLV_Inter,24,FALSE),IF(AND(WEEKDAY(KJ4,2)=3,COUNTIF(Jours_fériés,KJ4+1)),KJ26-HLOOKUP(KJ4+2,Journalier_HLV_Inter,24,FALSE),IF(AND(WEEKDAY(KJ4,2)=4,COUNTIF(Jours_fériés,KJ4+1)),KJ26-HLOOKUP(KJ4+4,Journalier_HLV_Inter,24,FALSE),IF(AND(WEEKDAY(KJ4,2)=4,COUNTIF(Jours_fériés,AND(KJ4+1,KJ4+4))),KJ26-HLOOKUP(KJ4+5,Journalier_HLV_Inter,24,FALSE),IF(AND(WEEKDAY(KJ4,2)=5,COUNTIF(Jours_fériés,KJ4+3)),KJ26-HLOOKUP(KJ4+4,Journalier_HLV_Inter,24,FALSE),IF(COUNTIF(Week_end,KJ4),0,IF(COUNTIF(Jours_fériés,KJ4),0,KJ26-HLOOKUP(KJ4+1,Journalier_HLV_Inter,24,FALSE)))))))))))))</f>
        <v>0</v>
      </c>
      <c r="KK35" s="70">
        <f>IF(WEEKDAY(KK4,2)=5,(KK26-HLOOKUP(KK4+3,Journalier_HLV_Inter,24,FALSE)),IF(AND(WEEKDAY(KK4,2)=1,COUNTIF(Jours_fériés,AND(KK4+1,IE+2))),KK26-HLOOKUP(KK4+3,Journalier_HLV_Inter,24,FALSE),IF(AND(WEEKDAY(KK4,2)=1,COUNTIF(Jours_fériés,KK4+1)),KK26-HLOOKUP(KK4+2,Journalier_HLV_Inter,24,FALSE),IF(AND(WEEKDAY(KK4,2)=2,COUNTIF(Jours_fériés,AND(KK4+1,KK4+2))),KK26-HLOOKUP(KK4+3,Journalier_HLV_Inter,24,FALSE),IF(AND(WEEKDAY(KK4,2)=2,COUNTIF(Jours_fériés,KK4+1)),KK26-HLOOKUP(KK4+2,Journalier_HLV_Inter,24,FALSE),IF(AND(WEEKDAY(KK4,2)=3,COUNTIF(Jours_fériés,AND(KK4+1,KK4+2))),KK26-HLOOKUP(KK4+5,Journalier_HLV_Inter,24,FALSE),IF(AND(WEEKDAY(KK4,2)=3,COUNTIF(Jours_fériés,KK4+1)),KK26-HLOOKUP(KK4+2,Journalier_HLV_Inter,24,FALSE),IF(AND(WEEKDAY(KK4,2)=4,COUNTIF(Jours_fériés,KK4+1)),KK26-HLOOKUP(KK4+4,Journalier_HLV_Inter,24,FALSE),IF(AND(WEEKDAY(KK4,2)=4,COUNTIF(Jours_fériés,AND(KK4+1,KK4+4))),KK26-HLOOKUP(KK4+5,Journalier_HLV_Inter,24,FALSE),IF(AND(WEEKDAY(KK4,2)=5,COUNTIF(Jours_fériés,KK4+3)),KK26-HLOOKUP(KK4+4,Journalier_HLV_Inter,24,FALSE),IF(COUNTIF(Week_end,KK4),0,IF(COUNTIF(Jours_fériés,KK4),0,KK26-HLOOKUP(KK4+1,Journalier_HLV_Inter,24,FALSE)))))))))))))</f>
        <v>0</v>
      </c>
      <c r="KL35" s="70">
        <f>IF(WEEKDAY(KL4,2)=5,(KL26-HLOOKUP(KL4+3,Journalier_HLV_Inter,24,FALSE)),IF(AND(WEEKDAY(KL4,2)=1,COUNTIF(Jours_fériés,AND(KL4+1,IE+2))),KL26-HLOOKUP(KL4+3,Journalier_HLV_Inter,24,FALSE),IF(AND(WEEKDAY(KL4,2)=1,COUNTIF(Jours_fériés,KL4+1)),KL26-HLOOKUP(KL4+2,Journalier_HLV_Inter,24,FALSE),IF(AND(WEEKDAY(KL4,2)=2,COUNTIF(Jours_fériés,AND(KL4+1,KL4+2))),KL26-HLOOKUP(KL4+3,Journalier_HLV_Inter,24,FALSE),IF(AND(WEEKDAY(KL4,2)=2,COUNTIF(Jours_fériés,KL4+1)),KL26-HLOOKUP(KL4+2,Journalier_HLV_Inter,24,FALSE),IF(AND(WEEKDAY(KL4,2)=3,COUNTIF(Jours_fériés,AND(KL4+1,KL4+2))),KL26-HLOOKUP(KL4+5,Journalier_HLV_Inter,24,FALSE),IF(AND(WEEKDAY(KL4,2)=3,COUNTIF(Jours_fériés,KL4+1)),KL26-HLOOKUP(KL4+2,Journalier_HLV_Inter,24,FALSE),IF(AND(WEEKDAY(KL4,2)=4,COUNTIF(Jours_fériés,KL4+1)),KL26-HLOOKUP(KL4+4,Journalier_HLV_Inter,24,FALSE),IF(AND(WEEKDAY(KL4,2)=4,COUNTIF(Jours_fériés,AND(KL4+1,KL4+4))),KL26-HLOOKUP(KL4+5,Journalier_HLV_Inter,24,FALSE),IF(AND(WEEKDAY(KL4,2)=5,COUNTIF(Jours_fériés,KL4+3)),KL26-HLOOKUP(KL4+4,Journalier_HLV_Inter,24,FALSE),IF(COUNTIF(Week_end,KL4),0,IF(COUNTIF(Jours_fériés,KL4),0,KL26-HLOOKUP(KL4+1,Journalier_HLV_Inter,24,FALSE)))))))))))))</f>
        <v>0</v>
      </c>
      <c r="KM35" s="70">
        <f>IF(WEEKDAY(KM4,2)=5,(KM26-HLOOKUP(KM4+3,Journalier_HLV_Inter,24,FALSE)),IF(AND(WEEKDAY(KM4,2)=1,COUNTIF(Jours_fériés,AND(KM4+1,IE+2))),KM26-HLOOKUP(KM4+3,Journalier_HLV_Inter,24,FALSE),IF(AND(WEEKDAY(KM4,2)=1,COUNTIF(Jours_fériés,KM4+1)),KM26-HLOOKUP(KM4+2,Journalier_HLV_Inter,24,FALSE),IF(AND(WEEKDAY(KM4,2)=2,COUNTIF(Jours_fériés,AND(KM4+1,KM4+2))),KM26-HLOOKUP(KM4+3,Journalier_HLV_Inter,24,FALSE),IF(AND(WEEKDAY(KM4,2)=2,COUNTIF(Jours_fériés,KM4+1)),KM26-HLOOKUP(KM4+2,Journalier_HLV_Inter,24,FALSE),IF(AND(WEEKDAY(KM4,2)=3,COUNTIF(Jours_fériés,AND(KM4+1,KM4+2))),KM26-HLOOKUP(KM4+5,Journalier_HLV_Inter,24,FALSE),IF(AND(WEEKDAY(KM4,2)=3,COUNTIF(Jours_fériés,KM4+1)),KM26-HLOOKUP(KM4+2,Journalier_HLV_Inter,24,FALSE),IF(AND(WEEKDAY(KM4,2)=4,COUNTIF(Jours_fériés,KM4+1)),KM26-HLOOKUP(KM4+4,Journalier_HLV_Inter,24,FALSE),IF(AND(WEEKDAY(KM4,2)=4,COUNTIF(Jours_fériés,AND(KM4+1,KM4+4))),KM26-HLOOKUP(KM4+5,Journalier_HLV_Inter,24,FALSE),IF(AND(WEEKDAY(KM4,2)=5,COUNTIF(Jours_fériés,KM4+3)),KM26-HLOOKUP(KM4+4,Journalier_HLV_Inter,24,FALSE),IF(COUNTIF(Week_end,KM4),0,IF(COUNTIF(Jours_fériés,KM4),0,KM26-HLOOKUP(KM4+1,Journalier_HLV_Inter,24,FALSE)))))))))))))</f>
        <v>0</v>
      </c>
      <c r="KN35" s="70">
        <f>IF(WEEKDAY(KN4,2)=5,(KN26-HLOOKUP(KN4+3,Journalier_HLV_Inter,24,FALSE)),IF(AND(WEEKDAY(KN4,2)=1,COUNTIF(Jours_fériés,AND(KN4+1,IE+2))),KN26-HLOOKUP(KN4+3,Journalier_HLV_Inter,24,FALSE),IF(AND(WEEKDAY(KN4,2)=1,COUNTIF(Jours_fériés,KN4+1)),KN26-HLOOKUP(KN4+2,Journalier_HLV_Inter,24,FALSE),IF(AND(WEEKDAY(KN4,2)=2,COUNTIF(Jours_fériés,AND(KN4+1,KN4+2))),KN26-HLOOKUP(KN4+3,Journalier_HLV_Inter,24,FALSE),IF(AND(WEEKDAY(KN4,2)=2,COUNTIF(Jours_fériés,KN4+1)),KN26-HLOOKUP(KN4+2,Journalier_HLV_Inter,24,FALSE),IF(AND(WEEKDAY(KN4,2)=3,COUNTIF(Jours_fériés,AND(KN4+1,KN4+2))),KN26-HLOOKUP(KN4+5,Journalier_HLV_Inter,24,FALSE),IF(AND(WEEKDAY(KN4,2)=3,COUNTIF(Jours_fériés,KN4+1)),KN26-HLOOKUP(KN4+2,Journalier_HLV_Inter,24,FALSE),IF(AND(WEEKDAY(KN4,2)=4,COUNTIF(Jours_fériés,KN4+1)),KN26-HLOOKUP(KN4+4,Journalier_HLV_Inter,24,FALSE),IF(AND(WEEKDAY(KN4,2)=4,COUNTIF(Jours_fériés,AND(KN4+1,KN4+4))),KN26-HLOOKUP(KN4+5,Journalier_HLV_Inter,24,FALSE),IF(AND(WEEKDAY(KN4,2)=5,COUNTIF(Jours_fériés,KN4+3)),KN26-HLOOKUP(KN4+4,Journalier_HLV_Inter,24,FALSE),IF(COUNTIF(Week_end,KN4),0,IF(COUNTIF(Jours_fériés,KN4),0,KN26-HLOOKUP(KN4+1,Journalier_HLV_Inter,24,FALSE)))))))))))))</f>
        <v>0</v>
      </c>
      <c r="KO35" s="70">
        <f>IF(WEEKDAY(KO4,2)=5,(KO26-HLOOKUP(KO4+3,Journalier_HLV_Inter,24,FALSE)),IF(AND(WEEKDAY(KO4,2)=1,COUNTIF(Jours_fériés,AND(KO4+1,IE+2))),KO26-HLOOKUP(KO4+3,Journalier_HLV_Inter,24,FALSE),IF(AND(WEEKDAY(KO4,2)=1,COUNTIF(Jours_fériés,KO4+1)),KO26-HLOOKUP(KO4+2,Journalier_HLV_Inter,24,FALSE),IF(AND(WEEKDAY(KO4,2)=2,COUNTIF(Jours_fériés,AND(KO4+1,KO4+2))),KO26-HLOOKUP(KO4+3,Journalier_HLV_Inter,24,FALSE),IF(AND(WEEKDAY(KO4,2)=2,COUNTIF(Jours_fériés,KO4+1)),KO26-HLOOKUP(KO4+2,Journalier_HLV_Inter,24,FALSE),IF(AND(WEEKDAY(KO4,2)=3,COUNTIF(Jours_fériés,AND(KO4+1,KO4+2))),KO26-HLOOKUP(KO4+5,Journalier_HLV_Inter,24,FALSE),IF(AND(WEEKDAY(KO4,2)=3,COUNTIF(Jours_fériés,KO4+1)),KO26-HLOOKUP(KO4+2,Journalier_HLV_Inter,24,FALSE),IF(AND(WEEKDAY(KO4,2)=4,COUNTIF(Jours_fériés,KO4+1)),KO26-HLOOKUP(KO4+4,Journalier_HLV_Inter,24,FALSE),IF(AND(WEEKDAY(KO4,2)=4,COUNTIF(Jours_fériés,AND(KO4+1,KO4+4))),KO26-HLOOKUP(KO4+5,Journalier_HLV_Inter,24,FALSE),IF(AND(WEEKDAY(KO4,2)=5,COUNTIF(Jours_fériés,KO4+3)),KO26-HLOOKUP(KO4+4,Journalier_HLV_Inter,24,FALSE),IF(COUNTIF(Week_end,KO4),0,IF(COUNTIF(Jours_fériés,KO4),0,KO26-HLOOKUP(KO4+1,Journalier_HLV_Inter,24,FALSE)))))))))))))</f>
        <v>0</v>
      </c>
      <c r="KP35" s="70">
        <f>IF(WEEKDAY(KP4,2)=5,(KP26-HLOOKUP(KP4+3,Journalier_HLV_Inter,24,FALSE)),IF(AND(WEEKDAY(KP4,2)=1,COUNTIF(Jours_fériés,AND(KP4+1,IE+2))),KP26-HLOOKUP(KP4+3,Journalier_HLV_Inter,24,FALSE),IF(AND(WEEKDAY(KP4,2)=1,COUNTIF(Jours_fériés,KP4+1)),KP26-HLOOKUP(KP4+2,Journalier_HLV_Inter,24,FALSE),IF(AND(WEEKDAY(KP4,2)=2,COUNTIF(Jours_fériés,AND(KP4+1,KP4+2))),KP26-HLOOKUP(KP4+3,Journalier_HLV_Inter,24,FALSE),IF(AND(WEEKDAY(KP4,2)=2,COUNTIF(Jours_fériés,KP4+1)),KP26-HLOOKUP(KP4+2,Journalier_HLV_Inter,24,FALSE),IF(AND(WEEKDAY(KP4,2)=3,COUNTIF(Jours_fériés,AND(KP4+1,KP4+2))),KP26-HLOOKUP(KP4+5,Journalier_HLV_Inter,24,FALSE),IF(AND(WEEKDAY(KP4,2)=3,COUNTIF(Jours_fériés,KP4+1)),KP26-HLOOKUP(KP4+2,Journalier_HLV_Inter,24,FALSE),IF(AND(WEEKDAY(KP4,2)=4,COUNTIF(Jours_fériés,KP4+1)),KP26-HLOOKUP(KP4+4,Journalier_HLV_Inter,24,FALSE),IF(AND(WEEKDAY(KP4,2)=4,COUNTIF(Jours_fériés,AND(KP4+1,KP4+4))),KP26-HLOOKUP(KP4+5,Journalier_HLV_Inter,24,FALSE),IF(AND(WEEKDAY(KP4,2)=5,COUNTIF(Jours_fériés,KP4+3)),KP26-HLOOKUP(KP4+4,Journalier_HLV_Inter,24,FALSE),IF(COUNTIF(Week_end,KP4),0,IF(COUNTIF(Jours_fériés,KP4),0,KP26-HLOOKUP(KP4+1,Journalier_HLV_Inter,24,FALSE)))))))))))))</f>
        <v>0</v>
      </c>
      <c r="KQ35" s="70">
        <f>IF(WEEKDAY(KQ4,2)=5,(KQ26-HLOOKUP(KQ4+3,Journalier_HLV_Inter,24,FALSE)),IF(AND(WEEKDAY(KQ4,2)=1,COUNTIF(Jours_fériés,AND(KQ4+1,IE+2))),KQ26-HLOOKUP(KQ4+3,Journalier_HLV_Inter,24,FALSE),IF(AND(WEEKDAY(KQ4,2)=1,COUNTIF(Jours_fériés,KQ4+1)),KQ26-HLOOKUP(KQ4+2,Journalier_HLV_Inter,24,FALSE),IF(AND(WEEKDAY(KQ4,2)=2,COUNTIF(Jours_fériés,AND(KQ4+1,KQ4+2))),KQ26-HLOOKUP(KQ4+3,Journalier_HLV_Inter,24,FALSE),IF(AND(WEEKDAY(KQ4,2)=2,COUNTIF(Jours_fériés,KQ4+1)),KQ26-HLOOKUP(KQ4+2,Journalier_HLV_Inter,24,FALSE),IF(AND(WEEKDAY(KQ4,2)=3,COUNTIF(Jours_fériés,AND(KQ4+1,KQ4+2))),KQ26-HLOOKUP(KQ4+5,Journalier_HLV_Inter,24,FALSE),IF(AND(WEEKDAY(KQ4,2)=3,COUNTIF(Jours_fériés,KQ4+1)),KQ26-HLOOKUP(KQ4+2,Journalier_HLV_Inter,24,FALSE),IF(AND(WEEKDAY(KQ4,2)=4,COUNTIF(Jours_fériés,KQ4+1)),KQ26-HLOOKUP(KQ4+4,Journalier_HLV_Inter,24,FALSE),IF(AND(WEEKDAY(KQ4,2)=4,COUNTIF(Jours_fériés,AND(KQ4+1,KQ4+4))),KQ26-HLOOKUP(KQ4+5,Journalier_HLV_Inter,24,FALSE),IF(AND(WEEKDAY(KQ4,2)=5,COUNTIF(Jours_fériés,KQ4+3)),KQ26-HLOOKUP(KQ4+4,Journalier_HLV_Inter,24,FALSE),IF(COUNTIF(Week_end,KQ4),0,IF(COUNTIF(Jours_fériés,KQ4),0,KQ26-HLOOKUP(KQ4+1,Journalier_HLV_Inter,24,FALSE)))))))))))))</f>
        <v>0</v>
      </c>
      <c r="KR35" s="70">
        <f>IF(WEEKDAY(KR4,2)=5,(KR26-HLOOKUP(KR4+3,Journalier_HLV_Inter,24,FALSE)),IF(AND(WEEKDAY(KR4,2)=1,COUNTIF(Jours_fériés,AND(KR4+1,IE+2))),KR26-HLOOKUP(KR4+3,Journalier_HLV_Inter,24,FALSE),IF(AND(WEEKDAY(KR4,2)=1,COUNTIF(Jours_fériés,KR4+1)),KR26-HLOOKUP(KR4+2,Journalier_HLV_Inter,24,FALSE),IF(AND(WEEKDAY(KR4,2)=2,COUNTIF(Jours_fériés,AND(KR4+1,KR4+2))),KR26-HLOOKUP(KR4+3,Journalier_HLV_Inter,24,FALSE),IF(AND(WEEKDAY(KR4,2)=2,COUNTIF(Jours_fériés,KR4+1)),KR26-HLOOKUP(KR4+2,Journalier_HLV_Inter,24,FALSE),IF(AND(WEEKDAY(KR4,2)=3,COUNTIF(Jours_fériés,AND(KR4+1,KR4+2))),KR26-HLOOKUP(KR4+5,Journalier_HLV_Inter,24,FALSE),IF(AND(WEEKDAY(KR4,2)=3,COUNTIF(Jours_fériés,KR4+1)),KR26-HLOOKUP(KR4+2,Journalier_HLV_Inter,24,FALSE),IF(AND(WEEKDAY(KR4,2)=4,COUNTIF(Jours_fériés,KR4+1)),KR26-HLOOKUP(KR4+4,Journalier_HLV_Inter,24,FALSE),IF(AND(WEEKDAY(KR4,2)=4,COUNTIF(Jours_fériés,AND(KR4+1,KR4+4))),KR26-HLOOKUP(KR4+5,Journalier_HLV_Inter,24,FALSE),IF(AND(WEEKDAY(KR4,2)=5,COUNTIF(Jours_fériés,KR4+3)),KR26-HLOOKUP(KR4+4,Journalier_HLV_Inter,24,FALSE),IF(COUNTIF(Week_end,KR4),0,IF(COUNTIF(Jours_fériés,KR4),0,KR26-HLOOKUP(KR4+1,Journalier_HLV_Inter,24,FALSE)))))))))))))</f>
        <v>0</v>
      </c>
      <c r="KS35" s="70">
        <f>IF(WEEKDAY(KS4,2)=5,(KS26-HLOOKUP(KS4+3,Journalier_HLV_Inter,24,FALSE)),IF(AND(WEEKDAY(KS4,2)=1,COUNTIF(Jours_fériés,AND(KS4+1,IE+2))),KS26-HLOOKUP(KS4+3,Journalier_HLV_Inter,24,FALSE),IF(AND(WEEKDAY(KS4,2)=1,COUNTIF(Jours_fériés,KS4+1)),KS26-HLOOKUP(KS4+2,Journalier_HLV_Inter,24,FALSE),IF(AND(WEEKDAY(KS4,2)=2,COUNTIF(Jours_fériés,AND(KS4+1,KS4+2))),KS26-HLOOKUP(KS4+3,Journalier_HLV_Inter,24,FALSE),IF(AND(WEEKDAY(KS4,2)=2,COUNTIF(Jours_fériés,KS4+1)),KS26-HLOOKUP(KS4+2,Journalier_HLV_Inter,24,FALSE),IF(AND(WEEKDAY(KS4,2)=3,COUNTIF(Jours_fériés,AND(KS4+1,KS4+2))),KS26-HLOOKUP(KS4+5,Journalier_HLV_Inter,24,FALSE),IF(AND(WEEKDAY(KS4,2)=3,COUNTIF(Jours_fériés,KS4+1)),KS26-HLOOKUP(KS4+2,Journalier_HLV_Inter,24,FALSE),IF(AND(WEEKDAY(KS4,2)=4,COUNTIF(Jours_fériés,KS4+1)),KS26-HLOOKUP(KS4+4,Journalier_HLV_Inter,24,FALSE),IF(AND(WEEKDAY(KS4,2)=4,COUNTIF(Jours_fériés,AND(KS4+1,KS4+4))),KS26-HLOOKUP(KS4+5,Journalier_HLV_Inter,24,FALSE),IF(AND(WEEKDAY(KS4,2)=5,COUNTIF(Jours_fériés,KS4+3)),KS26-HLOOKUP(KS4+4,Journalier_HLV_Inter,24,FALSE),IF(COUNTIF(Week_end,KS4),0,IF(COUNTIF(Jours_fériés,KS4),0,KS26-HLOOKUP(KS4+1,Journalier_HLV_Inter,24,FALSE)))))))))))))</f>
        <v>0</v>
      </c>
      <c r="KT35" s="70">
        <f>IF(WEEKDAY(KT4,2)=5,(KT26-HLOOKUP(KT4+3,Journalier_HLV_Inter,24,FALSE)),IF(AND(WEEKDAY(KT4,2)=1,COUNTIF(Jours_fériés,AND(KT4+1,IE+2))),KT26-HLOOKUP(KT4+3,Journalier_HLV_Inter,24,FALSE),IF(AND(WEEKDAY(KT4,2)=1,COUNTIF(Jours_fériés,KT4+1)),KT26-HLOOKUP(KT4+2,Journalier_HLV_Inter,24,FALSE),IF(AND(WEEKDAY(KT4,2)=2,COUNTIF(Jours_fériés,AND(KT4+1,KT4+2))),KT26-HLOOKUP(KT4+3,Journalier_HLV_Inter,24,FALSE),IF(AND(WEEKDAY(KT4,2)=2,COUNTIF(Jours_fériés,KT4+1)),KT26-HLOOKUP(KT4+2,Journalier_HLV_Inter,24,FALSE),IF(AND(WEEKDAY(KT4,2)=3,COUNTIF(Jours_fériés,AND(KT4+1,KT4+2))),KT26-HLOOKUP(KT4+5,Journalier_HLV_Inter,24,FALSE),IF(AND(WEEKDAY(KT4,2)=3,COUNTIF(Jours_fériés,KT4+1)),KT26-HLOOKUP(KT4+2,Journalier_HLV_Inter,24,FALSE),IF(AND(WEEKDAY(KT4,2)=4,COUNTIF(Jours_fériés,KT4+1)),KT26-HLOOKUP(KT4+4,Journalier_HLV_Inter,24,FALSE),IF(AND(WEEKDAY(KT4,2)=4,COUNTIF(Jours_fériés,AND(KT4+1,KT4+4))),KT26-HLOOKUP(KT4+5,Journalier_HLV_Inter,24,FALSE),IF(AND(WEEKDAY(KT4,2)=5,COUNTIF(Jours_fériés,KT4+3)),KT26-HLOOKUP(KT4+4,Journalier_HLV_Inter,24,FALSE),IF(COUNTIF(Week_end,KT4),0,IF(COUNTIF(Jours_fériés,KT4),0,KT26-HLOOKUP(KT4+1,Journalier_HLV_Inter,24,FALSE)))))))))))))</f>
        <v>0</v>
      </c>
      <c r="KU35" s="70">
        <f>IF(WEEKDAY(KU4,2)=5,(KU26-HLOOKUP(KU4+3,Journalier_HLV_Inter,24,FALSE)),IF(AND(WEEKDAY(KU4,2)=1,COUNTIF(Jours_fériés,AND(KU4+1,IE+2))),KU26-HLOOKUP(KU4+3,Journalier_HLV_Inter,24,FALSE),IF(AND(WEEKDAY(KU4,2)=1,COUNTIF(Jours_fériés,KU4+1)),KU26-HLOOKUP(KU4+2,Journalier_HLV_Inter,24,FALSE),IF(AND(WEEKDAY(KU4,2)=2,COUNTIF(Jours_fériés,AND(KU4+1,KU4+2))),KU26-HLOOKUP(KU4+3,Journalier_HLV_Inter,24,FALSE),IF(AND(WEEKDAY(KU4,2)=2,COUNTIF(Jours_fériés,KU4+1)),KU26-HLOOKUP(KU4+2,Journalier_HLV_Inter,24,FALSE),IF(AND(WEEKDAY(KU4,2)=3,COUNTIF(Jours_fériés,AND(KU4+1,KU4+2))),KU26-HLOOKUP(KU4+5,Journalier_HLV_Inter,24,FALSE),IF(AND(WEEKDAY(KU4,2)=3,COUNTIF(Jours_fériés,KU4+1)),KU26-HLOOKUP(KU4+2,Journalier_HLV_Inter,24,FALSE),IF(AND(WEEKDAY(KU4,2)=4,COUNTIF(Jours_fériés,KU4+1)),KU26-HLOOKUP(KU4+4,Journalier_HLV_Inter,24,FALSE),IF(AND(WEEKDAY(KU4,2)=4,COUNTIF(Jours_fériés,AND(KU4+1,KU4+4))),KU26-HLOOKUP(KU4+5,Journalier_HLV_Inter,24,FALSE),IF(AND(WEEKDAY(KU4,2)=5,COUNTIF(Jours_fériés,KU4+3)),KU26-HLOOKUP(KU4+4,Journalier_HLV_Inter,24,FALSE),IF(COUNTIF(Week_end,KU4),0,IF(COUNTIF(Jours_fériés,KU4),0,KU26-HLOOKUP(KU4+1,Journalier_HLV_Inter,24,FALSE)))))))))))))</f>
        <v>0</v>
      </c>
      <c r="KV35" s="70">
        <f>IF(WEEKDAY(KV4,2)=5,(KV26-HLOOKUP(KV4+3,Journalier_HLV_Inter,24,FALSE)),IF(AND(WEEKDAY(KV4,2)=1,COUNTIF(Jours_fériés,AND(KV4+1,IE+2))),KV26-HLOOKUP(KV4+3,Journalier_HLV_Inter,24,FALSE),IF(AND(WEEKDAY(KV4,2)=1,COUNTIF(Jours_fériés,KV4+1)),KV26-HLOOKUP(KV4+2,Journalier_HLV_Inter,24,FALSE),IF(AND(WEEKDAY(KV4,2)=2,COUNTIF(Jours_fériés,AND(KV4+1,KV4+2))),KV26-HLOOKUP(KV4+3,Journalier_HLV_Inter,24,FALSE),IF(AND(WEEKDAY(KV4,2)=2,COUNTIF(Jours_fériés,KV4+1)),KV26-HLOOKUP(KV4+2,Journalier_HLV_Inter,24,FALSE),IF(AND(WEEKDAY(KV4,2)=3,COUNTIF(Jours_fériés,AND(KV4+1,KV4+2))),KV26-HLOOKUP(KV4+5,Journalier_HLV_Inter,24,FALSE),IF(AND(WEEKDAY(KV4,2)=3,COUNTIF(Jours_fériés,KV4+1)),KV26-HLOOKUP(KV4+2,Journalier_HLV_Inter,24,FALSE),IF(AND(WEEKDAY(KV4,2)=4,COUNTIF(Jours_fériés,KV4+1)),KV26-HLOOKUP(KV4+4,Journalier_HLV_Inter,24,FALSE),IF(AND(WEEKDAY(KV4,2)=4,COUNTIF(Jours_fériés,AND(KV4+1,KV4+4))),KV26-HLOOKUP(KV4+5,Journalier_HLV_Inter,24,FALSE),IF(AND(WEEKDAY(KV4,2)=5,COUNTIF(Jours_fériés,KV4+3)),KV26-HLOOKUP(KV4+4,Journalier_HLV_Inter,24,FALSE),IF(COUNTIF(Week_end,KV4),0,IF(COUNTIF(Jours_fériés,KV4),0,KV26-HLOOKUP(KV4+1,Journalier_HLV_Inter,24,FALSE)))))))))))))</f>
        <v>0</v>
      </c>
      <c r="KW35" s="70">
        <f>IF(WEEKDAY(KW4,2)=5,(KW26-HLOOKUP(KW4+3,Journalier_HLV_Inter,24,FALSE)),IF(AND(WEEKDAY(KW4,2)=1,COUNTIF(Jours_fériés,AND(KW4+1,IE+2))),KW26-HLOOKUP(KW4+3,Journalier_HLV_Inter,24,FALSE),IF(AND(WEEKDAY(KW4,2)=1,COUNTIF(Jours_fériés,KW4+1)),KW26-HLOOKUP(KW4+2,Journalier_HLV_Inter,24,FALSE),IF(AND(WEEKDAY(KW4,2)=2,COUNTIF(Jours_fériés,AND(KW4+1,KW4+2))),KW26-HLOOKUP(KW4+3,Journalier_HLV_Inter,24,FALSE),IF(AND(WEEKDAY(KW4,2)=2,COUNTIF(Jours_fériés,KW4+1)),KW26-HLOOKUP(KW4+2,Journalier_HLV_Inter,24,FALSE),IF(AND(WEEKDAY(KW4,2)=3,COUNTIF(Jours_fériés,AND(KW4+1,KW4+2))),KW26-HLOOKUP(KW4+5,Journalier_HLV_Inter,24,FALSE),IF(AND(WEEKDAY(KW4,2)=3,COUNTIF(Jours_fériés,KW4+1)),KW26-HLOOKUP(KW4+2,Journalier_HLV_Inter,24,FALSE),IF(AND(WEEKDAY(KW4,2)=4,COUNTIF(Jours_fériés,KW4+1)),KW26-HLOOKUP(KW4+4,Journalier_HLV_Inter,24,FALSE),IF(AND(WEEKDAY(KW4,2)=4,COUNTIF(Jours_fériés,AND(KW4+1,KW4+4))),KW26-HLOOKUP(KW4+5,Journalier_HLV_Inter,24,FALSE),IF(AND(WEEKDAY(KW4,2)=5,COUNTIF(Jours_fériés,KW4+3)),KW26-HLOOKUP(KW4+4,Journalier_HLV_Inter,24,FALSE),IF(COUNTIF(Week_end,KW4),0,IF(COUNTIF(Jours_fériés,KW4),0,KW26-HLOOKUP(KW4+1,Journalier_HLV_Inter,24,FALSE)))))))))))))</f>
        <v>0</v>
      </c>
      <c r="KX35" s="70">
        <f>IF(WEEKDAY(KX4,2)=5,(KX26-HLOOKUP(KX4+3,Journalier_HLV_Inter,24,FALSE)),IF(AND(WEEKDAY(KX4,2)=1,COUNTIF(Jours_fériés,AND(KX4+1,IE+2))),KX26-HLOOKUP(KX4+3,Journalier_HLV_Inter,24,FALSE),IF(AND(WEEKDAY(KX4,2)=1,COUNTIF(Jours_fériés,KX4+1)),KX26-HLOOKUP(KX4+2,Journalier_HLV_Inter,24,FALSE),IF(AND(WEEKDAY(KX4,2)=2,COUNTIF(Jours_fériés,AND(KX4+1,KX4+2))),KX26-HLOOKUP(KX4+3,Journalier_HLV_Inter,24,FALSE),IF(AND(WEEKDAY(KX4,2)=2,COUNTIF(Jours_fériés,KX4+1)),KX26-HLOOKUP(KX4+2,Journalier_HLV_Inter,24,FALSE),IF(AND(WEEKDAY(KX4,2)=3,COUNTIF(Jours_fériés,AND(KX4+1,KX4+2))),KX26-HLOOKUP(KX4+5,Journalier_HLV_Inter,24,FALSE),IF(AND(WEEKDAY(KX4,2)=3,COUNTIF(Jours_fériés,KX4+1)),KX26-HLOOKUP(KX4+2,Journalier_HLV_Inter,24,FALSE),IF(AND(WEEKDAY(KX4,2)=4,COUNTIF(Jours_fériés,KX4+1)),KX26-HLOOKUP(KX4+4,Journalier_HLV_Inter,24,FALSE),IF(AND(WEEKDAY(KX4,2)=4,COUNTIF(Jours_fériés,AND(KX4+1,KX4+4))),KX26-HLOOKUP(KX4+5,Journalier_HLV_Inter,24,FALSE),IF(AND(WEEKDAY(KX4,2)=5,COUNTIF(Jours_fériés,KX4+3)),KX26-HLOOKUP(KX4+4,Journalier_HLV_Inter,24,FALSE),IF(COUNTIF(Week_end,KX4),0,IF(COUNTIF(Jours_fériés,KX4),0,KX26-HLOOKUP(KX4+1,Journalier_HLV_Inter,24,FALSE)))))))))))))</f>
        <v>0</v>
      </c>
      <c r="KY35" s="70">
        <f>IF(WEEKDAY(KY4,2)=5,(KY26-HLOOKUP(KY4+3,Journalier_HLV_Inter,24,FALSE)),IF(AND(WEEKDAY(KY4,2)=1,COUNTIF(Jours_fériés,AND(KY4+1,IE+2))),KY26-HLOOKUP(KY4+3,Journalier_HLV_Inter,24,FALSE),IF(AND(WEEKDAY(KY4,2)=1,COUNTIF(Jours_fériés,KY4+1)),KY26-HLOOKUP(KY4+2,Journalier_HLV_Inter,24,FALSE),IF(AND(WEEKDAY(KY4,2)=2,COUNTIF(Jours_fériés,AND(KY4+1,KY4+2))),KY26-HLOOKUP(KY4+3,Journalier_HLV_Inter,24,FALSE),IF(AND(WEEKDAY(KY4,2)=2,COUNTIF(Jours_fériés,KY4+1)),KY26-HLOOKUP(KY4+2,Journalier_HLV_Inter,24,FALSE),IF(AND(WEEKDAY(KY4,2)=3,COUNTIF(Jours_fériés,AND(KY4+1,KY4+2))),KY26-HLOOKUP(KY4+5,Journalier_HLV_Inter,24,FALSE),IF(AND(WEEKDAY(KY4,2)=3,COUNTIF(Jours_fériés,KY4+1)),KY26-HLOOKUP(KY4+2,Journalier_HLV_Inter,24,FALSE),IF(AND(WEEKDAY(KY4,2)=4,COUNTIF(Jours_fériés,KY4+1)),KY26-HLOOKUP(KY4+4,Journalier_HLV_Inter,24,FALSE),IF(AND(WEEKDAY(KY4,2)=4,COUNTIF(Jours_fériés,AND(KY4+1,KY4+4))),KY26-HLOOKUP(KY4+5,Journalier_HLV_Inter,24,FALSE),IF(AND(WEEKDAY(KY4,2)=5,COUNTIF(Jours_fériés,KY4+3)),KY26-HLOOKUP(KY4+4,Journalier_HLV_Inter,24,FALSE),IF(COUNTIF(Week_end,KY4),0,IF(COUNTIF(Jours_fériés,KY4),0,KY26-HLOOKUP(KY4+1,Journalier_HLV_Inter,24,FALSE)))))))))))))</f>
        <v>0</v>
      </c>
      <c r="KZ35" s="70">
        <f>IF(WEEKDAY(KZ4,2)=5,(KZ26-HLOOKUP(KZ4+3,Journalier_HLV_Inter,24,FALSE)),IF(AND(WEEKDAY(KZ4,2)=1,COUNTIF(Jours_fériés,AND(KZ4+1,IE+2))),KZ26-HLOOKUP(KZ4+3,Journalier_HLV_Inter,24,FALSE),IF(AND(WEEKDAY(KZ4,2)=1,COUNTIF(Jours_fériés,KZ4+1)),KZ26-HLOOKUP(KZ4+2,Journalier_HLV_Inter,24,FALSE),IF(AND(WEEKDAY(KZ4,2)=2,COUNTIF(Jours_fériés,AND(KZ4+1,KZ4+2))),KZ26-HLOOKUP(KZ4+3,Journalier_HLV_Inter,24,FALSE),IF(AND(WEEKDAY(KZ4,2)=2,COUNTIF(Jours_fériés,KZ4+1)),KZ26-HLOOKUP(KZ4+2,Journalier_HLV_Inter,24,FALSE),IF(AND(WEEKDAY(KZ4,2)=3,COUNTIF(Jours_fériés,AND(KZ4+1,KZ4+2))),KZ26-HLOOKUP(KZ4+5,Journalier_HLV_Inter,24,FALSE),IF(AND(WEEKDAY(KZ4,2)=3,COUNTIF(Jours_fériés,KZ4+1)),KZ26-HLOOKUP(KZ4+2,Journalier_HLV_Inter,24,FALSE),IF(AND(WEEKDAY(KZ4,2)=4,COUNTIF(Jours_fériés,KZ4+1)),KZ26-HLOOKUP(KZ4+4,Journalier_HLV_Inter,24,FALSE),IF(AND(WEEKDAY(KZ4,2)=4,COUNTIF(Jours_fériés,AND(KZ4+1,KZ4+4))),KZ26-HLOOKUP(KZ4+5,Journalier_HLV_Inter,24,FALSE),IF(AND(WEEKDAY(KZ4,2)=5,COUNTIF(Jours_fériés,KZ4+3)),KZ26-HLOOKUP(KZ4+4,Journalier_HLV_Inter,24,FALSE),IF(COUNTIF(Week_end,KZ4),0,IF(COUNTIF(Jours_fériés,KZ4),0,KZ26-HLOOKUP(KZ4+1,Journalier_HLV_Inter,24,FALSE)))))))))))))</f>
        <v>0</v>
      </c>
      <c r="LA35" s="70">
        <f>IF(WEEKDAY(LA4,2)=5,(LA26-HLOOKUP(LA4+3,Journalier_HLV_Inter,24,FALSE)),IF(AND(WEEKDAY(LA4,2)=1,COUNTIF(Jours_fériés,AND(LA4+1,IE+2))),LA26-HLOOKUP(LA4+3,Journalier_HLV_Inter,24,FALSE),IF(AND(WEEKDAY(LA4,2)=1,COUNTIF(Jours_fériés,LA4+1)),LA26-HLOOKUP(LA4+2,Journalier_HLV_Inter,24,FALSE),IF(AND(WEEKDAY(LA4,2)=2,COUNTIF(Jours_fériés,AND(LA4+1,LA4+2))),LA26-HLOOKUP(LA4+3,Journalier_HLV_Inter,24,FALSE),IF(AND(WEEKDAY(LA4,2)=2,COUNTIF(Jours_fériés,LA4+1)),LA26-HLOOKUP(LA4+2,Journalier_HLV_Inter,24,FALSE),IF(AND(WEEKDAY(LA4,2)=3,COUNTIF(Jours_fériés,AND(LA4+1,LA4+2))),LA26-HLOOKUP(LA4+5,Journalier_HLV_Inter,24,FALSE),IF(AND(WEEKDAY(LA4,2)=3,COUNTIF(Jours_fériés,LA4+1)),LA26-HLOOKUP(LA4+2,Journalier_HLV_Inter,24,FALSE),IF(AND(WEEKDAY(LA4,2)=4,COUNTIF(Jours_fériés,LA4+1)),LA26-HLOOKUP(LA4+4,Journalier_HLV_Inter,24,FALSE),IF(AND(WEEKDAY(LA4,2)=4,COUNTIF(Jours_fériés,AND(LA4+1,LA4+4))),LA26-HLOOKUP(LA4+5,Journalier_HLV_Inter,24,FALSE),IF(AND(WEEKDAY(LA4,2)=5,COUNTIF(Jours_fériés,LA4+3)),LA26-HLOOKUP(LA4+4,Journalier_HLV_Inter,24,FALSE),IF(COUNTIF(Week_end,LA4),0,IF(COUNTIF(Jours_fériés,LA4),0,LA26-HLOOKUP(LA4+1,Journalier_HLV_Inter,24,FALSE)))))))))))))</f>
        <v>0</v>
      </c>
      <c r="LB35" s="70">
        <f>IF(WEEKDAY(LB4,2)=5,(LB26-HLOOKUP(LB4+3,Journalier_HLV_Inter,24,FALSE)),IF(AND(WEEKDAY(LB4,2)=1,COUNTIF(Jours_fériés,AND(LB4+1,IE+2))),LB26-HLOOKUP(LB4+3,Journalier_HLV_Inter,24,FALSE),IF(AND(WEEKDAY(LB4,2)=1,COUNTIF(Jours_fériés,LB4+1)),LB26-HLOOKUP(LB4+2,Journalier_HLV_Inter,24,FALSE),IF(AND(WEEKDAY(LB4,2)=2,COUNTIF(Jours_fériés,AND(LB4+1,LB4+2))),LB26-HLOOKUP(LB4+3,Journalier_HLV_Inter,24,FALSE),IF(AND(WEEKDAY(LB4,2)=2,COUNTIF(Jours_fériés,LB4+1)),LB26-HLOOKUP(LB4+2,Journalier_HLV_Inter,24,FALSE),IF(AND(WEEKDAY(LB4,2)=3,COUNTIF(Jours_fériés,AND(LB4+1,LB4+2))),LB26-HLOOKUP(LB4+5,Journalier_HLV_Inter,24,FALSE),IF(AND(WEEKDAY(LB4,2)=3,COUNTIF(Jours_fériés,LB4+1)),LB26-HLOOKUP(LB4+2,Journalier_HLV_Inter,24,FALSE),IF(AND(WEEKDAY(LB4,2)=4,COUNTIF(Jours_fériés,LB4+1)),LB26-HLOOKUP(LB4+4,Journalier_HLV_Inter,24,FALSE),IF(AND(WEEKDAY(LB4,2)=4,COUNTIF(Jours_fériés,AND(LB4+1,LB4+4))),LB26-HLOOKUP(LB4+5,Journalier_HLV_Inter,24,FALSE),IF(AND(WEEKDAY(LB4,2)=5,COUNTIF(Jours_fériés,LB4+3)),LB26-HLOOKUP(LB4+4,Journalier_HLV_Inter,24,FALSE),IF(COUNTIF(Week_end,LB4),0,IF(COUNTIF(Jours_fériés,LB4),0,LB26-HLOOKUP(LB4+1,Journalier_HLV_Inter,24,FALSE)))))))))))))</f>
        <v>0</v>
      </c>
      <c r="LC35" s="70">
        <f>IF(WEEKDAY(LC4,2)=5,(LC26-HLOOKUP(LC4+3,Journalier_HLV_Inter,24,FALSE)),IF(AND(WEEKDAY(LC4,2)=1,COUNTIF(Jours_fériés,AND(LC4+1,IE+2))),LC26-HLOOKUP(LC4+3,Journalier_HLV_Inter,24,FALSE),IF(AND(WEEKDAY(LC4,2)=1,COUNTIF(Jours_fériés,LC4+1)),LC26-HLOOKUP(LC4+2,Journalier_HLV_Inter,24,FALSE),IF(AND(WEEKDAY(LC4,2)=2,COUNTIF(Jours_fériés,AND(LC4+1,LC4+2))),LC26-HLOOKUP(LC4+3,Journalier_HLV_Inter,24,FALSE),IF(AND(WEEKDAY(LC4,2)=2,COUNTIF(Jours_fériés,LC4+1)),LC26-HLOOKUP(LC4+2,Journalier_HLV_Inter,24,FALSE),IF(AND(WEEKDAY(LC4,2)=3,COUNTIF(Jours_fériés,AND(LC4+1,LC4+2))),LC26-HLOOKUP(LC4+5,Journalier_HLV_Inter,24,FALSE),IF(AND(WEEKDAY(LC4,2)=3,COUNTIF(Jours_fériés,LC4+1)),LC26-HLOOKUP(LC4+2,Journalier_HLV_Inter,24,FALSE),IF(AND(WEEKDAY(LC4,2)=4,COUNTIF(Jours_fériés,LC4+1)),LC26-HLOOKUP(LC4+4,Journalier_HLV_Inter,24,FALSE),IF(AND(WEEKDAY(LC4,2)=4,COUNTIF(Jours_fériés,AND(LC4+1,LC4+4))),LC26-HLOOKUP(LC4+5,Journalier_HLV_Inter,24,FALSE),IF(AND(WEEKDAY(LC4,2)=5,COUNTIF(Jours_fériés,LC4+3)),LC26-HLOOKUP(LC4+4,Journalier_HLV_Inter,24,FALSE),IF(COUNTIF(Week_end,LC4),0,IF(COUNTIF(Jours_fériés,LC4),0,LC26-HLOOKUP(LC4+1,Journalier_HLV_Inter,24,FALSE)))))))))))))</f>
        <v>0</v>
      </c>
      <c r="LD35" s="70">
        <f>IF(WEEKDAY(LD4,2)=5,(LD26-HLOOKUP(LD4+3,Journalier_HLV_Inter,24,FALSE)),IF(AND(WEEKDAY(LD4,2)=1,COUNTIF(Jours_fériés,AND(LD4+1,IE+2))),LD26-HLOOKUP(LD4+3,Journalier_HLV_Inter,24,FALSE),IF(AND(WEEKDAY(LD4,2)=1,COUNTIF(Jours_fériés,LD4+1)),LD26-HLOOKUP(LD4+2,Journalier_HLV_Inter,24,FALSE),IF(AND(WEEKDAY(LD4,2)=2,COUNTIF(Jours_fériés,AND(LD4+1,LD4+2))),LD26-HLOOKUP(LD4+3,Journalier_HLV_Inter,24,FALSE),IF(AND(WEEKDAY(LD4,2)=2,COUNTIF(Jours_fériés,LD4+1)),LD26-HLOOKUP(LD4+2,Journalier_HLV_Inter,24,FALSE),IF(AND(WEEKDAY(LD4,2)=3,COUNTIF(Jours_fériés,AND(LD4+1,LD4+2))),LD26-HLOOKUP(LD4+5,Journalier_HLV_Inter,24,FALSE),IF(AND(WEEKDAY(LD4,2)=3,COUNTIF(Jours_fériés,LD4+1)),LD26-HLOOKUP(LD4+2,Journalier_HLV_Inter,24,FALSE),IF(AND(WEEKDAY(LD4,2)=4,COUNTIF(Jours_fériés,LD4+1)),LD26-HLOOKUP(LD4+4,Journalier_HLV_Inter,24,FALSE),IF(AND(WEEKDAY(LD4,2)=4,COUNTIF(Jours_fériés,AND(LD4+1,LD4+4))),LD26-HLOOKUP(LD4+5,Journalier_HLV_Inter,24,FALSE),IF(AND(WEEKDAY(LD4,2)=5,COUNTIF(Jours_fériés,LD4+3)),LD26-HLOOKUP(LD4+4,Journalier_HLV_Inter,24,FALSE),IF(COUNTIF(Week_end,LD4),0,IF(COUNTIF(Jours_fériés,LD4),0,LD26-HLOOKUP(LD4+1,Journalier_HLV_Inter,24,FALSE)))))))))))))</f>
        <v>0</v>
      </c>
      <c r="LE35" s="70">
        <f>IF(WEEKDAY(LE4,2)=5,(LE26-HLOOKUP(LE4+3,Journalier_HLV_Inter,24,FALSE)),IF(AND(WEEKDAY(LE4,2)=1,COUNTIF(Jours_fériés,AND(LE4+1,IE+2))),LE26-HLOOKUP(LE4+3,Journalier_HLV_Inter,24,FALSE),IF(AND(WEEKDAY(LE4,2)=1,COUNTIF(Jours_fériés,LE4+1)),LE26-HLOOKUP(LE4+2,Journalier_HLV_Inter,24,FALSE),IF(AND(WEEKDAY(LE4,2)=2,COUNTIF(Jours_fériés,AND(LE4+1,LE4+2))),LE26-HLOOKUP(LE4+3,Journalier_HLV_Inter,24,FALSE),IF(AND(WEEKDAY(LE4,2)=2,COUNTIF(Jours_fériés,LE4+1)),LE26-HLOOKUP(LE4+2,Journalier_HLV_Inter,24,FALSE),IF(AND(WEEKDAY(LE4,2)=3,COUNTIF(Jours_fériés,AND(LE4+1,LE4+2))),LE26-HLOOKUP(LE4+5,Journalier_HLV_Inter,24,FALSE),IF(AND(WEEKDAY(LE4,2)=3,COUNTIF(Jours_fériés,LE4+1)),LE26-HLOOKUP(LE4+2,Journalier_HLV_Inter,24,FALSE),IF(AND(WEEKDAY(LE4,2)=4,COUNTIF(Jours_fériés,LE4+1)),LE26-HLOOKUP(LE4+4,Journalier_HLV_Inter,24,FALSE),IF(AND(WEEKDAY(LE4,2)=4,COUNTIF(Jours_fériés,AND(LE4+1,LE4+4))),LE26-HLOOKUP(LE4+5,Journalier_HLV_Inter,24,FALSE),IF(AND(WEEKDAY(LE4,2)=5,COUNTIF(Jours_fériés,LE4+3)),LE26-HLOOKUP(LE4+4,Journalier_HLV_Inter,24,FALSE),IF(COUNTIF(Week_end,LE4),0,IF(COUNTIF(Jours_fériés,LE4),0,LE26-HLOOKUP(LE4+1,Journalier_HLV_Inter,24,FALSE)))))))))))))</f>
        <v>0</v>
      </c>
      <c r="LF35" s="70">
        <f>IF(WEEKDAY(LF4,2)=5,(LF26-HLOOKUP(LF4+3,Journalier_HLV_Inter,24,FALSE)),IF(AND(WEEKDAY(LF4,2)=1,COUNTIF(Jours_fériés,AND(LF4+1,IE+2))),LF26-HLOOKUP(LF4+3,Journalier_HLV_Inter,24,FALSE),IF(AND(WEEKDAY(LF4,2)=1,COUNTIF(Jours_fériés,LF4+1)),LF26-HLOOKUP(LF4+2,Journalier_HLV_Inter,24,FALSE),IF(AND(WEEKDAY(LF4,2)=2,COUNTIF(Jours_fériés,AND(LF4+1,LF4+2))),LF26-HLOOKUP(LF4+3,Journalier_HLV_Inter,24,FALSE),IF(AND(WEEKDAY(LF4,2)=2,COUNTIF(Jours_fériés,LF4+1)),LF26-HLOOKUP(LF4+2,Journalier_HLV_Inter,24,FALSE),IF(AND(WEEKDAY(LF4,2)=3,COUNTIF(Jours_fériés,AND(LF4+1,LF4+2))),LF26-HLOOKUP(LF4+5,Journalier_HLV_Inter,24,FALSE),IF(AND(WEEKDAY(LF4,2)=3,COUNTIF(Jours_fériés,LF4+1)),LF26-HLOOKUP(LF4+2,Journalier_HLV_Inter,24,FALSE),IF(AND(WEEKDAY(LF4,2)=4,COUNTIF(Jours_fériés,LF4+1)),LF26-HLOOKUP(LF4+4,Journalier_HLV_Inter,24,FALSE),IF(AND(WEEKDAY(LF4,2)=4,COUNTIF(Jours_fériés,AND(LF4+1,LF4+4))),LF26-HLOOKUP(LF4+5,Journalier_HLV_Inter,24,FALSE),IF(AND(WEEKDAY(LF4,2)=5,COUNTIF(Jours_fériés,LF4+3)),LF26-HLOOKUP(LF4+4,Journalier_HLV_Inter,24,FALSE),IF(COUNTIF(Week_end,LF4),0,IF(COUNTIF(Jours_fériés,LF4),0,LF26-HLOOKUP(LF4+1,Journalier_HLV_Inter,24,FALSE)))))))))))))</f>
        <v>0</v>
      </c>
      <c r="LG35" s="70">
        <f>IF(WEEKDAY(LG4,2)=5,(LG26-HLOOKUP(LG4+3,Journalier_HLV_Inter,24,FALSE)),IF(AND(WEEKDAY(LG4,2)=1,COUNTIF(Jours_fériés,AND(LG4+1,IE+2))),LG26-HLOOKUP(LG4+3,Journalier_HLV_Inter,24,FALSE),IF(AND(WEEKDAY(LG4,2)=1,COUNTIF(Jours_fériés,LG4+1)),LG26-HLOOKUP(LG4+2,Journalier_HLV_Inter,24,FALSE),IF(AND(WEEKDAY(LG4,2)=2,COUNTIF(Jours_fériés,AND(LG4+1,LG4+2))),LG26-HLOOKUP(LG4+3,Journalier_HLV_Inter,24,FALSE),IF(AND(WEEKDAY(LG4,2)=2,COUNTIF(Jours_fériés,LG4+1)),LG26-HLOOKUP(LG4+2,Journalier_HLV_Inter,24,FALSE),IF(AND(WEEKDAY(LG4,2)=3,COUNTIF(Jours_fériés,AND(LG4+1,LG4+2))),LG26-HLOOKUP(LG4+5,Journalier_HLV_Inter,24,FALSE),IF(AND(WEEKDAY(LG4,2)=3,COUNTIF(Jours_fériés,LG4+1)),LG26-HLOOKUP(LG4+2,Journalier_HLV_Inter,24,FALSE),IF(AND(WEEKDAY(LG4,2)=4,COUNTIF(Jours_fériés,LG4+1)),LG26-HLOOKUP(LG4+4,Journalier_HLV_Inter,24,FALSE),IF(AND(WEEKDAY(LG4,2)=4,COUNTIF(Jours_fériés,AND(LG4+1,LG4+4))),LG26-HLOOKUP(LG4+5,Journalier_HLV_Inter,24,FALSE),IF(AND(WEEKDAY(LG4,2)=5,COUNTIF(Jours_fériés,LG4+3)),LG26-HLOOKUP(LG4+4,Journalier_HLV_Inter,24,FALSE),IF(COUNTIF(Week_end,LG4),0,IF(COUNTIF(Jours_fériés,LG4),0,LG26-HLOOKUP(LG4+1,Journalier_HLV_Inter,24,FALSE)))))))))))))</f>
        <v>0</v>
      </c>
      <c r="LH35" s="70">
        <f>IF(WEEKDAY(LH4,2)=5,(LH26-HLOOKUP(LH4+3,Journalier_HLV_Inter,24,FALSE)),IF(AND(WEEKDAY(LH4,2)=1,COUNTIF(Jours_fériés,AND(LH4+1,IE+2))),LH26-HLOOKUP(LH4+3,Journalier_HLV_Inter,24,FALSE),IF(AND(WEEKDAY(LH4,2)=1,COUNTIF(Jours_fériés,LH4+1)),LH26-HLOOKUP(LH4+2,Journalier_HLV_Inter,24,FALSE),IF(AND(WEEKDAY(LH4,2)=2,COUNTIF(Jours_fériés,AND(LH4+1,LH4+2))),LH26-HLOOKUP(LH4+3,Journalier_HLV_Inter,24,FALSE),IF(AND(WEEKDAY(LH4,2)=2,COUNTIF(Jours_fériés,LH4+1)),LH26-HLOOKUP(LH4+2,Journalier_HLV_Inter,24,FALSE),IF(AND(WEEKDAY(LH4,2)=3,COUNTIF(Jours_fériés,AND(LH4+1,LH4+2))),LH26-HLOOKUP(LH4+5,Journalier_HLV_Inter,24,FALSE),IF(AND(WEEKDAY(LH4,2)=3,COUNTIF(Jours_fériés,LH4+1)),LH26-HLOOKUP(LH4+2,Journalier_HLV_Inter,24,FALSE),IF(AND(WEEKDAY(LH4,2)=4,COUNTIF(Jours_fériés,LH4+1)),LH26-HLOOKUP(LH4+4,Journalier_HLV_Inter,24,FALSE),IF(AND(WEEKDAY(LH4,2)=4,COUNTIF(Jours_fériés,AND(LH4+1,LH4+4))),LH26-HLOOKUP(LH4+5,Journalier_HLV_Inter,24,FALSE),IF(AND(WEEKDAY(LH4,2)=5,COUNTIF(Jours_fériés,LH4+3)),LH26-HLOOKUP(LH4+4,Journalier_HLV_Inter,24,FALSE),IF(COUNTIF(Week_end,LH4),0,IF(COUNTIF(Jours_fériés,LH4),0,LH26-HLOOKUP(LH4+1,Journalier_HLV_Inter,24,FALSE)))))))))))))</f>
        <v>0</v>
      </c>
      <c r="LI35" s="70">
        <f>IF(WEEKDAY(LI4,2)=5,(LI26-HLOOKUP(LI4+3,Journalier_HLV_Inter,24,FALSE)),IF(AND(WEEKDAY(LI4,2)=1,COUNTIF(Jours_fériés,AND(LI4+1,IE+2))),LI26-HLOOKUP(LI4+3,Journalier_HLV_Inter,24,FALSE),IF(AND(WEEKDAY(LI4,2)=1,COUNTIF(Jours_fériés,LI4+1)),LI26-HLOOKUP(LI4+2,Journalier_HLV_Inter,24,FALSE),IF(AND(WEEKDAY(LI4,2)=2,COUNTIF(Jours_fériés,AND(LI4+1,LI4+2))),LI26-HLOOKUP(LI4+3,Journalier_HLV_Inter,24,FALSE),IF(AND(WEEKDAY(LI4,2)=2,COUNTIF(Jours_fériés,LI4+1)),LI26-HLOOKUP(LI4+2,Journalier_HLV_Inter,24,FALSE),IF(AND(WEEKDAY(LI4,2)=3,COUNTIF(Jours_fériés,AND(LI4+1,LI4+2))),LI26-HLOOKUP(LI4+5,Journalier_HLV_Inter,24,FALSE),IF(AND(WEEKDAY(LI4,2)=3,COUNTIF(Jours_fériés,LI4+1)),LI26-HLOOKUP(LI4+2,Journalier_HLV_Inter,24,FALSE),IF(AND(WEEKDAY(LI4,2)=4,COUNTIF(Jours_fériés,LI4+1)),LI26-HLOOKUP(LI4+4,Journalier_HLV_Inter,24,FALSE),IF(AND(WEEKDAY(LI4,2)=4,COUNTIF(Jours_fériés,AND(LI4+1,LI4+4))),LI26-HLOOKUP(LI4+5,Journalier_HLV_Inter,24,FALSE),IF(AND(WEEKDAY(LI4,2)=5,COUNTIF(Jours_fériés,LI4+3)),LI26-HLOOKUP(LI4+4,Journalier_HLV_Inter,24,FALSE),IF(COUNTIF(Week_end,LI4),0,IF(COUNTIF(Jours_fériés,LI4),0,LI26-HLOOKUP(LI4+1,Journalier_HLV_Inter,24,FALSE)))))))))))))</f>
        <v>0</v>
      </c>
      <c r="LJ35" s="70">
        <f>IF(WEEKDAY(LJ4,2)=5,(LJ26-HLOOKUP(LJ4+3,Journalier_HLV_Inter,24,FALSE)),IF(AND(WEEKDAY(LJ4,2)=1,COUNTIF(Jours_fériés,AND(LJ4+1,IE+2))),LJ26-HLOOKUP(LJ4+3,Journalier_HLV_Inter,24,FALSE),IF(AND(WEEKDAY(LJ4,2)=1,COUNTIF(Jours_fériés,LJ4+1)),LJ26-HLOOKUP(LJ4+2,Journalier_HLV_Inter,24,FALSE),IF(AND(WEEKDAY(LJ4,2)=2,COUNTIF(Jours_fériés,AND(LJ4+1,LJ4+2))),LJ26-HLOOKUP(LJ4+3,Journalier_HLV_Inter,24,FALSE),IF(AND(WEEKDAY(LJ4,2)=2,COUNTIF(Jours_fériés,LJ4+1)),LJ26-HLOOKUP(LJ4+2,Journalier_HLV_Inter,24,FALSE),IF(AND(WEEKDAY(LJ4,2)=3,COUNTIF(Jours_fériés,AND(LJ4+1,LJ4+2))),LJ26-HLOOKUP(LJ4+5,Journalier_HLV_Inter,24,FALSE),IF(AND(WEEKDAY(LJ4,2)=3,COUNTIF(Jours_fériés,LJ4+1)),LJ26-HLOOKUP(LJ4+2,Journalier_HLV_Inter,24,FALSE),IF(AND(WEEKDAY(LJ4,2)=4,COUNTIF(Jours_fériés,LJ4+1)),LJ26-HLOOKUP(LJ4+4,Journalier_HLV_Inter,24,FALSE),IF(AND(WEEKDAY(LJ4,2)=4,COUNTIF(Jours_fériés,AND(LJ4+1,LJ4+4))),LJ26-HLOOKUP(LJ4+5,Journalier_HLV_Inter,24,FALSE),IF(AND(WEEKDAY(LJ4,2)=5,COUNTIF(Jours_fériés,LJ4+3)),LJ26-HLOOKUP(LJ4+4,Journalier_HLV_Inter,24,FALSE),IF(COUNTIF(Week_end,LJ4),0,IF(COUNTIF(Jours_fériés,LJ4),0,LJ26-HLOOKUP(LJ4+1,Journalier_HLV_Inter,24,FALSE)))))))))))))</f>
        <v>0</v>
      </c>
      <c r="LK35" s="70">
        <f>IF(WEEKDAY(LK4,2)=5,(LK26-HLOOKUP(LK4+3,Journalier_HLV_Inter,24,FALSE)),IF(AND(WEEKDAY(LK4,2)=1,COUNTIF(Jours_fériés,AND(LK4+1,IE+2))),LK26-HLOOKUP(LK4+3,Journalier_HLV_Inter,24,FALSE),IF(AND(WEEKDAY(LK4,2)=1,COUNTIF(Jours_fériés,LK4+1)),LK26-HLOOKUP(LK4+2,Journalier_HLV_Inter,24,FALSE),IF(AND(WEEKDAY(LK4,2)=2,COUNTIF(Jours_fériés,AND(LK4+1,LK4+2))),LK26-HLOOKUP(LK4+3,Journalier_HLV_Inter,24,FALSE),IF(AND(WEEKDAY(LK4,2)=2,COUNTIF(Jours_fériés,LK4+1)),LK26-HLOOKUP(LK4+2,Journalier_HLV_Inter,24,FALSE),IF(AND(WEEKDAY(LK4,2)=3,COUNTIF(Jours_fériés,AND(LK4+1,LK4+2))),LK26-HLOOKUP(LK4+5,Journalier_HLV_Inter,24,FALSE),IF(AND(WEEKDAY(LK4,2)=3,COUNTIF(Jours_fériés,LK4+1)),LK26-HLOOKUP(LK4+2,Journalier_HLV_Inter,24,FALSE),IF(AND(WEEKDAY(LK4,2)=4,COUNTIF(Jours_fériés,LK4+1)),LK26-HLOOKUP(LK4+4,Journalier_HLV_Inter,24,FALSE),IF(AND(WEEKDAY(LK4,2)=4,COUNTIF(Jours_fériés,AND(LK4+1,LK4+4))),LK26-HLOOKUP(LK4+5,Journalier_HLV_Inter,24,FALSE),IF(AND(WEEKDAY(LK4,2)=5,COUNTIF(Jours_fériés,LK4+3)),LK26-HLOOKUP(LK4+4,Journalier_HLV_Inter,24,FALSE),IF(COUNTIF(Week_end,LK4),0,IF(COUNTIF(Jours_fériés,LK4),0,LK26-HLOOKUP(LK4+1,Journalier_HLV_Inter,24,FALSE)))))))))))))</f>
        <v>0</v>
      </c>
      <c r="LL35" s="70">
        <f>IF(WEEKDAY(LL4,2)=5,(LL26-HLOOKUP(LL4+3,Journalier_HLV_Inter,24,FALSE)),IF(AND(WEEKDAY(LL4,2)=1,COUNTIF(Jours_fériés,AND(LL4+1,IE+2))),LL26-HLOOKUP(LL4+3,Journalier_HLV_Inter,24,FALSE),IF(AND(WEEKDAY(LL4,2)=1,COUNTIF(Jours_fériés,LL4+1)),LL26-HLOOKUP(LL4+2,Journalier_HLV_Inter,24,FALSE),IF(AND(WEEKDAY(LL4,2)=2,COUNTIF(Jours_fériés,AND(LL4+1,LL4+2))),LL26-HLOOKUP(LL4+3,Journalier_HLV_Inter,24,FALSE),IF(AND(WEEKDAY(LL4,2)=2,COUNTIF(Jours_fériés,LL4+1)),LL26-HLOOKUP(LL4+2,Journalier_HLV_Inter,24,FALSE),IF(AND(WEEKDAY(LL4,2)=3,COUNTIF(Jours_fériés,AND(LL4+1,LL4+2))),LL26-HLOOKUP(LL4+5,Journalier_HLV_Inter,24,FALSE),IF(AND(WEEKDAY(LL4,2)=3,COUNTIF(Jours_fériés,LL4+1)),LL26-HLOOKUP(LL4+2,Journalier_HLV_Inter,24,FALSE),IF(AND(WEEKDAY(LL4,2)=4,COUNTIF(Jours_fériés,LL4+1)),LL26-HLOOKUP(LL4+4,Journalier_HLV_Inter,24,FALSE),IF(AND(WEEKDAY(LL4,2)=4,COUNTIF(Jours_fériés,AND(LL4+1,LL4+4))),LL26-HLOOKUP(LL4+5,Journalier_HLV_Inter,24,FALSE),IF(AND(WEEKDAY(LL4,2)=5,COUNTIF(Jours_fériés,LL4+3)),LL26-HLOOKUP(LL4+4,Journalier_HLV_Inter,24,FALSE),IF(COUNTIF(Week_end,LL4),0,IF(COUNTIF(Jours_fériés,LL4),0,LL26-HLOOKUP(LL4+1,Journalier_HLV_Inter,24,FALSE)))))))))))))</f>
        <v>0</v>
      </c>
      <c r="LM35" s="70">
        <f>IF(WEEKDAY(LM4,2)=5,(LM26-HLOOKUP(LM4+3,Journalier_HLV_Inter,24,FALSE)),IF(AND(WEEKDAY(LM4,2)=1,COUNTIF(Jours_fériés,AND(LM4+1,IE+2))),LM26-HLOOKUP(LM4+3,Journalier_HLV_Inter,24,FALSE),IF(AND(WEEKDAY(LM4,2)=1,COUNTIF(Jours_fériés,LM4+1)),LM26-HLOOKUP(LM4+2,Journalier_HLV_Inter,24,FALSE),IF(AND(WEEKDAY(LM4,2)=2,COUNTIF(Jours_fériés,AND(LM4+1,LM4+2))),LM26-HLOOKUP(LM4+3,Journalier_HLV_Inter,24,FALSE),IF(AND(WEEKDAY(LM4,2)=2,COUNTIF(Jours_fériés,LM4+1)),LM26-HLOOKUP(LM4+2,Journalier_HLV_Inter,24,FALSE),IF(AND(WEEKDAY(LM4,2)=3,COUNTIF(Jours_fériés,AND(LM4+1,LM4+2))),LM26-HLOOKUP(LM4+5,Journalier_HLV_Inter,24,FALSE),IF(AND(WEEKDAY(LM4,2)=3,COUNTIF(Jours_fériés,LM4+1)),LM26-HLOOKUP(LM4+2,Journalier_HLV_Inter,24,FALSE),IF(AND(WEEKDAY(LM4,2)=4,COUNTIF(Jours_fériés,LM4+1)),LM26-HLOOKUP(LM4+4,Journalier_HLV_Inter,24,FALSE),IF(AND(WEEKDAY(LM4,2)=4,COUNTIF(Jours_fériés,AND(LM4+1,LM4+4))),LM26-HLOOKUP(LM4+5,Journalier_HLV_Inter,24,FALSE),IF(AND(WEEKDAY(LM4,2)=5,COUNTIF(Jours_fériés,LM4+3)),LM26-HLOOKUP(LM4+4,Journalier_HLV_Inter,24,FALSE),IF(COUNTIF(Week_end,LM4),0,IF(COUNTIF(Jours_fériés,LM4),0,LM26-HLOOKUP(LM4+1,Journalier_HLV_Inter,24,FALSE)))))))))))))</f>
        <v>0</v>
      </c>
      <c r="LN35" s="70">
        <f>IF(WEEKDAY(LN4,2)=5,(LN26-HLOOKUP(LN4+3,Journalier_HLV_Inter,24,FALSE)),IF(AND(WEEKDAY(LN4,2)=1,COUNTIF(Jours_fériés,AND(LN4+1,IE+2))),LN26-HLOOKUP(LN4+3,Journalier_HLV_Inter,24,FALSE),IF(AND(WEEKDAY(LN4,2)=1,COUNTIF(Jours_fériés,LN4+1)),LN26-HLOOKUP(LN4+2,Journalier_HLV_Inter,24,FALSE),IF(AND(WEEKDAY(LN4,2)=2,COUNTIF(Jours_fériés,AND(LN4+1,LN4+2))),LN26-HLOOKUP(LN4+3,Journalier_HLV_Inter,24,FALSE),IF(AND(WEEKDAY(LN4,2)=2,COUNTIF(Jours_fériés,LN4+1)),LN26-HLOOKUP(LN4+2,Journalier_HLV_Inter,24,FALSE),IF(AND(WEEKDAY(LN4,2)=3,COUNTIF(Jours_fériés,AND(LN4+1,LN4+2))),LN26-HLOOKUP(LN4+5,Journalier_HLV_Inter,24,FALSE),IF(AND(WEEKDAY(LN4,2)=3,COUNTIF(Jours_fériés,LN4+1)),LN26-HLOOKUP(LN4+2,Journalier_HLV_Inter,24,FALSE),IF(AND(WEEKDAY(LN4,2)=4,COUNTIF(Jours_fériés,LN4+1)),LN26-HLOOKUP(LN4+4,Journalier_HLV_Inter,24,FALSE),IF(AND(WEEKDAY(LN4,2)=4,COUNTIF(Jours_fériés,AND(LN4+1,LN4+4))),LN26-HLOOKUP(LN4+5,Journalier_HLV_Inter,24,FALSE),IF(AND(WEEKDAY(LN4,2)=5,COUNTIF(Jours_fériés,LN4+3)),LN26-HLOOKUP(LN4+4,Journalier_HLV_Inter,24,FALSE),IF(COUNTIF(Week_end,LN4),0,IF(COUNTIF(Jours_fériés,LN4),0,LN26-HLOOKUP(LN4+1,Journalier_HLV_Inter,24,FALSE)))))))))))))</f>
        <v>0</v>
      </c>
      <c r="LO35" s="70">
        <f>IF(WEEKDAY(LO4,2)=5,(LO26-HLOOKUP(LO4+3,Journalier_HLV_Inter,24,FALSE)),IF(AND(WEEKDAY(LO4,2)=1,COUNTIF(Jours_fériés,AND(LO4+1,IE+2))),LO26-HLOOKUP(LO4+3,Journalier_HLV_Inter,24,FALSE),IF(AND(WEEKDAY(LO4,2)=1,COUNTIF(Jours_fériés,LO4+1)),LO26-HLOOKUP(LO4+2,Journalier_HLV_Inter,24,FALSE),IF(AND(WEEKDAY(LO4,2)=2,COUNTIF(Jours_fériés,AND(LO4+1,LO4+2))),LO26-HLOOKUP(LO4+3,Journalier_HLV_Inter,24,FALSE),IF(AND(WEEKDAY(LO4,2)=2,COUNTIF(Jours_fériés,LO4+1)),LO26-HLOOKUP(LO4+2,Journalier_HLV_Inter,24,FALSE),IF(AND(WEEKDAY(LO4,2)=3,COUNTIF(Jours_fériés,AND(LO4+1,LO4+2))),LO26-HLOOKUP(LO4+5,Journalier_HLV_Inter,24,FALSE),IF(AND(WEEKDAY(LO4,2)=3,COUNTIF(Jours_fériés,LO4+1)),LO26-HLOOKUP(LO4+2,Journalier_HLV_Inter,24,FALSE),IF(AND(WEEKDAY(LO4,2)=4,COUNTIF(Jours_fériés,LO4+1)),LO26-HLOOKUP(LO4+4,Journalier_HLV_Inter,24,FALSE),IF(AND(WEEKDAY(LO4,2)=4,COUNTIF(Jours_fériés,AND(LO4+1,LO4+4))),LO26-HLOOKUP(LO4+5,Journalier_HLV_Inter,24,FALSE),IF(AND(WEEKDAY(LO4,2)=5,COUNTIF(Jours_fériés,LO4+3)),LO26-HLOOKUP(LO4+4,Journalier_HLV_Inter,24,FALSE),IF(COUNTIF(Week_end,LO4),0,IF(COUNTIF(Jours_fériés,LO4),0,LO26-HLOOKUP(LO4+1,Journalier_HLV_Inter,24,FALSE)))))))))))))</f>
        <v>0</v>
      </c>
      <c r="LP35" s="70">
        <f>IF(WEEKDAY(LP4,2)=5,(LP26-HLOOKUP(LP4+3,Journalier_HLV_Inter,24,FALSE)),IF(AND(WEEKDAY(LP4,2)=1,COUNTIF(Jours_fériés,AND(LP4+1,IE+2))),LP26-HLOOKUP(LP4+3,Journalier_HLV_Inter,24,FALSE),IF(AND(WEEKDAY(LP4,2)=1,COUNTIF(Jours_fériés,LP4+1)),LP26-HLOOKUP(LP4+2,Journalier_HLV_Inter,24,FALSE),IF(AND(WEEKDAY(LP4,2)=2,COUNTIF(Jours_fériés,AND(LP4+1,LP4+2))),LP26-HLOOKUP(LP4+3,Journalier_HLV_Inter,24,FALSE),IF(AND(WEEKDAY(LP4,2)=2,COUNTIF(Jours_fériés,LP4+1)),LP26-HLOOKUP(LP4+2,Journalier_HLV_Inter,24,FALSE),IF(AND(WEEKDAY(LP4,2)=3,COUNTIF(Jours_fériés,AND(LP4+1,LP4+2))),LP26-HLOOKUP(LP4+5,Journalier_HLV_Inter,24,FALSE),IF(AND(WEEKDAY(LP4,2)=3,COUNTIF(Jours_fériés,LP4+1)),LP26-HLOOKUP(LP4+2,Journalier_HLV_Inter,24,FALSE),IF(AND(WEEKDAY(LP4,2)=4,COUNTIF(Jours_fériés,LP4+1)),LP26-HLOOKUP(LP4+4,Journalier_HLV_Inter,24,FALSE),IF(AND(WEEKDAY(LP4,2)=4,COUNTIF(Jours_fériés,AND(LP4+1,LP4+4))),LP26-HLOOKUP(LP4+5,Journalier_HLV_Inter,24,FALSE),IF(AND(WEEKDAY(LP4,2)=5,COUNTIF(Jours_fériés,LP4+3)),LP26-HLOOKUP(LP4+4,Journalier_HLV_Inter,24,FALSE),IF(COUNTIF(Week_end,LP4),0,IF(COUNTIF(Jours_fériés,LP4),0,LP26-HLOOKUP(LP4+1,Journalier_HLV_Inter,24,FALSE)))))))))))))</f>
        <v>0</v>
      </c>
      <c r="LQ35" s="70">
        <f>IF(WEEKDAY(LQ4,2)=5,(LQ26-HLOOKUP(LQ4+3,Journalier_HLV_Inter,24,FALSE)),IF(AND(WEEKDAY(LQ4,2)=1,COUNTIF(Jours_fériés,AND(LQ4+1,IE+2))),LQ26-HLOOKUP(LQ4+3,Journalier_HLV_Inter,24,FALSE),IF(AND(WEEKDAY(LQ4,2)=1,COUNTIF(Jours_fériés,LQ4+1)),LQ26-HLOOKUP(LQ4+2,Journalier_HLV_Inter,24,FALSE),IF(AND(WEEKDAY(LQ4,2)=2,COUNTIF(Jours_fériés,AND(LQ4+1,LQ4+2))),LQ26-HLOOKUP(LQ4+3,Journalier_HLV_Inter,24,FALSE),IF(AND(WEEKDAY(LQ4,2)=2,COUNTIF(Jours_fériés,LQ4+1)),LQ26-HLOOKUP(LQ4+2,Journalier_HLV_Inter,24,FALSE),IF(AND(WEEKDAY(LQ4,2)=3,COUNTIF(Jours_fériés,AND(LQ4+1,LQ4+2))),LQ26-HLOOKUP(LQ4+5,Journalier_HLV_Inter,24,FALSE),IF(AND(WEEKDAY(LQ4,2)=3,COUNTIF(Jours_fériés,LQ4+1)),LQ26-HLOOKUP(LQ4+2,Journalier_HLV_Inter,24,FALSE),IF(AND(WEEKDAY(LQ4,2)=4,COUNTIF(Jours_fériés,LQ4+1)),LQ26-HLOOKUP(LQ4+4,Journalier_HLV_Inter,24,FALSE),IF(AND(WEEKDAY(LQ4,2)=4,COUNTIF(Jours_fériés,AND(LQ4+1,LQ4+4))),LQ26-HLOOKUP(LQ4+5,Journalier_HLV_Inter,24,FALSE),IF(AND(WEEKDAY(LQ4,2)=5,COUNTIF(Jours_fériés,LQ4+3)),LQ26-HLOOKUP(LQ4+4,Journalier_HLV_Inter,24,FALSE),IF(COUNTIF(Week_end,LQ4),0,IF(COUNTIF(Jours_fériés,LQ4),0,LQ26-HLOOKUP(LQ4+1,Journalier_HLV_Inter,24,FALSE)))))))))))))</f>
        <v>0</v>
      </c>
      <c r="LR35" s="70">
        <f>IF(WEEKDAY(LR4,2)=5,(LR26-HLOOKUP(LR4+3,Journalier_HLV_Inter,24,FALSE)),IF(AND(WEEKDAY(LR4,2)=1,COUNTIF(Jours_fériés,AND(LR4+1,IE+2))),LR26-HLOOKUP(LR4+3,Journalier_HLV_Inter,24,FALSE),IF(AND(WEEKDAY(LR4,2)=1,COUNTIF(Jours_fériés,LR4+1)),LR26-HLOOKUP(LR4+2,Journalier_HLV_Inter,24,FALSE),IF(AND(WEEKDAY(LR4,2)=2,COUNTIF(Jours_fériés,AND(LR4+1,LR4+2))),LR26-HLOOKUP(LR4+3,Journalier_HLV_Inter,24,FALSE),IF(AND(WEEKDAY(LR4,2)=2,COUNTIF(Jours_fériés,LR4+1)),LR26-HLOOKUP(LR4+2,Journalier_HLV_Inter,24,FALSE),IF(AND(WEEKDAY(LR4,2)=3,COUNTIF(Jours_fériés,AND(LR4+1,LR4+2))),LR26-HLOOKUP(LR4+5,Journalier_HLV_Inter,24,FALSE),IF(AND(WEEKDAY(LR4,2)=3,COUNTIF(Jours_fériés,LR4+1)),LR26-HLOOKUP(LR4+2,Journalier_HLV_Inter,24,FALSE),IF(AND(WEEKDAY(LR4,2)=4,COUNTIF(Jours_fériés,LR4+1)),LR26-HLOOKUP(LR4+4,Journalier_HLV_Inter,24,FALSE),IF(AND(WEEKDAY(LR4,2)=4,COUNTIF(Jours_fériés,AND(LR4+1,LR4+4))),LR26-HLOOKUP(LR4+5,Journalier_HLV_Inter,24,FALSE),IF(AND(WEEKDAY(LR4,2)=5,COUNTIF(Jours_fériés,LR4+3)),LR26-HLOOKUP(LR4+4,Journalier_HLV_Inter,24,FALSE),IF(COUNTIF(Week_end,LR4),0,IF(COUNTIF(Jours_fériés,LR4),0,LR26-HLOOKUP(LR4+1,Journalier_HLV_Inter,24,FALSE)))))))))))))</f>
        <v>0</v>
      </c>
      <c r="LS35" s="70">
        <f>IF(WEEKDAY(LS4,2)=5,(LS26-HLOOKUP(LS4+3,Journalier_HLV_Inter,24,FALSE)),IF(AND(WEEKDAY(LS4,2)=1,COUNTIF(Jours_fériés,AND(LS4+1,IE+2))),LS26-HLOOKUP(LS4+3,Journalier_HLV_Inter,24,FALSE),IF(AND(WEEKDAY(LS4,2)=1,COUNTIF(Jours_fériés,LS4+1)),LS26-HLOOKUP(LS4+2,Journalier_HLV_Inter,24,FALSE),IF(AND(WEEKDAY(LS4,2)=2,COUNTIF(Jours_fériés,AND(LS4+1,LS4+2))),LS26-HLOOKUP(LS4+3,Journalier_HLV_Inter,24,FALSE),IF(AND(WEEKDAY(LS4,2)=2,COUNTIF(Jours_fériés,LS4+1)),LS26-HLOOKUP(LS4+2,Journalier_HLV_Inter,24,FALSE),IF(AND(WEEKDAY(LS4,2)=3,COUNTIF(Jours_fériés,AND(LS4+1,LS4+2))),LS26-HLOOKUP(LS4+5,Journalier_HLV_Inter,24,FALSE),IF(AND(WEEKDAY(LS4,2)=3,COUNTIF(Jours_fériés,LS4+1)),LS26-HLOOKUP(LS4+2,Journalier_HLV_Inter,24,FALSE),IF(AND(WEEKDAY(LS4,2)=4,COUNTIF(Jours_fériés,LS4+1)),LS26-HLOOKUP(LS4+4,Journalier_HLV_Inter,24,FALSE),IF(AND(WEEKDAY(LS4,2)=4,COUNTIF(Jours_fériés,AND(LS4+1,LS4+4))),LS26-HLOOKUP(LS4+5,Journalier_HLV_Inter,24,FALSE),IF(AND(WEEKDAY(LS4,2)=5,COUNTIF(Jours_fériés,LS4+3)),LS26-HLOOKUP(LS4+4,Journalier_HLV_Inter,24,FALSE),IF(COUNTIF(Week_end,LS4),0,IF(COUNTIF(Jours_fériés,LS4),0,LS26-HLOOKUP(LS4+1,Journalier_HLV_Inter,24,FALSE)))))))))))))</f>
        <v>0</v>
      </c>
      <c r="LT35" s="70">
        <f>IF(WEEKDAY(LT4,2)=5,(LT26-HLOOKUP(LT4+3,Journalier_HLV_Inter,24,FALSE)),IF(AND(WEEKDAY(LT4,2)=1,COUNTIF(Jours_fériés,AND(LT4+1,IE+2))),LT26-HLOOKUP(LT4+3,Journalier_HLV_Inter,24,FALSE),IF(AND(WEEKDAY(LT4,2)=1,COUNTIF(Jours_fériés,LT4+1)),LT26-HLOOKUP(LT4+2,Journalier_HLV_Inter,24,FALSE),IF(AND(WEEKDAY(LT4,2)=2,COUNTIF(Jours_fériés,AND(LT4+1,LT4+2))),LT26-HLOOKUP(LT4+3,Journalier_HLV_Inter,24,FALSE),IF(AND(WEEKDAY(LT4,2)=2,COUNTIF(Jours_fériés,LT4+1)),LT26-HLOOKUP(LT4+2,Journalier_HLV_Inter,24,FALSE),IF(AND(WEEKDAY(LT4,2)=3,COUNTIF(Jours_fériés,AND(LT4+1,LT4+2))),LT26-HLOOKUP(LT4+5,Journalier_HLV_Inter,24,FALSE),IF(AND(WEEKDAY(LT4,2)=3,COUNTIF(Jours_fériés,LT4+1)),LT26-HLOOKUP(LT4+2,Journalier_HLV_Inter,24,FALSE),IF(AND(WEEKDAY(LT4,2)=4,COUNTIF(Jours_fériés,LT4+1)),LT26-HLOOKUP(LT4+4,Journalier_HLV_Inter,24,FALSE),IF(AND(WEEKDAY(LT4,2)=4,COUNTIF(Jours_fériés,AND(LT4+1,LT4+4))),LT26-HLOOKUP(LT4+5,Journalier_HLV_Inter,24,FALSE),IF(AND(WEEKDAY(LT4,2)=5,COUNTIF(Jours_fériés,LT4+3)),LT26-HLOOKUP(LT4+4,Journalier_HLV_Inter,24,FALSE),IF(COUNTIF(Week_end,LT4),0,IF(COUNTIF(Jours_fériés,LT4),0,LT26-HLOOKUP(LT4+1,Journalier_HLV_Inter,24,FALSE)))))))))))))</f>
        <v>0</v>
      </c>
      <c r="LU35" s="70">
        <f>IF(WEEKDAY(LU4,2)=5,(LU26-HLOOKUP(LU4+3,Journalier_HLV_Inter,24,FALSE)),IF(AND(WEEKDAY(LU4,2)=1,COUNTIF(Jours_fériés,AND(LU4+1,IE+2))),LU26-HLOOKUP(LU4+3,Journalier_HLV_Inter,24,FALSE),IF(AND(WEEKDAY(LU4,2)=1,COUNTIF(Jours_fériés,LU4+1)),LU26-HLOOKUP(LU4+2,Journalier_HLV_Inter,24,FALSE),IF(AND(WEEKDAY(LU4,2)=2,COUNTIF(Jours_fériés,AND(LU4+1,LU4+2))),LU26-HLOOKUP(LU4+3,Journalier_HLV_Inter,24,FALSE),IF(AND(WEEKDAY(LU4,2)=2,COUNTIF(Jours_fériés,LU4+1)),LU26-HLOOKUP(LU4+2,Journalier_HLV_Inter,24,FALSE),IF(AND(WEEKDAY(LU4,2)=3,COUNTIF(Jours_fériés,AND(LU4+1,LU4+2))),LU26-HLOOKUP(LU4+5,Journalier_HLV_Inter,24,FALSE),IF(AND(WEEKDAY(LU4,2)=3,COUNTIF(Jours_fériés,LU4+1)),LU26-HLOOKUP(LU4+2,Journalier_HLV_Inter,24,FALSE),IF(AND(WEEKDAY(LU4,2)=4,COUNTIF(Jours_fériés,LU4+1)),LU26-HLOOKUP(LU4+4,Journalier_HLV_Inter,24,FALSE),IF(AND(WEEKDAY(LU4,2)=4,COUNTIF(Jours_fériés,AND(LU4+1,LU4+4))),LU26-HLOOKUP(LU4+5,Journalier_HLV_Inter,24,FALSE),IF(AND(WEEKDAY(LU4,2)=5,COUNTIF(Jours_fériés,LU4+3)),LU26-HLOOKUP(LU4+4,Journalier_HLV_Inter,24,FALSE),IF(COUNTIF(Week_end,LU4),0,IF(COUNTIF(Jours_fériés,LU4),0,LU26-HLOOKUP(LU4+1,Journalier_HLV_Inter,24,FALSE)))))))))))))</f>
        <v>0</v>
      </c>
      <c r="LV35" s="70">
        <f>IF(WEEKDAY(LV4,2)=5,(LV26-HLOOKUP(LV4+3,Journalier_HLV_Inter,24,FALSE)),IF(AND(WEEKDAY(LV4,2)=1,COUNTIF(Jours_fériés,AND(LV4+1,IE+2))),LV26-HLOOKUP(LV4+3,Journalier_HLV_Inter,24,FALSE),IF(AND(WEEKDAY(LV4,2)=1,COUNTIF(Jours_fériés,LV4+1)),LV26-HLOOKUP(LV4+2,Journalier_HLV_Inter,24,FALSE),IF(AND(WEEKDAY(LV4,2)=2,COUNTIF(Jours_fériés,AND(LV4+1,LV4+2))),LV26-HLOOKUP(LV4+3,Journalier_HLV_Inter,24,FALSE),IF(AND(WEEKDAY(LV4,2)=2,COUNTIF(Jours_fériés,LV4+1)),LV26-HLOOKUP(LV4+2,Journalier_HLV_Inter,24,FALSE),IF(AND(WEEKDAY(LV4,2)=3,COUNTIF(Jours_fériés,AND(LV4+1,LV4+2))),LV26-HLOOKUP(LV4+5,Journalier_HLV_Inter,24,FALSE),IF(AND(WEEKDAY(LV4,2)=3,COUNTIF(Jours_fériés,LV4+1)),LV26-HLOOKUP(LV4+2,Journalier_HLV_Inter,24,FALSE),IF(AND(WEEKDAY(LV4,2)=4,COUNTIF(Jours_fériés,LV4+1)),LV26-HLOOKUP(LV4+4,Journalier_HLV_Inter,24,FALSE),IF(AND(WEEKDAY(LV4,2)=4,COUNTIF(Jours_fériés,AND(LV4+1,LV4+4))),LV26-HLOOKUP(LV4+5,Journalier_HLV_Inter,24,FALSE),IF(AND(WEEKDAY(LV4,2)=5,COUNTIF(Jours_fériés,LV4+3)),LV26-HLOOKUP(LV4+4,Journalier_HLV_Inter,24,FALSE),IF(COUNTIF(Week_end,LV4),0,IF(COUNTIF(Jours_fériés,LV4),0,LV26-HLOOKUP(LV4+1,Journalier_HLV_Inter,24,FALSE)))))))))))))</f>
        <v>0</v>
      </c>
      <c r="LW35" s="70">
        <f>IF(WEEKDAY(LW4,2)=5,(LW26-HLOOKUP(LW4+3,Journalier_HLV_Inter,24,FALSE)),IF(AND(WEEKDAY(LW4,2)=1,COUNTIF(Jours_fériés,AND(LW4+1,IE+2))),LW26-HLOOKUP(LW4+3,Journalier_HLV_Inter,24,FALSE),IF(AND(WEEKDAY(LW4,2)=1,COUNTIF(Jours_fériés,LW4+1)),LW26-HLOOKUP(LW4+2,Journalier_HLV_Inter,24,FALSE),IF(AND(WEEKDAY(LW4,2)=2,COUNTIF(Jours_fériés,AND(LW4+1,LW4+2))),LW26-HLOOKUP(LW4+3,Journalier_HLV_Inter,24,FALSE),IF(AND(WEEKDAY(LW4,2)=2,COUNTIF(Jours_fériés,LW4+1)),LW26-HLOOKUP(LW4+2,Journalier_HLV_Inter,24,FALSE),IF(AND(WEEKDAY(LW4,2)=3,COUNTIF(Jours_fériés,AND(LW4+1,LW4+2))),LW26-HLOOKUP(LW4+5,Journalier_HLV_Inter,24,FALSE),IF(AND(WEEKDAY(LW4,2)=3,COUNTIF(Jours_fériés,LW4+1)),LW26-HLOOKUP(LW4+2,Journalier_HLV_Inter,24,FALSE),IF(AND(WEEKDAY(LW4,2)=4,COUNTIF(Jours_fériés,LW4+1)),LW26-HLOOKUP(LW4+4,Journalier_HLV_Inter,24,FALSE),IF(AND(WEEKDAY(LW4,2)=4,COUNTIF(Jours_fériés,AND(LW4+1,LW4+4))),LW26-HLOOKUP(LW4+5,Journalier_HLV_Inter,24,FALSE),IF(AND(WEEKDAY(LW4,2)=5,COUNTIF(Jours_fériés,LW4+3)),LW26-HLOOKUP(LW4+4,Journalier_HLV_Inter,24,FALSE),IF(COUNTIF(Week_end,LW4),0,IF(COUNTIF(Jours_fériés,LW4),0,LW26-HLOOKUP(LW4+1,Journalier_HLV_Inter,24,FALSE)))))))))))))</f>
        <v>0</v>
      </c>
      <c r="LX35" s="70">
        <f>IF(WEEKDAY(LX4,2)=5,(LX26-HLOOKUP(LX4+3,Journalier_HLV_Inter,24,FALSE)),IF(AND(WEEKDAY(LX4,2)=1,COUNTIF(Jours_fériés,AND(LX4+1,IE+2))),LX26-HLOOKUP(LX4+3,Journalier_HLV_Inter,24,FALSE),IF(AND(WEEKDAY(LX4,2)=1,COUNTIF(Jours_fériés,LX4+1)),LX26-HLOOKUP(LX4+2,Journalier_HLV_Inter,24,FALSE),IF(AND(WEEKDAY(LX4,2)=2,COUNTIF(Jours_fériés,AND(LX4+1,LX4+2))),LX26-HLOOKUP(LX4+3,Journalier_HLV_Inter,24,FALSE),IF(AND(WEEKDAY(LX4,2)=2,COUNTIF(Jours_fériés,LX4+1)),LX26-HLOOKUP(LX4+2,Journalier_HLV_Inter,24,FALSE),IF(AND(WEEKDAY(LX4,2)=3,COUNTIF(Jours_fériés,AND(LX4+1,LX4+2))),LX26-HLOOKUP(LX4+5,Journalier_HLV_Inter,24,FALSE),IF(AND(WEEKDAY(LX4,2)=3,COUNTIF(Jours_fériés,LX4+1)),LX26-HLOOKUP(LX4+2,Journalier_HLV_Inter,24,FALSE),IF(AND(WEEKDAY(LX4,2)=4,COUNTIF(Jours_fériés,LX4+1)),LX26-HLOOKUP(LX4+4,Journalier_HLV_Inter,24,FALSE),IF(AND(WEEKDAY(LX4,2)=4,COUNTIF(Jours_fériés,AND(LX4+1,LX4+4))),LX26-HLOOKUP(LX4+5,Journalier_HLV_Inter,24,FALSE),IF(AND(WEEKDAY(LX4,2)=5,COUNTIF(Jours_fériés,LX4+3)),LX26-HLOOKUP(LX4+4,Journalier_HLV_Inter,24,FALSE),IF(COUNTIF(Week_end,LX4),0,IF(COUNTIF(Jours_fériés,LX4),0,LX26-HLOOKUP(LX4+1,Journalier_HLV_Inter,24,FALSE)))))))))))))</f>
        <v>0</v>
      </c>
      <c r="LY35" s="70">
        <f>IF(WEEKDAY(LY4,2)=5,(LY26-HLOOKUP(LY4+3,Journalier_HLV_Inter,24,FALSE)),IF(AND(WEEKDAY(LY4,2)=1,COUNTIF(Jours_fériés,AND(LY4+1,IE+2))),LY26-HLOOKUP(LY4+3,Journalier_HLV_Inter,24,FALSE),IF(AND(WEEKDAY(LY4,2)=1,COUNTIF(Jours_fériés,LY4+1)),LY26-HLOOKUP(LY4+2,Journalier_HLV_Inter,24,FALSE),IF(AND(WEEKDAY(LY4,2)=2,COUNTIF(Jours_fériés,AND(LY4+1,LY4+2))),LY26-HLOOKUP(LY4+3,Journalier_HLV_Inter,24,FALSE),IF(AND(WEEKDAY(LY4,2)=2,COUNTIF(Jours_fériés,LY4+1)),LY26-HLOOKUP(LY4+2,Journalier_HLV_Inter,24,FALSE),IF(AND(WEEKDAY(LY4,2)=3,COUNTIF(Jours_fériés,AND(LY4+1,LY4+2))),LY26-HLOOKUP(LY4+5,Journalier_HLV_Inter,24,FALSE),IF(AND(WEEKDAY(LY4,2)=3,COUNTIF(Jours_fériés,LY4+1)),LY26-HLOOKUP(LY4+2,Journalier_HLV_Inter,24,FALSE),IF(AND(WEEKDAY(LY4,2)=4,COUNTIF(Jours_fériés,LY4+1)),LY26-HLOOKUP(LY4+4,Journalier_HLV_Inter,24,FALSE),IF(AND(WEEKDAY(LY4,2)=4,COUNTIF(Jours_fériés,AND(LY4+1,LY4+4))),LY26-HLOOKUP(LY4+5,Journalier_HLV_Inter,24,FALSE),IF(AND(WEEKDAY(LY4,2)=5,COUNTIF(Jours_fériés,LY4+3)),LY26-HLOOKUP(LY4+4,Journalier_HLV_Inter,24,FALSE),IF(COUNTIF(Week_end,LY4),0,IF(COUNTIF(Jours_fériés,LY4),0,LY26-HLOOKUP(LY4+1,Journalier_HLV_Inter,24,FALSE)))))))))))))</f>
        <v>0</v>
      </c>
      <c r="LZ35" s="70">
        <f>IF(WEEKDAY(LZ4,2)=5,(LZ26-HLOOKUP(LZ4+3,Journalier_HLV_Inter,24,FALSE)),IF(AND(WEEKDAY(LZ4,2)=1,COUNTIF(Jours_fériés,AND(LZ4+1,IE+2))),LZ26-HLOOKUP(LZ4+3,Journalier_HLV_Inter,24,FALSE),IF(AND(WEEKDAY(LZ4,2)=1,COUNTIF(Jours_fériés,LZ4+1)),LZ26-HLOOKUP(LZ4+2,Journalier_HLV_Inter,24,FALSE),IF(AND(WEEKDAY(LZ4,2)=2,COUNTIF(Jours_fériés,AND(LZ4+1,LZ4+2))),LZ26-HLOOKUP(LZ4+3,Journalier_HLV_Inter,24,FALSE),IF(AND(WEEKDAY(LZ4,2)=2,COUNTIF(Jours_fériés,LZ4+1)),LZ26-HLOOKUP(LZ4+2,Journalier_HLV_Inter,24,FALSE),IF(AND(WEEKDAY(LZ4,2)=3,COUNTIF(Jours_fériés,AND(LZ4+1,LZ4+2))),LZ26-HLOOKUP(LZ4+5,Journalier_HLV_Inter,24,FALSE),IF(AND(WEEKDAY(LZ4,2)=3,COUNTIF(Jours_fériés,LZ4+1)),LZ26-HLOOKUP(LZ4+2,Journalier_HLV_Inter,24,FALSE),IF(AND(WEEKDAY(LZ4,2)=4,COUNTIF(Jours_fériés,LZ4+1)),LZ26-HLOOKUP(LZ4+4,Journalier_HLV_Inter,24,FALSE),IF(AND(WEEKDAY(LZ4,2)=4,COUNTIF(Jours_fériés,AND(LZ4+1,LZ4+4))),LZ26-HLOOKUP(LZ4+5,Journalier_HLV_Inter,24,FALSE),IF(AND(WEEKDAY(LZ4,2)=5,COUNTIF(Jours_fériés,LZ4+3)),LZ26-HLOOKUP(LZ4+4,Journalier_HLV_Inter,24,FALSE),IF(COUNTIF(Week_end,LZ4),0,IF(COUNTIF(Jours_fériés,LZ4),0,LZ26-HLOOKUP(LZ4+1,Journalier_HLV_Inter,24,FALSE)))))))))))))</f>
        <v>0</v>
      </c>
      <c r="MA35" s="70">
        <f>IF(WEEKDAY(MA4,2)=5,(MA26-HLOOKUP(MA4+3,Journalier_HLV_Inter,24,FALSE)),IF(AND(WEEKDAY(MA4,2)=1,COUNTIF(Jours_fériés,AND(MA4+1,IE+2))),MA26-HLOOKUP(MA4+3,Journalier_HLV_Inter,24,FALSE),IF(AND(WEEKDAY(MA4,2)=1,COUNTIF(Jours_fériés,MA4+1)),MA26-HLOOKUP(MA4+2,Journalier_HLV_Inter,24,FALSE),IF(AND(WEEKDAY(MA4,2)=2,COUNTIF(Jours_fériés,AND(MA4+1,MA4+2))),MA26-HLOOKUP(MA4+3,Journalier_HLV_Inter,24,FALSE),IF(AND(WEEKDAY(MA4,2)=2,COUNTIF(Jours_fériés,MA4+1)),MA26-HLOOKUP(MA4+2,Journalier_HLV_Inter,24,FALSE),IF(AND(WEEKDAY(MA4,2)=3,COUNTIF(Jours_fériés,AND(MA4+1,MA4+2))),MA26-HLOOKUP(MA4+5,Journalier_HLV_Inter,24,FALSE),IF(AND(WEEKDAY(MA4,2)=3,COUNTIF(Jours_fériés,MA4+1)),MA26-HLOOKUP(MA4+2,Journalier_HLV_Inter,24,FALSE),IF(AND(WEEKDAY(MA4,2)=4,COUNTIF(Jours_fériés,MA4+1)),MA26-HLOOKUP(MA4+4,Journalier_HLV_Inter,24,FALSE),IF(AND(WEEKDAY(MA4,2)=4,COUNTIF(Jours_fériés,AND(MA4+1,MA4+4))),MA26-HLOOKUP(MA4+5,Journalier_HLV_Inter,24,FALSE),IF(AND(WEEKDAY(MA4,2)=5,COUNTIF(Jours_fériés,MA4+3)),MA26-HLOOKUP(MA4+4,Journalier_HLV_Inter,24,FALSE),IF(COUNTIF(Week_end,MA4),0,IF(COUNTIF(Jours_fériés,MA4),0,MA26-HLOOKUP(MA4+1,Journalier_HLV_Inter,24,FALSE)))))))))))))</f>
        <v>0</v>
      </c>
      <c r="MB35" s="70">
        <f>IF(WEEKDAY(MB4,2)=5,(MB26-HLOOKUP(MB4+3,Journalier_HLV_Inter,24,FALSE)),IF(AND(WEEKDAY(MB4,2)=1,COUNTIF(Jours_fériés,AND(MB4+1,IE+2))),MB26-HLOOKUP(MB4+3,Journalier_HLV_Inter,24,FALSE),IF(AND(WEEKDAY(MB4,2)=1,COUNTIF(Jours_fériés,MB4+1)),MB26-HLOOKUP(MB4+2,Journalier_HLV_Inter,24,FALSE),IF(AND(WEEKDAY(MB4,2)=2,COUNTIF(Jours_fériés,AND(MB4+1,MB4+2))),MB26-HLOOKUP(MB4+3,Journalier_HLV_Inter,24,FALSE),IF(AND(WEEKDAY(MB4,2)=2,COUNTIF(Jours_fériés,MB4+1)),MB26-HLOOKUP(MB4+2,Journalier_HLV_Inter,24,FALSE),IF(AND(WEEKDAY(MB4,2)=3,COUNTIF(Jours_fériés,AND(MB4+1,MB4+2))),MB26-HLOOKUP(MB4+5,Journalier_HLV_Inter,24,FALSE),IF(AND(WEEKDAY(MB4,2)=3,COUNTIF(Jours_fériés,MB4+1)),MB26-HLOOKUP(MB4+2,Journalier_HLV_Inter,24,FALSE),IF(AND(WEEKDAY(MB4,2)=4,COUNTIF(Jours_fériés,MB4+1)),MB26-HLOOKUP(MB4+4,Journalier_HLV_Inter,24,FALSE),IF(AND(WEEKDAY(MB4,2)=4,COUNTIF(Jours_fériés,AND(MB4+1,MB4+4))),MB26-HLOOKUP(MB4+5,Journalier_HLV_Inter,24,FALSE),IF(AND(WEEKDAY(MB4,2)=5,COUNTIF(Jours_fériés,MB4+3)),MB26-HLOOKUP(MB4+4,Journalier_HLV_Inter,24,FALSE),IF(COUNTIF(Week_end,MB4),0,IF(COUNTIF(Jours_fériés,MB4),0,MB26-HLOOKUP(MB4+1,Journalier_HLV_Inter,24,FALSE)))))))))))))</f>
        <v>0</v>
      </c>
      <c r="MC35" s="70">
        <f>IF(WEEKDAY(MC4,2)=5,(MC26-HLOOKUP(MC4+3,Journalier_HLV_Inter,24,FALSE)),IF(AND(WEEKDAY(MC4,2)=1,COUNTIF(Jours_fériés,AND(MC4+1,IE+2))),MC26-HLOOKUP(MC4+3,Journalier_HLV_Inter,24,FALSE),IF(AND(WEEKDAY(MC4,2)=1,COUNTIF(Jours_fériés,MC4+1)),MC26-HLOOKUP(MC4+2,Journalier_HLV_Inter,24,FALSE),IF(AND(WEEKDAY(MC4,2)=2,COUNTIF(Jours_fériés,AND(MC4+1,MC4+2))),MC26-HLOOKUP(MC4+3,Journalier_HLV_Inter,24,FALSE),IF(AND(WEEKDAY(MC4,2)=2,COUNTIF(Jours_fériés,MC4+1)),MC26-HLOOKUP(MC4+2,Journalier_HLV_Inter,24,FALSE),IF(AND(WEEKDAY(MC4,2)=3,COUNTIF(Jours_fériés,AND(MC4+1,MC4+2))),MC26-HLOOKUP(MC4+5,Journalier_HLV_Inter,24,FALSE),IF(AND(WEEKDAY(MC4,2)=3,COUNTIF(Jours_fériés,MC4+1)),MC26-HLOOKUP(MC4+2,Journalier_HLV_Inter,24,FALSE),IF(AND(WEEKDAY(MC4,2)=4,COUNTIF(Jours_fériés,MC4+1)),MC26-HLOOKUP(MC4+4,Journalier_HLV_Inter,24,FALSE),IF(AND(WEEKDAY(MC4,2)=4,COUNTIF(Jours_fériés,AND(MC4+1,MC4+4))),MC26-HLOOKUP(MC4+5,Journalier_HLV_Inter,24,FALSE),IF(AND(WEEKDAY(MC4,2)=5,COUNTIF(Jours_fériés,MC4+3)),MC26-HLOOKUP(MC4+4,Journalier_HLV_Inter,24,FALSE),IF(COUNTIF(Week_end,MC4),0,IF(COUNTIF(Jours_fériés,MC4),0,MC26-HLOOKUP(MC4+1,Journalier_HLV_Inter,24,FALSE)))))))))))))</f>
        <v>0</v>
      </c>
      <c r="MD35" s="70">
        <f>IF(WEEKDAY(MD4,2)=5,(MD26-HLOOKUP(MD4+3,Journalier_HLV_Inter,24,FALSE)),IF(AND(WEEKDAY(MD4,2)=1,COUNTIF(Jours_fériés,AND(MD4+1,IE+2))),MD26-HLOOKUP(MD4+3,Journalier_HLV_Inter,24,FALSE),IF(AND(WEEKDAY(MD4,2)=1,COUNTIF(Jours_fériés,MD4+1)),MD26-HLOOKUP(MD4+2,Journalier_HLV_Inter,24,FALSE),IF(AND(WEEKDAY(MD4,2)=2,COUNTIF(Jours_fériés,AND(MD4+1,MD4+2))),MD26-HLOOKUP(MD4+3,Journalier_HLV_Inter,24,FALSE),IF(AND(WEEKDAY(MD4,2)=2,COUNTIF(Jours_fériés,MD4+1)),MD26-HLOOKUP(MD4+2,Journalier_HLV_Inter,24,FALSE),IF(AND(WEEKDAY(MD4,2)=3,COUNTIF(Jours_fériés,AND(MD4+1,MD4+2))),MD26-HLOOKUP(MD4+5,Journalier_HLV_Inter,24,FALSE),IF(AND(WEEKDAY(MD4,2)=3,COUNTIF(Jours_fériés,MD4+1)),MD26-HLOOKUP(MD4+2,Journalier_HLV_Inter,24,FALSE),IF(AND(WEEKDAY(MD4,2)=4,COUNTIF(Jours_fériés,MD4+1)),MD26-HLOOKUP(MD4+4,Journalier_HLV_Inter,24,FALSE),IF(AND(WEEKDAY(MD4,2)=4,COUNTIF(Jours_fériés,AND(MD4+1,MD4+4))),MD26-HLOOKUP(MD4+5,Journalier_HLV_Inter,24,FALSE),IF(AND(WEEKDAY(MD4,2)=5,COUNTIF(Jours_fériés,MD4+3)),MD26-HLOOKUP(MD4+4,Journalier_HLV_Inter,24,FALSE),IF(COUNTIF(Week_end,MD4),0,IF(COUNTIF(Jours_fériés,MD4),0,MD26-HLOOKUP(MD4+1,Journalier_HLV_Inter,24,FALSE)))))))))))))</f>
        <v>0</v>
      </c>
      <c r="ME35" s="70">
        <f>IF(WEEKDAY(ME4,2)=5,(ME26-HLOOKUP(ME4+3,Journalier_HLV_Inter,24,FALSE)),IF(AND(WEEKDAY(ME4,2)=1,COUNTIF(Jours_fériés,AND(ME4+1,IE+2))),ME26-HLOOKUP(ME4+3,Journalier_HLV_Inter,24,FALSE),IF(AND(WEEKDAY(ME4,2)=1,COUNTIF(Jours_fériés,ME4+1)),ME26-HLOOKUP(ME4+2,Journalier_HLV_Inter,24,FALSE),IF(AND(WEEKDAY(ME4,2)=2,COUNTIF(Jours_fériés,AND(ME4+1,ME4+2))),ME26-HLOOKUP(ME4+3,Journalier_HLV_Inter,24,FALSE),IF(AND(WEEKDAY(ME4,2)=2,COUNTIF(Jours_fériés,ME4+1)),ME26-HLOOKUP(ME4+2,Journalier_HLV_Inter,24,FALSE),IF(AND(WEEKDAY(ME4,2)=3,COUNTIF(Jours_fériés,AND(ME4+1,ME4+2))),ME26-HLOOKUP(ME4+5,Journalier_HLV_Inter,24,FALSE),IF(AND(WEEKDAY(ME4,2)=3,COUNTIF(Jours_fériés,ME4+1)),ME26-HLOOKUP(ME4+2,Journalier_HLV_Inter,24,FALSE),IF(AND(WEEKDAY(ME4,2)=4,COUNTIF(Jours_fériés,ME4+1)),ME26-HLOOKUP(ME4+4,Journalier_HLV_Inter,24,FALSE),IF(AND(WEEKDAY(ME4,2)=4,COUNTIF(Jours_fériés,AND(ME4+1,ME4+4))),ME26-HLOOKUP(ME4+5,Journalier_HLV_Inter,24,FALSE),IF(AND(WEEKDAY(ME4,2)=5,COUNTIF(Jours_fériés,ME4+3)),ME26-HLOOKUP(ME4+4,Journalier_HLV_Inter,24,FALSE),IF(COUNTIF(Week_end,ME4),0,IF(COUNTIF(Jours_fériés,ME4),0,ME26-HLOOKUP(ME4+1,Journalier_HLV_Inter,24,FALSE)))))))))))))</f>
        <v>0</v>
      </c>
      <c r="MF35" s="70">
        <f>IF(WEEKDAY(MF4,2)=5,(MF26-HLOOKUP(MF4+3,Journalier_HLV_Inter,24,FALSE)),IF(AND(WEEKDAY(MF4,2)=1,COUNTIF(Jours_fériés,AND(MF4+1,IE+2))),MF26-HLOOKUP(MF4+3,Journalier_HLV_Inter,24,FALSE),IF(AND(WEEKDAY(MF4,2)=1,COUNTIF(Jours_fériés,MF4+1)),MF26-HLOOKUP(MF4+2,Journalier_HLV_Inter,24,FALSE),IF(AND(WEEKDAY(MF4,2)=2,COUNTIF(Jours_fériés,AND(MF4+1,MF4+2))),MF26-HLOOKUP(MF4+3,Journalier_HLV_Inter,24,FALSE),IF(AND(WEEKDAY(MF4,2)=2,COUNTIF(Jours_fériés,MF4+1)),MF26-HLOOKUP(MF4+2,Journalier_HLV_Inter,24,FALSE),IF(AND(WEEKDAY(MF4,2)=3,COUNTIF(Jours_fériés,AND(MF4+1,MF4+2))),MF26-HLOOKUP(MF4+5,Journalier_HLV_Inter,24,FALSE),IF(AND(WEEKDAY(MF4,2)=3,COUNTIF(Jours_fériés,MF4+1)),MF26-HLOOKUP(MF4+2,Journalier_HLV_Inter,24,FALSE),IF(AND(WEEKDAY(MF4,2)=4,COUNTIF(Jours_fériés,MF4+1)),MF26-HLOOKUP(MF4+4,Journalier_HLV_Inter,24,FALSE),IF(AND(WEEKDAY(MF4,2)=4,COUNTIF(Jours_fériés,AND(MF4+1,MF4+4))),MF26-HLOOKUP(MF4+5,Journalier_HLV_Inter,24,FALSE),IF(AND(WEEKDAY(MF4,2)=5,COUNTIF(Jours_fériés,MF4+3)),MF26-HLOOKUP(MF4+4,Journalier_HLV_Inter,24,FALSE),IF(COUNTIF(Week_end,MF4),0,IF(COUNTIF(Jours_fériés,MF4),0,MF26-HLOOKUP(MF4+1,Journalier_HLV_Inter,24,FALSE)))))))))))))</f>
        <v>0</v>
      </c>
      <c r="MG35" s="70">
        <f>IF(WEEKDAY(MG4,2)=5,(MG26-HLOOKUP(MG4+3,Journalier_HLV_Inter,24,FALSE)),IF(AND(WEEKDAY(MG4,2)=1,COUNTIF(Jours_fériés,AND(MG4+1,IE+2))),MG26-HLOOKUP(MG4+3,Journalier_HLV_Inter,24,FALSE),IF(AND(WEEKDAY(MG4,2)=1,COUNTIF(Jours_fériés,MG4+1)),MG26-HLOOKUP(MG4+2,Journalier_HLV_Inter,24,FALSE),IF(AND(WEEKDAY(MG4,2)=2,COUNTIF(Jours_fériés,AND(MG4+1,MG4+2))),MG26-HLOOKUP(MG4+3,Journalier_HLV_Inter,24,FALSE),IF(AND(WEEKDAY(MG4,2)=2,COUNTIF(Jours_fériés,MG4+1)),MG26-HLOOKUP(MG4+2,Journalier_HLV_Inter,24,FALSE),IF(AND(WEEKDAY(MG4,2)=3,COUNTIF(Jours_fériés,AND(MG4+1,MG4+2))),MG26-HLOOKUP(MG4+5,Journalier_HLV_Inter,24,FALSE),IF(AND(WEEKDAY(MG4,2)=3,COUNTIF(Jours_fériés,MG4+1)),MG26-HLOOKUP(MG4+2,Journalier_HLV_Inter,24,FALSE),IF(AND(WEEKDAY(MG4,2)=4,COUNTIF(Jours_fériés,MG4+1)),MG26-HLOOKUP(MG4+4,Journalier_HLV_Inter,24,FALSE),IF(AND(WEEKDAY(MG4,2)=4,COUNTIF(Jours_fériés,AND(MG4+1,MG4+4))),MG26-HLOOKUP(MG4+5,Journalier_HLV_Inter,24,FALSE),IF(AND(WEEKDAY(MG4,2)=5,COUNTIF(Jours_fériés,MG4+3)),MG26-HLOOKUP(MG4+4,Journalier_HLV_Inter,24,FALSE),IF(COUNTIF(Week_end,MG4),0,IF(COUNTIF(Jours_fériés,MG4),0,MG26-HLOOKUP(MG4+1,Journalier_HLV_Inter,24,FALSE)))))))))))))</f>
        <v>0</v>
      </c>
      <c r="MH35" s="70">
        <f>IF(WEEKDAY(MH4,2)=5,(MH26-HLOOKUP(MH4+3,Journalier_HLV_Inter,24,FALSE)),IF(AND(WEEKDAY(MH4,2)=1,COUNTIF(Jours_fériés,AND(MH4+1,IE+2))),MH26-HLOOKUP(MH4+3,Journalier_HLV_Inter,24,FALSE),IF(AND(WEEKDAY(MH4,2)=1,COUNTIF(Jours_fériés,MH4+1)),MH26-HLOOKUP(MH4+2,Journalier_HLV_Inter,24,FALSE),IF(AND(WEEKDAY(MH4,2)=2,COUNTIF(Jours_fériés,AND(MH4+1,MH4+2))),MH26-HLOOKUP(MH4+3,Journalier_HLV_Inter,24,FALSE),IF(AND(WEEKDAY(MH4,2)=2,COUNTIF(Jours_fériés,MH4+1)),MH26-HLOOKUP(MH4+2,Journalier_HLV_Inter,24,FALSE),IF(AND(WEEKDAY(MH4,2)=3,COUNTIF(Jours_fériés,AND(MH4+1,MH4+2))),MH26-HLOOKUP(MH4+5,Journalier_HLV_Inter,24,FALSE),IF(AND(WEEKDAY(MH4,2)=3,COUNTIF(Jours_fériés,MH4+1)),MH26-HLOOKUP(MH4+2,Journalier_HLV_Inter,24,FALSE),IF(AND(WEEKDAY(MH4,2)=4,COUNTIF(Jours_fériés,MH4+1)),MH26-HLOOKUP(MH4+4,Journalier_HLV_Inter,24,FALSE),IF(AND(WEEKDAY(MH4,2)=4,COUNTIF(Jours_fériés,AND(MH4+1,MH4+4))),MH26-HLOOKUP(MH4+5,Journalier_HLV_Inter,24,FALSE),IF(AND(WEEKDAY(MH4,2)=5,COUNTIF(Jours_fériés,MH4+3)),MH26-HLOOKUP(MH4+4,Journalier_HLV_Inter,24,FALSE),IF(COUNTIF(Week_end,MH4),0,IF(COUNTIF(Jours_fériés,MH4),0,MH26-HLOOKUP(MH4+1,Journalier_HLV_Inter,24,FALSE)))))))))))))</f>
        <v>0</v>
      </c>
      <c r="MI35" s="70">
        <f>IF(WEEKDAY(MI4,2)=5,(MI26-HLOOKUP(MI4+3,Journalier_HLV_Inter,24,FALSE)),IF(AND(WEEKDAY(MI4,2)=1,COUNTIF(Jours_fériés,AND(MI4+1,IE+2))),MI26-HLOOKUP(MI4+3,Journalier_HLV_Inter,24,FALSE),IF(AND(WEEKDAY(MI4,2)=1,COUNTIF(Jours_fériés,MI4+1)),MI26-HLOOKUP(MI4+2,Journalier_HLV_Inter,24,FALSE),IF(AND(WEEKDAY(MI4,2)=2,COUNTIF(Jours_fériés,AND(MI4+1,MI4+2))),MI26-HLOOKUP(MI4+3,Journalier_HLV_Inter,24,FALSE),IF(AND(WEEKDAY(MI4,2)=2,COUNTIF(Jours_fériés,MI4+1)),MI26-HLOOKUP(MI4+2,Journalier_HLV_Inter,24,FALSE),IF(AND(WEEKDAY(MI4,2)=3,COUNTIF(Jours_fériés,AND(MI4+1,MI4+2))),MI26-HLOOKUP(MI4+5,Journalier_HLV_Inter,24,FALSE),IF(AND(WEEKDAY(MI4,2)=3,COUNTIF(Jours_fériés,MI4+1)),MI26-HLOOKUP(MI4+2,Journalier_HLV_Inter,24,FALSE),IF(AND(WEEKDAY(MI4,2)=4,COUNTIF(Jours_fériés,MI4+1)),MI26-HLOOKUP(MI4+4,Journalier_HLV_Inter,24,FALSE),IF(AND(WEEKDAY(MI4,2)=4,COUNTIF(Jours_fériés,AND(MI4+1,MI4+4))),MI26-HLOOKUP(MI4+5,Journalier_HLV_Inter,24,FALSE),IF(AND(WEEKDAY(MI4,2)=5,COUNTIF(Jours_fériés,MI4+3)),MI26-HLOOKUP(MI4+4,Journalier_HLV_Inter,24,FALSE),IF(COUNTIF(Week_end,MI4),0,IF(COUNTIF(Jours_fériés,MI4),0,MI26-HLOOKUP(MI4+1,Journalier_HLV_Inter,24,FALSE)))))))))))))</f>
        <v>0</v>
      </c>
      <c r="MJ35" s="70">
        <f>IF(WEEKDAY(MJ4,2)=5,(MJ26-HLOOKUP(MJ4+3,Journalier_HLV_Inter,24,FALSE)),IF(AND(WEEKDAY(MJ4,2)=1,COUNTIF(Jours_fériés,AND(MJ4+1,IE+2))),MJ26-HLOOKUP(MJ4+3,Journalier_HLV_Inter,24,FALSE),IF(AND(WEEKDAY(MJ4,2)=1,COUNTIF(Jours_fériés,MJ4+1)),MJ26-HLOOKUP(MJ4+2,Journalier_HLV_Inter,24,FALSE),IF(AND(WEEKDAY(MJ4,2)=2,COUNTIF(Jours_fériés,AND(MJ4+1,MJ4+2))),MJ26-HLOOKUP(MJ4+3,Journalier_HLV_Inter,24,FALSE),IF(AND(WEEKDAY(MJ4,2)=2,COUNTIF(Jours_fériés,MJ4+1)),MJ26-HLOOKUP(MJ4+2,Journalier_HLV_Inter,24,FALSE),IF(AND(WEEKDAY(MJ4,2)=3,COUNTIF(Jours_fériés,AND(MJ4+1,MJ4+2))),MJ26-HLOOKUP(MJ4+5,Journalier_HLV_Inter,24,FALSE),IF(AND(WEEKDAY(MJ4,2)=3,COUNTIF(Jours_fériés,MJ4+1)),MJ26-HLOOKUP(MJ4+2,Journalier_HLV_Inter,24,FALSE),IF(AND(WEEKDAY(MJ4,2)=4,COUNTIF(Jours_fériés,MJ4+1)),MJ26-HLOOKUP(MJ4+4,Journalier_HLV_Inter,24,FALSE),IF(AND(WEEKDAY(MJ4,2)=4,COUNTIF(Jours_fériés,AND(MJ4+1,MJ4+4))),MJ26-HLOOKUP(MJ4+5,Journalier_HLV_Inter,24,FALSE),IF(AND(WEEKDAY(MJ4,2)=5,COUNTIF(Jours_fériés,MJ4+3)),MJ26-HLOOKUP(MJ4+4,Journalier_HLV_Inter,24,FALSE),IF(COUNTIF(Week_end,MJ4),0,IF(COUNTIF(Jours_fériés,MJ4),0,MJ26-HLOOKUP(MJ4+1,Journalier_HLV_Inter,24,FALSE)))))))))))))</f>
        <v>0</v>
      </c>
      <c r="MK35" s="70">
        <f>IF(WEEKDAY(MK4,2)=5,(MK26-HLOOKUP(MK4+3,Journalier_HLV_Inter,24,FALSE)),IF(AND(WEEKDAY(MK4,2)=1,COUNTIF(Jours_fériés,AND(MK4+1,IE+2))),MK26-HLOOKUP(MK4+3,Journalier_HLV_Inter,24,FALSE),IF(AND(WEEKDAY(MK4,2)=1,COUNTIF(Jours_fériés,MK4+1)),MK26-HLOOKUP(MK4+2,Journalier_HLV_Inter,24,FALSE),IF(AND(WEEKDAY(MK4,2)=2,COUNTIF(Jours_fériés,AND(MK4+1,MK4+2))),MK26-HLOOKUP(MK4+3,Journalier_HLV_Inter,24,FALSE),IF(AND(WEEKDAY(MK4,2)=2,COUNTIF(Jours_fériés,MK4+1)),MK26-HLOOKUP(MK4+2,Journalier_HLV_Inter,24,FALSE),IF(AND(WEEKDAY(MK4,2)=3,COUNTIF(Jours_fériés,AND(MK4+1,MK4+2))),MK26-HLOOKUP(MK4+5,Journalier_HLV_Inter,24,FALSE),IF(AND(WEEKDAY(MK4,2)=3,COUNTIF(Jours_fériés,MK4+1)),MK26-HLOOKUP(MK4+2,Journalier_HLV_Inter,24,FALSE),IF(AND(WEEKDAY(MK4,2)=4,COUNTIF(Jours_fériés,MK4+1)),MK26-HLOOKUP(MK4+4,Journalier_HLV_Inter,24,FALSE),IF(AND(WEEKDAY(MK4,2)=4,COUNTIF(Jours_fériés,AND(MK4+1,MK4+4))),MK26-HLOOKUP(MK4+5,Journalier_HLV_Inter,24,FALSE),IF(AND(WEEKDAY(MK4,2)=5,COUNTIF(Jours_fériés,MK4+3)),MK26-HLOOKUP(MK4+4,Journalier_HLV_Inter,24,FALSE),IF(COUNTIF(Week_end,MK4),0,IF(COUNTIF(Jours_fériés,MK4),0,MK26-HLOOKUP(MK4+1,Journalier_HLV_Inter,24,FALSE)))))))))))))</f>
        <v>0</v>
      </c>
      <c r="ML35" s="70">
        <f>IF(WEEKDAY(ML4,2)=5,(ML26-HLOOKUP(ML4+3,Journalier_HLV_Inter,24,FALSE)),IF(AND(WEEKDAY(ML4,2)=1,COUNTIF(Jours_fériés,AND(ML4+1,IE+2))),ML26-HLOOKUP(ML4+3,Journalier_HLV_Inter,24,FALSE),IF(AND(WEEKDAY(ML4,2)=1,COUNTIF(Jours_fériés,ML4+1)),ML26-HLOOKUP(ML4+2,Journalier_HLV_Inter,24,FALSE),IF(AND(WEEKDAY(ML4,2)=2,COUNTIF(Jours_fériés,AND(ML4+1,ML4+2))),ML26-HLOOKUP(ML4+3,Journalier_HLV_Inter,24,FALSE),IF(AND(WEEKDAY(ML4,2)=2,COUNTIF(Jours_fériés,ML4+1)),ML26-HLOOKUP(ML4+2,Journalier_HLV_Inter,24,FALSE),IF(AND(WEEKDAY(ML4,2)=3,COUNTIF(Jours_fériés,AND(ML4+1,ML4+2))),ML26-HLOOKUP(ML4+5,Journalier_HLV_Inter,24,FALSE),IF(AND(WEEKDAY(ML4,2)=3,COUNTIF(Jours_fériés,ML4+1)),ML26-HLOOKUP(ML4+2,Journalier_HLV_Inter,24,FALSE),IF(AND(WEEKDAY(ML4,2)=4,COUNTIF(Jours_fériés,ML4+1)),ML26-HLOOKUP(ML4+4,Journalier_HLV_Inter,24,FALSE),IF(AND(WEEKDAY(ML4,2)=4,COUNTIF(Jours_fériés,AND(ML4+1,ML4+4))),ML26-HLOOKUP(ML4+5,Journalier_HLV_Inter,24,FALSE),IF(AND(WEEKDAY(ML4,2)=5,COUNTIF(Jours_fériés,ML4+3)),ML26-HLOOKUP(ML4+4,Journalier_HLV_Inter,24,FALSE),IF(COUNTIF(Week_end,ML4),0,IF(COUNTIF(Jours_fériés,ML4),0,ML26-HLOOKUP(ML4+1,Journalier_HLV_Inter,24,FALSE)))))))))))))</f>
        <v>0</v>
      </c>
      <c r="MM35" s="70">
        <f>IF(WEEKDAY(MM4,2)=5,(MM26-HLOOKUP(MM4+3,Journalier_HLV_Inter,24,FALSE)),IF(AND(WEEKDAY(MM4,2)=1,COUNTIF(Jours_fériés,AND(MM4+1,IE+2))),MM26-HLOOKUP(MM4+3,Journalier_HLV_Inter,24,FALSE),IF(AND(WEEKDAY(MM4,2)=1,COUNTIF(Jours_fériés,MM4+1)),MM26-HLOOKUP(MM4+2,Journalier_HLV_Inter,24,FALSE),IF(AND(WEEKDAY(MM4,2)=2,COUNTIF(Jours_fériés,AND(MM4+1,MM4+2))),MM26-HLOOKUP(MM4+3,Journalier_HLV_Inter,24,FALSE),IF(AND(WEEKDAY(MM4,2)=2,COUNTIF(Jours_fériés,MM4+1)),MM26-HLOOKUP(MM4+2,Journalier_HLV_Inter,24,FALSE),IF(AND(WEEKDAY(MM4,2)=3,COUNTIF(Jours_fériés,AND(MM4+1,MM4+2))),MM26-HLOOKUP(MM4+5,Journalier_HLV_Inter,24,FALSE),IF(AND(WEEKDAY(MM4,2)=3,COUNTIF(Jours_fériés,MM4+1)),MM26-HLOOKUP(MM4+2,Journalier_HLV_Inter,24,FALSE),IF(AND(WEEKDAY(MM4,2)=4,COUNTIF(Jours_fériés,MM4+1)),MM26-HLOOKUP(MM4+4,Journalier_HLV_Inter,24,FALSE),IF(AND(WEEKDAY(MM4,2)=4,COUNTIF(Jours_fériés,AND(MM4+1,MM4+4))),MM26-HLOOKUP(MM4+5,Journalier_HLV_Inter,24,FALSE),IF(AND(WEEKDAY(MM4,2)=5,COUNTIF(Jours_fériés,MM4+3)),MM26-HLOOKUP(MM4+4,Journalier_HLV_Inter,24,FALSE),IF(COUNTIF(Week_end,MM4),0,IF(COUNTIF(Jours_fériés,MM4),0,MM26-HLOOKUP(MM4+1,Journalier_HLV_Inter,24,FALSE)))))))))))))</f>
        <v>0</v>
      </c>
      <c r="MN35" s="70">
        <f>IF(WEEKDAY(MN4,2)=5,(MN26-HLOOKUP(MN4+3,Journalier_HLV_Inter,24,FALSE)),IF(AND(WEEKDAY(MN4,2)=1,COUNTIF(Jours_fériés,AND(MN4+1,IE+2))),MN26-HLOOKUP(MN4+3,Journalier_HLV_Inter,24,FALSE),IF(AND(WEEKDAY(MN4,2)=1,COUNTIF(Jours_fériés,MN4+1)),MN26-HLOOKUP(MN4+2,Journalier_HLV_Inter,24,FALSE),IF(AND(WEEKDAY(MN4,2)=2,COUNTIF(Jours_fériés,AND(MN4+1,MN4+2))),MN26-HLOOKUP(MN4+3,Journalier_HLV_Inter,24,FALSE),IF(AND(WEEKDAY(MN4,2)=2,COUNTIF(Jours_fériés,MN4+1)),MN26-HLOOKUP(MN4+2,Journalier_HLV_Inter,24,FALSE),IF(AND(WEEKDAY(MN4,2)=3,COUNTIF(Jours_fériés,AND(MN4+1,MN4+2))),MN26-HLOOKUP(MN4+5,Journalier_HLV_Inter,24,FALSE),IF(AND(WEEKDAY(MN4,2)=3,COUNTIF(Jours_fériés,MN4+1)),MN26-HLOOKUP(MN4+2,Journalier_HLV_Inter,24,FALSE),IF(AND(WEEKDAY(MN4,2)=4,COUNTIF(Jours_fériés,MN4+1)),MN26-HLOOKUP(MN4+4,Journalier_HLV_Inter,24,FALSE),IF(AND(WEEKDAY(MN4,2)=4,COUNTIF(Jours_fériés,AND(MN4+1,MN4+4))),MN26-HLOOKUP(MN4+5,Journalier_HLV_Inter,24,FALSE),IF(AND(WEEKDAY(MN4,2)=5,COUNTIF(Jours_fériés,MN4+3)),MN26-HLOOKUP(MN4+4,Journalier_HLV_Inter,24,FALSE),IF(COUNTIF(Week_end,MN4),0,IF(COUNTIF(Jours_fériés,MN4),0,MN26-HLOOKUP(MN4+1,Journalier_HLV_Inter,24,FALSE)))))))))))))</f>
        <v>0</v>
      </c>
      <c r="MO35" s="70">
        <f>IF(WEEKDAY(MO4,2)=5,(MO26-HLOOKUP(MO4+3,Journalier_HLV_Inter,24,FALSE)),IF(AND(WEEKDAY(MO4,2)=1,COUNTIF(Jours_fériés,AND(MO4+1,IE+2))),MO26-HLOOKUP(MO4+3,Journalier_HLV_Inter,24,FALSE),IF(AND(WEEKDAY(MO4,2)=1,COUNTIF(Jours_fériés,MO4+1)),MO26-HLOOKUP(MO4+2,Journalier_HLV_Inter,24,FALSE),IF(AND(WEEKDAY(MO4,2)=2,COUNTIF(Jours_fériés,AND(MO4+1,MO4+2))),MO26-HLOOKUP(MO4+3,Journalier_HLV_Inter,24,FALSE),IF(AND(WEEKDAY(MO4,2)=2,COUNTIF(Jours_fériés,MO4+1)),MO26-HLOOKUP(MO4+2,Journalier_HLV_Inter,24,FALSE),IF(AND(WEEKDAY(MO4,2)=3,COUNTIF(Jours_fériés,AND(MO4+1,MO4+2))),MO26-HLOOKUP(MO4+5,Journalier_HLV_Inter,24,FALSE),IF(AND(WEEKDAY(MO4,2)=3,COUNTIF(Jours_fériés,MO4+1)),MO26-HLOOKUP(MO4+2,Journalier_HLV_Inter,24,FALSE),IF(AND(WEEKDAY(MO4,2)=4,COUNTIF(Jours_fériés,MO4+1)),MO26-HLOOKUP(MO4+4,Journalier_HLV_Inter,24,FALSE),IF(AND(WEEKDAY(MO4,2)=4,COUNTIF(Jours_fériés,AND(MO4+1,MO4+4))),MO26-HLOOKUP(MO4+5,Journalier_HLV_Inter,24,FALSE),IF(AND(WEEKDAY(MO4,2)=5,COUNTIF(Jours_fériés,MO4+3)),MO26-HLOOKUP(MO4+4,Journalier_HLV_Inter,24,FALSE),IF(COUNTIF(Week_end,MO4),0,IF(COUNTIF(Jours_fériés,MO4),0,MO26-HLOOKUP(MO4+1,Journalier_HLV_Inter,24,FALSE)))))))))))))</f>
        <v>0</v>
      </c>
      <c r="MP35" s="70">
        <f>IF(WEEKDAY(MP4,2)=5,(MP26-HLOOKUP(MP4+3,Journalier_HLV_Inter,24,FALSE)),IF(AND(WEEKDAY(MP4,2)=1,COUNTIF(Jours_fériés,AND(MP4+1,IE+2))),MP26-HLOOKUP(MP4+3,Journalier_HLV_Inter,24,FALSE),IF(AND(WEEKDAY(MP4,2)=1,COUNTIF(Jours_fériés,MP4+1)),MP26-HLOOKUP(MP4+2,Journalier_HLV_Inter,24,FALSE),IF(AND(WEEKDAY(MP4,2)=2,COUNTIF(Jours_fériés,AND(MP4+1,MP4+2))),MP26-HLOOKUP(MP4+3,Journalier_HLV_Inter,24,FALSE),IF(AND(WEEKDAY(MP4,2)=2,COUNTIF(Jours_fériés,MP4+1)),MP26-HLOOKUP(MP4+2,Journalier_HLV_Inter,24,FALSE),IF(AND(WEEKDAY(MP4,2)=3,COUNTIF(Jours_fériés,AND(MP4+1,MP4+2))),MP26-HLOOKUP(MP4+5,Journalier_HLV_Inter,24,FALSE),IF(AND(WEEKDAY(MP4,2)=3,COUNTIF(Jours_fériés,MP4+1)),MP26-HLOOKUP(MP4+2,Journalier_HLV_Inter,24,FALSE),IF(AND(WEEKDAY(MP4,2)=4,COUNTIF(Jours_fériés,MP4+1)),MP26-HLOOKUP(MP4+4,Journalier_HLV_Inter,24,FALSE),IF(AND(WEEKDAY(MP4,2)=4,COUNTIF(Jours_fériés,AND(MP4+1,MP4+4))),MP26-HLOOKUP(MP4+5,Journalier_HLV_Inter,24,FALSE),IF(AND(WEEKDAY(MP4,2)=5,COUNTIF(Jours_fériés,MP4+3)),MP26-HLOOKUP(MP4+4,Journalier_HLV_Inter,24,FALSE),IF(COUNTIF(Week_end,MP4),0,IF(COUNTIF(Jours_fériés,MP4),0,MP26-HLOOKUP(MP4+1,Journalier_HLV_Inter,24,FALSE)))))))))))))</f>
        <v>0</v>
      </c>
      <c r="MQ35" s="70">
        <f>IF(WEEKDAY(MQ4,2)=5,(MQ26-HLOOKUP(MQ4+3,Journalier_HLV_Inter,24,FALSE)),IF(AND(WEEKDAY(MQ4,2)=1,COUNTIF(Jours_fériés,AND(MQ4+1,IE+2))),MQ26-HLOOKUP(MQ4+3,Journalier_HLV_Inter,24,FALSE),IF(AND(WEEKDAY(MQ4,2)=1,COUNTIF(Jours_fériés,MQ4+1)),MQ26-HLOOKUP(MQ4+2,Journalier_HLV_Inter,24,FALSE),IF(AND(WEEKDAY(MQ4,2)=2,COUNTIF(Jours_fériés,AND(MQ4+1,MQ4+2))),MQ26-HLOOKUP(MQ4+3,Journalier_HLV_Inter,24,FALSE),IF(AND(WEEKDAY(MQ4,2)=2,COUNTIF(Jours_fériés,MQ4+1)),MQ26-HLOOKUP(MQ4+2,Journalier_HLV_Inter,24,FALSE),IF(AND(WEEKDAY(MQ4,2)=3,COUNTIF(Jours_fériés,AND(MQ4+1,MQ4+2))),MQ26-HLOOKUP(MQ4+5,Journalier_HLV_Inter,24,FALSE),IF(AND(WEEKDAY(MQ4,2)=3,COUNTIF(Jours_fériés,MQ4+1)),MQ26-HLOOKUP(MQ4+2,Journalier_HLV_Inter,24,FALSE),IF(AND(WEEKDAY(MQ4,2)=4,COUNTIF(Jours_fériés,MQ4+1)),MQ26-HLOOKUP(MQ4+4,Journalier_HLV_Inter,24,FALSE),IF(AND(WEEKDAY(MQ4,2)=4,COUNTIF(Jours_fériés,AND(MQ4+1,MQ4+4))),MQ26-HLOOKUP(MQ4+5,Journalier_HLV_Inter,24,FALSE),IF(AND(WEEKDAY(MQ4,2)=5,COUNTIF(Jours_fériés,MQ4+3)),MQ26-HLOOKUP(MQ4+4,Journalier_HLV_Inter,24,FALSE),IF(COUNTIF(Week_end,MQ4),0,IF(COUNTIF(Jours_fériés,MQ4),0,MQ26-HLOOKUP(MQ4+1,Journalier_HLV_Inter,24,FALSE)))))))))))))</f>
        <v>0</v>
      </c>
      <c r="MR35" s="70">
        <f>IF(WEEKDAY(MR4,2)=5,(MR26-HLOOKUP(MR4+3,Journalier_HLV_Inter,24,FALSE)),IF(AND(WEEKDAY(MR4,2)=1,COUNTIF(Jours_fériés,AND(MR4+1,IE+2))),MR26-HLOOKUP(MR4+3,Journalier_HLV_Inter,24,FALSE),IF(AND(WEEKDAY(MR4,2)=1,COUNTIF(Jours_fériés,MR4+1)),MR26-HLOOKUP(MR4+2,Journalier_HLV_Inter,24,FALSE),IF(AND(WEEKDAY(MR4,2)=2,COUNTIF(Jours_fériés,AND(MR4+1,MR4+2))),MR26-HLOOKUP(MR4+3,Journalier_HLV_Inter,24,FALSE),IF(AND(WEEKDAY(MR4,2)=2,COUNTIF(Jours_fériés,MR4+1)),MR26-HLOOKUP(MR4+2,Journalier_HLV_Inter,24,FALSE),IF(AND(WEEKDAY(MR4,2)=3,COUNTIF(Jours_fériés,AND(MR4+1,MR4+2))),MR26-HLOOKUP(MR4+5,Journalier_HLV_Inter,24,FALSE),IF(AND(WEEKDAY(MR4,2)=3,COUNTIF(Jours_fériés,MR4+1)),MR26-HLOOKUP(MR4+2,Journalier_HLV_Inter,24,FALSE),IF(AND(WEEKDAY(MR4,2)=4,COUNTIF(Jours_fériés,MR4+1)),MR26-HLOOKUP(MR4+4,Journalier_HLV_Inter,24,FALSE),IF(AND(WEEKDAY(MR4,2)=4,COUNTIF(Jours_fériés,AND(MR4+1,MR4+4))),MR26-HLOOKUP(MR4+5,Journalier_HLV_Inter,24,FALSE),IF(AND(WEEKDAY(MR4,2)=5,COUNTIF(Jours_fériés,MR4+3)),MR26-HLOOKUP(MR4+4,Journalier_HLV_Inter,24,FALSE),IF(COUNTIF(Week_end,MR4),0,IF(COUNTIF(Jours_fériés,MR4),0,MR26-HLOOKUP(MR4+1,Journalier_HLV_Inter,24,FALSE)))))))))))))</f>
        <v>0</v>
      </c>
      <c r="MS35" s="70">
        <f>IF(WEEKDAY(MS4,2)=5,(MS26-HLOOKUP(MS4+3,Journalier_HLV_Inter,24,FALSE)),IF(AND(WEEKDAY(MS4,2)=1,COUNTIF(Jours_fériés,AND(MS4+1,IE+2))),MS26-HLOOKUP(MS4+3,Journalier_HLV_Inter,24,FALSE),IF(AND(WEEKDAY(MS4,2)=1,COUNTIF(Jours_fériés,MS4+1)),MS26-HLOOKUP(MS4+2,Journalier_HLV_Inter,24,FALSE),IF(AND(WEEKDAY(MS4,2)=2,COUNTIF(Jours_fériés,AND(MS4+1,MS4+2))),MS26-HLOOKUP(MS4+3,Journalier_HLV_Inter,24,FALSE),IF(AND(WEEKDAY(MS4,2)=2,COUNTIF(Jours_fériés,MS4+1)),MS26-HLOOKUP(MS4+2,Journalier_HLV_Inter,24,FALSE),IF(AND(WEEKDAY(MS4,2)=3,COUNTIF(Jours_fériés,AND(MS4+1,MS4+2))),MS26-HLOOKUP(MS4+5,Journalier_HLV_Inter,24,FALSE),IF(AND(WEEKDAY(MS4,2)=3,COUNTIF(Jours_fériés,MS4+1)),MS26-HLOOKUP(MS4+2,Journalier_HLV_Inter,24,FALSE),IF(AND(WEEKDAY(MS4,2)=4,COUNTIF(Jours_fériés,MS4+1)),MS26-HLOOKUP(MS4+4,Journalier_HLV_Inter,24,FALSE),IF(AND(WEEKDAY(MS4,2)=4,COUNTIF(Jours_fériés,AND(MS4+1,MS4+4))),MS26-HLOOKUP(MS4+5,Journalier_HLV_Inter,24,FALSE),IF(AND(WEEKDAY(MS4,2)=5,COUNTIF(Jours_fériés,MS4+3)),MS26-HLOOKUP(MS4+4,Journalier_HLV_Inter,24,FALSE),IF(COUNTIF(Week_end,MS4),0,IF(COUNTIF(Jours_fériés,MS4),0,MS26-HLOOKUP(MS4+1,Journalier_HLV_Inter,24,FALSE)))))))))))))</f>
        <v>0</v>
      </c>
      <c r="MT35" s="70">
        <f>IF(WEEKDAY(MT4,2)=5,(MT26-HLOOKUP(MT4+3,Journalier_HLV_Inter,24,FALSE)),IF(AND(WEEKDAY(MT4,2)=1,COUNTIF(Jours_fériés,AND(MT4+1,IE+2))),MT26-HLOOKUP(MT4+3,Journalier_HLV_Inter,24,FALSE),IF(AND(WEEKDAY(MT4,2)=1,COUNTIF(Jours_fériés,MT4+1)),MT26-HLOOKUP(MT4+2,Journalier_HLV_Inter,24,FALSE),IF(AND(WEEKDAY(MT4,2)=2,COUNTIF(Jours_fériés,AND(MT4+1,MT4+2))),MT26-HLOOKUP(MT4+3,Journalier_HLV_Inter,24,FALSE),IF(AND(WEEKDAY(MT4,2)=2,COUNTIF(Jours_fériés,MT4+1)),MT26-HLOOKUP(MT4+2,Journalier_HLV_Inter,24,FALSE),IF(AND(WEEKDAY(MT4,2)=3,COUNTIF(Jours_fériés,AND(MT4+1,MT4+2))),MT26-HLOOKUP(MT4+5,Journalier_HLV_Inter,24,FALSE),IF(AND(WEEKDAY(MT4,2)=3,COUNTIF(Jours_fériés,MT4+1)),MT26-HLOOKUP(MT4+2,Journalier_HLV_Inter,24,FALSE),IF(AND(WEEKDAY(MT4,2)=4,COUNTIF(Jours_fériés,MT4+1)),MT26-HLOOKUP(MT4+4,Journalier_HLV_Inter,24,FALSE),IF(AND(WEEKDAY(MT4,2)=4,COUNTIF(Jours_fériés,AND(MT4+1,MT4+4))),MT26-HLOOKUP(MT4+5,Journalier_HLV_Inter,24,FALSE),IF(AND(WEEKDAY(MT4,2)=5,COUNTIF(Jours_fériés,MT4+3)),MT26-HLOOKUP(MT4+4,Journalier_HLV_Inter,24,FALSE),IF(COUNTIF(Week_end,MT4),0,IF(COUNTIF(Jours_fériés,MT4),0,MT26-HLOOKUP(MT4+1,Journalier_HLV_Inter,24,FALSE)))))))))))))</f>
        <v>0</v>
      </c>
      <c r="MU35" s="70">
        <f>IF(WEEKDAY(MU4,2)=5,(MU26-HLOOKUP(MU4+3,Journalier_HLV_Inter,24,FALSE)),IF(AND(WEEKDAY(MU4,2)=1,COUNTIF(Jours_fériés,AND(MU4+1,IE+2))),MU26-HLOOKUP(MU4+3,Journalier_HLV_Inter,24,FALSE),IF(AND(WEEKDAY(MU4,2)=1,COUNTIF(Jours_fériés,MU4+1)),MU26-HLOOKUP(MU4+2,Journalier_HLV_Inter,24,FALSE),IF(AND(WEEKDAY(MU4,2)=2,COUNTIF(Jours_fériés,AND(MU4+1,MU4+2))),MU26-HLOOKUP(MU4+3,Journalier_HLV_Inter,24,FALSE),IF(AND(WEEKDAY(MU4,2)=2,COUNTIF(Jours_fériés,MU4+1)),MU26-HLOOKUP(MU4+2,Journalier_HLV_Inter,24,FALSE),IF(AND(WEEKDAY(MU4,2)=3,COUNTIF(Jours_fériés,AND(MU4+1,MU4+2))),MU26-HLOOKUP(MU4+5,Journalier_HLV_Inter,24,FALSE),IF(AND(WEEKDAY(MU4,2)=3,COUNTIF(Jours_fériés,MU4+1)),MU26-HLOOKUP(MU4+2,Journalier_HLV_Inter,24,FALSE),IF(AND(WEEKDAY(MU4,2)=4,COUNTIF(Jours_fériés,MU4+1)),MU26-HLOOKUP(MU4+4,Journalier_HLV_Inter,24,FALSE),IF(AND(WEEKDAY(MU4,2)=4,COUNTIF(Jours_fériés,AND(MU4+1,MU4+4))),MU26-HLOOKUP(MU4+5,Journalier_HLV_Inter,24,FALSE),IF(AND(WEEKDAY(MU4,2)=5,COUNTIF(Jours_fériés,MU4+3)),MU26-HLOOKUP(MU4+4,Journalier_HLV_Inter,24,FALSE),IF(COUNTIF(Week_end,MU4),0,IF(COUNTIF(Jours_fériés,MU4),0,MU26-HLOOKUP(MU4+1,Journalier_HLV_Inter,24,FALSE)))))))))))))</f>
        <v>0</v>
      </c>
      <c r="MV35" s="70">
        <f>IF(WEEKDAY(MV4,2)=5,(MV26-HLOOKUP(MV4+3,Journalier_HLV_Inter,24,FALSE)),IF(AND(WEEKDAY(MV4,2)=1,COUNTIF(Jours_fériés,AND(MV4+1,IE+2))),MV26-HLOOKUP(MV4+3,Journalier_HLV_Inter,24,FALSE),IF(AND(WEEKDAY(MV4,2)=1,COUNTIF(Jours_fériés,MV4+1)),MV26-HLOOKUP(MV4+2,Journalier_HLV_Inter,24,FALSE),IF(AND(WEEKDAY(MV4,2)=2,COUNTIF(Jours_fériés,AND(MV4+1,MV4+2))),MV26-HLOOKUP(MV4+3,Journalier_HLV_Inter,24,FALSE),IF(AND(WEEKDAY(MV4,2)=2,COUNTIF(Jours_fériés,MV4+1)),MV26-HLOOKUP(MV4+2,Journalier_HLV_Inter,24,FALSE),IF(AND(WEEKDAY(MV4,2)=3,COUNTIF(Jours_fériés,AND(MV4+1,MV4+2))),MV26-HLOOKUP(MV4+5,Journalier_HLV_Inter,24,FALSE),IF(AND(WEEKDAY(MV4,2)=3,COUNTIF(Jours_fériés,MV4+1)),MV26-HLOOKUP(MV4+2,Journalier_HLV_Inter,24,FALSE),IF(AND(WEEKDAY(MV4,2)=4,COUNTIF(Jours_fériés,MV4+1)),MV26-HLOOKUP(MV4+4,Journalier_HLV_Inter,24,FALSE),IF(AND(WEEKDAY(MV4,2)=4,COUNTIF(Jours_fériés,AND(MV4+1,MV4+4))),MV26-HLOOKUP(MV4+5,Journalier_HLV_Inter,24,FALSE),IF(AND(WEEKDAY(MV4,2)=5,COUNTIF(Jours_fériés,MV4+3)),MV26-HLOOKUP(MV4+4,Journalier_HLV_Inter,24,FALSE),IF(COUNTIF(Week_end,MV4),0,IF(COUNTIF(Jours_fériés,MV4),0,MV26-HLOOKUP(MV4+1,Journalier_HLV_Inter,24,FALSE)))))))))))))</f>
        <v>0</v>
      </c>
      <c r="MW35" s="70">
        <f>IF(WEEKDAY(MW4,2)=5,(MW26-HLOOKUP(MW4+3,Journalier_HLV_Inter,24,FALSE)),IF(AND(WEEKDAY(MW4,2)=1,COUNTIF(Jours_fériés,AND(MW4+1,IE+2))),MW26-HLOOKUP(MW4+3,Journalier_HLV_Inter,24,FALSE),IF(AND(WEEKDAY(MW4,2)=1,COUNTIF(Jours_fériés,MW4+1)),MW26-HLOOKUP(MW4+2,Journalier_HLV_Inter,24,FALSE),IF(AND(WEEKDAY(MW4,2)=2,COUNTIF(Jours_fériés,AND(MW4+1,MW4+2))),MW26-HLOOKUP(MW4+3,Journalier_HLV_Inter,24,FALSE),IF(AND(WEEKDAY(MW4,2)=2,COUNTIF(Jours_fériés,MW4+1)),MW26-HLOOKUP(MW4+2,Journalier_HLV_Inter,24,FALSE),IF(AND(WEEKDAY(MW4,2)=3,COUNTIF(Jours_fériés,AND(MW4+1,MW4+2))),MW26-HLOOKUP(MW4+5,Journalier_HLV_Inter,24,FALSE),IF(AND(WEEKDAY(MW4,2)=3,COUNTIF(Jours_fériés,MW4+1)),MW26-HLOOKUP(MW4+2,Journalier_HLV_Inter,24,FALSE),IF(AND(WEEKDAY(MW4,2)=4,COUNTIF(Jours_fériés,MW4+1)),MW26-HLOOKUP(MW4+4,Journalier_HLV_Inter,24,FALSE),IF(AND(WEEKDAY(MW4,2)=4,COUNTIF(Jours_fériés,AND(MW4+1,MW4+4))),MW26-HLOOKUP(MW4+5,Journalier_HLV_Inter,24,FALSE),IF(AND(WEEKDAY(MW4,2)=5,COUNTIF(Jours_fériés,MW4+3)),MW26-HLOOKUP(MW4+4,Journalier_HLV_Inter,24,FALSE),IF(COUNTIF(Week_end,MW4),0,IF(COUNTIF(Jours_fériés,MW4),0,MW26-HLOOKUP(MW4+1,Journalier_HLV_Inter,24,FALSE)))))))))))))</f>
        <v>0</v>
      </c>
      <c r="MX35" s="70">
        <f>IF(WEEKDAY(MX4,2)=5,(MX26-HLOOKUP(MX4+3,Journalier_HLV_Inter,24,FALSE)),IF(AND(WEEKDAY(MX4,2)=1,COUNTIF(Jours_fériés,AND(MX4+1,IE+2))),MX26-HLOOKUP(MX4+3,Journalier_HLV_Inter,24,FALSE),IF(AND(WEEKDAY(MX4,2)=1,COUNTIF(Jours_fériés,MX4+1)),MX26-HLOOKUP(MX4+2,Journalier_HLV_Inter,24,FALSE),IF(AND(WEEKDAY(MX4,2)=2,COUNTIF(Jours_fériés,AND(MX4+1,MX4+2))),MX26-HLOOKUP(MX4+3,Journalier_HLV_Inter,24,FALSE),IF(AND(WEEKDAY(MX4,2)=2,COUNTIF(Jours_fériés,MX4+1)),MX26-HLOOKUP(MX4+2,Journalier_HLV_Inter,24,FALSE),IF(AND(WEEKDAY(MX4,2)=3,COUNTIF(Jours_fériés,AND(MX4+1,MX4+2))),MX26-HLOOKUP(MX4+5,Journalier_HLV_Inter,24,FALSE),IF(AND(WEEKDAY(MX4,2)=3,COUNTIF(Jours_fériés,MX4+1)),MX26-HLOOKUP(MX4+2,Journalier_HLV_Inter,24,FALSE),IF(AND(WEEKDAY(MX4,2)=4,COUNTIF(Jours_fériés,MX4+1)),MX26-HLOOKUP(MX4+4,Journalier_HLV_Inter,24,FALSE),IF(AND(WEEKDAY(MX4,2)=4,COUNTIF(Jours_fériés,AND(MX4+1,MX4+4))),MX26-HLOOKUP(MX4+5,Journalier_HLV_Inter,24,FALSE),IF(AND(WEEKDAY(MX4,2)=5,COUNTIF(Jours_fériés,MX4+3)),MX26-HLOOKUP(MX4+4,Journalier_HLV_Inter,24,FALSE),IF(COUNTIF(Week_end,MX4),0,IF(COUNTIF(Jours_fériés,MX4),0,MX26-HLOOKUP(MX4+1,Journalier_HLV_Inter,24,FALSE)))))))))))))</f>
        <v>0</v>
      </c>
      <c r="MY35" s="70">
        <f>IF(WEEKDAY(MY4,2)=5,(MY26-HLOOKUP(MY4+3,Journalier_HLV_Inter,24,FALSE)),IF(AND(WEEKDAY(MY4,2)=1,COUNTIF(Jours_fériés,AND(MY4+1,IE+2))),MY26-HLOOKUP(MY4+3,Journalier_HLV_Inter,24,FALSE),IF(AND(WEEKDAY(MY4,2)=1,COUNTIF(Jours_fériés,MY4+1)),MY26-HLOOKUP(MY4+2,Journalier_HLV_Inter,24,FALSE),IF(AND(WEEKDAY(MY4,2)=2,COUNTIF(Jours_fériés,AND(MY4+1,MY4+2))),MY26-HLOOKUP(MY4+3,Journalier_HLV_Inter,24,FALSE),IF(AND(WEEKDAY(MY4,2)=2,COUNTIF(Jours_fériés,MY4+1)),MY26-HLOOKUP(MY4+2,Journalier_HLV_Inter,24,FALSE),IF(AND(WEEKDAY(MY4,2)=3,COUNTIF(Jours_fériés,AND(MY4+1,MY4+2))),MY26-HLOOKUP(MY4+5,Journalier_HLV_Inter,24,FALSE),IF(AND(WEEKDAY(MY4,2)=3,COUNTIF(Jours_fériés,MY4+1)),MY26-HLOOKUP(MY4+2,Journalier_HLV_Inter,24,FALSE),IF(AND(WEEKDAY(MY4,2)=4,COUNTIF(Jours_fériés,MY4+1)),MY26-HLOOKUP(MY4+4,Journalier_HLV_Inter,24,FALSE),IF(AND(WEEKDAY(MY4,2)=4,COUNTIF(Jours_fériés,AND(MY4+1,MY4+4))),MY26-HLOOKUP(MY4+5,Journalier_HLV_Inter,24,FALSE),IF(AND(WEEKDAY(MY4,2)=5,COUNTIF(Jours_fériés,MY4+3)),MY26-HLOOKUP(MY4+4,Journalier_HLV_Inter,24,FALSE),IF(COUNTIF(Week_end,MY4),0,IF(COUNTIF(Jours_fériés,MY4),0,MY26-HLOOKUP(MY4+1,Journalier_HLV_Inter,24,FALSE)))))))))))))</f>
        <v>0</v>
      </c>
      <c r="MZ35" s="70">
        <f>IF(WEEKDAY(MZ4,2)=5,(MZ26-HLOOKUP(MZ4+3,Journalier_HLV_Inter,24,FALSE)),IF(AND(WEEKDAY(MZ4,2)=1,COUNTIF(Jours_fériés,AND(MZ4+1,IE+2))),MZ26-HLOOKUP(MZ4+3,Journalier_HLV_Inter,24,FALSE),IF(AND(WEEKDAY(MZ4,2)=1,COUNTIF(Jours_fériés,MZ4+1)),MZ26-HLOOKUP(MZ4+2,Journalier_HLV_Inter,24,FALSE),IF(AND(WEEKDAY(MZ4,2)=2,COUNTIF(Jours_fériés,AND(MZ4+1,MZ4+2))),MZ26-HLOOKUP(MZ4+3,Journalier_HLV_Inter,24,FALSE),IF(AND(WEEKDAY(MZ4,2)=2,COUNTIF(Jours_fériés,MZ4+1)),MZ26-HLOOKUP(MZ4+2,Journalier_HLV_Inter,24,FALSE),IF(AND(WEEKDAY(MZ4,2)=3,COUNTIF(Jours_fériés,AND(MZ4+1,MZ4+2))),MZ26-HLOOKUP(MZ4+5,Journalier_HLV_Inter,24,FALSE),IF(AND(WEEKDAY(MZ4,2)=3,COUNTIF(Jours_fériés,MZ4+1)),MZ26-HLOOKUP(MZ4+2,Journalier_HLV_Inter,24,FALSE),IF(AND(WEEKDAY(MZ4,2)=4,COUNTIF(Jours_fériés,MZ4+1)),MZ26-HLOOKUP(MZ4+4,Journalier_HLV_Inter,24,FALSE),IF(AND(WEEKDAY(MZ4,2)=4,COUNTIF(Jours_fériés,AND(MZ4+1,MZ4+4))),MZ26-HLOOKUP(MZ4+5,Journalier_HLV_Inter,24,FALSE),IF(AND(WEEKDAY(MZ4,2)=5,COUNTIF(Jours_fériés,MZ4+3)),MZ26-HLOOKUP(MZ4+4,Journalier_HLV_Inter,24,FALSE),IF(COUNTIF(Week_end,MZ4),0,IF(COUNTIF(Jours_fériés,MZ4),0,MZ26-HLOOKUP(MZ4+1,Journalier_HLV_Inter,24,FALSE)))))))))))))</f>
        <v>0</v>
      </c>
      <c r="NA35" s="70">
        <f>IF(WEEKDAY(NA4,2)=5,(NA26-HLOOKUP(NA4+3,Journalier_HLV_Inter,24,FALSE)),IF(AND(WEEKDAY(NA4,2)=1,COUNTIF(Jours_fériés,AND(NA4+1,IE+2))),NA26-HLOOKUP(NA4+3,Journalier_HLV_Inter,24,FALSE),IF(AND(WEEKDAY(NA4,2)=1,COUNTIF(Jours_fériés,NA4+1)),NA26-HLOOKUP(NA4+2,Journalier_HLV_Inter,24,FALSE),IF(AND(WEEKDAY(NA4,2)=2,COUNTIF(Jours_fériés,AND(NA4+1,NA4+2))),NA26-HLOOKUP(NA4+3,Journalier_HLV_Inter,24,FALSE),IF(AND(WEEKDAY(NA4,2)=2,COUNTIF(Jours_fériés,NA4+1)),NA26-HLOOKUP(NA4+2,Journalier_HLV_Inter,24,FALSE),IF(AND(WEEKDAY(NA4,2)=3,COUNTIF(Jours_fériés,AND(NA4+1,NA4+2))),NA26-HLOOKUP(NA4+5,Journalier_HLV_Inter,24,FALSE),IF(AND(WEEKDAY(NA4,2)=3,COUNTIF(Jours_fériés,NA4+1)),NA26-HLOOKUP(NA4+2,Journalier_HLV_Inter,24,FALSE),IF(AND(WEEKDAY(NA4,2)=4,COUNTIF(Jours_fériés,NA4+1)),NA26-HLOOKUP(NA4+4,Journalier_HLV_Inter,24,FALSE),IF(AND(WEEKDAY(NA4,2)=4,COUNTIF(Jours_fériés,AND(NA4+1,NA4+4))),NA26-HLOOKUP(NA4+5,Journalier_HLV_Inter,24,FALSE),IF(AND(WEEKDAY(NA4,2)=5,COUNTIF(Jours_fériés,NA4+3)),NA26-HLOOKUP(NA4+4,Journalier_HLV_Inter,24,FALSE),IF(COUNTIF(Week_end,NA4),0,IF(COUNTIF(Jours_fériés,NA4),0,NA26-HLOOKUP(NA4+1,Journalier_HLV_Inter,24,FALSE)))))))))))))</f>
        <v>0</v>
      </c>
      <c r="NB35" s="70" t="e">
        <f>IF(WEEKDAY(NB4,2)=5,(NB26-HLOOKUP(NB4+3,Journalier_HLV_Inter,24,FALSE)),IF(AND(WEEKDAY(NB4,2)=1,COUNTIF(Jours_fériés,AND(NB4+1,IE+2))),NB26-HLOOKUP(NB4+3,Journalier_HLV_Inter,24,FALSE),IF(AND(WEEKDAY(NB4,2)=1,COUNTIF(Jours_fériés,NB4+1)),NB26-HLOOKUP(NB4+2,Journalier_HLV_Inter,24,FALSE),IF(AND(WEEKDAY(NB4,2)=2,COUNTIF(Jours_fériés,AND(NB4+1,NB4+2))),NB26-HLOOKUP(NB4+3,Journalier_HLV_Inter,24,FALSE),IF(AND(WEEKDAY(NB4,2)=2,COUNTIF(Jours_fériés,NB4+1)),NB26-HLOOKUP(NB4+2,Journalier_HLV_Inter,24,FALSE),IF(AND(WEEKDAY(NB4,2)=3,COUNTIF(Jours_fériés,AND(NB4+1,NB4+2))),NB26-HLOOKUP(NB4+5,Journalier_HLV_Inter,24,FALSE),IF(AND(WEEKDAY(NB4,2)=3,COUNTIF(Jours_fériés,NB4+1)),NB26-HLOOKUP(NB4+2,Journalier_HLV_Inter,24,FALSE),IF(AND(WEEKDAY(NB4,2)=4,COUNTIF(Jours_fériés,NB4+1)),NB26-HLOOKUP(NB4+4,Journalier_HLV_Inter,24,FALSE),IF(AND(WEEKDAY(NB4,2)=4,COUNTIF(Jours_fériés,AND(NB4+1,NB4+4))),NB26-HLOOKUP(NB4+5,Journalier_HLV_Inter,24,FALSE),IF(AND(WEEKDAY(NB4,2)=5,COUNTIF(Jours_fériés,NB4+3)),NB26-HLOOKUP(NB4+4,Journalier_HLV_Inter,24,FALSE),IF(COUNTIF(Week_end,NB4),0,IF(COUNTIF(Jours_fériés,NB4),0,NB26-HLOOKUP(NB4+1,Journalier_HLV_Inter,24,FALSE)))))))))))))</f>
        <v>#N/A</v>
      </c>
      <c r="NC35" s="70">
        <f>IF(WEEKDAY(NC4,2)=5,(NC26-HLOOKUP(NC4+3,Journalier_HLV_Inter,24,FALSE)),IF(AND(WEEKDAY(NC4,2)=1,COUNTIF(Jours_fériés,AND(NC4+1,IE+2))),NC26-HLOOKUP(NC4+3,Journalier_HLV_Inter,24,FALSE),IF(AND(WEEKDAY(NC4,2)=1,COUNTIF(Jours_fériés,NC4+1)),NC26-HLOOKUP(NC4+2,Journalier_HLV_Inter,24,FALSE),IF(AND(WEEKDAY(NC4,2)=2,COUNTIF(Jours_fériés,AND(NC4+1,NC4+2))),NC26-HLOOKUP(NC4+3,Journalier_HLV_Inter,24,FALSE),IF(AND(WEEKDAY(NC4,2)=2,COUNTIF(Jours_fériés,NC4+1)),NC26-HLOOKUP(NC4+2,Journalier_HLV_Inter,24,FALSE),IF(AND(WEEKDAY(NC4,2)=3,COUNTIF(Jours_fériés,AND(NC4+1,NC4+2))),NC26-HLOOKUP(NC4+5,Journalier_HLV_Inter,24,FALSE),IF(AND(WEEKDAY(NC4,2)=3,COUNTIF(Jours_fériés,NC4+1)),NC26-HLOOKUP(NC4+2,Journalier_HLV_Inter,24,FALSE),IF(AND(WEEKDAY(NC4,2)=4,COUNTIF(Jours_fériés,NC4+1)),NC26-HLOOKUP(NC4+4,Journalier_HLV_Inter,24,FALSE),IF(AND(WEEKDAY(NC4,2)=4,COUNTIF(Jours_fériés,AND(NC4+1,NC4+4))),NC26-HLOOKUP(NC4+5,Journalier_HLV_Inter,24,FALSE),IF(AND(WEEKDAY(NC4,2)=5,COUNTIF(Jours_fériés,NC4+3)),NC26-HLOOKUP(NC4+4,Journalier_HLV_Inter,24,FALSE),IF(COUNTIF(Week_end,NC4),0,IF(COUNTIF(Jours_fériés,NC4),0,NC26-HLOOKUP(NC4+1,Journalier_HLV_Inter,24,FALSE)))))))))))))</f>
        <v>0</v>
      </c>
      <c r="ND35" s="70" t="e">
        <f>IF(WEEKDAY(ND4,2)=5,(ND26-HLOOKUP(ND4+3,Journalier_HLV_Inter,24,FALSE)),IF(AND(WEEKDAY(ND4,2)=1,COUNTIF(Jours_fériés,AND(ND4+1,IE+2))),ND26-HLOOKUP(ND4+3,Journalier_HLV_Inter,24,FALSE),IF(AND(WEEKDAY(ND4,2)=1,COUNTIF(Jours_fériés,ND4+1)),ND26-HLOOKUP(ND4+2,Journalier_HLV_Inter,24,FALSE),IF(AND(WEEKDAY(ND4,2)=2,COUNTIF(Jours_fériés,AND(ND4+1,ND4+2))),ND26-HLOOKUP(ND4+3,Journalier_HLV_Inter,24,FALSE),IF(AND(WEEKDAY(ND4,2)=2,COUNTIF(Jours_fériés,ND4+1)),ND26-HLOOKUP(ND4+2,Journalier_HLV_Inter,24,FALSE),IF(AND(WEEKDAY(ND4,2)=3,COUNTIF(Jours_fériés,AND(ND4+1,ND4+2))),ND26-HLOOKUP(ND4+5,Journalier_HLV_Inter,24,FALSE),IF(AND(WEEKDAY(ND4,2)=3,COUNTIF(Jours_fériés,ND4+1)),ND26-HLOOKUP(ND4+2,Journalier_HLV_Inter,24,FALSE),IF(AND(WEEKDAY(ND4,2)=4,COUNTIF(Jours_fériés,ND4+1)),ND26-HLOOKUP(ND4+4,Journalier_HLV_Inter,24,FALSE),IF(AND(WEEKDAY(ND4,2)=4,COUNTIF(Jours_fériés,AND(ND4+1,ND4+4))),ND26-HLOOKUP(ND4+5,Journalier_HLV_Inter,24,FALSE),IF(AND(WEEKDAY(ND4,2)=5,COUNTIF(Jours_fériés,ND4+3)),ND26-HLOOKUP(ND4+4,Journalier_HLV_Inter,24,FALSE),IF(COUNTIF(Week_end,ND4),0,IF(COUNTIF(Jours_fériés,ND4),0,ND26-HLOOKUP(ND4+1,Journalier_HLV_Inter,24,FALSE)))))))))))))</f>
        <v>#N/A</v>
      </c>
    </row>
    <row r="36" spans="1:368" s="58" customFormat="1" x14ac:dyDescent="0.35">
      <c r="A36" s="71" t="s">
        <v>16</v>
      </c>
      <c r="E36" s="70">
        <f>IF(WEEKDAY(E4,2)=5,(E27-HLOOKUP(E4+3,Journalier_HLV_Inter,25,FALSE)),IF(AND(WEEKDAY(E4,2)=1,COUNTIF(Jours_fériés,AND(E4+1,IE+2))),E27-HLOOKUP(E4+3,Journalier_HLV_Inter,25,FALSE),IF(AND(WEEKDAY(E4,2)=1,COUNTIF(Jours_fériés,E4+1)),E27-HLOOKUP(E4+2,Journalier_HLV_Inter,25,FALSE),IF(AND(WEEKDAY(E4,2)=2,COUNTIF(Jours_fériés,AND(E4+1,E4+2))),E27-HLOOKUP(E4+3,Journalier_HLV_Inter,25,FALSE),IF(AND(WEEKDAY(E4,2)=2,COUNTIF(Jours_fériés,E4+1)),E27-HLOOKUP(E4+2,Journalier_HLV_Inter,25,FALSE),IF(AND(WEEKDAY(E4,2)=3,COUNTIF(Jours_fériés,AND(E4+1,E4+2))),E27-HLOOKUP(E4+5,Journalier_HLV_Inter,25,FALSE),IF(AND(WEEKDAY(E4,2)=3,COUNTIF(Jours_fériés,E4+1)),E27-HLOOKUP(E4+2,Journalier_HLV_Inter,25,FALSE),IF(AND(WEEKDAY(E4,2)=4,COUNTIF(Jours_fériés,E4+1)),E27-HLOOKUP(E4+4,Journalier_HLV_Inter,25,FALSE),IF(AND(WEEKDAY(E4,2)=4,COUNTIF(Jours_fériés,AND(E4+1,E4+4))),E27-HLOOKUP(E4+5,Journalier_HLV_Inter,25,FALSE),IF(AND(WEEKDAY(E4,2)=5,COUNTIF(Jours_fériés,E4+3)),E27-HLOOKUP(E4+4,Journalier_HLV_Inter,25,FALSE),IF(COUNTIF(Week_end,E4),0,IF(COUNTIF(Jours_fériés,E4),0,E27-HLOOKUP(E4+1,Journalier_HLV_Inter,25,FALSE)))))))))))))</f>
        <v>0</v>
      </c>
      <c r="F36" s="70">
        <f>IF(WEEKDAY(F4,2)=5,(F27-HLOOKUP(F4+3,Journalier_HLV_Inter,25,FALSE)),IF(AND(WEEKDAY(F4,2)=1,COUNTIF(Jours_fériés,AND(F4+1,IE+2))),F27-HLOOKUP(F4+3,Journalier_HLV_Inter,25,FALSE),IF(AND(WEEKDAY(F4,2)=1,COUNTIF(Jours_fériés,F4+1)),F27-HLOOKUP(F4+2,Journalier_HLV_Inter,25,FALSE),IF(AND(WEEKDAY(F4,2)=2,COUNTIF(Jours_fériés,AND(F4+1,F4+2))),F27-HLOOKUP(F4+3,Journalier_HLV_Inter,25,FALSE),IF(AND(WEEKDAY(F4,2)=2,COUNTIF(Jours_fériés,F4+1)),F27-HLOOKUP(F4+2,Journalier_HLV_Inter,25,FALSE),IF(AND(WEEKDAY(F4,2)=3,COUNTIF(Jours_fériés,AND(F4+1,F4+2))),F27-HLOOKUP(F4+5,Journalier_HLV_Inter,25,FALSE),IF(AND(WEEKDAY(F4,2)=3,COUNTIF(Jours_fériés,F4+1)),F27-HLOOKUP(F4+2,Journalier_HLV_Inter,25,FALSE),IF(AND(WEEKDAY(F4,2)=4,COUNTIF(Jours_fériés,F4+1)),F27-HLOOKUP(F4+4,Journalier_HLV_Inter,25,FALSE),IF(AND(WEEKDAY(F4,2)=4,COUNTIF(Jours_fériés,AND(F4+1,F4+4))),F27-HLOOKUP(F4+5,Journalier_HLV_Inter,25,FALSE),IF(AND(WEEKDAY(F4,2)=5,COUNTIF(Jours_fériés,F4+3)),F27-HLOOKUP(F4+4,Journalier_HLV_Inter,25,FALSE),IF(COUNTIF(Week_end,F4),0,IF(COUNTIF(Jours_fériés,F4),0,F27-HLOOKUP(F4+1,Journalier_HLV_Inter,25,FALSE)))))))))))))</f>
        <v>0</v>
      </c>
      <c r="G36" s="70">
        <f>IF(WEEKDAY(G4,2)=5,(G27-HLOOKUP(G4+3,Journalier_HLV_Inter,25,FALSE)),IF(AND(WEEKDAY(G4,2)=1,COUNTIF(Jours_fériés,AND(G4+1,IE+2))),G27-HLOOKUP(G4+3,Journalier_HLV_Inter,25,FALSE),IF(AND(WEEKDAY(G4,2)=1,COUNTIF(Jours_fériés,G4+1)),G27-HLOOKUP(G4+2,Journalier_HLV_Inter,25,FALSE),IF(AND(WEEKDAY(G4,2)=2,COUNTIF(Jours_fériés,AND(G4+1,G4+2))),G27-HLOOKUP(G4+3,Journalier_HLV_Inter,25,FALSE),IF(AND(WEEKDAY(G4,2)=2,COUNTIF(Jours_fériés,G4+1)),G27-HLOOKUP(G4+2,Journalier_HLV_Inter,25,FALSE),IF(AND(WEEKDAY(G4,2)=3,COUNTIF(Jours_fériés,AND(G4+1,G4+2))),G27-HLOOKUP(G4+5,Journalier_HLV_Inter,25,FALSE),IF(AND(WEEKDAY(G4,2)=3,COUNTIF(Jours_fériés,G4+1)),G27-HLOOKUP(G4+2,Journalier_HLV_Inter,25,FALSE),IF(AND(WEEKDAY(G4,2)=4,COUNTIF(Jours_fériés,G4+1)),G27-HLOOKUP(G4+4,Journalier_HLV_Inter,25,FALSE),IF(AND(WEEKDAY(G4,2)=4,COUNTIF(Jours_fériés,AND(G4+1,G4+4))),G27-HLOOKUP(G4+5,Journalier_HLV_Inter,25,FALSE),IF(AND(WEEKDAY(G4,2)=5,COUNTIF(Jours_fériés,G4+3)),G27-HLOOKUP(G4+4,Journalier_HLV_Inter,25,FALSE),IF(COUNTIF(Week_end,G4),0,IF(COUNTIF(Jours_fériés,G4),0,G27-HLOOKUP(G4+1,Journalier_HLV_Inter,25,FALSE)))))))))))))</f>
        <v>40</v>
      </c>
      <c r="H36" s="70">
        <f>IF(WEEKDAY(H4,2)=5,(H27-HLOOKUP(H4+3,Journalier_HLV_Inter,25,FALSE)),IF(AND(WEEKDAY(H4,2)=1,COUNTIF(Jours_fériés,AND(H4+1,IE+2))),H27-HLOOKUP(H4+3,Journalier_HLV_Inter,25,FALSE),IF(AND(WEEKDAY(H4,2)=1,COUNTIF(Jours_fériés,H4+1)),H27-HLOOKUP(H4+2,Journalier_HLV_Inter,25,FALSE),IF(AND(WEEKDAY(H4,2)=2,COUNTIF(Jours_fériés,AND(H4+1,H4+2))),H27-HLOOKUP(H4+3,Journalier_HLV_Inter,25,FALSE),IF(AND(WEEKDAY(H4,2)=2,COUNTIF(Jours_fériés,H4+1)),H27-HLOOKUP(H4+2,Journalier_HLV_Inter,25,FALSE),IF(AND(WEEKDAY(H4,2)=3,COUNTIF(Jours_fériés,AND(H4+1,H4+2))),H27-HLOOKUP(H4+5,Journalier_HLV_Inter,25,FALSE),IF(AND(WEEKDAY(H4,2)=3,COUNTIF(Jours_fériés,H4+1)),H27-HLOOKUP(H4+2,Journalier_HLV_Inter,25,FALSE),IF(AND(WEEKDAY(H4,2)=4,COUNTIF(Jours_fériés,H4+1)),H27-HLOOKUP(H4+4,Journalier_HLV_Inter,25,FALSE),IF(AND(WEEKDAY(H4,2)=4,COUNTIF(Jours_fériés,AND(H4+1,H4+4))),H27-HLOOKUP(H4+5,Journalier_HLV_Inter,25,FALSE),IF(AND(WEEKDAY(H4,2)=5,COUNTIF(Jours_fériés,H4+3)),H27-HLOOKUP(H4+4,Journalier_HLV_Inter,25,FALSE),IF(COUNTIF(Week_end,H4),0,IF(COUNTIF(Jours_fériés,H4),0,H27-HLOOKUP(H4+1,Journalier_HLV_Inter,25,FALSE)))))))))))))</f>
        <v>25</v>
      </c>
      <c r="I36" s="70">
        <f>IF(WEEKDAY(I4,2)=5,(I27-HLOOKUP(I4+3,Journalier_HLV_Inter,25,FALSE)),IF(AND(WEEKDAY(I4,2)=1,COUNTIF(Jours_fériés,AND(I4+1,IE+2))),I27-HLOOKUP(I4+3,Journalier_HLV_Inter,25,FALSE),IF(AND(WEEKDAY(I4,2)=1,COUNTIF(Jours_fériés,I4+1)),I27-HLOOKUP(I4+2,Journalier_HLV_Inter,25,FALSE),IF(AND(WEEKDAY(I4,2)=2,COUNTIF(Jours_fériés,AND(I4+1,I4+2))),I27-HLOOKUP(I4+3,Journalier_HLV_Inter,25,FALSE),IF(AND(WEEKDAY(I4,2)=2,COUNTIF(Jours_fériés,I4+1)),I27-HLOOKUP(I4+2,Journalier_HLV_Inter,25,FALSE),IF(AND(WEEKDAY(I4,2)=3,COUNTIF(Jours_fériés,AND(I4+1,I4+2))),I27-HLOOKUP(I4+5,Journalier_HLV_Inter,25,FALSE),IF(AND(WEEKDAY(I4,2)=3,COUNTIF(Jours_fériés,I4+1)),I27-HLOOKUP(I4+2,Journalier_HLV_Inter,25,FALSE),IF(AND(WEEKDAY(I4,2)=4,COUNTIF(Jours_fériés,I4+1)),I27-HLOOKUP(I4+4,Journalier_HLV_Inter,25,FALSE),IF(AND(WEEKDAY(I4,2)=4,COUNTIF(Jours_fériés,AND(I4+1,I4+4))),I27-HLOOKUP(I4+5,Journalier_HLV_Inter,25,FALSE),IF(AND(WEEKDAY(I4,2)=5,COUNTIF(Jours_fériés,I4+3)),I27-HLOOKUP(I4+4,Journalier_HLV_Inter,25,FALSE),IF(COUNTIF(Week_end,I4),0,IF(COUNTIF(Jours_fériés,I4),0,I27-HLOOKUP(I4+1,Journalier_HLV_Inter,25,FALSE)))))))))))))</f>
        <v>15</v>
      </c>
      <c r="J36" s="70">
        <f>IF(WEEKDAY(J4,2)=5,(J27-HLOOKUP(J4+3,Journalier_HLV_Inter,25,FALSE)),IF(AND(WEEKDAY(J4,2)=1,COUNTIF(Jours_fériés,AND(J4+1,IE+2))),J27-HLOOKUP(J4+3,Journalier_HLV_Inter,25,FALSE),IF(AND(WEEKDAY(J4,2)=1,COUNTIF(Jours_fériés,J4+1)),J27-HLOOKUP(J4+2,Journalier_HLV_Inter,25,FALSE),IF(AND(WEEKDAY(J4,2)=2,COUNTIF(Jours_fériés,AND(J4+1,J4+2))),J27-HLOOKUP(J4+3,Journalier_HLV_Inter,25,FALSE),IF(AND(WEEKDAY(J4,2)=2,COUNTIF(Jours_fériés,J4+1)),J27-HLOOKUP(J4+2,Journalier_HLV_Inter,25,FALSE),IF(AND(WEEKDAY(J4,2)=3,COUNTIF(Jours_fériés,AND(J4+1,J4+2))),J27-HLOOKUP(J4+5,Journalier_HLV_Inter,25,FALSE),IF(AND(WEEKDAY(J4,2)=3,COUNTIF(Jours_fériés,J4+1)),J27-HLOOKUP(J4+2,Journalier_HLV_Inter,25,FALSE),IF(AND(WEEKDAY(J4,2)=4,COUNTIF(Jours_fériés,J4+1)),J27-HLOOKUP(J4+4,Journalier_HLV_Inter,25,FALSE),IF(AND(WEEKDAY(J4,2)=4,COUNTIF(Jours_fériés,AND(J4+1,J4+4))),J27-HLOOKUP(J4+5,Journalier_HLV_Inter,25,FALSE),IF(AND(WEEKDAY(J4,2)=5,COUNTIF(Jours_fériés,J4+3)),J27-HLOOKUP(J4+4,Journalier_HLV_Inter,25,FALSE),IF(COUNTIF(Week_end,J4),0,IF(COUNTIF(Jours_fériés,J4),0,J27-HLOOKUP(J4+1,Journalier_HLV_Inter,25,FALSE)))))))))))))</f>
        <v>0</v>
      </c>
      <c r="K36" s="70">
        <f>IF(WEEKDAY(K4,2)=5,(K27-HLOOKUP(K4+3,Journalier_HLV_Inter,25,FALSE)),IF(AND(WEEKDAY(K4,2)=1,COUNTIF(Jours_fériés,AND(K4+1,IE+2))),K27-HLOOKUP(K4+3,Journalier_HLV_Inter,25,FALSE),IF(AND(WEEKDAY(K4,2)=1,COUNTIF(Jours_fériés,K4+1)),K27-HLOOKUP(K4+2,Journalier_HLV_Inter,25,FALSE),IF(AND(WEEKDAY(K4,2)=2,COUNTIF(Jours_fériés,AND(K4+1,K4+2))),K27-HLOOKUP(K4+3,Journalier_HLV_Inter,25,FALSE),IF(AND(WEEKDAY(K4,2)=2,COUNTIF(Jours_fériés,K4+1)),K27-HLOOKUP(K4+2,Journalier_HLV_Inter,25,FALSE),IF(AND(WEEKDAY(K4,2)=3,COUNTIF(Jours_fériés,AND(K4+1,K4+2))),K27-HLOOKUP(K4+5,Journalier_HLV_Inter,25,FALSE),IF(AND(WEEKDAY(K4,2)=3,COUNTIF(Jours_fériés,K4+1)),K27-HLOOKUP(K4+2,Journalier_HLV_Inter,25,FALSE),IF(AND(WEEKDAY(K4,2)=4,COUNTIF(Jours_fériés,K4+1)),K27-HLOOKUP(K4+4,Journalier_HLV_Inter,25,FALSE),IF(AND(WEEKDAY(K4,2)=4,COUNTIF(Jours_fériés,AND(K4+1,K4+4))),K27-HLOOKUP(K4+5,Journalier_HLV_Inter,25,FALSE),IF(AND(WEEKDAY(K4,2)=5,COUNTIF(Jours_fériés,K4+3)),K27-HLOOKUP(K4+4,Journalier_HLV_Inter,25,FALSE),IF(COUNTIF(Week_end,K4),0,IF(COUNTIF(Jours_fériés,K4),0,K27-HLOOKUP(K4+1,Journalier_HLV_Inter,25,FALSE)))))))))))))</f>
        <v>0</v>
      </c>
      <c r="L36" s="70">
        <f>IF(WEEKDAY(L4,2)=5,(L27-HLOOKUP(L4+3,Journalier_HLV_Inter,25,FALSE)),IF(AND(WEEKDAY(L4,2)=1,COUNTIF(Jours_fériés,AND(L4+1,IE+2))),L27-HLOOKUP(L4+3,Journalier_HLV_Inter,25,FALSE),IF(AND(WEEKDAY(L4,2)=1,COUNTIF(Jours_fériés,L4+1)),L27-HLOOKUP(L4+2,Journalier_HLV_Inter,25,FALSE),IF(AND(WEEKDAY(L4,2)=2,COUNTIF(Jours_fériés,AND(L4+1,L4+2))),L27-HLOOKUP(L4+3,Journalier_HLV_Inter,25,FALSE),IF(AND(WEEKDAY(L4,2)=2,COUNTIF(Jours_fériés,L4+1)),L27-HLOOKUP(L4+2,Journalier_HLV_Inter,25,FALSE),IF(AND(WEEKDAY(L4,2)=3,COUNTIF(Jours_fériés,AND(L4+1,L4+2))),L27-HLOOKUP(L4+5,Journalier_HLV_Inter,25,FALSE),IF(AND(WEEKDAY(L4,2)=3,COUNTIF(Jours_fériés,L4+1)),L27-HLOOKUP(L4+2,Journalier_HLV_Inter,25,FALSE),IF(AND(WEEKDAY(L4,2)=4,COUNTIF(Jours_fériés,L4+1)),L27-HLOOKUP(L4+4,Journalier_HLV_Inter,25,FALSE),IF(AND(WEEKDAY(L4,2)=4,COUNTIF(Jours_fériés,AND(L4+1,L4+4))),L27-HLOOKUP(L4+5,Journalier_HLV_Inter,25,FALSE),IF(AND(WEEKDAY(L4,2)=5,COUNTIF(Jours_fériés,L4+3)),L27-HLOOKUP(L4+4,Journalier_HLV_Inter,25,FALSE),IF(COUNTIF(Week_end,L4),0,IF(COUNTIF(Jours_fériés,L4),0,L27-HLOOKUP(L4+1,Journalier_HLV_Inter,25,FALSE)))))))))))))</f>
        <v>0</v>
      </c>
      <c r="M36" s="70">
        <f>IF(WEEKDAY(M4,2)=5,(M27-HLOOKUP(M4+3,Journalier_HLV_Inter,25,FALSE)),IF(AND(WEEKDAY(M4,2)=1,COUNTIF(Jours_fériés,AND(M4+1,IE+2))),M27-HLOOKUP(M4+3,Journalier_HLV_Inter,25,FALSE),IF(AND(WEEKDAY(M4,2)=1,COUNTIF(Jours_fériés,M4+1)),M27-HLOOKUP(M4+2,Journalier_HLV_Inter,25,FALSE),IF(AND(WEEKDAY(M4,2)=2,COUNTIF(Jours_fériés,AND(M4+1,M4+2))),M27-HLOOKUP(M4+3,Journalier_HLV_Inter,25,FALSE),IF(AND(WEEKDAY(M4,2)=2,COUNTIF(Jours_fériés,M4+1)),M27-HLOOKUP(M4+2,Journalier_HLV_Inter,25,FALSE),IF(AND(WEEKDAY(M4,2)=3,COUNTIF(Jours_fériés,AND(M4+1,M4+2))),M27-HLOOKUP(M4+5,Journalier_HLV_Inter,25,FALSE),IF(AND(WEEKDAY(M4,2)=3,COUNTIF(Jours_fériés,M4+1)),M27-HLOOKUP(M4+2,Journalier_HLV_Inter,25,FALSE),IF(AND(WEEKDAY(M4,2)=4,COUNTIF(Jours_fériés,M4+1)),M27-HLOOKUP(M4+4,Journalier_HLV_Inter,25,FALSE),IF(AND(WEEKDAY(M4,2)=4,COUNTIF(Jours_fériés,AND(M4+1,M4+4))),M27-HLOOKUP(M4+5,Journalier_HLV_Inter,25,FALSE),IF(AND(WEEKDAY(M4,2)=5,COUNTIF(Jours_fériés,M4+3)),M27-HLOOKUP(M4+4,Journalier_HLV_Inter,25,FALSE),IF(COUNTIF(Week_end,M4),0,IF(COUNTIF(Jours_fériés,M4),0,M27-HLOOKUP(M4+1,Journalier_HLV_Inter,25,FALSE)))))))))))))</f>
        <v>0</v>
      </c>
      <c r="N36" s="70">
        <f>IF(WEEKDAY(N4,2)=5,(N27-HLOOKUP(N4+3,Journalier_HLV_Inter,25,FALSE)),IF(AND(WEEKDAY(N4,2)=1,COUNTIF(Jours_fériés,AND(N4+1,IE+2))),N27-HLOOKUP(N4+3,Journalier_HLV_Inter,25,FALSE),IF(AND(WEEKDAY(N4,2)=1,COUNTIF(Jours_fériés,N4+1)),N27-HLOOKUP(N4+2,Journalier_HLV_Inter,25,FALSE),IF(AND(WEEKDAY(N4,2)=2,COUNTIF(Jours_fériés,AND(N4+1,N4+2))),N27-HLOOKUP(N4+3,Journalier_HLV_Inter,25,FALSE),IF(AND(WEEKDAY(N4,2)=2,COUNTIF(Jours_fériés,N4+1)),N27-HLOOKUP(N4+2,Journalier_HLV_Inter,25,FALSE),IF(AND(WEEKDAY(N4,2)=3,COUNTIF(Jours_fériés,AND(N4+1,N4+2))),N27-HLOOKUP(N4+5,Journalier_HLV_Inter,25,FALSE),IF(AND(WEEKDAY(N4,2)=3,COUNTIF(Jours_fériés,N4+1)),N27-HLOOKUP(N4+2,Journalier_HLV_Inter,25,FALSE),IF(AND(WEEKDAY(N4,2)=4,COUNTIF(Jours_fériés,N4+1)),N27-HLOOKUP(N4+4,Journalier_HLV_Inter,25,FALSE),IF(AND(WEEKDAY(N4,2)=4,COUNTIF(Jours_fériés,AND(N4+1,N4+4))),N27-HLOOKUP(N4+5,Journalier_HLV_Inter,25,FALSE),IF(AND(WEEKDAY(N4,2)=5,COUNTIF(Jours_fériés,N4+3)),N27-HLOOKUP(N4+4,Journalier_HLV_Inter,25,FALSE),IF(COUNTIF(Week_end,N4),0,IF(COUNTIF(Jours_fériés,N4),0,N27-HLOOKUP(N4+1,Journalier_HLV_Inter,25,FALSE)))))))))))))</f>
        <v>0</v>
      </c>
      <c r="O36" s="70">
        <f>IF(WEEKDAY(O4,2)=5,(O27-HLOOKUP(O4+3,Journalier_HLV_Inter,25,FALSE)),IF(AND(WEEKDAY(O4,2)=1,COUNTIF(Jours_fériés,AND(O4+1,IE+2))),O27-HLOOKUP(O4+3,Journalier_HLV_Inter,25,FALSE),IF(AND(WEEKDAY(O4,2)=1,COUNTIF(Jours_fériés,O4+1)),O27-HLOOKUP(O4+2,Journalier_HLV_Inter,25,FALSE),IF(AND(WEEKDAY(O4,2)=2,COUNTIF(Jours_fériés,AND(O4+1,O4+2))),O27-HLOOKUP(O4+3,Journalier_HLV_Inter,25,FALSE),IF(AND(WEEKDAY(O4,2)=2,COUNTIF(Jours_fériés,O4+1)),O27-HLOOKUP(O4+2,Journalier_HLV_Inter,25,FALSE),IF(AND(WEEKDAY(O4,2)=3,COUNTIF(Jours_fériés,AND(O4+1,O4+2))),O27-HLOOKUP(O4+5,Journalier_HLV_Inter,25,FALSE),IF(AND(WEEKDAY(O4,2)=3,COUNTIF(Jours_fériés,O4+1)),O27-HLOOKUP(O4+2,Journalier_HLV_Inter,25,FALSE),IF(AND(WEEKDAY(O4,2)=4,COUNTIF(Jours_fériés,O4+1)),O27-HLOOKUP(O4+4,Journalier_HLV_Inter,25,FALSE),IF(AND(WEEKDAY(O4,2)=4,COUNTIF(Jours_fériés,AND(O4+1,O4+4))),O27-HLOOKUP(O4+5,Journalier_HLV_Inter,25,FALSE),IF(AND(WEEKDAY(O4,2)=5,COUNTIF(Jours_fériés,O4+3)),O27-HLOOKUP(O4+4,Journalier_HLV_Inter,25,FALSE),IF(COUNTIF(Week_end,O4),0,IF(COUNTIF(Jours_fériés,O4),0,O27-HLOOKUP(O4+1,Journalier_HLV_Inter,25,FALSE)))))))))))))</f>
        <v>0</v>
      </c>
      <c r="P36" s="70">
        <f>IF(WEEKDAY(P4,2)=5,(P27-HLOOKUP(P4+3,Journalier_HLV_Inter,25,FALSE)),IF(AND(WEEKDAY(P4,2)=1,COUNTIF(Jours_fériés,AND(P4+1,IE+2))),P27-HLOOKUP(P4+3,Journalier_HLV_Inter,25,FALSE),IF(AND(WEEKDAY(P4,2)=1,COUNTIF(Jours_fériés,P4+1)),P27-HLOOKUP(P4+2,Journalier_HLV_Inter,25,FALSE),IF(AND(WEEKDAY(P4,2)=2,COUNTIF(Jours_fériés,AND(P4+1,P4+2))),P27-HLOOKUP(P4+3,Journalier_HLV_Inter,25,FALSE),IF(AND(WEEKDAY(P4,2)=2,COUNTIF(Jours_fériés,P4+1)),P27-HLOOKUP(P4+2,Journalier_HLV_Inter,25,FALSE),IF(AND(WEEKDAY(P4,2)=3,COUNTIF(Jours_fériés,AND(P4+1,P4+2))),P27-HLOOKUP(P4+5,Journalier_HLV_Inter,25,FALSE),IF(AND(WEEKDAY(P4,2)=3,COUNTIF(Jours_fériés,P4+1)),P27-HLOOKUP(P4+2,Journalier_HLV_Inter,25,FALSE),IF(AND(WEEKDAY(P4,2)=4,COUNTIF(Jours_fériés,P4+1)),P27-HLOOKUP(P4+4,Journalier_HLV_Inter,25,FALSE),IF(AND(WEEKDAY(P4,2)=4,COUNTIF(Jours_fériés,AND(P4+1,P4+4))),P27-HLOOKUP(P4+5,Journalier_HLV_Inter,25,FALSE),IF(AND(WEEKDAY(P4,2)=5,COUNTIF(Jours_fériés,P4+3)),P27-HLOOKUP(P4+4,Journalier_HLV_Inter,25,FALSE),IF(COUNTIF(Week_end,P4),0,IF(COUNTIF(Jours_fériés,P4),0,P27-HLOOKUP(P4+1,Journalier_HLV_Inter,25,FALSE)))))))))))))</f>
        <v>0</v>
      </c>
      <c r="Q36" s="70">
        <f>IF(WEEKDAY(Q4,2)=5,(Q27-HLOOKUP(Q4+3,Journalier_HLV_Inter,25,FALSE)),IF(AND(WEEKDAY(Q4,2)=1,COUNTIF(Jours_fériés,AND(Q4+1,IE+2))),Q27-HLOOKUP(Q4+3,Journalier_HLV_Inter,25,FALSE),IF(AND(WEEKDAY(Q4,2)=1,COUNTIF(Jours_fériés,Q4+1)),Q27-HLOOKUP(Q4+2,Journalier_HLV_Inter,25,FALSE),IF(AND(WEEKDAY(Q4,2)=2,COUNTIF(Jours_fériés,AND(Q4+1,Q4+2))),Q27-HLOOKUP(Q4+3,Journalier_HLV_Inter,25,FALSE),IF(AND(WEEKDAY(Q4,2)=2,COUNTIF(Jours_fériés,Q4+1)),Q27-HLOOKUP(Q4+2,Journalier_HLV_Inter,25,FALSE),IF(AND(WEEKDAY(Q4,2)=3,COUNTIF(Jours_fériés,AND(Q4+1,Q4+2))),Q27-HLOOKUP(Q4+5,Journalier_HLV_Inter,25,FALSE),IF(AND(WEEKDAY(Q4,2)=3,COUNTIF(Jours_fériés,Q4+1)),Q27-HLOOKUP(Q4+2,Journalier_HLV_Inter,25,FALSE),IF(AND(WEEKDAY(Q4,2)=4,COUNTIF(Jours_fériés,Q4+1)),Q27-HLOOKUP(Q4+4,Journalier_HLV_Inter,25,FALSE),IF(AND(WEEKDAY(Q4,2)=4,COUNTIF(Jours_fériés,AND(Q4+1,Q4+4))),Q27-HLOOKUP(Q4+5,Journalier_HLV_Inter,25,FALSE),IF(AND(WEEKDAY(Q4,2)=5,COUNTIF(Jours_fériés,Q4+3)),Q27-HLOOKUP(Q4+4,Journalier_HLV_Inter,25,FALSE),IF(COUNTIF(Week_end,Q4),0,IF(COUNTIF(Jours_fériés,Q4),0,Q27-HLOOKUP(Q4+1,Journalier_HLV_Inter,25,FALSE)))))))))))))</f>
        <v>0</v>
      </c>
      <c r="R36" s="70">
        <f>IF(WEEKDAY(R4,2)=5,(R27-HLOOKUP(R4+3,Journalier_HLV_Inter,25,FALSE)),IF(AND(WEEKDAY(R4,2)=1,COUNTIF(Jours_fériés,AND(R4+1,IE+2))),R27-HLOOKUP(R4+3,Journalier_HLV_Inter,25,FALSE),IF(AND(WEEKDAY(R4,2)=1,COUNTIF(Jours_fériés,R4+1)),R27-HLOOKUP(R4+2,Journalier_HLV_Inter,25,FALSE),IF(AND(WEEKDAY(R4,2)=2,COUNTIF(Jours_fériés,AND(R4+1,R4+2))),R27-HLOOKUP(R4+3,Journalier_HLV_Inter,25,FALSE),IF(AND(WEEKDAY(R4,2)=2,COUNTIF(Jours_fériés,R4+1)),R27-HLOOKUP(R4+2,Journalier_HLV_Inter,25,FALSE),IF(AND(WEEKDAY(R4,2)=3,COUNTIF(Jours_fériés,AND(R4+1,R4+2))),R27-HLOOKUP(R4+5,Journalier_HLV_Inter,25,FALSE),IF(AND(WEEKDAY(R4,2)=3,COUNTIF(Jours_fériés,R4+1)),R27-HLOOKUP(R4+2,Journalier_HLV_Inter,25,FALSE),IF(AND(WEEKDAY(R4,2)=4,COUNTIF(Jours_fériés,R4+1)),R27-HLOOKUP(R4+4,Journalier_HLV_Inter,25,FALSE),IF(AND(WEEKDAY(R4,2)=4,COUNTIF(Jours_fériés,AND(R4+1,R4+4))),R27-HLOOKUP(R4+5,Journalier_HLV_Inter,25,FALSE),IF(AND(WEEKDAY(R4,2)=5,COUNTIF(Jours_fériés,R4+3)),R27-HLOOKUP(R4+4,Journalier_HLV_Inter,25,FALSE),IF(COUNTIF(Week_end,R4),0,IF(COUNTIF(Jours_fériés,R4),0,R27-HLOOKUP(R4+1,Journalier_HLV_Inter,25,FALSE)))))))))))))</f>
        <v>0</v>
      </c>
      <c r="S36" s="70">
        <f>IF(WEEKDAY(S4,2)=5,(S27-HLOOKUP(S4+3,Journalier_HLV_Inter,25,FALSE)),IF(AND(WEEKDAY(S4,2)=1,COUNTIF(Jours_fériés,AND(S4+1,IE+2))),S27-HLOOKUP(S4+3,Journalier_HLV_Inter,25,FALSE),IF(AND(WEEKDAY(S4,2)=1,COUNTIF(Jours_fériés,S4+1)),S27-HLOOKUP(S4+2,Journalier_HLV_Inter,25,FALSE),IF(AND(WEEKDAY(S4,2)=2,COUNTIF(Jours_fériés,AND(S4+1,S4+2))),S27-HLOOKUP(S4+3,Journalier_HLV_Inter,25,FALSE),IF(AND(WEEKDAY(S4,2)=2,COUNTIF(Jours_fériés,S4+1)),S27-HLOOKUP(S4+2,Journalier_HLV_Inter,25,FALSE),IF(AND(WEEKDAY(S4,2)=3,COUNTIF(Jours_fériés,AND(S4+1,S4+2))),S27-HLOOKUP(S4+5,Journalier_HLV_Inter,25,FALSE),IF(AND(WEEKDAY(S4,2)=3,COUNTIF(Jours_fériés,S4+1)),S27-HLOOKUP(S4+2,Journalier_HLV_Inter,25,FALSE),IF(AND(WEEKDAY(S4,2)=4,COUNTIF(Jours_fériés,S4+1)),S27-HLOOKUP(S4+4,Journalier_HLV_Inter,25,FALSE),IF(AND(WEEKDAY(S4,2)=4,COUNTIF(Jours_fériés,AND(S4+1,S4+4))),S27-HLOOKUP(S4+5,Journalier_HLV_Inter,25,FALSE),IF(AND(WEEKDAY(S4,2)=5,COUNTIF(Jours_fériés,S4+3)),S27-HLOOKUP(S4+4,Journalier_HLV_Inter,25,FALSE),IF(COUNTIF(Week_end,S4),0,IF(COUNTIF(Jours_fériés,S4),0,S27-HLOOKUP(S4+1,Journalier_HLV_Inter,25,FALSE)))))))))))))</f>
        <v>0</v>
      </c>
      <c r="T36" s="70">
        <f>IF(WEEKDAY(T4,2)=5,(T27-HLOOKUP(T4+3,Journalier_HLV_Inter,25,FALSE)),IF(AND(WEEKDAY(T4,2)=1,COUNTIF(Jours_fériés,AND(T4+1,IE+2))),T27-HLOOKUP(T4+3,Journalier_HLV_Inter,25,FALSE),IF(AND(WEEKDAY(T4,2)=1,COUNTIF(Jours_fériés,T4+1)),T27-HLOOKUP(T4+2,Journalier_HLV_Inter,25,FALSE),IF(AND(WEEKDAY(T4,2)=2,COUNTIF(Jours_fériés,AND(T4+1,T4+2))),T27-HLOOKUP(T4+3,Journalier_HLV_Inter,25,FALSE),IF(AND(WEEKDAY(T4,2)=2,COUNTIF(Jours_fériés,T4+1)),T27-HLOOKUP(T4+2,Journalier_HLV_Inter,25,FALSE),IF(AND(WEEKDAY(T4,2)=3,COUNTIF(Jours_fériés,AND(T4+1,T4+2))),T27-HLOOKUP(T4+5,Journalier_HLV_Inter,25,FALSE),IF(AND(WEEKDAY(T4,2)=3,COUNTIF(Jours_fériés,T4+1)),T27-HLOOKUP(T4+2,Journalier_HLV_Inter,25,FALSE),IF(AND(WEEKDAY(T4,2)=4,COUNTIF(Jours_fériés,T4+1)),T27-HLOOKUP(T4+4,Journalier_HLV_Inter,25,FALSE),IF(AND(WEEKDAY(T4,2)=4,COUNTIF(Jours_fériés,AND(T4+1,T4+4))),T27-HLOOKUP(T4+5,Journalier_HLV_Inter,25,FALSE),IF(AND(WEEKDAY(T4,2)=5,COUNTIF(Jours_fériés,T4+3)),T27-HLOOKUP(T4+4,Journalier_HLV_Inter,25,FALSE),IF(COUNTIF(Week_end,T4),0,IF(COUNTIF(Jours_fériés,T4),0,T27-HLOOKUP(T4+1,Journalier_HLV_Inter,25,FALSE)))))))))))))</f>
        <v>0</v>
      </c>
      <c r="U36" s="70">
        <f>IF(WEEKDAY(U4,2)=5,(U27-HLOOKUP(U4+3,Journalier_HLV_Inter,25,FALSE)),IF(AND(WEEKDAY(U4,2)=1,COUNTIF(Jours_fériés,AND(U4+1,IE+2))),U27-HLOOKUP(U4+3,Journalier_HLV_Inter,25,FALSE),IF(AND(WEEKDAY(U4,2)=1,COUNTIF(Jours_fériés,U4+1)),U27-HLOOKUP(U4+2,Journalier_HLV_Inter,25,FALSE),IF(AND(WEEKDAY(U4,2)=2,COUNTIF(Jours_fériés,AND(U4+1,U4+2))),U27-HLOOKUP(U4+3,Journalier_HLV_Inter,25,FALSE),IF(AND(WEEKDAY(U4,2)=2,COUNTIF(Jours_fériés,U4+1)),U27-HLOOKUP(U4+2,Journalier_HLV_Inter,25,FALSE),IF(AND(WEEKDAY(U4,2)=3,COUNTIF(Jours_fériés,AND(U4+1,U4+2))),U27-HLOOKUP(U4+5,Journalier_HLV_Inter,25,FALSE),IF(AND(WEEKDAY(U4,2)=3,COUNTIF(Jours_fériés,U4+1)),U27-HLOOKUP(U4+2,Journalier_HLV_Inter,25,FALSE),IF(AND(WEEKDAY(U4,2)=4,COUNTIF(Jours_fériés,U4+1)),U27-HLOOKUP(U4+4,Journalier_HLV_Inter,25,FALSE),IF(AND(WEEKDAY(U4,2)=4,COUNTIF(Jours_fériés,AND(U4+1,U4+4))),U27-HLOOKUP(U4+5,Journalier_HLV_Inter,25,FALSE),IF(AND(WEEKDAY(U4,2)=5,COUNTIF(Jours_fériés,U4+3)),U27-HLOOKUP(U4+4,Journalier_HLV_Inter,25,FALSE),IF(COUNTIF(Week_end,U4),0,IF(COUNTIF(Jours_fériés,U4),0,U27-HLOOKUP(U4+1,Journalier_HLV_Inter,25,FALSE)))))))))))))</f>
        <v>0</v>
      </c>
      <c r="V36" s="70">
        <f>IF(WEEKDAY(V4,2)=5,(V27-HLOOKUP(V4+3,Journalier_HLV_Inter,25,FALSE)),IF(AND(WEEKDAY(V4,2)=1,COUNTIF(Jours_fériés,AND(V4+1,IE+2))),V27-HLOOKUP(V4+3,Journalier_HLV_Inter,25,FALSE),IF(AND(WEEKDAY(V4,2)=1,COUNTIF(Jours_fériés,V4+1)),V27-HLOOKUP(V4+2,Journalier_HLV_Inter,25,FALSE),IF(AND(WEEKDAY(V4,2)=2,COUNTIF(Jours_fériés,AND(V4+1,V4+2))),V27-HLOOKUP(V4+3,Journalier_HLV_Inter,25,FALSE),IF(AND(WEEKDAY(V4,2)=2,COUNTIF(Jours_fériés,V4+1)),V27-HLOOKUP(V4+2,Journalier_HLV_Inter,25,FALSE),IF(AND(WEEKDAY(V4,2)=3,COUNTIF(Jours_fériés,AND(V4+1,V4+2))),V27-HLOOKUP(V4+5,Journalier_HLV_Inter,25,FALSE),IF(AND(WEEKDAY(V4,2)=3,COUNTIF(Jours_fériés,V4+1)),V27-HLOOKUP(V4+2,Journalier_HLV_Inter,25,FALSE),IF(AND(WEEKDAY(V4,2)=4,COUNTIF(Jours_fériés,V4+1)),V27-HLOOKUP(V4+4,Journalier_HLV_Inter,25,FALSE),IF(AND(WEEKDAY(V4,2)=4,COUNTIF(Jours_fériés,AND(V4+1,V4+4))),V27-HLOOKUP(V4+5,Journalier_HLV_Inter,25,FALSE),IF(AND(WEEKDAY(V4,2)=5,COUNTIF(Jours_fériés,V4+3)),V27-HLOOKUP(V4+4,Journalier_HLV_Inter,25,FALSE),IF(COUNTIF(Week_end,V4),0,IF(COUNTIF(Jours_fériés,V4),0,V27-HLOOKUP(V4+1,Journalier_HLV_Inter,25,FALSE)))))))))))))</f>
        <v>0</v>
      </c>
      <c r="W36" s="70">
        <f>IF(WEEKDAY(W4,2)=5,(W27-HLOOKUP(W4+3,Journalier_HLV_Inter,25,FALSE)),IF(AND(WEEKDAY(W4,2)=1,COUNTIF(Jours_fériés,AND(W4+1,IE+2))),W27-HLOOKUP(W4+3,Journalier_HLV_Inter,25,FALSE),IF(AND(WEEKDAY(W4,2)=1,COUNTIF(Jours_fériés,W4+1)),W27-HLOOKUP(W4+2,Journalier_HLV_Inter,25,FALSE),IF(AND(WEEKDAY(W4,2)=2,COUNTIF(Jours_fériés,AND(W4+1,W4+2))),W27-HLOOKUP(W4+3,Journalier_HLV_Inter,25,FALSE),IF(AND(WEEKDAY(W4,2)=2,COUNTIF(Jours_fériés,W4+1)),W27-HLOOKUP(W4+2,Journalier_HLV_Inter,25,FALSE),IF(AND(WEEKDAY(W4,2)=3,COUNTIF(Jours_fériés,AND(W4+1,W4+2))),W27-HLOOKUP(W4+5,Journalier_HLV_Inter,25,FALSE),IF(AND(WEEKDAY(W4,2)=3,COUNTIF(Jours_fériés,W4+1)),W27-HLOOKUP(W4+2,Journalier_HLV_Inter,25,FALSE),IF(AND(WEEKDAY(W4,2)=4,COUNTIF(Jours_fériés,W4+1)),W27-HLOOKUP(W4+4,Journalier_HLV_Inter,25,FALSE),IF(AND(WEEKDAY(W4,2)=4,COUNTIF(Jours_fériés,AND(W4+1,W4+4))),W27-HLOOKUP(W4+5,Journalier_HLV_Inter,25,FALSE),IF(AND(WEEKDAY(W4,2)=5,COUNTIF(Jours_fériés,W4+3)),W27-HLOOKUP(W4+4,Journalier_HLV_Inter,25,FALSE),IF(COUNTIF(Week_end,W4),0,IF(COUNTIF(Jours_fériés,W4),0,W27-HLOOKUP(W4+1,Journalier_HLV_Inter,25,FALSE)))))))))))))</f>
        <v>0</v>
      </c>
      <c r="X36" s="70">
        <f>IF(WEEKDAY(X4,2)=5,(X27-HLOOKUP(X4+3,Journalier_HLV_Inter,25,FALSE)),IF(AND(WEEKDAY(X4,2)=1,COUNTIF(Jours_fériés,AND(X4+1,IE+2))),X27-HLOOKUP(X4+3,Journalier_HLV_Inter,25,FALSE),IF(AND(WEEKDAY(X4,2)=1,COUNTIF(Jours_fériés,X4+1)),X27-HLOOKUP(X4+2,Journalier_HLV_Inter,25,FALSE),IF(AND(WEEKDAY(X4,2)=2,COUNTIF(Jours_fériés,AND(X4+1,X4+2))),X27-HLOOKUP(X4+3,Journalier_HLV_Inter,25,FALSE),IF(AND(WEEKDAY(X4,2)=2,COUNTIF(Jours_fériés,X4+1)),X27-HLOOKUP(X4+2,Journalier_HLV_Inter,25,FALSE),IF(AND(WEEKDAY(X4,2)=3,COUNTIF(Jours_fériés,AND(X4+1,X4+2))),X27-HLOOKUP(X4+5,Journalier_HLV_Inter,25,FALSE),IF(AND(WEEKDAY(X4,2)=3,COUNTIF(Jours_fériés,X4+1)),X27-HLOOKUP(X4+2,Journalier_HLV_Inter,25,FALSE),IF(AND(WEEKDAY(X4,2)=4,COUNTIF(Jours_fériés,X4+1)),X27-HLOOKUP(X4+4,Journalier_HLV_Inter,25,FALSE),IF(AND(WEEKDAY(X4,2)=4,COUNTIF(Jours_fériés,AND(X4+1,X4+4))),X27-HLOOKUP(X4+5,Journalier_HLV_Inter,25,FALSE),IF(AND(WEEKDAY(X4,2)=5,COUNTIF(Jours_fériés,X4+3)),X27-HLOOKUP(X4+4,Journalier_HLV_Inter,25,FALSE),IF(COUNTIF(Week_end,X4),0,IF(COUNTIF(Jours_fériés,X4),0,X27-HLOOKUP(X4+1,Journalier_HLV_Inter,25,FALSE)))))))))))))</f>
        <v>0</v>
      </c>
      <c r="Y36" s="70">
        <f>IF(WEEKDAY(Y4,2)=5,(Y27-HLOOKUP(Y4+3,Journalier_HLV_Inter,25,FALSE)),IF(AND(WEEKDAY(Y4,2)=1,COUNTIF(Jours_fériés,AND(Y4+1,IE+2))),Y27-HLOOKUP(Y4+3,Journalier_HLV_Inter,25,FALSE),IF(AND(WEEKDAY(Y4,2)=1,COUNTIF(Jours_fériés,Y4+1)),Y27-HLOOKUP(Y4+2,Journalier_HLV_Inter,25,FALSE),IF(AND(WEEKDAY(Y4,2)=2,COUNTIF(Jours_fériés,AND(Y4+1,Y4+2))),Y27-HLOOKUP(Y4+3,Journalier_HLV_Inter,25,FALSE),IF(AND(WEEKDAY(Y4,2)=2,COUNTIF(Jours_fériés,Y4+1)),Y27-HLOOKUP(Y4+2,Journalier_HLV_Inter,25,FALSE),IF(AND(WEEKDAY(Y4,2)=3,COUNTIF(Jours_fériés,AND(Y4+1,Y4+2))),Y27-HLOOKUP(Y4+5,Journalier_HLV_Inter,25,FALSE),IF(AND(WEEKDAY(Y4,2)=3,COUNTIF(Jours_fériés,Y4+1)),Y27-HLOOKUP(Y4+2,Journalier_HLV_Inter,25,FALSE),IF(AND(WEEKDAY(Y4,2)=4,COUNTIF(Jours_fériés,Y4+1)),Y27-HLOOKUP(Y4+4,Journalier_HLV_Inter,25,FALSE),IF(AND(WEEKDAY(Y4,2)=4,COUNTIF(Jours_fériés,AND(Y4+1,Y4+4))),Y27-HLOOKUP(Y4+5,Journalier_HLV_Inter,25,FALSE),IF(AND(WEEKDAY(Y4,2)=5,COUNTIF(Jours_fériés,Y4+3)),Y27-HLOOKUP(Y4+4,Journalier_HLV_Inter,25,FALSE),IF(COUNTIF(Week_end,Y4),0,IF(COUNTIF(Jours_fériés,Y4),0,Y27-HLOOKUP(Y4+1,Journalier_HLV_Inter,25,FALSE)))))))))))))</f>
        <v>0</v>
      </c>
      <c r="Z36" s="70">
        <f>IF(WEEKDAY(Z4,2)=5,(Z27-HLOOKUP(Z4+3,Journalier_HLV_Inter,25,FALSE)),IF(AND(WEEKDAY(Z4,2)=1,COUNTIF(Jours_fériés,AND(Z4+1,IE+2))),Z27-HLOOKUP(Z4+3,Journalier_HLV_Inter,25,FALSE),IF(AND(WEEKDAY(Z4,2)=1,COUNTIF(Jours_fériés,Z4+1)),Z27-HLOOKUP(Z4+2,Journalier_HLV_Inter,25,FALSE),IF(AND(WEEKDAY(Z4,2)=2,COUNTIF(Jours_fériés,AND(Z4+1,Z4+2))),Z27-HLOOKUP(Z4+3,Journalier_HLV_Inter,25,FALSE),IF(AND(WEEKDAY(Z4,2)=2,COUNTIF(Jours_fériés,Z4+1)),Z27-HLOOKUP(Z4+2,Journalier_HLV_Inter,25,FALSE),IF(AND(WEEKDAY(Z4,2)=3,COUNTIF(Jours_fériés,AND(Z4+1,Z4+2))),Z27-HLOOKUP(Z4+5,Journalier_HLV_Inter,25,FALSE),IF(AND(WEEKDAY(Z4,2)=3,COUNTIF(Jours_fériés,Z4+1)),Z27-HLOOKUP(Z4+2,Journalier_HLV_Inter,25,FALSE),IF(AND(WEEKDAY(Z4,2)=4,COUNTIF(Jours_fériés,Z4+1)),Z27-HLOOKUP(Z4+4,Journalier_HLV_Inter,25,FALSE),IF(AND(WEEKDAY(Z4,2)=4,COUNTIF(Jours_fériés,AND(Z4+1,Z4+4))),Z27-HLOOKUP(Z4+5,Journalier_HLV_Inter,25,FALSE),IF(AND(WEEKDAY(Z4,2)=5,COUNTIF(Jours_fériés,Z4+3)),Z27-HLOOKUP(Z4+4,Journalier_HLV_Inter,25,FALSE),IF(COUNTIF(Week_end,Z4),0,IF(COUNTIF(Jours_fériés,Z4),0,Z27-HLOOKUP(Z4+1,Journalier_HLV_Inter,25,FALSE)))))))))))))</f>
        <v>0</v>
      </c>
      <c r="AA36" s="70">
        <f>IF(WEEKDAY(AA4,2)=5,(AA27-HLOOKUP(AA4+3,Journalier_HLV_Inter,25,FALSE)),IF(AND(WEEKDAY(AA4,2)=1,COUNTIF(Jours_fériés,AND(AA4+1,IE+2))),AA27-HLOOKUP(AA4+3,Journalier_HLV_Inter,25,FALSE),IF(AND(WEEKDAY(AA4,2)=1,COUNTIF(Jours_fériés,AA4+1)),AA27-HLOOKUP(AA4+2,Journalier_HLV_Inter,25,FALSE),IF(AND(WEEKDAY(AA4,2)=2,COUNTIF(Jours_fériés,AND(AA4+1,AA4+2))),AA27-HLOOKUP(AA4+3,Journalier_HLV_Inter,25,FALSE),IF(AND(WEEKDAY(AA4,2)=2,COUNTIF(Jours_fériés,AA4+1)),AA27-HLOOKUP(AA4+2,Journalier_HLV_Inter,25,FALSE),IF(AND(WEEKDAY(AA4,2)=3,COUNTIF(Jours_fériés,AND(AA4+1,AA4+2))),AA27-HLOOKUP(AA4+5,Journalier_HLV_Inter,25,FALSE),IF(AND(WEEKDAY(AA4,2)=3,COUNTIF(Jours_fériés,AA4+1)),AA27-HLOOKUP(AA4+2,Journalier_HLV_Inter,25,FALSE),IF(AND(WEEKDAY(AA4,2)=4,COUNTIF(Jours_fériés,AA4+1)),AA27-HLOOKUP(AA4+4,Journalier_HLV_Inter,25,FALSE),IF(AND(WEEKDAY(AA4,2)=4,COUNTIF(Jours_fériés,AND(AA4+1,AA4+4))),AA27-HLOOKUP(AA4+5,Journalier_HLV_Inter,25,FALSE),IF(AND(WEEKDAY(AA4,2)=5,COUNTIF(Jours_fériés,AA4+3)),AA27-HLOOKUP(AA4+4,Journalier_HLV_Inter,25,FALSE),IF(COUNTIF(Week_end,AA4),0,IF(COUNTIF(Jours_fériés,AA4),0,AA27-HLOOKUP(AA4+1,Journalier_HLV_Inter,25,FALSE)))))))))))))</f>
        <v>0</v>
      </c>
      <c r="AB36" s="70">
        <f>IF(WEEKDAY(AB4,2)=5,(AB27-HLOOKUP(AB4+3,Journalier_HLV_Inter,25,FALSE)),IF(AND(WEEKDAY(AB4,2)=1,COUNTIF(Jours_fériés,AND(AB4+1,IE+2))),AB27-HLOOKUP(AB4+3,Journalier_HLV_Inter,25,FALSE),IF(AND(WEEKDAY(AB4,2)=1,COUNTIF(Jours_fériés,AB4+1)),AB27-HLOOKUP(AB4+2,Journalier_HLV_Inter,25,FALSE),IF(AND(WEEKDAY(AB4,2)=2,COUNTIF(Jours_fériés,AND(AB4+1,AB4+2))),AB27-HLOOKUP(AB4+3,Journalier_HLV_Inter,25,FALSE),IF(AND(WEEKDAY(AB4,2)=2,COUNTIF(Jours_fériés,AB4+1)),AB27-HLOOKUP(AB4+2,Journalier_HLV_Inter,25,FALSE),IF(AND(WEEKDAY(AB4,2)=3,COUNTIF(Jours_fériés,AND(AB4+1,AB4+2))),AB27-HLOOKUP(AB4+5,Journalier_HLV_Inter,25,FALSE),IF(AND(WEEKDAY(AB4,2)=3,COUNTIF(Jours_fériés,AB4+1)),AB27-HLOOKUP(AB4+2,Journalier_HLV_Inter,25,FALSE),IF(AND(WEEKDAY(AB4,2)=4,COUNTIF(Jours_fériés,AB4+1)),AB27-HLOOKUP(AB4+4,Journalier_HLV_Inter,25,FALSE),IF(AND(WEEKDAY(AB4,2)=4,COUNTIF(Jours_fériés,AND(AB4+1,AB4+4))),AB27-HLOOKUP(AB4+5,Journalier_HLV_Inter,25,FALSE),IF(AND(WEEKDAY(AB4,2)=5,COUNTIF(Jours_fériés,AB4+3)),AB27-HLOOKUP(AB4+4,Journalier_HLV_Inter,25,FALSE),IF(COUNTIF(Week_end,AB4),0,IF(COUNTIF(Jours_fériés,AB4),0,AB27-HLOOKUP(AB4+1,Journalier_HLV_Inter,25,FALSE)))))))))))))</f>
        <v>0</v>
      </c>
      <c r="AC36" s="70">
        <f>IF(WEEKDAY(AC4,2)=5,(AC27-HLOOKUP(AC4+3,Journalier_HLV_Inter,25,FALSE)),IF(AND(WEEKDAY(AC4,2)=1,COUNTIF(Jours_fériés,AND(AC4+1,IE+2))),AC27-HLOOKUP(AC4+3,Journalier_HLV_Inter,25,FALSE),IF(AND(WEEKDAY(AC4,2)=1,COUNTIF(Jours_fériés,AC4+1)),AC27-HLOOKUP(AC4+2,Journalier_HLV_Inter,25,FALSE),IF(AND(WEEKDAY(AC4,2)=2,COUNTIF(Jours_fériés,AND(AC4+1,AC4+2))),AC27-HLOOKUP(AC4+3,Journalier_HLV_Inter,25,FALSE),IF(AND(WEEKDAY(AC4,2)=2,COUNTIF(Jours_fériés,AC4+1)),AC27-HLOOKUP(AC4+2,Journalier_HLV_Inter,25,FALSE),IF(AND(WEEKDAY(AC4,2)=3,COUNTIF(Jours_fériés,AND(AC4+1,AC4+2))),AC27-HLOOKUP(AC4+5,Journalier_HLV_Inter,25,FALSE),IF(AND(WEEKDAY(AC4,2)=3,COUNTIF(Jours_fériés,AC4+1)),AC27-HLOOKUP(AC4+2,Journalier_HLV_Inter,25,FALSE),IF(AND(WEEKDAY(AC4,2)=4,COUNTIF(Jours_fériés,AC4+1)),AC27-HLOOKUP(AC4+4,Journalier_HLV_Inter,25,FALSE),IF(AND(WEEKDAY(AC4,2)=4,COUNTIF(Jours_fériés,AND(AC4+1,AC4+4))),AC27-HLOOKUP(AC4+5,Journalier_HLV_Inter,25,FALSE),IF(AND(WEEKDAY(AC4,2)=5,COUNTIF(Jours_fériés,AC4+3)),AC27-HLOOKUP(AC4+4,Journalier_HLV_Inter,25,FALSE),IF(COUNTIF(Week_end,AC4),0,IF(COUNTIF(Jours_fériés,AC4),0,AC27-HLOOKUP(AC4+1,Journalier_HLV_Inter,25,FALSE)))))))))))))</f>
        <v>0</v>
      </c>
      <c r="AD36" s="70">
        <f>IF(WEEKDAY(AD4,2)=5,(AD27-HLOOKUP(AD4+3,Journalier_HLV_Inter,25,FALSE)),IF(AND(WEEKDAY(AD4,2)=1,COUNTIF(Jours_fériés,AND(AD4+1,IE+2))),AD27-HLOOKUP(AD4+3,Journalier_HLV_Inter,25,FALSE),IF(AND(WEEKDAY(AD4,2)=1,COUNTIF(Jours_fériés,AD4+1)),AD27-HLOOKUP(AD4+2,Journalier_HLV_Inter,25,FALSE),IF(AND(WEEKDAY(AD4,2)=2,COUNTIF(Jours_fériés,AND(AD4+1,AD4+2))),AD27-HLOOKUP(AD4+3,Journalier_HLV_Inter,25,FALSE),IF(AND(WEEKDAY(AD4,2)=2,COUNTIF(Jours_fériés,AD4+1)),AD27-HLOOKUP(AD4+2,Journalier_HLV_Inter,25,FALSE),IF(AND(WEEKDAY(AD4,2)=3,COUNTIF(Jours_fériés,AND(AD4+1,AD4+2))),AD27-HLOOKUP(AD4+5,Journalier_HLV_Inter,25,FALSE),IF(AND(WEEKDAY(AD4,2)=3,COUNTIF(Jours_fériés,AD4+1)),AD27-HLOOKUP(AD4+2,Journalier_HLV_Inter,25,FALSE),IF(AND(WEEKDAY(AD4,2)=4,COUNTIF(Jours_fériés,AD4+1)),AD27-HLOOKUP(AD4+4,Journalier_HLV_Inter,25,FALSE),IF(AND(WEEKDAY(AD4,2)=4,COUNTIF(Jours_fériés,AND(AD4+1,AD4+4))),AD27-HLOOKUP(AD4+5,Journalier_HLV_Inter,25,FALSE),IF(AND(WEEKDAY(AD4,2)=5,COUNTIF(Jours_fériés,AD4+3)),AD27-HLOOKUP(AD4+4,Journalier_HLV_Inter,25,FALSE),IF(COUNTIF(Week_end,AD4),0,IF(COUNTIF(Jours_fériés,AD4),0,AD27-HLOOKUP(AD4+1,Journalier_HLV_Inter,25,FALSE)))))))))))))</f>
        <v>0</v>
      </c>
      <c r="AE36" s="70">
        <f>IF(WEEKDAY(AE4,2)=5,(AE27-HLOOKUP(AE4+3,Journalier_HLV_Inter,25,FALSE)),IF(AND(WEEKDAY(AE4,2)=1,COUNTIF(Jours_fériés,AND(AE4+1,IE+2))),AE27-HLOOKUP(AE4+3,Journalier_HLV_Inter,25,FALSE),IF(AND(WEEKDAY(AE4,2)=1,COUNTIF(Jours_fériés,AE4+1)),AE27-HLOOKUP(AE4+2,Journalier_HLV_Inter,25,FALSE),IF(AND(WEEKDAY(AE4,2)=2,COUNTIF(Jours_fériés,AND(AE4+1,AE4+2))),AE27-HLOOKUP(AE4+3,Journalier_HLV_Inter,25,FALSE),IF(AND(WEEKDAY(AE4,2)=2,COUNTIF(Jours_fériés,AE4+1)),AE27-HLOOKUP(AE4+2,Journalier_HLV_Inter,25,FALSE),IF(AND(WEEKDAY(AE4,2)=3,COUNTIF(Jours_fériés,AND(AE4+1,AE4+2))),AE27-HLOOKUP(AE4+5,Journalier_HLV_Inter,25,FALSE),IF(AND(WEEKDAY(AE4,2)=3,COUNTIF(Jours_fériés,AE4+1)),AE27-HLOOKUP(AE4+2,Journalier_HLV_Inter,25,FALSE),IF(AND(WEEKDAY(AE4,2)=4,COUNTIF(Jours_fériés,AE4+1)),AE27-HLOOKUP(AE4+4,Journalier_HLV_Inter,25,FALSE),IF(AND(WEEKDAY(AE4,2)=4,COUNTIF(Jours_fériés,AND(AE4+1,AE4+4))),AE27-HLOOKUP(AE4+5,Journalier_HLV_Inter,25,FALSE),IF(AND(WEEKDAY(AE4,2)=5,COUNTIF(Jours_fériés,AE4+3)),AE27-HLOOKUP(AE4+4,Journalier_HLV_Inter,25,FALSE),IF(COUNTIF(Week_end,AE4),0,IF(COUNTIF(Jours_fériés,AE4),0,AE27-HLOOKUP(AE4+1,Journalier_HLV_Inter,25,FALSE)))))))))))))</f>
        <v>0</v>
      </c>
      <c r="AF36" s="70">
        <f>IF(WEEKDAY(AF4,2)=5,(AF27-HLOOKUP(AF4+3,Journalier_HLV_Inter,25,FALSE)),IF(AND(WEEKDAY(AF4,2)=1,COUNTIF(Jours_fériés,AND(AF4+1,IE+2))),AF27-HLOOKUP(AF4+3,Journalier_HLV_Inter,25,FALSE),IF(AND(WEEKDAY(AF4,2)=1,COUNTIF(Jours_fériés,AF4+1)),AF27-HLOOKUP(AF4+2,Journalier_HLV_Inter,25,FALSE),IF(AND(WEEKDAY(AF4,2)=2,COUNTIF(Jours_fériés,AND(AF4+1,AF4+2))),AF27-HLOOKUP(AF4+3,Journalier_HLV_Inter,25,FALSE),IF(AND(WEEKDAY(AF4,2)=2,COUNTIF(Jours_fériés,AF4+1)),AF27-HLOOKUP(AF4+2,Journalier_HLV_Inter,25,FALSE),IF(AND(WEEKDAY(AF4,2)=3,COUNTIF(Jours_fériés,AND(AF4+1,AF4+2))),AF27-HLOOKUP(AF4+5,Journalier_HLV_Inter,25,FALSE),IF(AND(WEEKDAY(AF4,2)=3,COUNTIF(Jours_fériés,AF4+1)),AF27-HLOOKUP(AF4+2,Journalier_HLV_Inter,25,FALSE),IF(AND(WEEKDAY(AF4,2)=4,COUNTIF(Jours_fériés,AF4+1)),AF27-HLOOKUP(AF4+4,Journalier_HLV_Inter,25,FALSE),IF(AND(WEEKDAY(AF4,2)=4,COUNTIF(Jours_fériés,AND(AF4+1,AF4+4))),AF27-HLOOKUP(AF4+5,Journalier_HLV_Inter,25,FALSE),IF(AND(WEEKDAY(AF4,2)=5,COUNTIF(Jours_fériés,AF4+3)),AF27-HLOOKUP(AF4+4,Journalier_HLV_Inter,25,FALSE),IF(COUNTIF(Week_end,AF4),0,IF(COUNTIF(Jours_fériés,AF4),0,AF27-HLOOKUP(AF4+1,Journalier_HLV_Inter,25,FALSE)))))))))))))</f>
        <v>0</v>
      </c>
      <c r="AG36" s="70">
        <f>IF(WEEKDAY(AG4,2)=5,(AG27-HLOOKUP(AG4+3,Journalier_HLV_Inter,25,FALSE)),IF(AND(WEEKDAY(AG4,2)=1,COUNTIF(Jours_fériés,AND(AG4+1,IE+2))),AG27-HLOOKUP(AG4+3,Journalier_HLV_Inter,25,FALSE),IF(AND(WEEKDAY(AG4,2)=1,COUNTIF(Jours_fériés,AG4+1)),AG27-HLOOKUP(AG4+2,Journalier_HLV_Inter,25,FALSE),IF(AND(WEEKDAY(AG4,2)=2,COUNTIF(Jours_fériés,AND(AG4+1,AG4+2))),AG27-HLOOKUP(AG4+3,Journalier_HLV_Inter,25,FALSE),IF(AND(WEEKDAY(AG4,2)=2,COUNTIF(Jours_fériés,AG4+1)),AG27-HLOOKUP(AG4+2,Journalier_HLV_Inter,25,FALSE),IF(AND(WEEKDAY(AG4,2)=3,COUNTIF(Jours_fériés,AND(AG4+1,AG4+2))),AG27-HLOOKUP(AG4+5,Journalier_HLV_Inter,25,FALSE),IF(AND(WEEKDAY(AG4,2)=3,COUNTIF(Jours_fériés,AG4+1)),AG27-HLOOKUP(AG4+2,Journalier_HLV_Inter,25,FALSE),IF(AND(WEEKDAY(AG4,2)=4,COUNTIF(Jours_fériés,AG4+1)),AG27-HLOOKUP(AG4+4,Journalier_HLV_Inter,25,FALSE),IF(AND(WEEKDAY(AG4,2)=4,COUNTIF(Jours_fériés,AND(AG4+1,AG4+4))),AG27-HLOOKUP(AG4+5,Journalier_HLV_Inter,25,FALSE),IF(AND(WEEKDAY(AG4,2)=5,COUNTIF(Jours_fériés,AG4+3)),AG27-HLOOKUP(AG4+4,Journalier_HLV_Inter,25,FALSE),IF(COUNTIF(Week_end,AG4),0,IF(COUNTIF(Jours_fériés,AG4),0,AG27-HLOOKUP(AG4+1,Journalier_HLV_Inter,25,FALSE)))))))))))))</f>
        <v>0</v>
      </c>
      <c r="AH36" s="70">
        <f>IF(WEEKDAY(AH4,2)=5,(AH27-HLOOKUP(AH4+3,Journalier_HLV_Inter,25,FALSE)),IF(AND(WEEKDAY(AH4,2)=1,COUNTIF(Jours_fériés,AND(AH4+1,IE+2))),AH27-HLOOKUP(AH4+3,Journalier_HLV_Inter,25,FALSE),IF(AND(WEEKDAY(AH4,2)=1,COUNTIF(Jours_fériés,AH4+1)),AH27-HLOOKUP(AH4+2,Journalier_HLV_Inter,25,FALSE),IF(AND(WEEKDAY(AH4,2)=2,COUNTIF(Jours_fériés,AND(AH4+1,AH4+2))),AH27-HLOOKUP(AH4+3,Journalier_HLV_Inter,25,FALSE),IF(AND(WEEKDAY(AH4,2)=2,COUNTIF(Jours_fériés,AH4+1)),AH27-HLOOKUP(AH4+2,Journalier_HLV_Inter,25,FALSE),IF(AND(WEEKDAY(AH4,2)=3,COUNTIF(Jours_fériés,AND(AH4+1,AH4+2))),AH27-HLOOKUP(AH4+5,Journalier_HLV_Inter,25,FALSE),IF(AND(WEEKDAY(AH4,2)=3,COUNTIF(Jours_fériés,AH4+1)),AH27-HLOOKUP(AH4+2,Journalier_HLV_Inter,25,FALSE),IF(AND(WEEKDAY(AH4,2)=4,COUNTIF(Jours_fériés,AH4+1)),AH27-HLOOKUP(AH4+4,Journalier_HLV_Inter,25,FALSE),IF(AND(WEEKDAY(AH4,2)=4,COUNTIF(Jours_fériés,AND(AH4+1,AH4+4))),AH27-HLOOKUP(AH4+5,Journalier_HLV_Inter,25,FALSE),IF(AND(WEEKDAY(AH4,2)=5,COUNTIF(Jours_fériés,AH4+3)),AH27-HLOOKUP(AH4+4,Journalier_HLV_Inter,25,FALSE),IF(COUNTIF(Week_end,AH4),0,IF(COUNTIF(Jours_fériés,AH4),0,AH27-HLOOKUP(AH4+1,Journalier_HLV_Inter,25,FALSE)))))))))))))</f>
        <v>0</v>
      </c>
      <c r="AI36" s="70">
        <f>IF(WEEKDAY(AI4,2)=5,(AI27-HLOOKUP(AI4+3,Journalier_HLV_Inter,25,FALSE)),IF(AND(WEEKDAY(AI4,2)=1,COUNTIF(Jours_fériés,AND(AI4+1,IE+2))),AI27-HLOOKUP(AI4+3,Journalier_HLV_Inter,25,FALSE),IF(AND(WEEKDAY(AI4,2)=1,COUNTIF(Jours_fériés,AI4+1)),AI27-HLOOKUP(AI4+2,Journalier_HLV_Inter,25,FALSE),IF(AND(WEEKDAY(AI4,2)=2,COUNTIF(Jours_fériés,AND(AI4+1,AI4+2))),AI27-HLOOKUP(AI4+3,Journalier_HLV_Inter,25,FALSE),IF(AND(WEEKDAY(AI4,2)=2,COUNTIF(Jours_fériés,AI4+1)),AI27-HLOOKUP(AI4+2,Journalier_HLV_Inter,25,FALSE),IF(AND(WEEKDAY(AI4,2)=3,COUNTIF(Jours_fériés,AND(AI4+1,AI4+2))),AI27-HLOOKUP(AI4+5,Journalier_HLV_Inter,25,FALSE),IF(AND(WEEKDAY(AI4,2)=3,COUNTIF(Jours_fériés,AI4+1)),AI27-HLOOKUP(AI4+2,Journalier_HLV_Inter,25,FALSE),IF(AND(WEEKDAY(AI4,2)=4,COUNTIF(Jours_fériés,AI4+1)),AI27-HLOOKUP(AI4+4,Journalier_HLV_Inter,25,FALSE),IF(AND(WEEKDAY(AI4,2)=4,COUNTIF(Jours_fériés,AND(AI4+1,AI4+4))),AI27-HLOOKUP(AI4+5,Journalier_HLV_Inter,25,FALSE),IF(AND(WEEKDAY(AI4,2)=5,COUNTIF(Jours_fériés,AI4+3)),AI27-HLOOKUP(AI4+4,Journalier_HLV_Inter,25,FALSE),IF(COUNTIF(Week_end,AI4),0,IF(COUNTIF(Jours_fériés,AI4),0,AI27-HLOOKUP(AI4+1,Journalier_HLV_Inter,25,FALSE)))))))))))))</f>
        <v>0</v>
      </c>
      <c r="AJ36" s="70">
        <f>IF(WEEKDAY(AJ4,2)=5,(AJ27-HLOOKUP(AJ4+3,Journalier_HLV_Inter,25,FALSE)),IF(AND(WEEKDAY(AJ4,2)=1,COUNTIF(Jours_fériés,AND(AJ4+1,IE+2))),AJ27-HLOOKUP(AJ4+3,Journalier_HLV_Inter,25,FALSE),IF(AND(WEEKDAY(AJ4,2)=1,COUNTIF(Jours_fériés,AJ4+1)),AJ27-HLOOKUP(AJ4+2,Journalier_HLV_Inter,25,FALSE),IF(AND(WEEKDAY(AJ4,2)=2,COUNTIF(Jours_fériés,AND(AJ4+1,AJ4+2))),AJ27-HLOOKUP(AJ4+3,Journalier_HLV_Inter,25,FALSE),IF(AND(WEEKDAY(AJ4,2)=2,COUNTIF(Jours_fériés,AJ4+1)),AJ27-HLOOKUP(AJ4+2,Journalier_HLV_Inter,25,FALSE),IF(AND(WEEKDAY(AJ4,2)=3,COUNTIF(Jours_fériés,AND(AJ4+1,AJ4+2))),AJ27-HLOOKUP(AJ4+5,Journalier_HLV_Inter,25,FALSE),IF(AND(WEEKDAY(AJ4,2)=3,COUNTIF(Jours_fériés,AJ4+1)),AJ27-HLOOKUP(AJ4+2,Journalier_HLV_Inter,25,FALSE),IF(AND(WEEKDAY(AJ4,2)=4,COUNTIF(Jours_fériés,AJ4+1)),AJ27-HLOOKUP(AJ4+4,Journalier_HLV_Inter,25,FALSE),IF(AND(WEEKDAY(AJ4,2)=4,COUNTIF(Jours_fériés,AND(AJ4+1,AJ4+4))),AJ27-HLOOKUP(AJ4+5,Journalier_HLV_Inter,25,FALSE),IF(AND(WEEKDAY(AJ4,2)=5,COUNTIF(Jours_fériés,AJ4+3)),AJ27-HLOOKUP(AJ4+4,Journalier_HLV_Inter,25,FALSE),IF(COUNTIF(Week_end,AJ4),0,IF(COUNTIF(Jours_fériés,AJ4),0,AJ27-HLOOKUP(AJ4+1,Journalier_HLV_Inter,25,FALSE)))))))))))))</f>
        <v>0</v>
      </c>
      <c r="AK36" s="70">
        <f>IF(WEEKDAY(AK4,2)=5,(AK27-HLOOKUP(AK4+3,Journalier_HLV_Inter,25,FALSE)),IF(AND(WEEKDAY(AK4,2)=1,COUNTIF(Jours_fériés,AND(AK4+1,IE+2))),AK27-HLOOKUP(AK4+3,Journalier_HLV_Inter,25,FALSE),IF(AND(WEEKDAY(AK4,2)=1,COUNTIF(Jours_fériés,AK4+1)),AK27-HLOOKUP(AK4+2,Journalier_HLV_Inter,25,FALSE),IF(AND(WEEKDAY(AK4,2)=2,COUNTIF(Jours_fériés,AND(AK4+1,AK4+2))),AK27-HLOOKUP(AK4+3,Journalier_HLV_Inter,25,FALSE),IF(AND(WEEKDAY(AK4,2)=2,COUNTIF(Jours_fériés,AK4+1)),AK27-HLOOKUP(AK4+2,Journalier_HLV_Inter,25,FALSE),IF(AND(WEEKDAY(AK4,2)=3,COUNTIF(Jours_fériés,AND(AK4+1,AK4+2))),AK27-HLOOKUP(AK4+5,Journalier_HLV_Inter,25,FALSE),IF(AND(WEEKDAY(AK4,2)=3,COUNTIF(Jours_fériés,AK4+1)),AK27-HLOOKUP(AK4+2,Journalier_HLV_Inter,25,FALSE),IF(AND(WEEKDAY(AK4,2)=4,COUNTIF(Jours_fériés,AK4+1)),AK27-HLOOKUP(AK4+4,Journalier_HLV_Inter,25,FALSE),IF(AND(WEEKDAY(AK4,2)=4,COUNTIF(Jours_fériés,AND(AK4+1,AK4+4))),AK27-HLOOKUP(AK4+5,Journalier_HLV_Inter,25,FALSE),IF(AND(WEEKDAY(AK4,2)=5,COUNTIF(Jours_fériés,AK4+3)),AK27-HLOOKUP(AK4+4,Journalier_HLV_Inter,25,FALSE),IF(COUNTIF(Week_end,AK4),0,IF(COUNTIF(Jours_fériés,AK4),0,AK27-HLOOKUP(AK4+1,Journalier_HLV_Inter,25,FALSE)))))))))))))</f>
        <v>0</v>
      </c>
      <c r="AL36" s="70">
        <f>IF(WEEKDAY(AL4,2)=5,(AL27-HLOOKUP(AL4+3,Journalier_HLV_Inter,25,FALSE)),IF(AND(WEEKDAY(AL4,2)=1,COUNTIF(Jours_fériés,AND(AL4+1,IE+2))),AL27-HLOOKUP(AL4+3,Journalier_HLV_Inter,25,FALSE),IF(AND(WEEKDAY(AL4,2)=1,COUNTIF(Jours_fériés,AL4+1)),AL27-HLOOKUP(AL4+2,Journalier_HLV_Inter,25,FALSE),IF(AND(WEEKDAY(AL4,2)=2,COUNTIF(Jours_fériés,AND(AL4+1,AL4+2))),AL27-HLOOKUP(AL4+3,Journalier_HLV_Inter,25,FALSE),IF(AND(WEEKDAY(AL4,2)=2,COUNTIF(Jours_fériés,AL4+1)),AL27-HLOOKUP(AL4+2,Journalier_HLV_Inter,25,FALSE),IF(AND(WEEKDAY(AL4,2)=3,COUNTIF(Jours_fériés,AND(AL4+1,AL4+2))),AL27-HLOOKUP(AL4+5,Journalier_HLV_Inter,25,FALSE),IF(AND(WEEKDAY(AL4,2)=3,COUNTIF(Jours_fériés,AL4+1)),AL27-HLOOKUP(AL4+2,Journalier_HLV_Inter,25,FALSE),IF(AND(WEEKDAY(AL4,2)=4,COUNTIF(Jours_fériés,AL4+1)),AL27-HLOOKUP(AL4+4,Journalier_HLV_Inter,25,FALSE),IF(AND(WEEKDAY(AL4,2)=4,COUNTIF(Jours_fériés,AND(AL4+1,AL4+4))),AL27-HLOOKUP(AL4+5,Journalier_HLV_Inter,25,FALSE),IF(AND(WEEKDAY(AL4,2)=5,COUNTIF(Jours_fériés,AL4+3)),AL27-HLOOKUP(AL4+4,Journalier_HLV_Inter,25,FALSE),IF(COUNTIF(Week_end,AL4),0,IF(COUNTIF(Jours_fériés,AL4),0,AL27-HLOOKUP(AL4+1,Journalier_HLV_Inter,25,FALSE)))))))))))))</f>
        <v>0</v>
      </c>
      <c r="AM36" s="70">
        <f>IF(WEEKDAY(AM4,2)=5,(AM27-HLOOKUP(AM4+3,Journalier_HLV_Inter,25,FALSE)),IF(AND(WEEKDAY(AM4,2)=1,COUNTIF(Jours_fériés,AND(AM4+1,IE+2))),AM27-HLOOKUP(AM4+3,Journalier_HLV_Inter,25,FALSE),IF(AND(WEEKDAY(AM4,2)=1,COUNTIF(Jours_fériés,AM4+1)),AM27-HLOOKUP(AM4+2,Journalier_HLV_Inter,25,FALSE),IF(AND(WEEKDAY(AM4,2)=2,COUNTIF(Jours_fériés,AND(AM4+1,AM4+2))),AM27-HLOOKUP(AM4+3,Journalier_HLV_Inter,25,FALSE),IF(AND(WEEKDAY(AM4,2)=2,COUNTIF(Jours_fériés,AM4+1)),AM27-HLOOKUP(AM4+2,Journalier_HLV_Inter,25,FALSE),IF(AND(WEEKDAY(AM4,2)=3,COUNTIF(Jours_fériés,AND(AM4+1,AM4+2))),AM27-HLOOKUP(AM4+5,Journalier_HLV_Inter,25,FALSE),IF(AND(WEEKDAY(AM4,2)=3,COUNTIF(Jours_fériés,AM4+1)),AM27-HLOOKUP(AM4+2,Journalier_HLV_Inter,25,FALSE),IF(AND(WEEKDAY(AM4,2)=4,COUNTIF(Jours_fériés,AM4+1)),AM27-HLOOKUP(AM4+4,Journalier_HLV_Inter,25,FALSE),IF(AND(WEEKDAY(AM4,2)=4,COUNTIF(Jours_fériés,AND(AM4+1,AM4+4))),AM27-HLOOKUP(AM4+5,Journalier_HLV_Inter,25,FALSE),IF(AND(WEEKDAY(AM4,2)=5,COUNTIF(Jours_fériés,AM4+3)),AM27-HLOOKUP(AM4+4,Journalier_HLV_Inter,25,FALSE),IF(COUNTIF(Week_end,AM4),0,IF(COUNTIF(Jours_fériés,AM4),0,AM27-HLOOKUP(AM4+1,Journalier_HLV_Inter,25,FALSE)))))))))))))</f>
        <v>0</v>
      </c>
      <c r="AN36" s="70">
        <f>IF(WEEKDAY(AN4,2)=5,(AN27-HLOOKUP(AN4+3,Journalier_HLV_Inter,25,FALSE)),IF(AND(WEEKDAY(AN4,2)=1,COUNTIF(Jours_fériés,AND(AN4+1,IE+2))),AN27-HLOOKUP(AN4+3,Journalier_HLV_Inter,25,FALSE),IF(AND(WEEKDAY(AN4,2)=1,COUNTIF(Jours_fériés,AN4+1)),AN27-HLOOKUP(AN4+2,Journalier_HLV_Inter,25,FALSE),IF(AND(WEEKDAY(AN4,2)=2,COUNTIF(Jours_fériés,AND(AN4+1,AN4+2))),AN27-HLOOKUP(AN4+3,Journalier_HLV_Inter,25,FALSE),IF(AND(WEEKDAY(AN4,2)=2,COUNTIF(Jours_fériés,AN4+1)),AN27-HLOOKUP(AN4+2,Journalier_HLV_Inter,25,FALSE),IF(AND(WEEKDAY(AN4,2)=3,COUNTIF(Jours_fériés,AND(AN4+1,AN4+2))),AN27-HLOOKUP(AN4+5,Journalier_HLV_Inter,25,FALSE),IF(AND(WEEKDAY(AN4,2)=3,COUNTIF(Jours_fériés,AN4+1)),AN27-HLOOKUP(AN4+2,Journalier_HLV_Inter,25,FALSE),IF(AND(WEEKDAY(AN4,2)=4,COUNTIF(Jours_fériés,AN4+1)),AN27-HLOOKUP(AN4+4,Journalier_HLV_Inter,25,FALSE),IF(AND(WEEKDAY(AN4,2)=4,COUNTIF(Jours_fériés,AND(AN4+1,AN4+4))),AN27-HLOOKUP(AN4+5,Journalier_HLV_Inter,25,FALSE),IF(AND(WEEKDAY(AN4,2)=5,COUNTIF(Jours_fériés,AN4+3)),AN27-HLOOKUP(AN4+4,Journalier_HLV_Inter,25,FALSE),IF(COUNTIF(Week_end,AN4),0,IF(COUNTIF(Jours_fériés,AN4),0,AN27-HLOOKUP(AN4+1,Journalier_HLV_Inter,25,FALSE)))))))))))))</f>
        <v>0</v>
      </c>
      <c r="AO36" s="70">
        <f>IF(WEEKDAY(AO4,2)=5,(AO27-HLOOKUP(AO4+3,Journalier_HLV_Inter,25,FALSE)),IF(AND(WEEKDAY(AO4,2)=1,COUNTIF(Jours_fériés,AND(AO4+1,IE+2))),AO27-HLOOKUP(AO4+3,Journalier_HLV_Inter,25,FALSE),IF(AND(WEEKDAY(AO4,2)=1,COUNTIF(Jours_fériés,AO4+1)),AO27-HLOOKUP(AO4+2,Journalier_HLV_Inter,25,FALSE),IF(AND(WEEKDAY(AO4,2)=2,COUNTIF(Jours_fériés,AND(AO4+1,AO4+2))),AO27-HLOOKUP(AO4+3,Journalier_HLV_Inter,25,FALSE),IF(AND(WEEKDAY(AO4,2)=2,COUNTIF(Jours_fériés,AO4+1)),AO27-HLOOKUP(AO4+2,Journalier_HLV_Inter,25,FALSE),IF(AND(WEEKDAY(AO4,2)=3,COUNTIF(Jours_fériés,AND(AO4+1,AO4+2))),AO27-HLOOKUP(AO4+5,Journalier_HLV_Inter,25,FALSE),IF(AND(WEEKDAY(AO4,2)=3,COUNTIF(Jours_fériés,AO4+1)),AO27-HLOOKUP(AO4+2,Journalier_HLV_Inter,25,FALSE),IF(AND(WEEKDAY(AO4,2)=4,COUNTIF(Jours_fériés,AO4+1)),AO27-HLOOKUP(AO4+4,Journalier_HLV_Inter,25,FALSE),IF(AND(WEEKDAY(AO4,2)=4,COUNTIF(Jours_fériés,AND(AO4+1,AO4+4))),AO27-HLOOKUP(AO4+5,Journalier_HLV_Inter,25,FALSE),IF(AND(WEEKDAY(AO4,2)=5,COUNTIF(Jours_fériés,AO4+3)),AO27-HLOOKUP(AO4+4,Journalier_HLV_Inter,25,FALSE),IF(COUNTIF(Week_end,AO4),0,IF(COUNTIF(Jours_fériés,AO4),0,AO27-HLOOKUP(AO4+1,Journalier_HLV_Inter,25,FALSE)))))))))))))</f>
        <v>0</v>
      </c>
      <c r="AP36" s="70">
        <f>IF(WEEKDAY(AP4,2)=5,(AP27-HLOOKUP(AP4+3,Journalier_HLV_Inter,25,FALSE)),IF(AND(WEEKDAY(AP4,2)=1,COUNTIF(Jours_fériés,AND(AP4+1,IE+2))),AP27-HLOOKUP(AP4+3,Journalier_HLV_Inter,25,FALSE),IF(AND(WEEKDAY(AP4,2)=1,COUNTIF(Jours_fériés,AP4+1)),AP27-HLOOKUP(AP4+2,Journalier_HLV_Inter,25,FALSE),IF(AND(WEEKDAY(AP4,2)=2,COUNTIF(Jours_fériés,AND(AP4+1,AP4+2))),AP27-HLOOKUP(AP4+3,Journalier_HLV_Inter,25,FALSE),IF(AND(WEEKDAY(AP4,2)=2,COUNTIF(Jours_fériés,AP4+1)),AP27-HLOOKUP(AP4+2,Journalier_HLV_Inter,25,FALSE),IF(AND(WEEKDAY(AP4,2)=3,COUNTIF(Jours_fériés,AND(AP4+1,AP4+2))),AP27-HLOOKUP(AP4+5,Journalier_HLV_Inter,25,FALSE),IF(AND(WEEKDAY(AP4,2)=3,COUNTIF(Jours_fériés,AP4+1)),AP27-HLOOKUP(AP4+2,Journalier_HLV_Inter,25,FALSE),IF(AND(WEEKDAY(AP4,2)=4,COUNTIF(Jours_fériés,AP4+1)),AP27-HLOOKUP(AP4+4,Journalier_HLV_Inter,25,FALSE),IF(AND(WEEKDAY(AP4,2)=4,COUNTIF(Jours_fériés,AND(AP4+1,AP4+4))),AP27-HLOOKUP(AP4+5,Journalier_HLV_Inter,25,FALSE),IF(AND(WEEKDAY(AP4,2)=5,COUNTIF(Jours_fériés,AP4+3)),AP27-HLOOKUP(AP4+4,Journalier_HLV_Inter,25,FALSE),IF(COUNTIF(Week_end,AP4),0,IF(COUNTIF(Jours_fériés,AP4),0,AP27-HLOOKUP(AP4+1,Journalier_HLV_Inter,25,FALSE)))))))))))))</f>
        <v>0</v>
      </c>
      <c r="AQ36" s="70">
        <f>IF(WEEKDAY(AQ4,2)=5,(AQ27-HLOOKUP(AQ4+3,Journalier_HLV_Inter,25,FALSE)),IF(AND(WEEKDAY(AQ4,2)=1,COUNTIF(Jours_fériés,AND(AQ4+1,IE+2))),AQ27-HLOOKUP(AQ4+3,Journalier_HLV_Inter,25,FALSE),IF(AND(WEEKDAY(AQ4,2)=1,COUNTIF(Jours_fériés,AQ4+1)),AQ27-HLOOKUP(AQ4+2,Journalier_HLV_Inter,25,FALSE),IF(AND(WEEKDAY(AQ4,2)=2,COUNTIF(Jours_fériés,AND(AQ4+1,AQ4+2))),AQ27-HLOOKUP(AQ4+3,Journalier_HLV_Inter,25,FALSE),IF(AND(WEEKDAY(AQ4,2)=2,COUNTIF(Jours_fériés,AQ4+1)),AQ27-HLOOKUP(AQ4+2,Journalier_HLV_Inter,25,FALSE),IF(AND(WEEKDAY(AQ4,2)=3,COUNTIF(Jours_fériés,AND(AQ4+1,AQ4+2))),AQ27-HLOOKUP(AQ4+5,Journalier_HLV_Inter,25,FALSE),IF(AND(WEEKDAY(AQ4,2)=3,COUNTIF(Jours_fériés,AQ4+1)),AQ27-HLOOKUP(AQ4+2,Journalier_HLV_Inter,25,FALSE),IF(AND(WEEKDAY(AQ4,2)=4,COUNTIF(Jours_fériés,AQ4+1)),AQ27-HLOOKUP(AQ4+4,Journalier_HLV_Inter,25,FALSE),IF(AND(WEEKDAY(AQ4,2)=4,COUNTIF(Jours_fériés,AND(AQ4+1,AQ4+4))),AQ27-HLOOKUP(AQ4+5,Journalier_HLV_Inter,25,FALSE),IF(AND(WEEKDAY(AQ4,2)=5,COUNTIF(Jours_fériés,AQ4+3)),AQ27-HLOOKUP(AQ4+4,Journalier_HLV_Inter,25,FALSE),IF(COUNTIF(Week_end,AQ4),0,IF(COUNTIF(Jours_fériés,AQ4),0,AQ27-HLOOKUP(AQ4+1,Journalier_HLV_Inter,25,FALSE)))))))))))))</f>
        <v>0</v>
      </c>
      <c r="AR36" s="70">
        <f>IF(WEEKDAY(AR4,2)=5,(AR27-HLOOKUP(AR4+3,Journalier_HLV_Inter,25,FALSE)),IF(AND(WEEKDAY(AR4,2)=1,COUNTIF(Jours_fériés,AND(AR4+1,IE+2))),AR27-HLOOKUP(AR4+3,Journalier_HLV_Inter,25,FALSE),IF(AND(WEEKDAY(AR4,2)=1,COUNTIF(Jours_fériés,AR4+1)),AR27-HLOOKUP(AR4+2,Journalier_HLV_Inter,25,FALSE),IF(AND(WEEKDAY(AR4,2)=2,COUNTIF(Jours_fériés,AND(AR4+1,AR4+2))),AR27-HLOOKUP(AR4+3,Journalier_HLV_Inter,25,FALSE),IF(AND(WEEKDAY(AR4,2)=2,COUNTIF(Jours_fériés,AR4+1)),AR27-HLOOKUP(AR4+2,Journalier_HLV_Inter,25,FALSE),IF(AND(WEEKDAY(AR4,2)=3,COUNTIF(Jours_fériés,AND(AR4+1,AR4+2))),AR27-HLOOKUP(AR4+5,Journalier_HLV_Inter,25,FALSE),IF(AND(WEEKDAY(AR4,2)=3,COUNTIF(Jours_fériés,AR4+1)),AR27-HLOOKUP(AR4+2,Journalier_HLV_Inter,25,FALSE),IF(AND(WEEKDAY(AR4,2)=4,COUNTIF(Jours_fériés,AR4+1)),AR27-HLOOKUP(AR4+4,Journalier_HLV_Inter,25,FALSE),IF(AND(WEEKDAY(AR4,2)=4,COUNTIF(Jours_fériés,AND(AR4+1,AR4+4))),AR27-HLOOKUP(AR4+5,Journalier_HLV_Inter,25,FALSE),IF(AND(WEEKDAY(AR4,2)=5,COUNTIF(Jours_fériés,AR4+3)),AR27-HLOOKUP(AR4+4,Journalier_HLV_Inter,25,FALSE),IF(COUNTIF(Week_end,AR4),0,IF(COUNTIF(Jours_fériés,AR4),0,AR27-HLOOKUP(AR4+1,Journalier_HLV_Inter,25,FALSE)))))))))))))</f>
        <v>0</v>
      </c>
      <c r="AS36" s="70">
        <f>IF(WEEKDAY(AS4,2)=5,(AS27-HLOOKUP(AS4+3,Journalier_HLV_Inter,25,FALSE)),IF(AND(WEEKDAY(AS4,2)=1,COUNTIF(Jours_fériés,AND(AS4+1,IE+2))),AS27-HLOOKUP(AS4+3,Journalier_HLV_Inter,25,FALSE),IF(AND(WEEKDAY(AS4,2)=1,COUNTIF(Jours_fériés,AS4+1)),AS27-HLOOKUP(AS4+2,Journalier_HLV_Inter,25,FALSE),IF(AND(WEEKDAY(AS4,2)=2,COUNTIF(Jours_fériés,AND(AS4+1,AS4+2))),AS27-HLOOKUP(AS4+3,Journalier_HLV_Inter,25,FALSE),IF(AND(WEEKDAY(AS4,2)=2,COUNTIF(Jours_fériés,AS4+1)),AS27-HLOOKUP(AS4+2,Journalier_HLV_Inter,25,FALSE),IF(AND(WEEKDAY(AS4,2)=3,COUNTIF(Jours_fériés,AND(AS4+1,AS4+2))),AS27-HLOOKUP(AS4+5,Journalier_HLV_Inter,25,FALSE),IF(AND(WEEKDAY(AS4,2)=3,COUNTIF(Jours_fériés,AS4+1)),AS27-HLOOKUP(AS4+2,Journalier_HLV_Inter,25,FALSE),IF(AND(WEEKDAY(AS4,2)=4,COUNTIF(Jours_fériés,AS4+1)),AS27-HLOOKUP(AS4+4,Journalier_HLV_Inter,25,FALSE),IF(AND(WEEKDAY(AS4,2)=4,COUNTIF(Jours_fériés,AND(AS4+1,AS4+4))),AS27-HLOOKUP(AS4+5,Journalier_HLV_Inter,25,FALSE),IF(AND(WEEKDAY(AS4,2)=5,COUNTIF(Jours_fériés,AS4+3)),AS27-HLOOKUP(AS4+4,Journalier_HLV_Inter,25,FALSE),IF(COUNTIF(Week_end,AS4),0,IF(COUNTIF(Jours_fériés,AS4),0,AS27-HLOOKUP(AS4+1,Journalier_HLV_Inter,25,FALSE)))))))))))))</f>
        <v>0</v>
      </c>
      <c r="AT36" s="70">
        <f>IF(WEEKDAY(AT4,2)=5,(AT27-HLOOKUP(AT4+3,Journalier_HLV_Inter,25,FALSE)),IF(AND(WEEKDAY(AT4,2)=1,COUNTIF(Jours_fériés,AND(AT4+1,IE+2))),AT27-HLOOKUP(AT4+3,Journalier_HLV_Inter,25,FALSE),IF(AND(WEEKDAY(AT4,2)=1,COUNTIF(Jours_fériés,AT4+1)),AT27-HLOOKUP(AT4+2,Journalier_HLV_Inter,25,FALSE),IF(AND(WEEKDAY(AT4,2)=2,COUNTIF(Jours_fériés,AND(AT4+1,AT4+2))),AT27-HLOOKUP(AT4+3,Journalier_HLV_Inter,25,FALSE),IF(AND(WEEKDAY(AT4,2)=2,COUNTIF(Jours_fériés,AT4+1)),AT27-HLOOKUP(AT4+2,Journalier_HLV_Inter,25,FALSE),IF(AND(WEEKDAY(AT4,2)=3,COUNTIF(Jours_fériés,AND(AT4+1,AT4+2))),AT27-HLOOKUP(AT4+5,Journalier_HLV_Inter,25,FALSE),IF(AND(WEEKDAY(AT4,2)=3,COUNTIF(Jours_fériés,AT4+1)),AT27-HLOOKUP(AT4+2,Journalier_HLV_Inter,25,FALSE),IF(AND(WEEKDAY(AT4,2)=4,COUNTIF(Jours_fériés,AT4+1)),AT27-HLOOKUP(AT4+4,Journalier_HLV_Inter,25,FALSE),IF(AND(WEEKDAY(AT4,2)=4,COUNTIF(Jours_fériés,AND(AT4+1,AT4+4))),AT27-HLOOKUP(AT4+5,Journalier_HLV_Inter,25,FALSE),IF(AND(WEEKDAY(AT4,2)=5,COUNTIF(Jours_fériés,AT4+3)),AT27-HLOOKUP(AT4+4,Journalier_HLV_Inter,25,FALSE),IF(COUNTIF(Week_end,AT4),0,IF(COUNTIF(Jours_fériés,AT4),0,AT27-HLOOKUP(AT4+1,Journalier_HLV_Inter,25,FALSE)))))))))))))</f>
        <v>0</v>
      </c>
      <c r="AU36" s="70">
        <f>IF(WEEKDAY(AU4,2)=5,(AU27-HLOOKUP(AU4+3,Journalier_HLV_Inter,25,FALSE)),IF(AND(WEEKDAY(AU4,2)=1,COUNTIF(Jours_fériés,AND(AU4+1,IE+2))),AU27-HLOOKUP(AU4+3,Journalier_HLV_Inter,25,FALSE),IF(AND(WEEKDAY(AU4,2)=1,COUNTIF(Jours_fériés,AU4+1)),AU27-HLOOKUP(AU4+2,Journalier_HLV_Inter,25,FALSE),IF(AND(WEEKDAY(AU4,2)=2,COUNTIF(Jours_fériés,AND(AU4+1,AU4+2))),AU27-HLOOKUP(AU4+3,Journalier_HLV_Inter,25,FALSE),IF(AND(WEEKDAY(AU4,2)=2,COUNTIF(Jours_fériés,AU4+1)),AU27-HLOOKUP(AU4+2,Journalier_HLV_Inter,25,FALSE),IF(AND(WEEKDAY(AU4,2)=3,COUNTIF(Jours_fériés,AND(AU4+1,AU4+2))),AU27-HLOOKUP(AU4+5,Journalier_HLV_Inter,25,FALSE),IF(AND(WEEKDAY(AU4,2)=3,COUNTIF(Jours_fériés,AU4+1)),AU27-HLOOKUP(AU4+2,Journalier_HLV_Inter,25,FALSE),IF(AND(WEEKDAY(AU4,2)=4,COUNTIF(Jours_fériés,AU4+1)),AU27-HLOOKUP(AU4+4,Journalier_HLV_Inter,25,FALSE),IF(AND(WEEKDAY(AU4,2)=4,COUNTIF(Jours_fériés,AND(AU4+1,AU4+4))),AU27-HLOOKUP(AU4+5,Journalier_HLV_Inter,25,FALSE),IF(AND(WEEKDAY(AU4,2)=5,COUNTIF(Jours_fériés,AU4+3)),AU27-HLOOKUP(AU4+4,Journalier_HLV_Inter,25,FALSE),IF(COUNTIF(Week_end,AU4),0,IF(COUNTIF(Jours_fériés,AU4),0,AU27-HLOOKUP(AU4+1,Journalier_HLV_Inter,25,FALSE)))))))))))))</f>
        <v>0</v>
      </c>
      <c r="AV36" s="70">
        <f>IF(WEEKDAY(AV4,2)=5,(AV27-HLOOKUP(AV4+3,Journalier_HLV_Inter,25,FALSE)),IF(AND(WEEKDAY(AV4,2)=1,COUNTIF(Jours_fériés,AND(AV4+1,IE+2))),AV27-HLOOKUP(AV4+3,Journalier_HLV_Inter,25,FALSE),IF(AND(WEEKDAY(AV4,2)=1,COUNTIF(Jours_fériés,AV4+1)),AV27-HLOOKUP(AV4+2,Journalier_HLV_Inter,25,FALSE),IF(AND(WEEKDAY(AV4,2)=2,COUNTIF(Jours_fériés,AND(AV4+1,AV4+2))),AV27-HLOOKUP(AV4+3,Journalier_HLV_Inter,25,FALSE),IF(AND(WEEKDAY(AV4,2)=2,COUNTIF(Jours_fériés,AV4+1)),AV27-HLOOKUP(AV4+2,Journalier_HLV_Inter,25,FALSE),IF(AND(WEEKDAY(AV4,2)=3,COUNTIF(Jours_fériés,AND(AV4+1,AV4+2))),AV27-HLOOKUP(AV4+5,Journalier_HLV_Inter,25,FALSE),IF(AND(WEEKDAY(AV4,2)=3,COUNTIF(Jours_fériés,AV4+1)),AV27-HLOOKUP(AV4+2,Journalier_HLV_Inter,25,FALSE),IF(AND(WEEKDAY(AV4,2)=4,COUNTIF(Jours_fériés,AV4+1)),AV27-HLOOKUP(AV4+4,Journalier_HLV_Inter,25,FALSE),IF(AND(WEEKDAY(AV4,2)=4,COUNTIF(Jours_fériés,AND(AV4+1,AV4+4))),AV27-HLOOKUP(AV4+5,Journalier_HLV_Inter,25,FALSE),IF(AND(WEEKDAY(AV4,2)=5,COUNTIF(Jours_fériés,AV4+3)),AV27-HLOOKUP(AV4+4,Journalier_HLV_Inter,25,FALSE),IF(COUNTIF(Week_end,AV4),0,IF(COUNTIF(Jours_fériés,AV4),0,AV27-HLOOKUP(AV4+1,Journalier_HLV_Inter,25,FALSE)))))))))))))</f>
        <v>0</v>
      </c>
      <c r="AW36" s="70">
        <f>IF(WEEKDAY(AW4,2)=5,(AW27-HLOOKUP(AW4+3,Journalier_HLV_Inter,25,FALSE)),IF(AND(WEEKDAY(AW4,2)=1,COUNTIF(Jours_fériés,AND(AW4+1,IE+2))),AW27-HLOOKUP(AW4+3,Journalier_HLV_Inter,25,FALSE),IF(AND(WEEKDAY(AW4,2)=1,COUNTIF(Jours_fériés,AW4+1)),AW27-HLOOKUP(AW4+2,Journalier_HLV_Inter,25,FALSE),IF(AND(WEEKDAY(AW4,2)=2,COUNTIF(Jours_fériés,AND(AW4+1,AW4+2))),AW27-HLOOKUP(AW4+3,Journalier_HLV_Inter,25,FALSE),IF(AND(WEEKDAY(AW4,2)=2,COUNTIF(Jours_fériés,AW4+1)),AW27-HLOOKUP(AW4+2,Journalier_HLV_Inter,25,FALSE),IF(AND(WEEKDAY(AW4,2)=3,COUNTIF(Jours_fériés,AND(AW4+1,AW4+2))),AW27-HLOOKUP(AW4+5,Journalier_HLV_Inter,25,FALSE),IF(AND(WEEKDAY(AW4,2)=3,COUNTIF(Jours_fériés,AW4+1)),AW27-HLOOKUP(AW4+2,Journalier_HLV_Inter,25,FALSE),IF(AND(WEEKDAY(AW4,2)=4,COUNTIF(Jours_fériés,AW4+1)),AW27-HLOOKUP(AW4+4,Journalier_HLV_Inter,25,FALSE),IF(AND(WEEKDAY(AW4,2)=4,COUNTIF(Jours_fériés,AND(AW4+1,AW4+4))),AW27-HLOOKUP(AW4+5,Journalier_HLV_Inter,25,FALSE),IF(AND(WEEKDAY(AW4,2)=5,COUNTIF(Jours_fériés,AW4+3)),AW27-HLOOKUP(AW4+4,Journalier_HLV_Inter,25,FALSE),IF(COUNTIF(Week_end,AW4),0,IF(COUNTIF(Jours_fériés,AW4),0,AW27-HLOOKUP(AW4+1,Journalier_HLV_Inter,25,FALSE)))))))))))))</f>
        <v>0</v>
      </c>
      <c r="AX36" s="70">
        <f>IF(WEEKDAY(AX4,2)=5,(AX27-HLOOKUP(AX4+3,Journalier_HLV_Inter,25,FALSE)),IF(AND(WEEKDAY(AX4,2)=1,COUNTIF(Jours_fériés,AND(AX4+1,IE+2))),AX27-HLOOKUP(AX4+3,Journalier_HLV_Inter,25,FALSE),IF(AND(WEEKDAY(AX4,2)=1,COUNTIF(Jours_fériés,AX4+1)),AX27-HLOOKUP(AX4+2,Journalier_HLV_Inter,25,FALSE),IF(AND(WEEKDAY(AX4,2)=2,COUNTIF(Jours_fériés,AND(AX4+1,AX4+2))),AX27-HLOOKUP(AX4+3,Journalier_HLV_Inter,25,FALSE),IF(AND(WEEKDAY(AX4,2)=2,COUNTIF(Jours_fériés,AX4+1)),AX27-HLOOKUP(AX4+2,Journalier_HLV_Inter,25,FALSE),IF(AND(WEEKDAY(AX4,2)=3,COUNTIF(Jours_fériés,AND(AX4+1,AX4+2))),AX27-HLOOKUP(AX4+5,Journalier_HLV_Inter,25,FALSE),IF(AND(WEEKDAY(AX4,2)=3,COUNTIF(Jours_fériés,AX4+1)),AX27-HLOOKUP(AX4+2,Journalier_HLV_Inter,25,FALSE),IF(AND(WEEKDAY(AX4,2)=4,COUNTIF(Jours_fériés,AX4+1)),AX27-HLOOKUP(AX4+4,Journalier_HLV_Inter,25,FALSE),IF(AND(WEEKDAY(AX4,2)=4,COUNTIF(Jours_fériés,AND(AX4+1,AX4+4))),AX27-HLOOKUP(AX4+5,Journalier_HLV_Inter,25,FALSE),IF(AND(WEEKDAY(AX4,2)=5,COUNTIF(Jours_fériés,AX4+3)),AX27-HLOOKUP(AX4+4,Journalier_HLV_Inter,25,FALSE),IF(COUNTIF(Week_end,AX4),0,IF(COUNTIF(Jours_fériés,AX4),0,AX27-HLOOKUP(AX4+1,Journalier_HLV_Inter,25,FALSE)))))))))))))</f>
        <v>0</v>
      </c>
      <c r="AY36" s="70">
        <f>IF(WEEKDAY(AY4,2)=5,(AY27-HLOOKUP(AY4+3,Journalier_HLV_Inter,25,FALSE)),IF(AND(WEEKDAY(AY4,2)=1,COUNTIF(Jours_fériés,AND(AY4+1,IE+2))),AY27-HLOOKUP(AY4+3,Journalier_HLV_Inter,25,FALSE),IF(AND(WEEKDAY(AY4,2)=1,COUNTIF(Jours_fériés,AY4+1)),AY27-HLOOKUP(AY4+2,Journalier_HLV_Inter,25,FALSE),IF(AND(WEEKDAY(AY4,2)=2,COUNTIF(Jours_fériés,AND(AY4+1,AY4+2))),AY27-HLOOKUP(AY4+3,Journalier_HLV_Inter,25,FALSE),IF(AND(WEEKDAY(AY4,2)=2,COUNTIF(Jours_fériés,AY4+1)),AY27-HLOOKUP(AY4+2,Journalier_HLV_Inter,25,FALSE),IF(AND(WEEKDAY(AY4,2)=3,COUNTIF(Jours_fériés,AND(AY4+1,AY4+2))),AY27-HLOOKUP(AY4+5,Journalier_HLV_Inter,25,FALSE),IF(AND(WEEKDAY(AY4,2)=3,COUNTIF(Jours_fériés,AY4+1)),AY27-HLOOKUP(AY4+2,Journalier_HLV_Inter,25,FALSE),IF(AND(WEEKDAY(AY4,2)=4,COUNTIF(Jours_fériés,AY4+1)),AY27-HLOOKUP(AY4+4,Journalier_HLV_Inter,25,FALSE),IF(AND(WEEKDAY(AY4,2)=4,COUNTIF(Jours_fériés,AND(AY4+1,AY4+4))),AY27-HLOOKUP(AY4+5,Journalier_HLV_Inter,25,FALSE),IF(AND(WEEKDAY(AY4,2)=5,COUNTIF(Jours_fériés,AY4+3)),AY27-HLOOKUP(AY4+4,Journalier_HLV_Inter,25,FALSE),IF(COUNTIF(Week_end,AY4),0,IF(COUNTIF(Jours_fériés,AY4),0,AY27-HLOOKUP(AY4+1,Journalier_HLV_Inter,25,FALSE)))))))))))))</f>
        <v>0</v>
      </c>
      <c r="AZ36" s="70">
        <f>IF(WEEKDAY(AZ4,2)=5,(AZ27-HLOOKUP(AZ4+3,Journalier_HLV_Inter,25,FALSE)),IF(AND(WEEKDAY(AZ4,2)=1,COUNTIF(Jours_fériés,AND(AZ4+1,IE+2))),AZ27-HLOOKUP(AZ4+3,Journalier_HLV_Inter,25,FALSE),IF(AND(WEEKDAY(AZ4,2)=1,COUNTIF(Jours_fériés,AZ4+1)),AZ27-HLOOKUP(AZ4+2,Journalier_HLV_Inter,25,FALSE),IF(AND(WEEKDAY(AZ4,2)=2,COUNTIF(Jours_fériés,AND(AZ4+1,AZ4+2))),AZ27-HLOOKUP(AZ4+3,Journalier_HLV_Inter,25,FALSE),IF(AND(WEEKDAY(AZ4,2)=2,COUNTIF(Jours_fériés,AZ4+1)),AZ27-HLOOKUP(AZ4+2,Journalier_HLV_Inter,25,FALSE),IF(AND(WEEKDAY(AZ4,2)=3,COUNTIF(Jours_fériés,AND(AZ4+1,AZ4+2))),AZ27-HLOOKUP(AZ4+5,Journalier_HLV_Inter,25,FALSE),IF(AND(WEEKDAY(AZ4,2)=3,COUNTIF(Jours_fériés,AZ4+1)),AZ27-HLOOKUP(AZ4+2,Journalier_HLV_Inter,25,FALSE),IF(AND(WEEKDAY(AZ4,2)=4,COUNTIF(Jours_fériés,AZ4+1)),AZ27-HLOOKUP(AZ4+4,Journalier_HLV_Inter,25,FALSE),IF(AND(WEEKDAY(AZ4,2)=4,COUNTIF(Jours_fériés,AND(AZ4+1,AZ4+4))),AZ27-HLOOKUP(AZ4+5,Journalier_HLV_Inter,25,FALSE),IF(AND(WEEKDAY(AZ4,2)=5,COUNTIF(Jours_fériés,AZ4+3)),AZ27-HLOOKUP(AZ4+4,Journalier_HLV_Inter,25,FALSE),IF(COUNTIF(Week_end,AZ4),0,IF(COUNTIF(Jours_fériés,AZ4),0,AZ27-HLOOKUP(AZ4+1,Journalier_HLV_Inter,25,FALSE)))))))))))))</f>
        <v>0</v>
      </c>
      <c r="BA36" s="70">
        <f>IF(WEEKDAY(BA4,2)=5,(BA27-HLOOKUP(BA4+3,Journalier_HLV_Inter,25,FALSE)),IF(AND(WEEKDAY(BA4,2)=1,COUNTIF(Jours_fériés,AND(BA4+1,IE+2))),BA27-HLOOKUP(BA4+3,Journalier_HLV_Inter,25,FALSE),IF(AND(WEEKDAY(BA4,2)=1,COUNTIF(Jours_fériés,BA4+1)),BA27-HLOOKUP(BA4+2,Journalier_HLV_Inter,25,FALSE),IF(AND(WEEKDAY(BA4,2)=2,COUNTIF(Jours_fériés,AND(BA4+1,BA4+2))),BA27-HLOOKUP(BA4+3,Journalier_HLV_Inter,25,FALSE),IF(AND(WEEKDAY(BA4,2)=2,COUNTIF(Jours_fériés,BA4+1)),BA27-HLOOKUP(BA4+2,Journalier_HLV_Inter,25,FALSE),IF(AND(WEEKDAY(BA4,2)=3,COUNTIF(Jours_fériés,AND(BA4+1,BA4+2))),BA27-HLOOKUP(BA4+5,Journalier_HLV_Inter,25,FALSE),IF(AND(WEEKDAY(BA4,2)=3,COUNTIF(Jours_fériés,BA4+1)),BA27-HLOOKUP(BA4+2,Journalier_HLV_Inter,25,FALSE),IF(AND(WEEKDAY(BA4,2)=4,COUNTIF(Jours_fériés,BA4+1)),BA27-HLOOKUP(BA4+4,Journalier_HLV_Inter,25,FALSE),IF(AND(WEEKDAY(BA4,2)=4,COUNTIF(Jours_fériés,AND(BA4+1,BA4+4))),BA27-HLOOKUP(BA4+5,Journalier_HLV_Inter,25,FALSE),IF(AND(WEEKDAY(BA4,2)=5,COUNTIF(Jours_fériés,BA4+3)),BA27-HLOOKUP(BA4+4,Journalier_HLV_Inter,25,FALSE),IF(COUNTIF(Week_end,BA4),0,IF(COUNTIF(Jours_fériés,BA4),0,BA27-HLOOKUP(BA4+1,Journalier_HLV_Inter,25,FALSE)))))))))))))</f>
        <v>0</v>
      </c>
      <c r="BB36" s="70">
        <f>IF(WEEKDAY(BB4,2)=5,(BB27-HLOOKUP(BB4+3,Journalier_HLV_Inter,25,FALSE)),IF(AND(WEEKDAY(BB4,2)=1,COUNTIF(Jours_fériés,AND(BB4+1,IE+2))),BB27-HLOOKUP(BB4+3,Journalier_HLV_Inter,25,FALSE),IF(AND(WEEKDAY(BB4,2)=1,COUNTIF(Jours_fériés,BB4+1)),BB27-HLOOKUP(BB4+2,Journalier_HLV_Inter,25,FALSE),IF(AND(WEEKDAY(BB4,2)=2,COUNTIF(Jours_fériés,AND(BB4+1,BB4+2))),BB27-HLOOKUP(BB4+3,Journalier_HLV_Inter,25,FALSE),IF(AND(WEEKDAY(BB4,2)=2,COUNTIF(Jours_fériés,BB4+1)),BB27-HLOOKUP(BB4+2,Journalier_HLV_Inter,25,FALSE),IF(AND(WEEKDAY(BB4,2)=3,COUNTIF(Jours_fériés,AND(BB4+1,BB4+2))),BB27-HLOOKUP(BB4+5,Journalier_HLV_Inter,25,FALSE),IF(AND(WEEKDAY(BB4,2)=3,COUNTIF(Jours_fériés,BB4+1)),BB27-HLOOKUP(BB4+2,Journalier_HLV_Inter,25,FALSE),IF(AND(WEEKDAY(BB4,2)=4,COUNTIF(Jours_fériés,BB4+1)),BB27-HLOOKUP(BB4+4,Journalier_HLV_Inter,25,FALSE),IF(AND(WEEKDAY(BB4,2)=4,COUNTIF(Jours_fériés,AND(BB4+1,BB4+4))),BB27-HLOOKUP(BB4+5,Journalier_HLV_Inter,25,FALSE),IF(AND(WEEKDAY(BB4,2)=5,COUNTIF(Jours_fériés,BB4+3)),BB27-HLOOKUP(BB4+4,Journalier_HLV_Inter,25,FALSE),IF(COUNTIF(Week_end,BB4),0,IF(COUNTIF(Jours_fériés,BB4),0,BB27-HLOOKUP(BB4+1,Journalier_HLV_Inter,25,FALSE)))))))))))))</f>
        <v>0</v>
      </c>
      <c r="BC36" s="70">
        <f>IF(WEEKDAY(BC4,2)=5,(BC27-HLOOKUP(BC4+3,Journalier_HLV_Inter,25,FALSE)),IF(AND(WEEKDAY(BC4,2)=1,COUNTIF(Jours_fériés,AND(BC4+1,IE+2))),BC27-HLOOKUP(BC4+3,Journalier_HLV_Inter,25,FALSE),IF(AND(WEEKDAY(BC4,2)=1,COUNTIF(Jours_fériés,BC4+1)),BC27-HLOOKUP(BC4+2,Journalier_HLV_Inter,25,FALSE),IF(AND(WEEKDAY(BC4,2)=2,COUNTIF(Jours_fériés,AND(BC4+1,BC4+2))),BC27-HLOOKUP(BC4+3,Journalier_HLV_Inter,25,FALSE),IF(AND(WEEKDAY(BC4,2)=2,COUNTIF(Jours_fériés,BC4+1)),BC27-HLOOKUP(BC4+2,Journalier_HLV_Inter,25,FALSE),IF(AND(WEEKDAY(BC4,2)=3,COUNTIF(Jours_fériés,AND(BC4+1,BC4+2))),BC27-HLOOKUP(BC4+5,Journalier_HLV_Inter,25,FALSE),IF(AND(WEEKDAY(BC4,2)=3,COUNTIF(Jours_fériés,BC4+1)),BC27-HLOOKUP(BC4+2,Journalier_HLV_Inter,25,FALSE),IF(AND(WEEKDAY(BC4,2)=4,COUNTIF(Jours_fériés,BC4+1)),BC27-HLOOKUP(BC4+4,Journalier_HLV_Inter,25,FALSE),IF(AND(WEEKDAY(BC4,2)=4,COUNTIF(Jours_fériés,AND(BC4+1,BC4+4))),BC27-HLOOKUP(BC4+5,Journalier_HLV_Inter,25,FALSE),IF(AND(WEEKDAY(BC4,2)=5,COUNTIF(Jours_fériés,BC4+3)),BC27-HLOOKUP(BC4+4,Journalier_HLV_Inter,25,FALSE),IF(COUNTIF(Week_end,BC4),0,IF(COUNTIF(Jours_fériés,BC4),0,BC27-HLOOKUP(BC4+1,Journalier_HLV_Inter,25,FALSE)))))))))))))</f>
        <v>0</v>
      </c>
      <c r="BD36" s="70">
        <f>IF(WEEKDAY(BD4,2)=5,(BD27-HLOOKUP(BD4+3,Journalier_HLV_Inter,25,FALSE)),IF(AND(WEEKDAY(BD4,2)=1,COUNTIF(Jours_fériés,AND(BD4+1,IE+2))),BD27-HLOOKUP(BD4+3,Journalier_HLV_Inter,25,FALSE),IF(AND(WEEKDAY(BD4,2)=1,COUNTIF(Jours_fériés,BD4+1)),BD27-HLOOKUP(BD4+2,Journalier_HLV_Inter,25,FALSE),IF(AND(WEEKDAY(BD4,2)=2,COUNTIF(Jours_fériés,AND(BD4+1,BD4+2))),BD27-HLOOKUP(BD4+3,Journalier_HLV_Inter,25,FALSE),IF(AND(WEEKDAY(BD4,2)=2,COUNTIF(Jours_fériés,BD4+1)),BD27-HLOOKUP(BD4+2,Journalier_HLV_Inter,25,FALSE),IF(AND(WEEKDAY(BD4,2)=3,COUNTIF(Jours_fériés,AND(BD4+1,BD4+2))),BD27-HLOOKUP(BD4+5,Journalier_HLV_Inter,25,FALSE),IF(AND(WEEKDAY(BD4,2)=3,COUNTIF(Jours_fériés,BD4+1)),BD27-HLOOKUP(BD4+2,Journalier_HLV_Inter,25,FALSE),IF(AND(WEEKDAY(BD4,2)=4,COUNTIF(Jours_fériés,BD4+1)),BD27-HLOOKUP(BD4+4,Journalier_HLV_Inter,25,FALSE),IF(AND(WEEKDAY(BD4,2)=4,COUNTIF(Jours_fériés,AND(BD4+1,BD4+4))),BD27-HLOOKUP(BD4+5,Journalier_HLV_Inter,25,FALSE),IF(AND(WEEKDAY(BD4,2)=5,COUNTIF(Jours_fériés,BD4+3)),BD27-HLOOKUP(BD4+4,Journalier_HLV_Inter,25,FALSE),IF(COUNTIF(Week_end,BD4),0,IF(COUNTIF(Jours_fériés,BD4),0,BD27-HLOOKUP(BD4+1,Journalier_HLV_Inter,25,FALSE)))))))))))))</f>
        <v>0</v>
      </c>
      <c r="BE36" s="70">
        <f>IF(WEEKDAY(BE4,2)=5,(BE27-HLOOKUP(BE4+3,Journalier_HLV_Inter,25,FALSE)),IF(AND(WEEKDAY(BE4,2)=1,COUNTIF(Jours_fériés,AND(BE4+1,IE+2))),BE27-HLOOKUP(BE4+3,Journalier_HLV_Inter,25,FALSE),IF(AND(WEEKDAY(BE4,2)=1,COUNTIF(Jours_fériés,BE4+1)),BE27-HLOOKUP(BE4+2,Journalier_HLV_Inter,25,FALSE),IF(AND(WEEKDAY(BE4,2)=2,COUNTIF(Jours_fériés,AND(BE4+1,BE4+2))),BE27-HLOOKUP(BE4+3,Journalier_HLV_Inter,25,FALSE),IF(AND(WEEKDAY(BE4,2)=2,COUNTIF(Jours_fériés,BE4+1)),BE27-HLOOKUP(BE4+2,Journalier_HLV_Inter,25,FALSE),IF(AND(WEEKDAY(BE4,2)=3,COUNTIF(Jours_fériés,AND(BE4+1,BE4+2))),BE27-HLOOKUP(BE4+5,Journalier_HLV_Inter,25,FALSE),IF(AND(WEEKDAY(BE4,2)=3,COUNTIF(Jours_fériés,BE4+1)),BE27-HLOOKUP(BE4+2,Journalier_HLV_Inter,25,FALSE),IF(AND(WEEKDAY(BE4,2)=4,COUNTIF(Jours_fériés,BE4+1)),BE27-HLOOKUP(BE4+4,Journalier_HLV_Inter,25,FALSE),IF(AND(WEEKDAY(BE4,2)=4,COUNTIF(Jours_fériés,AND(BE4+1,BE4+4))),BE27-HLOOKUP(BE4+5,Journalier_HLV_Inter,25,FALSE),IF(AND(WEEKDAY(BE4,2)=5,COUNTIF(Jours_fériés,BE4+3)),BE27-HLOOKUP(BE4+4,Journalier_HLV_Inter,25,FALSE),IF(COUNTIF(Week_end,BE4),0,IF(COUNTIF(Jours_fériés,BE4),0,BE27-HLOOKUP(BE4+1,Journalier_HLV_Inter,25,FALSE)))))))))))))</f>
        <v>0</v>
      </c>
      <c r="BF36" s="70">
        <f>IF(WEEKDAY(BF4,2)=5,(BF27-HLOOKUP(BF4+3,Journalier_HLV_Inter,25,FALSE)),IF(AND(WEEKDAY(BF4,2)=1,COUNTIF(Jours_fériés,AND(BF4+1,IE+2))),BF27-HLOOKUP(BF4+3,Journalier_HLV_Inter,25,FALSE),IF(AND(WEEKDAY(BF4,2)=1,COUNTIF(Jours_fériés,BF4+1)),BF27-HLOOKUP(BF4+2,Journalier_HLV_Inter,25,FALSE),IF(AND(WEEKDAY(BF4,2)=2,COUNTIF(Jours_fériés,AND(BF4+1,BF4+2))),BF27-HLOOKUP(BF4+3,Journalier_HLV_Inter,25,FALSE),IF(AND(WEEKDAY(BF4,2)=2,COUNTIF(Jours_fériés,BF4+1)),BF27-HLOOKUP(BF4+2,Journalier_HLV_Inter,25,FALSE),IF(AND(WEEKDAY(BF4,2)=3,COUNTIF(Jours_fériés,AND(BF4+1,BF4+2))),BF27-HLOOKUP(BF4+5,Journalier_HLV_Inter,25,FALSE),IF(AND(WEEKDAY(BF4,2)=3,COUNTIF(Jours_fériés,BF4+1)),BF27-HLOOKUP(BF4+2,Journalier_HLV_Inter,25,FALSE),IF(AND(WEEKDAY(BF4,2)=4,COUNTIF(Jours_fériés,BF4+1)),BF27-HLOOKUP(BF4+4,Journalier_HLV_Inter,25,FALSE),IF(AND(WEEKDAY(BF4,2)=4,COUNTIF(Jours_fériés,AND(BF4+1,BF4+4))),BF27-HLOOKUP(BF4+5,Journalier_HLV_Inter,25,FALSE),IF(AND(WEEKDAY(BF4,2)=5,COUNTIF(Jours_fériés,BF4+3)),BF27-HLOOKUP(BF4+4,Journalier_HLV_Inter,25,FALSE),IF(COUNTIF(Week_end,BF4),0,IF(COUNTIF(Jours_fériés,BF4),0,BF27-HLOOKUP(BF4+1,Journalier_HLV_Inter,25,FALSE)))))))))))))</f>
        <v>0</v>
      </c>
      <c r="BG36" s="70">
        <f>IF(WEEKDAY(BG4,2)=5,(BG27-HLOOKUP(BG4+3,Journalier_HLV_Inter,25,FALSE)),IF(AND(WEEKDAY(BG4,2)=1,COUNTIF(Jours_fériés,AND(BG4+1,IE+2))),BG27-HLOOKUP(BG4+3,Journalier_HLV_Inter,25,FALSE),IF(AND(WEEKDAY(BG4,2)=1,COUNTIF(Jours_fériés,BG4+1)),BG27-HLOOKUP(BG4+2,Journalier_HLV_Inter,25,FALSE),IF(AND(WEEKDAY(BG4,2)=2,COUNTIF(Jours_fériés,AND(BG4+1,BG4+2))),BG27-HLOOKUP(BG4+3,Journalier_HLV_Inter,25,FALSE),IF(AND(WEEKDAY(BG4,2)=2,COUNTIF(Jours_fériés,BG4+1)),BG27-HLOOKUP(BG4+2,Journalier_HLV_Inter,25,FALSE),IF(AND(WEEKDAY(BG4,2)=3,COUNTIF(Jours_fériés,AND(BG4+1,BG4+2))),BG27-HLOOKUP(BG4+5,Journalier_HLV_Inter,25,FALSE),IF(AND(WEEKDAY(BG4,2)=3,COUNTIF(Jours_fériés,BG4+1)),BG27-HLOOKUP(BG4+2,Journalier_HLV_Inter,25,FALSE),IF(AND(WEEKDAY(BG4,2)=4,COUNTIF(Jours_fériés,BG4+1)),BG27-HLOOKUP(BG4+4,Journalier_HLV_Inter,25,FALSE),IF(AND(WEEKDAY(BG4,2)=4,COUNTIF(Jours_fériés,AND(BG4+1,BG4+4))),BG27-HLOOKUP(BG4+5,Journalier_HLV_Inter,25,FALSE),IF(AND(WEEKDAY(BG4,2)=5,COUNTIF(Jours_fériés,BG4+3)),BG27-HLOOKUP(BG4+4,Journalier_HLV_Inter,25,FALSE),IF(COUNTIF(Week_end,BG4),0,IF(COUNTIF(Jours_fériés,BG4),0,BG27-HLOOKUP(BG4+1,Journalier_HLV_Inter,25,FALSE)))))))))))))</f>
        <v>0</v>
      </c>
      <c r="BH36" s="70">
        <f>IF(WEEKDAY(BH4,2)=5,(BH27-HLOOKUP(BH4+3,Journalier_HLV_Inter,25,FALSE)),IF(AND(WEEKDAY(BH4,2)=1,COUNTIF(Jours_fériés,AND(BH4+1,IE+2))),BH27-HLOOKUP(BH4+3,Journalier_HLV_Inter,25,FALSE),IF(AND(WEEKDAY(BH4,2)=1,COUNTIF(Jours_fériés,BH4+1)),BH27-HLOOKUP(BH4+2,Journalier_HLV_Inter,25,FALSE),IF(AND(WEEKDAY(BH4,2)=2,COUNTIF(Jours_fériés,AND(BH4+1,BH4+2))),BH27-HLOOKUP(BH4+3,Journalier_HLV_Inter,25,FALSE),IF(AND(WEEKDAY(BH4,2)=2,COUNTIF(Jours_fériés,BH4+1)),BH27-HLOOKUP(BH4+2,Journalier_HLV_Inter,25,FALSE),IF(AND(WEEKDAY(BH4,2)=3,COUNTIF(Jours_fériés,AND(BH4+1,BH4+2))),BH27-HLOOKUP(BH4+5,Journalier_HLV_Inter,25,FALSE),IF(AND(WEEKDAY(BH4,2)=3,COUNTIF(Jours_fériés,BH4+1)),BH27-HLOOKUP(BH4+2,Journalier_HLV_Inter,25,FALSE),IF(AND(WEEKDAY(BH4,2)=4,COUNTIF(Jours_fériés,BH4+1)),BH27-HLOOKUP(BH4+4,Journalier_HLV_Inter,25,FALSE),IF(AND(WEEKDAY(BH4,2)=4,COUNTIF(Jours_fériés,AND(BH4+1,BH4+4))),BH27-HLOOKUP(BH4+5,Journalier_HLV_Inter,25,FALSE),IF(AND(WEEKDAY(BH4,2)=5,COUNTIF(Jours_fériés,BH4+3)),BH27-HLOOKUP(BH4+4,Journalier_HLV_Inter,25,FALSE),IF(COUNTIF(Week_end,BH4),0,IF(COUNTIF(Jours_fériés,BH4),0,BH27-HLOOKUP(BH4+1,Journalier_HLV_Inter,25,FALSE)))))))))))))</f>
        <v>0</v>
      </c>
      <c r="BI36" s="70">
        <f>IF(WEEKDAY(BI4,2)=5,(BI27-HLOOKUP(BI4+3,Journalier_HLV_Inter,25,FALSE)),IF(AND(WEEKDAY(BI4,2)=1,COUNTIF(Jours_fériés,AND(BI4+1,IE+2))),BI27-HLOOKUP(BI4+3,Journalier_HLV_Inter,25,FALSE),IF(AND(WEEKDAY(BI4,2)=1,COUNTIF(Jours_fériés,BI4+1)),BI27-HLOOKUP(BI4+2,Journalier_HLV_Inter,25,FALSE),IF(AND(WEEKDAY(BI4,2)=2,COUNTIF(Jours_fériés,AND(BI4+1,BI4+2))),BI27-HLOOKUP(BI4+3,Journalier_HLV_Inter,25,FALSE),IF(AND(WEEKDAY(BI4,2)=2,COUNTIF(Jours_fériés,BI4+1)),BI27-HLOOKUP(BI4+2,Journalier_HLV_Inter,25,FALSE),IF(AND(WEEKDAY(BI4,2)=3,COUNTIF(Jours_fériés,AND(BI4+1,BI4+2))),BI27-HLOOKUP(BI4+5,Journalier_HLV_Inter,25,FALSE),IF(AND(WEEKDAY(BI4,2)=3,COUNTIF(Jours_fériés,BI4+1)),BI27-HLOOKUP(BI4+2,Journalier_HLV_Inter,25,FALSE),IF(AND(WEEKDAY(BI4,2)=4,COUNTIF(Jours_fériés,BI4+1)),BI27-HLOOKUP(BI4+4,Journalier_HLV_Inter,25,FALSE),IF(AND(WEEKDAY(BI4,2)=4,COUNTIF(Jours_fériés,AND(BI4+1,BI4+4))),BI27-HLOOKUP(BI4+5,Journalier_HLV_Inter,25,FALSE),IF(AND(WEEKDAY(BI4,2)=5,COUNTIF(Jours_fériés,BI4+3)),BI27-HLOOKUP(BI4+4,Journalier_HLV_Inter,25,FALSE),IF(COUNTIF(Week_end,BI4),0,IF(COUNTIF(Jours_fériés,BI4),0,BI27-HLOOKUP(BI4+1,Journalier_HLV_Inter,25,FALSE)))))))))))))</f>
        <v>0</v>
      </c>
      <c r="BJ36" s="70">
        <f>IF(WEEKDAY(BJ4,2)=5,(BJ27-HLOOKUP(BJ4+3,Journalier_HLV_Inter,25,FALSE)),IF(AND(WEEKDAY(BJ4,2)=1,COUNTIF(Jours_fériés,AND(BJ4+1,IE+2))),BJ27-HLOOKUP(BJ4+3,Journalier_HLV_Inter,25,FALSE),IF(AND(WEEKDAY(BJ4,2)=1,COUNTIF(Jours_fériés,BJ4+1)),BJ27-HLOOKUP(BJ4+2,Journalier_HLV_Inter,25,FALSE),IF(AND(WEEKDAY(BJ4,2)=2,COUNTIF(Jours_fériés,AND(BJ4+1,BJ4+2))),BJ27-HLOOKUP(BJ4+3,Journalier_HLV_Inter,25,FALSE),IF(AND(WEEKDAY(BJ4,2)=2,COUNTIF(Jours_fériés,BJ4+1)),BJ27-HLOOKUP(BJ4+2,Journalier_HLV_Inter,25,FALSE),IF(AND(WEEKDAY(BJ4,2)=3,COUNTIF(Jours_fériés,AND(BJ4+1,BJ4+2))),BJ27-HLOOKUP(BJ4+5,Journalier_HLV_Inter,25,FALSE),IF(AND(WEEKDAY(BJ4,2)=3,COUNTIF(Jours_fériés,BJ4+1)),BJ27-HLOOKUP(BJ4+2,Journalier_HLV_Inter,25,FALSE),IF(AND(WEEKDAY(BJ4,2)=4,COUNTIF(Jours_fériés,BJ4+1)),BJ27-HLOOKUP(BJ4+4,Journalier_HLV_Inter,25,FALSE),IF(AND(WEEKDAY(BJ4,2)=4,COUNTIF(Jours_fériés,AND(BJ4+1,BJ4+4))),BJ27-HLOOKUP(BJ4+5,Journalier_HLV_Inter,25,FALSE),IF(AND(WEEKDAY(BJ4,2)=5,COUNTIF(Jours_fériés,BJ4+3)),BJ27-HLOOKUP(BJ4+4,Journalier_HLV_Inter,25,FALSE),IF(COUNTIF(Week_end,BJ4),0,IF(COUNTIF(Jours_fériés,BJ4),0,BJ27-HLOOKUP(BJ4+1,Journalier_HLV_Inter,25,FALSE)))))))))))))</f>
        <v>0</v>
      </c>
      <c r="BK36" s="70">
        <f>IF(WEEKDAY(BK4,2)=5,(BK27-HLOOKUP(BK4+3,Journalier_HLV_Inter,25,FALSE)),IF(AND(WEEKDAY(BK4,2)=1,COUNTIF(Jours_fériés,AND(BK4+1,IE+2))),BK27-HLOOKUP(BK4+3,Journalier_HLV_Inter,25,FALSE),IF(AND(WEEKDAY(BK4,2)=1,COUNTIF(Jours_fériés,BK4+1)),BK27-HLOOKUP(BK4+2,Journalier_HLV_Inter,25,FALSE),IF(AND(WEEKDAY(BK4,2)=2,COUNTIF(Jours_fériés,AND(BK4+1,BK4+2))),BK27-HLOOKUP(BK4+3,Journalier_HLV_Inter,25,FALSE),IF(AND(WEEKDAY(BK4,2)=2,COUNTIF(Jours_fériés,BK4+1)),BK27-HLOOKUP(BK4+2,Journalier_HLV_Inter,25,FALSE),IF(AND(WEEKDAY(BK4,2)=3,COUNTIF(Jours_fériés,AND(BK4+1,BK4+2))),BK27-HLOOKUP(BK4+5,Journalier_HLV_Inter,25,FALSE),IF(AND(WEEKDAY(BK4,2)=3,COUNTIF(Jours_fériés,BK4+1)),BK27-HLOOKUP(BK4+2,Journalier_HLV_Inter,25,FALSE),IF(AND(WEEKDAY(BK4,2)=4,COUNTIF(Jours_fériés,BK4+1)),BK27-HLOOKUP(BK4+4,Journalier_HLV_Inter,25,FALSE),IF(AND(WEEKDAY(BK4,2)=4,COUNTIF(Jours_fériés,AND(BK4+1,BK4+4))),BK27-HLOOKUP(BK4+5,Journalier_HLV_Inter,25,FALSE),IF(AND(WEEKDAY(BK4,2)=5,COUNTIF(Jours_fériés,BK4+3)),BK27-HLOOKUP(BK4+4,Journalier_HLV_Inter,25,FALSE),IF(COUNTIF(Week_end,BK4),0,IF(COUNTIF(Jours_fériés,BK4),0,BK27-HLOOKUP(BK4+1,Journalier_HLV_Inter,25,FALSE)))))))))))))</f>
        <v>0</v>
      </c>
      <c r="BL36" s="70">
        <f>IF(WEEKDAY(BL4,2)=5,(BL27-HLOOKUP(BL4+3,Journalier_HLV_Inter,25,FALSE)),IF(AND(WEEKDAY(BL4,2)=1,COUNTIF(Jours_fériés,AND(BL4+1,IE+2))),BL27-HLOOKUP(BL4+3,Journalier_HLV_Inter,25,FALSE),IF(AND(WEEKDAY(BL4,2)=1,COUNTIF(Jours_fériés,BL4+1)),BL27-HLOOKUP(BL4+2,Journalier_HLV_Inter,25,FALSE),IF(AND(WEEKDAY(BL4,2)=2,COUNTIF(Jours_fériés,AND(BL4+1,BL4+2))),BL27-HLOOKUP(BL4+3,Journalier_HLV_Inter,25,FALSE),IF(AND(WEEKDAY(BL4,2)=2,COUNTIF(Jours_fériés,BL4+1)),BL27-HLOOKUP(BL4+2,Journalier_HLV_Inter,25,FALSE),IF(AND(WEEKDAY(BL4,2)=3,COUNTIF(Jours_fériés,AND(BL4+1,BL4+2))),BL27-HLOOKUP(BL4+5,Journalier_HLV_Inter,25,FALSE),IF(AND(WEEKDAY(BL4,2)=3,COUNTIF(Jours_fériés,BL4+1)),BL27-HLOOKUP(BL4+2,Journalier_HLV_Inter,25,FALSE),IF(AND(WEEKDAY(BL4,2)=4,COUNTIF(Jours_fériés,BL4+1)),BL27-HLOOKUP(BL4+4,Journalier_HLV_Inter,25,FALSE),IF(AND(WEEKDAY(BL4,2)=4,COUNTIF(Jours_fériés,AND(BL4+1,BL4+4))),BL27-HLOOKUP(BL4+5,Journalier_HLV_Inter,25,FALSE),IF(AND(WEEKDAY(BL4,2)=5,COUNTIF(Jours_fériés,BL4+3)),BL27-HLOOKUP(BL4+4,Journalier_HLV_Inter,25,FALSE),IF(COUNTIF(Week_end,BL4),0,IF(COUNTIF(Jours_fériés,BL4),0,BL27-HLOOKUP(BL4+1,Journalier_HLV_Inter,25,FALSE)))))))))))))</f>
        <v>0</v>
      </c>
      <c r="BM36" s="70">
        <f>IF(WEEKDAY(BM4,2)=5,(BM27-HLOOKUP(BM4+3,Journalier_HLV_Inter,25,FALSE)),IF(AND(WEEKDAY(BM4,2)=1,COUNTIF(Jours_fériés,AND(BM4+1,IE+2))),BM27-HLOOKUP(BM4+3,Journalier_HLV_Inter,25,FALSE),IF(AND(WEEKDAY(BM4,2)=1,COUNTIF(Jours_fériés,BM4+1)),BM27-HLOOKUP(BM4+2,Journalier_HLV_Inter,25,FALSE),IF(AND(WEEKDAY(BM4,2)=2,COUNTIF(Jours_fériés,AND(BM4+1,BM4+2))),BM27-HLOOKUP(BM4+3,Journalier_HLV_Inter,25,FALSE),IF(AND(WEEKDAY(BM4,2)=2,COUNTIF(Jours_fériés,BM4+1)),BM27-HLOOKUP(BM4+2,Journalier_HLV_Inter,25,FALSE),IF(AND(WEEKDAY(BM4,2)=3,COUNTIF(Jours_fériés,AND(BM4+1,BM4+2))),BM27-HLOOKUP(BM4+5,Journalier_HLV_Inter,25,FALSE),IF(AND(WEEKDAY(BM4,2)=3,COUNTIF(Jours_fériés,BM4+1)),BM27-HLOOKUP(BM4+2,Journalier_HLV_Inter,25,FALSE),IF(AND(WEEKDAY(BM4,2)=4,COUNTIF(Jours_fériés,BM4+1)),BM27-HLOOKUP(BM4+4,Journalier_HLV_Inter,25,FALSE),IF(AND(WEEKDAY(BM4,2)=4,COUNTIF(Jours_fériés,AND(BM4+1,BM4+4))),BM27-HLOOKUP(BM4+5,Journalier_HLV_Inter,25,FALSE),IF(AND(WEEKDAY(BM4,2)=5,COUNTIF(Jours_fériés,BM4+3)),BM27-HLOOKUP(BM4+4,Journalier_HLV_Inter,25,FALSE),IF(COUNTIF(Week_end,BM4),0,IF(COUNTIF(Jours_fériés,BM4),0,BM27-HLOOKUP(BM4+1,Journalier_HLV_Inter,25,FALSE)))))))))))))</f>
        <v>0</v>
      </c>
      <c r="BN36" s="70">
        <f>IF(WEEKDAY(BN4,2)=5,(BN27-HLOOKUP(BN4+3,Journalier_HLV_Inter,25,FALSE)),IF(AND(WEEKDAY(BN4,2)=1,COUNTIF(Jours_fériés,AND(BN4+1,IE+2))),BN27-HLOOKUP(BN4+3,Journalier_HLV_Inter,25,FALSE),IF(AND(WEEKDAY(BN4,2)=1,COUNTIF(Jours_fériés,BN4+1)),BN27-HLOOKUP(BN4+2,Journalier_HLV_Inter,25,FALSE),IF(AND(WEEKDAY(BN4,2)=2,COUNTIF(Jours_fériés,AND(BN4+1,BN4+2))),BN27-HLOOKUP(BN4+3,Journalier_HLV_Inter,25,FALSE),IF(AND(WEEKDAY(BN4,2)=2,COUNTIF(Jours_fériés,BN4+1)),BN27-HLOOKUP(BN4+2,Journalier_HLV_Inter,25,FALSE),IF(AND(WEEKDAY(BN4,2)=3,COUNTIF(Jours_fériés,AND(BN4+1,BN4+2))),BN27-HLOOKUP(BN4+5,Journalier_HLV_Inter,25,FALSE),IF(AND(WEEKDAY(BN4,2)=3,COUNTIF(Jours_fériés,BN4+1)),BN27-HLOOKUP(BN4+2,Journalier_HLV_Inter,25,FALSE),IF(AND(WEEKDAY(BN4,2)=4,COUNTIF(Jours_fériés,BN4+1)),BN27-HLOOKUP(BN4+4,Journalier_HLV_Inter,25,FALSE),IF(AND(WEEKDAY(BN4,2)=4,COUNTIF(Jours_fériés,AND(BN4+1,BN4+4))),BN27-HLOOKUP(BN4+5,Journalier_HLV_Inter,25,FALSE),IF(AND(WEEKDAY(BN4,2)=5,COUNTIF(Jours_fériés,BN4+3)),BN27-HLOOKUP(BN4+4,Journalier_HLV_Inter,25,FALSE),IF(COUNTIF(Week_end,BN4),0,IF(COUNTIF(Jours_fériés,BN4),0,BN27-HLOOKUP(BN4+1,Journalier_HLV_Inter,25,FALSE)))))))))))))</f>
        <v>0</v>
      </c>
      <c r="BO36" s="70">
        <f>IF(WEEKDAY(BO4,2)=5,(BO27-HLOOKUP(BO4+3,Journalier_HLV_Inter,25,FALSE)),IF(AND(WEEKDAY(BO4,2)=1,COUNTIF(Jours_fériés,AND(BO4+1,IE+2))),BO27-HLOOKUP(BO4+3,Journalier_HLV_Inter,25,FALSE),IF(AND(WEEKDAY(BO4,2)=1,COUNTIF(Jours_fériés,BO4+1)),BO27-HLOOKUP(BO4+2,Journalier_HLV_Inter,25,FALSE),IF(AND(WEEKDAY(BO4,2)=2,COUNTIF(Jours_fériés,AND(BO4+1,BO4+2))),BO27-HLOOKUP(BO4+3,Journalier_HLV_Inter,25,FALSE),IF(AND(WEEKDAY(BO4,2)=2,COUNTIF(Jours_fériés,BO4+1)),BO27-HLOOKUP(BO4+2,Journalier_HLV_Inter,25,FALSE),IF(AND(WEEKDAY(BO4,2)=3,COUNTIF(Jours_fériés,AND(BO4+1,BO4+2))),BO27-HLOOKUP(BO4+5,Journalier_HLV_Inter,25,FALSE),IF(AND(WEEKDAY(BO4,2)=3,COUNTIF(Jours_fériés,BO4+1)),BO27-HLOOKUP(BO4+2,Journalier_HLV_Inter,25,FALSE),IF(AND(WEEKDAY(BO4,2)=4,COUNTIF(Jours_fériés,BO4+1)),BO27-HLOOKUP(BO4+4,Journalier_HLV_Inter,25,FALSE),IF(AND(WEEKDAY(BO4,2)=4,COUNTIF(Jours_fériés,AND(BO4+1,BO4+4))),BO27-HLOOKUP(BO4+5,Journalier_HLV_Inter,25,FALSE),IF(AND(WEEKDAY(BO4,2)=5,COUNTIF(Jours_fériés,BO4+3)),BO27-HLOOKUP(BO4+4,Journalier_HLV_Inter,25,FALSE),IF(COUNTIF(Week_end,BO4),0,IF(COUNTIF(Jours_fériés,BO4),0,BO27-HLOOKUP(BO4+1,Journalier_HLV_Inter,25,FALSE)))))))))))))</f>
        <v>0</v>
      </c>
      <c r="BP36" s="70">
        <f>IF(WEEKDAY(BP4,2)=5,(BP27-HLOOKUP(BP4+3,Journalier_HLV_Inter,25,FALSE)),IF(AND(WEEKDAY(BP4,2)=1,COUNTIF(Jours_fériés,AND(BP4+1,IE+2))),BP27-HLOOKUP(BP4+3,Journalier_HLV_Inter,25,FALSE),IF(AND(WEEKDAY(BP4,2)=1,COUNTIF(Jours_fériés,BP4+1)),BP27-HLOOKUP(BP4+2,Journalier_HLV_Inter,25,FALSE),IF(AND(WEEKDAY(BP4,2)=2,COUNTIF(Jours_fériés,AND(BP4+1,BP4+2))),BP27-HLOOKUP(BP4+3,Journalier_HLV_Inter,25,FALSE),IF(AND(WEEKDAY(BP4,2)=2,COUNTIF(Jours_fériés,BP4+1)),BP27-HLOOKUP(BP4+2,Journalier_HLV_Inter,25,FALSE),IF(AND(WEEKDAY(BP4,2)=3,COUNTIF(Jours_fériés,AND(BP4+1,BP4+2))),BP27-HLOOKUP(BP4+5,Journalier_HLV_Inter,25,FALSE),IF(AND(WEEKDAY(BP4,2)=3,COUNTIF(Jours_fériés,BP4+1)),BP27-HLOOKUP(BP4+2,Journalier_HLV_Inter,25,FALSE),IF(AND(WEEKDAY(BP4,2)=4,COUNTIF(Jours_fériés,BP4+1)),BP27-HLOOKUP(BP4+4,Journalier_HLV_Inter,25,FALSE),IF(AND(WEEKDAY(BP4,2)=4,COUNTIF(Jours_fériés,AND(BP4+1,BP4+4))),BP27-HLOOKUP(BP4+5,Journalier_HLV_Inter,25,FALSE),IF(AND(WEEKDAY(BP4,2)=5,COUNTIF(Jours_fériés,BP4+3)),BP27-HLOOKUP(BP4+4,Journalier_HLV_Inter,25,FALSE),IF(COUNTIF(Week_end,BP4),0,IF(COUNTIF(Jours_fériés,BP4),0,BP27-HLOOKUP(BP4+1,Journalier_HLV_Inter,25,FALSE)))))))))))))</f>
        <v>0</v>
      </c>
      <c r="BQ36" s="70">
        <f>IF(WEEKDAY(BQ4,2)=5,(BQ27-HLOOKUP(BQ4+3,Journalier_HLV_Inter,25,FALSE)),IF(AND(WEEKDAY(BQ4,2)=1,COUNTIF(Jours_fériés,AND(BQ4+1,IE+2))),BQ27-HLOOKUP(BQ4+3,Journalier_HLV_Inter,25,FALSE),IF(AND(WEEKDAY(BQ4,2)=1,COUNTIF(Jours_fériés,BQ4+1)),BQ27-HLOOKUP(BQ4+2,Journalier_HLV_Inter,25,FALSE),IF(AND(WEEKDAY(BQ4,2)=2,COUNTIF(Jours_fériés,AND(BQ4+1,BQ4+2))),BQ27-HLOOKUP(BQ4+3,Journalier_HLV_Inter,25,FALSE),IF(AND(WEEKDAY(BQ4,2)=2,COUNTIF(Jours_fériés,BQ4+1)),BQ27-HLOOKUP(BQ4+2,Journalier_HLV_Inter,25,FALSE),IF(AND(WEEKDAY(BQ4,2)=3,COUNTIF(Jours_fériés,AND(BQ4+1,BQ4+2))),BQ27-HLOOKUP(BQ4+5,Journalier_HLV_Inter,25,FALSE),IF(AND(WEEKDAY(BQ4,2)=3,COUNTIF(Jours_fériés,BQ4+1)),BQ27-HLOOKUP(BQ4+2,Journalier_HLV_Inter,25,FALSE),IF(AND(WEEKDAY(BQ4,2)=4,COUNTIF(Jours_fériés,BQ4+1)),BQ27-HLOOKUP(BQ4+4,Journalier_HLV_Inter,25,FALSE),IF(AND(WEEKDAY(BQ4,2)=4,COUNTIF(Jours_fériés,AND(BQ4+1,BQ4+4))),BQ27-HLOOKUP(BQ4+5,Journalier_HLV_Inter,25,FALSE),IF(AND(WEEKDAY(BQ4,2)=5,COUNTIF(Jours_fériés,BQ4+3)),BQ27-HLOOKUP(BQ4+4,Journalier_HLV_Inter,25,FALSE),IF(COUNTIF(Week_end,BQ4),0,IF(COUNTIF(Jours_fériés,BQ4),0,BQ27-HLOOKUP(BQ4+1,Journalier_HLV_Inter,25,FALSE)))))))))))))</f>
        <v>0</v>
      </c>
      <c r="BR36" s="70">
        <f>IF(WEEKDAY(BR4,2)=5,(BR27-HLOOKUP(BR4+3,Journalier_HLV_Inter,25,FALSE)),IF(AND(WEEKDAY(BR4,2)=1,COUNTIF(Jours_fériés,AND(BR4+1,IE+2))),BR27-HLOOKUP(BR4+3,Journalier_HLV_Inter,25,FALSE),IF(AND(WEEKDAY(BR4,2)=1,COUNTIF(Jours_fériés,BR4+1)),BR27-HLOOKUP(BR4+2,Journalier_HLV_Inter,25,FALSE),IF(AND(WEEKDAY(BR4,2)=2,COUNTIF(Jours_fériés,AND(BR4+1,BR4+2))),BR27-HLOOKUP(BR4+3,Journalier_HLV_Inter,25,FALSE),IF(AND(WEEKDAY(BR4,2)=2,COUNTIF(Jours_fériés,BR4+1)),BR27-HLOOKUP(BR4+2,Journalier_HLV_Inter,25,FALSE),IF(AND(WEEKDAY(BR4,2)=3,COUNTIF(Jours_fériés,AND(BR4+1,BR4+2))),BR27-HLOOKUP(BR4+5,Journalier_HLV_Inter,25,FALSE),IF(AND(WEEKDAY(BR4,2)=3,COUNTIF(Jours_fériés,BR4+1)),BR27-HLOOKUP(BR4+2,Journalier_HLV_Inter,25,FALSE),IF(AND(WEEKDAY(BR4,2)=4,COUNTIF(Jours_fériés,BR4+1)),BR27-HLOOKUP(BR4+4,Journalier_HLV_Inter,25,FALSE),IF(AND(WEEKDAY(BR4,2)=4,COUNTIF(Jours_fériés,AND(BR4+1,BR4+4))),BR27-HLOOKUP(BR4+5,Journalier_HLV_Inter,25,FALSE),IF(AND(WEEKDAY(BR4,2)=5,COUNTIF(Jours_fériés,BR4+3)),BR27-HLOOKUP(BR4+4,Journalier_HLV_Inter,25,FALSE),IF(COUNTIF(Week_end,BR4),0,IF(COUNTIF(Jours_fériés,BR4),0,BR27-HLOOKUP(BR4+1,Journalier_HLV_Inter,25,FALSE)))))))))))))</f>
        <v>0</v>
      </c>
      <c r="BS36" s="70">
        <f>IF(WEEKDAY(BS4,2)=5,(BS27-HLOOKUP(BS4+3,Journalier_HLV_Inter,25,FALSE)),IF(AND(WEEKDAY(BS4,2)=1,COUNTIF(Jours_fériés,AND(BS4+1,IE+2))),BS27-HLOOKUP(BS4+3,Journalier_HLV_Inter,25,FALSE),IF(AND(WEEKDAY(BS4,2)=1,COUNTIF(Jours_fériés,BS4+1)),BS27-HLOOKUP(BS4+2,Journalier_HLV_Inter,25,FALSE),IF(AND(WEEKDAY(BS4,2)=2,COUNTIF(Jours_fériés,AND(BS4+1,BS4+2))),BS27-HLOOKUP(BS4+3,Journalier_HLV_Inter,25,FALSE),IF(AND(WEEKDAY(BS4,2)=2,COUNTIF(Jours_fériés,BS4+1)),BS27-HLOOKUP(BS4+2,Journalier_HLV_Inter,25,FALSE),IF(AND(WEEKDAY(BS4,2)=3,COUNTIF(Jours_fériés,AND(BS4+1,BS4+2))),BS27-HLOOKUP(BS4+5,Journalier_HLV_Inter,25,FALSE),IF(AND(WEEKDAY(BS4,2)=3,COUNTIF(Jours_fériés,BS4+1)),BS27-HLOOKUP(BS4+2,Journalier_HLV_Inter,25,FALSE),IF(AND(WEEKDAY(BS4,2)=4,COUNTIF(Jours_fériés,BS4+1)),BS27-HLOOKUP(BS4+4,Journalier_HLV_Inter,25,FALSE),IF(AND(WEEKDAY(BS4,2)=4,COUNTIF(Jours_fériés,AND(BS4+1,BS4+4))),BS27-HLOOKUP(BS4+5,Journalier_HLV_Inter,25,FALSE),IF(AND(WEEKDAY(BS4,2)=5,COUNTIF(Jours_fériés,BS4+3)),BS27-HLOOKUP(BS4+4,Journalier_HLV_Inter,25,FALSE),IF(COUNTIF(Week_end,BS4),0,IF(COUNTIF(Jours_fériés,BS4),0,BS27-HLOOKUP(BS4+1,Journalier_HLV_Inter,25,FALSE)))))))))))))</f>
        <v>0</v>
      </c>
      <c r="BT36" s="70">
        <f>IF(WEEKDAY(BT4,2)=5,(BT27-HLOOKUP(BT4+3,Journalier_HLV_Inter,25,FALSE)),IF(AND(WEEKDAY(BT4,2)=1,COUNTIF(Jours_fériés,AND(BT4+1,IE+2))),BT27-HLOOKUP(BT4+3,Journalier_HLV_Inter,25,FALSE),IF(AND(WEEKDAY(BT4,2)=1,COUNTIF(Jours_fériés,BT4+1)),BT27-HLOOKUP(BT4+2,Journalier_HLV_Inter,25,FALSE),IF(AND(WEEKDAY(BT4,2)=2,COUNTIF(Jours_fériés,AND(BT4+1,BT4+2))),BT27-HLOOKUP(BT4+3,Journalier_HLV_Inter,25,FALSE),IF(AND(WEEKDAY(BT4,2)=2,COUNTIF(Jours_fériés,BT4+1)),BT27-HLOOKUP(BT4+2,Journalier_HLV_Inter,25,FALSE),IF(AND(WEEKDAY(BT4,2)=3,COUNTIF(Jours_fériés,AND(BT4+1,BT4+2))),BT27-HLOOKUP(BT4+5,Journalier_HLV_Inter,25,FALSE),IF(AND(WEEKDAY(BT4,2)=3,COUNTIF(Jours_fériés,BT4+1)),BT27-HLOOKUP(BT4+2,Journalier_HLV_Inter,25,FALSE),IF(AND(WEEKDAY(BT4,2)=4,COUNTIF(Jours_fériés,BT4+1)),BT27-HLOOKUP(BT4+4,Journalier_HLV_Inter,25,FALSE),IF(AND(WEEKDAY(BT4,2)=4,COUNTIF(Jours_fériés,AND(BT4+1,BT4+4))),BT27-HLOOKUP(BT4+5,Journalier_HLV_Inter,25,FALSE),IF(AND(WEEKDAY(BT4,2)=5,COUNTIF(Jours_fériés,BT4+3)),BT27-HLOOKUP(BT4+4,Journalier_HLV_Inter,25,FALSE),IF(COUNTIF(Week_end,BT4),0,IF(COUNTIF(Jours_fériés,BT4),0,BT27-HLOOKUP(BT4+1,Journalier_HLV_Inter,25,FALSE)))))))))))))</f>
        <v>0</v>
      </c>
      <c r="BU36" s="70">
        <f>IF(WEEKDAY(BU4,2)=5,(BU27-HLOOKUP(BU4+3,Journalier_HLV_Inter,25,FALSE)),IF(AND(WEEKDAY(BU4,2)=1,COUNTIF(Jours_fériés,AND(BU4+1,IE+2))),BU27-HLOOKUP(BU4+3,Journalier_HLV_Inter,25,FALSE),IF(AND(WEEKDAY(BU4,2)=1,COUNTIF(Jours_fériés,BU4+1)),BU27-HLOOKUP(BU4+2,Journalier_HLV_Inter,25,FALSE),IF(AND(WEEKDAY(BU4,2)=2,COUNTIF(Jours_fériés,AND(BU4+1,BU4+2))),BU27-HLOOKUP(BU4+3,Journalier_HLV_Inter,25,FALSE),IF(AND(WEEKDAY(BU4,2)=2,COUNTIF(Jours_fériés,BU4+1)),BU27-HLOOKUP(BU4+2,Journalier_HLV_Inter,25,FALSE),IF(AND(WEEKDAY(BU4,2)=3,COUNTIF(Jours_fériés,AND(BU4+1,BU4+2))),BU27-HLOOKUP(BU4+5,Journalier_HLV_Inter,25,FALSE),IF(AND(WEEKDAY(BU4,2)=3,COUNTIF(Jours_fériés,BU4+1)),BU27-HLOOKUP(BU4+2,Journalier_HLV_Inter,25,FALSE),IF(AND(WEEKDAY(BU4,2)=4,COUNTIF(Jours_fériés,BU4+1)),BU27-HLOOKUP(BU4+4,Journalier_HLV_Inter,25,FALSE),IF(AND(WEEKDAY(BU4,2)=4,COUNTIF(Jours_fériés,AND(BU4+1,BU4+4))),BU27-HLOOKUP(BU4+5,Journalier_HLV_Inter,25,FALSE),IF(AND(WEEKDAY(BU4,2)=5,COUNTIF(Jours_fériés,BU4+3)),BU27-HLOOKUP(BU4+4,Journalier_HLV_Inter,25,FALSE),IF(COUNTIF(Week_end,BU4),0,IF(COUNTIF(Jours_fériés,BU4),0,BU27-HLOOKUP(BU4+1,Journalier_HLV_Inter,25,FALSE)))))))))))))</f>
        <v>0</v>
      </c>
      <c r="BV36" s="70">
        <f>IF(WEEKDAY(BV4,2)=5,(BV27-HLOOKUP(BV4+3,Journalier_HLV_Inter,25,FALSE)),IF(AND(WEEKDAY(BV4,2)=1,COUNTIF(Jours_fériés,AND(BV4+1,IE+2))),BV27-HLOOKUP(BV4+3,Journalier_HLV_Inter,25,FALSE),IF(AND(WEEKDAY(BV4,2)=1,COUNTIF(Jours_fériés,BV4+1)),BV27-HLOOKUP(BV4+2,Journalier_HLV_Inter,25,FALSE),IF(AND(WEEKDAY(BV4,2)=2,COUNTIF(Jours_fériés,AND(BV4+1,BV4+2))),BV27-HLOOKUP(BV4+3,Journalier_HLV_Inter,25,FALSE),IF(AND(WEEKDAY(BV4,2)=2,COUNTIF(Jours_fériés,BV4+1)),BV27-HLOOKUP(BV4+2,Journalier_HLV_Inter,25,FALSE),IF(AND(WEEKDAY(BV4,2)=3,COUNTIF(Jours_fériés,AND(BV4+1,BV4+2))),BV27-HLOOKUP(BV4+5,Journalier_HLV_Inter,25,FALSE),IF(AND(WEEKDAY(BV4,2)=3,COUNTIF(Jours_fériés,BV4+1)),BV27-HLOOKUP(BV4+2,Journalier_HLV_Inter,25,FALSE),IF(AND(WEEKDAY(BV4,2)=4,COUNTIF(Jours_fériés,BV4+1)),BV27-HLOOKUP(BV4+4,Journalier_HLV_Inter,25,FALSE),IF(AND(WEEKDAY(BV4,2)=4,COUNTIF(Jours_fériés,AND(BV4+1,BV4+4))),BV27-HLOOKUP(BV4+5,Journalier_HLV_Inter,25,FALSE),IF(AND(WEEKDAY(BV4,2)=5,COUNTIF(Jours_fériés,BV4+3)),BV27-HLOOKUP(BV4+4,Journalier_HLV_Inter,25,FALSE),IF(COUNTIF(Week_end,BV4),0,IF(COUNTIF(Jours_fériés,BV4),0,BV27-HLOOKUP(BV4+1,Journalier_HLV_Inter,25,FALSE)))))))))))))</f>
        <v>0</v>
      </c>
      <c r="BW36" s="70">
        <f>IF(WEEKDAY(BW4,2)=5,(BW27-HLOOKUP(BW4+3,Journalier_HLV_Inter,25,FALSE)),IF(AND(WEEKDAY(BW4,2)=1,COUNTIF(Jours_fériés,AND(BW4+1,IE+2))),BW27-HLOOKUP(BW4+3,Journalier_HLV_Inter,25,FALSE),IF(AND(WEEKDAY(BW4,2)=1,COUNTIF(Jours_fériés,BW4+1)),BW27-HLOOKUP(BW4+2,Journalier_HLV_Inter,25,FALSE),IF(AND(WEEKDAY(BW4,2)=2,COUNTIF(Jours_fériés,AND(BW4+1,BW4+2))),BW27-HLOOKUP(BW4+3,Journalier_HLV_Inter,25,FALSE),IF(AND(WEEKDAY(BW4,2)=2,COUNTIF(Jours_fériés,BW4+1)),BW27-HLOOKUP(BW4+2,Journalier_HLV_Inter,25,FALSE),IF(AND(WEEKDAY(BW4,2)=3,COUNTIF(Jours_fériés,AND(BW4+1,BW4+2))),BW27-HLOOKUP(BW4+5,Journalier_HLV_Inter,25,FALSE),IF(AND(WEEKDAY(BW4,2)=3,COUNTIF(Jours_fériés,BW4+1)),BW27-HLOOKUP(BW4+2,Journalier_HLV_Inter,25,FALSE),IF(AND(WEEKDAY(BW4,2)=4,COUNTIF(Jours_fériés,BW4+1)),BW27-HLOOKUP(BW4+4,Journalier_HLV_Inter,25,FALSE),IF(AND(WEEKDAY(BW4,2)=4,COUNTIF(Jours_fériés,AND(BW4+1,BW4+4))),BW27-HLOOKUP(BW4+5,Journalier_HLV_Inter,25,FALSE),IF(AND(WEEKDAY(BW4,2)=5,COUNTIF(Jours_fériés,BW4+3)),BW27-HLOOKUP(BW4+4,Journalier_HLV_Inter,25,FALSE),IF(COUNTIF(Week_end,BW4),0,IF(COUNTIF(Jours_fériés,BW4),0,BW27-HLOOKUP(BW4+1,Journalier_HLV_Inter,25,FALSE)))))))))))))</f>
        <v>0</v>
      </c>
      <c r="BX36" s="70">
        <f>IF(WEEKDAY(BX4,2)=5,(BX27-HLOOKUP(BX4+3,Journalier_HLV_Inter,25,FALSE)),IF(AND(WEEKDAY(BX4,2)=1,COUNTIF(Jours_fériés,AND(BX4+1,IE+2))),BX27-HLOOKUP(BX4+3,Journalier_HLV_Inter,25,FALSE),IF(AND(WEEKDAY(BX4,2)=1,COUNTIF(Jours_fériés,BX4+1)),BX27-HLOOKUP(BX4+2,Journalier_HLV_Inter,25,FALSE),IF(AND(WEEKDAY(BX4,2)=2,COUNTIF(Jours_fériés,AND(BX4+1,BX4+2))),BX27-HLOOKUP(BX4+3,Journalier_HLV_Inter,25,FALSE),IF(AND(WEEKDAY(BX4,2)=2,COUNTIF(Jours_fériés,BX4+1)),BX27-HLOOKUP(BX4+2,Journalier_HLV_Inter,25,FALSE),IF(AND(WEEKDAY(BX4,2)=3,COUNTIF(Jours_fériés,AND(BX4+1,BX4+2))),BX27-HLOOKUP(BX4+5,Journalier_HLV_Inter,25,FALSE),IF(AND(WEEKDAY(BX4,2)=3,COUNTIF(Jours_fériés,BX4+1)),BX27-HLOOKUP(BX4+2,Journalier_HLV_Inter,25,FALSE),IF(AND(WEEKDAY(BX4,2)=4,COUNTIF(Jours_fériés,BX4+1)),BX27-HLOOKUP(BX4+4,Journalier_HLV_Inter,25,FALSE),IF(AND(WEEKDAY(BX4,2)=4,COUNTIF(Jours_fériés,AND(BX4+1,BX4+4))),BX27-HLOOKUP(BX4+5,Journalier_HLV_Inter,25,FALSE),IF(AND(WEEKDAY(BX4,2)=5,COUNTIF(Jours_fériés,BX4+3)),BX27-HLOOKUP(BX4+4,Journalier_HLV_Inter,25,FALSE),IF(COUNTIF(Week_end,BX4),0,IF(COUNTIF(Jours_fériés,BX4),0,BX27-HLOOKUP(BX4+1,Journalier_HLV_Inter,25,FALSE)))))))))))))</f>
        <v>0</v>
      </c>
      <c r="BY36" s="70">
        <f>IF(WEEKDAY(BY4,2)=5,(BY27-HLOOKUP(BY4+3,Journalier_HLV_Inter,25,FALSE)),IF(AND(WEEKDAY(BY4,2)=1,COUNTIF(Jours_fériés,AND(BY4+1,IE+2))),BY27-HLOOKUP(BY4+3,Journalier_HLV_Inter,25,FALSE),IF(AND(WEEKDAY(BY4,2)=1,COUNTIF(Jours_fériés,BY4+1)),BY27-HLOOKUP(BY4+2,Journalier_HLV_Inter,25,FALSE),IF(AND(WEEKDAY(BY4,2)=2,COUNTIF(Jours_fériés,AND(BY4+1,BY4+2))),BY27-HLOOKUP(BY4+3,Journalier_HLV_Inter,25,FALSE),IF(AND(WEEKDAY(BY4,2)=2,COUNTIF(Jours_fériés,BY4+1)),BY27-HLOOKUP(BY4+2,Journalier_HLV_Inter,25,FALSE),IF(AND(WEEKDAY(BY4,2)=3,COUNTIF(Jours_fériés,AND(BY4+1,BY4+2))),BY27-HLOOKUP(BY4+5,Journalier_HLV_Inter,25,FALSE),IF(AND(WEEKDAY(BY4,2)=3,COUNTIF(Jours_fériés,BY4+1)),BY27-HLOOKUP(BY4+2,Journalier_HLV_Inter,25,FALSE),IF(AND(WEEKDAY(BY4,2)=4,COUNTIF(Jours_fériés,BY4+1)),BY27-HLOOKUP(BY4+4,Journalier_HLV_Inter,25,FALSE),IF(AND(WEEKDAY(BY4,2)=4,COUNTIF(Jours_fériés,AND(BY4+1,BY4+4))),BY27-HLOOKUP(BY4+5,Journalier_HLV_Inter,25,FALSE),IF(AND(WEEKDAY(BY4,2)=5,COUNTIF(Jours_fériés,BY4+3)),BY27-HLOOKUP(BY4+4,Journalier_HLV_Inter,25,FALSE),IF(COUNTIF(Week_end,BY4),0,IF(COUNTIF(Jours_fériés,BY4),0,BY27-HLOOKUP(BY4+1,Journalier_HLV_Inter,25,FALSE)))))))))))))</f>
        <v>0</v>
      </c>
      <c r="BZ36" s="70">
        <f>IF(WEEKDAY(BZ4,2)=5,(BZ27-HLOOKUP(BZ4+3,Journalier_HLV_Inter,25,FALSE)),IF(AND(WEEKDAY(BZ4,2)=1,COUNTIF(Jours_fériés,AND(BZ4+1,IE+2))),BZ27-HLOOKUP(BZ4+3,Journalier_HLV_Inter,25,FALSE),IF(AND(WEEKDAY(BZ4,2)=1,COUNTIF(Jours_fériés,BZ4+1)),BZ27-HLOOKUP(BZ4+2,Journalier_HLV_Inter,25,FALSE),IF(AND(WEEKDAY(BZ4,2)=2,COUNTIF(Jours_fériés,AND(BZ4+1,BZ4+2))),BZ27-HLOOKUP(BZ4+3,Journalier_HLV_Inter,25,FALSE),IF(AND(WEEKDAY(BZ4,2)=2,COUNTIF(Jours_fériés,BZ4+1)),BZ27-HLOOKUP(BZ4+2,Journalier_HLV_Inter,25,FALSE),IF(AND(WEEKDAY(BZ4,2)=3,COUNTIF(Jours_fériés,AND(BZ4+1,BZ4+2))),BZ27-HLOOKUP(BZ4+5,Journalier_HLV_Inter,25,FALSE),IF(AND(WEEKDAY(BZ4,2)=3,COUNTIF(Jours_fériés,BZ4+1)),BZ27-HLOOKUP(BZ4+2,Journalier_HLV_Inter,25,FALSE),IF(AND(WEEKDAY(BZ4,2)=4,COUNTIF(Jours_fériés,BZ4+1)),BZ27-HLOOKUP(BZ4+4,Journalier_HLV_Inter,25,FALSE),IF(AND(WEEKDAY(BZ4,2)=4,COUNTIF(Jours_fériés,AND(BZ4+1,BZ4+4))),BZ27-HLOOKUP(BZ4+5,Journalier_HLV_Inter,25,FALSE),IF(AND(WEEKDAY(BZ4,2)=5,COUNTIF(Jours_fériés,BZ4+3)),BZ27-HLOOKUP(BZ4+4,Journalier_HLV_Inter,25,FALSE),IF(COUNTIF(Week_end,BZ4),0,IF(COUNTIF(Jours_fériés,BZ4),0,BZ27-HLOOKUP(BZ4+1,Journalier_HLV_Inter,25,FALSE)))))))))))))</f>
        <v>0</v>
      </c>
      <c r="CA36" s="70">
        <f>IF(WEEKDAY(CA4,2)=5,(CA27-HLOOKUP(CA4+3,Journalier_HLV_Inter,25,FALSE)),IF(AND(WEEKDAY(CA4,2)=1,COUNTIF(Jours_fériés,AND(CA4+1,IE+2))),CA27-HLOOKUP(CA4+3,Journalier_HLV_Inter,25,FALSE),IF(AND(WEEKDAY(CA4,2)=1,COUNTIF(Jours_fériés,CA4+1)),CA27-HLOOKUP(CA4+2,Journalier_HLV_Inter,25,FALSE),IF(AND(WEEKDAY(CA4,2)=2,COUNTIF(Jours_fériés,AND(CA4+1,CA4+2))),CA27-HLOOKUP(CA4+3,Journalier_HLV_Inter,25,FALSE),IF(AND(WEEKDAY(CA4,2)=2,COUNTIF(Jours_fériés,CA4+1)),CA27-HLOOKUP(CA4+2,Journalier_HLV_Inter,25,FALSE),IF(AND(WEEKDAY(CA4,2)=3,COUNTIF(Jours_fériés,AND(CA4+1,CA4+2))),CA27-HLOOKUP(CA4+5,Journalier_HLV_Inter,25,FALSE),IF(AND(WEEKDAY(CA4,2)=3,COUNTIF(Jours_fériés,CA4+1)),CA27-HLOOKUP(CA4+2,Journalier_HLV_Inter,25,FALSE),IF(AND(WEEKDAY(CA4,2)=4,COUNTIF(Jours_fériés,CA4+1)),CA27-HLOOKUP(CA4+4,Journalier_HLV_Inter,25,FALSE),IF(AND(WEEKDAY(CA4,2)=4,COUNTIF(Jours_fériés,AND(CA4+1,CA4+4))),CA27-HLOOKUP(CA4+5,Journalier_HLV_Inter,25,FALSE),IF(AND(WEEKDAY(CA4,2)=5,COUNTIF(Jours_fériés,CA4+3)),CA27-HLOOKUP(CA4+4,Journalier_HLV_Inter,25,FALSE),IF(COUNTIF(Week_end,CA4),0,IF(COUNTIF(Jours_fériés,CA4),0,CA27-HLOOKUP(CA4+1,Journalier_HLV_Inter,25,FALSE)))))))))))))</f>
        <v>0</v>
      </c>
      <c r="CB36" s="70">
        <f>IF(WEEKDAY(CB4,2)=5,(CB27-HLOOKUP(CB4+3,Journalier_HLV_Inter,25,FALSE)),IF(AND(WEEKDAY(CB4,2)=1,COUNTIF(Jours_fériés,AND(CB4+1,IE+2))),CB27-HLOOKUP(CB4+3,Journalier_HLV_Inter,25,FALSE),IF(AND(WEEKDAY(CB4,2)=1,COUNTIF(Jours_fériés,CB4+1)),CB27-HLOOKUP(CB4+2,Journalier_HLV_Inter,25,FALSE),IF(AND(WEEKDAY(CB4,2)=2,COUNTIF(Jours_fériés,AND(CB4+1,CB4+2))),CB27-HLOOKUP(CB4+3,Journalier_HLV_Inter,25,FALSE),IF(AND(WEEKDAY(CB4,2)=2,COUNTIF(Jours_fériés,CB4+1)),CB27-HLOOKUP(CB4+2,Journalier_HLV_Inter,25,FALSE),IF(AND(WEEKDAY(CB4,2)=3,COUNTIF(Jours_fériés,AND(CB4+1,CB4+2))),CB27-HLOOKUP(CB4+5,Journalier_HLV_Inter,25,FALSE),IF(AND(WEEKDAY(CB4,2)=3,COUNTIF(Jours_fériés,CB4+1)),CB27-HLOOKUP(CB4+2,Journalier_HLV_Inter,25,FALSE),IF(AND(WEEKDAY(CB4,2)=4,COUNTIF(Jours_fériés,CB4+1)),CB27-HLOOKUP(CB4+4,Journalier_HLV_Inter,25,FALSE),IF(AND(WEEKDAY(CB4,2)=4,COUNTIF(Jours_fériés,AND(CB4+1,CB4+4))),CB27-HLOOKUP(CB4+5,Journalier_HLV_Inter,25,FALSE),IF(AND(WEEKDAY(CB4,2)=5,COUNTIF(Jours_fériés,CB4+3)),CB27-HLOOKUP(CB4+4,Journalier_HLV_Inter,25,FALSE),IF(COUNTIF(Week_end,CB4),0,IF(COUNTIF(Jours_fériés,CB4),0,CB27-HLOOKUP(CB4+1,Journalier_HLV_Inter,25,FALSE)))))))))))))</f>
        <v>0</v>
      </c>
      <c r="CC36" s="70">
        <f>IF(WEEKDAY(CC4,2)=5,(CC27-HLOOKUP(CC4+3,Journalier_HLV_Inter,25,FALSE)),IF(AND(WEEKDAY(CC4,2)=1,COUNTIF(Jours_fériés,AND(CC4+1,IE+2))),CC27-HLOOKUP(CC4+3,Journalier_HLV_Inter,25,FALSE),IF(AND(WEEKDAY(CC4,2)=1,COUNTIF(Jours_fériés,CC4+1)),CC27-HLOOKUP(CC4+2,Journalier_HLV_Inter,25,FALSE),IF(AND(WEEKDAY(CC4,2)=2,COUNTIF(Jours_fériés,AND(CC4+1,CC4+2))),CC27-HLOOKUP(CC4+3,Journalier_HLV_Inter,25,FALSE),IF(AND(WEEKDAY(CC4,2)=2,COUNTIF(Jours_fériés,CC4+1)),CC27-HLOOKUP(CC4+2,Journalier_HLV_Inter,25,FALSE),IF(AND(WEEKDAY(CC4,2)=3,COUNTIF(Jours_fériés,AND(CC4+1,CC4+2))),CC27-HLOOKUP(CC4+5,Journalier_HLV_Inter,25,FALSE),IF(AND(WEEKDAY(CC4,2)=3,COUNTIF(Jours_fériés,CC4+1)),CC27-HLOOKUP(CC4+2,Journalier_HLV_Inter,25,FALSE),IF(AND(WEEKDAY(CC4,2)=4,COUNTIF(Jours_fériés,CC4+1)),CC27-HLOOKUP(CC4+4,Journalier_HLV_Inter,25,FALSE),IF(AND(WEEKDAY(CC4,2)=4,COUNTIF(Jours_fériés,AND(CC4+1,CC4+4))),CC27-HLOOKUP(CC4+5,Journalier_HLV_Inter,25,FALSE),IF(AND(WEEKDAY(CC4,2)=5,COUNTIF(Jours_fériés,CC4+3)),CC27-HLOOKUP(CC4+4,Journalier_HLV_Inter,25,FALSE),IF(COUNTIF(Week_end,CC4),0,IF(COUNTIF(Jours_fériés,CC4),0,CC27-HLOOKUP(CC4+1,Journalier_HLV_Inter,25,FALSE)))))))))))))</f>
        <v>0</v>
      </c>
      <c r="CD36" s="70">
        <f>IF(WEEKDAY(CD4,2)=5,(CD27-HLOOKUP(CD4+3,Journalier_HLV_Inter,25,FALSE)),IF(AND(WEEKDAY(CD4,2)=1,COUNTIF(Jours_fériés,AND(CD4+1,IE+2))),CD27-HLOOKUP(CD4+3,Journalier_HLV_Inter,25,FALSE),IF(AND(WEEKDAY(CD4,2)=1,COUNTIF(Jours_fériés,CD4+1)),CD27-HLOOKUP(CD4+2,Journalier_HLV_Inter,25,FALSE),IF(AND(WEEKDAY(CD4,2)=2,COUNTIF(Jours_fériés,AND(CD4+1,CD4+2))),CD27-HLOOKUP(CD4+3,Journalier_HLV_Inter,25,FALSE),IF(AND(WEEKDAY(CD4,2)=2,COUNTIF(Jours_fériés,CD4+1)),CD27-HLOOKUP(CD4+2,Journalier_HLV_Inter,25,FALSE),IF(AND(WEEKDAY(CD4,2)=3,COUNTIF(Jours_fériés,AND(CD4+1,CD4+2))),CD27-HLOOKUP(CD4+5,Journalier_HLV_Inter,25,FALSE),IF(AND(WEEKDAY(CD4,2)=3,COUNTIF(Jours_fériés,CD4+1)),CD27-HLOOKUP(CD4+2,Journalier_HLV_Inter,25,FALSE),IF(AND(WEEKDAY(CD4,2)=4,COUNTIF(Jours_fériés,CD4+1)),CD27-HLOOKUP(CD4+4,Journalier_HLV_Inter,25,FALSE),IF(AND(WEEKDAY(CD4,2)=4,COUNTIF(Jours_fériés,AND(CD4+1,CD4+4))),CD27-HLOOKUP(CD4+5,Journalier_HLV_Inter,25,FALSE),IF(AND(WEEKDAY(CD4,2)=5,COUNTIF(Jours_fériés,CD4+3)),CD27-HLOOKUP(CD4+4,Journalier_HLV_Inter,25,FALSE),IF(COUNTIF(Week_end,CD4),0,IF(COUNTIF(Jours_fériés,CD4),0,CD27-HLOOKUP(CD4+1,Journalier_HLV_Inter,25,FALSE)))))))))))))</f>
        <v>0</v>
      </c>
      <c r="CE36" s="70">
        <f>IF(WEEKDAY(CE4,2)=5,(CE27-HLOOKUP(CE4+3,Journalier_HLV_Inter,25,FALSE)),IF(AND(WEEKDAY(CE4,2)=1,COUNTIF(Jours_fériés,AND(CE4+1,IE+2))),CE27-HLOOKUP(CE4+3,Journalier_HLV_Inter,25,FALSE),IF(AND(WEEKDAY(CE4,2)=1,COUNTIF(Jours_fériés,CE4+1)),CE27-HLOOKUP(CE4+2,Journalier_HLV_Inter,25,FALSE),IF(AND(WEEKDAY(CE4,2)=2,COUNTIF(Jours_fériés,AND(CE4+1,CE4+2))),CE27-HLOOKUP(CE4+3,Journalier_HLV_Inter,25,FALSE),IF(AND(WEEKDAY(CE4,2)=2,COUNTIF(Jours_fériés,CE4+1)),CE27-HLOOKUP(CE4+2,Journalier_HLV_Inter,25,FALSE),IF(AND(WEEKDAY(CE4,2)=3,COUNTIF(Jours_fériés,AND(CE4+1,CE4+2))),CE27-HLOOKUP(CE4+5,Journalier_HLV_Inter,25,FALSE),IF(AND(WEEKDAY(CE4,2)=3,COUNTIF(Jours_fériés,CE4+1)),CE27-HLOOKUP(CE4+2,Journalier_HLV_Inter,25,FALSE),IF(AND(WEEKDAY(CE4,2)=4,COUNTIF(Jours_fériés,CE4+1)),CE27-HLOOKUP(CE4+4,Journalier_HLV_Inter,25,FALSE),IF(AND(WEEKDAY(CE4,2)=4,COUNTIF(Jours_fériés,AND(CE4+1,CE4+4))),CE27-HLOOKUP(CE4+5,Journalier_HLV_Inter,25,FALSE),IF(AND(WEEKDAY(CE4,2)=5,COUNTIF(Jours_fériés,CE4+3)),CE27-HLOOKUP(CE4+4,Journalier_HLV_Inter,25,FALSE),IF(COUNTIF(Week_end,CE4),0,IF(COUNTIF(Jours_fériés,CE4),0,CE27-HLOOKUP(CE4+1,Journalier_HLV_Inter,25,FALSE)))))))))))))</f>
        <v>0</v>
      </c>
      <c r="CF36" s="70">
        <f>IF(WEEKDAY(CF4,2)=5,(CF27-HLOOKUP(CF4+3,Journalier_HLV_Inter,25,FALSE)),IF(AND(WEEKDAY(CF4,2)=1,COUNTIF(Jours_fériés,AND(CF4+1,IE+2))),CF27-HLOOKUP(CF4+3,Journalier_HLV_Inter,25,FALSE),IF(AND(WEEKDAY(CF4,2)=1,COUNTIF(Jours_fériés,CF4+1)),CF27-HLOOKUP(CF4+2,Journalier_HLV_Inter,25,FALSE),IF(AND(WEEKDAY(CF4,2)=2,COUNTIF(Jours_fériés,AND(CF4+1,CF4+2))),CF27-HLOOKUP(CF4+3,Journalier_HLV_Inter,25,FALSE),IF(AND(WEEKDAY(CF4,2)=2,COUNTIF(Jours_fériés,CF4+1)),CF27-HLOOKUP(CF4+2,Journalier_HLV_Inter,25,FALSE),IF(AND(WEEKDAY(CF4,2)=3,COUNTIF(Jours_fériés,AND(CF4+1,CF4+2))),CF27-HLOOKUP(CF4+5,Journalier_HLV_Inter,25,FALSE),IF(AND(WEEKDAY(CF4,2)=3,COUNTIF(Jours_fériés,CF4+1)),CF27-HLOOKUP(CF4+2,Journalier_HLV_Inter,25,FALSE),IF(AND(WEEKDAY(CF4,2)=4,COUNTIF(Jours_fériés,CF4+1)),CF27-HLOOKUP(CF4+4,Journalier_HLV_Inter,25,FALSE),IF(AND(WEEKDAY(CF4,2)=4,COUNTIF(Jours_fériés,AND(CF4+1,CF4+4))),CF27-HLOOKUP(CF4+5,Journalier_HLV_Inter,25,FALSE),IF(AND(WEEKDAY(CF4,2)=5,COUNTIF(Jours_fériés,CF4+3)),CF27-HLOOKUP(CF4+4,Journalier_HLV_Inter,25,FALSE),IF(COUNTIF(Week_end,CF4),0,IF(COUNTIF(Jours_fériés,CF4),0,CF27-HLOOKUP(CF4+1,Journalier_HLV_Inter,25,FALSE)))))))))))))</f>
        <v>0</v>
      </c>
      <c r="CG36" s="70">
        <f>IF(WEEKDAY(CG4,2)=5,(CG27-HLOOKUP(CG4+3,Journalier_HLV_Inter,25,FALSE)),IF(AND(WEEKDAY(CG4,2)=1,COUNTIF(Jours_fériés,AND(CG4+1,IE+2))),CG27-HLOOKUP(CG4+3,Journalier_HLV_Inter,25,FALSE),IF(AND(WEEKDAY(CG4,2)=1,COUNTIF(Jours_fériés,CG4+1)),CG27-HLOOKUP(CG4+2,Journalier_HLV_Inter,25,FALSE),IF(AND(WEEKDAY(CG4,2)=2,COUNTIF(Jours_fériés,AND(CG4+1,CG4+2))),CG27-HLOOKUP(CG4+3,Journalier_HLV_Inter,25,FALSE),IF(AND(WEEKDAY(CG4,2)=2,COUNTIF(Jours_fériés,CG4+1)),CG27-HLOOKUP(CG4+2,Journalier_HLV_Inter,25,FALSE),IF(AND(WEEKDAY(CG4,2)=3,COUNTIF(Jours_fériés,AND(CG4+1,CG4+2))),CG27-HLOOKUP(CG4+5,Journalier_HLV_Inter,25,FALSE),IF(AND(WEEKDAY(CG4,2)=3,COUNTIF(Jours_fériés,CG4+1)),CG27-HLOOKUP(CG4+2,Journalier_HLV_Inter,25,FALSE),IF(AND(WEEKDAY(CG4,2)=4,COUNTIF(Jours_fériés,CG4+1)),CG27-HLOOKUP(CG4+4,Journalier_HLV_Inter,25,FALSE),IF(AND(WEEKDAY(CG4,2)=4,COUNTIF(Jours_fériés,AND(CG4+1,CG4+4))),CG27-HLOOKUP(CG4+5,Journalier_HLV_Inter,25,FALSE),IF(AND(WEEKDAY(CG4,2)=5,COUNTIF(Jours_fériés,CG4+3)),CG27-HLOOKUP(CG4+4,Journalier_HLV_Inter,25,FALSE),IF(COUNTIF(Week_end,CG4),0,IF(COUNTIF(Jours_fériés,CG4),0,CG27-HLOOKUP(CG4+1,Journalier_HLV_Inter,25,FALSE)))))))))))))</f>
        <v>0</v>
      </c>
      <c r="CH36" s="70">
        <f>IF(WEEKDAY(CH4,2)=5,(CH27-HLOOKUP(CH4+3,Journalier_HLV_Inter,25,FALSE)),IF(AND(WEEKDAY(CH4,2)=1,COUNTIF(Jours_fériés,AND(CH4+1,IE+2))),CH27-HLOOKUP(CH4+3,Journalier_HLV_Inter,25,FALSE),IF(AND(WEEKDAY(CH4,2)=1,COUNTIF(Jours_fériés,CH4+1)),CH27-HLOOKUP(CH4+2,Journalier_HLV_Inter,25,FALSE),IF(AND(WEEKDAY(CH4,2)=2,COUNTIF(Jours_fériés,AND(CH4+1,CH4+2))),CH27-HLOOKUP(CH4+3,Journalier_HLV_Inter,25,FALSE),IF(AND(WEEKDAY(CH4,2)=2,COUNTIF(Jours_fériés,CH4+1)),CH27-HLOOKUP(CH4+2,Journalier_HLV_Inter,25,FALSE),IF(AND(WEEKDAY(CH4,2)=3,COUNTIF(Jours_fériés,AND(CH4+1,CH4+2))),CH27-HLOOKUP(CH4+5,Journalier_HLV_Inter,25,FALSE),IF(AND(WEEKDAY(CH4,2)=3,COUNTIF(Jours_fériés,CH4+1)),CH27-HLOOKUP(CH4+2,Journalier_HLV_Inter,25,FALSE),IF(AND(WEEKDAY(CH4,2)=4,COUNTIF(Jours_fériés,CH4+1)),CH27-HLOOKUP(CH4+4,Journalier_HLV_Inter,25,FALSE),IF(AND(WEEKDAY(CH4,2)=4,COUNTIF(Jours_fériés,AND(CH4+1,CH4+4))),CH27-HLOOKUP(CH4+5,Journalier_HLV_Inter,25,FALSE),IF(AND(WEEKDAY(CH4,2)=5,COUNTIF(Jours_fériés,CH4+3)),CH27-HLOOKUP(CH4+4,Journalier_HLV_Inter,25,FALSE),IF(COUNTIF(Week_end,CH4),0,IF(COUNTIF(Jours_fériés,CH4),0,CH27-HLOOKUP(CH4+1,Journalier_HLV_Inter,25,FALSE)))))))))))))</f>
        <v>0</v>
      </c>
      <c r="CI36" s="70">
        <f>IF(WEEKDAY(CI4,2)=5,(CI27-HLOOKUP(CI4+3,Journalier_HLV_Inter,25,FALSE)),IF(AND(WEEKDAY(CI4,2)=1,COUNTIF(Jours_fériés,AND(CI4+1,IE+2))),CI27-HLOOKUP(CI4+3,Journalier_HLV_Inter,25,FALSE),IF(AND(WEEKDAY(CI4,2)=1,COUNTIF(Jours_fériés,CI4+1)),CI27-HLOOKUP(CI4+2,Journalier_HLV_Inter,25,FALSE),IF(AND(WEEKDAY(CI4,2)=2,COUNTIF(Jours_fériés,AND(CI4+1,CI4+2))),CI27-HLOOKUP(CI4+3,Journalier_HLV_Inter,25,FALSE),IF(AND(WEEKDAY(CI4,2)=2,COUNTIF(Jours_fériés,CI4+1)),CI27-HLOOKUP(CI4+2,Journalier_HLV_Inter,25,FALSE),IF(AND(WEEKDAY(CI4,2)=3,COUNTIF(Jours_fériés,AND(CI4+1,CI4+2))),CI27-HLOOKUP(CI4+5,Journalier_HLV_Inter,25,FALSE),IF(AND(WEEKDAY(CI4,2)=3,COUNTIF(Jours_fériés,CI4+1)),CI27-HLOOKUP(CI4+2,Journalier_HLV_Inter,25,FALSE),IF(AND(WEEKDAY(CI4,2)=4,COUNTIF(Jours_fériés,CI4+1)),CI27-HLOOKUP(CI4+4,Journalier_HLV_Inter,25,FALSE),IF(AND(WEEKDAY(CI4,2)=4,COUNTIF(Jours_fériés,AND(CI4+1,CI4+4))),CI27-HLOOKUP(CI4+5,Journalier_HLV_Inter,25,FALSE),IF(AND(WEEKDAY(CI4,2)=5,COUNTIF(Jours_fériés,CI4+3)),CI27-HLOOKUP(CI4+4,Journalier_HLV_Inter,25,FALSE),IF(COUNTIF(Week_end,CI4),0,IF(COUNTIF(Jours_fériés,CI4),0,CI27-HLOOKUP(CI4+1,Journalier_HLV_Inter,25,FALSE)))))))))))))</f>
        <v>0</v>
      </c>
      <c r="CJ36" s="70">
        <f>IF(WEEKDAY(CJ4,2)=5,(CJ27-HLOOKUP(CJ4+3,Journalier_HLV_Inter,25,FALSE)),IF(AND(WEEKDAY(CJ4,2)=1,COUNTIF(Jours_fériés,AND(CJ4+1,IE+2))),CJ27-HLOOKUP(CJ4+3,Journalier_HLV_Inter,25,FALSE),IF(AND(WEEKDAY(CJ4,2)=1,COUNTIF(Jours_fériés,CJ4+1)),CJ27-HLOOKUP(CJ4+2,Journalier_HLV_Inter,25,FALSE),IF(AND(WEEKDAY(CJ4,2)=2,COUNTIF(Jours_fériés,AND(CJ4+1,CJ4+2))),CJ27-HLOOKUP(CJ4+3,Journalier_HLV_Inter,25,FALSE),IF(AND(WEEKDAY(CJ4,2)=2,COUNTIF(Jours_fériés,CJ4+1)),CJ27-HLOOKUP(CJ4+2,Journalier_HLV_Inter,25,FALSE),IF(AND(WEEKDAY(CJ4,2)=3,COUNTIF(Jours_fériés,AND(CJ4+1,CJ4+2))),CJ27-HLOOKUP(CJ4+5,Journalier_HLV_Inter,25,FALSE),IF(AND(WEEKDAY(CJ4,2)=3,COUNTIF(Jours_fériés,CJ4+1)),CJ27-HLOOKUP(CJ4+2,Journalier_HLV_Inter,25,FALSE),IF(AND(WEEKDAY(CJ4,2)=4,COUNTIF(Jours_fériés,CJ4+1)),CJ27-HLOOKUP(CJ4+4,Journalier_HLV_Inter,25,FALSE),IF(AND(WEEKDAY(CJ4,2)=4,COUNTIF(Jours_fériés,AND(CJ4+1,CJ4+4))),CJ27-HLOOKUP(CJ4+5,Journalier_HLV_Inter,25,FALSE),IF(AND(WEEKDAY(CJ4,2)=5,COUNTIF(Jours_fériés,CJ4+3)),CJ27-HLOOKUP(CJ4+4,Journalier_HLV_Inter,25,FALSE),IF(COUNTIF(Week_end,CJ4),0,IF(COUNTIF(Jours_fériés,CJ4),0,CJ27-HLOOKUP(CJ4+1,Journalier_HLV_Inter,25,FALSE)))))))))))))</f>
        <v>0</v>
      </c>
      <c r="CK36" s="70">
        <f>IF(WEEKDAY(CK4,2)=5,(CK27-HLOOKUP(CK4+3,Journalier_HLV_Inter,25,FALSE)),IF(AND(WEEKDAY(CK4,2)=1,COUNTIF(Jours_fériés,AND(CK4+1,IE+2))),CK27-HLOOKUP(CK4+3,Journalier_HLV_Inter,25,FALSE),IF(AND(WEEKDAY(CK4,2)=1,COUNTIF(Jours_fériés,CK4+1)),CK27-HLOOKUP(CK4+2,Journalier_HLV_Inter,25,FALSE),IF(AND(WEEKDAY(CK4,2)=2,COUNTIF(Jours_fériés,AND(CK4+1,CK4+2))),CK27-HLOOKUP(CK4+3,Journalier_HLV_Inter,25,FALSE),IF(AND(WEEKDAY(CK4,2)=2,COUNTIF(Jours_fériés,CK4+1)),CK27-HLOOKUP(CK4+2,Journalier_HLV_Inter,25,FALSE),IF(AND(WEEKDAY(CK4,2)=3,COUNTIF(Jours_fériés,AND(CK4+1,CK4+2))),CK27-HLOOKUP(CK4+5,Journalier_HLV_Inter,25,FALSE),IF(AND(WEEKDAY(CK4,2)=3,COUNTIF(Jours_fériés,CK4+1)),CK27-HLOOKUP(CK4+2,Journalier_HLV_Inter,25,FALSE),IF(AND(WEEKDAY(CK4,2)=4,COUNTIF(Jours_fériés,CK4+1)),CK27-HLOOKUP(CK4+4,Journalier_HLV_Inter,25,FALSE),IF(AND(WEEKDAY(CK4,2)=4,COUNTIF(Jours_fériés,AND(CK4+1,CK4+4))),CK27-HLOOKUP(CK4+5,Journalier_HLV_Inter,25,FALSE),IF(AND(WEEKDAY(CK4,2)=5,COUNTIF(Jours_fériés,CK4+3)),CK27-HLOOKUP(CK4+4,Journalier_HLV_Inter,25,FALSE),IF(COUNTIF(Week_end,CK4),0,IF(COUNTIF(Jours_fériés,CK4),0,CK27-HLOOKUP(CK4+1,Journalier_HLV_Inter,25,FALSE)))))))))))))</f>
        <v>0</v>
      </c>
      <c r="CL36" s="70">
        <f>IF(WEEKDAY(CL4,2)=5,(CL27-HLOOKUP(CL4+3,Journalier_HLV_Inter,25,FALSE)),IF(AND(WEEKDAY(CL4,2)=1,COUNTIF(Jours_fériés,AND(CL4+1,IE+2))),CL27-HLOOKUP(CL4+3,Journalier_HLV_Inter,25,FALSE),IF(AND(WEEKDAY(CL4,2)=1,COUNTIF(Jours_fériés,CL4+1)),CL27-HLOOKUP(CL4+2,Journalier_HLV_Inter,25,FALSE),IF(AND(WEEKDAY(CL4,2)=2,COUNTIF(Jours_fériés,AND(CL4+1,CL4+2))),CL27-HLOOKUP(CL4+3,Journalier_HLV_Inter,25,FALSE),IF(AND(WEEKDAY(CL4,2)=2,COUNTIF(Jours_fériés,CL4+1)),CL27-HLOOKUP(CL4+2,Journalier_HLV_Inter,25,FALSE),IF(AND(WEEKDAY(CL4,2)=3,COUNTIF(Jours_fériés,AND(CL4+1,CL4+2))),CL27-HLOOKUP(CL4+5,Journalier_HLV_Inter,25,FALSE),IF(AND(WEEKDAY(CL4,2)=3,COUNTIF(Jours_fériés,CL4+1)),CL27-HLOOKUP(CL4+2,Journalier_HLV_Inter,25,FALSE),IF(AND(WEEKDAY(CL4,2)=4,COUNTIF(Jours_fériés,CL4+1)),CL27-HLOOKUP(CL4+4,Journalier_HLV_Inter,25,FALSE),IF(AND(WEEKDAY(CL4,2)=4,COUNTIF(Jours_fériés,AND(CL4+1,CL4+4))),CL27-HLOOKUP(CL4+5,Journalier_HLV_Inter,25,FALSE),IF(AND(WEEKDAY(CL4,2)=5,COUNTIF(Jours_fériés,CL4+3)),CL27-HLOOKUP(CL4+4,Journalier_HLV_Inter,25,FALSE),IF(COUNTIF(Week_end,CL4),0,IF(COUNTIF(Jours_fériés,CL4),0,CL27-HLOOKUP(CL4+1,Journalier_HLV_Inter,25,FALSE)))))))))))))</f>
        <v>0</v>
      </c>
      <c r="CM36" s="70">
        <f>IF(WEEKDAY(CM4,2)=5,(CM27-HLOOKUP(CM4+3,Journalier_HLV_Inter,25,FALSE)),IF(AND(WEEKDAY(CM4,2)=1,COUNTIF(Jours_fériés,AND(CM4+1,IE+2))),CM27-HLOOKUP(CM4+3,Journalier_HLV_Inter,25,FALSE),IF(AND(WEEKDAY(CM4,2)=1,COUNTIF(Jours_fériés,CM4+1)),CM27-HLOOKUP(CM4+2,Journalier_HLV_Inter,25,FALSE),IF(AND(WEEKDAY(CM4,2)=2,COUNTIF(Jours_fériés,AND(CM4+1,CM4+2))),CM27-HLOOKUP(CM4+3,Journalier_HLV_Inter,25,FALSE),IF(AND(WEEKDAY(CM4,2)=2,COUNTIF(Jours_fériés,CM4+1)),CM27-HLOOKUP(CM4+2,Journalier_HLV_Inter,25,FALSE),IF(AND(WEEKDAY(CM4,2)=3,COUNTIF(Jours_fériés,AND(CM4+1,CM4+2))),CM27-HLOOKUP(CM4+5,Journalier_HLV_Inter,25,FALSE),IF(AND(WEEKDAY(CM4,2)=3,COUNTIF(Jours_fériés,CM4+1)),CM27-HLOOKUP(CM4+2,Journalier_HLV_Inter,25,FALSE),IF(AND(WEEKDAY(CM4,2)=4,COUNTIF(Jours_fériés,CM4+1)),CM27-HLOOKUP(CM4+4,Journalier_HLV_Inter,25,FALSE),IF(AND(WEEKDAY(CM4,2)=4,COUNTIF(Jours_fériés,AND(CM4+1,CM4+4))),CM27-HLOOKUP(CM4+5,Journalier_HLV_Inter,25,FALSE),IF(AND(WEEKDAY(CM4,2)=5,COUNTIF(Jours_fériés,CM4+3)),CM27-HLOOKUP(CM4+4,Journalier_HLV_Inter,25,FALSE),IF(COUNTIF(Week_end,CM4),0,IF(COUNTIF(Jours_fériés,CM4),0,CM27-HLOOKUP(CM4+1,Journalier_HLV_Inter,25,FALSE)))))))))))))</f>
        <v>0</v>
      </c>
      <c r="CN36" s="70">
        <f>IF(WEEKDAY(CN4,2)=5,(CN27-HLOOKUP(CN4+3,Journalier_HLV_Inter,25,FALSE)),IF(AND(WEEKDAY(CN4,2)=1,COUNTIF(Jours_fériés,AND(CN4+1,IE+2))),CN27-HLOOKUP(CN4+3,Journalier_HLV_Inter,25,FALSE),IF(AND(WEEKDAY(CN4,2)=1,COUNTIF(Jours_fériés,CN4+1)),CN27-HLOOKUP(CN4+2,Journalier_HLV_Inter,25,FALSE),IF(AND(WEEKDAY(CN4,2)=2,COUNTIF(Jours_fériés,AND(CN4+1,CN4+2))),CN27-HLOOKUP(CN4+3,Journalier_HLV_Inter,25,FALSE),IF(AND(WEEKDAY(CN4,2)=2,COUNTIF(Jours_fériés,CN4+1)),CN27-HLOOKUP(CN4+2,Journalier_HLV_Inter,25,FALSE),IF(AND(WEEKDAY(CN4,2)=3,COUNTIF(Jours_fériés,AND(CN4+1,CN4+2))),CN27-HLOOKUP(CN4+5,Journalier_HLV_Inter,25,FALSE),IF(AND(WEEKDAY(CN4,2)=3,COUNTIF(Jours_fériés,CN4+1)),CN27-HLOOKUP(CN4+2,Journalier_HLV_Inter,25,FALSE),IF(AND(WEEKDAY(CN4,2)=4,COUNTIF(Jours_fériés,CN4+1)),CN27-HLOOKUP(CN4+4,Journalier_HLV_Inter,25,FALSE),IF(AND(WEEKDAY(CN4,2)=4,COUNTIF(Jours_fériés,AND(CN4+1,CN4+4))),CN27-HLOOKUP(CN4+5,Journalier_HLV_Inter,25,FALSE),IF(AND(WEEKDAY(CN4,2)=5,COUNTIF(Jours_fériés,CN4+3)),CN27-HLOOKUP(CN4+4,Journalier_HLV_Inter,25,FALSE),IF(COUNTIF(Week_end,CN4),0,IF(COUNTIF(Jours_fériés,CN4),0,CN27-HLOOKUP(CN4+1,Journalier_HLV_Inter,25,FALSE)))))))))))))</f>
        <v>0</v>
      </c>
      <c r="CO36" s="70">
        <f>IF(WEEKDAY(CO4,2)=5,(CO27-HLOOKUP(CO4+3,Journalier_HLV_Inter,25,FALSE)),IF(AND(WEEKDAY(CO4,2)=1,COUNTIF(Jours_fériés,AND(CO4+1,IE+2))),CO27-HLOOKUP(CO4+3,Journalier_HLV_Inter,25,FALSE),IF(AND(WEEKDAY(CO4,2)=1,COUNTIF(Jours_fériés,CO4+1)),CO27-HLOOKUP(CO4+2,Journalier_HLV_Inter,25,FALSE),IF(AND(WEEKDAY(CO4,2)=2,COUNTIF(Jours_fériés,AND(CO4+1,CO4+2))),CO27-HLOOKUP(CO4+3,Journalier_HLV_Inter,25,FALSE),IF(AND(WEEKDAY(CO4,2)=2,COUNTIF(Jours_fériés,CO4+1)),CO27-HLOOKUP(CO4+2,Journalier_HLV_Inter,25,FALSE),IF(AND(WEEKDAY(CO4,2)=3,COUNTIF(Jours_fériés,AND(CO4+1,CO4+2))),CO27-HLOOKUP(CO4+5,Journalier_HLV_Inter,25,FALSE),IF(AND(WEEKDAY(CO4,2)=3,COUNTIF(Jours_fériés,CO4+1)),CO27-HLOOKUP(CO4+2,Journalier_HLV_Inter,25,FALSE),IF(AND(WEEKDAY(CO4,2)=4,COUNTIF(Jours_fériés,CO4+1)),CO27-HLOOKUP(CO4+4,Journalier_HLV_Inter,25,FALSE),IF(AND(WEEKDAY(CO4,2)=4,COUNTIF(Jours_fériés,AND(CO4+1,CO4+4))),CO27-HLOOKUP(CO4+5,Journalier_HLV_Inter,25,FALSE),IF(AND(WEEKDAY(CO4,2)=5,COUNTIF(Jours_fériés,CO4+3)),CO27-HLOOKUP(CO4+4,Journalier_HLV_Inter,25,FALSE),IF(COUNTIF(Week_end,CO4),0,IF(COUNTIF(Jours_fériés,CO4),0,CO27-HLOOKUP(CO4+1,Journalier_HLV_Inter,25,FALSE)))))))))))))</f>
        <v>0</v>
      </c>
      <c r="CP36" s="70">
        <f>IF(WEEKDAY(CP4,2)=5,(CP27-HLOOKUP(CP4+3,Journalier_HLV_Inter,25,FALSE)),IF(AND(WEEKDAY(CP4,2)=1,COUNTIF(Jours_fériés,AND(CP4+1,IE+2))),CP27-HLOOKUP(CP4+3,Journalier_HLV_Inter,25,FALSE),IF(AND(WEEKDAY(CP4,2)=1,COUNTIF(Jours_fériés,CP4+1)),CP27-HLOOKUP(CP4+2,Journalier_HLV_Inter,25,FALSE),IF(AND(WEEKDAY(CP4,2)=2,COUNTIF(Jours_fériés,AND(CP4+1,CP4+2))),CP27-HLOOKUP(CP4+3,Journalier_HLV_Inter,25,FALSE),IF(AND(WEEKDAY(CP4,2)=2,COUNTIF(Jours_fériés,CP4+1)),CP27-HLOOKUP(CP4+2,Journalier_HLV_Inter,25,FALSE),IF(AND(WEEKDAY(CP4,2)=3,COUNTIF(Jours_fériés,AND(CP4+1,CP4+2))),CP27-HLOOKUP(CP4+5,Journalier_HLV_Inter,25,FALSE),IF(AND(WEEKDAY(CP4,2)=3,COUNTIF(Jours_fériés,CP4+1)),CP27-HLOOKUP(CP4+2,Journalier_HLV_Inter,25,FALSE),IF(AND(WEEKDAY(CP4,2)=4,COUNTIF(Jours_fériés,CP4+1)),CP27-HLOOKUP(CP4+4,Journalier_HLV_Inter,25,FALSE),IF(AND(WEEKDAY(CP4,2)=4,COUNTIF(Jours_fériés,AND(CP4+1,CP4+4))),CP27-HLOOKUP(CP4+5,Journalier_HLV_Inter,25,FALSE),IF(AND(WEEKDAY(CP4,2)=5,COUNTIF(Jours_fériés,CP4+3)),CP27-HLOOKUP(CP4+4,Journalier_HLV_Inter,25,FALSE),IF(COUNTIF(Week_end,CP4),0,IF(COUNTIF(Jours_fériés,CP4),0,CP27-HLOOKUP(CP4+1,Journalier_HLV_Inter,25,FALSE)))))))))))))</f>
        <v>0</v>
      </c>
      <c r="CQ36" s="70">
        <f>IF(WEEKDAY(CQ4,2)=5,(CQ27-HLOOKUP(CQ4+3,Journalier_HLV_Inter,25,FALSE)),IF(AND(WEEKDAY(CQ4,2)=1,COUNTIF(Jours_fériés,AND(CQ4+1,IE+2))),CQ27-HLOOKUP(CQ4+3,Journalier_HLV_Inter,25,FALSE),IF(AND(WEEKDAY(CQ4,2)=1,COUNTIF(Jours_fériés,CQ4+1)),CQ27-HLOOKUP(CQ4+2,Journalier_HLV_Inter,25,FALSE),IF(AND(WEEKDAY(CQ4,2)=2,COUNTIF(Jours_fériés,AND(CQ4+1,CQ4+2))),CQ27-HLOOKUP(CQ4+3,Journalier_HLV_Inter,25,FALSE),IF(AND(WEEKDAY(CQ4,2)=2,COUNTIF(Jours_fériés,CQ4+1)),CQ27-HLOOKUP(CQ4+2,Journalier_HLV_Inter,25,FALSE),IF(AND(WEEKDAY(CQ4,2)=3,COUNTIF(Jours_fériés,AND(CQ4+1,CQ4+2))),CQ27-HLOOKUP(CQ4+5,Journalier_HLV_Inter,25,FALSE),IF(AND(WEEKDAY(CQ4,2)=3,COUNTIF(Jours_fériés,CQ4+1)),CQ27-HLOOKUP(CQ4+2,Journalier_HLV_Inter,25,FALSE),IF(AND(WEEKDAY(CQ4,2)=4,COUNTIF(Jours_fériés,CQ4+1)),CQ27-HLOOKUP(CQ4+4,Journalier_HLV_Inter,25,FALSE),IF(AND(WEEKDAY(CQ4,2)=4,COUNTIF(Jours_fériés,AND(CQ4+1,CQ4+4))),CQ27-HLOOKUP(CQ4+5,Journalier_HLV_Inter,25,FALSE),IF(AND(WEEKDAY(CQ4,2)=5,COUNTIF(Jours_fériés,CQ4+3)),CQ27-HLOOKUP(CQ4+4,Journalier_HLV_Inter,25,FALSE),IF(COUNTIF(Week_end,CQ4),0,IF(COUNTIF(Jours_fériés,CQ4),0,CQ27-HLOOKUP(CQ4+1,Journalier_HLV_Inter,25,FALSE)))))))))))))</f>
        <v>0</v>
      </c>
      <c r="CR36" s="70">
        <f>IF(WEEKDAY(CR4,2)=5,(CR27-HLOOKUP(CR4+3,Journalier_HLV_Inter,25,FALSE)),IF(AND(WEEKDAY(CR4,2)=1,COUNTIF(Jours_fériés,AND(CR4+1,IE+2))),CR27-HLOOKUP(CR4+3,Journalier_HLV_Inter,25,FALSE),IF(AND(WEEKDAY(CR4,2)=1,COUNTIF(Jours_fériés,CR4+1)),CR27-HLOOKUP(CR4+2,Journalier_HLV_Inter,25,FALSE),IF(AND(WEEKDAY(CR4,2)=2,COUNTIF(Jours_fériés,AND(CR4+1,CR4+2))),CR27-HLOOKUP(CR4+3,Journalier_HLV_Inter,25,FALSE),IF(AND(WEEKDAY(CR4,2)=2,COUNTIF(Jours_fériés,CR4+1)),CR27-HLOOKUP(CR4+2,Journalier_HLV_Inter,25,FALSE),IF(AND(WEEKDAY(CR4,2)=3,COUNTIF(Jours_fériés,AND(CR4+1,CR4+2))),CR27-HLOOKUP(CR4+5,Journalier_HLV_Inter,25,FALSE),IF(AND(WEEKDAY(CR4,2)=3,COUNTIF(Jours_fériés,CR4+1)),CR27-HLOOKUP(CR4+2,Journalier_HLV_Inter,25,FALSE),IF(AND(WEEKDAY(CR4,2)=4,COUNTIF(Jours_fériés,CR4+1)),CR27-HLOOKUP(CR4+4,Journalier_HLV_Inter,25,FALSE),IF(AND(WEEKDAY(CR4,2)=4,COUNTIF(Jours_fériés,AND(CR4+1,CR4+4))),CR27-HLOOKUP(CR4+5,Journalier_HLV_Inter,25,FALSE),IF(AND(WEEKDAY(CR4,2)=5,COUNTIF(Jours_fériés,CR4+3)),CR27-HLOOKUP(CR4+4,Journalier_HLV_Inter,25,FALSE),IF(COUNTIF(Week_end,CR4),0,IF(COUNTIF(Jours_fériés,CR4),0,CR27-HLOOKUP(CR4+1,Journalier_HLV_Inter,25,FALSE)))))))))))))</f>
        <v>0</v>
      </c>
      <c r="CS36" s="70">
        <f>IF(WEEKDAY(CS4,2)=5,(CS27-HLOOKUP(CS4+3,Journalier_HLV_Inter,25,FALSE)),IF(AND(WEEKDAY(CS4,2)=1,COUNTIF(Jours_fériés,AND(CS4+1,IE+2))),CS27-HLOOKUP(CS4+3,Journalier_HLV_Inter,25,FALSE),IF(AND(WEEKDAY(CS4,2)=1,COUNTIF(Jours_fériés,CS4+1)),CS27-HLOOKUP(CS4+2,Journalier_HLV_Inter,25,FALSE),IF(AND(WEEKDAY(CS4,2)=2,COUNTIF(Jours_fériés,AND(CS4+1,CS4+2))),CS27-HLOOKUP(CS4+3,Journalier_HLV_Inter,25,FALSE),IF(AND(WEEKDAY(CS4,2)=2,COUNTIF(Jours_fériés,CS4+1)),CS27-HLOOKUP(CS4+2,Journalier_HLV_Inter,25,FALSE),IF(AND(WEEKDAY(CS4,2)=3,COUNTIF(Jours_fériés,AND(CS4+1,CS4+2))),CS27-HLOOKUP(CS4+5,Journalier_HLV_Inter,25,FALSE),IF(AND(WEEKDAY(CS4,2)=3,COUNTIF(Jours_fériés,CS4+1)),CS27-HLOOKUP(CS4+2,Journalier_HLV_Inter,25,FALSE),IF(AND(WEEKDAY(CS4,2)=4,COUNTIF(Jours_fériés,CS4+1)),CS27-HLOOKUP(CS4+4,Journalier_HLV_Inter,25,FALSE),IF(AND(WEEKDAY(CS4,2)=4,COUNTIF(Jours_fériés,AND(CS4+1,CS4+4))),CS27-HLOOKUP(CS4+5,Journalier_HLV_Inter,25,FALSE),IF(AND(WEEKDAY(CS4,2)=5,COUNTIF(Jours_fériés,CS4+3)),CS27-HLOOKUP(CS4+4,Journalier_HLV_Inter,25,FALSE),IF(COUNTIF(Week_end,CS4),0,IF(COUNTIF(Jours_fériés,CS4),0,CS27-HLOOKUP(CS4+1,Journalier_HLV_Inter,25,FALSE)))))))))))))</f>
        <v>0</v>
      </c>
      <c r="CT36" s="70">
        <f>IF(WEEKDAY(CT4,2)=5,(CT27-HLOOKUP(CT4+3,Journalier_HLV_Inter,25,FALSE)),IF(AND(WEEKDAY(CT4,2)=1,COUNTIF(Jours_fériés,AND(CT4+1,IE+2))),CT27-HLOOKUP(CT4+3,Journalier_HLV_Inter,25,FALSE),IF(AND(WEEKDAY(CT4,2)=1,COUNTIF(Jours_fériés,CT4+1)),CT27-HLOOKUP(CT4+2,Journalier_HLV_Inter,25,FALSE),IF(AND(WEEKDAY(CT4,2)=2,COUNTIF(Jours_fériés,AND(CT4+1,CT4+2))),CT27-HLOOKUP(CT4+3,Journalier_HLV_Inter,25,FALSE),IF(AND(WEEKDAY(CT4,2)=2,COUNTIF(Jours_fériés,CT4+1)),CT27-HLOOKUP(CT4+2,Journalier_HLV_Inter,25,FALSE),IF(AND(WEEKDAY(CT4,2)=3,COUNTIF(Jours_fériés,AND(CT4+1,CT4+2))),CT27-HLOOKUP(CT4+5,Journalier_HLV_Inter,25,FALSE),IF(AND(WEEKDAY(CT4,2)=3,COUNTIF(Jours_fériés,CT4+1)),CT27-HLOOKUP(CT4+2,Journalier_HLV_Inter,25,FALSE),IF(AND(WEEKDAY(CT4,2)=4,COUNTIF(Jours_fériés,CT4+1)),CT27-HLOOKUP(CT4+4,Journalier_HLV_Inter,25,FALSE),IF(AND(WEEKDAY(CT4,2)=4,COUNTIF(Jours_fériés,AND(CT4+1,CT4+4))),CT27-HLOOKUP(CT4+5,Journalier_HLV_Inter,25,FALSE),IF(AND(WEEKDAY(CT4,2)=5,COUNTIF(Jours_fériés,CT4+3)),CT27-HLOOKUP(CT4+4,Journalier_HLV_Inter,25,FALSE),IF(COUNTIF(Week_end,CT4),0,IF(COUNTIF(Jours_fériés,CT4),0,CT27-HLOOKUP(CT4+1,Journalier_HLV_Inter,25,FALSE)))))))))))))</f>
        <v>0</v>
      </c>
      <c r="CU36" s="70">
        <f>IF(WEEKDAY(CU4,2)=5,(CU27-HLOOKUP(CU4+3,Journalier_HLV_Inter,25,FALSE)),IF(AND(WEEKDAY(CU4,2)=1,COUNTIF(Jours_fériés,AND(CU4+1,IE+2))),CU27-HLOOKUP(CU4+3,Journalier_HLV_Inter,25,FALSE),IF(AND(WEEKDAY(CU4,2)=1,COUNTIF(Jours_fériés,CU4+1)),CU27-HLOOKUP(CU4+2,Journalier_HLV_Inter,25,FALSE),IF(AND(WEEKDAY(CU4,2)=2,COUNTIF(Jours_fériés,AND(CU4+1,CU4+2))),CU27-HLOOKUP(CU4+3,Journalier_HLV_Inter,25,FALSE),IF(AND(WEEKDAY(CU4,2)=2,COUNTIF(Jours_fériés,CU4+1)),CU27-HLOOKUP(CU4+2,Journalier_HLV_Inter,25,FALSE),IF(AND(WEEKDAY(CU4,2)=3,COUNTIF(Jours_fériés,AND(CU4+1,CU4+2))),CU27-HLOOKUP(CU4+5,Journalier_HLV_Inter,25,FALSE),IF(AND(WEEKDAY(CU4,2)=3,COUNTIF(Jours_fériés,CU4+1)),CU27-HLOOKUP(CU4+2,Journalier_HLV_Inter,25,FALSE),IF(AND(WEEKDAY(CU4,2)=4,COUNTIF(Jours_fériés,CU4+1)),CU27-HLOOKUP(CU4+4,Journalier_HLV_Inter,25,FALSE),IF(AND(WEEKDAY(CU4,2)=4,COUNTIF(Jours_fériés,AND(CU4+1,CU4+4))),CU27-HLOOKUP(CU4+5,Journalier_HLV_Inter,25,FALSE),IF(AND(WEEKDAY(CU4,2)=5,COUNTIF(Jours_fériés,CU4+3)),CU27-HLOOKUP(CU4+4,Journalier_HLV_Inter,25,FALSE),IF(COUNTIF(Week_end,CU4),0,IF(COUNTIF(Jours_fériés,CU4),0,CU27-HLOOKUP(CU4+1,Journalier_HLV_Inter,25,FALSE)))))))))))))</f>
        <v>0</v>
      </c>
      <c r="CV36" s="70">
        <f>IF(WEEKDAY(CV4,2)=5,(CV27-HLOOKUP(CV4+3,Journalier_HLV_Inter,25,FALSE)),IF(AND(WEEKDAY(CV4,2)=1,COUNTIF(Jours_fériés,AND(CV4+1,IE+2))),CV27-HLOOKUP(CV4+3,Journalier_HLV_Inter,25,FALSE),IF(AND(WEEKDAY(CV4,2)=1,COUNTIF(Jours_fériés,CV4+1)),CV27-HLOOKUP(CV4+2,Journalier_HLV_Inter,25,FALSE),IF(AND(WEEKDAY(CV4,2)=2,COUNTIF(Jours_fériés,AND(CV4+1,CV4+2))),CV27-HLOOKUP(CV4+3,Journalier_HLV_Inter,25,FALSE),IF(AND(WEEKDAY(CV4,2)=2,COUNTIF(Jours_fériés,CV4+1)),CV27-HLOOKUP(CV4+2,Journalier_HLV_Inter,25,FALSE),IF(AND(WEEKDAY(CV4,2)=3,COUNTIF(Jours_fériés,AND(CV4+1,CV4+2))),CV27-HLOOKUP(CV4+5,Journalier_HLV_Inter,25,FALSE),IF(AND(WEEKDAY(CV4,2)=3,COUNTIF(Jours_fériés,CV4+1)),CV27-HLOOKUP(CV4+2,Journalier_HLV_Inter,25,FALSE),IF(AND(WEEKDAY(CV4,2)=4,COUNTIF(Jours_fériés,CV4+1)),CV27-HLOOKUP(CV4+4,Journalier_HLV_Inter,25,FALSE),IF(AND(WEEKDAY(CV4,2)=4,COUNTIF(Jours_fériés,AND(CV4+1,CV4+4))),CV27-HLOOKUP(CV4+5,Journalier_HLV_Inter,25,FALSE),IF(AND(WEEKDAY(CV4,2)=5,COUNTIF(Jours_fériés,CV4+3)),CV27-HLOOKUP(CV4+4,Journalier_HLV_Inter,25,FALSE),IF(COUNTIF(Week_end,CV4),0,IF(COUNTIF(Jours_fériés,CV4),0,CV27-HLOOKUP(CV4+1,Journalier_HLV_Inter,25,FALSE)))))))))))))</f>
        <v>0</v>
      </c>
      <c r="CW36" s="70">
        <f>IF(WEEKDAY(CW4,2)=5,(CW27-HLOOKUP(CW4+3,Journalier_HLV_Inter,25,FALSE)),IF(AND(WEEKDAY(CW4,2)=1,COUNTIF(Jours_fériés,AND(CW4+1,IE+2))),CW27-HLOOKUP(CW4+3,Journalier_HLV_Inter,25,FALSE),IF(AND(WEEKDAY(CW4,2)=1,COUNTIF(Jours_fériés,CW4+1)),CW27-HLOOKUP(CW4+2,Journalier_HLV_Inter,25,FALSE),IF(AND(WEEKDAY(CW4,2)=2,COUNTIF(Jours_fériés,AND(CW4+1,CW4+2))),CW27-HLOOKUP(CW4+3,Journalier_HLV_Inter,25,FALSE),IF(AND(WEEKDAY(CW4,2)=2,COUNTIF(Jours_fériés,CW4+1)),CW27-HLOOKUP(CW4+2,Journalier_HLV_Inter,25,FALSE),IF(AND(WEEKDAY(CW4,2)=3,COUNTIF(Jours_fériés,AND(CW4+1,CW4+2))),CW27-HLOOKUP(CW4+5,Journalier_HLV_Inter,25,FALSE),IF(AND(WEEKDAY(CW4,2)=3,COUNTIF(Jours_fériés,CW4+1)),CW27-HLOOKUP(CW4+2,Journalier_HLV_Inter,25,FALSE),IF(AND(WEEKDAY(CW4,2)=4,COUNTIF(Jours_fériés,CW4+1)),CW27-HLOOKUP(CW4+4,Journalier_HLV_Inter,25,FALSE),IF(AND(WEEKDAY(CW4,2)=4,COUNTIF(Jours_fériés,AND(CW4+1,CW4+4))),CW27-HLOOKUP(CW4+5,Journalier_HLV_Inter,25,FALSE),IF(AND(WEEKDAY(CW4,2)=5,COUNTIF(Jours_fériés,CW4+3)),CW27-HLOOKUP(CW4+4,Journalier_HLV_Inter,25,FALSE),IF(COUNTIF(Week_end,CW4),0,IF(COUNTIF(Jours_fériés,CW4),0,CW27-HLOOKUP(CW4+1,Journalier_HLV_Inter,25,FALSE)))))))))))))</f>
        <v>0</v>
      </c>
      <c r="CX36" s="70">
        <f>IF(WEEKDAY(CX4,2)=5,(CX27-HLOOKUP(CX4+3,Journalier_HLV_Inter,25,FALSE)),IF(AND(WEEKDAY(CX4,2)=1,COUNTIF(Jours_fériés,AND(CX4+1,IE+2))),CX27-HLOOKUP(CX4+3,Journalier_HLV_Inter,25,FALSE),IF(AND(WEEKDAY(CX4,2)=1,COUNTIF(Jours_fériés,CX4+1)),CX27-HLOOKUP(CX4+2,Journalier_HLV_Inter,25,FALSE),IF(AND(WEEKDAY(CX4,2)=2,COUNTIF(Jours_fériés,AND(CX4+1,CX4+2))),CX27-HLOOKUP(CX4+3,Journalier_HLV_Inter,25,FALSE),IF(AND(WEEKDAY(CX4,2)=2,COUNTIF(Jours_fériés,CX4+1)),CX27-HLOOKUP(CX4+2,Journalier_HLV_Inter,25,FALSE),IF(AND(WEEKDAY(CX4,2)=3,COUNTIF(Jours_fériés,AND(CX4+1,CX4+2))),CX27-HLOOKUP(CX4+5,Journalier_HLV_Inter,25,FALSE),IF(AND(WEEKDAY(CX4,2)=3,COUNTIF(Jours_fériés,CX4+1)),CX27-HLOOKUP(CX4+2,Journalier_HLV_Inter,25,FALSE),IF(AND(WEEKDAY(CX4,2)=4,COUNTIF(Jours_fériés,CX4+1)),CX27-HLOOKUP(CX4+4,Journalier_HLV_Inter,25,FALSE),IF(AND(WEEKDAY(CX4,2)=4,COUNTIF(Jours_fériés,AND(CX4+1,CX4+4))),CX27-HLOOKUP(CX4+5,Journalier_HLV_Inter,25,FALSE),IF(AND(WEEKDAY(CX4,2)=5,COUNTIF(Jours_fériés,CX4+3)),CX27-HLOOKUP(CX4+4,Journalier_HLV_Inter,25,FALSE),IF(COUNTIF(Week_end,CX4),0,IF(COUNTIF(Jours_fériés,CX4),0,CX27-HLOOKUP(CX4+1,Journalier_HLV_Inter,25,FALSE)))))))))))))</f>
        <v>0</v>
      </c>
      <c r="CY36" s="70">
        <f>IF(WEEKDAY(CY4,2)=5,(CY27-HLOOKUP(CY4+3,Journalier_HLV_Inter,25,FALSE)),IF(AND(WEEKDAY(CY4,2)=1,COUNTIF(Jours_fériés,AND(CY4+1,IE+2))),CY27-HLOOKUP(CY4+3,Journalier_HLV_Inter,25,FALSE),IF(AND(WEEKDAY(CY4,2)=1,COUNTIF(Jours_fériés,CY4+1)),CY27-HLOOKUP(CY4+2,Journalier_HLV_Inter,25,FALSE),IF(AND(WEEKDAY(CY4,2)=2,COUNTIF(Jours_fériés,AND(CY4+1,CY4+2))),CY27-HLOOKUP(CY4+3,Journalier_HLV_Inter,25,FALSE),IF(AND(WEEKDAY(CY4,2)=2,COUNTIF(Jours_fériés,CY4+1)),CY27-HLOOKUP(CY4+2,Journalier_HLV_Inter,25,FALSE),IF(AND(WEEKDAY(CY4,2)=3,COUNTIF(Jours_fériés,AND(CY4+1,CY4+2))),CY27-HLOOKUP(CY4+5,Journalier_HLV_Inter,25,FALSE),IF(AND(WEEKDAY(CY4,2)=3,COUNTIF(Jours_fériés,CY4+1)),CY27-HLOOKUP(CY4+2,Journalier_HLV_Inter,25,FALSE),IF(AND(WEEKDAY(CY4,2)=4,COUNTIF(Jours_fériés,CY4+1)),CY27-HLOOKUP(CY4+4,Journalier_HLV_Inter,25,FALSE),IF(AND(WEEKDAY(CY4,2)=4,COUNTIF(Jours_fériés,AND(CY4+1,CY4+4))),CY27-HLOOKUP(CY4+5,Journalier_HLV_Inter,25,FALSE),IF(AND(WEEKDAY(CY4,2)=5,COUNTIF(Jours_fériés,CY4+3)),CY27-HLOOKUP(CY4+4,Journalier_HLV_Inter,25,FALSE),IF(COUNTIF(Week_end,CY4),0,IF(COUNTIF(Jours_fériés,CY4),0,CY27-HLOOKUP(CY4+1,Journalier_HLV_Inter,25,FALSE)))))))))))))</f>
        <v>0</v>
      </c>
      <c r="CZ36" s="70">
        <f>IF(WEEKDAY(CZ4,2)=5,(CZ27-HLOOKUP(CZ4+3,Journalier_HLV_Inter,25,FALSE)),IF(AND(WEEKDAY(CZ4,2)=1,COUNTIF(Jours_fériés,AND(CZ4+1,IE+2))),CZ27-HLOOKUP(CZ4+3,Journalier_HLV_Inter,25,FALSE),IF(AND(WEEKDAY(CZ4,2)=1,COUNTIF(Jours_fériés,CZ4+1)),CZ27-HLOOKUP(CZ4+2,Journalier_HLV_Inter,25,FALSE),IF(AND(WEEKDAY(CZ4,2)=2,COUNTIF(Jours_fériés,AND(CZ4+1,CZ4+2))),CZ27-HLOOKUP(CZ4+3,Journalier_HLV_Inter,25,FALSE),IF(AND(WEEKDAY(CZ4,2)=2,COUNTIF(Jours_fériés,CZ4+1)),CZ27-HLOOKUP(CZ4+2,Journalier_HLV_Inter,25,FALSE),IF(AND(WEEKDAY(CZ4,2)=3,COUNTIF(Jours_fériés,AND(CZ4+1,CZ4+2))),CZ27-HLOOKUP(CZ4+5,Journalier_HLV_Inter,25,FALSE),IF(AND(WEEKDAY(CZ4,2)=3,COUNTIF(Jours_fériés,CZ4+1)),CZ27-HLOOKUP(CZ4+2,Journalier_HLV_Inter,25,FALSE),IF(AND(WEEKDAY(CZ4,2)=4,COUNTIF(Jours_fériés,CZ4+1)),CZ27-HLOOKUP(CZ4+4,Journalier_HLV_Inter,25,FALSE),IF(AND(WEEKDAY(CZ4,2)=4,COUNTIF(Jours_fériés,AND(CZ4+1,CZ4+4))),CZ27-HLOOKUP(CZ4+5,Journalier_HLV_Inter,25,FALSE),IF(AND(WEEKDAY(CZ4,2)=5,COUNTIF(Jours_fériés,CZ4+3)),CZ27-HLOOKUP(CZ4+4,Journalier_HLV_Inter,25,FALSE),IF(COUNTIF(Week_end,CZ4),0,IF(COUNTIF(Jours_fériés,CZ4),0,CZ27-HLOOKUP(CZ4+1,Journalier_HLV_Inter,25,FALSE)))))))))))))</f>
        <v>0</v>
      </c>
      <c r="DA36" s="70">
        <f>IF(WEEKDAY(DA4,2)=5,(DA27-HLOOKUP(DA4+3,Journalier_HLV_Inter,25,FALSE)),IF(AND(WEEKDAY(DA4,2)=1,COUNTIF(Jours_fériés,AND(DA4+1,IE+2))),DA27-HLOOKUP(DA4+3,Journalier_HLV_Inter,25,FALSE),IF(AND(WEEKDAY(DA4,2)=1,COUNTIF(Jours_fériés,DA4+1)),DA27-HLOOKUP(DA4+2,Journalier_HLV_Inter,25,FALSE),IF(AND(WEEKDAY(DA4,2)=2,COUNTIF(Jours_fériés,AND(DA4+1,DA4+2))),DA27-HLOOKUP(DA4+3,Journalier_HLV_Inter,25,FALSE),IF(AND(WEEKDAY(DA4,2)=2,COUNTIF(Jours_fériés,DA4+1)),DA27-HLOOKUP(DA4+2,Journalier_HLV_Inter,25,FALSE),IF(AND(WEEKDAY(DA4,2)=3,COUNTIF(Jours_fériés,AND(DA4+1,DA4+2))),DA27-HLOOKUP(DA4+5,Journalier_HLV_Inter,25,FALSE),IF(AND(WEEKDAY(DA4,2)=3,COUNTIF(Jours_fériés,DA4+1)),DA27-HLOOKUP(DA4+2,Journalier_HLV_Inter,25,FALSE),IF(AND(WEEKDAY(DA4,2)=4,COUNTIF(Jours_fériés,DA4+1)),DA27-HLOOKUP(DA4+4,Journalier_HLV_Inter,25,FALSE),IF(AND(WEEKDAY(DA4,2)=4,COUNTIF(Jours_fériés,AND(DA4+1,DA4+4))),DA27-HLOOKUP(DA4+5,Journalier_HLV_Inter,25,FALSE),IF(AND(WEEKDAY(DA4,2)=5,COUNTIF(Jours_fériés,DA4+3)),DA27-HLOOKUP(DA4+4,Journalier_HLV_Inter,25,FALSE),IF(COUNTIF(Week_end,DA4),0,IF(COUNTIF(Jours_fériés,DA4),0,DA27-HLOOKUP(DA4+1,Journalier_HLV_Inter,25,FALSE)))))))))))))</f>
        <v>0</v>
      </c>
      <c r="DB36" s="70">
        <f>IF(WEEKDAY(DB4,2)=5,(DB27-HLOOKUP(DB4+3,Journalier_HLV_Inter,25,FALSE)),IF(AND(WEEKDAY(DB4,2)=1,COUNTIF(Jours_fériés,AND(DB4+1,IE+2))),DB27-HLOOKUP(DB4+3,Journalier_HLV_Inter,25,FALSE),IF(AND(WEEKDAY(DB4,2)=1,COUNTIF(Jours_fériés,DB4+1)),DB27-HLOOKUP(DB4+2,Journalier_HLV_Inter,25,FALSE),IF(AND(WEEKDAY(DB4,2)=2,COUNTIF(Jours_fériés,AND(DB4+1,DB4+2))),DB27-HLOOKUP(DB4+3,Journalier_HLV_Inter,25,FALSE),IF(AND(WEEKDAY(DB4,2)=2,COUNTIF(Jours_fériés,DB4+1)),DB27-HLOOKUP(DB4+2,Journalier_HLV_Inter,25,FALSE),IF(AND(WEEKDAY(DB4,2)=3,COUNTIF(Jours_fériés,AND(DB4+1,DB4+2))),DB27-HLOOKUP(DB4+5,Journalier_HLV_Inter,25,FALSE),IF(AND(WEEKDAY(DB4,2)=3,COUNTIF(Jours_fériés,DB4+1)),DB27-HLOOKUP(DB4+2,Journalier_HLV_Inter,25,FALSE),IF(AND(WEEKDAY(DB4,2)=4,COUNTIF(Jours_fériés,DB4+1)),DB27-HLOOKUP(DB4+4,Journalier_HLV_Inter,25,FALSE),IF(AND(WEEKDAY(DB4,2)=4,COUNTIF(Jours_fériés,AND(DB4+1,DB4+4))),DB27-HLOOKUP(DB4+5,Journalier_HLV_Inter,25,FALSE),IF(AND(WEEKDAY(DB4,2)=5,COUNTIF(Jours_fériés,DB4+3)),DB27-HLOOKUP(DB4+4,Journalier_HLV_Inter,25,FALSE),IF(COUNTIF(Week_end,DB4),0,IF(COUNTIF(Jours_fériés,DB4),0,DB27-HLOOKUP(DB4+1,Journalier_HLV_Inter,25,FALSE)))))))))))))</f>
        <v>0</v>
      </c>
      <c r="DC36" s="70">
        <f>IF(WEEKDAY(DC4,2)=5,(DC27-HLOOKUP(DC4+3,Journalier_HLV_Inter,25,FALSE)),IF(AND(WEEKDAY(DC4,2)=1,COUNTIF(Jours_fériés,AND(DC4+1,IE+2))),DC27-HLOOKUP(DC4+3,Journalier_HLV_Inter,25,FALSE),IF(AND(WEEKDAY(DC4,2)=1,COUNTIF(Jours_fériés,DC4+1)),DC27-HLOOKUP(DC4+2,Journalier_HLV_Inter,25,FALSE),IF(AND(WEEKDAY(DC4,2)=2,COUNTIF(Jours_fériés,AND(DC4+1,DC4+2))),DC27-HLOOKUP(DC4+3,Journalier_HLV_Inter,25,FALSE),IF(AND(WEEKDAY(DC4,2)=2,COUNTIF(Jours_fériés,DC4+1)),DC27-HLOOKUP(DC4+2,Journalier_HLV_Inter,25,FALSE),IF(AND(WEEKDAY(DC4,2)=3,COUNTIF(Jours_fériés,AND(DC4+1,DC4+2))),DC27-HLOOKUP(DC4+5,Journalier_HLV_Inter,25,FALSE),IF(AND(WEEKDAY(DC4,2)=3,COUNTIF(Jours_fériés,DC4+1)),DC27-HLOOKUP(DC4+2,Journalier_HLV_Inter,25,FALSE),IF(AND(WEEKDAY(DC4,2)=4,COUNTIF(Jours_fériés,DC4+1)),DC27-HLOOKUP(DC4+4,Journalier_HLV_Inter,25,FALSE),IF(AND(WEEKDAY(DC4,2)=4,COUNTIF(Jours_fériés,AND(DC4+1,DC4+4))),DC27-HLOOKUP(DC4+5,Journalier_HLV_Inter,25,FALSE),IF(AND(WEEKDAY(DC4,2)=5,COUNTIF(Jours_fériés,DC4+3)),DC27-HLOOKUP(DC4+4,Journalier_HLV_Inter,25,FALSE),IF(COUNTIF(Week_end,DC4),0,IF(COUNTIF(Jours_fériés,DC4),0,DC27-HLOOKUP(DC4+1,Journalier_HLV_Inter,25,FALSE)))))))))))))</f>
        <v>0</v>
      </c>
      <c r="DD36" s="70">
        <f>IF(WEEKDAY(DD4,2)=5,(DD27-HLOOKUP(DD4+3,Journalier_HLV_Inter,25,FALSE)),IF(AND(WEEKDAY(DD4,2)=1,COUNTIF(Jours_fériés,AND(DD4+1,IE+2))),DD27-HLOOKUP(DD4+3,Journalier_HLV_Inter,25,FALSE),IF(AND(WEEKDAY(DD4,2)=1,COUNTIF(Jours_fériés,DD4+1)),DD27-HLOOKUP(DD4+2,Journalier_HLV_Inter,25,FALSE),IF(AND(WEEKDAY(DD4,2)=2,COUNTIF(Jours_fériés,AND(DD4+1,DD4+2))),DD27-HLOOKUP(DD4+3,Journalier_HLV_Inter,25,FALSE),IF(AND(WEEKDAY(DD4,2)=2,COUNTIF(Jours_fériés,DD4+1)),DD27-HLOOKUP(DD4+2,Journalier_HLV_Inter,25,FALSE),IF(AND(WEEKDAY(DD4,2)=3,COUNTIF(Jours_fériés,AND(DD4+1,DD4+2))),DD27-HLOOKUP(DD4+5,Journalier_HLV_Inter,25,FALSE),IF(AND(WEEKDAY(DD4,2)=3,COUNTIF(Jours_fériés,DD4+1)),DD27-HLOOKUP(DD4+2,Journalier_HLV_Inter,25,FALSE),IF(AND(WEEKDAY(DD4,2)=4,COUNTIF(Jours_fériés,DD4+1)),DD27-HLOOKUP(DD4+4,Journalier_HLV_Inter,25,FALSE),IF(AND(WEEKDAY(DD4,2)=4,COUNTIF(Jours_fériés,AND(DD4+1,DD4+4))),DD27-HLOOKUP(DD4+5,Journalier_HLV_Inter,25,FALSE),IF(AND(WEEKDAY(DD4,2)=5,COUNTIF(Jours_fériés,DD4+3)),DD27-HLOOKUP(DD4+4,Journalier_HLV_Inter,25,FALSE),IF(COUNTIF(Week_end,DD4),0,IF(COUNTIF(Jours_fériés,DD4),0,DD27-HLOOKUP(DD4+1,Journalier_HLV_Inter,25,FALSE)))))))))))))</f>
        <v>0</v>
      </c>
      <c r="DE36" s="70">
        <f>IF(WEEKDAY(DE4,2)=5,(DE27-HLOOKUP(DE4+3,Journalier_HLV_Inter,25,FALSE)),IF(AND(WEEKDAY(DE4,2)=1,COUNTIF(Jours_fériés,AND(DE4+1,IE+2))),DE27-HLOOKUP(DE4+3,Journalier_HLV_Inter,25,FALSE),IF(AND(WEEKDAY(DE4,2)=1,COUNTIF(Jours_fériés,DE4+1)),DE27-HLOOKUP(DE4+2,Journalier_HLV_Inter,25,FALSE),IF(AND(WEEKDAY(DE4,2)=2,COUNTIF(Jours_fériés,AND(DE4+1,DE4+2))),DE27-HLOOKUP(DE4+3,Journalier_HLV_Inter,25,FALSE),IF(AND(WEEKDAY(DE4,2)=2,COUNTIF(Jours_fériés,DE4+1)),DE27-HLOOKUP(DE4+2,Journalier_HLV_Inter,25,FALSE),IF(AND(WEEKDAY(DE4,2)=3,COUNTIF(Jours_fériés,AND(DE4+1,DE4+2))),DE27-HLOOKUP(DE4+5,Journalier_HLV_Inter,25,FALSE),IF(AND(WEEKDAY(DE4,2)=3,COUNTIF(Jours_fériés,DE4+1)),DE27-HLOOKUP(DE4+2,Journalier_HLV_Inter,25,FALSE),IF(AND(WEEKDAY(DE4,2)=4,COUNTIF(Jours_fériés,DE4+1)),DE27-HLOOKUP(DE4+4,Journalier_HLV_Inter,25,FALSE),IF(AND(WEEKDAY(DE4,2)=4,COUNTIF(Jours_fériés,AND(DE4+1,DE4+4))),DE27-HLOOKUP(DE4+5,Journalier_HLV_Inter,25,FALSE),IF(AND(WEEKDAY(DE4,2)=5,COUNTIF(Jours_fériés,DE4+3)),DE27-HLOOKUP(DE4+4,Journalier_HLV_Inter,25,FALSE),IF(COUNTIF(Week_end,DE4),0,IF(COUNTIF(Jours_fériés,DE4),0,DE27-HLOOKUP(DE4+1,Journalier_HLV_Inter,25,FALSE)))))))))))))</f>
        <v>0</v>
      </c>
      <c r="DF36" s="70">
        <f>IF(WEEKDAY(DF4,2)=5,(DF27-HLOOKUP(DF4+3,Journalier_HLV_Inter,25,FALSE)),IF(AND(WEEKDAY(DF4,2)=1,COUNTIF(Jours_fériés,AND(DF4+1,IE+2))),DF27-HLOOKUP(DF4+3,Journalier_HLV_Inter,25,FALSE),IF(AND(WEEKDAY(DF4,2)=1,COUNTIF(Jours_fériés,DF4+1)),DF27-HLOOKUP(DF4+2,Journalier_HLV_Inter,25,FALSE),IF(AND(WEEKDAY(DF4,2)=2,COUNTIF(Jours_fériés,AND(DF4+1,DF4+2))),DF27-HLOOKUP(DF4+3,Journalier_HLV_Inter,25,FALSE),IF(AND(WEEKDAY(DF4,2)=2,COUNTIF(Jours_fériés,DF4+1)),DF27-HLOOKUP(DF4+2,Journalier_HLV_Inter,25,FALSE),IF(AND(WEEKDAY(DF4,2)=3,COUNTIF(Jours_fériés,AND(DF4+1,DF4+2))),DF27-HLOOKUP(DF4+5,Journalier_HLV_Inter,25,FALSE),IF(AND(WEEKDAY(DF4,2)=3,COUNTIF(Jours_fériés,DF4+1)),DF27-HLOOKUP(DF4+2,Journalier_HLV_Inter,25,FALSE),IF(AND(WEEKDAY(DF4,2)=4,COUNTIF(Jours_fériés,DF4+1)),DF27-HLOOKUP(DF4+4,Journalier_HLV_Inter,25,FALSE),IF(AND(WEEKDAY(DF4,2)=4,COUNTIF(Jours_fériés,AND(DF4+1,DF4+4))),DF27-HLOOKUP(DF4+5,Journalier_HLV_Inter,25,FALSE),IF(AND(WEEKDAY(DF4,2)=5,COUNTIF(Jours_fériés,DF4+3)),DF27-HLOOKUP(DF4+4,Journalier_HLV_Inter,25,FALSE),IF(COUNTIF(Week_end,DF4),0,IF(COUNTIF(Jours_fériés,DF4),0,DF27-HLOOKUP(DF4+1,Journalier_HLV_Inter,25,FALSE)))))))))))))</f>
        <v>0</v>
      </c>
      <c r="DG36" s="70">
        <f>IF(WEEKDAY(DG4,2)=5,(DG27-HLOOKUP(DG4+3,Journalier_HLV_Inter,25,FALSE)),IF(AND(WEEKDAY(DG4,2)=1,COUNTIF(Jours_fériés,AND(DG4+1,IE+2))),DG27-HLOOKUP(DG4+3,Journalier_HLV_Inter,25,FALSE),IF(AND(WEEKDAY(DG4,2)=1,COUNTIF(Jours_fériés,DG4+1)),DG27-HLOOKUP(DG4+2,Journalier_HLV_Inter,25,FALSE),IF(AND(WEEKDAY(DG4,2)=2,COUNTIF(Jours_fériés,AND(DG4+1,DG4+2))),DG27-HLOOKUP(DG4+3,Journalier_HLV_Inter,25,FALSE),IF(AND(WEEKDAY(DG4,2)=2,COUNTIF(Jours_fériés,DG4+1)),DG27-HLOOKUP(DG4+2,Journalier_HLV_Inter,25,FALSE),IF(AND(WEEKDAY(DG4,2)=3,COUNTIF(Jours_fériés,AND(DG4+1,DG4+2))),DG27-HLOOKUP(DG4+5,Journalier_HLV_Inter,25,FALSE),IF(AND(WEEKDAY(DG4,2)=3,COUNTIF(Jours_fériés,DG4+1)),DG27-HLOOKUP(DG4+2,Journalier_HLV_Inter,25,FALSE),IF(AND(WEEKDAY(DG4,2)=4,COUNTIF(Jours_fériés,DG4+1)),DG27-HLOOKUP(DG4+4,Journalier_HLV_Inter,25,FALSE),IF(AND(WEEKDAY(DG4,2)=4,COUNTIF(Jours_fériés,AND(DG4+1,DG4+4))),DG27-HLOOKUP(DG4+5,Journalier_HLV_Inter,25,FALSE),IF(AND(WEEKDAY(DG4,2)=5,COUNTIF(Jours_fériés,DG4+3)),DG27-HLOOKUP(DG4+4,Journalier_HLV_Inter,25,FALSE),IF(COUNTIF(Week_end,DG4),0,IF(COUNTIF(Jours_fériés,DG4),0,DG27-HLOOKUP(DG4+1,Journalier_HLV_Inter,25,FALSE)))))))))))))</f>
        <v>0</v>
      </c>
      <c r="DH36" s="70">
        <f>IF(WEEKDAY(DH4,2)=5,(DH27-HLOOKUP(DH4+3,Journalier_HLV_Inter,25,FALSE)),IF(AND(WEEKDAY(DH4,2)=1,COUNTIF(Jours_fériés,AND(DH4+1,IE+2))),DH27-HLOOKUP(DH4+3,Journalier_HLV_Inter,25,FALSE),IF(AND(WEEKDAY(DH4,2)=1,COUNTIF(Jours_fériés,DH4+1)),DH27-HLOOKUP(DH4+2,Journalier_HLV_Inter,25,FALSE),IF(AND(WEEKDAY(DH4,2)=2,COUNTIF(Jours_fériés,AND(DH4+1,DH4+2))),DH27-HLOOKUP(DH4+3,Journalier_HLV_Inter,25,FALSE),IF(AND(WEEKDAY(DH4,2)=2,COUNTIF(Jours_fériés,DH4+1)),DH27-HLOOKUP(DH4+2,Journalier_HLV_Inter,25,FALSE),IF(AND(WEEKDAY(DH4,2)=3,COUNTIF(Jours_fériés,AND(DH4+1,DH4+2))),DH27-HLOOKUP(DH4+5,Journalier_HLV_Inter,25,FALSE),IF(AND(WEEKDAY(DH4,2)=3,COUNTIF(Jours_fériés,DH4+1)),DH27-HLOOKUP(DH4+2,Journalier_HLV_Inter,25,FALSE),IF(AND(WEEKDAY(DH4,2)=4,COUNTIF(Jours_fériés,DH4+1)),DH27-HLOOKUP(DH4+4,Journalier_HLV_Inter,25,FALSE),IF(AND(WEEKDAY(DH4,2)=4,COUNTIF(Jours_fériés,AND(DH4+1,DH4+4))),DH27-HLOOKUP(DH4+5,Journalier_HLV_Inter,25,FALSE),IF(AND(WEEKDAY(DH4,2)=5,COUNTIF(Jours_fériés,DH4+3)),DH27-HLOOKUP(DH4+4,Journalier_HLV_Inter,25,FALSE),IF(COUNTIF(Week_end,DH4),0,IF(COUNTIF(Jours_fériés,DH4),0,DH27-HLOOKUP(DH4+1,Journalier_HLV_Inter,25,FALSE)))))))))))))</f>
        <v>0</v>
      </c>
      <c r="DI36" s="70">
        <f>IF(WEEKDAY(DI4,2)=5,(DI27-HLOOKUP(DI4+3,Journalier_HLV_Inter,25,FALSE)),IF(AND(WEEKDAY(DI4,2)=1,COUNTIF(Jours_fériés,AND(DI4+1,IE+2))),DI27-HLOOKUP(DI4+3,Journalier_HLV_Inter,25,FALSE),IF(AND(WEEKDAY(DI4,2)=1,COUNTIF(Jours_fériés,DI4+1)),DI27-HLOOKUP(DI4+2,Journalier_HLV_Inter,25,FALSE),IF(AND(WEEKDAY(DI4,2)=2,COUNTIF(Jours_fériés,AND(DI4+1,DI4+2))),DI27-HLOOKUP(DI4+3,Journalier_HLV_Inter,25,FALSE),IF(AND(WEEKDAY(DI4,2)=2,COUNTIF(Jours_fériés,DI4+1)),DI27-HLOOKUP(DI4+2,Journalier_HLV_Inter,25,FALSE),IF(AND(WEEKDAY(DI4,2)=3,COUNTIF(Jours_fériés,AND(DI4+1,DI4+2))),DI27-HLOOKUP(DI4+5,Journalier_HLV_Inter,25,FALSE),IF(AND(WEEKDAY(DI4,2)=3,COUNTIF(Jours_fériés,DI4+1)),DI27-HLOOKUP(DI4+2,Journalier_HLV_Inter,25,FALSE),IF(AND(WEEKDAY(DI4,2)=4,COUNTIF(Jours_fériés,DI4+1)),DI27-HLOOKUP(DI4+4,Journalier_HLV_Inter,25,FALSE),IF(AND(WEEKDAY(DI4,2)=4,COUNTIF(Jours_fériés,AND(DI4+1,DI4+4))),DI27-HLOOKUP(DI4+5,Journalier_HLV_Inter,25,FALSE),IF(AND(WEEKDAY(DI4,2)=5,COUNTIF(Jours_fériés,DI4+3)),DI27-HLOOKUP(DI4+4,Journalier_HLV_Inter,25,FALSE),IF(COUNTIF(Week_end,DI4),0,IF(COUNTIF(Jours_fériés,DI4),0,DI27-HLOOKUP(DI4+1,Journalier_HLV_Inter,25,FALSE)))))))))))))</f>
        <v>0</v>
      </c>
      <c r="DJ36" s="70">
        <f>IF(WEEKDAY(DJ4,2)=5,(DJ27-HLOOKUP(DJ4+3,Journalier_HLV_Inter,25,FALSE)),IF(AND(WEEKDAY(DJ4,2)=1,COUNTIF(Jours_fériés,AND(DJ4+1,IE+2))),DJ27-HLOOKUP(DJ4+3,Journalier_HLV_Inter,25,FALSE),IF(AND(WEEKDAY(DJ4,2)=1,COUNTIF(Jours_fériés,DJ4+1)),DJ27-HLOOKUP(DJ4+2,Journalier_HLV_Inter,25,FALSE),IF(AND(WEEKDAY(DJ4,2)=2,COUNTIF(Jours_fériés,AND(DJ4+1,DJ4+2))),DJ27-HLOOKUP(DJ4+3,Journalier_HLV_Inter,25,FALSE),IF(AND(WEEKDAY(DJ4,2)=2,COUNTIF(Jours_fériés,DJ4+1)),DJ27-HLOOKUP(DJ4+2,Journalier_HLV_Inter,25,FALSE),IF(AND(WEEKDAY(DJ4,2)=3,COUNTIF(Jours_fériés,AND(DJ4+1,DJ4+2))),DJ27-HLOOKUP(DJ4+5,Journalier_HLV_Inter,25,FALSE),IF(AND(WEEKDAY(DJ4,2)=3,COUNTIF(Jours_fériés,DJ4+1)),DJ27-HLOOKUP(DJ4+2,Journalier_HLV_Inter,25,FALSE),IF(AND(WEEKDAY(DJ4,2)=4,COUNTIF(Jours_fériés,DJ4+1)),DJ27-HLOOKUP(DJ4+4,Journalier_HLV_Inter,25,FALSE),IF(AND(WEEKDAY(DJ4,2)=4,COUNTIF(Jours_fériés,AND(DJ4+1,DJ4+4))),DJ27-HLOOKUP(DJ4+5,Journalier_HLV_Inter,25,FALSE),IF(AND(WEEKDAY(DJ4,2)=5,COUNTIF(Jours_fériés,DJ4+3)),DJ27-HLOOKUP(DJ4+4,Journalier_HLV_Inter,25,FALSE),IF(COUNTIF(Week_end,DJ4),0,IF(COUNTIF(Jours_fériés,DJ4),0,DJ27-HLOOKUP(DJ4+1,Journalier_HLV_Inter,25,FALSE)))))))))))))</f>
        <v>0</v>
      </c>
      <c r="DK36" s="70">
        <f>IF(WEEKDAY(DK4,2)=5,(DK27-HLOOKUP(DK4+3,Journalier_HLV_Inter,25,FALSE)),IF(AND(WEEKDAY(DK4,2)=1,COUNTIF(Jours_fériés,AND(DK4+1,IE+2))),DK27-HLOOKUP(DK4+3,Journalier_HLV_Inter,25,FALSE),IF(AND(WEEKDAY(DK4,2)=1,COUNTIF(Jours_fériés,DK4+1)),DK27-HLOOKUP(DK4+2,Journalier_HLV_Inter,25,FALSE),IF(AND(WEEKDAY(DK4,2)=2,COUNTIF(Jours_fériés,AND(DK4+1,DK4+2))),DK27-HLOOKUP(DK4+3,Journalier_HLV_Inter,25,FALSE),IF(AND(WEEKDAY(DK4,2)=2,COUNTIF(Jours_fériés,DK4+1)),DK27-HLOOKUP(DK4+2,Journalier_HLV_Inter,25,FALSE),IF(AND(WEEKDAY(DK4,2)=3,COUNTIF(Jours_fériés,AND(DK4+1,DK4+2))),DK27-HLOOKUP(DK4+5,Journalier_HLV_Inter,25,FALSE),IF(AND(WEEKDAY(DK4,2)=3,COUNTIF(Jours_fériés,DK4+1)),DK27-HLOOKUP(DK4+2,Journalier_HLV_Inter,25,FALSE),IF(AND(WEEKDAY(DK4,2)=4,COUNTIF(Jours_fériés,DK4+1)),DK27-HLOOKUP(DK4+4,Journalier_HLV_Inter,25,FALSE),IF(AND(WEEKDAY(DK4,2)=4,COUNTIF(Jours_fériés,AND(DK4+1,DK4+4))),DK27-HLOOKUP(DK4+5,Journalier_HLV_Inter,25,FALSE),IF(AND(WEEKDAY(DK4,2)=5,COUNTIF(Jours_fériés,DK4+3)),DK27-HLOOKUP(DK4+4,Journalier_HLV_Inter,25,FALSE),IF(COUNTIF(Week_end,DK4),0,IF(COUNTIF(Jours_fériés,DK4),0,DK27-HLOOKUP(DK4+1,Journalier_HLV_Inter,25,FALSE)))))))))))))</f>
        <v>0</v>
      </c>
      <c r="DL36" s="70">
        <f>IF(WEEKDAY(DL4,2)=5,(DL27-HLOOKUP(DL4+3,Journalier_HLV_Inter,25,FALSE)),IF(AND(WEEKDAY(DL4,2)=1,COUNTIF(Jours_fériés,AND(DL4+1,IE+2))),DL27-HLOOKUP(DL4+3,Journalier_HLV_Inter,25,FALSE),IF(AND(WEEKDAY(DL4,2)=1,COUNTIF(Jours_fériés,DL4+1)),DL27-HLOOKUP(DL4+2,Journalier_HLV_Inter,25,FALSE),IF(AND(WEEKDAY(DL4,2)=2,COUNTIF(Jours_fériés,AND(DL4+1,DL4+2))),DL27-HLOOKUP(DL4+3,Journalier_HLV_Inter,25,FALSE),IF(AND(WEEKDAY(DL4,2)=2,COUNTIF(Jours_fériés,DL4+1)),DL27-HLOOKUP(DL4+2,Journalier_HLV_Inter,25,FALSE),IF(AND(WEEKDAY(DL4,2)=3,COUNTIF(Jours_fériés,AND(DL4+1,DL4+2))),DL27-HLOOKUP(DL4+5,Journalier_HLV_Inter,25,FALSE),IF(AND(WEEKDAY(DL4,2)=3,COUNTIF(Jours_fériés,DL4+1)),DL27-HLOOKUP(DL4+2,Journalier_HLV_Inter,25,FALSE),IF(AND(WEEKDAY(DL4,2)=4,COUNTIF(Jours_fériés,DL4+1)),DL27-HLOOKUP(DL4+4,Journalier_HLV_Inter,25,FALSE),IF(AND(WEEKDAY(DL4,2)=4,COUNTIF(Jours_fériés,AND(DL4+1,DL4+4))),DL27-HLOOKUP(DL4+5,Journalier_HLV_Inter,25,FALSE),IF(AND(WEEKDAY(DL4,2)=5,COUNTIF(Jours_fériés,DL4+3)),DL27-HLOOKUP(DL4+4,Journalier_HLV_Inter,25,FALSE),IF(COUNTIF(Week_end,DL4),0,IF(COUNTIF(Jours_fériés,DL4),0,DL27-HLOOKUP(DL4+1,Journalier_HLV_Inter,25,FALSE)))))))))))))</f>
        <v>0</v>
      </c>
      <c r="DM36" s="70">
        <f>IF(WEEKDAY(DM4,2)=5,(DM27-HLOOKUP(DM4+3,Journalier_HLV_Inter,25,FALSE)),IF(AND(WEEKDAY(DM4,2)=1,COUNTIF(Jours_fériés,AND(DM4+1,IE+2))),DM27-HLOOKUP(DM4+3,Journalier_HLV_Inter,25,FALSE),IF(AND(WEEKDAY(DM4,2)=1,COUNTIF(Jours_fériés,DM4+1)),DM27-HLOOKUP(DM4+2,Journalier_HLV_Inter,25,FALSE),IF(AND(WEEKDAY(DM4,2)=2,COUNTIF(Jours_fériés,AND(DM4+1,DM4+2))),DM27-HLOOKUP(DM4+3,Journalier_HLV_Inter,25,FALSE),IF(AND(WEEKDAY(DM4,2)=2,COUNTIF(Jours_fériés,DM4+1)),DM27-HLOOKUP(DM4+2,Journalier_HLV_Inter,25,FALSE),IF(AND(WEEKDAY(DM4,2)=3,COUNTIF(Jours_fériés,AND(DM4+1,DM4+2))),DM27-HLOOKUP(DM4+5,Journalier_HLV_Inter,25,FALSE),IF(AND(WEEKDAY(DM4,2)=3,COUNTIF(Jours_fériés,DM4+1)),DM27-HLOOKUP(DM4+2,Journalier_HLV_Inter,25,FALSE),IF(AND(WEEKDAY(DM4,2)=4,COUNTIF(Jours_fériés,DM4+1)),DM27-HLOOKUP(DM4+4,Journalier_HLV_Inter,25,FALSE),IF(AND(WEEKDAY(DM4,2)=4,COUNTIF(Jours_fériés,AND(DM4+1,DM4+4))),DM27-HLOOKUP(DM4+5,Journalier_HLV_Inter,25,FALSE),IF(AND(WEEKDAY(DM4,2)=5,COUNTIF(Jours_fériés,DM4+3)),DM27-HLOOKUP(DM4+4,Journalier_HLV_Inter,25,FALSE),IF(COUNTIF(Week_end,DM4),0,IF(COUNTIF(Jours_fériés,DM4),0,DM27-HLOOKUP(DM4+1,Journalier_HLV_Inter,25,FALSE)))))))))))))</f>
        <v>0</v>
      </c>
      <c r="DN36" s="70">
        <f>IF(WEEKDAY(DN4,2)=5,(DN27-HLOOKUP(DN4+3,Journalier_HLV_Inter,25,FALSE)),IF(AND(WEEKDAY(DN4,2)=1,COUNTIF(Jours_fériés,AND(DN4+1,IE+2))),DN27-HLOOKUP(DN4+3,Journalier_HLV_Inter,25,FALSE),IF(AND(WEEKDAY(DN4,2)=1,COUNTIF(Jours_fériés,DN4+1)),DN27-HLOOKUP(DN4+2,Journalier_HLV_Inter,25,FALSE),IF(AND(WEEKDAY(DN4,2)=2,COUNTIF(Jours_fériés,AND(DN4+1,DN4+2))),DN27-HLOOKUP(DN4+3,Journalier_HLV_Inter,25,FALSE),IF(AND(WEEKDAY(DN4,2)=2,COUNTIF(Jours_fériés,DN4+1)),DN27-HLOOKUP(DN4+2,Journalier_HLV_Inter,25,FALSE),IF(AND(WEEKDAY(DN4,2)=3,COUNTIF(Jours_fériés,AND(DN4+1,DN4+2))),DN27-HLOOKUP(DN4+5,Journalier_HLV_Inter,25,FALSE),IF(AND(WEEKDAY(DN4,2)=3,COUNTIF(Jours_fériés,DN4+1)),DN27-HLOOKUP(DN4+2,Journalier_HLV_Inter,25,FALSE),IF(AND(WEEKDAY(DN4,2)=4,COUNTIF(Jours_fériés,DN4+1)),DN27-HLOOKUP(DN4+4,Journalier_HLV_Inter,25,FALSE),IF(AND(WEEKDAY(DN4,2)=4,COUNTIF(Jours_fériés,AND(DN4+1,DN4+4))),DN27-HLOOKUP(DN4+5,Journalier_HLV_Inter,25,FALSE),IF(AND(WEEKDAY(DN4,2)=5,COUNTIF(Jours_fériés,DN4+3)),DN27-HLOOKUP(DN4+4,Journalier_HLV_Inter,25,FALSE),IF(COUNTIF(Week_end,DN4),0,IF(COUNTIF(Jours_fériés,DN4),0,DN27-HLOOKUP(DN4+1,Journalier_HLV_Inter,25,FALSE)))))))))))))</f>
        <v>0</v>
      </c>
      <c r="DO36" s="70">
        <f>IF(WEEKDAY(DO4,2)=5,(DO27-HLOOKUP(DO4+3,Journalier_HLV_Inter,25,FALSE)),IF(AND(WEEKDAY(DO4,2)=1,COUNTIF(Jours_fériés,AND(DO4+1,IE+2))),DO27-HLOOKUP(DO4+3,Journalier_HLV_Inter,25,FALSE),IF(AND(WEEKDAY(DO4,2)=1,COUNTIF(Jours_fériés,DO4+1)),DO27-HLOOKUP(DO4+2,Journalier_HLV_Inter,25,FALSE),IF(AND(WEEKDAY(DO4,2)=2,COUNTIF(Jours_fériés,AND(DO4+1,DO4+2))),DO27-HLOOKUP(DO4+3,Journalier_HLV_Inter,25,FALSE),IF(AND(WEEKDAY(DO4,2)=2,COUNTIF(Jours_fériés,DO4+1)),DO27-HLOOKUP(DO4+2,Journalier_HLV_Inter,25,FALSE),IF(AND(WEEKDAY(DO4,2)=3,COUNTIF(Jours_fériés,AND(DO4+1,DO4+2))),DO27-HLOOKUP(DO4+5,Journalier_HLV_Inter,25,FALSE),IF(AND(WEEKDAY(DO4,2)=3,COUNTIF(Jours_fériés,DO4+1)),DO27-HLOOKUP(DO4+2,Journalier_HLV_Inter,25,FALSE),IF(AND(WEEKDAY(DO4,2)=4,COUNTIF(Jours_fériés,DO4+1)),DO27-HLOOKUP(DO4+4,Journalier_HLV_Inter,25,FALSE),IF(AND(WEEKDAY(DO4,2)=4,COUNTIF(Jours_fériés,AND(DO4+1,DO4+4))),DO27-HLOOKUP(DO4+5,Journalier_HLV_Inter,25,FALSE),IF(AND(WEEKDAY(DO4,2)=5,COUNTIF(Jours_fériés,DO4+3)),DO27-HLOOKUP(DO4+4,Journalier_HLV_Inter,25,FALSE),IF(COUNTIF(Week_end,DO4),0,IF(COUNTIF(Jours_fériés,DO4),0,DO27-HLOOKUP(DO4+1,Journalier_HLV_Inter,25,FALSE)))))))))))))</f>
        <v>0</v>
      </c>
      <c r="DP36" s="70">
        <f>IF(WEEKDAY(DP4,2)=5,(DP27-HLOOKUP(DP4+3,Journalier_HLV_Inter,25,FALSE)),IF(AND(WEEKDAY(DP4,2)=1,COUNTIF(Jours_fériés,AND(DP4+1,IE+2))),DP27-HLOOKUP(DP4+3,Journalier_HLV_Inter,25,FALSE),IF(AND(WEEKDAY(DP4,2)=1,COUNTIF(Jours_fériés,DP4+1)),DP27-HLOOKUP(DP4+2,Journalier_HLV_Inter,25,FALSE),IF(AND(WEEKDAY(DP4,2)=2,COUNTIF(Jours_fériés,AND(DP4+1,DP4+2))),DP27-HLOOKUP(DP4+3,Journalier_HLV_Inter,25,FALSE),IF(AND(WEEKDAY(DP4,2)=2,COUNTIF(Jours_fériés,DP4+1)),DP27-HLOOKUP(DP4+2,Journalier_HLV_Inter,25,FALSE),IF(AND(WEEKDAY(DP4,2)=3,COUNTIF(Jours_fériés,AND(DP4+1,DP4+2))),DP27-HLOOKUP(DP4+5,Journalier_HLV_Inter,25,FALSE),IF(AND(WEEKDAY(DP4,2)=3,COUNTIF(Jours_fériés,DP4+1)),DP27-HLOOKUP(DP4+2,Journalier_HLV_Inter,25,FALSE),IF(AND(WEEKDAY(DP4,2)=4,COUNTIF(Jours_fériés,DP4+1)),DP27-HLOOKUP(DP4+4,Journalier_HLV_Inter,25,FALSE),IF(AND(WEEKDAY(DP4,2)=4,COUNTIF(Jours_fériés,AND(DP4+1,DP4+4))),DP27-HLOOKUP(DP4+5,Journalier_HLV_Inter,25,FALSE),IF(AND(WEEKDAY(DP4,2)=5,COUNTIF(Jours_fériés,DP4+3)),DP27-HLOOKUP(DP4+4,Journalier_HLV_Inter,25,FALSE),IF(COUNTIF(Week_end,DP4),0,IF(COUNTIF(Jours_fériés,DP4),0,DP27-HLOOKUP(DP4+1,Journalier_HLV_Inter,25,FALSE)))))))))))))</f>
        <v>0</v>
      </c>
      <c r="DQ36" s="70">
        <f>IF(WEEKDAY(DQ4,2)=5,(DQ27-HLOOKUP(DQ4+3,Journalier_HLV_Inter,25,FALSE)),IF(AND(WEEKDAY(DQ4,2)=1,COUNTIF(Jours_fériés,AND(DQ4+1,IE+2))),DQ27-HLOOKUP(DQ4+3,Journalier_HLV_Inter,25,FALSE),IF(AND(WEEKDAY(DQ4,2)=1,COUNTIF(Jours_fériés,DQ4+1)),DQ27-HLOOKUP(DQ4+2,Journalier_HLV_Inter,25,FALSE),IF(AND(WEEKDAY(DQ4,2)=2,COUNTIF(Jours_fériés,AND(DQ4+1,DQ4+2))),DQ27-HLOOKUP(DQ4+3,Journalier_HLV_Inter,25,FALSE),IF(AND(WEEKDAY(DQ4,2)=2,COUNTIF(Jours_fériés,DQ4+1)),DQ27-HLOOKUP(DQ4+2,Journalier_HLV_Inter,25,FALSE),IF(AND(WEEKDAY(DQ4,2)=3,COUNTIF(Jours_fériés,AND(DQ4+1,DQ4+2))),DQ27-HLOOKUP(DQ4+5,Journalier_HLV_Inter,25,FALSE),IF(AND(WEEKDAY(DQ4,2)=3,COUNTIF(Jours_fériés,DQ4+1)),DQ27-HLOOKUP(DQ4+2,Journalier_HLV_Inter,25,FALSE),IF(AND(WEEKDAY(DQ4,2)=4,COUNTIF(Jours_fériés,DQ4+1)),DQ27-HLOOKUP(DQ4+4,Journalier_HLV_Inter,25,FALSE),IF(AND(WEEKDAY(DQ4,2)=4,COUNTIF(Jours_fériés,AND(DQ4+1,DQ4+4))),DQ27-HLOOKUP(DQ4+5,Journalier_HLV_Inter,25,FALSE),IF(AND(WEEKDAY(DQ4,2)=5,COUNTIF(Jours_fériés,DQ4+3)),DQ27-HLOOKUP(DQ4+4,Journalier_HLV_Inter,25,FALSE),IF(COUNTIF(Week_end,DQ4),0,IF(COUNTIF(Jours_fériés,DQ4),0,DQ27-HLOOKUP(DQ4+1,Journalier_HLV_Inter,25,FALSE)))))))))))))</f>
        <v>0</v>
      </c>
      <c r="DR36" s="70">
        <f>IF(WEEKDAY(DR4,2)=5,(DR27-HLOOKUP(DR4+3,Journalier_HLV_Inter,25,FALSE)),IF(AND(WEEKDAY(DR4,2)=1,COUNTIF(Jours_fériés,AND(DR4+1,IE+2))),DR27-HLOOKUP(DR4+3,Journalier_HLV_Inter,25,FALSE),IF(AND(WEEKDAY(DR4,2)=1,COUNTIF(Jours_fériés,DR4+1)),DR27-HLOOKUP(DR4+2,Journalier_HLV_Inter,25,FALSE),IF(AND(WEEKDAY(DR4,2)=2,COUNTIF(Jours_fériés,AND(DR4+1,DR4+2))),DR27-HLOOKUP(DR4+3,Journalier_HLV_Inter,25,FALSE),IF(AND(WEEKDAY(DR4,2)=2,COUNTIF(Jours_fériés,DR4+1)),DR27-HLOOKUP(DR4+2,Journalier_HLV_Inter,25,FALSE),IF(AND(WEEKDAY(DR4,2)=3,COUNTIF(Jours_fériés,AND(DR4+1,DR4+2))),DR27-HLOOKUP(DR4+5,Journalier_HLV_Inter,25,FALSE),IF(AND(WEEKDAY(DR4,2)=3,COUNTIF(Jours_fériés,DR4+1)),DR27-HLOOKUP(DR4+2,Journalier_HLV_Inter,25,FALSE),IF(AND(WEEKDAY(DR4,2)=4,COUNTIF(Jours_fériés,DR4+1)),DR27-HLOOKUP(DR4+4,Journalier_HLV_Inter,25,FALSE),IF(AND(WEEKDAY(DR4,2)=4,COUNTIF(Jours_fériés,AND(DR4+1,DR4+4))),DR27-HLOOKUP(DR4+5,Journalier_HLV_Inter,25,FALSE),IF(AND(WEEKDAY(DR4,2)=5,COUNTIF(Jours_fériés,DR4+3)),DR27-HLOOKUP(DR4+4,Journalier_HLV_Inter,25,FALSE),IF(COUNTIF(Week_end,DR4),0,IF(COUNTIF(Jours_fériés,DR4),0,DR27-HLOOKUP(DR4+1,Journalier_HLV_Inter,25,FALSE)))))))))))))</f>
        <v>0</v>
      </c>
      <c r="DS36" s="70">
        <f>IF(WEEKDAY(DS4,2)=5,(DS27-HLOOKUP(DS4+3,Journalier_HLV_Inter,25,FALSE)),IF(AND(WEEKDAY(DS4,2)=1,COUNTIF(Jours_fériés,AND(DS4+1,IE+2))),DS27-HLOOKUP(DS4+3,Journalier_HLV_Inter,25,FALSE),IF(AND(WEEKDAY(DS4,2)=1,COUNTIF(Jours_fériés,DS4+1)),DS27-HLOOKUP(DS4+2,Journalier_HLV_Inter,25,FALSE),IF(AND(WEEKDAY(DS4,2)=2,COUNTIF(Jours_fériés,AND(DS4+1,DS4+2))),DS27-HLOOKUP(DS4+3,Journalier_HLV_Inter,25,FALSE),IF(AND(WEEKDAY(DS4,2)=2,COUNTIF(Jours_fériés,DS4+1)),DS27-HLOOKUP(DS4+2,Journalier_HLV_Inter,25,FALSE),IF(AND(WEEKDAY(DS4,2)=3,COUNTIF(Jours_fériés,AND(DS4+1,DS4+2))),DS27-HLOOKUP(DS4+5,Journalier_HLV_Inter,25,FALSE),IF(AND(WEEKDAY(DS4,2)=3,COUNTIF(Jours_fériés,DS4+1)),DS27-HLOOKUP(DS4+2,Journalier_HLV_Inter,25,FALSE),IF(AND(WEEKDAY(DS4,2)=4,COUNTIF(Jours_fériés,DS4+1)),DS27-HLOOKUP(DS4+4,Journalier_HLV_Inter,25,FALSE),IF(AND(WEEKDAY(DS4,2)=4,COUNTIF(Jours_fériés,AND(DS4+1,DS4+4))),DS27-HLOOKUP(DS4+5,Journalier_HLV_Inter,25,FALSE),IF(AND(WEEKDAY(DS4,2)=5,COUNTIF(Jours_fériés,DS4+3)),DS27-HLOOKUP(DS4+4,Journalier_HLV_Inter,25,FALSE),IF(COUNTIF(Week_end,DS4),0,IF(COUNTIF(Jours_fériés,DS4),0,DS27-HLOOKUP(DS4+1,Journalier_HLV_Inter,25,FALSE)))))))))))))</f>
        <v>0</v>
      </c>
      <c r="DT36" s="70">
        <f>IF(WEEKDAY(DT4,2)=5,(DT27-HLOOKUP(DT4+3,Journalier_HLV_Inter,25,FALSE)),IF(AND(WEEKDAY(DT4,2)=1,COUNTIF(Jours_fériés,AND(DT4+1,IE+2))),DT27-HLOOKUP(DT4+3,Journalier_HLV_Inter,25,FALSE),IF(AND(WEEKDAY(DT4,2)=1,COUNTIF(Jours_fériés,DT4+1)),DT27-HLOOKUP(DT4+2,Journalier_HLV_Inter,25,FALSE),IF(AND(WEEKDAY(DT4,2)=2,COUNTIF(Jours_fériés,AND(DT4+1,DT4+2))),DT27-HLOOKUP(DT4+3,Journalier_HLV_Inter,25,FALSE),IF(AND(WEEKDAY(DT4,2)=2,COUNTIF(Jours_fériés,DT4+1)),DT27-HLOOKUP(DT4+2,Journalier_HLV_Inter,25,FALSE),IF(AND(WEEKDAY(DT4,2)=3,COUNTIF(Jours_fériés,AND(DT4+1,DT4+2))),DT27-HLOOKUP(DT4+5,Journalier_HLV_Inter,25,FALSE),IF(AND(WEEKDAY(DT4,2)=3,COUNTIF(Jours_fériés,DT4+1)),DT27-HLOOKUP(DT4+2,Journalier_HLV_Inter,25,FALSE),IF(AND(WEEKDAY(DT4,2)=4,COUNTIF(Jours_fériés,DT4+1)),DT27-HLOOKUP(DT4+4,Journalier_HLV_Inter,25,FALSE),IF(AND(WEEKDAY(DT4,2)=4,COUNTIF(Jours_fériés,AND(DT4+1,DT4+4))),DT27-HLOOKUP(DT4+5,Journalier_HLV_Inter,25,FALSE),IF(AND(WEEKDAY(DT4,2)=5,COUNTIF(Jours_fériés,DT4+3)),DT27-HLOOKUP(DT4+4,Journalier_HLV_Inter,25,FALSE),IF(COUNTIF(Week_end,DT4),0,IF(COUNTIF(Jours_fériés,DT4),0,DT27-HLOOKUP(DT4+1,Journalier_HLV_Inter,25,FALSE)))))))))))))</f>
        <v>0</v>
      </c>
      <c r="DU36" s="70">
        <f>IF(WEEKDAY(DU4,2)=5,(DU27-HLOOKUP(DU4+3,Journalier_HLV_Inter,25,FALSE)),IF(AND(WEEKDAY(DU4,2)=1,COUNTIF(Jours_fériés,AND(DU4+1,IE+2))),DU27-HLOOKUP(DU4+3,Journalier_HLV_Inter,25,FALSE),IF(AND(WEEKDAY(DU4,2)=1,COUNTIF(Jours_fériés,DU4+1)),DU27-HLOOKUP(DU4+2,Journalier_HLV_Inter,25,FALSE),IF(AND(WEEKDAY(DU4,2)=2,COUNTIF(Jours_fériés,AND(DU4+1,DU4+2))),DU27-HLOOKUP(DU4+3,Journalier_HLV_Inter,25,FALSE),IF(AND(WEEKDAY(DU4,2)=2,COUNTIF(Jours_fériés,DU4+1)),DU27-HLOOKUP(DU4+2,Journalier_HLV_Inter,25,FALSE),IF(AND(WEEKDAY(DU4,2)=3,COUNTIF(Jours_fériés,AND(DU4+1,DU4+2))),DU27-HLOOKUP(DU4+5,Journalier_HLV_Inter,25,FALSE),IF(AND(WEEKDAY(DU4,2)=3,COUNTIF(Jours_fériés,DU4+1)),DU27-HLOOKUP(DU4+2,Journalier_HLV_Inter,25,FALSE),IF(AND(WEEKDAY(DU4,2)=4,COUNTIF(Jours_fériés,DU4+1)),DU27-HLOOKUP(DU4+4,Journalier_HLV_Inter,25,FALSE),IF(AND(WEEKDAY(DU4,2)=4,COUNTIF(Jours_fériés,AND(DU4+1,DU4+4))),DU27-HLOOKUP(DU4+5,Journalier_HLV_Inter,25,FALSE),IF(AND(WEEKDAY(DU4,2)=5,COUNTIF(Jours_fériés,DU4+3)),DU27-HLOOKUP(DU4+4,Journalier_HLV_Inter,25,FALSE),IF(COUNTIF(Week_end,DU4),0,IF(COUNTIF(Jours_fériés,DU4),0,DU27-HLOOKUP(DU4+1,Journalier_HLV_Inter,25,FALSE)))))))))))))</f>
        <v>0</v>
      </c>
      <c r="DV36" s="70">
        <f>IF(WEEKDAY(DV4,2)=5,(DV27-HLOOKUP(DV4+3,Journalier_HLV_Inter,25,FALSE)),IF(AND(WEEKDAY(DV4,2)=1,COUNTIF(Jours_fériés,AND(DV4+1,IE+2))),DV27-HLOOKUP(DV4+3,Journalier_HLV_Inter,25,FALSE),IF(AND(WEEKDAY(DV4,2)=1,COUNTIF(Jours_fériés,DV4+1)),DV27-HLOOKUP(DV4+2,Journalier_HLV_Inter,25,FALSE),IF(AND(WEEKDAY(DV4,2)=2,COUNTIF(Jours_fériés,AND(DV4+1,DV4+2))),DV27-HLOOKUP(DV4+3,Journalier_HLV_Inter,25,FALSE),IF(AND(WEEKDAY(DV4,2)=2,COUNTIF(Jours_fériés,DV4+1)),DV27-HLOOKUP(DV4+2,Journalier_HLV_Inter,25,FALSE),IF(AND(WEEKDAY(DV4,2)=3,COUNTIF(Jours_fériés,AND(DV4+1,DV4+2))),DV27-HLOOKUP(DV4+5,Journalier_HLV_Inter,25,FALSE),IF(AND(WEEKDAY(DV4,2)=3,COUNTIF(Jours_fériés,DV4+1)),DV27-HLOOKUP(DV4+2,Journalier_HLV_Inter,25,FALSE),IF(AND(WEEKDAY(DV4,2)=4,COUNTIF(Jours_fériés,DV4+1)),DV27-HLOOKUP(DV4+4,Journalier_HLV_Inter,25,FALSE),IF(AND(WEEKDAY(DV4,2)=4,COUNTIF(Jours_fériés,AND(DV4+1,DV4+4))),DV27-HLOOKUP(DV4+5,Journalier_HLV_Inter,25,FALSE),IF(AND(WEEKDAY(DV4,2)=5,COUNTIF(Jours_fériés,DV4+3)),DV27-HLOOKUP(DV4+4,Journalier_HLV_Inter,25,FALSE),IF(COUNTIF(Week_end,DV4),0,IF(COUNTIF(Jours_fériés,DV4),0,DV27-HLOOKUP(DV4+1,Journalier_HLV_Inter,25,FALSE)))))))))))))</f>
        <v>0</v>
      </c>
      <c r="DW36" s="70">
        <f>IF(WEEKDAY(DW4,2)=5,(DW27-HLOOKUP(DW4+3,Journalier_HLV_Inter,25,FALSE)),IF(AND(WEEKDAY(DW4,2)=1,COUNTIF(Jours_fériés,AND(DW4+1,IE+2))),DW27-HLOOKUP(DW4+3,Journalier_HLV_Inter,25,FALSE),IF(AND(WEEKDAY(DW4,2)=1,COUNTIF(Jours_fériés,DW4+1)),DW27-HLOOKUP(DW4+2,Journalier_HLV_Inter,25,FALSE),IF(AND(WEEKDAY(DW4,2)=2,COUNTIF(Jours_fériés,AND(DW4+1,DW4+2))),DW27-HLOOKUP(DW4+3,Journalier_HLV_Inter,25,FALSE),IF(AND(WEEKDAY(DW4,2)=2,COUNTIF(Jours_fériés,DW4+1)),DW27-HLOOKUP(DW4+2,Journalier_HLV_Inter,25,FALSE),IF(AND(WEEKDAY(DW4,2)=3,COUNTIF(Jours_fériés,AND(DW4+1,DW4+2))),DW27-HLOOKUP(DW4+5,Journalier_HLV_Inter,25,FALSE),IF(AND(WEEKDAY(DW4,2)=3,COUNTIF(Jours_fériés,DW4+1)),DW27-HLOOKUP(DW4+2,Journalier_HLV_Inter,25,FALSE),IF(AND(WEEKDAY(DW4,2)=4,COUNTIF(Jours_fériés,DW4+1)),DW27-HLOOKUP(DW4+4,Journalier_HLV_Inter,25,FALSE),IF(AND(WEEKDAY(DW4,2)=4,COUNTIF(Jours_fériés,AND(DW4+1,DW4+4))),DW27-HLOOKUP(DW4+5,Journalier_HLV_Inter,25,FALSE),IF(AND(WEEKDAY(DW4,2)=5,COUNTIF(Jours_fériés,DW4+3)),DW27-HLOOKUP(DW4+4,Journalier_HLV_Inter,25,FALSE),IF(COUNTIF(Week_end,DW4),0,IF(COUNTIF(Jours_fériés,DW4),0,DW27-HLOOKUP(DW4+1,Journalier_HLV_Inter,25,FALSE)))))))))))))</f>
        <v>0</v>
      </c>
      <c r="DX36" s="70">
        <f>IF(WEEKDAY(DX4,2)=5,(DX27-HLOOKUP(DX4+3,Journalier_HLV_Inter,25,FALSE)),IF(AND(WEEKDAY(DX4,2)=1,COUNTIF(Jours_fériés,AND(DX4+1,IE+2))),DX27-HLOOKUP(DX4+3,Journalier_HLV_Inter,25,FALSE),IF(AND(WEEKDAY(DX4,2)=1,COUNTIF(Jours_fériés,DX4+1)),DX27-HLOOKUP(DX4+2,Journalier_HLV_Inter,25,FALSE),IF(AND(WEEKDAY(DX4,2)=2,COUNTIF(Jours_fériés,AND(DX4+1,DX4+2))),DX27-HLOOKUP(DX4+3,Journalier_HLV_Inter,25,FALSE),IF(AND(WEEKDAY(DX4,2)=2,COUNTIF(Jours_fériés,DX4+1)),DX27-HLOOKUP(DX4+2,Journalier_HLV_Inter,25,FALSE),IF(AND(WEEKDAY(DX4,2)=3,COUNTIF(Jours_fériés,AND(DX4+1,DX4+2))),DX27-HLOOKUP(DX4+5,Journalier_HLV_Inter,25,FALSE),IF(AND(WEEKDAY(DX4,2)=3,COUNTIF(Jours_fériés,DX4+1)),DX27-HLOOKUP(DX4+2,Journalier_HLV_Inter,25,FALSE),IF(AND(WEEKDAY(DX4,2)=4,COUNTIF(Jours_fériés,DX4+1)),DX27-HLOOKUP(DX4+4,Journalier_HLV_Inter,25,FALSE),IF(AND(WEEKDAY(DX4,2)=4,COUNTIF(Jours_fériés,AND(DX4+1,DX4+4))),DX27-HLOOKUP(DX4+5,Journalier_HLV_Inter,25,FALSE),IF(AND(WEEKDAY(DX4,2)=5,COUNTIF(Jours_fériés,DX4+3)),DX27-HLOOKUP(DX4+4,Journalier_HLV_Inter,25,FALSE),IF(COUNTIF(Week_end,DX4),0,IF(COUNTIF(Jours_fériés,DX4),0,DX27-HLOOKUP(DX4+1,Journalier_HLV_Inter,25,FALSE)))))))))))))</f>
        <v>0</v>
      </c>
      <c r="DY36" s="70">
        <f>IF(WEEKDAY(DY4,2)=5,(DY27-HLOOKUP(DY4+3,Journalier_HLV_Inter,25,FALSE)),IF(AND(WEEKDAY(DY4,2)=1,COUNTIF(Jours_fériés,AND(DY4+1,IE+2))),DY27-HLOOKUP(DY4+3,Journalier_HLV_Inter,25,FALSE),IF(AND(WEEKDAY(DY4,2)=1,COUNTIF(Jours_fériés,DY4+1)),DY27-HLOOKUP(DY4+2,Journalier_HLV_Inter,25,FALSE),IF(AND(WEEKDAY(DY4,2)=2,COUNTIF(Jours_fériés,AND(DY4+1,DY4+2))),DY27-HLOOKUP(DY4+3,Journalier_HLV_Inter,25,FALSE),IF(AND(WEEKDAY(DY4,2)=2,COUNTIF(Jours_fériés,DY4+1)),DY27-HLOOKUP(DY4+2,Journalier_HLV_Inter,25,FALSE),IF(AND(WEEKDAY(DY4,2)=3,COUNTIF(Jours_fériés,AND(DY4+1,DY4+2))),DY27-HLOOKUP(DY4+5,Journalier_HLV_Inter,25,FALSE),IF(AND(WEEKDAY(DY4,2)=3,COUNTIF(Jours_fériés,DY4+1)),DY27-HLOOKUP(DY4+2,Journalier_HLV_Inter,25,FALSE),IF(AND(WEEKDAY(DY4,2)=4,COUNTIF(Jours_fériés,DY4+1)),DY27-HLOOKUP(DY4+4,Journalier_HLV_Inter,25,FALSE),IF(AND(WEEKDAY(DY4,2)=4,COUNTIF(Jours_fériés,AND(DY4+1,DY4+4))),DY27-HLOOKUP(DY4+5,Journalier_HLV_Inter,25,FALSE),IF(AND(WEEKDAY(DY4,2)=5,COUNTIF(Jours_fériés,DY4+3)),DY27-HLOOKUP(DY4+4,Journalier_HLV_Inter,25,FALSE),IF(COUNTIF(Week_end,DY4),0,IF(COUNTIF(Jours_fériés,DY4),0,DY27-HLOOKUP(DY4+1,Journalier_HLV_Inter,25,FALSE)))))))))))))</f>
        <v>0</v>
      </c>
      <c r="DZ36" s="70">
        <f>IF(WEEKDAY(DZ4,2)=5,(DZ27-HLOOKUP(DZ4+3,Journalier_HLV_Inter,25,FALSE)),IF(AND(WEEKDAY(DZ4,2)=1,COUNTIF(Jours_fériés,AND(DZ4+1,IE+2))),DZ27-HLOOKUP(DZ4+3,Journalier_HLV_Inter,25,FALSE),IF(AND(WEEKDAY(DZ4,2)=1,COUNTIF(Jours_fériés,DZ4+1)),DZ27-HLOOKUP(DZ4+2,Journalier_HLV_Inter,25,FALSE),IF(AND(WEEKDAY(DZ4,2)=2,COUNTIF(Jours_fériés,AND(DZ4+1,DZ4+2))),DZ27-HLOOKUP(DZ4+3,Journalier_HLV_Inter,25,FALSE),IF(AND(WEEKDAY(DZ4,2)=2,COUNTIF(Jours_fériés,DZ4+1)),DZ27-HLOOKUP(DZ4+2,Journalier_HLV_Inter,25,FALSE),IF(AND(WEEKDAY(DZ4,2)=3,COUNTIF(Jours_fériés,AND(DZ4+1,DZ4+2))),DZ27-HLOOKUP(DZ4+5,Journalier_HLV_Inter,25,FALSE),IF(AND(WEEKDAY(DZ4,2)=3,COUNTIF(Jours_fériés,DZ4+1)),DZ27-HLOOKUP(DZ4+2,Journalier_HLV_Inter,25,FALSE),IF(AND(WEEKDAY(DZ4,2)=4,COUNTIF(Jours_fériés,DZ4+1)),DZ27-HLOOKUP(DZ4+4,Journalier_HLV_Inter,25,FALSE),IF(AND(WEEKDAY(DZ4,2)=4,COUNTIF(Jours_fériés,AND(DZ4+1,DZ4+4))),DZ27-HLOOKUP(DZ4+5,Journalier_HLV_Inter,25,FALSE),IF(AND(WEEKDAY(DZ4,2)=5,COUNTIF(Jours_fériés,DZ4+3)),DZ27-HLOOKUP(DZ4+4,Journalier_HLV_Inter,25,FALSE),IF(COUNTIF(Week_end,DZ4),0,IF(COUNTIF(Jours_fériés,DZ4),0,DZ27-HLOOKUP(DZ4+1,Journalier_HLV_Inter,25,FALSE)))))))))))))</f>
        <v>0</v>
      </c>
      <c r="EA36" s="70">
        <f>IF(WEEKDAY(EA4,2)=5,(EA27-HLOOKUP(EA4+3,Journalier_HLV_Inter,25,FALSE)),IF(AND(WEEKDAY(EA4,2)=1,COUNTIF(Jours_fériés,AND(EA4+1,IE+2))),EA27-HLOOKUP(EA4+3,Journalier_HLV_Inter,25,FALSE),IF(AND(WEEKDAY(EA4,2)=1,COUNTIF(Jours_fériés,EA4+1)),EA27-HLOOKUP(EA4+2,Journalier_HLV_Inter,25,FALSE),IF(AND(WEEKDAY(EA4,2)=2,COUNTIF(Jours_fériés,AND(EA4+1,EA4+2))),EA27-HLOOKUP(EA4+3,Journalier_HLV_Inter,25,FALSE),IF(AND(WEEKDAY(EA4,2)=2,COUNTIF(Jours_fériés,EA4+1)),EA27-HLOOKUP(EA4+2,Journalier_HLV_Inter,25,FALSE),IF(AND(WEEKDAY(EA4,2)=3,COUNTIF(Jours_fériés,AND(EA4+1,EA4+2))),EA27-HLOOKUP(EA4+5,Journalier_HLV_Inter,25,FALSE),IF(AND(WEEKDAY(EA4,2)=3,COUNTIF(Jours_fériés,EA4+1)),EA27-HLOOKUP(EA4+2,Journalier_HLV_Inter,25,FALSE),IF(AND(WEEKDAY(EA4,2)=4,COUNTIF(Jours_fériés,EA4+1)),EA27-HLOOKUP(EA4+4,Journalier_HLV_Inter,25,FALSE),IF(AND(WEEKDAY(EA4,2)=4,COUNTIF(Jours_fériés,AND(EA4+1,EA4+4))),EA27-HLOOKUP(EA4+5,Journalier_HLV_Inter,25,FALSE),IF(AND(WEEKDAY(EA4,2)=5,COUNTIF(Jours_fériés,EA4+3)),EA27-HLOOKUP(EA4+4,Journalier_HLV_Inter,25,FALSE),IF(COUNTIF(Week_end,EA4),0,IF(COUNTIF(Jours_fériés,EA4),0,EA27-HLOOKUP(EA4+1,Journalier_HLV_Inter,25,FALSE)))))))))))))</f>
        <v>0</v>
      </c>
      <c r="EB36" s="70">
        <f>IF(WEEKDAY(EB4,2)=5,(EB27-HLOOKUP(EB4+3,Journalier_HLV_Inter,25,FALSE)),IF(AND(WEEKDAY(EB4,2)=1,COUNTIF(Jours_fériés,AND(EB4+1,IE+2))),EB27-HLOOKUP(EB4+3,Journalier_HLV_Inter,25,FALSE),IF(AND(WEEKDAY(EB4,2)=1,COUNTIF(Jours_fériés,EB4+1)),EB27-HLOOKUP(EB4+2,Journalier_HLV_Inter,25,FALSE),IF(AND(WEEKDAY(EB4,2)=2,COUNTIF(Jours_fériés,AND(EB4+1,EB4+2))),EB27-HLOOKUP(EB4+3,Journalier_HLV_Inter,25,FALSE),IF(AND(WEEKDAY(EB4,2)=2,COUNTIF(Jours_fériés,EB4+1)),EB27-HLOOKUP(EB4+2,Journalier_HLV_Inter,25,FALSE),IF(AND(WEEKDAY(EB4,2)=3,COUNTIF(Jours_fériés,AND(EB4+1,EB4+2))),EB27-HLOOKUP(EB4+5,Journalier_HLV_Inter,25,FALSE),IF(AND(WEEKDAY(EB4,2)=3,COUNTIF(Jours_fériés,EB4+1)),EB27-HLOOKUP(EB4+2,Journalier_HLV_Inter,25,FALSE),IF(AND(WEEKDAY(EB4,2)=4,COUNTIF(Jours_fériés,EB4+1)),EB27-HLOOKUP(EB4+4,Journalier_HLV_Inter,25,FALSE),IF(AND(WEEKDAY(EB4,2)=4,COUNTIF(Jours_fériés,AND(EB4+1,EB4+4))),EB27-HLOOKUP(EB4+5,Journalier_HLV_Inter,25,FALSE),IF(AND(WEEKDAY(EB4,2)=5,COUNTIF(Jours_fériés,EB4+3)),EB27-HLOOKUP(EB4+4,Journalier_HLV_Inter,25,FALSE),IF(COUNTIF(Week_end,EB4),0,IF(COUNTIF(Jours_fériés,EB4),0,EB27-HLOOKUP(EB4+1,Journalier_HLV_Inter,25,FALSE)))))))))))))</f>
        <v>0</v>
      </c>
      <c r="EC36" s="70">
        <f>IF(WEEKDAY(EC4,2)=5,(EC27-HLOOKUP(EC4+3,Journalier_HLV_Inter,25,FALSE)),IF(AND(WEEKDAY(EC4,2)=1,COUNTIF(Jours_fériés,AND(EC4+1,IE+2))),EC27-HLOOKUP(EC4+3,Journalier_HLV_Inter,25,FALSE),IF(AND(WEEKDAY(EC4,2)=1,COUNTIF(Jours_fériés,EC4+1)),EC27-HLOOKUP(EC4+2,Journalier_HLV_Inter,25,FALSE),IF(AND(WEEKDAY(EC4,2)=2,COUNTIF(Jours_fériés,AND(EC4+1,EC4+2))),EC27-HLOOKUP(EC4+3,Journalier_HLV_Inter,25,FALSE),IF(AND(WEEKDAY(EC4,2)=2,COUNTIF(Jours_fériés,EC4+1)),EC27-HLOOKUP(EC4+2,Journalier_HLV_Inter,25,FALSE),IF(AND(WEEKDAY(EC4,2)=3,COUNTIF(Jours_fériés,AND(EC4+1,EC4+2))),EC27-HLOOKUP(EC4+5,Journalier_HLV_Inter,25,FALSE),IF(AND(WEEKDAY(EC4,2)=3,COUNTIF(Jours_fériés,EC4+1)),EC27-HLOOKUP(EC4+2,Journalier_HLV_Inter,25,FALSE),IF(AND(WEEKDAY(EC4,2)=4,COUNTIF(Jours_fériés,EC4+1)),EC27-HLOOKUP(EC4+4,Journalier_HLV_Inter,25,FALSE),IF(AND(WEEKDAY(EC4,2)=4,COUNTIF(Jours_fériés,AND(EC4+1,EC4+4))),EC27-HLOOKUP(EC4+5,Journalier_HLV_Inter,25,FALSE),IF(AND(WEEKDAY(EC4,2)=5,COUNTIF(Jours_fériés,EC4+3)),EC27-HLOOKUP(EC4+4,Journalier_HLV_Inter,25,FALSE),IF(COUNTIF(Week_end,EC4),0,IF(COUNTIF(Jours_fériés,EC4),0,EC27-HLOOKUP(EC4+1,Journalier_HLV_Inter,25,FALSE)))))))))))))</f>
        <v>0</v>
      </c>
      <c r="ED36" s="70">
        <f>IF(WEEKDAY(ED4,2)=5,(ED27-HLOOKUP(ED4+3,Journalier_HLV_Inter,25,FALSE)),IF(AND(WEEKDAY(ED4,2)=1,COUNTIF(Jours_fériés,AND(ED4+1,IE+2))),ED27-HLOOKUP(ED4+3,Journalier_HLV_Inter,25,FALSE),IF(AND(WEEKDAY(ED4,2)=1,COUNTIF(Jours_fériés,ED4+1)),ED27-HLOOKUP(ED4+2,Journalier_HLV_Inter,25,FALSE),IF(AND(WEEKDAY(ED4,2)=2,COUNTIF(Jours_fériés,AND(ED4+1,ED4+2))),ED27-HLOOKUP(ED4+3,Journalier_HLV_Inter,25,FALSE),IF(AND(WEEKDAY(ED4,2)=2,COUNTIF(Jours_fériés,ED4+1)),ED27-HLOOKUP(ED4+2,Journalier_HLV_Inter,25,FALSE),IF(AND(WEEKDAY(ED4,2)=3,COUNTIF(Jours_fériés,AND(ED4+1,ED4+2))),ED27-HLOOKUP(ED4+5,Journalier_HLV_Inter,25,FALSE),IF(AND(WEEKDAY(ED4,2)=3,COUNTIF(Jours_fériés,ED4+1)),ED27-HLOOKUP(ED4+2,Journalier_HLV_Inter,25,FALSE),IF(AND(WEEKDAY(ED4,2)=4,COUNTIF(Jours_fériés,ED4+1)),ED27-HLOOKUP(ED4+4,Journalier_HLV_Inter,25,FALSE),IF(AND(WEEKDAY(ED4,2)=4,COUNTIF(Jours_fériés,AND(ED4+1,ED4+4))),ED27-HLOOKUP(ED4+5,Journalier_HLV_Inter,25,FALSE),IF(AND(WEEKDAY(ED4,2)=5,COUNTIF(Jours_fériés,ED4+3)),ED27-HLOOKUP(ED4+4,Journalier_HLV_Inter,25,FALSE),IF(COUNTIF(Week_end,ED4),0,IF(COUNTIF(Jours_fériés,ED4),0,ED27-HLOOKUP(ED4+1,Journalier_HLV_Inter,25,FALSE)))))))))))))</f>
        <v>0</v>
      </c>
      <c r="EE36" s="70">
        <f>IF(WEEKDAY(EE4,2)=5,(EE27-HLOOKUP(EE4+3,Journalier_HLV_Inter,25,FALSE)),IF(AND(WEEKDAY(EE4,2)=1,COUNTIF(Jours_fériés,AND(EE4+1,IE+2))),EE27-HLOOKUP(EE4+3,Journalier_HLV_Inter,25,FALSE),IF(AND(WEEKDAY(EE4,2)=1,COUNTIF(Jours_fériés,EE4+1)),EE27-HLOOKUP(EE4+2,Journalier_HLV_Inter,25,FALSE),IF(AND(WEEKDAY(EE4,2)=2,COUNTIF(Jours_fériés,AND(EE4+1,EE4+2))),EE27-HLOOKUP(EE4+3,Journalier_HLV_Inter,25,FALSE),IF(AND(WEEKDAY(EE4,2)=2,COUNTIF(Jours_fériés,EE4+1)),EE27-HLOOKUP(EE4+2,Journalier_HLV_Inter,25,FALSE),IF(AND(WEEKDAY(EE4,2)=3,COUNTIF(Jours_fériés,AND(EE4+1,EE4+2))),EE27-HLOOKUP(EE4+5,Journalier_HLV_Inter,25,FALSE),IF(AND(WEEKDAY(EE4,2)=3,COUNTIF(Jours_fériés,EE4+1)),EE27-HLOOKUP(EE4+2,Journalier_HLV_Inter,25,FALSE),IF(AND(WEEKDAY(EE4,2)=4,COUNTIF(Jours_fériés,EE4+1)),EE27-HLOOKUP(EE4+4,Journalier_HLV_Inter,25,FALSE),IF(AND(WEEKDAY(EE4,2)=4,COUNTIF(Jours_fériés,AND(EE4+1,EE4+4))),EE27-HLOOKUP(EE4+5,Journalier_HLV_Inter,25,FALSE),IF(AND(WEEKDAY(EE4,2)=5,COUNTIF(Jours_fériés,EE4+3)),EE27-HLOOKUP(EE4+4,Journalier_HLV_Inter,25,FALSE),IF(COUNTIF(Week_end,EE4),0,IF(COUNTIF(Jours_fériés,EE4),0,EE27-HLOOKUP(EE4+1,Journalier_HLV_Inter,25,FALSE)))))))))))))</f>
        <v>0</v>
      </c>
      <c r="EF36" s="70">
        <f>IF(WEEKDAY(EF4,2)=5,(EF27-HLOOKUP(EF4+3,Journalier_HLV_Inter,25,FALSE)),IF(AND(WEEKDAY(EF4,2)=1,COUNTIF(Jours_fériés,AND(EF4+1,IE+2))),EF27-HLOOKUP(EF4+3,Journalier_HLV_Inter,25,FALSE),IF(AND(WEEKDAY(EF4,2)=1,COUNTIF(Jours_fériés,EF4+1)),EF27-HLOOKUP(EF4+2,Journalier_HLV_Inter,25,FALSE),IF(AND(WEEKDAY(EF4,2)=2,COUNTIF(Jours_fériés,AND(EF4+1,EF4+2))),EF27-HLOOKUP(EF4+3,Journalier_HLV_Inter,25,FALSE),IF(AND(WEEKDAY(EF4,2)=2,COUNTIF(Jours_fériés,EF4+1)),EF27-HLOOKUP(EF4+2,Journalier_HLV_Inter,25,FALSE),IF(AND(WEEKDAY(EF4,2)=3,COUNTIF(Jours_fériés,AND(EF4+1,EF4+2))),EF27-HLOOKUP(EF4+5,Journalier_HLV_Inter,25,FALSE),IF(AND(WEEKDAY(EF4,2)=3,COUNTIF(Jours_fériés,EF4+1)),EF27-HLOOKUP(EF4+2,Journalier_HLV_Inter,25,FALSE),IF(AND(WEEKDAY(EF4,2)=4,COUNTIF(Jours_fériés,EF4+1)),EF27-HLOOKUP(EF4+4,Journalier_HLV_Inter,25,FALSE),IF(AND(WEEKDAY(EF4,2)=4,COUNTIF(Jours_fériés,AND(EF4+1,EF4+4))),EF27-HLOOKUP(EF4+5,Journalier_HLV_Inter,25,FALSE),IF(AND(WEEKDAY(EF4,2)=5,COUNTIF(Jours_fériés,EF4+3)),EF27-HLOOKUP(EF4+4,Journalier_HLV_Inter,25,FALSE),IF(COUNTIF(Week_end,EF4),0,IF(COUNTIF(Jours_fériés,EF4),0,EF27-HLOOKUP(EF4+1,Journalier_HLV_Inter,25,FALSE)))))))))))))</f>
        <v>0</v>
      </c>
      <c r="EG36" s="70">
        <f>IF(WEEKDAY(EG4,2)=5,(EG27-HLOOKUP(EG4+3,Journalier_HLV_Inter,25,FALSE)),IF(AND(WEEKDAY(EG4,2)=1,COUNTIF(Jours_fériés,AND(EG4+1,IE+2))),EG27-HLOOKUP(EG4+3,Journalier_HLV_Inter,25,FALSE),IF(AND(WEEKDAY(EG4,2)=1,COUNTIF(Jours_fériés,EG4+1)),EG27-HLOOKUP(EG4+2,Journalier_HLV_Inter,25,FALSE),IF(AND(WEEKDAY(EG4,2)=2,COUNTIF(Jours_fériés,AND(EG4+1,EG4+2))),EG27-HLOOKUP(EG4+3,Journalier_HLV_Inter,25,FALSE),IF(AND(WEEKDAY(EG4,2)=2,COUNTIF(Jours_fériés,EG4+1)),EG27-HLOOKUP(EG4+2,Journalier_HLV_Inter,25,FALSE),IF(AND(WEEKDAY(EG4,2)=3,COUNTIF(Jours_fériés,AND(EG4+1,EG4+2))),EG27-HLOOKUP(EG4+5,Journalier_HLV_Inter,25,FALSE),IF(AND(WEEKDAY(EG4,2)=3,COUNTIF(Jours_fériés,EG4+1)),EG27-HLOOKUP(EG4+2,Journalier_HLV_Inter,25,FALSE),IF(AND(WEEKDAY(EG4,2)=4,COUNTIF(Jours_fériés,EG4+1)),EG27-HLOOKUP(EG4+4,Journalier_HLV_Inter,25,FALSE),IF(AND(WEEKDAY(EG4,2)=4,COUNTIF(Jours_fériés,AND(EG4+1,EG4+4))),EG27-HLOOKUP(EG4+5,Journalier_HLV_Inter,25,FALSE),IF(AND(WEEKDAY(EG4,2)=5,COUNTIF(Jours_fériés,EG4+3)),EG27-HLOOKUP(EG4+4,Journalier_HLV_Inter,25,FALSE),IF(COUNTIF(Week_end,EG4),0,IF(COUNTIF(Jours_fériés,EG4),0,EG27-HLOOKUP(EG4+1,Journalier_HLV_Inter,25,FALSE)))))))))))))</f>
        <v>0</v>
      </c>
      <c r="EH36" s="70">
        <f>IF(WEEKDAY(EH4,2)=5,(EH27-HLOOKUP(EH4+3,Journalier_HLV_Inter,25,FALSE)),IF(AND(WEEKDAY(EH4,2)=1,COUNTIF(Jours_fériés,AND(EH4+1,IE+2))),EH27-HLOOKUP(EH4+3,Journalier_HLV_Inter,25,FALSE),IF(AND(WEEKDAY(EH4,2)=1,COUNTIF(Jours_fériés,EH4+1)),EH27-HLOOKUP(EH4+2,Journalier_HLV_Inter,25,FALSE),IF(AND(WEEKDAY(EH4,2)=2,COUNTIF(Jours_fériés,AND(EH4+1,EH4+2))),EH27-HLOOKUP(EH4+3,Journalier_HLV_Inter,25,FALSE),IF(AND(WEEKDAY(EH4,2)=2,COUNTIF(Jours_fériés,EH4+1)),EH27-HLOOKUP(EH4+2,Journalier_HLV_Inter,25,FALSE),IF(AND(WEEKDAY(EH4,2)=3,COUNTIF(Jours_fériés,AND(EH4+1,EH4+2))),EH27-HLOOKUP(EH4+5,Journalier_HLV_Inter,25,FALSE),IF(AND(WEEKDAY(EH4,2)=3,COUNTIF(Jours_fériés,EH4+1)),EH27-HLOOKUP(EH4+2,Journalier_HLV_Inter,25,FALSE),IF(AND(WEEKDAY(EH4,2)=4,COUNTIF(Jours_fériés,EH4+1)),EH27-HLOOKUP(EH4+4,Journalier_HLV_Inter,25,FALSE),IF(AND(WEEKDAY(EH4,2)=4,COUNTIF(Jours_fériés,AND(EH4+1,EH4+4))),EH27-HLOOKUP(EH4+5,Journalier_HLV_Inter,25,FALSE),IF(AND(WEEKDAY(EH4,2)=5,COUNTIF(Jours_fériés,EH4+3)),EH27-HLOOKUP(EH4+4,Journalier_HLV_Inter,25,FALSE),IF(COUNTIF(Week_end,EH4),0,IF(COUNTIF(Jours_fériés,EH4),0,EH27-HLOOKUP(EH4+1,Journalier_HLV_Inter,25,FALSE)))))))))))))</f>
        <v>0</v>
      </c>
      <c r="EI36" s="70">
        <f>IF(WEEKDAY(EI4,2)=5,(EI27-HLOOKUP(EI4+3,Journalier_HLV_Inter,25,FALSE)),IF(AND(WEEKDAY(EI4,2)=1,COUNTIF(Jours_fériés,AND(EI4+1,IE+2))),EI27-HLOOKUP(EI4+3,Journalier_HLV_Inter,25,FALSE),IF(AND(WEEKDAY(EI4,2)=1,COUNTIF(Jours_fériés,EI4+1)),EI27-HLOOKUP(EI4+2,Journalier_HLV_Inter,25,FALSE),IF(AND(WEEKDAY(EI4,2)=2,COUNTIF(Jours_fériés,AND(EI4+1,EI4+2))),EI27-HLOOKUP(EI4+3,Journalier_HLV_Inter,25,FALSE),IF(AND(WEEKDAY(EI4,2)=2,COUNTIF(Jours_fériés,EI4+1)),EI27-HLOOKUP(EI4+2,Journalier_HLV_Inter,25,FALSE),IF(AND(WEEKDAY(EI4,2)=3,COUNTIF(Jours_fériés,AND(EI4+1,EI4+2))),EI27-HLOOKUP(EI4+5,Journalier_HLV_Inter,25,FALSE),IF(AND(WEEKDAY(EI4,2)=3,COUNTIF(Jours_fériés,EI4+1)),EI27-HLOOKUP(EI4+2,Journalier_HLV_Inter,25,FALSE),IF(AND(WEEKDAY(EI4,2)=4,COUNTIF(Jours_fériés,EI4+1)),EI27-HLOOKUP(EI4+4,Journalier_HLV_Inter,25,FALSE),IF(AND(WEEKDAY(EI4,2)=4,COUNTIF(Jours_fériés,AND(EI4+1,EI4+4))),EI27-HLOOKUP(EI4+5,Journalier_HLV_Inter,25,FALSE),IF(AND(WEEKDAY(EI4,2)=5,COUNTIF(Jours_fériés,EI4+3)),EI27-HLOOKUP(EI4+4,Journalier_HLV_Inter,25,FALSE),IF(COUNTIF(Week_end,EI4),0,IF(COUNTIF(Jours_fériés,EI4),0,EI27-HLOOKUP(EI4+1,Journalier_HLV_Inter,25,FALSE)))))))))))))</f>
        <v>0</v>
      </c>
      <c r="EJ36" s="70">
        <f>IF(WEEKDAY(EJ4,2)=5,(EJ27-HLOOKUP(EJ4+3,Journalier_HLV_Inter,25,FALSE)),IF(AND(WEEKDAY(EJ4,2)=1,COUNTIF(Jours_fériés,AND(EJ4+1,IE+2))),EJ27-HLOOKUP(EJ4+3,Journalier_HLV_Inter,25,FALSE),IF(AND(WEEKDAY(EJ4,2)=1,COUNTIF(Jours_fériés,EJ4+1)),EJ27-HLOOKUP(EJ4+2,Journalier_HLV_Inter,25,FALSE),IF(AND(WEEKDAY(EJ4,2)=2,COUNTIF(Jours_fériés,AND(EJ4+1,EJ4+2))),EJ27-HLOOKUP(EJ4+3,Journalier_HLV_Inter,25,FALSE),IF(AND(WEEKDAY(EJ4,2)=2,COUNTIF(Jours_fériés,EJ4+1)),EJ27-HLOOKUP(EJ4+2,Journalier_HLV_Inter,25,FALSE),IF(AND(WEEKDAY(EJ4,2)=3,COUNTIF(Jours_fériés,AND(EJ4+1,EJ4+2))),EJ27-HLOOKUP(EJ4+5,Journalier_HLV_Inter,25,FALSE),IF(AND(WEEKDAY(EJ4,2)=3,COUNTIF(Jours_fériés,EJ4+1)),EJ27-HLOOKUP(EJ4+2,Journalier_HLV_Inter,25,FALSE),IF(AND(WEEKDAY(EJ4,2)=4,COUNTIF(Jours_fériés,EJ4+1)),EJ27-HLOOKUP(EJ4+4,Journalier_HLV_Inter,25,FALSE),IF(AND(WEEKDAY(EJ4,2)=4,COUNTIF(Jours_fériés,AND(EJ4+1,EJ4+4))),EJ27-HLOOKUP(EJ4+5,Journalier_HLV_Inter,25,FALSE),IF(AND(WEEKDAY(EJ4,2)=5,COUNTIF(Jours_fériés,EJ4+3)),EJ27-HLOOKUP(EJ4+4,Journalier_HLV_Inter,25,FALSE),IF(COUNTIF(Week_end,EJ4),0,IF(COUNTIF(Jours_fériés,EJ4),0,EJ27-HLOOKUP(EJ4+1,Journalier_HLV_Inter,25,FALSE)))))))))))))</f>
        <v>0</v>
      </c>
      <c r="EK36" s="70">
        <f>IF(WEEKDAY(EK4,2)=5,(EK27-HLOOKUP(EK4+3,Journalier_HLV_Inter,25,FALSE)),IF(AND(WEEKDAY(EK4,2)=1,COUNTIF(Jours_fériés,AND(EK4+1,IE+2))),EK27-HLOOKUP(EK4+3,Journalier_HLV_Inter,25,FALSE),IF(AND(WEEKDAY(EK4,2)=1,COUNTIF(Jours_fériés,EK4+1)),EK27-HLOOKUP(EK4+2,Journalier_HLV_Inter,25,FALSE),IF(AND(WEEKDAY(EK4,2)=2,COUNTIF(Jours_fériés,AND(EK4+1,EK4+2))),EK27-HLOOKUP(EK4+3,Journalier_HLV_Inter,25,FALSE),IF(AND(WEEKDAY(EK4,2)=2,COUNTIF(Jours_fériés,EK4+1)),EK27-HLOOKUP(EK4+2,Journalier_HLV_Inter,25,FALSE),IF(AND(WEEKDAY(EK4,2)=3,COUNTIF(Jours_fériés,AND(EK4+1,EK4+2))),EK27-HLOOKUP(EK4+5,Journalier_HLV_Inter,25,FALSE),IF(AND(WEEKDAY(EK4,2)=3,COUNTIF(Jours_fériés,EK4+1)),EK27-HLOOKUP(EK4+2,Journalier_HLV_Inter,25,FALSE),IF(AND(WEEKDAY(EK4,2)=4,COUNTIF(Jours_fériés,EK4+1)),EK27-HLOOKUP(EK4+4,Journalier_HLV_Inter,25,FALSE),IF(AND(WEEKDAY(EK4,2)=4,COUNTIF(Jours_fériés,AND(EK4+1,EK4+4))),EK27-HLOOKUP(EK4+5,Journalier_HLV_Inter,25,FALSE),IF(AND(WEEKDAY(EK4,2)=5,COUNTIF(Jours_fériés,EK4+3)),EK27-HLOOKUP(EK4+4,Journalier_HLV_Inter,25,FALSE),IF(COUNTIF(Week_end,EK4),0,IF(COUNTIF(Jours_fériés,EK4),0,EK27-HLOOKUP(EK4+1,Journalier_HLV_Inter,25,FALSE)))))))))))))</f>
        <v>0</v>
      </c>
      <c r="EL36" s="70">
        <f>IF(WEEKDAY(EL4,2)=5,(EL27-HLOOKUP(EL4+3,Journalier_HLV_Inter,25,FALSE)),IF(AND(WEEKDAY(EL4,2)=1,COUNTIF(Jours_fériés,AND(EL4+1,IE+2))),EL27-HLOOKUP(EL4+3,Journalier_HLV_Inter,25,FALSE),IF(AND(WEEKDAY(EL4,2)=1,COUNTIF(Jours_fériés,EL4+1)),EL27-HLOOKUP(EL4+2,Journalier_HLV_Inter,25,FALSE),IF(AND(WEEKDAY(EL4,2)=2,COUNTIF(Jours_fériés,AND(EL4+1,EL4+2))),EL27-HLOOKUP(EL4+3,Journalier_HLV_Inter,25,FALSE),IF(AND(WEEKDAY(EL4,2)=2,COUNTIF(Jours_fériés,EL4+1)),EL27-HLOOKUP(EL4+2,Journalier_HLV_Inter,25,FALSE),IF(AND(WEEKDAY(EL4,2)=3,COUNTIF(Jours_fériés,AND(EL4+1,EL4+2))),EL27-HLOOKUP(EL4+5,Journalier_HLV_Inter,25,FALSE),IF(AND(WEEKDAY(EL4,2)=3,COUNTIF(Jours_fériés,EL4+1)),EL27-HLOOKUP(EL4+2,Journalier_HLV_Inter,25,FALSE),IF(AND(WEEKDAY(EL4,2)=4,COUNTIF(Jours_fériés,EL4+1)),EL27-HLOOKUP(EL4+4,Journalier_HLV_Inter,25,FALSE),IF(AND(WEEKDAY(EL4,2)=4,COUNTIF(Jours_fériés,AND(EL4+1,EL4+4))),EL27-HLOOKUP(EL4+5,Journalier_HLV_Inter,25,FALSE),IF(AND(WEEKDAY(EL4,2)=5,COUNTIF(Jours_fériés,EL4+3)),EL27-HLOOKUP(EL4+4,Journalier_HLV_Inter,25,FALSE),IF(COUNTIF(Week_end,EL4),0,IF(COUNTIF(Jours_fériés,EL4),0,EL27-HLOOKUP(EL4+1,Journalier_HLV_Inter,25,FALSE)))))))))))))</f>
        <v>0</v>
      </c>
      <c r="EM36" s="70">
        <f>IF(WEEKDAY(EM4,2)=5,(EM27-HLOOKUP(EM4+3,Journalier_HLV_Inter,25,FALSE)),IF(AND(WEEKDAY(EM4,2)=1,COUNTIF(Jours_fériés,AND(EM4+1,IE+2))),EM27-HLOOKUP(EM4+3,Journalier_HLV_Inter,25,FALSE),IF(AND(WEEKDAY(EM4,2)=1,COUNTIF(Jours_fériés,EM4+1)),EM27-HLOOKUP(EM4+2,Journalier_HLV_Inter,25,FALSE),IF(AND(WEEKDAY(EM4,2)=2,COUNTIF(Jours_fériés,AND(EM4+1,EM4+2))),EM27-HLOOKUP(EM4+3,Journalier_HLV_Inter,25,FALSE),IF(AND(WEEKDAY(EM4,2)=2,COUNTIF(Jours_fériés,EM4+1)),EM27-HLOOKUP(EM4+2,Journalier_HLV_Inter,25,FALSE),IF(AND(WEEKDAY(EM4,2)=3,COUNTIF(Jours_fériés,AND(EM4+1,EM4+2))),EM27-HLOOKUP(EM4+5,Journalier_HLV_Inter,25,FALSE),IF(AND(WEEKDAY(EM4,2)=3,COUNTIF(Jours_fériés,EM4+1)),EM27-HLOOKUP(EM4+2,Journalier_HLV_Inter,25,FALSE),IF(AND(WEEKDAY(EM4,2)=4,COUNTIF(Jours_fériés,EM4+1)),EM27-HLOOKUP(EM4+4,Journalier_HLV_Inter,25,FALSE),IF(AND(WEEKDAY(EM4,2)=4,COUNTIF(Jours_fériés,AND(EM4+1,EM4+4))),EM27-HLOOKUP(EM4+5,Journalier_HLV_Inter,25,FALSE),IF(AND(WEEKDAY(EM4,2)=5,COUNTIF(Jours_fériés,EM4+3)),EM27-HLOOKUP(EM4+4,Journalier_HLV_Inter,25,FALSE),IF(COUNTIF(Week_end,EM4),0,IF(COUNTIF(Jours_fériés,EM4),0,EM27-HLOOKUP(EM4+1,Journalier_HLV_Inter,25,FALSE)))))))))))))</f>
        <v>0</v>
      </c>
      <c r="EN36" s="70">
        <f>IF(WEEKDAY(EN4,2)=5,(EN27-HLOOKUP(EN4+3,Journalier_HLV_Inter,25,FALSE)),IF(AND(WEEKDAY(EN4,2)=1,COUNTIF(Jours_fériés,AND(EN4+1,IE+2))),EN27-HLOOKUP(EN4+3,Journalier_HLV_Inter,25,FALSE),IF(AND(WEEKDAY(EN4,2)=1,COUNTIF(Jours_fériés,EN4+1)),EN27-HLOOKUP(EN4+2,Journalier_HLV_Inter,25,FALSE),IF(AND(WEEKDAY(EN4,2)=2,COUNTIF(Jours_fériés,AND(EN4+1,EN4+2))),EN27-HLOOKUP(EN4+3,Journalier_HLV_Inter,25,FALSE),IF(AND(WEEKDAY(EN4,2)=2,COUNTIF(Jours_fériés,EN4+1)),EN27-HLOOKUP(EN4+2,Journalier_HLV_Inter,25,FALSE),IF(AND(WEEKDAY(EN4,2)=3,COUNTIF(Jours_fériés,AND(EN4+1,EN4+2))),EN27-HLOOKUP(EN4+5,Journalier_HLV_Inter,25,FALSE),IF(AND(WEEKDAY(EN4,2)=3,COUNTIF(Jours_fériés,EN4+1)),EN27-HLOOKUP(EN4+2,Journalier_HLV_Inter,25,FALSE),IF(AND(WEEKDAY(EN4,2)=4,COUNTIF(Jours_fériés,EN4+1)),EN27-HLOOKUP(EN4+4,Journalier_HLV_Inter,25,FALSE),IF(AND(WEEKDAY(EN4,2)=4,COUNTIF(Jours_fériés,AND(EN4+1,EN4+4))),EN27-HLOOKUP(EN4+5,Journalier_HLV_Inter,25,FALSE),IF(AND(WEEKDAY(EN4,2)=5,COUNTIF(Jours_fériés,EN4+3)),EN27-HLOOKUP(EN4+4,Journalier_HLV_Inter,25,FALSE),IF(COUNTIF(Week_end,EN4),0,IF(COUNTIF(Jours_fériés,EN4),0,EN27-HLOOKUP(EN4+1,Journalier_HLV_Inter,25,FALSE)))))))))))))</f>
        <v>0</v>
      </c>
      <c r="EO36" s="70">
        <f>IF(WEEKDAY(EO4,2)=5,(EO27-HLOOKUP(EO4+3,Journalier_HLV_Inter,25,FALSE)),IF(AND(WEEKDAY(EO4,2)=1,COUNTIF(Jours_fériés,AND(EO4+1,IE+2))),EO27-HLOOKUP(EO4+3,Journalier_HLV_Inter,25,FALSE),IF(AND(WEEKDAY(EO4,2)=1,COUNTIF(Jours_fériés,EO4+1)),EO27-HLOOKUP(EO4+2,Journalier_HLV_Inter,25,FALSE),IF(AND(WEEKDAY(EO4,2)=2,COUNTIF(Jours_fériés,AND(EO4+1,EO4+2))),EO27-HLOOKUP(EO4+3,Journalier_HLV_Inter,25,FALSE),IF(AND(WEEKDAY(EO4,2)=2,COUNTIF(Jours_fériés,EO4+1)),EO27-HLOOKUP(EO4+2,Journalier_HLV_Inter,25,FALSE),IF(AND(WEEKDAY(EO4,2)=3,COUNTIF(Jours_fériés,AND(EO4+1,EO4+2))),EO27-HLOOKUP(EO4+5,Journalier_HLV_Inter,25,FALSE),IF(AND(WEEKDAY(EO4,2)=3,COUNTIF(Jours_fériés,EO4+1)),EO27-HLOOKUP(EO4+2,Journalier_HLV_Inter,25,FALSE),IF(AND(WEEKDAY(EO4,2)=4,COUNTIF(Jours_fériés,EO4+1)),EO27-HLOOKUP(EO4+4,Journalier_HLV_Inter,25,FALSE),IF(AND(WEEKDAY(EO4,2)=4,COUNTIF(Jours_fériés,AND(EO4+1,EO4+4))),EO27-HLOOKUP(EO4+5,Journalier_HLV_Inter,25,FALSE),IF(AND(WEEKDAY(EO4,2)=5,COUNTIF(Jours_fériés,EO4+3)),EO27-HLOOKUP(EO4+4,Journalier_HLV_Inter,25,FALSE),IF(COUNTIF(Week_end,EO4),0,IF(COUNTIF(Jours_fériés,EO4),0,EO27-HLOOKUP(EO4+1,Journalier_HLV_Inter,25,FALSE)))))))))))))</f>
        <v>0</v>
      </c>
      <c r="EP36" s="70">
        <f>IF(WEEKDAY(EP4,2)=5,(EP27-HLOOKUP(EP4+3,Journalier_HLV_Inter,25,FALSE)),IF(AND(WEEKDAY(EP4,2)=1,COUNTIF(Jours_fériés,AND(EP4+1,IE+2))),EP27-HLOOKUP(EP4+3,Journalier_HLV_Inter,25,FALSE),IF(AND(WEEKDAY(EP4,2)=1,COUNTIF(Jours_fériés,EP4+1)),EP27-HLOOKUP(EP4+2,Journalier_HLV_Inter,25,FALSE),IF(AND(WEEKDAY(EP4,2)=2,COUNTIF(Jours_fériés,AND(EP4+1,EP4+2))),EP27-HLOOKUP(EP4+3,Journalier_HLV_Inter,25,FALSE),IF(AND(WEEKDAY(EP4,2)=2,COUNTIF(Jours_fériés,EP4+1)),EP27-HLOOKUP(EP4+2,Journalier_HLV_Inter,25,FALSE),IF(AND(WEEKDAY(EP4,2)=3,COUNTIF(Jours_fériés,AND(EP4+1,EP4+2))),EP27-HLOOKUP(EP4+5,Journalier_HLV_Inter,25,FALSE),IF(AND(WEEKDAY(EP4,2)=3,COUNTIF(Jours_fériés,EP4+1)),EP27-HLOOKUP(EP4+2,Journalier_HLV_Inter,25,FALSE),IF(AND(WEEKDAY(EP4,2)=4,COUNTIF(Jours_fériés,EP4+1)),EP27-HLOOKUP(EP4+4,Journalier_HLV_Inter,25,FALSE),IF(AND(WEEKDAY(EP4,2)=4,COUNTIF(Jours_fériés,AND(EP4+1,EP4+4))),EP27-HLOOKUP(EP4+5,Journalier_HLV_Inter,25,FALSE),IF(AND(WEEKDAY(EP4,2)=5,COUNTIF(Jours_fériés,EP4+3)),EP27-HLOOKUP(EP4+4,Journalier_HLV_Inter,25,FALSE),IF(COUNTIF(Week_end,EP4),0,IF(COUNTIF(Jours_fériés,EP4),0,EP27-HLOOKUP(EP4+1,Journalier_HLV_Inter,25,FALSE)))))))))))))</f>
        <v>0</v>
      </c>
      <c r="EQ36" s="70">
        <f>IF(WEEKDAY(EQ4,2)=5,(EQ27-HLOOKUP(EQ4+3,Journalier_HLV_Inter,25,FALSE)),IF(AND(WEEKDAY(EQ4,2)=1,COUNTIF(Jours_fériés,AND(EQ4+1,IE+2))),EQ27-HLOOKUP(EQ4+3,Journalier_HLV_Inter,25,FALSE),IF(AND(WEEKDAY(EQ4,2)=1,COUNTIF(Jours_fériés,EQ4+1)),EQ27-HLOOKUP(EQ4+2,Journalier_HLV_Inter,25,FALSE),IF(AND(WEEKDAY(EQ4,2)=2,COUNTIF(Jours_fériés,AND(EQ4+1,EQ4+2))),EQ27-HLOOKUP(EQ4+3,Journalier_HLV_Inter,25,FALSE),IF(AND(WEEKDAY(EQ4,2)=2,COUNTIF(Jours_fériés,EQ4+1)),EQ27-HLOOKUP(EQ4+2,Journalier_HLV_Inter,25,FALSE),IF(AND(WEEKDAY(EQ4,2)=3,COUNTIF(Jours_fériés,AND(EQ4+1,EQ4+2))),EQ27-HLOOKUP(EQ4+5,Journalier_HLV_Inter,25,FALSE),IF(AND(WEEKDAY(EQ4,2)=3,COUNTIF(Jours_fériés,EQ4+1)),EQ27-HLOOKUP(EQ4+2,Journalier_HLV_Inter,25,FALSE),IF(AND(WEEKDAY(EQ4,2)=4,COUNTIF(Jours_fériés,EQ4+1)),EQ27-HLOOKUP(EQ4+4,Journalier_HLV_Inter,25,FALSE),IF(AND(WEEKDAY(EQ4,2)=4,COUNTIF(Jours_fériés,AND(EQ4+1,EQ4+4))),EQ27-HLOOKUP(EQ4+5,Journalier_HLV_Inter,25,FALSE),IF(AND(WEEKDAY(EQ4,2)=5,COUNTIF(Jours_fériés,EQ4+3)),EQ27-HLOOKUP(EQ4+4,Journalier_HLV_Inter,25,FALSE),IF(COUNTIF(Week_end,EQ4),0,IF(COUNTIF(Jours_fériés,EQ4),0,EQ27-HLOOKUP(EQ4+1,Journalier_HLV_Inter,25,FALSE)))))))))))))</f>
        <v>0</v>
      </c>
      <c r="ER36" s="70">
        <f>IF(WEEKDAY(ER4,2)=5,(ER27-HLOOKUP(ER4+3,Journalier_HLV_Inter,25,FALSE)),IF(AND(WEEKDAY(ER4,2)=1,COUNTIF(Jours_fériés,AND(ER4+1,IE+2))),ER27-HLOOKUP(ER4+3,Journalier_HLV_Inter,25,FALSE),IF(AND(WEEKDAY(ER4,2)=1,COUNTIF(Jours_fériés,ER4+1)),ER27-HLOOKUP(ER4+2,Journalier_HLV_Inter,25,FALSE),IF(AND(WEEKDAY(ER4,2)=2,COUNTIF(Jours_fériés,AND(ER4+1,ER4+2))),ER27-HLOOKUP(ER4+3,Journalier_HLV_Inter,25,FALSE),IF(AND(WEEKDAY(ER4,2)=2,COUNTIF(Jours_fériés,ER4+1)),ER27-HLOOKUP(ER4+2,Journalier_HLV_Inter,25,FALSE),IF(AND(WEEKDAY(ER4,2)=3,COUNTIF(Jours_fériés,AND(ER4+1,ER4+2))),ER27-HLOOKUP(ER4+5,Journalier_HLV_Inter,25,FALSE),IF(AND(WEEKDAY(ER4,2)=3,COUNTIF(Jours_fériés,ER4+1)),ER27-HLOOKUP(ER4+2,Journalier_HLV_Inter,25,FALSE),IF(AND(WEEKDAY(ER4,2)=4,COUNTIF(Jours_fériés,ER4+1)),ER27-HLOOKUP(ER4+4,Journalier_HLV_Inter,25,FALSE),IF(AND(WEEKDAY(ER4,2)=4,COUNTIF(Jours_fériés,AND(ER4+1,ER4+4))),ER27-HLOOKUP(ER4+5,Journalier_HLV_Inter,25,FALSE),IF(AND(WEEKDAY(ER4,2)=5,COUNTIF(Jours_fériés,ER4+3)),ER27-HLOOKUP(ER4+4,Journalier_HLV_Inter,25,FALSE),IF(COUNTIF(Week_end,ER4),0,IF(COUNTIF(Jours_fériés,ER4),0,ER27-HLOOKUP(ER4+1,Journalier_HLV_Inter,25,FALSE)))))))))))))</f>
        <v>0</v>
      </c>
      <c r="ES36" s="70">
        <f>IF(WEEKDAY(ES4,2)=5,(ES27-HLOOKUP(ES4+3,Journalier_HLV_Inter,25,FALSE)),IF(AND(WEEKDAY(ES4,2)=1,COUNTIF(Jours_fériés,AND(ES4+1,IE+2))),ES27-HLOOKUP(ES4+3,Journalier_HLV_Inter,25,FALSE),IF(AND(WEEKDAY(ES4,2)=1,COUNTIF(Jours_fériés,ES4+1)),ES27-HLOOKUP(ES4+2,Journalier_HLV_Inter,25,FALSE),IF(AND(WEEKDAY(ES4,2)=2,COUNTIF(Jours_fériés,AND(ES4+1,ES4+2))),ES27-HLOOKUP(ES4+3,Journalier_HLV_Inter,25,FALSE),IF(AND(WEEKDAY(ES4,2)=2,COUNTIF(Jours_fériés,ES4+1)),ES27-HLOOKUP(ES4+2,Journalier_HLV_Inter,25,FALSE),IF(AND(WEEKDAY(ES4,2)=3,COUNTIF(Jours_fériés,AND(ES4+1,ES4+2))),ES27-HLOOKUP(ES4+5,Journalier_HLV_Inter,25,FALSE),IF(AND(WEEKDAY(ES4,2)=3,COUNTIF(Jours_fériés,ES4+1)),ES27-HLOOKUP(ES4+2,Journalier_HLV_Inter,25,FALSE),IF(AND(WEEKDAY(ES4,2)=4,COUNTIF(Jours_fériés,ES4+1)),ES27-HLOOKUP(ES4+4,Journalier_HLV_Inter,25,FALSE),IF(AND(WEEKDAY(ES4,2)=4,COUNTIF(Jours_fériés,AND(ES4+1,ES4+4))),ES27-HLOOKUP(ES4+5,Journalier_HLV_Inter,25,FALSE),IF(AND(WEEKDAY(ES4,2)=5,COUNTIF(Jours_fériés,ES4+3)),ES27-HLOOKUP(ES4+4,Journalier_HLV_Inter,25,FALSE),IF(COUNTIF(Week_end,ES4),0,IF(COUNTIF(Jours_fériés,ES4),0,ES27-HLOOKUP(ES4+1,Journalier_HLV_Inter,25,FALSE)))))))))))))</f>
        <v>0</v>
      </c>
      <c r="ET36" s="70">
        <f>IF(WEEKDAY(ET4,2)=5,(ET27-HLOOKUP(ET4+3,Journalier_HLV_Inter,25,FALSE)),IF(AND(WEEKDAY(ET4,2)=1,COUNTIF(Jours_fériés,AND(ET4+1,IE+2))),ET27-HLOOKUP(ET4+3,Journalier_HLV_Inter,25,FALSE),IF(AND(WEEKDAY(ET4,2)=1,COUNTIF(Jours_fériés,ET4+1)),ET27-HLOOKUP(ET4+2,Journalier_HLV_Inter,25,FALSE),IF(AND(WEEKDAY(ET4,2)=2,COUNTIF(Jours_fériés,AND(ET4+1,ET4+2))),ET27-HLOOKUP(ET4+3,Journalier_HLV_Inter,25,FALSE),IF(AND(WEEKDAY(ET4,2)=2,COUNTIF(Jours_fériés,ET4+1)),ET27-HLOOKUP(ET4+2,Journalier_HLV_Inter,25,FALSE),IF(AND(WEEKDAY(ET4,2)=3,COUNTIF(Jours_fériés,AND(ET4+1,ET4+2))),ET27-HLOOKUP(ET4+5,Journalier_HLV_Inter,25,FALSE),IF(AND(WEEKDAY(ET4,2)=3,COUNTIF(Jours_fériés,ET4+1)),ET27-HLOOKUP(ET4+2,Journalier_HLV_Inter,25,FALSE),IF(AND(WEEKDAY(ET4,2)=4,COUNTIF(Jours_fériés,ET4+1)),ET27-HLOOKUP(ET4+4,Journalier_HLV_Inter,25,FALSE),IF(AND(WEEKDAY(ET4,2)=4,COUNTIF(Jours_fériés,AND(ET4+1,ET4+4))),ET27-HLOOKUP(ET4+5,Journalier_HLV_Inter,25,FALSE),IF(AND(WEEKDAY(ET4,2)=5,COUNTIF(Jours_fériés,ET4+3)),ET27-HLOOKUP(ET4+4,Journalier_HLV_Inter,25,FALSE),IF(COUNTIF(Week_end,ET4),0,IF(COUNTIF(Jours_fériés,ET4),0,ET27-HLOOKUP(ET4+1,Journalier_HLV_Inter,25,FALSE)))))))))))))</f>
        <v>0</v>
      </c>
      <c r="EU36" s="70">
        <f>IF(WEEKDAY(EU4,2)=5,(EU27-HLOOKUP(EU4+3,Journalier_HLV_Inter,25,FALSE)),IF(AND(WEEKDAY(EU4,2)=1,COUNTIF(Jours_fériés,AND(EU4+1,IE+2))),EU27-HLOOKUP(EU4+3,Journalier_HLV_Inter,25,FALSE),IF(AND(WEEKDAY(EU4,2)=1,COUNTIF(Jours_fériés,EU4+1)),EU27-HLOOKUP(EU4+2,Journalier_HLV_Inter,25,FALSE),IF(AND(WEEKDAY(EU4,2)=2,COUNTIF(Jours_fériés,AND(EU4+1,EU4+2))),EU27-HLOOKUP(EU4+3,Journalier_HLV_Inter,25,FALSE),IF(AND(WEEKDAY(EU4,2)=2,COUNTIF(Jours_fériés,EU4+1)),EU27-HLOOKUP(EU4+2,Journalier_HLV_Inter,25,FALSE),IF(AND(WEEKDAY(EU4,2)=3,COUNTIF(Jours_fériés,AND(EU4+1,EU4+2))),EU27-HLOOKUP(EU4+5,Journalier_HLV_Inter,25,FALSE),IF(AND(WEEKDAY(EU4,2)=3,COUNTIF(Jours_fériés,EU4+1)),EU27-HLOOKUP(EU4+2,Journalier_HLV_Inter,25,FALSE),IF(AND(WEEKDAY(EU4,2)=4,COUNTIF(Jours_fériés,EU4+1)),EU27-HLOOKUP(EU4+4,Journalier_HLV_Inter,25,FALSE),IF(AND(WEEKDAY(EU4,2)=4,COUNTIF(Jours_fériés,AND(EU4+1,EU4+4))),EU27-HLOOKUP(EU4+5,Journalier_HLV_Inter,25,FALSE),IF(AND(WEEKDAY(EU4,2)=5,COUNTIF(Jours_fériés,EU4+3)),EU27-HLOOKUP(EU4+4,Journalier_HLV_Inter,25,FALSE),IF(COUNTIF(Week_end,EU4),0,IF(COUNTIF(Jours_fériés,EU4),0,EU27-HLOOKUP(EU4+1,Journalier_HLV_Inter,25,FALSE)))))))))))))</f>
        <v>0</v>
      </c>
      <c r="EV36" s="70">
        <f>IF(WEEKDAY(EV4,2)=5,(EV27-HLOOKUP(EV4+3,Journalier_HLV_Inter,25,FALSE)),IF(AND(WEEKDAY(EV4,2)=1,COUNTIF(Jours_fériés,AND(EV4+1,IE+2))),EV27-HLOOKUP(EV4+3,Journalier_HLV_Inter,25,FALSE),IF(AND(WEEKDAY(EV4,2)=1,COUNTIF(Jours_fériés,EV4+1)),EV27-HLOOKUP(EV4+2,Journalier_HLV_Inter,25,FALSE),IF(AND(WEEKDAY(EV4,2)=2,COUNTIF(Jours_fériés,AND(EV4+1,EV4+2))),EV27-HLOOKUP(EV4+3,Journalier_HLV_Inter,25,FALSE),IF(AND(WEEKDAY(EV4,2)=2,COUNTIF(Jours_fériés,EV4+1)),EV27-HLOOKUP(EV4+2,Journalier_HLV_Inter,25,FALSE),IF(AND(WEEKDAY(EV4,2)=3,COUNTIF(Jours_fériés,AND(EV4+1,EV4+2))),EV27-HLOOKUP(EV4+5,Journalier_HLV_Inter,25,FALSE),IF(AND(WEEKDAY(EV4,2)=3,COUNTIF(Jours_fériés,EV4+1)),EV27-HLOOKUP(EV4+2,Journalier_HLV_Inter,25,FALSE),IF(AND(WEEKDAY(EV4,2)=4,COUNTIF(Jours_fériés,EV4+1)),EV27-HLOOKUP(EV4+4,Journalier_HLV_Inter,25,FALSE),IF(AND(WEEKDAY(EV4,2)=4,COUNTIF(Jours_fériés,AND(EV4+1,EV4+4))),EV27-HLOOKUP(EV4+5,Journalier_HLV_Inter,25,FALSE),IF(AND(WEEKDAY(EV4,2)=5,COUNTIF(Jours_fériés,EV4+3)),EV27-HLOOKUP(EV4+4,Journalier_HLV_Inter,25,FALSE),IF(COUNTIF(Week_end,EV4),0,IF(COUNTIF(Jours_fériés,EV4),0,EV27-HLOOKUP(EV4+1,Journalier_HLV_Inter,25,FALSE)))))))))))))</f>
        <v>0</v>
      </c>
      <c r="EW36" s="70">
        <f>IF(WEEKDAY(EW4,2)=5,(EW27-HLOOKUP(EW4+3,Journalier_HLV_Inter,25,FALSE)),IF(AND(WEEKDAY(EW4,2)=1,COUNTIF(Jours_fériés,AND(EW4+1,IE+2))),EW27-HLOOKUP(EW4+3,Journalier_HLV_Inter,25,FALSE),IF(AND(WEEKDAY(EW4,2)=1,COUNTIF(Jours_fériés,EW4+1)),EW27-HLOOKUP(EW4+2,Journalier_HLV_Inter,25,FALSE),IF(AND(WEEKDAY(EW4,2)=2,COUNTIF(Jours_fériés,AND(EW4+1,EW4+2))),EW27-HLOOKUP(EW4+3,Journalier_HLV_Inter,25,FALSE),IF(AND(WEEKDAY(EW4,2)=2,COUNTIF(Jours_fériés,EW4+1)),EW27-HLOOKUP(EW4+2,Journalier_HLV_Inter,25,FALSE),IF(AND(WEEKDAY(EW4,2)=3,COUNTIF(Jours_fériés,AND(EW4+1,EW4+2))),EW27-HLOOKUP(EW4+5,Journalier_HLV_Inter,25,FALSE),IF(AND(WEEKDAY(EW4,2)=3,COUNTIF(Jours_fériés,EW4+1)),EW27-HLOOKUP(EW4+2,Journalier_HLV_Inter,25,FALSE),IF(AND(WEEKDAY(EW4,2)=4,COUNTIF(Jours_fériés,EW4+1)),EW27-HLOOKUP(EW4+4,Journalier_HLV_Inter,25,FALSE),IF(AND(WEEKDAY(EW4,2)=4,COUNTIF(Jours_fériés,AND(EW4+1,EW4+4))),EW27-HLOOKUP(EW4+5,Journalier_HLV_Inter,25,FALSE),IF(AND(WEEKDAY(EW4,2)=5,COUNTIF(Jours_fériés,EW4+3)),EW27-HLOOKUP(EW4+4,Journalier_HLV_Inter,25,FALSE),IF(COUNTIF(Week_end,EW4),0,IF(COUNTIF(Jours_fériés,EW4),0,EW27-HLOOKUP(EW4+1,Journalier_HLV_Inter,25,FALSE)))))))))))))</f>
        <v>0</v>
      </c>
      <c r="EX36" s="70">
        <f>IF(WEEKDAY(EX4,2)=5,(EX27-HLOOKUP(EX4+3,Journalier_HLV_Inter,25,FALSE)),IF(AND(WEEKDAY(EX4,2)=1,COUNTIF(Jours_fériés,AND(EX4+1,IE+2))),EX27-HLOOKUP(EX4+3,Journalier_HLV_Inter,25,FALSE),IF(AND(WEEKDAY(EX4,2)=1,COUNTIF(Jours_fériés,EX4+1)),EX27-HLOOKUP(EX4+2,Journalier_HLV_Inter,25,FALSE),IF(AND(WEEKDAY(EX4,2)=2,COUNTIF(Jours_fériés,AND(EX4+1,EX4+2))),EX27-HLOOKUP(EX4+3,Journalier_HLV_Inter,25,FALSE),IF(AND(WEEKDAY(EX4,2)=2,COUNTIF(Jours_fériés,EX4+1)),EX27-HLOOKUP(EX4+2,Journalier_HLV_Inter,25,FALSE),IF(AND(WEEKDAY(EX4,2)=3,COUNTIF(Jours_fériés,AND(EX4+1,EX4+2))),EX27-HLOOKUP(EX4+5,Journalier_HLV_Inter,25,FALSE),IF(AND(WEEKDAY(EX4,2)=3,COUNTIF(Jours_fériés,EX4+1)),EX27-HLOOKUP(EX4+2,Journalier_HLV_Inter,25,FALSE),IF(AND(WEEKDAY(EX4,2)=4,COUNTIF(Jours_fériés,EX4+1)),EX27-HLOOKUP(EX4+4,Journalier_HLV_Inter,25,FALSE),IF(AND(WEEKDAY(EX4,2)=4,COUNTIF(Jours_fériés,AND(EX4+1,EX4+4))),EX27-HLOOKUP(EX4+5,Journalier_HLV_Inter,25,FALSE),IF(AND(WEEKDAY(EX4,2)=5,COUNTIF(Jours_fériés,EX4+3)),EX27-HLOOKUP(EX4+4,Journalier_HLV_Inter,25,FALSE),IF(COUNTIF(Week_end,EX4),0,IF(COUNTIF(Jours_fériés,EX4),0,EX27-HLOOKUP(EX4+1,Journalier_HLV_Inter,25,FALSE)))))))))))))</f>
        <v>0</v>
      </c>
      <c r="EY36" s="70">
        <f>IF(WEEKDAY(EY4,2)=5,(EY27-HLOOKUP(EY4+3,Journalier_HLV_Inter,25,FALSE)),IF(AND(WEEKDAY(EY4,2)=1,COUNTIF(Jours_fériés,AND(EY4+1,IE+2))),EY27-HLOOKUP(EY4+3,Journalier_HLV_Inter,25,FALSE),IF(AND(WEEKDAY(EY4,2)=1,COUNTIF(Jours_fériés,EY4+1)),EY27-HLOOKUP(EY4+2,Journalier_HLV_Inter,25,FALSE),IF(AND(WEEKDAY(EY4,2)=2,COUNTIF(Jours_fériés,AND(EY4+1,EY4+2))),EY27-HLOOKUP(EY4+3,Journalier_HLV_Inter,25,FALSE),IF(AND(WEEKDAY(EY4,2)=2,COUNTIF(Jours_fériés,EY4+1)),EY27-HLOOKUP(EY4+2,Journalier_HLV_Inter,25,FALSE),IF(AND(WEEKDAY(EY4,2)=3,COUNTIF(Jours_fériés,AND(EY4+1,EY4+2))),EY27-HLOOKUP(EY4+5,Journalier_HLV_Inter,25,FALSE),IF(AND(WEEKDAY(EY4,2)=3,COUNTIF(Jours_fériés,EY4+1)),EY27-HLOOKUP(EY4+2,Journalier_HLV_Inter,25,FALSE),IF(AND(WEEKDAY(EY4,2)=4,COUNTIF(Jours_fériés,EY4+1)),EY27-HLOOKUP(EY4+4,Journalier_HLV_Inter,25,FALSE),IF(AND(WEEKDAY(EY4,2)=4,COUNTIF(Jours_fériés,AND(EY4+1,EY4+4))),EY27-HLOOKUP(EY4+5,Journalier_HLV_Inter,25,FALSE),IF(AND(WEEKDAY(EY4,2)=5,COUNTIF(Jours_fériés,EY4+3)),EY27-HLOOKUP(EY4+4,Journalier_HLV_Inter,25,FALSE),IF(COUNTIF(Week_end,EY4),0,IF(COUNTIF(Jours_fériés,EY4),0,EY27-HLOOKUP(EY4+1,Journalier_HLV_Inter,25,FALSE)))))))))))))</f>
        <v>0</v>
      </c>
      <c r="EZ36" s="70">
        <f>IF(WEEKDAY(EZ4,2)=5,(EZ27-HLOOKUP(EZ4+3,Journalier_HLV_Inter,25,FALSE)),IF(AND(WEEKDAY(EZ4,2)=1,COUNTIF(Jours_fériés,AND(EZ4+1,IE+2))),EZ27-HLOOKUP(EZ4+3,Journalier_HLV_Inter,25,FALSE),IF(AND(WEEKDAY(EZ4,2)=1,COUNTIF(Jours_fériés,EZ4+1)),EZ27-HLOOKUP(EZ4+2,Journalier_HLV_Inter,25,FALSE),IF(AND(WEEKDAY(EZ4,2)=2,COUNTIF(Jours_fériés,AND(EZ4+1,EZ4+2))),EZ27-HLOOKUP(EZ4+3,Journalier_HLV_Inter,25,FALSE),IF(AND(WEEKDAY(EZ4,2)=2,COUNTIF(Jours_fériés,EZ4+1)),EZ27-HLOOKUP(EZ4+2,Journalier_HLV_Inter,25,FALSE),IF(AND(WEEKDAY(EZ4,2)=3,COUNTIF(Jours_fériés,AND(EZ4+1,EZ4+2))),EZ27-HLOOKUP(EZ4+5,Journalier_HLV_Inter,25,FALSE),IF(AND(WEEKDAY(EZ4,2)=3,COUNTIF(Jours_fériés,EZ4+1)),EZ27-HLOOKUP(EZ4+2,Journalier_HLV_Inter,25,FALSE),IF(AND(WEEKDAY(EZ4,2)=4,COUNTIF(Jours_fériés,EZ4+1)),EZ27-HLOOKUP(EZ4+4,Journalier_HLV_Inter,25,FALSE),IF(AND(WEEKDAY(EZ4,2)=4,COUNTIF(Jours_fériés,AND(EZ4+1,EZ4+4))),EZ27-HLOOKUP(EZ4+5,Journalier_HLV_Inter,25,FALSE),IF(AND(WEEKDAY(EZ4,2)=5,COUNTIF(Jours_fériés,EZ4+3)),EZ27-HLOOKUP(EZ4+4,Journalier_HLV_Inter,25,FALSE),IF(COUNTIF(Week_end,EZ4),0,IF(COUNTIF(Jours_fériés,EZ4),0,EZ27-HLOOKUP(EZ4+1,Journalier_HLV_Inter,25,FALSE)))))))))))))</f>
        <v>0</v>
      </c>
      <c r="FA36" s="70">
        <f>IF(WEEKDAY(FA4,2)=5,(FA27-HLOOKUP(FA4+3,Journalier_HLV_Inter,25,FALSE)),IF(AND(WEEKDAY(FA4,2)=1,COUNTIF(Jours_fériés,AND(FA4+1,IE+2))),FA27-HLOOKUP(FA4+3,Journalier_HLV_Inter,25,FALSE),IF(AND(WEEKDAY(FA4,2)=1,COUNTIF(Jours_fériés,FA4+1)),FA27-HLOOKUP(FA4+2,Journalier_HLV_Inter,25,FALSE),IF(AND(WEEKDAY(FA4,2)=2,COUNTIF(Jours_fériés,AND(FA4+1,FA4+2))),FA27-HLOOKUP(FA4+3,Journalier_HLV_Inter,25,FALSE),IF(AND(WEEKDAY(FA4,2)=2,COUNTIF(Jours_fériés,FA4+1)),FA27-HLOOKUP(FA4+2,Journalier_HLV_Inter,25,FALSE),IF(AND(WEEKDAY(FA4,2)=3,COUNTIF(Jours_fériés,AND(FA4+1,FA4+2))),FA27-HLOOKUP(FA4+5,Journalier_HLV_Inter,25,FALSE),IF(AND(WEEKDAY(FA4,2)=3,COUNTIF(Jours_fériés,FA4+1)),FA27-HLOOKUP(FA4+2,Journalier_HLV_Inter,25,FALSE),IF(AND(WEEKDAY(FA4,2)=4,COUNTIF(Jours_fériés,FA4+1)),FA27-HLOOKUP(FA4+4,Journalier_HLV_Inter,25,FALSE),IF(AND(WEEKDAY(FA4,2)=4,COUNTIF(Jours_fériés,AND(FA4+1,FA4+4))),FA27-HLOOKUP(FA4+5,Journalier_HLV_Inter,25,FALSE),IF(AND(WEEKDAY(FA4,2)=5,COUNTIF(Jours_fériés,FA4+3)),FA27-HLOOKUP(FA4+4,Journalier_HLV_Inter,25,FALSE),IF(COUNTIF(Week_end,FA4),0,IF(COUNTIF(Jours_fériés,FA4),0,FA27-HLOOKUP(FA4+1,Journalier_HLV_Inter,25,FALSE)))))))))))))</f>
        <v>0</v>
      </c>
      <c r="FB36" s="70">
        <f>IF(WEEKDAY(FB4,2)=5,(FB27-HLOOKUP(FB4+3,Journalier_HLV_Inter,25,FALSE)),IF(AND(WEEKDAY(FB4,2)=1,COUNTIF(Jours_fériés,AND(FB4+1,IE+2))),FB27-HLOOKUP(FB4+3,Journalier_HLV_Inter,25,FALSE),IF(AND(WEEKDAY(FB4,2)=1,COUNTIF(Jours_fériés,FB4+1)),FB27-HLOOKUP(FB4+2,Journalier_HLV_Inter,25,FALSE),IF(AND(WEEKDAY(FB4,2)=2,COUNTIF(Jours_fériés,AND(FB4+1,FB4+2))),FB27-HLOOKUP(FB4+3,Journalier_HLV_Inter,25,FALSE),IF(AND(WEEKDAY(FB4,2)=2,COUNTIF(Jours_fériés,FB4+1)),FB27-HLOOKUP(FB4+2,Journalier_HLV_Inter,25,FALSE),IF(AND(WEEKDAY(FB4,2)=3,COUNTIF(Jours_fériés,AND(FB4+1,FB4+2))),FB27-HLOOKUP(FB4+5,Journalier_HLV_Inter,25,FALSE),IF(AND(WEEKDAY(FB4,2)=3,COUNTIF(Jours_fériés,FB4+1)),FB27-HLOOKUP(FB4+2,Journalier_HLV_Inter,25,FALSE),IF(AND(WEEKDAY(FB4,2)=4,COUNTIF(Jours_fériés,FB4+1)),FB27-HLOOKUP(FB4+4,Journalier_HLV_Inter,25,FALSE),IF(AND(WEEKDAY(FB4,2)=4,COUNTIF(Jours_fériés,AND(FB4+1,FB4+4))),FB27-HLOOKUP(FB4+5,Journalier_HLV_Inter,25,FALSE),IF(AND(WEEKDAY(FB4,2)=5,COUNTIF(Jours_fériés,FB4+3)),FB27-HLOOKUP(FB4+4,Journalier_HLV_Inter,25,FALSE),IF(COUNTIF(Week_end,FB4),0,IF(COUNTIF(Jours_fériés,FB4),0,FB27-HLOOKUP(FB4+1,Journalier_HLV_Inter,25,FALSE)))))))))))))</f>
        <v>0</v>
      </c>
      <c r="FC36" s="70">
        <f>IF(WEEKDAY(FC4,2)=5,(FC27-HLOOKUP(FC4+3,Journalier_HLV_Inter,25,FALSE)),IF(AND(WEEKDAY(FC4,2)=1,COUNTIF(Jours_fériés,AND(FC4+1,IE+2))),FC27-HLOOKUP(FC4+3,Journalier_HLV_Inter,25,FALSE),IF(AND(WEEKDAY(FC4,2)=1,COUNTIF(Jours_fériés,FC4+1)),FC27-HLOOKUP(FC4+2,Journalier_HLV_Inter,25,FALSE),IF(AND(WEEKDAY(FC4,2)=2,COUNTIF(Jours_fériés,AND(FC4+1,FC4+2))),FC27-HLOOKUP(FC4+3,Journalier_HLV_Inter,25,FALSE),IF(AND(WEEKDAY(FC4,2)=2,COUNTIF(Jours_fériés,FC4+1)),FC27-HLOOKUP(FC4+2,Journalier_HLV_Inter,25,FALSE),IF(AND(WEEKDAY(FC4,2)=3,COUNTIF(Jours_fériés,AND(FC4+1,FC4+2))),FC27-HLOOKUP(FC4+5,Journalier_HLV_Inter,25,FALSE),IF(AND(WEEKDAY(FC4,2)=3,COUNTIF(Jours_fériés,FC4+1)),FC27-HLOOKUP(FC4+2,Journalier_HLV_Inter,25,FALSE),IF(AND(WEEKDAY(FC4,2)=4,COUNTIF(Jours_fériés,FC4+1)),FC27-HLOOKUP(FC4+4,Journalier_HLV_Inter,25,FALSE),IF(AND(WEEKDAY(FC4,2)=4,COUNTIF(Jours_fériés,AND(FC4+1,FC4+4))),FC27-HLOOKUP(FC4+5,Journalier_HLV_Inter,25,FALSE),IF(AND(WEEKDAY(FC4,2)=5,COUNTIF(Jours_fériés,FC4+3)),FC27-HLOOKUP(FC4+4,Journalier_HLV_Inter,25,FALSE),IF(COUNTIF(Week_end,FC4),0,IF(COUNTIF(Jours_fériés,FC4),0,FC27-HLOOKUP(FC4+1,Journalier_HLV_Inter,25,FALSE)))))))))))))</f>
        <v>0</v>
      </c>
      <c r="FD36" s="70">
        <f>IF(WEEKDAY(FD4,2)=5,(FD27-HLOOKUP(FD4+3,Journalier_HLV_Inter,25,FALSE)),IF(AND(WEEKDAY(FD4,2)=1,COUNTIF(Jours_fériés,AND(FD4+1,IE+2))),FD27-HLOOKUP(FD4+3,Journalier_HLV_Inter,25,FALSE),IF(AND(WEEKDAY(FD4,2)=1,COUNTIF(Jours_fériés,FD4+1)),FD27-HLOOKUP(FD4+2,Journalier_HLV_Inter,25,FALSE),IF(AND(WEEKDAY(FD4,2)=2,COUNTIF(Jours_fériés,AND(FD4+1,FD4+2))),FD27-HLOOKUP(FD4+3,Journalier_HLV_Inter,25,FALSE),IF(AND(WEEKDAY(FD4,2)=2,COUNTIF(Jours_fériés,FD4+1)),FD27-HLOOKUP(FD4+2,Journalier_HLV_Inter,25,FALSE),IF(AND(WEEKDAY(FD4,2)=3,COUNTIF(Jours_fériés,AND(FD4+1,FD4+2))),FD27-HLOOKUP(FD4+5,Journalier_HLV_Inter,25,FALSE),IF(AND(WEEKDAY(FD4,2)=3,COUNTIF(Jours_fériés,FD4+1)),FD27-HLOOKUP(FD4+2,Journalier_HLV_Inter,25,FALSE),IF(AND(WEEKDAY(FD4,2)=4,COUNTIF(Jours_fériés,FD4+1)),FD27-HLOOKUP(FD4+4,Journalier_HLV_Inter,25,FALSE),IF(AND(WEEKDAY(FD4,2)=4,COUNTIF(Jours_fériés,AND(FD4+1,FD4+4))),FD27-HLOOKUP(FD4+5,Journalier_HLV_Inter,25,FALSE),IF(AND(WEEKDAY(FD4,2)=5,COUNTIF(Jours_fériés,FD4+3)),FD27-HLOOKUP(FD4+4,Journalier_HLV_Inter,25,FALSE),IF(COUNTIF(Week_end,FD4),0,IF(COUNTIF(Jours_fériés,FD4),0,FD27-HLOOKUP(FD4+1,Journalier_HLV_Inter,25,FALSE)))))))))))))</f>
        <v>0</v>
      </c>
      <c r="FE36" s="70">
        <f>IF(WEEKDAY(FE4,2)=5,(FE27-HLOOKUP(FE4+3,Journalier_HLV_Inter,25,FALSE)),IF(AND(WEEKDAY(FE4,2)=1,COUNTIF(Jours_fériés,AND(FE4+1,IE+2))),FE27-HLOOKUP(FE4+3,Journalier_HLV_Inter,25,FALSE),IF(AND(WEEKDAY(FE4,2)=1,COUNTIF(Jours_fériés,FE4+1)),FE27-HLOOKUP(FE4+2,Journalier_HLV_Inter,25,FALSE),IF(AND(WEEKDAY(FE4,2)=2,COUNTIF(Jours_fériés,AND(FE4+1,FE4+2))),FE27-HLOOKUP(FE4+3,Journalier_HLV_Inter,25,FALSE),IF(AND(WEEKDAY(FE4,2)=2,COUNTIF(Jours_fériés,FE4+1)),FE27-HLOOKUP(FE4+2,Journalier_HLV_Inter,25,FALSE),IF(AND(WEEKDAY(FE4,2)=3,COUNTIF(Jours_fériés,AND(FE4+1,FE4+2))),FE27-HLOOKUP(FE4+5,Journalier_HLV_Inter,25,FALSE),IF(AND(WEEKDAY(FE4,2)=3,COUNTIF(Jours_fériés,FE4+1)),FE27-HLOOKUP(FE4+2,Journalier_HLV_Inter,25,FALSE),IF(AND(WEEKDAY(FE4,2)=4,COUNTIF(Jours_fériés,FE4+1)),FE27-HLOOKUP(FE4+4,Journalier_HLV_Inter,25,FALSE),IF(AND(WEEKDAY(FE4,2)=4,COUNTIF(Jours_fériés,AND(FE4+1,FE4+4))),FE27-HLOOKUP(FE4+5,Journalier_HLV_Inter,25,FALSE),IF(AND(WEEKDAY(FE4,2)=5,COUNTIF(Jours_fériés,FE4+3)),FE27-HLOOKUP(FE4+4,Journalier_HLV_Inter,25,FALSE),IF(COUNTIF(Week_end,FE4),0,IF(COUNTIF(Jours_fériés,FE4),0,FE27-HLOOKUP(FE4+1,Journalier_HLV_Inter,25,FALSE)))))))))))))</f>
        <v>0</v>
      </c>
      <c r="FF36" s="70">
        <f>IF(WEEKDAY(FF4,2)=5,(FF27-HLOOKUP(FF4+3,Journalier_HLV_Inter,25,FALSE)),IF(AND(WEEKDAY(FF4,2)=1,COUNTIF(Jours_fériés,AND(FF4+1,IE+2))),FF27-HLOOKUP(FF4+3,Journalier_HLV_Inter,25,FALSE),IF(AND(WEEKDAY(FF4,2)=1,COUNTIF(Jours_fériés,FF4+1)),FF27-HLOOKUP(FF4+2,Journalier_HLV_Inter,25,FALSE),IF(AND(WEEKDAY(FF4,2)=2,COUNTIF(Jours_fériés,AND(FF4+1,FF4+2))),FF27-HLOOKUP(FF4+3,Journalier_HLV_Inter,25,FALSE),IF(AND(WEEKDAY(FF4,2)=2,COUNTIF(Jours_fériés,FF4+1)),FF27-HLOOKUP(FF4+2,Journalier_HLV_Inter,25,FALSE),IF(AND(WEEKDAY(FF4,2)=3,COUNTIF(Jours_fériés,AND(FF4+1,FF4+2))),FF27-HLOOKUP(FF4+5,Journalier_HLV_Inter,25,FALSE),IF(AND(WEEKDAY(FF4,2)=3,COUNTIF(Jours_fériés,FF4+1)),FF27-HLOOKUP(FF4+2,Journalier_HLV_Inter,25,FALSE),IF(AND(WEEKDAY(FF4,2)=4,COUNTIF(Jours_fériés,FF4+1)),FF27-HLOOKUP(FF4+4,Journalier_HLV_Inter,25,FALSE),IF(AND(WEEKDAY(FF4,2)=4,COUNTIF(Jours_fériés,AND(FF4+1,FF4+4))),FF27-HLOOKUP(FF4+5,Journalier_HLV_Inter,25,FALSE),IF(AND(WEEKDAY(FF4,2)=5,COUNTIF(Jours_fériés,FF4+3)),FF27-HLOOKUP(FF4+4,Journalier_HLV_Inter,25,FALSE),IF(COUNTIF(Week_end,FF4),0,IF(COUNTIF(Jours_fériés,FF4),0,FF27-HLOOKUP(FF4+1,Journalier_HLV_Inter,25,FALSE)))))))))))))</f>
        <v>0</v>
      </c>
      <c r="FG36" s="70">
        <f>IF(WEEKDAY(FG4,2)=5,(FG27-HLOOKUP(FG4+3,Journalier_HLV_Inter,25,FALSE)),IF(AND(WEEKDAY(FG4,2)=1,COUNTIF(Jours_fériés,AND(FG4+1,IE+2))),FG27-HLOOKUP(FG4+3,Journalier_HLV_Inter,25,FALSE),IF(AND(WEEKDAY(FG4,2)=1,COUNTIF(Jours_fériés,FG4+1)),FG27-HLOOKUP(FG4+2,Journalier_HLV_Inter,25,FALSE),IF(AND(WEEKDAY(FG4,2)=2,COUNTIF(Jours_fériés,AND(FG4+1,FG4+2))),FG27-HLOOKUP(FG4+3,Journalier_HLV_Inter,25,FALSE),IF(AND(WEEKDAY(FG4,2)=2,COUNTIF(Jours_fériés,FG4+1)),FG27-HLOOKUP(FG4+2,Journalier_HLV_Inter,25,FALSE),IF(AND(WEEKDAY(FG4,2)=3,COUNTIF(Jours_fériés,AND(FG4+1,FG4+2))),FG27-HLOOKUP(FG4+5,Journalier_HLV_Inter,25,FALSE),IF(AND(WEEKDAY(FG4,2)=3,COUNTIF(Jours_fériés,FG4+1)),FG27-HLOOKUP(FG4+2,Journalier_HLV_Inter,25,FALSE),IF(AND(WEEKDAY(FG4,2)=4,COUNTIF(Jours_fériés,FG4+1)),FG27-HLOOKUP(FG4+4,Journalier_HLV_Inter,25,FALSE),IF(AND(WEEKDAY(FG4,2)=4,COUNTIF(Jours_fériés,AND(FG4+1,FG4+4))),FG27-HLOOKUP(FG4+5,Journalier_HLV_Inter,25,FALSE),IF(AND(WEEKDAY(FG4,2)=5,COUNTIF(Jours_fériés,FG4+3)),FG27-HLOOKUP(FG4+4,Journalier_HLV_Inter,25,FALSE),IF(COUNTIF(Week_end,FG4),0,IF(COUNTIF(Jours_fériés,FG4),0,FG27-HLOOKUP(FG4+1,Journalier_HLV_Inter,25,FALSE)))))))))))))</f>
        <v>0</v>
      </c>
      <c r="FH36" s="70">
        <f>IF(WEEKDAY(FH4,2)=5,(FH27-HLOOKUP(FH4+3,Journalier_HLV_Inter,25,FALSE)),IF(AND(WEEKDAY(FH4,2)=1,COUNTIF(Jours_fériés,AND(FH4+1,IE+2))),FH27-HLOOKUP(FH4+3,Journalier_HLV_Inter,25,FALSE),IF(AND(WEEKDAY(FH4,2)=1,COUNTIF(Jours_fériés,FH4+1)),FH27-HLOOKUP(FH4+2,Journalier_HLV_Inter,25,FALSE),IF(AND(WEEKDAY(FH4,2)=2,COUNTIF(Jours_fériés,AND(FH4+1,FH4+2))),FH27-HLOOKUP(FH4+3,Journalier_HLV_Inter,25,FALSE),IF(AND(WEEKDAY(FH4,2)=2,COUNTIF(Jours_fériés,FH4+1)),FH27-HLOOKUP(FH4+2,Journalier_HLV_Inter,25,FALSE),IF(AND(WEEKDAY(FH4,2)=3,COUNTIF(Jours_fériés,AND(FH4+1,FH4+2))),FH27-HLOOKUP(FH4+5,Journalier_HLV_Inter,25,FALSE),IF(AND(WEEKDAY(FH4,2)=3,COUNTIF(Jours_fériés,FH4+1)),FH27-HLOOKUP(FH4+2,Journalier_HLV_Inter,25,FALSE),IF(AND(WEEKDAY(FH4,2)=4,COUNTIF(Jours_fériés,FH4+1)),FH27-HLOOKUP(FH4+4,Journalier_HLV_Inter,25,FALSE),IF(AND(WEEKDAY(FH4,2)=4,COUNTIF(Jours_fériés,AND(FH4+1,FH4+4))),FH27-HLOOKUP(FH4+5,Journalier_HLV_Inter,25,FALSE),IF(AND(WEEKDAY(FH4,2)=5,COUNTIF(Jours_fériés,FH4+3)),FH27-HLOOKUP(FH4+4,Journalier_HLV_Inter,25,FALSE),IF(COUNTIF(Week_end,FH4),0,IF(COUNTIF(Jours_fériés,FH4),0,FH27-HLOOKUP(FH4+1,Journalier_HLV_Inter,25,FALSE)))))))))))))</f>
        <v>0</v>
      </c>
      <c r="FI36" s="70">
        <f>IF(WEEKDAY(FI4,2)=5,(FI27-HLOOKUP(FI4+3,Journalier_HLV_Inter,25,FALSE)),IF(AND(WEEKDAY(FI4,2)=1,COUNTIF(Jours_fériés,AND(FI4+1,IE+2))),FI27-HLOOKUP(FI4+3,Journalier_HLV_Inter,25,FALSE),IF(AND(WEEKDAY(FI4,2)=1,COUNTIF(Jours_fériés,FI4+1)),FI27-HLOOKUP(FI4+2,Journalier_HLV_Inter,25,FALSE),IF(AND(WEEKDAY(FI4,2)=2,COUNTIF(Jours_fériés,AND(FI4+1,FI4+2))),FI27-HLOOKUP(FI4+3,Journalier_HLV_Inter,25,FALSE),IF(AND(WEEKDAY(FI4,2)=2,COUNTIF(Jours_fériés,FI4+1)),FI27-HLOOKUP(FI4+2,Journalier_HLV_Inter,25,FALSE),IF(AND(WEEKDAY(FI4,2)=3,COUNTIF(Jours_fériés,AND(FI4+1,FI4+2))),FI27-HLOOKUP(FI4+5,Journalier_HLV_Inter,25,FALSE),IF(AND(WEEKDAY(FI4,2)=3,COUNTIF(Jours_fériés,FI4+1)),FI27-HLOOKUP(FI4+2,Journalier_HLV_Inter,25,FALSE),IF(AND(WEEKDAY(FI4,2)=4,COUNTIF(Jours_fériés,FI4+1)),FI27-HLOOKUP(FI4+4,Journalier_HLV_Inter,25,FALSE),IF(AND(WEEKDAY(FI4,2)=4,COUNTIF(Jours_fériés,AND(FI4+1,FI4+4))),FI27-HLOOKUP(FI4+5,Journalier_HLV_Inter,25,FALSE),IF(AND(WEEKDAY(FI4,2)=5,COUNTIF(Jours_fériés,FI4+3)),FI27-HLOOKUP(FI4+4,Journalier_HLV_Inter,25,FALSE),IF(COUNTIF(Week_end,FI4),0,IF(COUNTIF(Jours_fériés,FI4),0,FI27-HLOOKUP(FI4+1,Journalier_HLV_Inter,25,FALSE)))))))))))))</f>
        <v>0</v>
      </c>
      <c r="FJ36" s="70">
        <f>IF(WEEKDAY(FJ4,2)=5,(FJ27-HLOOKUP(FJ4+3,Journalier_HLV_Inter,25,FALSE)),IF(AND(WEEKDAY(FJ4,2)=1,COUNTIF(Jours_fériés,AND(FJ4+1,IE+2))),FJ27-HLOOKUP(FJ4+3,Journalier_HLV_Inter,25,FALSE),IF(AND(WEEKDAY(FJ4,2)=1,COUNTIF(Jours_fériés,FJ4+1)),FJ27-HLOOKUP(FJ4+2,Journalier_HLV_Inter,25,FALSE),IF(AND(WEEKDAY(FJ4,2)=2,COUNTIF(Jours_fériés,AND(FJ4+1,FJ4+2))),FJ27-HLOOKUP(FJ4+3,Journalier_HLV_Inter,25,FALSE),IF(AND(WEEKDAY(FJ4,2)=2,COUNTIF(Jours_fériés,FJ4+1)),FJ27-HLOOKUP(FJ4+2,Journalier_HLV_Inter,25,FALSE),IF(AND(WEEKDAY(FJ4,2)=3,COUNTIF(Jours_fériés,AND(FJ4+1,FJ4+2))),FJ27-HLOOKUP(FJ4+5,Journalier_HLV_Inter,25,FALSE),IF(AND(WEEKDAY(FJ4,2)=3,COUNTIF(Jours_fériés,FJ4+1)),FJ27-HLOOKUP(FJ4+2,Journalier_HLV_Inter,25,FALSE),IF(AND(WEEKDAY(FJ4,2)=4,COUNTIF(Jours_fériés,FJ4+1)),FJ27-HLOOKUP(FJ4+4,Journalier_HLV_Inter,25,FALSE),IF(AND(WEEKDAY(FJ4,2)=4,COUNTIF(Jours_fériés,AND(FJ4+1,FJ4+4))),FJ27-HLOOKUP(FJ4+5,Journalier_HLV_Inter,25,FALSE),IF(AND(WEEKDAY(FJ4,2)=5,COUNTIF(Jours_fériés,FJ4+3)),FJ27-HLOOKUP(FJ4+4,Journalier_HLV_Inter,25,FALSE),IF(COUNTIF(Week_end,FJ4),0,IF(COUNTIF(Jours_fériés,FJ4),0,FJ27-HLOOKUP(FJ4+1,Journalier_HLV_Inter,25,FALSE)))))))))))))</f>
        <v>0</v>
      </c>
      <c r="FK36" s="70">
        <f>IF(WEEKDAY(FK4,2)=5,(FK27-HLOOKUP(FK4+3,Journalier_HLV_Inter,25,FALSE)),IF(AND(WEEKDAY(FK4,2)=1,COUNTIF(Jours_fériés,AND(FK4+1,IE+2))),FK27-HLOOKUP(FK4+3,Journalier_HLV_Inter,25,FALSE),IF(AND(WEEKDAY(FK4,2)=1,COUNTIF(Jours_fériés,FK4+1)),FK27-HLOOKUP(FK4+2,Journalier_HLV_Inter,25,FALSE),IF(AND(WEEKDAY(FK4,2)=2,COUNTIF(Jours_fériés,AND(FK4+1,FK4+2))),FK27-HLOOKUP(FK4+3,Journalier_HLV_Inter,25,FALSE),IF(AND(WEEKDAY(FK4,2)=2,COUNTIF(Jours_fériés,FK4+1)),FK27-HLOOKUP(FK4+2,Journalier_HLV_Inter,25,FALSE),IF(AND(WEEKDAY(FK4,2)=3,COUNTIF(Jours_fériés,AND(FK4+1,FK4+2))),FK27-HLOOKUP(FK4+5,Journalier_HLV_Inter,25,FALSE),IF(AND(WEEKDAY(FK4,2)=3,COUNTIF(Jours_fériés,FK4+1)),FK27-HLOOKUP(FK4+2,Journalier_HLV_Inter,25,FALSE),IF(AND(WEEKDAY(FK4,2)=4,COUNTIF(Jours_fériés,FK4+1)),FK27-HLOOKUP(FK4+4,Journalier_HLV_Inter,25,FALSE),IF(AND(WEEKDAY(FK4,2)=4,COUNTIF(Jours_fériés,AND(FK4+1,FK4+4))),FK27-HLOOKUP(FK4+5,Journalier_HLV_Inter,25,FALSE),IF(AND(WEEKDAY(FK4,2)=5,COUNTIF(Jours_fériés,FK4+3)),FK27-HLOOKUP(FK4+4,Journalier_HLV_Inter,25,FALSE),IF(COUNTIF(Week_end,FK4),0,IF(COUNTIF(Jours_fériés,FK4),0,FK27-HLOOKUP(FK4+1,Journalier_HLV_Inter,25,FALSE)))))))))))))</f>
        <v>0</v>
      </c>
      <c r="FL36" s="70">
        <f>IF(WEEKDAY(FL4,2)=5,(FL27-HLOOKUP(FL4+3,Journalier_HLV_Inter,25,FALSE)),IF(AND(WEEKDAY(FL4,2)=1,COUNTIF(Jours_fériés,AND(FL4+1,IE+2))),FL27-HLOOKUP(FL4+3,Journalier_HLV_Inter,25,FALSE),IF(AND(WEEKDAY(FL4,2)=1,COUNTIF(Jours_fériés,FL4+1)),FL27-HLOOKUP(FL4+2,Journalier_HLV_Inter,25,FALSE),IF(AND(WEEKDAY(FL4,2)=2,COUNTIF(Jours_fériés,AND(FL4+1,FL4+2))),FL27-HLOOKUP(FL4+3,Journalier_HLV_Inter,25,FALSE),IF(AND(WEEKDAY(FL4,2)=2,COUNTIF(Jours_fériés,FL4+1)),FL27-HLOOKUP(FL4+2,Journalier_HLV_Inter,25,FALSE),IF(AND(WEEKDAY(FL4,2)=3,COUNTIF(Jours_fériés,AND(FL4+1,FL4+2))),FL27-HLOOKUP(FL4+5,Journalier_HLV_Inter,25,FALSE),IF(AND(WEEKDAY(FL4,2)=3,COUNTIF(Jours_fériés,FL4+1)),FL27-HLOOKUP(FL4+2,Journalier_HLV_Inter,25,FALSE),IF(AND(WEEKDAY(FL4,2)=4,COUNTIF(Jours_fériés,FL4+1)),FL27-HLOOKUP(FL4+4,Journalier_HLV_Inter,25,FALSE),IF(AND(WEEKDAY(FL4,2)=4,COUNTIF(Jours_fériés,AND(FL4+1,FL4+4))),FL27-HLOOKUP(FL4+5,Journalier_HLV_Inter,25,FALSE),IF(AND(WEEKDAY(FL4,2)=5,COUNTIF(Jours_fériés,FL4+3)),FL27-HLOOKUP(FL4+4,Journalier_HLV_Inter,25,FALSE),IF(COUNTIF(Week_end,FL4),0,IF(COUNTIF(Jours_fériés,FL4),0,FL27-HLOOKUP(FL4+1,Journalier_HLV_Inter,25,FALSE)))))))))))))</f>
        <v>0</v>
      </c>
      <c r="FM36" s="70">
        <f>IF(WEEKDAY(FM4,2)=5,(FM27-HLOOKUP(FM4+3,Journalier_HLV_Inter,25,FALSE)),IF(AND(WEEKDAY(FM4,2)=1,COUNTIF(Jours_fériés,AND(FM4+1,IE+2))),FM27-HLOOKUP(FM4+3,Journalier_HLV_Inter,25,FALSE),IF(AND(WEEKDAY(FM4,2)=1,COUNTIF(Jours_fériés,FM4+1)),FM27-HLOOKUP(FM4+2,Journalier_HLV_Inter,25,FALSE),IF(AND(WEEKDAY(FM4,2)=2,COUNTIF(Jours_fériés,AND(FM4+1,FM4+2))),FM27-HLOOKUP(FM4+3,Journalier_HLV_Inter,25,FALSE),IF(AND(WEEKDAY(FM4,2)=2,COUNTIF(Jours_fériés,FM4+1)),FM27-HLOOKUP(FM4+2,Journalier_HLV_Inter,25,FALSE),IF(AND(WEEKDAY(FM4,2)=3,COUNTIF(Jours_fériés,AND(FM4+1,FM4+2))),FM27-HLOOKUP(FM4+5,Journalier_HLV_Inter,25,FALSE),IF(AND(WEEKDAY(FM4,2)=3,COUNTIF(Jours_fériés,FM4+1)),FM27-HLOOKUP(FM4+2,Journalier_HLV_Inter,25,FALSE),IF(AND(WEEKDAY(FM4,2)=4,COUNTIF(Jours_fériés,FM4+1)),FM27-HLOOKUP(FM4+4,Journalier_HLV_Inter,25,FALSE),IF(AND(WEEKDAY(FM4,2)=4,COUNTIF(Jours_fériés,AND(FM4+1,FM4+4))),FM27-HLOOKUP(FM4+5,Journalier_HLV_Inter,25,FALSE),IF(AND(WEEKDAY(FM4,2)=5,COUNTIF(Jours_fériés,FM4+3)),FM27-HLOOKUP(FM4+4,Journalier_HLV_Inter,25,FALSE),IF(COUNTIF(Week_end,FM4),0,IF(COUNTIF(Jours_fériés,FM4),0,FM27-HLOOKUP(FM4+1,Journalier_HLV_Inter,25,FALSE)))))))))))))</f>
        <v>0</v>
      </c>
      <c r="FN36" s="70">
        <f>IF(WEEKDAY(FN4,2)=5,(FN27-HLOOKUP(FN4+3,Journalier_HLV_Inter,25,FALSE)),IF(AND(WEEKDAY(FN4,2)=1,COUNTIF(Jours_fériés,AND(FN4+1,IE+2))),FN27-HLOOKUP(FN4+3,Journalier_HLV_Inter,25,FALSE),IF(AND(WEEKDAY(FN4,2)=1,COUNTIF(Jours_fériés,FN4+1)),FN27-HLOOKUP(FN4+2,Journalier_HLV_Inter,25,FALSE),IF(AND(WEEKDAY(FN4,2)=2,COUNTIF(Jours_fériés,AND(FN4+1,FN4+2))),FN27-HLOOKUP(FN4+3,Journalier_HLV_Inter,25,FALSE),IF(AND(WEEKDAY(FN4,2)=2,COUNTIF(Jours_fériés,FN4+1)),FN27-HLOOKUP(FN4+2,Journalier_HLV_Inter,25,FALSE),IF(AND(WEEKDAY(FN4,2)=3,COUNTIF(Jours_fériés,AND(FN4+1,FN4+2))),FN27-HLOOKUP(FN4+5,Journalier_HLV_Inter,25,FALSE),IF(AND(WEEKDAY(FN4,2)=3,COUNTIF(Jours_fériés,FN4+1)),FN27-HLOOKUP(FN4+2,Journalier_HLV_Inter,25,FALSE),IF(AND(WEEKDAY(FN4,2)=4,COUNTIF(Jours_fériés,FN4+1)),FN27-HLOOKUP(FN4+4,Journalier_HLV_Inter,25,FALSE),IF(AND(WEEKDAY(FN4,2)=4,COUNTIF(Jours_fériés,AND(FN4+1,FN4+4))),FN27-HLOOKUP(FN4+5,Journalier_HLV_Inter,25,FALSE),IF(AND(WEEKDAY(FN4,2)=5,COUNTIF(Jours_fériés,FN4+3)),FN27-HLOOKUP(FN4+4,Journalier_HLV_Inter,25,FALSE),IF(COUNTIF(Week_end,FN4),0,IF(COUNTIF(Jours_fériés,FN4),0,FN27-HLOOKUP(FN4+1,Journalier_HLV_Inter,25,FALSE)))))))))))))</f>
        <v>0</v>
      </c>
      <c r="FO36" s="70">
        <f>IF(WEEKDAY(FO4,2)=5,(FO27-HLOOKUP(FO4+3,Journalier_HLV_Inter,25,FALSE)),IF(AND(WEEKDAY(FO4,2)=1,COUNTIF(Jours_fériés,AND(FO4+1,IE+2))),FO27-HLOOKUP(FO4+3,Journalier_HLV_Inter,25,FALSE),IF(AND(WEEKDAY(FO4,2)=1,COUNTIF(Jours_fériés,FO4+1)),FO27-HLOOKUP(FO4+2,Journalier_HLV_Inter,25,FALSE),IF(AND(WEEKDAY(FO4,2)=2,COUNTIF(Jours_fériés,AND(FO4+1,FO4+2))),FO27-HLOOKUP(FO4+3,Journalier_HLV_Inter,25,FALSE),IF(AND(WEEKDAY(FO4,2)=2,COUNTIF(Jours_fériés,FO4+1)),FO27-HLOOKUP(FO4+2,Journalier_HLV_Inter,25,FALSE),IF(AND(WEEKDAY(FO4,2)=3,COUNTIF(Jours_fériés,AND(FO4+1,FO4+2))),FO27-HLOOKUP(FO4+5,Journalier_HLV_Inter,25,FALSE),IF(AND(WEEKDAY(FO4,2)=3,COUNTIF(Jours_fériés,FO4+1)),FO27-HLOOKUP(FO4+2,Journalier_HLV_Inter,25,FALSE),IF(AND(WEEKDAY(FO4,2)=4,COUNTIF(Jours_fériés,FO4+1)),FO27-HLOOKUP(FO4+4,Journalier_HLV_Inter,25,FALSE),IF(AND(WEEKDAY(FO4,2)=4,COUNTIF(Jours_fériés,AND(FO4+1,FO4+4))),FO27-HLOOKUP(FO4+5,Journalier_HLV_Inter,25,FALSE),IF(AND(WEEKDAY(FO4,2)=5,COUNTIF(Jours_fériés,FO4+3)),FO27-HLOOKUP(FO4+4,Journalier_HLV_Inter,25,FALSE),IF(COUNTIF(Week_end,FO4),0,IF(COUNTIF(Jours_fériés,FO4),0,FO27-HLOOKUP(FO4+1,Journalier_HLV_Inter,25,FALSE)))))))))))))</f>
        <v>0</v>
      </c>
      <c r="FP36" s="70">
        <f>IF(WEEKDAY(FP4,2)=5,(FP27-HLOOKUP(FP4+3,Journalier_HLV_Inter,25,FALSE)),IF(AND(WEEKDAY(FP4,2)=1,COUNTIF(Jours_fériés,AND(FP4+1,IE+2))),FP27-HLOOKUP(FP4+3,Journalier_HLV_Inter,25,FALSE),IF(AND(WEEKDAY(FP4,2)=1,COUNTIF(Jours_fériés,FP4+1)),FP27-HLOOKUP(FP4+2,Journalier_HLV_Inter,25,FALSE),IF(AND(WEEKDAY(FP4,2)=2,COUNTIF(Jours_fériés,AND(FP4+1,FP4+2))),FP27-HLOOKUP(FP4+3,Journalier_HLV_Inter,25,FALSE),IF(AND(WEEKDAY(FP4,2)=2,COUNTIF(Jours_fériés,FP4+1)),FP27-HLOOKUP(FP4+2,Journalier_HLV_Inter,25,FALSE),IF(AND(WEEKDAY(FP4,2)=3,COUNTIF(Jours_fériés,AND(FP4+1,FP4+2))),FP27-HLOOKUP(FP4+5,Journalier_HLV_Inter,25,FALSE),IF(AND(WEEKDAY(FP4,2)=3,COUNTIF(Jours_fériés,FP4+1)),FP27-HLOOKUP(FP4+2,Journalier_HLV_Inter,25,FALSE),IF(AND(WEEKDAY(FP4,2)=4,COUNTIF(Jours_fériés,FP4+1)),FP27-HLOOKUP(FP4+4,Journalier_HLV_Inter,25,FALSE),IF(AND(WEEKDAY(FP4,2)=4,COUNTIF(Jours_fériés,AND(FP4+1,FP4+4))),FP27-HLOOKUP(FP4+5,Journalier_HLV_Inter,25,FALSE),IF(AND(WEEKDAY(FP4,2)=5,COUNTIF(Jours_fériés,FP4+3)),FP27-HLOOKUP(FP4+4,Journalier_HLV_Inter,25,FALSE),IF(COUNTIF(Week_end,FP4),0,IF(COUNTIF(Jours_fériés,FP4),0,FP27-HLOOKUP(FP4+1,Journalier_HLV_Inter,25,FALSE)))))))))))))</f>
        <v>0</v>
      </c>
      <c r="FQ36" s="70">
        <f>IF(WEEKDAY(FQ4,2)=5,(FQ27-HLOOKUP(FQ4+3,Journalier_HLV_Inter,25,FALSE)),IF(AND(WEEKDAY(FQ4,2)=1,COUNTIF(Jours_fériés,AND(FQ4+1,IE+2))),FQ27-HLOOKUP(FQ4+3,Journalier_HLV_Inter,25,FALSE),IF(AND(WEEKDAY(FQ4,2)=1,COUNTIF(Jours_fériés,FQ4+1)),FQ27-HLOOKUP(FQ4+2,Journalier_HLV_Inter,25,FALSE),IF(AND(WEEKDAY(FQ4,2)=2,COUNTIF(Jours_fériés,AND(FQ4+1,FQ4+2))),FQ27-HLOOKUP(FQ4+3,Journalier_HLV_Inter,25,FALSE),IF(AND(WEEKDAY(FQ4,2)=2,COUNTIF(Jours_fériés,FQ4+1)),FQ27-HLOOKUP(FQ4+2,Journalier_HLV_Inter,25,FALSE),IF(AND(WEEKDAY(FQ4,2)=3,COUNTIF(Jours_fériés,AND(FQ4+1,FQ4+2))),FQ27-HLOOKUP(FQ4+5,Journalier_HLV_Inter,25,FALSE),IF(AND(WEEKDAY(FQ4,2)=3,COUNTIF(Jours_fériés,FQ4+1)),FQ27-HLOOKUP(FQ4+2,Journalier_HLV_Inter,25,FALSE),IF(AND(WEEKDAY(FQ4,2)=4,COUNTIF(Jours_fériés,FQ4+1)),FQ27-HLOOKUP(FQ4+4,Journalier_HLV_Inter,25,FALSE),IF(AND(WEEKDAY(FQ4,2)=4,COUNTIF(Jours_fériés,AND(FQ4+1,FQ4+4))),FQ27-HLOOKUP(FQ4+5,Journalier_HLV_Inter,25,FALSE),IF(AND(WEEKDAY(FQ4,2)=5,COUNTIF(Jours_fériés,FQ4+3)),FQ27-HLOOKUP(FQ4+4,Journalier_HLV_Inter,25,FALSE),IF(COUNTIF(Week_end,FQ4),0,IF(COUNTIF(Jours_fériés,FQ4),0,FQ27-HLOOKUP(FQ4+1,Journalier_HLV_Inter,25,FALSE)))))))))))))</f>
        <v>0</v>
      </c>
      <c r="FR36" s="70">
        <f>IF(WEEKDAY(FR4,2)=5,(FR27-HLOOKUP(FR4+3,Journalier_HLV_Inter,25,FALSE)),IF(AND(WEEKDAY(FR4,2)=1,COUNTIF(Jours_fériés,AND(FR4+1,IE+2))),FR27-HLOOKUP(FR4+3,Journalier_HLV_Inter,25,FALSE),IF(AND(WEEKDAY(FR4,2)=1,COUNTIF(Jours_fériés,FR4+1)),FR27-HLOOKUP(FR4+2,Journalier_HLV_Inter,25,FALSE),IF(AND(WEEKDAY(FR4,2)=2,COUNTIF(Jours_fériés,AND(FR4+1,FR4+2))),FR27-HLOOKUP(FR4+3,Journalier_HLV_Inter,25,FALSE),IF(AND(WEEKDAY(FR4,2)=2,COUNTIF(Jours_fériés,FR4+1)),FR27-HLOOKUP(FR4+2,Journalier_HLV_Inter,25,FALSE),IF(AND(WEEKDAY(FR4,2)=3,COUNTIF(Jours_fériés,AND(FR4+1,FR4+2))),FR27-HLOOKUP(FR4+5,Journalier_HLV_Inter,25,FALSE),IF(AND(WEEKDAY(FR4,2)=3,COUNTIF(Jours_fériés,FR4+1)),FR27-HLOOKUP(FR4+2,Journalier_HLV_Inter,25,FALSE),IF(AND(WEEKDAY(FR4,2)=4,COUNTIF(Jours_fériés,FR4+1)),FR27-HLOOKUP(FR4+4,Journalier_HLV_Inter,25,FALSE),IF(AND(WEEKDAY(FR4,2)=4,COUNTIF(Jours_fériés,AND(FR4+1,FR4+4))),FR27-HLOOKUP(FR4+5,Journalier_HLV_Inter,25,FALSE),IF(AND(WEEKDAY(FR4,2)=5,COUNTIF(Jours_fériés,FR4+3)),FR27-HLOOKUP(FR4+4,Journalier_HLV_Inter,25,FALSE),IF(COUNTIF(Week_end,FR4),0,IF(COUNTIF(Jours_fériés,FR4),0,FR27-HLOOKUP(FR4+1,Journalier_HLV_Inter,25,FALSE)))))))))))))</f>
        <v>0</v>
      </c>
      <c r="FS36" s="70">
        <f>IF(WEEKDAY(FS4,2)=5,(FS27-HLOOKUP(FS4+3,Journalier_HLV_Inter,25,FALSE)),IF(AND(WEEKDAY(FS4,2)=1,COUNTIF(Jours_fériés,AND(FS4+1,IE+2))),FS27-HLOOKUP(FS4+3,Journalier_HLV_Inter,25,FALSE),IF(AND(WEEKDAY(FS4,2)=1,COUNTIF(Jours_fériés,FS4+1)),FS27-HLOOKUP(FS4+2,Journalier_HLV_Inter,25,FALSE),IF(AND(WEEKDAY(FS4,2)=2,COUNTIF(Jours_fériés,AND(FS4+1,FS4+2))),FS27-HLOOKUP(FS4+3,Journalier_HLV_Inter,25,FALSE),IF(AND(WEEKDAY(FS4,2)=2,COUNTIF(Jours_fériés,FS4+1)),FS27-HLOOKUP(FS4+2,Journalier_HLV_Inter,25,FALSE),IF(AND(WEEKDAY(FS4,2)=3,COUNTIF(Jours_fériés,AND(FS4+1,FS4+2))),FS27-HLOOKUP(FS4+5,Journalier_HLV_Inter,25,FALSE),IF(AND(WEEKDAY(FS4,2)=3,COUNTIF(Jours_fériés,FS4+1)),FS27-HLOOKUP(FS4+2,Journalier_HLV_Inter,25,FALSE),IF(AND(WEEKDAY(FS4,2)=4,COUNTIF(Jours_fériés,FS4+1)),FS27-HLOOKUP(FS4+4,Journalier_HLV_Inter,25,FALSE),IF(AND(WEEKDAY(FS4,2)=4,COUNTIF(Jours_fériés,AND(FS4+1,FS4+4))),FS27-HLOOKUP(FS4+5,Journalier_HLV_Inter,25,FALSE),IF(AND(WEEKDAY(FS4,2)=5,COUNTIF(Jours_fériés,FS4+3)),FS27-HLOOKUP(FS4+4,Journalier_HLV_Inter,25,FALSE),IF(COUNTIF(Week_end,FS4),0,IF(COUNTIF(Jours_fériés,FS4),0,FS27-HLOOKUP(FS4+1,Journalier_HLV_Inter,25,FALSE)))))))))))))</f>
        <v>0</v>
      </c>
      <c r="FT36" s="70">
        <f>IF(WEEKDAY(FT4,2)=5,(FT27-HLOOKUP(FT4+3,Journalier_HLV_Inter,25,FALSE)),IF(AND(WEEKDAY(FT4,2)=1,COUNTIF(Jours_fériés,AND(FT4+1,IE+2))),FT27-HLOOKUP(FT4+3,Journalier_HLV_Inter,25,FALSE),IF(AND(WEEKDAY(FT4,2)=1,COUNTIF(Jours_fériés,FT4+1)),FT27-HLOOKUP(FT4+2,Journalier_HLV_Inter,25,FALSE),IF(AND(WEEKDAY(FT4,2)=2,COUNTIF(Jours_fériés,AND(FT4+1,FT4+2))),FT27-HLOOKUP(FT4+3,Journalier_HLV_Inter,25,FALSE),IF(AND(WEEKDAY(FT4,2)=2,COUNTIF(Jours_fériés,FT4+1)),FT27-HLOOKUP(FT4+2,Journalier_HLV_Inter,25,FALSE),IF(AND(WEEKDAY(FT4,2)=3,COUNTIF(Jours_fériés,AND(FT4+1,FT4+2))),FT27-HLOOKUP(FT4+5,Journalier_HLV_Inter,25,FALSE),IF(AND(WEEKDAY(FT4,2)=3,COUNTIF(Jours_fériés,FT4+1)),FT27-HLOOKUP(FT4+2,Journalier_HLV_Inter,25,FALSE),IF(AND(WEEKDAY(FT4,2)=4,COUNTIF(Jours_fériés,FT4+1)),FT27-HLOOKUP(FT4+4,Journalier_HLV_Inter,25,FALSE),IF(AND(WEEKDAY(FT4,2)=4,COUNTIF(Jours_fériés,AND(FT4+1,FT4+4))),FT27-HLOOKUP(FT4+5,Journalier_HLV_Inter,25,FALSE),IF(AND(WEEKDAY(FT4,2)=5,COUNTIF(Jours_fériés,FT4+3)),FT27-HLOOKUP(FT4+4,Journalier_HLV_Inter,25,FALSE),IF(COUNTIF(Week_end,FT4),0,IF(COUNTIF(Jours_fériés,FT4),0,FT27-HLOOKUP(FT4+1,Journalier_HLV_Inter,25,FALSE)))))))))))))</f>
        <v>0</v>
      </c>
      <c r="FU36" s="70">
        <f>IF(WEEKDAY(FU4,2)=5,(FU27-HLOOKUP(FU4+3,Journalier_HLV_Inter,25,FALSE)),IF(AND(WEEKDAY(FU4,2)=1,COUNTIF(Jours_fériés,AND(FU4+1,IE+2))),FU27-HLOOKUP(FU4+3,Journalier_HLV_Inter,25,FALSE),IF(AND(WEEKDAY(FU4,2)=1,COUNTIF(Jours_fériés,FU4+1)),FU27-HLOOKUP(FU4+2,Journalier_HLV_Inter,25,FALSE),IF(AND(WEEKDAY(FU4,2)=2,COUNTIF(Jours_fériés,AND(FU4+1,FU4+2))),FU27-HLOOKUP(FU4+3,Journalier_HLV_Inter,25,FALSE),IF(AND(WEEKDAY(FU4,2)=2,COUNTIF(Jours_fériés,FU4+1)),FU27-HLOOKUP(FU4+2,Journalier_HLV_Inter,25,FALSE),IF(AND(WEEKDAY(FU4,2)=3,COUNTIF(Jours_fériés,AND(FU4+1,FU4+2))),FU27-HLOOKUP(FU4+5,Journalier_HLV_Inter,25,FALSE),IF(AND(WEEKDAY(FU4,2)=3,COUNTIF(Jours_fériés,FU4+1)),FU27-HLOOKUP(FU4+2,Journalier_HLV_Inter,25,FALSE),IF(AND(WEEKDAY(FU4,2)=4,COUNTIF(Jours_fériés,FU4+1)),FU27-HLOOKUP(FU4+4,Journalier_HLV_Inter,25,FALSE),IF(AND(WEEKDAY(FU4,2)=4,COUNTIF(Jours_fériés,AND(FU4+1,FU4+4))),FU27-HLOOKUP(FU4+5,Journalier_HLV_Inter,25,FALSE),IF(AND(WEEKDAY(FU4,2)=5,COUNTIF(Jours_fériés,FU4+3)),FU27-HLOOKUP(FU4+4,Journalier_HLV_Inter,25,FALSE),IF(COUNTIF(Week_end,FU4),0,IF(COUNTIF(Jours_fériés,FU4),0,FU27-HLOOKUP(FU4+1,Journalier_HLV_Inter,25,FALSE)))))))))))))</f>
        <v>0</v>
      </c>
      <c r="FV36" s="70">
        <f>IF(WEEKDAY(FV4,2)=5,(FV27-HLOOKUP(FV4+3,Journalier_HLV_Inter,25,FALSE)),IF(AND(WEEKDAY(FV4,2)=1,COUNTIF(Jours_fériés,AND(FV4+1,IE+2))),FV27-HLOOKUP(FV4+3,Journalier_HLV_Inter,25,FALSE),IF(AND(WEEKDAY(FV4,2)=1,COUNTIF(Jours_fériés,FV4+1)),FV27-HLOOKUP(FV4+2,Journalier_HLV_Inter,25,FALSE),IF(AND(WEEKDAY(FV4,2)=2,COUNTIF(Jours_fériés,AND(FV4+1,FV4+2))),FV27-HLOOKUP(FV4+3,Journalier_HLV_Inter,25,FALSE),IF(AND(WEEKDAY(FV4,2)=2,COUNTIF(Jours_fériés,FV4+1)),FV27-HLOOKUP(FV4+2,Journalier_HLV_Inter,25,FALSE),IF(AND(WEEKDAY(FV4,2)=3,COUNTIF(Jours_fériés,AND(FV4+1,FV4+2))),FV27-HLOOKUP(FV4+5,Journalier_HLV_Inter,25,FALSE),IF(AND(WEEKDAY(FV4,2)=3,COUNTIF(Jours_fériés,FV4+1)),FV27-HLOOKUP(FV4+2,Journalier_HLV_Inter,25,FALSE),IF(AND(WEEKDAY(FV4,2)=4,COUNTIF(Jours_fériés,FV4+1)),FV27-HLOOKUP(FV4+4,Journalier_HLV_Inter,25,FALSE),IF(AND(WEEKDAY(FV4,2)=4,COUNTIF(Jours_fériés,AND(FV4+1,FV4+4))),FV27-HLOOKUP(FV4+5,Journalier_HLV_Inter,25,FALSE),IF(AND(WEEKDAY(FV4,2)=5,COUNTIF(Jours_fériés,FV4+3)),FV27-HLOOKUP(FV4+4,Journalier_HLV_Inter,25,FALSE),IF(COUNTIF(Week_end,FV4),0,IF(COUNTIF(Jours_fériés,FV4),0,FV27-HLOOKUP(FV4+1,Journalier_HLV_Inter,25,FALSE)))))))))))))</f>
        <v>0</v>
      </c>
      <c r="FW36" s="70">
        <f>IF(WEEKDAY(FW4,2)=5,(FW27-HLOOKUP(FW4+3,Journalier_HLV_Inter,25,FALSE)),IF(AND(WEEKDAY(FW4,2)=1,COUNTIF(Jours_fériés,AND(FW4+1,IE+2))),FW27-HLOOKUP(FW4+3,Journalier_HLV_Inter,25,FALSE),IF(AND(WEEKDAY(FW4,2)=1,COUNTIF(Jours_fériés,FW4+1)),FW27-HLOOKUP(FW4+2,Journalier_HLV_Inter,25,FALSE),IF(AND(WEEKDAY(FW4,2)=2,COUNTIF(Jours_fériés,AND(FW4+1,FW4+2))),FW27-HLOOKUP(FW4+3,Journalier_HLV_Inter,25,FALSE),IF(AND(WEEKDAY(FW4,2)=2,COUNTIF(Jours_fériés,FW4+1)),FW27-HLOOKUP(FW4+2,Journalier_HLV_Inter,25,FALSE),IF(AND(WEEKDAY(FW4,2)=3,COUNTIF(Jours_fériés,AND(FW4+1,FW4+2))),FW27-HLOOKUP(FW4+5,Journalier_HLV_Inter,25,FALSE),IF(AND(WEEKDAY(FW4,2)=3,COUNTIF(Jours_fériés,FW4+1)),FW27-HLOOKUP(FW4+2,Journalier_HLV_Inter,25,FALSE),IF(AND(WEEKDAY(FW4,2)=4,COUNTIF(Jours_fériés,FW4+1)),FW27-HLOOKUP(FW4+4,Journalier_HLV_Inter,25,FALSE),IF(AND(WEEKDAY(FW4,2)=4,COUNTIF(Jours_fériés,AND(FW4+1,FW4+4))),FW27-HLOOKUP(FW4+5,Journalier_HLV_Inter,25,FALSE),IF(AND(WEEKDAY(FW4,2)=5,COUNTIF(Jours_fériés,FW4+3)),FW27-HLOOKUP(FW4+4,Journalier_HLV_Inter,25,FALSE),IF(COUNTIF(Week_end,FW4),0,IF(COUNTIF(Jours_fériés,FW4),0,FW27-HLOOKUP(FW4+1,Journalier_HLV_Inter,25,FALSE)))))))))))))</f>
        <v>0</v>
      </c>
      <c r="FX36" s="70">
        <f>IF(WEEKDAY(FX4,2)=5,(FX27-HLOOKUP(FX4+3,Journalier_HLV_Inter,25,FALSE)),IF(AND(WEEKDAY(FX4,2)=1,COUNTIF(Jours_fériés,AND(FX4+1,IE+2))),FX27-HLOOKUP(FX4+3,Journalier_HLV_Inter,25,FALSE),IF(AND(WEEKDAY(FX4,2)=1,COUNTIF(Jours_fériés,FX4+1)),FX27-HLOOKUP(FX4+2,Journalier_HLV_Inter,25,FALSE),IF(AND(WEEKDAY(FX4,2)=2,COUNTIF(Jours_fériés,AND(FX4+1,FX4+2))),FX27-HLOOKUP(FX4+3,Journalier_HLV_Inter,25,FALSE),IF(AND(WEEKDAY(FX4,2)=2,COUNTIF(Jours_fériés,FX4+1)),FX27-HLOOKUP(FX4+2,Journalier_HLV_Inter,25,FALSE),IF(AND(WEEKDAY(FX4,2)=3,COUNTIF(Jours_fériés,AND(FX4+1,FX4+2))),FX27-HLOOKUP(FX4+5,Journalier_HLV_Inter,25,FALSE),IF(AND(WEEKDAY(FX4,2)=3,COUNTIF(Jours_fériés,FX4+1)),FX27-HLOOKUP(FX4+2,Journalier_HLV_Inter,25,FALSE),IF(AND(WEEKDAY(FX4,2)=4,COUNTIF(Jours_fériés,FX4+1)),FX27-HLOOKUP(FX4+4,Journalier_HLV_Inter,25,FALSE),IF(AND(WEEKDAY(FX4,2)=4,COUNTIF(Jours_fériés,AND(FX4+1,FX4+4))),FX27-HLOOKUP(FX4+5,Journalier_HLV_Inter,25,FALSE),IF(AND(WEEKDAY(FX4,2)=5,COUNTIF(Jours_fériés,FX4+3)),FX27-HLOOKUP(FX4+4,Journalier_HLV_Inter,25,FALSE),IF(COUNTIF(Week_end,FX4),0,IF(COUNTIF(Jours_fériés,FX4),0,FX27-HLOOKUP(FX4+1,Journalier_HLV_Inter,25,FALSE)))))))))))))</f>
        <v>0</v>
      </c>
      <c r="FY36" s="70">
        <f>IF(WEEKDAY(FY4,2)=5,(FY27-HLOOKUP(FY4+3,Journalier_HLV_Inter,25,FALSE)),IF(AND(WEEKDAY(FY4,2)=1,COUNTIF(Jours_fériés,AND(FY4+1,IE+2))),FY27-HLOOKUP(FY4+3,Journalier_HLV_Inter,25,FALSE),IF(AND(WEEKDAY(FY4,2)=1,COUNTIF(Jours_fériés,FY4+1)),FY27-HLOOKUP(FY4+2,Journalier_HLV_Inter,25,FALSE),IF(AND(WEEKDAY(FY4,2)=2,COUNTIF(Jours_fériés,AND(FY4+1,FY4+2))),FY27-HLOOKUP(FY4+3,Journalier_HLV_Inter,25,FALSE),IF(AND(WEEKDAY(FY4,2)=2,COUNTIF(Jours_fériés,FY4+1)),FY27-HLOOKUP(FY4+2,Journalier_HLV_Inter,25,FALSE),IF(AND(WEEKDAY(FY4,2)=3,COUNTIF(Jours_fériés,AND(FY4+1,FY4+2))),FY27-HLOOKUP(FY4+5,Journalier_HLV_Inter,25,FALSE),IF(AND(WEEKDAY(FY4,2)=3,COUNTIF(Jours_fériés,FY4+1)),FY27-HLOOKUP(FY4+2,Journalier_HLV_Inter,25,FALSE),IF(AND(WEEKDAY(FY4,2)=4,COUNTIF(Jours_fériés,FY4+1)),FY27-HLOOKUP(FY4+4,Journalier_HLV_Inter,25,FALSE),IF(AND(WEEKDAY(FY4,2)=4,COUNTIF(Jours_fériés,AND(FY4+1,FY4+4))),FY27-HLOOKUP(FY4+5,Journalier_HLV_Inter,25,FALSE),IF(AND(WEEKDAY(FY4,2)=5,COUNTIF(Jours_fériés,FY4+3)),FY27-HLOOKUP(FY4+4,Journalier_HLV_Inter,25,FALSE),IF(COUNTIF(Week_end,FY4),0,IF(COUNTIF(Jours_fériés,FY4),0,FY27-HLOOKUP(FY4+1,Journalier_HLV_Inter,25,FALSE)))))))))))))</f>
        <v>0</v>
      </c>
      <c r="FZ36" s="70">
        <f>IF(WEEKDAY(FZ4,2)=5,(FZ27-HLOOKUP(FZ4+3,Journalier_HLV_Inter,25,FALSE)),IF(AND(WEEKDAY(FZ4,2)=1,COUNTIF(Jours_fériés,AND(FZ4+1,IE+2))),FZ27-HLOOKUP(FZ4+3,Journalier_HLV_Inter,25,FALSE),IF(AND(WEEKDAY(FZ4,2)=1,COUNTIF(Jours_fériés,FZ4+1)),FZ27-HLOOKUP(FZ4+2,Journalier_HLV_Inter,25,FALSE),IF(AND(WEEKDAY(FZ4,2)=2,COUNTIF(Jours_fériés,AND(FZ4+1,FZ4+2))),FZ27-HLOOKUP(FZ4+3,Journalier_HLV_Inter,25,FALSE),IF(AND(WEEKDAY(FZ4,2)=2,COUNTIF(Jours_fériés,FZ4+1)),FZ27-HLOOKUP(FZ4+2,Journalier_HLV_Inter,25,FALSE),IF(AND(WEEKDAY(FZ4,2)=3,COUNTIF(Jours_fériés,AND(FZ4+1,FZ4+2))),FZ27-HLOOKUP(FZ4+5,Journalier_HLV_Inter,25,FALSE),IF(AND(WEEKDAY(FZ4,2)=3,COUNTIF(Jours_fériés,FZ4+1)),FZ27-HLOOKUP(FZ4+2,Journalier_HLV_Inter,25,FALSE),IF(AND(WEEKDAY(FZ4,2)=4,COUNTIF(Jours_fériés,FZ4+1)),FZ27-HLOOKUP(FZ4+4,Journalier_HLV_Inter,25,FALSE),IF(AND(WEEKDAY(FZ4,2)=4,COUNTIF(Jours_fériés,AND(FZ4+1,FZ4+4))),FZ27-HLOOKUP(FZ4+5,Journalier_HLV_Inter,25,FALSE),IF(AND(WEEKDAY(FZ4,2)=5,COUNTIF(Jours_fériés,FZ4+3)),FZ27-HLOOKUP(FZ4+4,Journalier_HLV_Inter,25,FALSE),IF(COUNTIF(Week_end,FZ4),0,IF(COUNTIF(Jours_fériés,FZ4),0,FZ27-HLOOKUP(FZ4+1,Journalier_HLV_Inter,25,FALSE)))))))))))))</f>
        <v>0</v>
      </c>
      <c r="GA36" s="70">
        <f>IF(WEEKDAY(GA4,2)=5,(GA27-HLOOKUP(GA4+3,Journalier_HLV_Inter,25,FALSE)),IF(AND(WEEKDAY(GA4,2)=1,COUNTIF(Jours_fériés,AND(GA4+1,IE+2))),GA27-HLOOKUP(GA4+3,Journalier_HLV_Inter,25,FALSE),IF(AND(WEEKDAY(GA4,2)=1,COUNTIF(Jours_fériés,GA4+1)),GA27-HLOOKUP(GA4+2,Journalier_HLV_Inter,25,FALSE),IF(AND(WEEKDAY(GA4,2)=2,COUNTIF(Jours_fériés,AND(GA4+1,GA4+2))),GA27-HLOOKUP(GA4+3,Journalier_HLV_Inter,25,FALSE),IF(AND(WEEKDAY(GA4,2)=2,COUNTIF(Jours_fériés,GA4+1)),GA27-HLOOKUP(GA4+2,Journalier_HLV_Inter,25,FALSE),IF(AND(WEEKDAY(GA4,2)=3,COUNTIF(Jours_fériés,AND(GA4+1,GA4+2))),GA27-HLOOKUP(GA4+5,Journalier_HLV_Inter,25,FALSE),IF(AND(WEEKDAY(GA4,2)=3,COUNTIF(Jours_fériés,GA4+1)),GA27-HLOOKUP(GA4+2,Journalier_HLV_Inter,25,FALSE),IF(AND(WEEKDAY(GA4,2)=4,COUNTIF(Jours_fériés,GA4+1)),GA27-HLOOKUP(GA4+4,Journalier_HLV_Inter,25,FALSE),IF(AND(WEEKDAY(GA4,2)=4,COUNTIF(Jours_fériés,AND(GA4+1,GA4+4))),GA27-HLOOKUP(GA4+5,Journalier_HLV_Inter,25,FALSE),IF(AND(WEEKDAY(GA4,2)=5,COUNTIF(Jours_fériés,GA4+3)),GA27-HLOOKUP(GA4+4,Journalier_HLV_Inter,25,FALSE),IF(COUNTIF(Week_end,GA4),0,IF(COUNTIF(Jours_fériés,GA4),0,GA27-HLOOKUP(GA4+1,Journalier_HLV_Inter,25,FALSE)))))))))))))</f>
        <v>0</v>
      </c>
      <c r="GB36" s="70">
        <f>IF(WEEKDAY(GB4,2)=5,(GB27-HLOOKUP(GB4+3,Journalier_HLV_Inter,25,FALSE)),IF(AND(WEEKDAY(GB4,2)=1,COUNTIF(Jours_fériés,AND(GB4+1,IE+2))),GB27-HLOOKUP(GB4+3,Journalier_HLV_Inter,25,FALSE),IF(AND(WEEKDAY(GB4,2)=1,COUNTIF(Jours_fériés,GB4+1)),GB27-HLOOKUP(GB4+2,Journalier_HLV_Inter,25,FALSE),IF(AND(WEEKDAY(GB4,2)=2,COUNTIF(Jours_fériés,AND(GB4+1,GB4+2))),GB27-HLOOKUP(GB4+3,Journalier_HLV_Inter,25,FALSE),IF(AND(WEEKDAY(GB4,2)=2,COUNTIF(Jours_fériés,GB4+1)),GB27-HLOOKUP(GB4+2,Journalier_HLV_Inter,25,FALSE),IF(AND(WEEKDAY(GB4,2)=3,COUNTIF(Jours_fériés,AND(GB4+1,GB4+2))),GB27-HLOOKUP(GB4+5,Journalier_HLV_Inter,25,FALSE),IF(AND(WEEKDAY(GB4,2)=3,COUNTIF(Jours_fériés,GB4+1)),GB27-HLOOKUP(GB4+2,Journalier_HLV_Inter,25,FALSE),IF(AND(WEEKDAY(GB4,2)=4,COUNTIF(Jours_fériés,GB4+1)),GB27-HLOOKUP(GB4+4,Journalier_HLV_Inter,25,FALSE),IF(AND(WEEKDAY(GB4,2)=4,COUNTIF(Jours_fériés,AND(GB4+1,GB4+4))),GB27-HLOOKUP(GB4+5,Journalier_HLV_Inter,25,FALSE),IF(AND(WEEKDAY(GB4,2)=5,COUNTIF(Jours_fériés,GB4+3)),GB27-HLOOKUP(GB4+4,Journalier_HLV_Inter,25,FALSE),IF(COUNTIF(Week_end,GB4),0,IF(COUNTIF(Jours_fériés,GB4),0,GB27-HLOOKUP(GB4+1,Journalier_HLV_Inter,25,FALSE)))))))))))))</f>
        <v>0</v>
      </c>
      <c r="GC36" s="70">
        <f>IF(WEEKDAY(GC4,2)=5,(GC27-HLOOKUP(GC4+3,Journalier_HLV_Inter,25,FALSE)),IF(AND(WEEKDAY(GC4,2)=1,COUNTIF(Jours_fériés,AND(GC4+1,IE+2))),GC27-HLOOKUP(GC4+3,Journalier_HLV_Inter,25,FALSE),IF(AND(WEEKDAY(GC4,2)=1,COUNTIF(Jours_fériés,GC4+1)),GC27-HLOOKUP(GC4+2,Journalier_HLV_Inter,25,FALSE),IF(AND(WEEKDAY(GC4,2)=2,COUNTIF(Jours_fériés,AND(GC4+1,GC4+2))),GC27-HLOOKUP(GC4+3,Journalier_HLV_Inter,25,FALSE),IF(AND(WEEKDAY(GC4,2)=2,COUNTIF(Jours_fériés,GC4+1)),GC27-HLOOKUP(GC4+2,Journalier_HLV_Inter,25,FALSE),IF(AND(WEEKDAY(GC4,2)=3,COUNTIF(Jours_fériés,AND(GC4+1,GC4+2))),GC27-HLOOKUP(GC4+5,Journalier_HLV_Inter,25,FALSE),IF(AND(WEEKDAY(GC4,2)=3,COUNTIF(Jours_fériés,GC4+1)),GC27-HLOOKUP(GC4+2,Journalier_HLV_Inter,25,FALSE),IF(AND(WEEKDAY(GC4,2)=4,COUNTIF(Jours_fériés,GC4+1)),GC27-HLOOKUP(GC4+4,Journalier_HLV_Inter,25,FALSE),IF(AND(WEEKDAY(GC4,2)=4,COUNTIF(Jours_fériés,AND(GC4+1,GC4+4))),GC27-HLOOKUP(GC4+5,Journalier_HLV_Inter,25,FALSE),IF(AND(WEEKDAY(GC4,2)=5,COUNTIF(Jours_fériés,GC4+3)),GC27-HLOOKUP(GC4+4,Journalier_HLV_Inter,25,FALSE),IF(COUNTIF(Week_end,GC4),0,IF(COUNTIF(Jours_fériés,GC4),0,GC27-HLOOKUP(GC4+1,Journalier_HLV_Inter,25,FALSE)))))))))))))</f>
        <v>0</v>
      </c>
      <c r="GD36" s="70">
        <f>IF(WEEKDAY(GD4,2)=5,(GD27-HLOOKUP(GD4+3,Journalier_HLV_Inter,25,FALSE)),IF(AND(WEEKDAY(GD4,2)=1,COUNTIF(Jours_fériés,AND(GD4+1,IE+2))),GD27-HLOOKUP(GD4+3,Journalier_HLV_Inter,25,FALSE),IF(AND(WEEKDAY(GD4,2)=1,COUNTIF(Jours_fériés,GD4+1)),GD27-HLOOKUP(GD4+2,Journalier_HLV_Inter,25,FALSE),IF(AND(WEEKDAY(GD4,2)=2,COUNTIF(Jours_fériés,AND(GD4+1,GD4+2))),GD27-HLOOKUP(GD4+3,Journalier_HLV_Inter,25,FALSE),IF(AND(WEEKDAY(GD4,2)=2,COUNTIF(Jours_fériés,GD4+1)),GD27-HLOOKUP(GD4+2,Journalier_HLV_Inter,25,FALSE),IF(AND(WEEKDAY(GD4,2)=3,COUNTIF(Jours_fériés,AND(GD4+1,GD4+2))),GD27-HLOOKUP(GD4+5,Journalier_HLV_Inter,25,FALSE),IF(AND(WEEKDAY(GD4,2)=3,COUNTIF(Jours_fériés,GD4+1)),GD27-HLOOKUP(GD4+2,Journalier_HLV_Inter,25,FALSE),IF(AND(WEEKDAY(GD4,2)=4,COUNTIF(Jours_fériés,GD4+1)),GD27-HLOOKUP(GD4+4,Journalier_HLV_Inter,25,FALSE),IF(AND(WEEKDAY(GD4,2)=4,COUNTIF(Jours_fériés,AND(GD4+1,GD4+4))),GD27-HLOOKUP(GD4+5,Journalier_HLV_Inter,25,FALSE),IF(AND(WEEKDAY(GD4,2)=5,COUNTIF(Jours_fériés,GD4+3)),GD27-HLOOKUP(GD4+4,Journalier_HLV_Inter,25,FALSE),IF(COUNTIF(Week_end,GD4),0,IF(COUNTIF(Jours_fériés,GD4),0,GD27-HLOOKUP(GD4+1,Journalier_HLV_Inter,25,FALSE)))))))))))))</f>
        <v>0</v>
      </c>
      <c r="GE36" s="70">
        <f>IF(WEEKDAY(GE4,2)=5,(GE27-HLOOKUP(GE4+3,Journalier_HLV_Inter,25,FALSE)),IF(AND(WEEKDAY(GE4,2)=1,COUNTIF(Jours_fériés,AND(GE4+1,IE+2))),GE27-HLOOKUP(GE4+3,Journalier_HLV_Inter,25,FALSE),IF(AND(WEEKDAY(GE4,2)=1,COUNTIF(Jours_fériés,GE4+1)),GE27-HLOOKUP(GE4+2,Journalier_HLV_Inter,25,FALSE),IF(AND(WEEKDAY(GE4,2)=2,COUNTIF(Jours_fériés,AND(GE4+1,GE4+2))),GE27-HLOOKUP(GE4+3,Journalier_HLV_Inter,25,FALSE),IF(AND(WEEKDAY(GE4,2)=2,COUNTIF(Jours_fériés,GE4+1)),GE27-HLOOKUP(GE4+2,Journalier_HLV_Inter,25,FALSE),IF(AND(WEEKDAY(GE4,2)=3,COUNTIF(Jours_fériés,AND(GE4+1,GE4+2))),GE27-HLOOKUP(GE4+5,Journalier_HLV_Inter,25,FALSE),IF(AND(WEEKDAY(GE4,2)=3,COUNTIF(Jours_fériés,GE4+1)),GE27-HLOOKUP(GE4+2,Journalier_HLV_Inter,25,FALSE),IF(AND(WEEKDAY(GE4,2)=4,COUNTIF(Jours_fériés,GE4+1)),GE27-HLOOKUP(GE4+4,Journalier_HLV_Inter,25,FALSE),IF(AND(WEEKDAY(GE4,2)=4,COUNTIF(Jours_fériés,AND(GE4+1,GE4+4))),GE27-HLOOKUP(GE4+5,Journalier_HLV_Inter,25,FALSE),IF(AND(WEEKDAY(GE4,2)=5,COUNTIF(Jours_fériés,GE4+3)),GE27-HLOOKUP(GE4+4,Journalier_HLV_Inter,25,FALSE),IF(COUNTIF(Week_end,GE4),0,IF(COUNTIF(Jours_fériés,GE4),0,GE27-HLOOKUP(GE4+1,Journalier_HLV_Inter,25,FALSE)))))))))))))</f>
        <v>0</v>
      </c>
      <c r="GF36" s="70">
        <f>IF(WEEKDAY(GF4,2)=5,(GF27-HLOOKUP(GF4+3,Journalier_HLV_Inter,25,FALSE)),IF(AND(WEEKDAY(GF4,2)=1,COUNTIF(Jours_fériés,AND(GF4+1,IE+2))),GF27-HLOOKUP(GF4+3,Journalier_HLV_Inter,25,FALSE),IF(AND(WEEKDAY(GF4,2)=1,COUNTIF(Jours_fériés,GF4+1)),GF27-HLOOKUP(GF4+2,Journalier_HLV_Inter,25,FALSE),IF(AND(WEEKDAY(GF4,2)=2,COUNTIF(Jours_fériés,AND(GF4+1,GF4+2))),GF27-HLOOKUP(GF4+3,Journalier_HLV_Inter,25,FALSE),IF(AND(WEEKDAY(GF4,2)=2,COUNTIF(Jours_fériés,GF4+1)),GF27-HLOOKUP(GF4+2,Journalier_HLV_Inter,25,FALSE),IF(AND(WEEKDAY(GF4,2)=3,COUNTIF(Jours_fériés,AND(GF4+1,GF4+2))),GF27-HLOOKUP(GF4+5,Journalier_HLV_Inter,25,FALSE),IF(AND(WEEKDAY(GF4,2)=3,COUNTIF(Jours_fériés,GF4+1)),GF27-HLOOKUP(GF4+2,Journalier_HLV_Inter,25,FALSE),IF(AND(WEEKDAY(GF4,2)=4,COUNTIF(Jours_fériés,GF4+1)),GF27-HLOOKUP(GF4+4,Journalier_HLV_Inter,25,FALSE),IF(AND(WEEKDAY(GF4,2)=4,COUNTIF(Jours_fériés,AND(GF4+1,GF4+4))),GF27-HLOOKUP(GF4+5,Journalier_HLV_Inter,25,FALSE),IF(AND(WEEKDAY(GF4,2)=5,COUNTIF(Jours_fériés,GF4+3)),GF27-HLOOKUP(GF4+4,Journalier_HLV_Inter,25,FALSE),IF(COUNTIF(Week_end,GF4),0,IF(COUNTIF(Jours_fériés,GF4),0,GF27-HLOOKUP(GF4+1,Journalier_HLV_Inter,25,FALSE)))))))))))))</f>
        <v>0</v>
      </c>
      <c r="GG36" s="70">
        <f>IF(WEEKDAY(GG4,2)=5,(GG27-HLOOKUP(GG4+3,Journalier_HLV_Inter,25,FALSE)),IF(AND(WEEKDAY(GG4,2)=1,COUNTIF(Jours_fériés,AND(GG4+1,IE+2))),GG27-HLOOKUP(GG4+3,Journalier_HLV_Inter,25,FALSE),IF(AND(WEEKDAY(GG4,2)=1,COUNTIF(Jours_fériés,GG4+1)),GG27-HLOOKUP(GG4+2,Journalier_HLV_Inter,25,FALSE),IF(AND(WEEKDAY(GG4,2)=2,COUNTIF(Jours_fériés,AND(GG4+1,GG4+2))),GG27-HLOOKUP(GG4+3,Journalier_HLV_Inter,25,FALSE),IF(AND(WEEKDAY(GG4,2)=2,COUNTIF(Jours_fériés,GG4+1)),GG27-HLOOKUP(GG4+2,Journalier_HLV_Inter,25,FALSE),IF(AND(WEEKDAY(GG4,2)=3,COUNTIF(Jours_fériés,AND(GG4+1,GG4+2))),GG27-HLOOKUP(GG4+5,Journalier_HLV_Inter,25,FALSE),IF(AND(WEEKDAY(GG4,2)=3,COUNTIF(Jours_fériés,GG4+1)),GG27-HLOOKUP(GG4+2,Journalier_HLV_Inter,25,FALSE),IF(AND(WEEKDAY(GG4,2)=4,COUNTIF(Jours_fériés,GG4+1)),GG27-HLOOKUP(GG4+4,Journalier_HLV_Inter,25,FALSE),IF(AND(WEEKDAY(GG4,2)=4,COUNTIF(Jours_fériés,AND(GG4+1,GG4+4))),GG27-HLOOKUP(GG4+5,Journalier_HLV_Inter,25,FALSE),IF(AND(WEEKDAY(GG4,2)=5,COUNTIF(Jours_fériés,GG4+3)),GG27-HLOOKUP(GG4+4,Journalier_HLV_Inter,25,FALSE),IF(COUNTIF(Week_end,GG4),0,IF(COUNTIF(Jours_fériés,GG4),0,GG27-HLOOKUP(GG4+1,Journalier_HLV_Inter,25,FALSE)))))))))))))</f>
        <v>0</v>
      </c>
      <c r="GH36" s="70">
        <f>IF(WEEKDAY(GH4,2)=5,(GH27-HLOOKUP(GH4+3,Journalier_HLV_Inter,25,FALSE)),IF(AND(WEEKDAY(GH4,2)=1,COUNTIF(Jours_fériés,AND(GH4+1,IE+2))),GH27-HLOOKUP(GH4+3,Journalier_HLV_Inter,25,FALSE),IF(AND(WEEKDAY(GH4,2)=1,COUNTIF(Jours_fériés,GH4+1)),GH27-HLOOKUP(GH4+2,Journalier_HLV_Inter,25,FALSE),IF(AND(WEEKDAY(GH4,2)=2,COUNTIF(Jours_fériés,AND(GH4+1,GH4+2))),GH27-HLOOKUP(GH4+3,Journalier_HLV_Inter,25,FALSE),IF(AND(WEEKDAY(GH4,2)=2,COUNTIF(Jours_fériés,GH4+1)),GH27-HLOOKUP(GH4+2,Journalier_HLV_Inter,25,FALSE),IF(AND(WEEKDAY(GH4,2)=3,COUNTIF(Jours_fériés,AND(GH4+1,GH4+2))),GH27-HLOOKUP(GH4+5,Journalier_HLV_Inter,25,FALSE),IF(AND(WEEKDAY(GH4,2)=3,COUNTIF(Jours_fériés,GH4+1)),GH27-HLOOKUP(GH4+2,Journalier_HLV_Inter,25,FALSE),IF(AND(WEEKDAY(GH4,2)=4,COUNTIF(Jours_fériés,GH4+1)),GH27-HLOOKUP(GH4+4,Journalier_HLV_Inter,25,FALSE),IF(AND(WEEKDAY(GH4,2)=4,COUNTIF(Jours_fériés,AND(GH4+1,GH4+4))),GH27-HLOOKUP(GH4+5,Journalier_HLV_Inter,25,FALSE),IF(AND(WEEKDAY(GH4,2)=5,COUNTIF(Jours_fériés,GH4+3)),GH27-HLOOKUP(GH4+4,Journalier_HLV_Inter,25,FALSE),IF(COUNTIF(Week_end,GH4),0,IF(COUNTIF(Jours_fériés,GH4),0,GH27-HLOOKUP(GH4+1,Journalier_HLV_Inter,25,FALSE)))))))))))))</f>
        <v>0</v>
      </c>
      <c r="GI36" s="70">
        <f>IF(WEEKDAY(GI4,2)=5,(GI27-HLOOKUP(GI4+3,Journalier_HLV_Inter,25,FALSE)),IF(AND(WEEKDAY(GI4,2)=1,COUNTIF(Jours_fériés,AND(GI4+1,IE+2))),GI27-HLOOKUP(GI4+3,Journalier_HLV_Inter,25,FALSE),IF(AND(WEEKDAY(GI4,2)=1,COUNTIF(Jours_fériés,GI4+1)),GI27-HLOOKUP(GI4+2,Journalier_HLV_Inter,25,FALSE),IF(AND(WEEKDAY(GI4,2)=2,COUNTIF(Jours_fériés,AND(GI4+1,GI4+2))),GI27-HLOOKUP(GI4+3,Journalier_HLV_Inter,25,FALSE),IF(AND(WEEKDAY(GI4,2)=2,COUNTIF(Jours_fériés,GI4+1)),GI27-HLOOKUP(GI4+2,Journalier_HLV_Inter,25,FALSE),IF(AND(WEEKDAY(GI4,2)=3,COUNTIF(Jours_fériés,AND(GI4+1,GI4+2))),GI27-HLOOKUP(GI4+5,Journalier_HLV_Inter,25,FALSE),IF(AND(WEEKDAY(GI4,2)=3,COUNTIF(Jours_fériés,GI4+1)),GI27-HLOOKUP(GI4+2,Journalier_HLV_Inter,25,FALSE),IF(AND(WEEKDAY(GI4,2)=4,COUNTIF(Jours_fériés,GI4+1)),GI27-HLOOKUP(GI4+4,Journalier_HLV_Inter,25,FALSE),IF(AND(WEEKDAY(GI4,2)=4,COUNTIF(Jours_fériés,AND(GI4+1,GI4+4))),GI27-HLOOKUP(GI4+5,Journalier_HLV_Inter,25,FALSE),IF(AND(WEEKDAY(GI4,2)=5,COUNTIF(Jours_fériés,GI4+3)),GI27-HLOOKUP(GI4+4,Journalier_HLV_Inter,25,FALSE),IF(COUNTIF(Week_end,GI4),0,IF(COUNTIF(Jours_fériés,GI4),0,GI27-HLOOKUP(GI4+1,Journalier_HLV_Inter,25,FALSE)))))))))))))</f>
        <v>0</v>
      </c>
      <c r="GJ36" s="70">
        <f>IF(WEEKDAY(GJ4,2)=5,(GJ27-HLOOKUP(GJ4+3,Journalier_HLV_Inter,25,FALSE)),IF(AND(WEEKDAY(GJ4,2)=1,COUNTIF(Jours_fériés,AND(GJ4+1,IE+2))),GJ27-HLOOKUP(GJ4+3,Journalier_HLV_Inter,25,FALSE),IF(AND(WEEKDAY(GJ4,2)=1,COUNTIF(Jours_fériés,GJ4+1)),GJ27-HLOOKUP(GJ4+2,Journalier_HLV_Inter,25,FALSE),IF(AND(WEEKDAY(GJ4,2)=2,COUNTIF(Jours_fériés,AND(GJ4+1,GJ4+2))),GJ27-HLOOKUP(GJ4+3,Journalier_HLV_Inter,25,FALSE),IF(AND(WEEKDAY(GJ4,2)=2,COUNTIF(Jours_fériés,GJ4+1)),GJ27-HLOOKUP(GJ4+2,Journalier_HLV_Inter,25,FALSE),IF(AND(WEEKDAY(GJ4,2)=3,COUNTIF(Jours_fériés,AND(GJ4+1,GJ4+2))),GJ27-HLOOKUP(GJ4+5,Journalier_HLV_Inter,25,FALSE),IF(AND(WEEKDAY(GJ4,2)=3,COUNTIF(Jours_fériés,GJ4+1)),GJ27-HLOOKUP(GJ4+2,Journalier_HLV_Inter,25,FALSE),IF(AND(WEEKDAY(GJ4,2)=4,COUNTIF(Jours_fériés,GJ4+1)),GJ27-HLOOKUP(GJ4+4,Journalier_HLV_Inter,25,FALSE),IF(AND(WEEKDAY(GJ4,2)=4,COUNTIF(Jours_fériés,AND(GJ4+1,GJ4+4))),GJ27-HLOOKUP(GJ4+5,Journalier_HLV_Inter,25,FALSE),IF(AND(WEEKDAY(GJ4,2)=5,COUNTIF(Jours_fériés,GJ4+3)),GJ27-HLOOKUP(GJ4+4,Journalier_HLV_Inter,25,FALSE),IF(COUNTIF(Week_end,GJ4),0,IF(COUNTIF(Jours_fériés,GJ4),0,GJ27-HLOOKUP(GJ4+1,Journalier_HLV_Inter,25,FALSE)))))))))))))</f>
        <v>0</v>
      </c>
      <c r="GK36" s="70">
        <f>IF(WEEKDAY(GK4,2)=5,(GK27-HLOOKUP(GK4+3,Journalier_HLV_Inter,25,FALSE)),IF(AND(WEEKDAY(GK4,2)=1,COUNTIF(Jours_fériés,AND(GK4+1,IE+2))),GK27-HLOOKUP(GK4+3,Journalier_HLV_Inter,25,FALSE),IF(AND(WEEKDAY(GK4,2)=1,COUNTIF(Jours_fériés,GK4+1)),GK27-HLOOKUP(GK4+2,Journalier_HLV_Inter,25,FALSE),IF(AND(WEEKDAY(GK4,2)=2,COUNTIF(Jours_fériés,AND(GK4+1,GK4+2))),GK27-HLOOKUP(GK4+3,Journalier_HLV_Inter,25,FALSE),IF(AND(WEEKDAY(GK4,2)=2,COUNTIF(Jours_fériés,GK4+1)),GK27-HLOOKUP(GK4+2,Journalier_HLV_Inter,25,FALSE),IF(AND(WEEKDAY(GK4,2)=3,COUNTIF(Jours_fériés,AND(GK4+1,GK4+2))),GK27-HLOOKUP(GK4+5,Journalier_HLV_Inter,25,FALSE),IF(AND(WEEKDAY(GK4,2)=3,COUNTIF(Jours_fériés,GK4+1)),GK27-HLOOKUP(GK4+2,Journalier_HLV_Inter,25,FALSE),IF(AND(WEEKDAY(GK4,2)=4,COUNTIF(Jours_fériés,GK4+1)),GK27-HLOOKUP(GK4+4,Journalier_HLV_Inter,25,FALSE),IF(AND(WEEKDAY(GK4,2)=4,COUNTIF(Jours_fériés,AND(GK4+1,GK4+4))),GK27-HLOOKUP(GK4+5,Journalier_HLV_Inter,25,FALSE),IF(AND(WEEKDAY(GK4,2)=5,COUNTIF(Jours_fériés,GK4+3)),GK27-HLOOKUP(GK4+4,Journalier_HLV_Inter,25,FALSE),IF(COUNTIF(Week_end,GK4),0,IF(COUNTIF(Jours_fériés,GK4),0,GK27-HLOOKUP(GK4+1,Journalier_HLV_Inter,25,FALSE)))))))))))))</f>
        <v>0</v>
      </c>
      <c r="GL36" s="70">
        <f>IF(WEEKDAY(GL4,2)=5,(GL27-HLOOKUP(GL4+3,Journalier_HLV_Inter,25,FALSE)),IF(AND(WEEKDAY(GL4,2)=1,COUNTIF(Jours_fériés,AND(GL4+1,IE+2))),GL27-HLOOKUP(GL4+3,Journalier_HLV_Inter,25,FALSE),IF(AND(WEEKDAY(GL4,2)=1,COUNTIF(Jours_fériés,GL4+1)),GL27-HLOOKUP(GL4+2,Journalier_HLV_Inter,25,FALSE),IF(AND(WEEKDAY(GL4,2)=2,COUNTIF(Jours_fériés,AND(GL4+1,GL4+2))),GL27-HLOOKUP(GL4+3,Journalier_HLV_Inter,25,FALSE),IF(AND(WEEKDAY(GL4,2)=2,COUNTIF(Jours_fériés,GL4+1)),GL27-HLOOKUP(GL4+2,Journalier_HLV_Inter,25,FALSE),IF(AND(WEEKDAY(GL4,2)=3,COUNTIF(Jours_fériés,AND(GL4+1,GL4+2))),GL27-HLOOKUP(GL4+5,Journalier_HLV_Inter,25,FALSE),IF(AND(WEEKDAY(GL4,2)=3,COUNTIF(Jours_fériés,GL4+1)),GL27-HLOOKUP(GL4+2,Journalier_HLV_Inter,25,FALSE),IF(AND(WEEKDAY(GL4,2)=4,COUNTIF(Jours_fériés,GL4+1)),GL27-HLOOKUP(GL4+4,Journalier_HLV_Inter,25,FALSE),IF(AND(WEEKDAY(GL4,2)=4,COUNTIF(Jours_fériés,AND(GL4+1,GL4+4))),GL27-HLOOKUP(GL4+5,Journalier_HLV_Inter,25,FALSE),IF(AND(WEEKDAY(GL4,2)=5,COUNTIF(Jours_fériés,GL4+3)),GL27-HLOOKUP(GL4+4,Journalier_HLV_Inter,25,FALSE),IF(COUNTIF(Week_end,GL4),0,IF(COUNTIF(Jours_fériés,GL4),0,GL27-HLOOKUP(GL4+1,Journalier_HLV_Inter,25,FALSE)))))))))))))</f>
        <v>0</v>
      </c>
      <c r="GM36" s="70">
        <f>IF(WEEKDAY(GM4,2)=5,(GM27-HLOOKUP(GM4+3,Journalier_HLV_Inter,25,FALSE)),IF(AND(WEEKDAY(GM4,2)=1,COUNTIF(Jours_fériés,AND(GM4+1,IE+2))),GM27-HLOOKUP(GM4+3,Journalier_HLV_Inter,25,FALSE),IF(AND(WEEKDAY(GM4,2)=1,COUNTIF(Jours_fériés,GM4+1)),GM27-HLOOKUP(GM4+2,Journalier_HLV_Inter,25,FALSE),IF(AND(WEEKDAY(GM4,2)=2,COUNTIF(Jours_fériés,AND(GM4+1,GM4+2))),GM27-HLOOKUP(GM4+3,Journalier_HLV_Inter,25,FALSE),IF(AND(WEEKDAY(GM4,2)=2,COUNTIF(Jours_fériés,GM4+1)),GM27-HLOOKUP(GM4+2,Journalier_HLV_Inter,25,FALSE),IF(AND(WEEKDAY(GM4,2)=3,COUNTIF(Jours_fériés,AND(GM4+1,GM4+2))),GM27-HLOOKUP(GM4+5,Journalier_HLV_Inter,25,FALSE),IF(AND(WEEKDAY(GM4,2)=3,COUNTIF(Jours_fériés,GM4+1)),GM27-HLOOKUP(GM4+2,Journalier_HLV_Inter,25,FALSE),IF(AND(WEEKDAY(GM4,2)=4,COUNTIF(Jours_fériés,GM4+1)),GM27-HLOOKUP(GM4+4,Journalier_HLV_Inter,25,FALSE),IF(AND(WEEKDAY(GM4,2)=4,COUNTIF(Jours_fériés,AND(GM4+1,GM4+4))),GM27-HLOOKUP(GM4+5,Journalier_HLV_Inter,25,FALSE),IF(AND(WEEKDAY(GM4,2)=5,COUNTIF(Jours_fériés,GM4+3)),GM27-HLOOKUP(GM4+4,Journalier_HLV_Inter,25,FALSE),IF(COUNTIF(Week_end,GM4),0,IF(COUNTIF(Jours_fériés,GM4),0,GM27-HLOOKUP(GM4+1,Journalier_HLV_Inter,25,FALSE)))))))))))))</f>
        <v>0</v>
      </c>
      <c r="GN36" s="70">
        <f>IF(WEEKDAY(GN4,2)=5,(GN27-HLOOKUP(GN4+3,Journalier_HLV_Inter,25,FALSE)),IF(AND(WEEKDAY(GN4,2)=1,COUNTIF(Jours_fériés,AND(GN4+1,IE+2))),GN27-HLOOKUP(GN4+3,Journalier_HLV_Inter,25,FALSE),IF(AND(WEEKDAY(GN4,2)=1,COUNTIF(Jours_fériés,GN4+1)),GN27-HLOOKUP(GN4+2,Journalier_HLV_Inter,25,FALSE),IF(AND(WEEKDAY(GN4,2)=2,COUNTIF(Jours_fériés,AND(GN4+1,GN4+2))),GN27-HLOOKUP(GN4+3,Journalier_HLV_Inter,25,FALSE),IF(AND(WEEKDAY(GN4,2)=2,COUNTIF(Jours_fériés,GN4+1)),GN27-HLOOKUP(GN4+2,Journalier_HLV_Inter,25,FALSE),IF(AND(WEEKDAY(GN4,2)=3,COUNTIF(Jours_fériés,AND(GN4+1,GN4+2))),GN27-HLOOKUP(GN4+5,Journalier_HLV_Inter,25,FALSE),IF(AND(WEEKDAY(GN4,2)=3,COUNTIF(Jours_fériés,GN4+1)),GN27-HLOOKUP(GN4+2,Journalier_HLV_Inter,25,FALSE),IF(AND(WEEKDAY(GN4,2)=4,COUNTIF(Jours_fériés,GN4+1)),GN27-HLOOKUP(GN4+4,Journalier_HLV_Inter,25,FALSE),IF(AND(WEEKDAY(GN4,2)=4,COUNTIF(Jours_fériés,AND(GN4+1,GN4+4))),GN27-HLOOKUP(GN4+5,Journalier_HLV_Inter,25,FALSE),IF(AND(WEEKDAY(GN4,2)=5,COUNTIF(Jours_fériés,GN4+3)),GN27-HLOOKUP(GN4+4,Journalier_HLV_Inter,25,FALSE),IF(COUNTIF(Week_end,GN4),0,IF(COUNTIF(Jours_fériés,GN4),0,GN27-HLOOKUP(GN4+1,Journalier_HLV_Inter,25,FALSE)))))))))))))</f>
        <v>0</v>
      </c>
      <c r="GO36" s="70">
        <f>IF(WEEKDAY(GO4,2)=5,(GO27-HLOOKUP(GO4+3,Journalier_HLV_Inter,25,FALSE)),IF(AND(WEEKDAY(GO4,2)=1,COUNTIF(Jours_fériés,AND(GO4+1,IE+2))),GO27-HLOOKUP(GO4+3,Journalier_HLV_Inter,25,FALSE),IF(AND(WEEKDAY(GO4,2)=1,COUNTIF(Jours_fériés,GO4+1)),GO27-HLOOKUP(GO4+2,Journalier_HLV_Inter,25,FALSE),IF(AND(WEEKDAY(GO4,2)=2,COUNTIF(Jours_fériés,AND(GO4+1,GO4+2))),GO27-HLOOKUP(GO4+3,Journalier_HLV_Inter,25,FALSE),IF(AND(WEEKDAY(GO4,2)=2,COUNTIF(Jours_fériés,GO4+1)),GO27-HLOOKUP(GO4+2,Journalier_HLV_Inter,25,FALSE),IF(AND(WEEKDAY(GO4,2)=3,COUNTIF(Jours_fériés,AND(GO4+1,GO4+2))),GO27-HLOOKUP(GO4+5,Journalier_HLV_Inter,25,FALSE),IF(AND(WEEKDAY(GO4,2)=3,COUNTIF(Jours_fériés,GO4+1)),GO27-HLOOKUP(GO4+2,Journalier_HLV_Inter,25,FALSE),IF(AND(WEEKDAY(GO4,2)=4,COUNTIF(Jours_fériés,GO4+1)),GO27-HLOOKUP(GO4+4,Journalier_HLV_Inter,25,FALSE),IF(AND(WEEKDAY(GO4,2)=4,COUNTIF(Jours_fériés,AND(GO4+1,GO4+4))),GO27-HLOOKUP(GO4+5,Journalier_HLV_Inter,25,FALSE),IF(AND(WEEKDAY(GO4,2)=5,COUNTIF(Jours_fériés,GO4+3)),GO27-HLOOKUP(GO4+4,Journalier_HLV_Inter,25,FALSE),IF(COUNTIF(Week_end,GO4),0,IF(COUNTIF(Jours_fériés,GO4),0,GO27-HLOOKUP(GO4+1,Journalier_HLV_Inter,25,FALSE)))))))))))))</f>
        <v>0</v>
      </c>
      <c r="GP36" s="70">
        <f>IF(WEEKDAY(GP4,2)=5,(GP27-HLOOKUP(GP4+3,Journalier_HLV_Inter,25,FALSE)),IF(AND(WEEKDAY(GP4,2)=1,COUNTIF(Jours_fériés,AND(GP4+1,IE+2))),GP27-HLOOKUP(GP4+3,Journalier_HLV_Inter,25,FALSE),IF(AND(WEEKDAY(GP4,2)=1,COUNTIF(Jours_fériés,GP4+1)),GP27-HLOOKUP(GP4+2,Journalier_HLV_Inter,25,FALSE),IF(AND(WEEKDAY(GP4,2)=2,COUNTIF(Jours_fériés,AND(GP4+1,GP4+2))),GP27-HLOOKUP(GP4+3,Journalier_HLV_Inter,25,FALSE),IF(AND(WEEKDAY(GP4,2)=2,COUNTIF(Jours_fériés,GP4+1)),GP27-HLOOKUP(GP4+2,Journalier_HLV_Inter,25,FALSE),IF(AND(WEEKDAY(GP4,2)=3,COUNTIF(Jours_fériés,AND(GP4+1,GP4+2))),GP27-HLOOKUP(GP4+5,Journalier_HLV_Inter,25,FALSE),IF(AND(WEEKDAY(GP4,2)=3,COUNTIF(Jours_fériés,GP4+1)),GP27-HLOOKUP(GP4+2,Journalier_HLV_Inter,25,FALSE),IF(AND(WEEKDAY(GP4,2)=4,COUNTIF(Jours_fériés,GP4+1)),GP27-HLOOKUP(GP4+4,Journalier_HLV_Inter,25,FALSE),IF(AND(WEEKDAY(GP4,2)=4,COUNTIF(Jours_fériés,AND(GP4+1,GP4+4))),GP27-HLOOKUP(GP4+5,Journalier_HLV_Inter,25,FALSE),IF(AND(WEEKDAY(GP4,2)=5,COUNTIF(Jours_fériés,GP4+3)),GP27-HLOOKUP(GP4+4,Journalier_HLV_Inter,25,FALSE),IF(COUNTIF(Week_end,GP4),0,IF(COUNTIF(Jours_fériés,GP4),0,GP27-HLOOKUP(GP4+1,Journalier_HLV_Inter,25,FALSE)))))))))))))</f>
        <v>0</v>
      </c>
      <c r="GQ36" s="70">
        <f>IF(WEEKDAY(GQ4,2)=5,(GQ27-HLOOKUP(GQ4+3,Journalier_HLV_Inter,25,FALSE)),IF(AND(WEEKDAY(GQ4,2)=1,COUNTIF(Jours_fériés,AND(GQ4+1,IE+2))),GQ27-HLOOKUP(GQ4+3,Journalier_HLV_Inter,25,FALSE),IF(AND(WEEKDAY(GQ4,2)=1,COUNTIF(Jours_fériés,GQ4+1)),GQ27-HLOOKUP(GQ4+2,Journalier_HLV_Inter,25,FALSE),IF(AND(WEEKDAY(GQ4,2)=2,COUNTIF(Jours_fériés,AND(GQ4+1,GQ4+2))),GQ27-HLOOKUP(GQ4+3,Journalier_HLV_Inter,25,FALSE),IF(AND(WEEKDAY(GQ4,2)=2,COUNTIF(Jours_fériés,GQ4+1)),GQ27-HLOOKUP(GQ4+2,Journalier_HLV_Inter,25,FALSE),IF(AND(WEEKDAY(GQ4,2)=3,COUNTIF(Jours_fériés,AND(GQ4+1,GQ4+2))),GQ27-HLOOKUP(GQ4+5,Journalier_HLV_Inter,25,FALSE),IF(AND(WEEKDAY(GQ4,2)=3,COUNTIF(Jours_fériés,GQ4+1)),GQ27-HLOOKUP(GQ4+2,Journalier_HLV_Inter,25,FALSE),IF(AND(WEEKDAY(GQ4,2)=4,COUNTIF(Jours_fériés,GQ4+1)),GQ27-HLOOKUP(GQ4+4,Journalier_HLV_Inter,25,FALSE),IF(AND(WEEKDAY(GQ4,2)=4,COUNTIF(Jours_fériés,AND(GQ4+1,GQ4+4))),GQ27-HLOOKUP(GQ4+5,Journalier_HLV_Inter,25,FALSE),IF(AND(WEEKDAY(GQ4,2)=5,COUNTIF(Jours_fériés,GQ4+3)),GQ27-HLOOKUP(GQ4+4,Journalier_HLV_Inter,25,FALSE),IF(COUNTIF(Week_end,GQ4),0,IF(COUNTIF(Jours_fériés,GQ4),0,GQ27-HLOOKUP(GQ4+1,Journalier_HLV_Inter,25,FALSE)))))))))))))</f>
        <v>0</v>
      </c>
      <c r="GR36" s="70">
        <f>IF(WEEKDAY(GR4,2)=5,(GR27-HLOOKUP(GR4+3,Journalier_HLV_Inter,25,FALSE)),IF(AND(WEEKDAY(GR4,2)=1,COUNTIF(Jours_fériés,AND(GR4+1,IE+2))),GR27-HLOOKUP(GR4+3,Journalier_HLV_Inter,25,FALSE),IF(AND(WEEKDAY(GR4,2)=1,COUNTIF(Jours_fériés,GR4+1)),GR27-HLOOKUP(GR4+2,Journalier_HLV_Inter,25,FALSE),IF(AND(WEEKDAY(GR4,2)=2,COUNTIF(Jours_fériés,AND(GR4+1,GR4+2))),GR27-HLOOKUP(GR4+3,Journalier_HLV_Inter,25,FALSE),IF(AND(WEEKDAY(GR4,2)=2,COUNTIF(Jours_fériés,GR4+1)),GR27-HLOOKUP(GR4+2,Journalier_HLV_Inter,25,FALSE),IF(AND(WEEKDAY(GR4,2)=3,COUNTIF(Jours_fériés,AND(GR4+1,GR4+2))),GR27-HLOOKUP(GR4+5,Journalier_HLV_Inter,25,FALSE),IF(AND(WEEKDAY(GR4,2)=3,COUNTIF(Jours_fériés,GR4+1)),GR27-HLOOKUP(GR4+2,Journalier_HLV_Inter,25,FALSE),IF(AND(WEEKDAY(GR4,2)=4,COUNTIF(Jours_fériés,GR4+1)),GR27-HLOOKUP(GR4+4,Journalier_HLV_Inter,25,FALSE),IF(AND(WEEKDAY(GR4,2)=4,COUNTIF(Jours_fériés,AND(GR4+1,GR4+4))),GR27-HLOOKUP(GR4+5,Journalier_HLV_Inter,25,FALSE),IF(AND(WEEKDAY(GR4,2)=5,COUNTIF(Jours_fériés,GR4+3)),GR27-HLOOKUP(GR4+4,Journalier_HLV_Inter,25,FALSE),IF(COUNTIF(Week_end,GR4),0,IF(COUNTIF(Jours_fériés,GR4),0,GR27-HLOOKUP(GR4+1,Journalier_HLV_Inter,25,FALSE)))))))))))))</f>
        <v>0</v>
      </c>
      <c r="GS36" s="70">
        <f>IF(WEEKDAY(GS4,2)=5,(GS27-HLOOKUP(GS4+3,Journalier_HLV_Inter,25,FALSE)),IF(AND(WEEKDAY(GS4,2)=1,COUNTIF(Jours_fériés,AND(GS4+1,IE+2))),GS27-HLOOKUP(GS4+3,Journalier_HLV_Inter,25,FALSE),IF(AND(WEEKDAY(GS4,2)=1,COUNTIF(Jours_fériés,GS4+1)),GS27-HLOOKUP(GS4+2,Journalier_HLV_Inter,25,FALSE),IF(AND(WEEKDAY(GS4,2)=2,COUNTIF(Jours_fériés,AND(GS4+1,GS4+2))),GS27-HLOOKUP(GS4+3,Journalier_HLV_Inter,25,FALSE),IF(AND(WEEKDAY(GS4,2)=2,COUNTIF(Jours_fériés,GS4+1)),GS27-HLOOKUP(GS4+2,Journalier_HLV_Inter,25,FALSE),IF(AND(WEEKDAY(GS4,2)=3,COUNTIF(Jours_fériés,AND(GS4+1,GS4+2))),GS27-HLOOKUP(GS4+5,Journalier_HLV_Inter,25,FALSE),IF(AND(WEEKDAY(GS4,2)=3,COUNTIF(Jours_fériés,GS4+1)),GS27-HLOOKUP(GS4+2,Journalier_HLV_Inter,25,FALSE),IF(AND(WEEKDAY(GS4,2)=4,COUNTIF(Jours_fériés,GS4+1)),GS27-HLOOKUP(GS4+4,Journalier_HLV_Inter,25,FALSE),IF(AND(WEEKDAY(GS4,2)=4,COUNTIF(Jours_fériés,AND(GS4+1,GS4+4))),GS27-HLOOKUP(GS4+5,Journalier_HLV_Inter,25,FALSE),IF(AND(WEEKDAY(GS4,2)=5,COUNTIF(Jours_fériés,GS4+3)),GS27-HLOOKUP(GS4+4,Journalier_HLV_Inter,25,FALSE),IF(COUNTIF(Week_end,GS4),0,IF(COUNTIF(Jours_fériés,GS4),0,GS27-HLOOKUP(GS4+1,Journalier_HLV_Inter,25,FALSE)))))))))))))</f>
        <v>0</v>
      </c>
      <c r="GT36" s="70">
        <f>IF(WEEKDAY(GT4,2)=5,(GT27-HLOOKUP(GT4+3,Journalier_HLV_Inter,25,FALSE)),IF(AND(WEEKDAY(GT4,2)=1,COUNTIF(Jours_fériés,AND(GT4+1,IE+2))),GT27-HLOOKUP(GT4+3,Journalier_HLV_Inter,25,FALSE),IF(AND(WEEKDAY(GT4,2)=1,COUNTIF(Jours_fériés,GT4+1)),GT27-HLOOKUP(GT4+2,Journalier_HLV_Inter,25,FALSE),IF(AND(WEEKDAY(GT4,2)=2,COUNTIF(Jours_fériés,AND(GT4+1,GT4+2))),GT27-HLOOKUP(GT4+3,Journalier_HLV_Inter,25,FALSE),IF(AND(WEEKDAY(GT4,2)=2,COUNTIF(Jours_fériés,GT4+1)),GT27-HLOOKUP(GT4+2,Journalier_HLV_Inter,25,FALSE),IF(AND(WEEKDAY(GT4,2)=3,COUNTIF(Jours_fériés,AND(GT4+1,GT4+2))),GT27-HLOOKUP(GT4+5,Journalier_HLV_Inter,25,FALSE),IF(AND(WEEKDAY(GT4,2)=3,COUNTIF(Jours_fériés,GT4+1)),GT27-HLOOKUP(GT4+2,Journalier_HLV_Inter,25,FALSE),IF(AND(WEEKDAY(GT4,2)=4,COUNTIF(Jours_fériés,GT4+1)),GT27-HLOOKUP(GT4+4,Journalier_HLV_Inter,25,FALSE),IF(AND(WEEKDAY(GT4,2)=4,COUNTIF(Jours_fériés,AND(GT4+1,GT4+4))),GT27-HLOOKUP(GT4+5,Journalier_HLV_Inter,25,FALSE),IF(AND(WEEKDAY(GT4,2)=5,COUNTIF(Jours_fériés,GT4+3)),GT27-HLOOKUP(GT4+4,Journalier_HLV_Inter,25,FALSE),IF(COUNTIF(Week_end,GT4),0,IF(COUNTIF(Jours_fériés,GT4),0,GT27-HLOOKUP(GT4+1,Journalier_HLV_Inter,25,FALSE)))))))))))))</f>
        <v>0</v>
      </c>
      <c r="GU36" s="70">
        <f>IF(WEEKDAY(GU4,2)=5,(GU27-HLOOKUP(GU4+3,Journalier_HLV_Inter,25,FALSE)),IF(AND(WEEKDAY(GU4,2)=1,COUNTIF(Jours_fériés,AND(GU4+1,IE+2))),GU27-HLOOKUP(GU4+3,Journalier_HLV_Inter,25,FALSE),IF(AND(WEEKDAY(GU4,2)=1,COUNTIF(Jours_fériés,GU4+1)),GU27-HLOOKUP(GU4+2,Journalier_HLV_Inter,25,FALSE),IF(AND(WEEKDAY(GU4,2)=2,COUNTIF(Jours_fériés,AND(GU4+1,GU4+2))),GU27-HLOOKUP(GU4+3,Journalier_HLV_Inter,25,FALSE),IF(AND(WEEKDAY(GU4,2)=2,COUNTIF(Jours_fériés,GU4+1)),GU27-HLOOKUP(GU4+2,Journalier_HLV_Inter,25,FALSE),IF(AND(WEEKDAY(GU4,2)=3,COUNTIF(Jours_fériés,AND(GU4+1,GU4+2))),GU27-HLOOKUP(GU4+5,Journalier_HLV_Inter,25,FALSE),IF(AND(WEEKDAY(GU4,2)=3,COUNTIF(Jours_fériés,GU4+1)),GU27-HLOOKUP(GU4+2,Journalier_HLV_Inter,25,FALSE),IF(AND(WEEKDAY(GU4,2)=4,COUNTIF(Jours_fériés,GU4+1)),GU27-HLOOKUP(GU4+4,Journalier_HLV_Inter,25,FALSE),IF(AND(WEEKDAY(GU4,2)=4,COUNTIF(Jours_fériés,AND(GU4+1,GU4+4))),GU27-HLOOKUP(GU4+5,Journalier_HLV_Inter,25,FALSE),IF(AND(WEEKDAY(GU4,2)=5,COUNTIF(Jours_fériés,GU4+3)),GU27-HLOOKUP(GU4+4,Journalier_HLV_Inter,25,FALSE),IF(COUNTIF(Week_end,GU4),0,IF(COUNTIF(Jours_fériés,GU4),0,GU27-HLOOKUP(GU4+1,Journalier_HLV_Inter,25,FALSE)))))))))))))</f>
        <v>0</v>
      </c>
      <c r="GV36" s="70">
        <f>IF(WEEKDAY(GV4,2)=5,(GV27-HLOOKUP(GV4+3,Journalier_HLV_Inter,25,FALSE)),IF(AND(WEEKDAY(GV4,2)=1,COUNTIF(Jours_fériés,AND(GV4+1,IE+2))),GV27-HLOOKUP(GV4+3,Journalier_HLV_Inter,25,FALSE),IF(AND(WEEKDAY(GV4,2)=1,COUNTIF(Jours_fériés,GV4+1)),GV27-HLOOKUP(GV4+2,Journalier_HLV_Inter,25,FALSE),IF(AND(WEEKDAY(GV4,2)=2,COUNTIF(Jours_fériés,AND(GV4+1,GV4+2))),GV27-HLOOKUP(GV4+3,Journalier_HLV_Inter,25,FALSE),IF(AND(WEEKDAY(GV4,2)=2,COUNTIF(Jours_fériés,GV4+1)),GV27-HLOOKUP(GV4+2,Journalier_HLV_Inter,25,FALSE),IF(AND(WEEKDAY(GV4,2)=3,COUNTIF(Jours_fériés,AND(GV4+1,GV4+2))),GV27-HLOOKUP(GV4+5,Journalier_HLV_Inter,25,FALSE),IF(AND(WEEKDAY(GV4,2)=3,COUNTIF(Jours_fériés,GV4+1)),GV27-HLOOKUP(GV4+2,Journalier_HLV_Inter,25,FALSE),IF(AND(WEEKDAY(GV4,2)=4,COUNTIF(Jours_fériés,GV4+1)),GV27-HLOOKUP(GV4+4,Journalier_HLV_Inter,25,FALSE),IF(AND(WEEKDAY(GV4,2)=4,COUNTIF(Jours_fériés,AND(GV4+1,GV4+4))),GV27-HLOOKUP(GV4+5,Journalier_HLV_Inter,25,FALSE),IF(AND(WEEKDAY(GV4,2)=5,COUNTIF(Jours_fériés,GV4+3)),GV27-HLOOKUP(GV4+4,Journalier_HLV_Inter,25,FALSE),IF(COUNTIF(Week_end,GV4),0,IF(COUNTIF(Jours_fériés,GV4),0,GV27-HLOOKUP(GV4+1,Journalier_HLV_Inter,25,FALSE)))))))))))))</f>
        <v>0</v>
      </c>
      <c r="GW36" s="70">
        <f>IF(WEEKDAY(GW4,2)=5,(GW27-HLOOKUP(GW4+3,Journalier_HLV_Inter,25,FALSE)),IF(AND(WEEKDAY(GW4,2)=1,COUNTIF(Jours_fériés,AND(GW4+1,IE+2))),GW27-HLOOKUP(GW4+3,Journalier_HLV_Inter,25,FALSE),IF(AND(WEEKDAY(GW4,2)=1,COUNTIF(Jours_fériés,GW4+1)),GW27-HLOOKUP(GW4+2,Journalier_HLV_Inter,25,FALSE),IF(AND(WEEKDAY(GW4,2)=2,COUNTIF(Jours_fériés,AND(GW4+1,GW4+2))),GW27-HLOOKUP(GW4+3,Journalier_HLV_Inter,25,FALSE),IF(AND(WEEKDAY(GW4,2)=2,COUNTIF(Jours_fériés,GW4+1)),GW27-HLOOKUP(GW4+2,Journalier_HLV_Inter,25,FALSE),IF(AND(WEEKDAY(GW4,2)=3,COUNTIF(Jours_fériés,AND(GW4+1,GW4+2))),GW27-HLOOKUP(GW4+5,Journalier_HLV_Inter,25,FALSE),IF(AND(WEEKDAY(GW4,2)=3,COUNTIF(Jours_fériés,GW4+1)),GW27-HLOOKUP(GW4+2,Journalier_HLV_Inter,25,FALSE),IF(AND(WEEKDAY(GW4,2)=4,COUNTIF(Jours_fériés,GW4+1)),GW27-HLOOKUP(GW4+4,Journalier_HLV_Inter,25,FALSE),IF(AND(WEEKDAY(GW4,2)=4,COUNTIF(Jours_fériés,AND(GW4+1,GW4+4))),GW27-HLOOKUP(GW4+5,Journalier_HLV_Inter,25,FALSE),IF(AND(WEEKDAY(GW4,2)=5,COUNTIF(Jours_fériés,GW4+3)),GW27-HLOOKUP(GW4+4,Journalier_HLV_Inter,25,FALSE),IF(COUNTIF(Week_end,GW4),0,IF(COUNTIF(Jours_fériés,GW4),0,GW27-HLOOKUP(GW4+1,Journalier_HLV_Inter,25,FALSE)))))))))))))</f>
        <v>0</v>
      </c>
      <c r="GX36" s="70">
        <f>IF(WEEKDAY(GX4,2)=5,(GX27-HLOOKUP(GX4+3,Journalier_HLV_Inter,25,FALSE)),IF(AND(WEEKDAY(GX4,2)=1,COUNTIF(Jours_fériés,AND(GX4+1,IE+2))),GX27-HLOOKUP(GX4+3,Journalier_HLV_Inter,25,FALSE),IF(AND(WEEKDAY(GX4,2)=1,COUNTIF(Jours_fériés,GX4+1)),GX27-HLOOKUP(GX4+2,Journalier_HLV_Inter,25,FALSE),IF(AND(WEEKDAY(GX4,2)=2,COUNTIF(Jours_fériés,AND(GX4+1,GX4+2))),GX27-HLOOKUP(GX4+3,Journalier_HLV_Inter,25,FALSE),IF(AND(WEEKDAY(GX4,2)=2,COUNTIF(Jours_fériés,GX4+1)),GX27-HLOOKUP(GX4+2,Journalier_HLV_Inter,25,FALSE),IF(AND(WEEKDAY(GX4,2)=3,COUNTIF(Jours_fériés,AND(GX4+1,GX4+2))),GX27-HLOOKUP(GX4+5,Journalier_HLV_Inter,25,FALSE),IF(AND(WEEKDAY(GX4,2)=3,COUNTIF(Jours_fériés,GX4+1)),GX27-HLOOKUP(GX4+2,Journalier_HLV_Inter,25,FALSE),IF(AND(WEEKDAY(GX4,2)=4,COUNTIF(Jours_fériés,GX4+1)),GX27-HLOOKUP(GX4+4,Journalier_HLV_Inter,25,FALSE),IF(AND(WEEKDAY(GX4,2)=4,COUNTIF(Jours_fériés,AND(GX4+1,GX4+4))),GX27-HLOOKUP(GX4+5,Journalier_HLV_Inter,25,FALSE),IF(AND(WEEKDAY(GX4,2)=5,COUNTIF(Jours_fériés,GX4+3)),GX27-HLOOKUP(GX4+4,Journalier_HLV_Inter,25,FALSE),IF(COUNTIF(Week_end,GX4),0,IF(COUNTIF(Jours_fériés,GX4),0,GX27-HLOOKUP(GX4+1,Journalier_HLV_Inter,25,FALSE)))))))))))))</f>
        <v>0</v>
      </c>
      <c r="GY36" s="70">
        <f>IF(WEEKDAY(GY4,2)=5,(GY27-HLOOKUP(GY4+3,Journalier_HLV_Inter,25,FALSE)),IF(AND(WEEKDAY(GY4,2)=1,COUNTIF(Jours_fériés,AND(GY4+1,IE+2))),GY27-HLOOKUP(GY4+3,Journalier_HLV_Inter,25,FALSE),IF(AND(WEEKDAY(GY4,2)=1,COUNTIF(Jours_fériés,GY4+1)),GY27-HLOOKUP(GY4+2,Journalier_HLV_Inter,25,FALSE),IF(AND(WEEKDAY(GY4,2)=2,COUNTIF(Jours_fériés,AND(GY4+1,GY4+2))),GY27-HLOOKUP(GY4+3,Journalier_HLV_Inter,25,FALSE),IF(AND(WEEKDAY(GY4,2)=2,COUNTIF(Jours_fériés,GY4+1)),GY27-HLOOKUP(GY4+2,Journalier_HLV_Inter,25,FALSE),IF(AND(WEEKDAY(GY4,2)=3,COUNTIF(Jours_fériés,AND(GY4+1,GY4+2))),GY27-HLOOKUP(GY4+5,Journalier_HLV_Inter,25,FALSE),IF(AND(WEEKDAY(GY4,2)=3,COUNTIF(Jours_fériés,GY4+1)),GY27-HLOOKUP(GY4+2,Journalier_HLV_Inter,25,FALSE),IF(AND(WEEKDAY(GY4,2)=4,COUNTIF(Jours_fériés,GY4+1)),GY27-HLOOKUP(GY4+4,Journalier_HLV_Inter,25,FALSE),IF(AND(WEEKDAY(GY4,2)=4,COUNTIF(Jours_fériés,AND(GY4+1,GY4+4))),GY27-HLOOKUP(GY4+5,Journalier_HLV_Inter,25,FALSE),IF(AND(WEEKDAY(GY4,2)=5,COUNTIF(Jours_fériés,GY4+3)),GY27-HLOOKUP(GY4+4,Journalier_HLV_Inter,25,FALSE),IF(COUNTIF(Week_end,GY4),0,IF(COUNTIF(Jours_fériés,GY4),0,GY27-HLOOKUP(GY4+1,Journalier_HLV_Inter,25,FALSE)))))))))))))</f>
        <v>0</v>
      </c>
      <c r="GZ36" s="70">
        <f>IF(WEEKDAY(GZ4,2)=5,(GZ27-HLOOKUP(GZ4+3,Journalier_HLV_Inter,25,FALSE)),IF(AND(WEEKDAY(GZ4,2)=1,COUNTIF(Jours_fériés,AND(GZ4+1,IE+2))),GZ27-HLOOKUP(GZ4+3,Journalier_HLV_Inter,25,FALSE),IF(AND(WEEKDAY(GZ4,2)=1,COUNTIF(Jours_fériés,GZ4+1)),GZ27-HLOOKUP(GZ4+2,Journalier_HLV_Inter,25,FALSE),IF(AND(WEEKDAY(GZ4,2)=2,COUNTIF(Jours_fériés,AND(GZ4+1,GZ4+2))),GZ27-HLOOKUP(GZ4+3,Journalier_HLV_Inter,25,FALSE),IF(AND(WEEKDAY(GZ4,2)=2,COUNTIF(Jours_fériés,GZ4+1)),GZ27-HLOOKUP(GZ4+2,Journalier_HLV_Inter,25,FALSE),IF(AND(WEEKDAY(GZ4,2)=3,COUNTIF(Jours_fériés,AND(GZ4+1,GZ4+2))),GZ27-HLOOKUP(GZ4+5,Journalier_HLV_Inter,25,FALSE),IF(AND(WEEKDAY(GZ4,2)=3,COUNTIF(Jours_fériés,GZ4+1)),GZ27-HLOOKUP(GZ4+2,Journalier_HLV_Inter,25,FALSE),IF(AND(WEEKDAY(GZ4,2)=4,COUNTIF(Jours_fériés,GZ4+1)),GZ27-HLOOKUP(GZ4+4,Journalier_HLV_Inter,25,FALSE),IF(AND(WEEKDAY(GZ4,2)=4,COUNTIF(Jours_fériés,AND(GZ4+1,GZ4+4))),GZ27-HLOOKUP(GZ4+5,Journalier_HLV_Inter,25,FALSE),IF(AND(WEEKDAY(GZ4,2)=5,COUNTIF(Jours_fériés,GZ4+3)),GZ27-HLOOKUP(GZ4+4,Journalier_HLV_Inter,25,FALSE),IF(COUNTIF(Week_end,GZ4),0,IF(COUNTIF(Jours_fériés,GZ4),0,GZ27-HLOOKUP(GZ4+1,Journalier_HLV_Inter,25,FALSE)))))))))))))</f>
        <v>0</v>
      </c>
      <c r="HA36" s="70">
        <f>IF(WEEKDAY(HA4,2)=5,(HA27-HLOOKUP(HA4+3,Journalier_HLV_Inter,25,FALSE)),IF(AND(WEEKDAY(HA4,2)=1,COUNTIF(Jours_fériés,AND(HA4+1,IE+2))),HA27-HLOOKUP(HA4+3,Journalier_HLV_Inter,25,FALSE),IF(AND(WEEKDAY(HA4,2)=1,COUNTIF(Jours_fériés,HA4+1)),HA27-HLOOKUP(HA4+2,Journalier_HLV_Inter,25,FALSE),IF(AND(WEEKDAY(HA4,2)=2,COUNTIF(Jours_fériés,AND(HA4+1,HA4+2))),HA27-HLOOKUP(HA4+3,Journalier_HLV_Inter,25,FALSE),IF(AND(WEEKDAY(HA4,2)=2,COUNTIF(Jours_fériés,HA4+1)),HA27-HLOOKUP(HA4+2,Journalier_HLV_Inter,25,FALSE),IF(AND(WEEKDAY(HA4,2)=3,COUNTIF(Jours_fériés,AND(HA4+1,HA4+2))),HA27-HLOOKUP(HA4+5,Journalier_HLV_Inter,25,FALSE),IF(AND(WEEKDAY(HA4,2)=3,COUNTIF(Jours_fériés,HA4+1)),HA27-HLOOKUP(HA4+2,Journalier_HLV_Inter,25,FALSE),IF(AND(WEEKDAY(HA4,2)=4,COUNTIF(Jours_fériés,HA4+1)),HA27-HLOOKUP(HA4+4,Journalier_HLV_Inter,25,FALSE),IF(AND(WEEKDAY(HA4,2)=4,COUNTIF(Jours_fériés,AND(HA4+1,HA4+4))),HA27-HLOOKUP(HA4+5,Journalier_HLV_Inter,25,FALSE),IF(AND(WEEKDAY(HA4,2)=5,COUNTIF(Jours_fériés,HA4+3)),HA27-HLOOKUP(HA4+4,Journalier_HLV_Inter,25,FALSE),IF(COUNTIF(Week_end,HA4),0,IF(COUNTIF(Jours_fériés,HA4),0,HA27-HLOOKUP(HA4+1,Journalier_HLV_Inter,25,FALSE)))))))))))))</f>
        <v>0</v>
      </c>
      <c r="HB36" s="70">
        <f>IF(WEEKDAY(HB4,2)=5,(HB27-HLOOKUP(HB4+3,Journalier_HLV_Inter,25,FALSE)),IF(AND(WEEKDAY(HB4,2)=1,COUNTIF(Jours_fériés,AND(HB4+1,IE+2))),HB27-HLOOKUP(HB4+3,Journalier_HLV_Inter,25,FALSE),IF(AND(WEEKDAY(HB4,2)=1,COUNTIF(Jours_fériés,HB4+1)),HB27-HLOOKUP(HB4+2,Journalier_HLV_Inter,25,FALSE),IF(AND(WEEKDAY(HB4,2)=2,COUNTIF(Jours_fériés,AND(HB4+1,HB4+2))),HB27-HLOOKUP(HB4+3,Journalier_HLV_Inter,25,FALSE),IF(AND(WEEKDAY(HB4,2)=2,COUNTIF(Jours_fériés,HB4+1)),HB27-HLOOKUP(HB4+2,Journalier_HLV_Inter,25,FALSE),IF(AND(WEEKDAY(HB4,2)=3,COUNTIF(Jours_fériés,AND(HB4+1,HB4+2))),HB27-HLOOKUP(HB4+5,Journalier_HLV_Inter,25,FALSE),IF(AND(WEEKDAY(HB4,2)=3,COUNTIF(Jours_fériés,HB4+1)),HB27-HLOOKUP(HB4+2,Journalier_HLV_Inter,25,FALSE),IF(AND(WEEKDAY(HB4,2)=4,COUNTIF(Jours_fériés,HB4+1)),HB27-HLOOKUP(HB4+4,Journalier_HLV_Inter,25,FALSE),IF(AND(WEEKDAY(HB4,2)=4,COUNTIF(Jours_fériés,AND(HB4+1,HB4+4))),HB27-HLOOKUP(HB4+5,Journalier_HLV_Inter,25,FALSE),IF(AND(WEEKDAY(HB4,2)=5,COUNTIF(Jours_fériés,HB4+3)),HB27-HLOOKUP(HB4+4,Journalier_HLV_Inter,25,FALSE),IF(COUNTIF(Week_end,HB4),0,IF(COUNTIF(Jours_fériés,HB4),0,HB27-HLOOKUP(HB4+1,Journalier_HLV_Inter,25,FALSE)))))))))))))</f>
        <v>0</v>
      </c>
      <c r="HC36" s="70">
        <f>IF(WEEKDAY(HC4,2)=5,(HC27-HLOOKUP(HC4+3,Journalier_HLV_Inter,25,FALSE)),IF(AND(WEEKDAY(HC4,2)=1,COUNTIF(Jours_fériés,AND(HC4+1,IE+2))),HC27-HLOOKUP(HC4+3,Journalier_HLV_Inter,25,FALSE),IF(AND(WEEKDAY(HC4,2)=1,COUNTIF(Jours_fériés,HC4+1)),HC27-HLOOKUP(HC4+2,Journalier_HLV_Inter,25,FALSE),IF(AND(WEEKDAY(HC4,2)=2,COUNTIF(Jours_fériés,AND(HC4+1,HC4+2))),HC27-HLOOKUP(HC4+3,Journalier_HLV_Inter,25,FALSE),IF(AND(WEEKDAY(HC4,2)=2,COUNTIF(Jours_fériés,HC4+1)),HC27-HLOOKUP(HC4+2,Journalier_HLV_Inter,25,FALSE),IF(AND(WEEKDAY(HC4,2)=3,COUNTIF(Jours_fériés,AND(HC4+1,HC4+2))),HC27-HLOOKUP(HC4+5,Journalier_HLV_Inter,25,FALSE),IF(AND(WEEKDAY(HC4,2)=3,COUNTIF(Jours_fériés,HC4+1)),HC27-HLOOKUP(HC4+2,Journalier_HLV_Inter,25,FALSE),IF(AND(WEEKDAY(HC4,2)=4,COUNTIF(Jours_fériés,HC4+1)),HC27-HLOOKUP(HC4+4,Journalier_HLV_Inter,25,FALSE),IF(AND(WEEKDAY(HC4,2)=4,COUNTIF(Jours_fériés,AND(HC4+1,HC4+4))),HC27-HLOOKUP(HC4+5,Journalier_HLV_Inter,25,FALSE),IF(AND(WEEKDAY(HC4,2)=5,COUNTIF(Jours_fériés,HC4+3)),HC27-HLOOKUP(HC4+4,Journalier_HLV_Inter,25,FALSE),IF(COUNTIF(Week_end,HC4),0,IF(COUNTIF(Jours_fériés,HC4),0,HC27-HLOOKUP(HC4+1,Journalier_HLV_Inter,25,FALSE)))))))))))))</f>
        <v>0</v>
      </c>
      <c r="HD36" s="70">
        <f>IF(WEEKDAY(HD4,2)=5,(HD27-HLOOKUP(HD4+3,Journalier_HLV_Inter,25,FALSE)),IF(AND(WEEKDAY(HD4,2)=1,COUNTIF(Jours_fériés,AND(HD4+1,IE+2))),HD27-HLOOKUP(HD4+3,Journalier_HLV_Inter,25,FALSE),IF(AND(WEEKDAY(HD4,2)=1,COUNTIF(Jours_fériés,HD4+1)),HD27-HLOOKUP(HD4+2,Journalier_HLV_Inter,25,FALSE),IF(AND(WEEKDAY(HD4,2)=2,COUNTIF(Jours_fériés,AND(HD4+1,HD4+2))),HD27-HLOOKUP(HD4+3,Journalier_HLV_Inter,25,FALSE),IF(AND(WEEKDAY(HD4,2)=2,COUNTIF(Jours_fériés,HD4+1)),HD27-HLOOKUP(HD4+2,Journalier_HLV_Inter,25,FALSE),IF(AND(WEEKDAY(HD4,2)=3,COUNTIF(Jours_fériés,AND(HD4+1,HD4+2))),HD27-HLOOKUP(HD4+5,Journalier_HLV_Inter,25,FALSE),IF(AND(WEEKDAY(HD4,2)=3,COUNTIF(Jours_fériés,HD4+1)),HD27-HLOOKUP(HD4+2,Journalier_HLV_Inter,25,FALSE),IF(AND(WEEKDAY(HD4,2)=4,COUNTIF(Jours_fériés,HD4+1)),HD27-HLOOKUP(HD4+4,Journalier_HLV_Inter,25,FALSE),IF(AND(WEEKDAY(HD4,2)=4,COUNTIF(Jours_fériés,AND(HD4+1,HD4+4))),HD27-HLOOKUP(HD4+5,Journalier_HLV_Inter,25,FALSE),IF(AND(WEEKDAY(HD4,2)=5,COUNTIF(Jours_fériés,HD4+3)),HD27-HLOOKUP(HD4+4,Journalier_HLV_Inter,25,FALSE),IF(COUNTIF(Week_end,HD4),0,IF(COUNTIF(Jours_fériés,HD4),0,HD27-HLOOKUP(HD4+1,Journalier_HLV_Inter,25,FALSE)))))))))))))</f>
        <v>0</v>
      </c>
      <c r="HE36" s="70">
        <f>IF(WEEKDAY(HE4,2)=5,(HE27-HLOOKUP(HE4+3,Journalier_HLV_Inter,25,FALSE)),IF(AND(WEEKDAY(HE4,2)=1,COUNTIF(Jours_fériés,AND(HE4+1,IE+2))),HE27-HLOOKUP(HE4+3,Journalier_HLV_Inter,25,FALSE),IF(AND(WEEKDAY(HE4,2)=1,COUNTIF(Jours_fériés,HE4+1)),HE27-HLOOKUP(HE4+2,Journalier_HLV_Inter,25,FALSE),IF(AND(WEEKDAY(HE4,2)=2,COUNTIF(Jours_fériés,AND(HE4+1,HE4+2))),HE27-HLOOKUP(HE4+3,Journalier_HLV_Inter,25,FALSE),IF(AND(WEEKDAY(HE4,2)=2,COUNTIF(Jours_fériés,HE4+1)),HE27-HLOOKUP(HE4+2,Journalier_HLV_Inter,25,FALSE),IF(AND(WEEKDAY(HE4,2)=3,COUNTIF(Jours_fériés,AND(HE4+1,HE4+2))),HE27-HLOOKUP(HE4+5,Journalier_HLV_Inter,25,FALSE),IF(AND(WEEKDAY(HE4,2)=3,COUNTIF(Jours_fériés,HE4+1)),HE27-HLOOKUP(HE4+2,Journalier_HLV_Inter,25,FALSE),IF(AND(WEEKDAY(HE4,2)=4,COUNTIF(Jours_fériés,HE4+1)),HE27-HLOOKUP(HE4+4,Journalier_HLV_Inter,25,FALSE),IF(AND(WEEKDAY(HE4,2)=4,COUNTIF(Jours_fériés,AND(HE4+1,HE4+4))),HE27-HLOOKUP(HE4+5,Journalier_HLV_Inter,25,FALSE),IF(AND(WEEKDAY(HE4,2)=5,COUNTIF(Jours_fériés,HE4+3)),HE27-HLOOKUP(HE4+4,Journalier_HLV_Inter,25,FALSE),IF(COUNTIF(Week_end,HE4),0,IF(COUNTIF(Jours_fériés,HE4),0,HE27-HLOOKUP(HE4+1,Journalier_HLV_Inter,25,FALSE)))))))))))))</f>
        <v>0</v>
      </c>
      <c r="HF36" s="70">
        <f>IF(WEEKDAY(HF4,2)=5,(HF27-HLOOKUP(HF4+3,Journalier_HLV_Inter,25,FALSE)),IF(AND(WEEKDAY(HF4,2)=1,COUNTIF(Jours_fériés,AND(HF4+1,IE+2))),HF27-HLOOKUP(HF4+3,Journalier_HLV_Inter,25,FALSE),IF(AND(WEEKDAY(HF4,2)=1,COUNTIF(Jours_fériés,HF4+1)),HF27-HLOOKUP(HF4+2,Journalier_HLV_Inter,25,FALSE),IF(AND(WEEKDAY(HF4,2)=2,COUNTIF(Jours_fériés,AND(HF4+1,HF4+2))),HF27-HLOOKUP(HF4+3,Journalier_HLV_Inter,25,FALSE),IF(AND(WEEKDAY(HF4,2)=2,COUNTIF(Jours_fériés,HF4+1)),HF27-HLOOKUP(HF4+2,Journalier_HLV_Inter,25,FALSE),IF(AND(WEEKDAY(HF4,2)=3,COUNTIF(Jours_fériés,AND(HF4+1,HF4+2))),HF27-HLOOKUP(HF4+5,Journalier_HLV_Inter,25,FALSE),IF(AND(WEEKDAY(HF4,2)=3,COUNTIF(Jours_fériés,HF4+1)),HF27-HLOOKUP(HF4+2,Journalier_HLV_Inter,25,FALSE),IF(AND(WEEKDAY(HF4,2)=4,COUNTIF(Jours_fériés,HF4+1)),HF27-HLOOKUP(HF4+4,Journalier_HLV_Inter,25,FALSE),IF(AND(WEEKDAY(HF4,2)=4,COUNTIF(Jours_fériés,AND(HF4+1,HF4+4))),HF27-HLOOKUP(HF4+5,Journalier_HLV_Inter,25,FALSE),IF(AND(WEEKDAY(HF4,2)=5,COUNTIF(Jours_fériés,HF4+3)),HF27-HLOOKUP(HF4+4,Journalier_HLV_Inter,25,FALSE),IF(COUNTIF(Week_end,HF4),0,IF(COUNTIF(Jours_fériés,HF4),0,HF27-HLOOKUP(HF4+1,Journalier_HLV_Inter,25,FALSE)))))))))))))</f>
        <v>0</v>
      </c>
      <c r="HG36" s="70">
        <f>IF(WEEKDAY(HG4,2)=5,(HG27-HLOOKUP(HG4+3,Journalier_HLV_Inter,25,FALSE)),IF(AND(WEEKDAY(HG4,2)=1,COUNTIF(Jours_fériés,AND(HG4+1,IE+2))),HG27-HLOOKUP(HG4+3,Journalier_HLV_Inter,25,FALSE),IF(AND(WEEKDAY(HG4,2)=1,COUNTIF(Jours_fériés,HG4+1)),HG27-HLOOKUP(HG4+2,Journalier_HLV_Inter,25,FALSE),IF(AND(WEEKDAY(HG4,2)=2,COUNTIF(Jours_fériés,AND(HG4+1,HG4+2))),HG27-HLOOKUP(HG4+3,Journalier_HLV_Inter,25,FALSE),IF(AND(WEEKDAY(HG4,2)=2,COUNTIF(Jours_fériés,HG4+1)),HG27-HLOOKUP(HG4+2,Journalier_HLV_Inter,25,FALSE),IF(AND(WEEKDAY(HG4,2)=3,COUNTIF(Jours_fériés,AND(HG4+1,HG4+2))),HG27-HLOOKUP(HG4+5,Journalier_HLV_Inter,25,FALSE),IF(AND(WEEKDAY(HG4,2)=3,COUNTIF(Jours_fériés,HG4+1)),HG27-HLOOKUP(HG4+2,Journalier_HLV_Inter,25,FALSE),IF(AND(WEEKDAY(HG4,2)=4,COUNTIF(Jours_fériés,HG4+1)),HG27-HLOOKUP(HG4+4,Journalier_HLV_Inter,25,FALSE),IF(AND(WEEKDAY(HG4,2)=4,COUNTIF(Jours_fériés,AND(HG4+1,HG4+4))),HG27-HLOOKUP(HG4+5,Journalier_HLV_Inter,25,FALSE),IF(AND(WEEKDAY(HG4,2)=5,COUNTIF(Jours_fériés,HG4+3)),HG27-HLOOKUP(HG4+4,Journalier_HLV_Inter,25,FALSE),IF(COUNTIF(Week_end,HG4),0,IF(COUNTIF(Jours_fériés,HG4),0,HG27-HLOOKUP(HG4+1,Journalier_HLV_Inter,25,FALSE)))))))))))))</f>
        <v>0</v>
      </c>
      <c r="HH36" s="70">
        <f>IF(WEEKDAY(HH4,2)=5,(HH27-HLOOKUP(HH4+3,Journalier_HLV_Inter,25,FALSE)),IF(AND(WEEKDAY(HH4,2)=1,COUNTIF(Jours_fériés,AND(HH4+1,IE+2))),HH27-HLOOKUP(HH4+3,Journalier_HLV_Inter,25,FALSE),IF(AND(WEEKDAY(HH4,2)=1,COUNTIF(Jours_fériés,HH4+1)),HH27-HLOOKUP(HH4+2,Journalier_HLV_Inter,25,FALSE),IF(AND(WEEKDAY(HH4,2)=2,COUNTIF(Jours_fériés,AND(HH4+1,HH4+2))),HH27-HLOOKUP(HH4+3,Journalier_HLV_Inter,25,FALSE),IF(AND(WEEKDAY(HH4,2)=2,COUNTIF(Jours_fériés,HH4+1)),HH27-HLOOKUP(HH4+2,Journalier_HLV_Inter,25,FALSE),IF(AND(WEEKDAY(HH4,2)=3,COUNTIF(Jours_fériés,AND(HH4+1,HH4+2))),HH27-HLOOKUP(HH4+5,Journalier_HLV_Inter,25,FALSE),IF(AND(WEEKDAY(HH4,2)=3,COUNTIF(Jours_fériés,HH4+1)),HH27-HLOOKUP(HH4+2,Journalier_HLV_Inter,25,FALSE),IF(AND(WEEKDAY(HH4,2)=4,COUNTIF(Jours_fériés,HH4+1)),HH27-HLOOKUP(HH4+4,Journalier_HLV_Inter,25,FALSE),IF(AND(WEEKDAY(HH4,2)=4,COUNTIF(Jours_fériés,AND(HH4+1,HH4+4))),HH27-HLOOKUP(HH4+5,Journalier_HLV_Inter,25,FALSE),IF(AND(WEEKDAY(HH4,2)=5,COUNTIF(Jours_fériés,HH4+3)),HH27-HLOOKUP(HH4+4,Journalier_HLV_Inter,25,FALSE),IF(COUNTIF(Week_end,HH4),0,IF(COUNTIF(Jours_fériés,HH4),0,HH27-HLOOKUP(HH4+1,Journalier_HLV_Inter,25,FALSE)))))))))))))</f>
        <v>0</v>
      </c>
      <c r="HI36" s="70">
        <f>IF(WEEKDAY(HI4,2)=5,(HI27-HLOOKUP(HI4+3,Journalier_HLV_Inter,25,FALSE)),IF(AND(WEEKDAY(HI4,2)=1,COUNTIF(Jours_fériés,AND(HI4+1,IE+2))),HI27-HLOOKUP(HI4+3,Journalier_HLV_Inter,25,FALSE),IF(AND(WEEKDAY(HI4,2)=1,COUNTIF(Jours_fériés,HI4+1)),HI27-HLOOKUP(HI4+2,Journalier_HLV_Inter,25,FALSE),IF(AND(WEEKDAY(HI4,2)=2,COUNTIF(Jours_fériés,AND(HI4+1,HI4+2))),HI27-HLOOKUP(HI4+3,Journalier_HLV_Inter,25,FALSE),IF(AND(WEEKDAY(HI4,2)=2,COUNTIF(Jours_fériés,HI4+1)),HI27-HLOOKUP(HI4+2,Journalier_HLV_Inter,25,FALSE),IF(AND(WEEKDAY(HI4,2)=3,COUNTIF(Jours_fériés,AND(HI4+1,HI4+2))),HI27-HLOOKUP(HI4+5,Journalier_HLV_Inter,25,FALSE),IF(AND(WEEKDAY(HI4,2)=3,COUNTIF(Jours_fériés,HI4+1)),HI27-HLOOKUP(HI4+2,Journalier_HLV_Inter,25,FALSE),IF(AND(WEEKDAY(HI4,2)=4,COUNTIF(Jours_fériés,HI4+1)),HI27-HLOOKUP(HI4+4,Journalier_HLV_Inter,25,FALSE),IF(AND(WEEKDAY(HI4,2)=4,COUNTIF(Jours_fériés,AND(HI4+1,HI4+4))),HI27-HLOOKUP(HI4+5,Journalier_HLV_Inter,25,FALSE),IF(AND(WEEKDAY(HI4,2)=5,COUNTIF(Jours_fériés,HI4+3)),HI27-HLOOKUP(HI4+4,Journalier_HLV_Inter,25,FALSE),IF(COUNTIF(Week_end,HI4),0,IF(COUNTIF(Jours_fériés,HI4),0,HI27-HLOOKUP(HI4+1,Journalier_HLV_Inter,25,FALSE)))))))))))))</f>
        <v>0</v>
      </c>
      <c r="HJ36" s="70">
        <f>IF(WEEKDAY(HJ4,2)=5,(HJ27-HLOOKUP(HJ4+3,Journalier_HLV_Inter,25,FALSE)),IF(AND(WEEKDAY(HJ4,2)=1,COUNTIF(Jours_fériés,AND(HJ4+1,IE+2))),HJ27-HLOOKUP(HJ4+3,Journalier_HLV_Inter,25,FALSE),IF(AND(WEEKDAY(HJ4,2)=1,COUNTIF(Jours_fériés,HJ4+1)),HJ27-HLOOKUP(HJ4+2,Journalier_HLV_Inter,25,FALSE),IF(AND(WEEKDAY(HJ4,2)=2,COUNTIF(Jours_fériés,AND(HJ4+1,HJ4+2))),HJ27-HLOOKUP(HJ4+3,Journalier_HLV_Inter,25,FALSE),IF(AND(WEEKDAY(HJ4,2)=2,COUNTIF(Jours_fériés,HJ4+1)),HJ27-HLOOKUP(HJ4+2,Journalier_HLV_Inter,25,FALSE),IF(AND(WEEKDAY(HJ4,2)=3,COUNTIF(Jours_fériés,AND(HJ4+1,HJ4+2))),HJ27-HLOOKUP(HJ4+5,Journalier_HLV_Inter,25,FALSE),IF(AND(WEEKDAY(HJ4,2)=3,COUNTIF(Jours_fériés,HJ4+1)),HJ27-HLOOKUP(HJ4+2,Journalier_HLV_Inter,25,FALSE),IF(AND(WEEKDAY(HJ4,2)=4,COUNTIF(Jours_fériés,HJ4+1)),HJ27-HLOOKUP(HJ4+4,Journalier_HLV_Inter,25,FALSE),IF(AND(WEEKDAY(HJ4,2)=4,COUNTIF(Jours_fériés,AND(HJ4+1,HJ4+4))),HJ27-HLOOKUP(HJ4+5,Journalier_HLV_Inter,25,FALSE),IF(AND(WEEKDAY(HJ4,2)=5,COUNTIF(Jours_fériés,HJ4+3)),HJ27-HLOOKUP(HJ4+4,Journalier_HLV_Inter,25,FALSE),IF(COUNTIF(Week_end,HJ4),0,IF(COUNTIF(Jours_fériés,HJ4),0,HJ27-HLOOKUP(HJ4+1,Journalier_HLV_Inter,25,FALSE)))))))))))))</f>
        <v>0</v>
      </c>
      <c r="HK36" s="70">
        <f>IF(WEEKDAY(HK4,2)=5,(HK27-HLOOKUP(HK4+3,Journalier_HLV_Inter,25,FALSE)),IF(AND(WEEKDAY(HK4,2)=1,COUNTIF(Jours_fériés,AND(HK4+1,IE+2))),HK27-HLOOKUP(HK4+3,Journalier_HLV_Inter,25,FALSE),IF(AND(WEEKDAY(HK4,2)=1,COUNTIF(Jours_fériés,HK4+1)),HK27-HLOOKUP(HK4+2,Journalier_HLV_Inter,25,FALSE),IF(AND(WEEKDAY(HK4,2)=2,COUNTIF(Jours_fériés,AND(HK4+1,HK4+2))),HK27-HLOOKUP(HK4+3,Journalier_HLV_Inter,25,FALSE),IF(AND(WEEKDAY(HK4,2)=2,COUNTIF(Jours_fériés,HK4+1)),HK27-HLOOKUP(HK4+2,Journalier_HLV_Inter,25,FALSE),IF(AND(WEEKDAY(HK4,2)=3,COUNTIF(Jours_fériés,AND(HK4+1,HK4+2))),HK27-HLOOKUP(HK4+5,Journalier_HLV_Inter,25,FALSE),IF(AND(WEEKDAY(HK4,2)=3,COUNTIF(Jours_fériés,HK4+1)),HK27-HLOOKUP(HK4+2,Journalier_HLV_Inter,25,FALSE),IF(AND(WEEKDAY(HK4,2)=4,COUNTIF(Jours_fériés,HK4+1)),HK27-HLOOKUP(HK4+4,Journalier_HLV_Inter,25,FALSE),IF(AND(WEEKDAY(HK4,2)=4,COUNTIF(Jours_fériés,AND(HK4+1,HK4+4))),HK27-HLOOKUP(HK4+5,Journalier_HLV_Inter,25,FALSE),IF(AND(WEEKDAY(HK4,2)=5,COUNTIF(Jours_fériés,HK4+3)),HK27-HLOOKUP(HK4+4,Journalier_HLV_Inter,25,FALSE),IF(COUNTIF(Week_end,HK4),0,IF(COUNTIF(Jours_fériés,HK4),0,HK27-HLOOKUP(HK4+1,Journalier_HLV_Inter,25,FALSE)))))))))))))</f>
        <v>0</v>
      </c>
      <c r="HL36" s="70">
        <f>IF(WEEKDAY(HL4,2)=5,(HL27-HLOOKUP(HL4+3,Journalier_HLV_Inter,25,FALSE)),IF(AND(WEEKDAY(HL4,2)=1,COUNTIF(Jours_fériés,AND(HL4+1,IE+2))),HL27-HLOOKUP(HL4+3,Journalier_HLV_Inter,25,FALSE),IF(AND(WEEKDAY(HL4,2)=1,COUNTIF(Jours_fériés,HL4+1)),HL27-HLOOKUP(HL4+2,Journalier_HLV_Inter,25,FALSE),IF(AND(WEEKDAY(HL4,2)=2,COUNTIF(Jours_fériés,AND(HL4+1,HL4+2))),HL27-HLOOKUP(HL4+3,Journalier_HLV_Inter,25,FALSE),IF(AND(WEEKDAY(HL4,2)=2,COUNTIF(Jours_fériés,HL4+1)),HL27-HLOOKUP(HL4+2,Journalier_HLV_Inter,25,FALSE),IF(AND(WEEKDAY(HL4,2)=3,COUNTIF(Jours_fériés,AND(HL4+1,HL4+2))),HL27-HLOOKUP(HL4+5,Journalier_HLV_Inter,25,FALSE),IF(AND(WEEKDAY(HL4,2)=3,COUNTIF(Jours_fériés,HL4+1)),HL27-HLOOKUP(HL4+2,Journalier_HLV_Inter,25,FALSE),IF(AND(WEEKDAY(HL4,2)=4,COUNTIF(Jours_fériés,HL4+1)),HL27-HLOOKUP(HL4+4,Journalier_HLV_Inter,25,FALSE),IF(AND(WEEKDAY(HL4,2)=4,COUNTIF(Jours_fériés,AND(HL4+1,HL4+4))),HL27-HLOOKUP(HL4+5,Journalier_HLV_Inter,25,FALSE),IF(AND(WEEKDAY(HL4,2)=5,COUNTIF(Jours_fériés,HL4+3)),HL27-HLOOKUP(HL4+4,Journalier_HLV_Inter,25,FALSE),IF(COUNTIF(Week_end,HL4),0,IF(COUNTIF(Jours_fériés,HL4),0,HL27-HLOOKUP(HL4+1,Journalier_HLV_Inter,25,FALSE)))))))))))))</f>
        <v>0</v>
      </c>
      <c r="HM36" s="70">
        <f>IF(WEEKDAY(HM4,2)=5,(HM27-HLOOKUP(HM4+3,Journalier_HLV_Inter,25,FALSE)),IF(AND(WEEKDAY(HM4,2)=1,COUNTIF(Jours_fériés,AND(HM4+1,IE+2))),HM27-HLOOKUP(HM4+3,Journalier_HLV_Inter,25,FALSE),IF(AND(WEEKDAY(HM4,2)=1,COUNTIF(Jours_fériés,HM4+1)),HM27-HLOOKUP(HM4+2,Journalier_HLV_Inter,25,FALSE),IF(AND(WEEKDAY(HM4,2)=2,COUNTIF(Jours_fériés,AND(HM4+1,HM4+2))),HM27-HLOOKUP(HM4+3,Journalier_HLV_Inter,25,FALSE),IF(AND(WEEKDAY(HM4,2)=2,COUNTIF(Jours_fériés,HM4+1)),HM27-HLOOKUP(HM4+2,Journalier_HLV_Inter,25,FALSE),IF(AND(WEEKDAY(HM4,2)=3,COUNTIF(Jours_fériés,AND(HM4+1,HM4+2))),HM27-HLOOKUP(HM4+5,Journalier_HLV_Inter,25,FALSE),IF(AND(WEEKDAY(HM4,2)=3,COUNTIF(Jours_fériés,HM4+1)),HM27-HLOOKUP(HM4+2,Journalier_HLV_Inter,25,FALSE),IF(AND(WEEKDAY(HM4,2)=4,COUNTIF(Jours_fériés,HM4+1)),HM27-HLOOKUP(HM4+4,Journalier_HLV_Inter,25,FALSE),IF(AND(WEEKDAY(HM4,2)=4,COUNTIF(Jours_fériés,AND(HM4+1,HM4+4))),HM27-HLOOKUP(HM4+5,Journalier_HLV_Inter,25,FALSE),IF(AND(WEEKDAY(HM4,2)=5,COUNTIF(Jours_fériés,HM4+3)),HM27-HLOOKUP(HM4+4,Journalier_HLV_Inter,25,FALSE),IF(COUNTIF(Week_end,HM4),0,IF(COUNTIF(Jours_fériés,HM4),0,HM27-HLOOKUP(HM4+1,Journalier_HLV_Inter,25,FALSE)))))))))))))</f>
        <v>0</v>
      </c>
      <c r="HN36" s="70">
        <f>IF(WEEKDAY(HN4,2)=5,(HN27-HLOOKUP(HN4+3,Journalier_HLV_Inter,25,FALSE)),IF(AND(WEEKDAY(HN4,2)=1,COUNTIF(Jours_fériés,AND(HN4+1,IE+2))),HN27-HLOOKUP(HN4+3,Journalier_HLV_Inter,25,FALSE),IF(AND(WEEKDAY(HN4,2)=1,COUNTIF(Jours_fériés,HN4+1)),HN27-HLOOKUP(HN4+2,Journalier_HLV_Inter,25,FALSE),IF(AND(WEEKDAY(HN4,2)=2,COUNTIF(Jours_fériés,AND(HN4+1,HN4+2))),HN27-HLOOKUP(HN4+3,Journalier_HLV_Inter,25,FALSE),IF(AND(WEEKDAY(HN4,2)=2,COUNTIF(Jours_fériés,HN4+1)),HN27-HLOOKUP(HN4+2,Journalier_HLV_Inter,25,FALSE),IF(AND(WEEKDAY(HN4,2)=3,COUNTIF(Jours_fériés,AND(HN4+1,HN4+2))),HN27-HLOOKUP(HN4+5,Journalier_HLV_Inter,25,FALSE),IF(AND(WEEKDAY(HN4,2)=3,COUNTIF(Jours_fériés,HN4+1)),HN27-HLOOKUP(HN4+2,Journalier_HLV_Inter,25,FALSE),IF(AND(WEEKDAY(HN4,2)=4,COUNTIF(Jours_fériés,HN4+1)),HN27-HLOOKUP(HN4+4,Journalier_HLV_Inter,25,FALSE),IF(AND(WEEKDAY(HN4,2)=4,COUNTIF(Jours_fériés,AND(HN4+1,HN4+4))),HN27-HLOOKUP(HN4+5,Journalier_HLV_Inter,25,FALSE),IF(AND(WEEKDAY(HN4,2)=5,COUNTIF(Jours_fériés,HN4+3)),HN27-HLOOKUP(HN4+4,Journalier_HLV_Inter,25,FALSE),IF(COUNTIF(Week_end,HN4),0,IF(COUNTIF(Jours_fériés,HN4),0,HN27-HLOOKUP(HN4+1,Journalier_HLV_Inter,25,FALSE)))))))))))))</f>
        <v>0</v>
      </c>
      <c r="HO36" s="70">
        <f>IF(WEEKDAY(HO4,2)=5,(HO27-HLOOKUP(HO4+3,Journalier_HLV_Inter,25,FALSE)),IF(AND(WEEKDAY(HO4,2)=1,COUNTIF(Jours_fériés,AND(HO4+1,IE+2))),HO27-HLOOKUP(HO4+3,Journalier_HLV_Inter,25,FALSE),IF(AND(WEEKDAY(HO4,2)=1,COUNTIF(Jours_fériés,HO4+1)),HO27-HLOOKUP(HO4+2,Journalier_HLV_Inter,25,FALSE),IF(AND(WEEKDAY(HO4,2)=2,COUNTIF(Jours_fériés,AND(HO4+1,HO4+2))),HO27-HLOOKUP(HO4+3,Journalier_HLV_Inter,25,FALSE),IF(AND(WEEKDAY(HO4,2)=2,COUNTIF(Jours_fériés,HO4+1)),HO27-HLOOKUP(HO4+2,Journalier_HLV_Inter,25,FALSE),IF(AND(WEEKDAY(HO4,2)=3,COUNTIF(Jours_fériés,AND(HO4+1,HO4+2))),HO27-HLOOKUP(HO4+5,Journalier_HLV_Inter,25,FALSE),IF(AND(WEEKDAY(HO4,2)=3,COUNTIF(Jours_fériés,HO4+1)),HO27-HLOOKUP(HO4+2,Journalier_HLV_Inter,25,FALSE),IF(AND(WEEKDAY(HO4,2)=4,COUNTIF(Jours_fériés,HO4+1)),HO27-HLOOKUP(HO4+4,Journalier_HLV_Inter,25,FALSE),IF(AND(WEEKDAY(HO4,2)=4,COUNTIF(Jours_fériés,AND(HO4+1,HO4+4))),HO27-HLOOKUP(HO4+5,Journalier_HLV_Inter,25,FALSE),IF(AND(WEEKDAY(HO4,2)=5,COUNTIF(Jours_fériés,HO4+3)),HO27-HLOOKUP(HO4+4,Journalier_HLV_Inter,25,FALSE),IF(COUNTIF(Week_end,HO4),0,IF(COUNTIF(Jours_fériés,HO4),0,HO27-HLOOKUP(HO4+1,Journalier_HLV_Inter,25,FALSE)))))))))))))</f>
        <v>0</v>
      </c>
      <c r="HP36" s="70">
        <f>IF(WEEKDAY(HP4,2)=5,(HP27-HLOOKUP(HP4+3,Journalier_HLV_Inter,25,FALSE)),IF(AND(WEEKDAY(HP4,2)=1,COUNTIF(Jours_fériés,AND(HP4+1,IE+2))),HP27-HLOOKUP(HP4+3,Journalier_HLV_Inter,25,FALSE),IF(AND(WEEKDAY(HP4,2)=1,COUNTIF(Jours_fériés,HP4+1)),HP27-HLOOKUP(HP4+2,Journalier_HLV_Inter,25,FALSE),IF(AND(WEEKDAY(HP4,2)=2,COUNTIF(Jours_fériés,AND(HP4+1,HP4+2))),HP27-HLOOKUP(HP4+3,Journalier_HLV_Inter,25,FALSE),IF(AND(WEEKDAY(HP4,2)=2,COUNTIF(Jours_fériés,HP4+1)),HP27-HLOOKUP(HP4+2,Journalier_HLV_Inter,25,FALSE),IF(AND(WEEKDAY(HP4,2)=3,COUNTIF(Jours_fériés,AND(HP4+1,HP4+2))),HP27-HLOOKUP(HP4+5,Journalier_HLV_Inter,25,FALSE),IF(AND(WEEKDAY(HP4,2)=3,COUNTIF(Jours_fériés,HP4+1)),HP27-HLOOKUP(HP4+2,Journalier_HLV_Inter,25,FALSE),IF(AND(WEEKDAY(HP4,2)=4,COUNTIF(Jours_fériés,HP4+1)),HP27-HLOOKUP(HP4+4,Journalier_HLV_Inter,25,FALSE),IF(AND(WEEKDAY(HP4,2)=4,COUNTIF(Jours_fériés,AND(HP4+1,HP4+4))),HP27-HLOOKUP(HP4+5,Journalier_HLV_Inter,25,FALSE),IF(AND(WEEKDAY(HP4,2)=5,COUNTIF(Jours_fériés,HP4+3)),HP27-HLOOKUP(HP4+4,Journalier_HLV_Inter,25,FALSE),IF(COUNTIF(Week_end,HP4),0,IF(COUNTIF(Jours_fériés,HP4),0,HP27-HLOOKUP(HP4+1,Journalier_HLV_Inter,25,FALSE)))))))))))))</f>
        <v>0</v>
      </c>
      <c r="HQ36" s="70">
        <f>IF(WEEKDAY(HQ4,2)=5,(HQ27-HLOOKUP(HQ4+3,Journalier_HLV_Inter,25,FALSE)),IF(AND(WEEKDAY(HQ4,2)=1,COUNTIF(Jours_fériés,AND(HQ4+1,IE+2))),HQ27-HLOOKUP(HQ4+3,Journalier_HLV_Inter,25,FALSE),IF(AND(WEEKDAY(HQ4,2)=1,COUNTIF(Jours_fériés,HQ4+1)),HQ27-HLOOKUP(HQ4+2,Journalier_HLV_Inter,25,FALSE),IF(AND(WEEKDAY(HQ4,2)=2,COUNTIF(Jours_fériés,AND(HQ4+1,HQ4+2))),HQ27-HLOOKUP(HQ4+3,Journalier_HLV_Inter,25,FALSE),IF(AND(WEEKDAY(HQ4,2)=2,COUNTIF(Jours_fériés,HQ4+1)),HQ27-HLOOKUP(HQ4+2,Journalier_HLV_Inter,25,FALSE),IF(AND(WEEKDAY(HQ4,2)=3,COUNTIF(Jours_fériés,AND(HQ4+1,HQ4+2))),HQ27-HLOOKUP(HQ4+5,Journalier_HLV_Inter,25,FALSE),IF(AND(WEEKDAY(HQ4,2)=3,COUNTIF(Jours_fériés,HQ4+1)),HQ27-HLOOKUP(HQ4+2,Journalier_HLV_Inter,25,FALSE),IF(AND(WEEKDAY(HQ4,2)=4,COUNTIF(Jours_fériés,HQ4+1)),HQ27-HLOOKUP(HQ4+4,Journalier_HLV_Inter,25,FALSE),IF(AND(WEEKDAY(HQ4,2)=4,COUNTIF(Jours_fériés,AND(HQ4+1,HQ4+4))),HQ27-HLOOKUP(HQ4+5,Journalier_HLV_Inter,25,FALSE),IF(AND(WEEKDAY(HQ4,2)=5,COUNTIF(Jours_fériés,HQ4+3)),HQ27-HLOOKUP(HQ4+4,Journalier_HLV_Inter,25,FALSE),IF(COUNTIF(Week_end,HQ4),0,IF(COUNTIF(Jours_fériés,HQ4),0,HQ27-HLOOKUP(HQ4+1,Journalier_HLV_Inter,25,FALSE)))))))))))))</f>
        <v>0</v>
      </c>
      <c r="HR36" s="70">
        <f>IF(WEEKDAY(HR4,2)=5,(HR27-HLOOKUP(HR4+3,Journalier_HLV_Inter,25,FALSE)),IF(AND(WEEKDAY(HR4,2)=1,COUNTIF(Jours_fériés,AND(HR4+1,IE+2))),HR27-HLOOKUP(HR4+3,Journalier_HLV_Inter,25,FALSE),IF(AND(WEEKDAY(HR4,2)=1,COUNTIF(Jours_fériés,HR4+1)),HR27-HLOOKUP(HR4+2,Journalier_HLV_Inter,25,FALSE),IF(AND(WEEKDAY(HR4,2)=2,COUNTIF(Jours_fériés,AND(HR4+1,HR4+2))),HR27-HLOOKUP(HR4+3,Journalier_HLV_Inter,25,FALSE),IF(AND(WEEKDAY(HR4,2)=2,COUNTIF(Jours_fériés,HR4+1)),HR27-HLOOKUP(HR4+2,Journalier_HLV_Inter,25,FALSE),IF(AND(WEEKDAY(HR4,2)=3,COUNTIF(Jours_fériés,AND(HR4+1,HR4+2))),HR27-HLOOKUP(HR4+5,Journalier_HLV_Inter,25,FALSE),IF(AND(WEEKDAY(HR4,2)=3,COUNTIF(Jours_fériés,HR4+1)),HR27-HLOOKUP(HR4+2,Journalier_HLV_Inter,25,FALSE),IF(AND(WEEKDAY(HR4,2)=4,COUNTIF(Jours_fériés,HR4+1)),HR27-HLOOKUP(HR4+4,Journalier_HLV_Inter,25,FALSE),IF(AND(WEEKDAY(HR4,2)=4,COUNTIF(Jours_fériés,AND(HR4+1,HR4+4))),HR27-HLOOKUP(HR4+5,Journalier_HLV_Inter,25,FALSE),IF(AND(WEEKDAY(HR4,2)=5,COUNTIF(Jours_fériés,HR4+3)),HR27-HLOOKUP(HR4+4,Journalier_HLV_Inter,25,FALSE),IF(COUNTIF(Week_end,HR4),0,IF(COUNTIF(Jours_fériés,HR4),0,HR27-HLOOKUP(HR4+1,Journalier_HLV_Inter,25,FALSE)))))))))))))</f>
        <v>0</v>
      </c>
      <c r="HS36" s="70">
        <f>IF(WEEKDAY(HS4,2)=5,(HS27-HLOOKUP(HS4+3,Journalier_HLV_Inter,25,FALSE)),IF(AND(WEEKDAY(HS4,2)=1,COUNTIF(Jours_fériés,AND(HS4+1,IE+2))),HS27-HLOOKUP(HS4+3,Journalier_HLV_Inter,25,FALSE),IF(AND(WEEKDAY(HS4,2)=1,COUNTIF(Jours_fériés,HS4+1)),HS27-HLOOKUP(HS4+2,Journalier_HLV_Inter,25,FALSE),IF(AND(WEEKDAY(HS4,2)=2,COUNTIF(Jours_fériés,AND(HS4+1,HS4+2))),HS27-HLOOKUP(HS4+3,Journalier_HLV_Inter,25,FALSE),IF(AND(WEEKDAY(HS4,2)=2,COUNTIF(Jours_fériés,HS4+1)),HS27-HLOOKUP(HS4+2,Journalier_HLV_Inter,25,FALSE),IF(AND(WEEKDAY(HS4,2)=3,COUNTIF(Jours_fériés,AND(HS4+1,HS4+2))),HS27-HLOOKUP(HS4+5,Journalier_HLV_Inter,25,FALSE),IF(AND(WEEKDAY(HS4,2)=3,COUNTIF(Jours_fériés,HS4+1)),HS27-HLOOKUP(HS4+2,Journalier_HLV_Inter,25,FALSE),IF(AND(WEEKDAY(HS4,2)=4,COUNTIF(Jours_fériés,HS4+1)),HS27-HLOOKUP(HS4+4,Journalier_HLV_Inter,25,FALSE),IF(AND(WEEKDAY(HS4,2)=4,COUNTIF(Jours_fériés,AND(HS4+1,HS4+4))),HS27-HLOOKUP(HS4+5,Journalier_HLV_Inter,25,FALSE),IF(AND(WEEKDAY(HS4,2)=5,COUNTIF(Jours_fériés,HS4+3)),HS27-HLOOKUP(HS4+4,Journalier_HLV_Inter,25,FALSE),IF(COUNTIF(Week_end,HS4),0,IF(COUNTIF(Jours_fériés,HS4),0,HS27-HLOOKUP(HS4+1,Journalier_HLV_Inter,25,FALSE)))))))))))))</f>
        <v>0</v>
      </c>
      <c r="HT36" s="70">
        <f>IF(WEEKDAY(HT4,2)=5,(HT27-HLOOKUP(HT4+3,Journalier_HLV_Inter,25,FALSE)),IF(AND(WEEKDAY(HT4,2)=1,COUNTIF(Jours_fériés,AND(HT4+1,IE+2))),HT27-HLOOKUP(HT4+3,Journalier_HLV_Inter,25,FALSE),IF(AND(WEEKDAY(HT4,2)=1,COUNTIF(Jours_fériés,HT4+1)),HT27-HLOOKUP(HT4+2,Journalier_HLV_Inter,25,FALSE),IF(AND(WEEKDAY(HT4,2)=2,COUNTIF(Jours_fériés,AND(HT4+1,HT4+2))),HT27-HLOOKUP(HT4+3,Journalier_HLV_Inter,25,FALSE),IF(AND(WEEKDAY(HT4,2)=2,COUNTIF(Jours_fériés,HT4+1)),HT27-HLOOKUP(HT4+2,Journalier_HLV_Inter,25,FALSE),IF(AND(WEEKDAY(HT4,2)=3,COUNTIF(Jours_fériés,AND(HT4+1,HT4+2))),HT27-HLOOKUP(HT4+5,Journalier_HLV_Inter,25,FALSE),IF(AND(WEEKDAY(HT4,2)=3,COUNTIF(Jours_fériés,HT4+1)),HT27-HLOOKUP(HT4+2,Journalier_HLV_Inter,25,FALSE),IF(AND(WEEKDAY(HT4,2)=4,COUNTIF(Jours_fériés,HT4+1)),HT27-HLOOKUP(HT4+4,Journalier_HLV_Inter,25,FALSE),IF(AND(WEEKDAY(HT4,2)=4,COUNTIF(Jours_fériés,AND(HT4+1,HT4+4))),HT27-HLOOKUP(HT4+5,Journalier_HLV_Inter,25,FALSE),IF(AND(WEEKDAY(HT4,2)=5,COUNTIF(Jours_fériés,HT4+3)),HT27-HLOOKUP(HT4+4,Journalier_HLV_Inter,25,FALSE),IF(COUNTIF(Week_end,HT4),0,IF(COUNTIF(Jours_fériés,HT4),0,HT27-HLOOKUP(HT4+1,Journalier_HLV_Inter,25,FALSE)))))))))))))</f>
        <v>0</v>
      </c>
      <c r="HU36" s="70">
        <f>IF(WEEKDAY(HU4,2)=5,(HU27-HLOOKUP(HU4+3,Journalier_HLV_Inter,25,FALSE)),IF(AND(WEEKDAY(HU4,2)=1,COUNTIF(Jours_fériés,AND(HU4+1,IE+2))),HU27-HLOOKUP(HU4+3,Journalier_HLV_Inter,25,FALSE),IF(AND(WEEKDAY(HU4,2)=1,COUNTIF(Jours_fériés,HU4+1)),HU27-HLOOKUP(HU4+2,Journalier_HLV_Inter,25,FALSE),IF(AND(WEEKDAY(HU4,2)=2,COUNTIF(Jours_fériés,AND(HU4+1,HU4+2))),HU27-HLOOKUP(HU4+3,Journalier_HLV_Inter,25,FALSE),IF(AND(WEEKDAY(HU4,2)=2,COUNTIF(Jours_fériés,HU4+1)),HU27-HLOOKUP(HU4+2,Journalier_HLV_Inter,25,FALSE),IF(AND(WEEKDAY(HU4,2)=3,COUNTIF(Jours_fériés,AND(HU4+1,HU4+2))),HU27-HLOOKUP(HU4+5,Journalier_HLV_Inter,25,FALSE),IF(AND(WEEKDAY(HU4,2)=3,COUNTIF(Jours_fériés,HU4+1)),HU27-HLOOKUP(HU4+2,Journalier_HLV_Inter,25,FALSE),IF(AND(WEEKDAY(HU4,2)=4,COUNTIF(Jours_fériés,HU4+1)),HU27-HLOOKUP(HU4+4,Journalier_HLV_Inter,25,FALSE),IF(AND(WEEKDAY(HU4,2)=4,COUNTIF(Jours_fériés,AND(HU4+1,HU4+4))),HU27-HLOOKUP(HU4+5,Journalier_HLV_Inter,25,FALSE),IF(AND(WEEKDAY(HU4,2)=5,COUNTIF(Jours_fériés,HU4+3)),HU27-HLOOKUP(HU4+4,Journalier_HLV_Inter,25,FALSE),IF(COUNTIF(Week_end,HU4),0,IF(COUNTIF(Jours_fériés,HU4),0,HU27-HLOOKUP(HU4+1,Journalier_HLV_Inter,25,FALSE)))))))))))))</f>
        <v>0</v>
      </c>
      <c r="HV36" s="70">
        <f>IF(WEEKDAY(HV4,2)=5,(HV27-HLOOKUP(HV4+3,Journalier_HLV_Inter,25,FALSE)),IF(AND(WEEKDAY(HV4,2)=1,COUNTIF(Jours_fériés,AND(HV4+1,IE+2))),HV27-HLOOKUP(HV4+3,Journalier_HLV_Inter,25,FALSE),IF(AND(WEEKDAY(HV4,2)=1,COUNTIF(Jours_fériés,HV4+1)),HV27-HLOOKUP(HV4+2,Journalier_HLV_Inter,25,FALSE),IF(AND(WEEKDAY(HV4,2)=2,COUNTIF(Jours_fériés,AND(HV4+1,HV4+2))),HV27-HLOOKUP(HV4+3,Journalier_HLV_Inter,25,FALSE),IF(AND(WEEKDAY(HV4,2)=2,COUNTIF(Jours_fériés,HV4+1)),HV27-HLOOKUP(HV4+2,Journalier_HLV_Inter,25,FALSE),IF(AND(WEEKDAY(HV4,2)=3,COUNTIF(Jours_fériés,AND(HV4+1,HV4+2))),HV27-HLOOKUP(HV4+5,Journalier_HLV_Inter,25,FALSE),IF(AND(WEEKDAY(HV4,2)=3,COUNTIF(Jours_fériés,HV4+1)),HV27-HLOOKUP(HV4+2,Journalier_HLV_Inter,25,FALSE),IF(AND(WEEKDAY(HV4,2)=4,COUNTIF(Jours_fériés,HV4+1)),HV27-HLOOKUP(HV4+4,Journalier_HLV_Inter,25,FALSE),IF(AND(WEEKDAY(HV4,2)=4,COUNTIF(Jours_fériés,AND(HV4+1,HV4+4))),HV27-HLOOKUP(HV4+5,Journalier_HLV_Inter,25,FALSE),IF(AND(WEEKDAY(HV4,2)=5,COUNTIF(Jours_fériés,HV4+3)),HV27-HLOOKUP(HV4+4,Journalier_HLV_Inter,25,FALSE),IF(COUNTIF(Week_end,HV4),0,IF(COUNTIF(Jours_fériés,HV4),0,HV27-HLOOKUP(HV4+1,Journalier_HLV_Inter,25,FALSE)))))))))))))</f>
        <v>0</v>
      </c>
      <c r="HW36" s="70">
        <f>IF(WEEKDAY(HW4,2)=5,(HW27-HLOOKUP(HW4+3,Journalier_HLV_Inter,25,FALSE)),IF(AND(WEEKDAY(HW4,2)=1,COUNTIF(Jours_fériés,AND(HW4+1,IE+2))),HW27-HLOOKUP(HW4+3,Journalier_HLV_Inter,25,FALSE),IF(AND(WEEKDAY(HW4,2)=1,COUNTIF(Jours_fériés,HW4+1)),HW27-HLOOKUP(HW4+2,Journalier_HLV_Inter,25,FALSE),IF(AND(WEEKDAY(HW4,2)=2,COUNTIF(Jours_fériés,AND(HW4+1,HW4+2))),HW27-HLOOKUP(HW4+3,Journalier_HLV_Inter,25,FALSE),IF(AND(WEEKDAY(HW4,2)=2,COUNTIF(Jours_fériés,HW4+1)),HW27-HLOOKUP(HW4+2,Journalier_HLV_Inter,25,FALSE),IF(AND(WEEKDAY(HW4,2)=3,COUNTIF(Jours_fériés,AND(HW4+1,HW4+2))),HW27-HLOOKUP(HW4+5,Journalier_HLV_Inter,25,FALSE),IF(AND(WEEKDAY(HW4,2)=3,COUNTIF(Jours_fériés,HW4+1)),HW27-HLOOKUP(HW4+2,Journalier_HLV_Inter,25,FALSE),IF(AND(WEEKDAY(HW4,2)=4,COUNTIF(Jours_fériés,HW4+1)),HW27-HLOOKUP(HW4+4,Journalier_HLV_Inter,25,FALSE),IF(AND(WEEKDAY(HW4,2)=4,COUNTIF(Jours_fériés,AND(HW4+1,HW4+4))),HW27-HLOOKUP(HW4+5,Journalier_HLV_Inter,25,FALSE),IF(AND(WEEKDAY(HW4,2)=5,COUNTIF(Jours_fériés,HW4+3)),HW27-HLOOKUP(HW4+4,Journalier_HLV_Inter,25,FALSE),IF(COUNTIF(Week_end,HW4),0,IF(COUNTIF(Jours_fériés,HW4),0,HW27-HLOOKUP(HW4+1,Journalier_HLV_Inter,25,FALSE)))))))))))))</f>
        <v>0</v>
      </c>
      <c r="HX36" s="70">
        <f>IF(WEEKDAY(HX4,2)=5,(HX27-HLOOKUP(HX4+3,Journalier_HLV_Inter,25,FALSE)),IF(AND(WEEKDAY(HX4,2)=1,COUNTIF(Jours_fériés,AND(HX4+1,IE+2))),HX27-HLOOKUP(HX4+3,Journalier_HLV_Inter,25,FALSE),IF(AND(WEEKDAY(HX4,2)=1,COUNTIF(Jours_fériés,HX4+1)),HX27-HLOOKUP(HX4+2,Journalier_HLV_Inter,25,FALSE),IF(AND(WEEKDAY(HX4,2)=2,COUNTIF(Jours_fériés,AND(HX4+1,HX4+2))),HX27-HLOOKUP(HX4+3,Journalier_HLV_Inter,25,FALSE),IF(AND(WEEKDAY(HX4,2)=2,COUNTIF(Jours_fériés,HX4+1)),HX27-HLOOKUP(HX4+2,Journalier_HLV_Inter,25,FALSE),IF(AND(WEEKDAY(HX4,2)=3,COUNTIF(Jours_fériés,AND(HX4+1,HX4+2))),HX27-HLOOKUP(HX4+5,Journalier_HLV_Inter,25,FALSE),IF(AND(WEEKDAY(HX4,2)=3,COUNTIF(Jours_fériés,HX4+1)),HX27-HLOOKUP(HX4+2,Journalier_HLV_Inter,25,FALSE),IF(AND(WEEKDAY(HX4,2)=4,COUNTIF(Jours_fériés,HX4+1)),HX27-HLOOKUP(HX4+4,Journalier_HLV_Inter,25,FALSE),IF(AND(WEEKDAY(HX4,2)=4,COUNTIF(Jours_fériés,AND(HX4+1,HX4+4))),HX27-HLOOKUP(HX4+5,Journalier_HLV_Inter,25,FALSE),IF(AND(WEEKDAY(HX4,2)=5,COUNTIF(Jours_fériés,HX4+3)),HX27-HLOOKUP(HX4+4,Journalier_HLV_Inter,25,FALSE),IF(COUNTIF(Week_end,HX4),0,IF(COUNTIF(Jours_fériés,HX4),0,HX27-HLOOKUP(HX4+1,Journalier_HLV_Inter,25,FALSE)))))))))))))</f>
        <v>0</v>
      </c>
      <c r="HY36" s="70">
        <f>IF(WEEKDAY(HY4,2)=5,(HY27-HLOOKUP(HY4+3,Journalier_HLV_Inter,25,FALSE)),IF(AND(WEEKDAY(HY4,2)=1,COUNTIF(Jours_fériés,AND(HY4+1,IE+2))),HY27-HLOOKUP(HY4+3,Journalier_HLV_Inter,25,FALSE),IF(AND(WEEKDAY(HY4,2)=1,COUNTIF(Jours_fériés,HY4+1)),HY27-HLOOKUP(HY4+2,Journalier_HLV_Inter,25,FALSE),IF(AND(WEEKDAY(HY4,2)=2,COUNTIF(Jours_fériés,AND(HY4+1,HY4+2))),HY27-HLOOKUP(HY4+3,Journalier_HLV_Inter,25,FALSE),IF(AND(WEEKDAY(HY4,2)=2,COUNTIF(Jours_fériés,HY4+1)),HY27-HLOOKUP(HY4+2,Journalier_HLV_Inter,25,FALSE),IF(AND(WEEKDAY(HY4,2)=3,COUNTIF(Jours_fériés,AND(HY4+1,HY4+2))),HY27-HLOOKUP(HY4+5,Journalier_HLV_Inter,25,FALSE),IF(AND(WEEKDAY(HY4,2)=3,COUNTIF(Jours_fériés,HY4+1)),HY27-HLOOKUP(HY4+2,Journalier_HLV_Inter,25,FALSE),IF(AND(WEEKDAY(HY4,2)=4,COUNTIF(Jours_fériés,HY4+1)),HY27-HLOOKUP(HY4+4,Journalier_HLV_Inter,25,FALSE),IF(AND(WEEKDAY(HY4,2)=4,COUNTIF(Jours_fériés,AND(HY4+1,HY4+4))),HY27-HLOOKUP(HY4+5,Journalier_HLV_Inter,25,FALSE),IF(AND(WEEKDAY(HY4,2)=5,COUNTIF(Jours_fériés,HY4+3)),HY27-HLOOKUP(HY4+4,Journalier_HLV_Inter,25,FALSE),IF(COUNTIF(Week_end,HY4),0,IF(COUNTIF(Jours_fériés,HY4),0,HY27-HLOOKUP(HY4+1,Journalier_HLV_Inter,25,FALSE)))))))))))))</f>
        <v>0</v>
      </c>
      <c r="HZ36" s="70">
        <f>IF(WEEKDAY(HZ4,2)=5,(HZ27-HLOOKUP(HZ4+3,Journalier_HLV_Inter,25,FALSE)),IF(AND(WEEKDAY(HZ4,2)=1,COUNTIF(Jours_fériés,AND(HZ4+1,IE+2))),HZ27-HLOOKUP(HZ4+3,Journalier_HLV_Inter,25,FALSE),IF(AND(WEEKDAY(HZ4,2)=1,COUNTIF(Jours_fériés,HZ4+1)),HZ27-HLOOKUP(HZ4+2,Journalier_HLV_Inter,25,FALSE),IF(AND(WEEKDAY(HZ4,2)=2,COUNTIF(Jours_fériés,AND(HZ4+1,HZ4+2))),HZ27-HLOOKUP(HZ4+3,Journalier_HLV_Inter,25,FALSE),IF(AND(WEEKDAY(HZ4,2)=2,COUNTIF(Jours_fériés,HZ4+1)),HZ27-HLOOKUP(HZ4+2,Journalier_HLV_Inter,25,FALSE),IF(AND(WEEKDAY(HZ4,2)=3,COUNTIF(Jours_fériés,AND(HZ4+1,HZ4+2))),HZ27-HLOOKUP(HZ4+5,Journalier_HLV_Inter,25,FALSE),IF(AND(WEEKDAY(HZ4,2)=3,COUNTIF(Jours_fériés,HZ4+1)),HZ27-HLOOKUP(HZ4+2,Journalier_HLV_Inter,25,FALSE),IF(AND(WEEKDAY(HZ4,2)=4,COUNTIF(Jours_fériés,HZ4+1)),HZ27-HLOOKUP(HZ4+4,Journalier_HLV_Inter,25,FALSE),IF(AND(WEEKDAY(HZ4,2)=4,COUNTIF(Jours_fériés,AND(HZ4+1,HZ4+4))),HZ27-HLOOKUP(HZ4+5,Journalier_HLV_Inter,25,FALSE),IF(AND(WEEKDAY(HZ4,2)=5,COUNTIF(Jours_fériés,HZ4+3)),HZ27-HLOOKUP(HZ4+4,Journalier_HLV_Inter,25,FALSE),IF(COUNTIF(Week_end,HZ4),0,IF(COUNTIF(Jours_fériés,HZ4),0,HZ27-HLOOKUP(HZ4+1,Journalier_HLV_Inter,25,FALSE)))))))))))))</f>
        <v>0</v>
      </c>
      <c r="IA36" s="70">
        <f>IF(WEEKDAY(IA4,2)=5,(IA27-HLOOKUP(IA4+3,Journalier_HLV_Inter,25,FALSE)),IF(AND(WEEKDAY(IA4,2)=1,COUNTIF(Jours_fériés,AND(IA4+1,IE+2))),IA27-HLOOKUP(IA4+3,Journalier_HLV_Inter,25,FALSE),IF(AND(WEEKDAY(IA4,2)=1,COUNTIF(Jours_fériés,IA4+1)),IA27-HLOOKUP(IA4+2,Journalier_HLV_Inter,25,FALSE),IF(AND(WEEKDAY(IA4,2)=2,COUNTIF(Jours_fériés,AND(IA4+1,IA4+2))),IA27-HLOOKUP(IA4+3,Journalier_HLV_Inter,25,FALSE),IF(AND(WEEKDAY(IA4,2)=2,COUNTIF(Jours_fériés,IA4+1)),IA27-HLOOKUP(IA4+2,Journalier_HLV_Inter,25,FALSE),IF(AND(WEEKDAY(IA4,2)=3,COUNTIF(Jours_fériés,AND(IA4+1,IA4+2))),IA27-HLOOKUP(IA4+5,Journalier_HLV_Inter,25,FALSE),IF(AND(WEEKDAY(IA4,2)=3,COUNTIF(Jours_fériés,IA4+1)),IA27-HLOOKUP(IA4+2,Journalier_HLV_Inter,25,FALSE),IF(AND(WEEKDAY(IA4,2)=4,COUNTIF(Jours_fériés,IA4+1)),IA27-HLOOKUP(IA4+4,Journalier_HLV_Inter,25,FALSE),IF(AND(WEEKDAY(IA4,2)=4,COUNTIF(Jours_fériés,AND(IA4+1,IA4+4))),IA27-HLOOKUP(IA4+5,Journalier_HLV_Inter,25,FALSE),IF(AND(WEEKDAY(IA4,2)=5,COUNTIF(Jours_fériés,IA4+3)),IA27-HLOOKUP(IA4+4,Journalier_HLV_Inter,25,FALSE),IF(COUNTIF(Week_end,IA4),0,IF(COUNTIF(Jours_fériés,IA4),0,IA27-HLOOKUP(IA4+1,Journalier_HLV_Inter,25,FALSE)))))))))))))</f>
        <v>0</v>
      </c>
      <c r="IB36" s="70">
        <f>IF(WEEKDAY(IB4,2)=5,(IB27-HLOOKUP(IB4+3,Journalier_HLV_Inter,25,FALSE)),IF(AND(WEEKDAY(IB4,2)=1,COUNTIF(Jours_fériés,AND(IB4+1,IE+2))),IB27-HLOOKUP(IB4+3,Journalier_HLV_Inter,25,FALSE),IF(AND(WEEKDAY(IB4,2)=1,COUNTIF(Jours_fériés,IB4+1)),IB27-HLOOKUP(IB4+2,Journalier_HLV_Inter,25,FALSE),IF(AND(WEEKDAY(IB4,2)=2,COUNTIF(Jours_fériés,AND(IB4+1,IB4+2))),IB27-HLOOKUP(IB4+3,Journalier_HLV_Inter,25,FALSE),IF(AND(WEEKDAY(IB4,2)=2,COUNTIF(Jours_fériés,IB4+1)),IB27-HLOOKUP(IB4+2,Journalier_HLV_Inter,25,FALSE),IF(AND(WEEKDAY(IB4,2)=3,COUNTIF(Jours_fériés,AND(IB4+1,IB4+2))),IB27-HLOOKUP(IB4+5,Journalier_HLV_Inter,25,FALSE),IF(AND(WEEKDAY(IB4,2)=3,COUNTIF(Jours_fériés,IB4+1)),IB27-HLOOKUP(IB4+2,Journalier_HLV_Inter,25,FALSE),IF(AND(WEEKDAY(IB4,2)=4,COUNTIF(Jours_fériés,IB4+1)),IB27-HLOOKUP(IB4+4,Journalier_HLV_Inter,25,FALSE),IF(AND(WEEKDAY(IB4,2)=4,COUNTIF(Jours_fériés,AND(IB4+1,IB4+4))),IB27-HLOOKUP(IB4+5,Journalier_HLV_Inter,25,FALSE),IF(AND(WEEKDAY(IB4,2)=5,COUNTIF(Jours_fériés,IB4+3)),IB27-HLOOKUP(IB4+4,Journalier_HLV_Inter,25,FALSE),IF(COUNTIF(Week_end,IB4),0,IF(COUNTIF(Jours_fériés,IB4),0,IB27-HLOOKUP(IB4+1,Journalier_HLV_Inter,25,FALSE)))))))))))))</f>
        <v>0</v>
      </c>
      <c r="IC36" s="70">
        <f>IF(WEEKDAY(IC4,2)=5,(IC27-HLOOKUP(IC4+3,Journalier_HLV_Inter,25,FALSE)),IF(AND(WEEKDAY(IC4,2)=1,COUNTIF(Jours_fériés,AND(IC4+1,IE+2))),IC27-HLOOKUP(IC4+3,Journalier_HLV_Inter,25,FALSE),IF(AND(WEEKDAY(IC4,2)=1,COUNTIF(Jours_fériés,IC4+1)),IC27-HLOOKUP(IC4+2,Journalier_HLV_Inter,25,FALSE),IF(AND(WEEKDAY(IC4,2)=2,COUNTIF(Jours_fériés,AND(IC4+1,IC4+2))),IC27-HLOOKUP(IC4+3,Journalier_HLV_Inter,25,FALSE),IF(AND(WEEKDAY(IC4,2)=2,COUNTIF(Jours_fériés,IC4+1)),IC27-HLOOKUP(IC4+2,Journalier_HLV_Inter,25,FALSE),IF(AND(WEEKDAY(IC4,2)=3,COUNTIF(Jours_fériés,AND(IC4+1,IC4+2))),IC27-HLOOKUP(IC4+5,Journalier_HLV_Inter,25,FALSE),IF(AND(WEEKDAY(IC4,2)=3,COUNTIF(Jours_fériés,IC4+1)),IC27-HLOOKUP(IC4+2,Journalier_HLV_Inter,25,FALSE),IF(AND(WEEKDAY(IC4,2)=4,COUNTIF(Jours_fériés,IC4+1)),IC27-HLOOKUP(IC4+4,Journalier_HLV_Inter,25,FALSE),IF(AND(WEEKDAY(IC4,2)=4,COUNTIF(Jours_fériés,AND(IC4+1,IC4+4))),IC27-HLOOKUP(IC4+5,Journalier_HLV_Inter,25,FALSE),IF(AND(WEEKDAY(IC4,2)=5,COUNTIF(Jours_fériés,IC4+3)),IC27-HLOOKUP(IC4+4,Journalier_HLV_Inter,25,FALSE),IF(COUNTIF(Week_end,IC4),0,IF(COUNTIF(Jours_fériés,IC4),0,IC27-HLOOKUP(IC4+1,Journalier_HLV_Inter,25,FALSE)))))))))))))</f>
        <v>0</v>
      </c>
      <c r="ID36" s="70">
        <f>IF(WEEKDAY(ID4,2)=5,(ID27-HLOOKUP(ID4+3,Journalier_HLV_Inter,25,FALSE)),IF(AND(WEEKDAY(ID4,2)=1,COUNTIF(Jours_fériés,AND(ID4+1,IE+2))),ID27-HLOOKUP(ID4+3,Journalier_HLV_Inter,25,FALSE),IF(AND(WEEKDAY(ID4,2)=1,COUNTIF(Jours_fériés,ID4+1)),ID27-HLOOKUP(ID4+2,Journalier_HLV_Inter,25,FALSE),IF(AND(WEEKDAY(ID4,2)=2,COUNTIF(Jours_fériés,AND(ID4+1,ID4+2))),ID27-HLOOKUP(ID4+3,Journalier_HLV_Inter,25,FALSE),IF(AND(WEEKDAY(ID4,2)=2,COUNTIF(Jours_fériés,ID4+1)),ID27-HLOOKUP(ID4+2,Journalier_HLV_Inter,25,FALSE),IF(AND(WEEKDAY(ID4,2)=3,COUNTIF(Jours_fériés,AND(ID4+1,ID4+2))),ID27-HLOOKUP(ID4+5,Journalier_HLV_Inter,25,FALSE),IF(AND(WEEKDAY(ID4,2)=3,COUNTIF(Jours_fériés,ID4+1)),ID27-HLOOKUP(ID4+2,Journalier_HLV_Inter,25,FALSE),IF(AND(WEEKDAY(ID4,2)=4,COUNTIF(Jours_fériés,ID4+1)),ID27-HLOOKUP(ID4+4,Journalier_HLV_Inter,25,FALSE),IF(AND(WEEKDAY(ID4,2)=4,COUNTIF(Jours_fériés,AND(ID4+1,ID4+4))),ID27-HLOOKUP(ID4+5,Journalier_HLV_Inter,25,FALSE),IF(AND(WEEKDAY(ID4,2)=5,COUNTIF(Jours_fériés,ID4+3)),ID27-HLOOKUP(ID4+4,Journalier_HLV_Inter,25,FALSE),IF(COUNTIF(Week_end,ID4),0,IF(COUNTIF(Jours_fériés,ID4),0,ID27-HLOOKUP(ID4+1,Journalier_HLV_Inter,25,FALSE)))))))))))))</f>
        <v>0</v>
      </c>
      <c r="IE36" s="70">
        <f>IF(WEEKDAY(IE4,2)=5,(IE27-HLOOKUP(IE4+3,Journalier_HLV_Inter,25,FALSE)),IF(AND(WEEKDAY(IE4,2)=1,COUNTIF(Jours_fériés,AND(IE4+1,IE+2))),IE27-HLOOKUP(IE4+3,Journalier_HLV_Inter,25,FALSE),IF(AND(WEEKDAY(IE4,2)=1,COUNTIF(Jours_fériés,IE4+1)),IE27-HLOOKUP(IE4+2,Journalier_HLV_Inter,25,FALSE),IF(AND(WEEKDAY(IE4,2)=2,COUNTIF(Jours_fériés,AND(IE4+1,IE4+2))),IE27-HLOOKUP(IE4+3,Journalier_HLV_Inter,25,FALSE),IF(AND(WEEKDAY(IE4,2)=2,COUNTIF(Jours_fériés,IE4+1)),IE27-HLOOKUP(IE4+2,Journalier_HLV_Inter,25,FALSE),IF(AND(WEEKDAY(IE4,2)=3,COUNTIF(Jours_fériés,AND(IE4+1,IE4+2))),IE27-HLOOKUP(IE4+5,Journalier_HLV_Inter,25,FALSE),IF(AND(WEEKDAY(IE4,2)=3,COUNTIF(Jours_fériés,IE4+1)),IE27-HLOOKUP(IE4+2,Journalier_HLV_Inter,25,FALSE),IF(AND(WEEKDAY(IE4,2)=4,COUNTIF(Jours_fériés,IE4+1)),IE27-HLOOKUP(IE4+4,Journalier_HLV_Inter,25,FALSE),IF(AND(WEEKDAY(IE4,2)=4,COUNTIF(Jours_fériés,AND(IE4+1,IE4+4))),IE27-HLOOKUP(IE4+5,Journalier_HLV_Inter,25,FALSE),IF(AND(WEEKDAY(IE4,2)=5,COUNTIF(Jours_fériés,IE4+3)),IE27-HLOOKUP(IE4+4,Journalier_HLV_Inter,25,FALSE),IF(COUNTIF(Week_end,IE4),0,IF(COUNTIF(Jours_fériés,IE4),0,IE27-HLOOKUP(IE4+1,Journalier_HLV_Inter,25,FALSE)))))))))))))</f>
        <v>0</v>
      </c>
      <c r="IF36" s="70">
        <f>IF(WEEKDAY(IF4,2)=5,(IF27-HLOOKUP(IF4+3,Journalier_HLV_Inter,25,FALSE)),IF(AND(WEEKDAY(IF4,2)=1,COUNTIF(Jours_fériés,AND(IF4+1,IE+2))),IF27-HLOOKUP(IF4+3,Journalier_HLV_Inter,25,FALSE),IF(AND(WEEKDAY(IF4,2)=1,COUNTIF(Jours_fériés,IF4+1)),IF27-HLOOKUP(IF4+2,Journalier_HLV_Inter,25,FALSE),IF(AND(WEEKDAY(IF4,2)=2,COUNTIF(Jours_fériés,AND(IF4+1,IF4+2))),IF27-HLOOKUP(IF4+3,Journalier_HLV_Inter,25,FALSE),IF(AND(WEEKDAY(IF4,2)=2,COUNTIF(Jours_fériés,IF4+1)),IF27-HLOOKUP(IF4+2,Journalier_HLV_Inter,25,FALSE),IF(AND(WEEKDAY(IF4,2)=3,COUNTIF(Jours_fériés,AND(IF4+1,IF4+2))),IF27-HLOOKUP(IF4+5,Journalier_HLV_Inter,25,FALSE),IF(AND(WEEKDAY(IF4,2)=3,COUNTIF(Jours_fériés,IF4+1)),IF27-HLOOKUP(IF4+2,Journalier_HLV_Inter,25,FALSE),IF(AND(WEEKDAY(IF4,2)=4,COUNTIF(Jours_fériés,IF4+1)),IF27-HLOOKUP(IF4+4,Journalier_HLV_Inter,25,FALSE),IF(AND(WEEKDAY(IF4,2)=4,COUNTIF(Jours_fériés,AND(IF4+1,IF4+4))),IF27-HLOOKUP(IF4+5,Journalier_HLV_Inter,25,FALSE),IF(AND(WEEKDAY(IF4,2)=5,COUNTIF(Jours_fériés,IF4+3)),IF27-HLOOKUP(IF4+4,Journalier_HLV_Inter,25,FALSE),IF(COUNTIF(Week_end,IF4),0,IF(COUNTIF(Jours_fériés,IF4),0,IF27-HLOOKUP(IF4+1,Journalier_HLV_Inter,25,FALSE)))))))))))))</f>
        <v>0</v>
      </c>
      <c r="IG36" s="70">
        <f>IF(WEEKDAY(IG4,2)=5,(IG27-HLOOKUP(IG4+3,Journalier_HLV_Inter,25,FALSE)),IF(AND(WEEKDAY(IG4,2)=1,COUNTIF(Jours_fériés,AND(IG4+1,IE+2))),IG27-HLOOKUP(IG4+3,Journalier_HLV_Inter,25,FALSE),IF(AND(WEEKDAY(IG4,2)=1,COUNTIF(Jours_fériés,IG4+1)),IG27-HLOOKUP(IG4+2,Journalier_HLV_Inter,25,FALSE),IF(AND(WEEKDAY(IG4,2)=2,COUNTIF(Jours_fériés,AND(IG4+1,IG4+2))),IG27-HLOOKUP(IG4+3,Journalier_HLV_Inter,25,FALSE),IF(AND(WEEKDAY(IG4,2)=2,COUNTIF(Jours_fériés,IG4+1)),IG27-HLOOKUP(IG4+2,Journalier_HLV_Inter,25,FALSE),IF(AND(WEEKDAY(IG4,2)=3,COUNTIF(Jours_fériés,AND(IG4+1,IG4+2))),IG27-HLOOKUP(IG4+5,Journalier_HLV_Inter,25,FALSE),IF(AND(WEEKDAY(IG4,2)=3,COUNTIF(Jours_fériés,IG4+1)),IG27-HLOOKUP(IG4+2,Journalier_HLV_Inter,25,FALSE),IF(AND(WEEKDAY(IG4,2)=4,COUNTIF(Jours_fériés,IG4+1)),IG27-HLOOKUP(IG4+4,Journalier_HLV_Inter,25,FALSE),IF(AND(WEEKDAY(IG4,2)=4,COUNTIF(Jours_fériés,AND(IG4+1,IG4+4))),IG27-HLOOKUP(IG4+5,Journalier_HLV_Inter,25,FALSE),IF(AND(WEEKDAY(IG4,2)=5,COUNTIF(Jours_fériés,IG4+3)),IG27-HLOOKUP(IG4+4,Journalier_HLV_Inter,25,FALSE),IF(COUNTIF(Week_end,IG4),0,IF(COUNTIF(Jours_fériés,IG4),0,IG27-HLOOKUP(IG4+1,Journalier_HLV_Inter,25,FALSE)))))))))))))</f>
        <v>0</v>
      </c>
      <c r="IH36" s="70">
        <f>IF(WEEKDAY(IH4,2)=5,(IH27-HLOOKUP(IH4+3,Journalier_HLV_Inter,25,FALSE)),IF(AND(WEEKDAY(IH4,2)=1,COUNTIF(Jours_fériés,AND(IH4+1,IE+2))),IH27-HLOOKUP(IH4+3,Journalier_HLV_Inter,25,FALSE),IF(AND(WEEKDAY(IH4,2)=1,COUNTIF(Jours_fériés,IH4+1)),IH27-HLOOKUP(IH4+2,Journalier_HLV_Inter,25,FALSE),IF(AND(WEEKDAY(IH4,2)=2,COUNTIF(Jours_fériés,AND(IH4+1,IH4+2))),IH27-HLOOKUP(IH4+3,Journalier_HLV_Inter,25,FALSE),IF(AND(WEEKDAY(IH4,2)=2,COUNTIF(Jours_fériés,IH4+1)),IH27-HLOOKUP(IH4+2,Journalier_HLV_Inter,25,FALSE),IF(AND(WEEKDAY(IH4,2)=3,COUNTIF(Jours_fériés,AND(IH4+1,IH4+2))),IH27-HLOOKUP(IH4+5,Journalier_HLV_Inter,25,FALSE),IF(AND(WEEKDAY(IH4,2)=3,COUNTIF(Jours_fériés,IH4+1)),IH27-HLOOKUP(IH4+2,Journalier_HLV_Inter,25,FALSE),IF(AND(WEEKDAY(IH4,2)=4,COUNTIF(Jours_fériés,IH4+1)),IH27-HLOOKUP(IH4+4,Journalier_HLV_Inter,25,FALSE),IF(AND(WEEKDAY(IH4,2)=4,COUNTIF(Jours_fériés,AND(IH4+1,IH4+4))),IH27-HLOOKUP(IH4+5,Journalier_HLV_Inter,25,FALSE),IF(AND(WEEKDAY(IH4,2)=5,COUNTIF(Jours_fériés,IH4+3)),IH27-HLOOKUP(IH4+4,Journalier_HLV_Inter,25,FALSE),IF(COUNTIF(Week_end,IH4),0,IF(COUNTIF(Jours_fériés,IH4),0,IH27-HLOOKUP(IH4+1,Journalier_HLV_Inter,25,FALSE)))))))))))))</f>
        <v>0</v>
      </c>
      <c r="II36" s="70">
        <f>IF(WEEKDAY(II4,2)=5,(II27-HLOOKUP(II4+3,Journalier_HLV_Inter,25,FALSE)),IF(AND(WEEKDAY(II4,2)=1,COUNTIF(Jours_fériés,AND(II4+1,IE+2))),II27-HLOOKUP(II4+3,Journalier_HLV_Inter,25,FALSE),IF(AND(WEEKDAY(II4,2)=1,COUNTIF(Jours_fériés,II4+1)),II27-HLOOKUP(II4+2,Journalier_HLV_Inter,25,FALSE),IF(AND(WEEKDAY(II4,2)=2,COUNTIF(Jours_fériés,AND(II4+1,II4+2))),II27-HLOOKUP(II4+3,Journalier_HLV_Inter,25,FALSE),IF(AND(WEEKDAY(II4,2)=2,COUNTIF(Jours_fériés,II4+1)),II27-HLOOKUP(II4+2,Journalier_HLV_Inter,25,FALSE),IF(AND(WEEKDAY(II4,2)=3,COUNTIF(Jours_fériés,AND(II4+1,II4+2))),II27-HLOOKUP(II4+5,Journalier_HLV_Inter,25,FALSE),IF(AND(WEEKDAY(II4,2)=3,COUNTIF(Jours_fériés,II4+1)),II27-HLOOKUP(II4+2,Journalier_HLV_Inter,25,FALSE),IF(AND(WEEKDAY(II4,2)=4,COUNTIF(Jours_fériés,II4+1)),II27-HLOOKUP(II4+4,Journalier_HLV_Inter,25,FALSE),IF(AND(WEEKDAY(II4,2)=4,COUNTIF(Jours_fériés,AND(II4+1,II4+4))),II27-HLOOKUP(II4+5,Journalier_HLV_Inter,25,FALSE),IF(AND(WEEKDAY(II4,2)=5,COUNTIF(Jours_fériés,II4+3)),II27-HLOOKUP(II4+4,Journalier_HLV_Inter,25,FALSE),IF(COUNTIF(Week_end,II4),0,IF(COUNTIF(Jours_fériés,II4),0,II27-HLOOKUP(II4+1,Journalier_HLV_Inter,25,FALSE)))))))))))))</f>
        <v>0</v>
      </c>
      <c r="IJ36" s="70">
        <f>IF(WEEKDAY(IJ4,2)=5,(IJ27-HLOOKUP(IJ4+3,Journalier_HLV_Inter,25,FALSE)),IF(AND(WEEKDAY(IJ4,2)=1,COUNTIF(Jours_fériés,AND(IJ4+1,IE+2))),IJ27-HLOOKUP(IJ4+3,Journalier_HLV_Inter,25,FALSE),IF(AND(WEEKDAY(IJ4,2)=1,COUNTIF(Jours_fériés,IJ4+1)),IJ27-HLOOKUP(IJ4+2,Journalier_HLV_Inter,25,FALSE),IF(AND(WEEKDAY(IJ4,2)=2,COUNTIF(Jours_fériés,AND(IJ4+1,IJ4+2))),IJ27-HLOOKUP(IJ4+3,Journalier_HLV_Inter,25,FALSE),IF(AND(WEEKDAY(IJ4,2)=2,COUNTIF(Jours_fériés,IJ4+1)),IJ27-HLOOKUP(IJ4+2,Journalier_HLV_Inter,25,FALSE),IF(AND(WEEKDAY(IJ4,2)=3,COUNTIF(Jours_fériés,AND(IJ4+1,IJ4+2))),IJ27-HLOOKUP(IJ4+5,Journalier_HLV_Inter,25,FALSE),IF(AND(WEEKDAY(IJ4,2)=3,COUNTIF(Jours_fériés,IJ4+1)),IJ27-HLOOKUP(IJ4+2,Journalier_HLV_Inter,25,FALSE),IF(AND(WEEKDAY(IJ4,2)=4,COUNTIF(Jours_fériés,IJ4+1)),IJ27-HLOOKUP(IJ4+4,Journalier_HLV_Inter,25,FALSE),IF(AND(WEEKDAY(IJ4,2)=4,COUNTIF(Jours_fériés,AND(IJ4+1,IJ4+4))),IJ27-HLOOKUP(IJ4+5,Journalier_HLV_Inter,25,FALSE),IF(AND(WEEKDAY(IJ4,2)=5,COUNTIF(Jours_fériés,IJ4+3)),IJ27-HLOOKUP(IJ4+4,Journalier_HLV_Inter,25,FALSE),IF(COUNTIF(Week_end,IJ4),0,IF(COUNTIF(Jours_fériés,IJ4),0,IJ27-HLOOKUP(IJ4+1,Journalier_HLV_Inter,25,FALSE)))))))))))))</f>
        <v>0</v>
      </c>
      <c r="IK36" s="70">
        <f>IF(WEEKDAY(IK4,2)=5,(IK27-HLOOKUP(IK4+3,Journalier_HLV_Inter,25,FALSE)),IF(AND(WEEKDAY(IK4,2)=1,COUNTIF(Jours_fériés,AND(IK4+1,IE+2))),IK27-HLOOKUP(IK4+3,Journalier_HLV_Inter,25,FALSE),IF(AND(WEEKDAY(IK4,2)=1,COUNTIF(Jours_fériés,IK4+1)),IK27-HLOOKUP(IK4+2,Journalier_HLV_Inter,25,FALSE),IF(AND(WEEKDAY(IK4,2)=2,COUNTIF(Jours_fériés,AND(IK4+1,IK4+2))),IK27-HLOOKUP(IK4+3,Journalier_HLV_Inter,25,FALSE),IF(AND(WEEKDAY(IK4,2)=2,COUNTIF(Jours_fériés,IK4+1)),IK27-HLOOKUP(IK4+2,Journalier_HLV_Inter,25,FALSE),IF(AND(WEEKDAY(IK4,2)=3,COUNTIF(Jours_fériés,AND(IK4+1,IK4+2))),IK27-HLOOKUP(IK4+5,Journalier_HLV_Inter,25,FALSE),IF(AND(WEEKDAY(IK4,2)=3,COUNTIF(Jours_fériés,IK4+1)),IK27-HLOOKUP(IK4+2,Journalier_HLV_Inter,25,FALSE),IF(AND(WEEKDAY(IK4,2)=4,COUNTIF(Jours_fériés,IK4+1)),IK27-HLOOKUP(IK4+4,Journalier_HLV_Inter,25,FALSE),IF(AND(WEEKDAY(IK4,2)=4,COUNTIF(Jours_fériés,AND(IK4+1,IK4+4))),IK27-HLOOKUP(IK4+5,Journalier_HLV_Inter,25,FALSE),IF(AND(WEEKDAY(IK4,2)=5,COUNTIF(Jours_fériés,IK4+3)),IK27-HLOOKUP(IK4+4,Journalier_HLV_Inter,25,FALSE),IF(COUNTIF(Week_end,IK4),0,IF(COUNTIF(Jours_fériés,IK4),0,IK27-HLOOKUP(IK4+1,Journalier_HLV_Inter,25,FALSE)))))))))))))</f>
        <v>0</v>
      </c>
      <c r="IL36" s="70">
        <f>IF(WEEKDAY(IL4,2)=5,(IL27-HLOOKUP(IL4+3,Journalier_HLV_Inter,25,FALSE)),IF(AND(WEEKDAY(IL4,2)=1,COUNTIF(Jours_fériés,AND(IL4+1,IE+2))),IL27-HLOOKUP(IL4+3,Journalier_HLV_Inter,25,FALSE),IF(AND(WEEKDAY(IL4,2)=1,COUNTIF(Jours_fériés,IL4+1)),IL27-HLOOKUP(IL4+2,Journalier_HLV_Inter,25,FALSE),IF(AND(WEEKDAY(IL4,2)=2,COUNTIF(Jours_fériés,AND(IL4+1,IL4+2))),IL27-HLOOKUP(IL4+3,Journalier_HLV_Inter,25,FALSE),IF(AND(WEEKDAY(IL4,2)=2,COUNTIF(Jours_fériés,IL4+1)),IL27-HLOOKUP(IL4+2,Journalier_HLV_Inter,25,FALSE),IF(AND(WEEKDAY(IL4,2)=3,COUNTIF(Jours_fériés,AND(IL4+1,IL4+2))),IL27-HLOOKUP(IL4+5,Journalier_HLV_Inter,25,FALSE),IF(AND(WEEKDAY(IL4,2)=3,COUNTIF(Jours_fériés,IL4+1)),IL27-HLOOKUP(IL4+2,Journalier_HLV_Inter,25,FALSE),IF(AND(WEEKDAY(IL4,2)=4,COUNTIF(Jours_fériés,IL4+1)),IL27-HLOOKUP(IL4+4,Journalier_HLV_Inter,25,FALSE),IF(AND(WEEKDAY(IL4,2)=4,COUNTIF(Jours_fériés,AND(IL4+1,IL4+4))),IL27-HLOOKUP(IL4+5,Journalier_HLV_Inter,25,FALSE),IF(AND(WEEKDAY(IL4,2)=5,COUNTIF(Jours_fériés,IL4+3)),IL27-HLOOKUP(IL4+4,Journalier_HLV_Inter,25,FALSE),IF(COUNTIF(Week_end,IL4),0,IF(COUNTIF(Jours_fériés,IL4),0,IL27-HLOOKUP(IL4+1,Journalier_HLV_Inter,25,FALSE)))))))))))))</f>
        <v>0</v>
      </c>
      <c r="IM36" s="70">
        <f>IF(WEEKDAY(IM4,2)=5,(IM27-HLOOKUP(IM4+3,Journalier_HLV_Inter,25,FALSE)),IF(AND(WEEKDAY(IM4,2)=1,COUNTIF(Jours_fériés,AND(IM4+1,IE+2))),IM27-HLOOKUP(IM4+3,Journalier_HLV_Inter,25,FALSE),IF(AND(WEEKDAY(IM4,2)=1,COUNTIF(Jours_fériés,IM4+1)),IM27-HLOOKUP(IM4+2,Journalier_HLV_Inter,25,FALSE),IF(AND(WEEKDAY(IM4,2)=2,COUNTIF(Jours_fériés,AND(IM4+1,IM4+2))),IM27-HLOOKUP(IM4+3,Journalier_HLV_Inter,25,FALSE),IF(AND(WEEKDAY(IM4,2)=2,COUNTIF(Jours_fériés,IM4+1)),IM27-HLOOKUP(IM4+2,Journalier_HLV_Inter,25,FALSE),IF(AND(WEEKDAY(IM4,2)=3,COUNTIF(Jours_fériés,AND(IM4+1,IM4+2))),IM27-HLOOKUP(IM4+5,Journalier_HLV_Inter,25,FALSE),IF(AND(WEEKDAY(IM4,2)=3,COUNTIF(Jours_fériés,IM4+1)),IM27-HLOOKUP(IM4+2,Journalier_HLV_Inter,25,FALSE),IF(AND(WEEKDAY(IM4,2)=4,COUNTIF(Jours_fériés,IM4+1)),IM27-HLOOKUP(IM4+4,Journalier_HLV_Inter,25,FALSE),IF(AND(WEEKDAY(IM4,2)=4,COUNTIF(Jours_fériés,AND(IM4+1,IM4+4))),IM27-HLOOKUP(IM4+5,Journalier_HLV_Inter,25,FALSE),IF(AND(WEEKDAY(IM4,2)=5,COUNTIF(Jours_fériés,IM4+3)),IM27-HLOOKUP(IM4+4,Journalier_HLV_Inter,25,FALSE),IF(COUNTIF(Week_end,IM4),0,IF(COUNTIF(Jours_fériés,IM4),0,IM27-HLOOKUP(IM4+1,Journalier_HLV_Inter,25,FALSE)))))))))))))</f>
        <v>0</v>
      </c>
      <c r="IN36" s="70">
        <f>IF(WEEKDAY(IN4,2)=5,(IN27-HLOOKUP(IN4+3,Journalier_HLV_Inter,25,FALSE)),IF(AND(WEEKDAY(IN4,2)=1,COUNTIF(Jours_fériés,AND(IN4+1,IE+2))),IN27-HLOOKUP(IN4+3,Journalier_HLV_Inter,25,FALSE),IF(AND(WEEKDAY(IN4,2)=1,COUNTIF(Jours_fériés,IN4+1)),IN27-HLOOKUP(IN4+2,Journalier_HLV_Inter,25,FALSE),IF(AND(WEEKDAY(IN4,2)=2,COUNTIF(Jours_fériés,AND(IN4+1,IN4+2))),IN27-HLOOKUP(IN4+3,Journalier_HLV_Inter,25,FALSE),IF(AND(WEEKDAY(IN4,2)=2,COUNTIF(Jours_fériés,IN4+1)),IN27-HLOOKUP(IN4+2,Journalier_HLV_Inter,25,FALSE),IF(AND(WEEKDAY(IN4,2)=3,COUNTIF(Jours_fériés,AND(IN4+1,IN4+2))),IN27-HLOOKUP(IN4+5,Journalier_HLV_Inter,25,FALSE),IF(AND(WEEKDAY(IN4,2)=3,COUNTIF(Jours_fériés,IN4+1)),IN27-HLOOKUP(IN4+2,Journalier_HLV_Inter,25,FALSE),IF(AND(WEEKDAY(IN4,2)=4,COUNTIF(Jours_fériés,IN4+1)),IN27-HLOOKUP(IN4+4,Journalier_HLV_Inter,25,FALSE),IF(AND(WEEKDAY(IN4,2)=4,COUNTIF(Jours_fériés,AND(IN4+1,IN4+4))),IN27-HLOOKUP(IN4+5,Journalier_HLV_Inter,25,FALSE),IF(AND(WEEKDAY(IN4,2)=5,COUNTIF(Jours_fériés,IN4+3)),IN27-HLOOKUP(IN4+4,Journalier_HLV_Inter,25,FALSE),IF(COUNTIF(Week_end,IN4),0,IF(COUNTIF(Jours_fériés,IN4),0,IN27-HLOOKUP(IN4+1,Journalier_HLV_Inter,25,FALSE)))))))))))))</f>
        <v>0</v>
      </c>
      <c r="IO36" s="70">
        <f>IF(WEEKDAY(IO4,2)=5,(IO27-HLOOKUP(IO4+3,Journalier_HLV_Inter,25,FALSE)),IF(AND(WEEKDAY(IO4,2)=1,COUNTIF(Jours_fériés,AND(IO4+1,IE+2))),IO27-HLOOKUP(IO4+3,Journalier_HLV_Inter,25,FALSE),IF(AND(WEEKDAY(IO4,2)=1,COUNTIF(Jours_fériés,IO4+1)),IO27-HLOOKUP(IO4+2,Journalier_HLV_Inter,25,FALSE),IF(AND(WEEKDAY(IO4,2)=2,COUNTIF(Jours_fériés,AND(IO4+1,IO4+2))),IO27-HLOOKUP(IO4+3,Journalier_HLV_Inter,25,FALSE),IF(AND(WEEKDAY(IO4,2)=2,COUNTIF(Jours_fériés,IO4+1)),IO27-HLOOKUP(IO4+2,Journalier_HLV_Inter,25,FALSE),IF(AND(WEEKDAY(IO4,2)=3,COUNTIF(Jours_fériés,AND(IO4+1,IO4+2))),IO27-HLOOKUP(IO4+5,Journalier_HLV_Inter,25,FALSE),IF(AND(WEEKDAY(IO4,2)=3,COUNTIF(Jours_fériés,IO4+1)),IO27-HLOOKUP(IO4+2,Journalier_HLV_Inter,25,FALSE),IF(AND(WEEKDAY(IO4,2)=4,COUNTIF(Jours_fériés,IO4+1)),IO27-HLOOKUP(IO4+4,Journalier_HLV_Inter,25,FALSE),IF(AND(WEEKDAY(IO4,2)=4,COUNTIF(Jours_fériés,AND(IO4+1,IO4+4))),IO27-HLOOKUP(IO4+5,Journalier_HLV_Inter,25,FALSE),IF(AND(WEEKDAY(IO4,2)=5,COUNTIF(Jours_fériés,IO4+3)),IO27-HLOOKUP(IO4+4,Journalier_HLV_Inter,25,FALSE),IF(COUNTIF(Week_end,IO4),0,IF(COUNTIF(Jours_fériés,IO4),0,IO27-HLOOKUP(IO4+1,Journalier_HLV_Inter,25,FALSE)))))))))))))</f>
        <v>0</v>
      </c>
      <c r="IP36" s="70">
        <f>IF(WEEKDAY(IP4,2)=5,(IP27-HLOOKUP(IP4+3,Journalier_HLV_Inter,25,FALSE)),IF(AND(WEEKDAY(IP4,2)=1,COUNTIF(Jours_fériés,AND(IP4+1,IE+2))),IP27-HLOOKUP(IP4+3,Journalier_HLV_Inter,25,FALSE),IF(AND(WEEKDAY(IP4,2)=1,COUNTIF(Jours_fériés,IP4+1)),IP27-HLOOKUP(IP4+2,Journalier_HLV_Inter,25,FALSE),IF(AND(WEEKDAY(IP4,2)=2,COUNTIF(Jours_fériés,AND(IP4+1,IP4+2))),IP27-HLOOKUP(IP4+3,Journalier_HLV_Inter,25,FALSE),IF(AND(WEEKDAY(IP4,2)=2,COUNTIF(Jours_fériés,IP4+1)),IP27-HLOOKUP(IP4+2,Journalier_HLV_Inter,25,FALSE),IF(AND(WEEKDAY(IP4,2)=3,COUNTIF(Jours_fériés,AND(IP4+1,IP4+2))),IP27-HLOOKUP(IP4+5,Journalier_HLV_Inter,25,FALSE),IF(AND(WEEKDAY(IP4,2)=3,COUNTIF(Jours_fériés,IP4+1)),IP27-HLOOKUP(IP4+2,Journalier_HLV_Inter,25,FALSE),IF(AND(WEEKDAY(IP4,2)=4,COUNTIF(Jours_fériés,IP4+1)),IP27-HLOOKUP(IP4+4,Journalier_HLV_Inter,25,FALSE),IF(AND(WEEKDAY(IP4,2)=4,COUNTIF(Jours_fériés,AND(IP4+1,IP4+4))),IP27-HLOOKUP(IP4+5,Journalier_HLV_Inter,25,FALSE),IF(AND(WEEKDAY(IP4,2)=5,COUNTIF(Jours_fériés,IP4+3)),IP27-HLOOKUP(IP4+4,Journalier_HLV_Inter,25,FALSE),IF(COUNTIF(Week_end,IP4),0,IF(COUNTIF(Jours_fériés,IP4),0,IP27-HLOOKUP(IP4+1,Journalier_HLV_Inter,25,FALSE)))))))))))))</f>
        <v>0</v>
      </c>
      <c r="IQ36" s="70">
        <f>IF(WEEKDAY(IQ4,2)=5,(IQ27-HLOOKUP(IQ4+3,Journalier_HLV_Inter,25,FALSE)),IF(AND(WEEKDAY(IQ4,2)=1,COUNTIF(Jours_fériés,AND(IQ4+1,IE+2))),IQ27-HLOOKUP(IQ4+3,Journalier_HLV_Inter,25,FALSE),IF(AND(WEEKDAY(IQ4,2)=1,COUNTIF(Jours_fériés,IQ4+1)),IQ27-HLOOKUP(IQ4+2,Journalier_HLV_Inter,25,FALSE),IF(AND(WEEKDAY(IQ4,2)=2,COUNTIF(Jours_fériés,AND(IQ4+1,IQ4+2))),IQ27-HLOOKUP(IQ4+3,Journalier_HLV_Inter,25,FALSE),IF(AND(WEEKDAY(IQ4,2)=2,COUNTIF(Jours_fériés,IQ4+1)),IQ27-HLOOKUP(IQ4+2,Journalier_HLV_Inter,25,FALSE),IF(AND(WEEKDAY(IQ4,2)=3,COUNTIF(Jours_fériés,AND(IQ4+1,IQ4+2))),IQ27-HLOOKUP(IQ4+5,Journalier_HLV_Inter,25,FALSE),IF(AND(WEEKDAY(IQ4,2)=3,COUNTIF(Jours_fériés,IQ4+1)),IQ27-HLOOKUP(IQ4+2,Journalier_HLV_Inter,25,FALSE),IF(AND(WEEKDAY(IQ4,2)=4,COUNTIF(Jours_fériés,IQ4+1)),IQ27-HLOOKUP(IQ4+4,Journalier_HLV_Inter,25,FALSE),IF(AND(WEEKDAY(IQ4,2)=4,COUNTIF(Jours_fériés,AND(IQ4+1,IQ4+4))),IQ27-HLOOKUP(IQ4+5,Journalier_HLV_Inter,25,FALSE),IF(AND(WEEKDAY(IQ4,2)=5,COUNTIF(Jours_fériés,IQ4+3)),IQ27-HLOOKUP(IQ4+4,Journalier_HLV_Inter,25,FALSE),IF(COUNTIF(Week_end,IQ4),0,IF(COUNTIF(Jours_fériés,IQ4),0,IQ27-HLOOKUP(IQ4+1,Journalier_HLV_Inter,25,FALSE)))))))))))))</f>
        <v>0</v>
      </c>
      <c r="IR36" s="70">
        <f>IF(WEEKDAY(IR4,2)=5,(IR27-HLOOKUP(IR4+3,Journalier_HLV_Inter,25,FALSE)),IF(AND(WEEKDAY(IR4,2)=1,COUNTIF(Jours_fériés,AND(IR4+1,IE+2))),IR27-HLOOKUP(IR4+3,Journalier_HLV_Inter,25,FALSE),IF(AND(WEEKDAY(IR4,2)=1,COUNTIF(Jours_fériés,IR4+1)),IR27-HLOOKUP(IR4+2,Journalier_HLV_Inter,25,FALSE),IF(AND(WEEKDAY(IR4,2)=2,COUNTIF(Jours_fériés,AND(IR4+1,IR4+2))),IR27-HLOOKUP(IR4+3,Journalier_HLV_Inter,25,FALSE),IF(AND(WEEKDAY(IR4,2)=2,COUNTIF(Jours_fériés,IR4+1)),IR27-HLOOKUP(IR4+2,Journalier_HLV_Inter,25,FALSE),IF(AND(WEEKDAY(IR4,2)=3,COUNTIF(Jours_fériés,AND(IR4+1,IR4+2))),IR27-HLOOKUP(IR4+5,Journalier_HLV_Inter,25,FALSE),IF(AND(WEEKDAY(IR4,2)=3,COUNTIF(Jours_fériés,IR4+1)),IR27-HLOOKUP(IR4+2,Journalier_HLV_Inter,25,FALSE),IF(AND(WEEKDAY(IR4,2)=4,COUNTIF(Jours_fériés,IR4+1)),IR27-HLOOKUP(IR4+4,Journalier_HLV_Inter,25,FALSE),IF(AND(WEEKDAY(IR4,2)=4,COUNTIF(Jours_fériés,AND(IR4+1,IR4+4))),IR27-HLOOKUP(IR4+5,Journalier_HLV_Inter,25,FALSE),IF(AND(WEEKDAY(IR4,2)=5,COUNTIF(Jours_fériés,IR4+3)),IR27-HLOOKUP(IR4+4,Journalier_HLV_Inter,25,FALSE),IF(COUNTIF(Week_end,IR4),0,IF(COUNTIF(Jours_fériés,IR4),0,IR27-HLOOKUP(IR4+1,Journalier_HLV_Inter,25,FALSE)))))))))))))</f>
        <v>0</v>
      </c>
      <c r="IS36" s="70">
        <f>IF(WEEKDAY(IS4,2)=5,(IS27-HLOOKUP(IS4+3,Journalier_HLV_Inter,25,FALSE)),IF(AND(WEEKDAY(IS4,2)=1,COUNTIF(Jours_fériés,AND(IS4+1,IE+2))),IS27-HLOOKUP(IS4+3,Journalier_HLV_Inter,25,FALSE),IF(AND(WEEKDAY(IS4,2)=1,COUNTIF(Jours_fériés,IS4+1)),IS27-HLOOKUP(IS4+2,Journalier_HLV_Inter,25,FALSE),IF(AND(WEEKDAY(IS4,2)=2,COUNTIF(Jours_fériés,AND(IS4+1,IS4+2))),IS27-HLOOKUP(IS4+3,Journalier_HLV_Inter,25,FALSE),IF(AND(WEEKDAY(IS4,2)=2,COUNTIF(Jours_fériés,IS4+1)),IS27-HLOOKUP(IS4+2,Journalier_HLV_Inter,25,FALSE),IF(AND(WEEKDAY(IS4,2)=3,COUNTIF(Jours_fériés,AND(IS4+1,IS4+2))),IS27-HLOOKUP(IS4+5,Journalier_HLV_Inter,25,FALSE),IF(AND(WEEKDAY(IS4,2)=3,COUNTIF(Jours_fériés,IS4+1)),IS27-HLOOKUP(IS4+2,Journalier_HLV_Inter,25,FALSE),IF(AND(WEEKDAY(IS4,2)=4,COUNTIF(Jours_fériés,IS4+1)),IS27-HLOOKUP(IS4+4,Journalier_HLV_Inter,25,FALSE),IF(AND(WEEKDAY(IS4,2)=4,COUNTIF(Jours_fériés,AND(IS4+1,IS4+4))),IS27-HLOOKUP(IS4+5,Journalier_HLV_Inter,25,FALSE),IF(AND(WEEKDAY(IS4,2)=5,COUNTIF(Jours_fériés,IS4+3)),IS27-HLOOKUP(IS4+4,Journalier_HLV_Inter,25,FALSE),IF(COUNTIF(Week_end,IS4),0,IF(COUNTIF(Jours_fériés,IS4),0,IS27-HLOOKUP(IS4+1,Journalier_HLV_Inter,25,FALSE)))))))))))))</f>
        <v>0</v>
      </c>
      <c r="IT36" s="70">
        <f>IF(WEEKDAY(IT4,2)=5,(IT27-HLOOKUP(IT4+3,Journalier_HLV_Inter,25,FALSE)),IF(AND(WEEKDAY(IT4,2)=1,COUNTIF(Jours_fériés,AND(IT4+1,IE+2))),IT27-HLOOKUP(IT4+3,Journalier_HLV_Inter,25,FALSE),IF(AND(WEEKDAY(IT4,2)=1,COUNTIF(Jours_fériés,IT4+1)),IT27-HLOOKUP(IT4+2,Journalier_HLV_Inter,25,FALSE),IF(AND(WEEKDAY(IT4,2)=2,COUNTIF(Jours_fériés,AND(IT4+1,IT4+2))),IT27-HLOOKUP(IT4+3,Journalier_HLV_Inter,25,FALSE),IF(AND(WEEKDAY(IT4,2)=2,COUNTIF(Jours_fériés,IT4+1)),IT27-HLOOKUP(IT4+2,Journalier_HLV_Inter,25,FALSE),IF(AND(WEEKDAY(IT4,2)=3,COUNTIF(Jours_fériés,AND(IT4+1,IT4+2))),IT27-HLOOKUP(IT4+5,Journalier_HLV_Inter,25,FALSE),IF(AND(WEEKDAY(IT4,2)=3,COUNTIF(Jours_fériés,IT4+1)),IT27-HLOOKUP(IT4+2,Journalier_HLV_Inter,25,FALSE),IF(AND(WEEKDAY(IT4,2)=4,COUNTIF(Jours_fériés,IT4+1)),IT27-HLOOKUP(IT4+4,Journalier_HLV_Inter,25,FALSE),IF(AND(WEEKDAY(IT4,2)=4,COUNTIF(Jours_fériés,AND(IT4+1,IT4+4))),IT27-HLOOKUP(IT4+5,Journalier_HLV_Inter,25,FALSE),IF(AND(WEEKDAY(IT4,2)=5,COUNTIF(Jours_fériés,IT4+3)),IT27-HLOOKUP(IT4+4,Journalier_HLV_Inter,25,FALSE),IF(COUNTIF(Week_end,IT4),0,IF(COUNTIF(Jours_fériés,IT4),0,IT27-HLOOKUP(IT4+1,Journalier_HLV_Inter,25,FALSE)))))))))))))</f>
        <v>0</v>
      </c>
      <c r="IU36" s="70">
        <f>IF(WEEKDAY(IU4,2)=5,(IU27-HLOOKUP(IU4+3,Journalier_HLV_Inter,25,FALSE)),IF(AND(WEEKDAY(IU4,2)=1,COUNTIF(Jours_fériés,AND(IU4+1,IE+2))),IU27-HLOOKUP(IU4+3,Journalier_HLV_Inter,25,FALSE),IF(AND(WEEKDAY(IU4,2)=1,COUNTIF(Jours_fériés,IU4+1)),IU27-HLOOKUP(IU4+2,Journalier_HLV_Inter,25,FALSE),IF(AND(WEEKDAY(IU4,2)=2,COUNTIF(Jours_fériés,AND(IU4+1,IU4+2))),IU27-HLOOKUP(IU4+3,Journalier_HLV_Inter,25,FALSE),IF(AND(WEEKDAY(IU4,2)=2,COUNTIF(Jours_fériés,IU4+1)),IU27-HLOOKUP(IU4+2,Journalier_HLV_Inter,25,FALSE),IF(AND(WEEKDAY(IU4,2)=3,COUNTIF(Jours_fériés,AND(IU4+1,IU4+2))),IU27-HLOOKUP(IU4+5,Journalier_HLV_Inter,25,FALSE),IF(AND(WEEKDAY(IU4,2)=3,COUNTIF(Jours_fériés,IU4+1)),IU27-HLOOKUP(IU4+2,Journalier_HLV_Inter,25,FALSE),IF(AND(WEEKDAY(IU4,2)=4,COUNTIF(Jours_fériés,IU4+1)),IU27-HLOOKUP(IU4+4,Journalier_HLV_Inter,25,FALSE),IF(AND(WEEKDAY(IU4,2)=4,COUNTIF(Jours_fériés,AND(IU4+1,IU4+4))),IU27-HLOOKUP(IU4+5,Journalier_HLV_Inter,25,FALSE),IF(AND(WEEKDAY(IU4,2)=5,COUNTIF(Jours_fériés,IU4+3)),IU27-HLOOKUP(IU4+4,Journalier_HLV_Inter,25,FALSE),IF(COUNTIF(Week_end,IU4),0,IF(COUNTIF(Jours_fériés,IU4),0,IU27-HLOOKUP(IU4+1,Journalier_HLV_Inter,25,FALSE)))))))))))))</f>
        <v>0</v>
      </c>
      <c r="IV36" s="70">
        <f>IF(WEEKDAY(IV4,2)=5,(IV27-HLOOKUP(IV4+3,Journalier_HLV_Inter,25,FALSE)),IF(AND(WEEKDAY(IV4,2)=1,COUNTIF(Jours_fériés,AND(IV4+1,IE+2))),IV27-HLOOKUP(IV4+3,Journalier_HLV_Inter,25,FALSE),IF(AND(WEEKDAY(IV4,2)=1,COUNTIF(Jours_fériés,IV4+1)),IV27-HLOOKUP(IV4+2,Journalier_HLV_Inter,25,FALSE),IF(AND(WEEKDAY(IV4,2)=2,COUNTIF(Jours_fériés,AND(IV4+1,IV4+2))),IV27-HLOOKUP(IV4+3,Journalier_HLV_Inter,25,FALSE),IF(AND(WEEKDAY(IV4,2)=2,COUNTIF(Jours_fériés,IV4+1)),IV27-HLOOKUP(IV4+2,Journalier_HLV_Inter,25,FALSE),IF(AND(WEEKDAY(IV4,2)=3,COUNTIF(Jours_fériés,AND(IV4+1,IV4+2))),IV27-HLOOKUP(IV4+5,Journalier_HLV_Inter,25,FALSE),IF(AND(WEEKDAY(IV4,2)=3,COUNTIF(Jours_fériés,IV4+1)),IV27-HLOOKUP(IV4+2,Journalier_HLV_Inter,25,FALSE),IF(AND(WEEKDAY(IV4,2)=4,COUNTIF(Jours_fériés,IV4+1)),IV27-HLOOKUP(IV4+4,Journalier_HLV_Inter,25,FALSE),IF(AND(WEEKDAY(IV4,2)=4,COUNTIF(Jours_fériés,AND(IV4+1,IV4+4))),IV27-HLOOKUP(IV4+5,Journalier_HLV_Inter,25,FALSE),IF(AND(WEEKDAY(IV4,2)=5,COUNTIF(Jours_fériés,IV4+3)),IV27-HLOOKUP(IV4+4,Journalier_HLV_Inter,25,FALSE),IF(COUNTIF(Week_end,IV4),0,IF(COUNTIF(Jours_fériés,IV4),0,IV27-HLOOKUP(IV4+1,Journalier_HLV_Inter,25,FALSE)))))))))))))</f>
        <v>0</v>
      </c>
      <c r="IW36" s="70">
        <f>IF(WEEKDAY(IW4,2)=5,(IW27-HLOOKUP(IW4+3,Journalier_HLV_Inter,25,FALSE)),IF(AND(WEEKDAY(IW4,2)=1,COUNTIF(Jours_fériés,AND(IW4+1,IE+2))),IW27-HLOOKUP(IW4+3,Journalier_HLV_Inter,25,FALSE),IF(AND(WEEKDAY(IW4,2)=1,COUNTIF(Jours_fériés,IW4+1)),IW27-HLOOKUP(IW4+2,Journalier_HLV_Inter,25,FALSE),IF(AND(WEEKDAY(IW4,2)=2,COUNTIF(Jours_fériés,AND(IW4+1,IW4+2))),IW27-HLOOKUP(IW4+3,Journalier_HLV_Inter,25,FALSE),IF(AND(WEEKDAY(IW4,2)=2,COUNTIF(Jours_fériés,IW4+1)),IW27-HLOOKUP(IW4+2,Journalier_HLV_Inter,25,FALSE),IF(AND(WEEKDAY(IW4,2)=3,COUNTIF(Jours_fériés,AND(IW4+1,IW4+2))),IW27-HLOOKUP(IW4+5,Journalier_HLV_Inter,25,FALSE),IF(AND(WEEKDAY(IW4,2)=3,COUNTIF(Jours_fériés,IW4+1)),IW27-HLOOKUP(IW4+2,Journalier_HLV_Inter,25,FALSE),IF(AND(WEEKDAY(IW4,2)=4,COUNTIF(Jours_fériés,IW4+1)),IW27-HLOOKUP(IW4+4,Journalier_HLV_Inter,25,FALSE),IF(AND(WEEKDAY(IW4,2)=4,COUNTIF(Jours_fériés,AND(IW4+1,IW4+4))),IW27-HLOOKUP(IW4+5,Journalier_HLV_Inter,25,FALSE),IF(AND(WEEKDAY(IW4,2)=5,COUNTIF(Jours_fériés,IW4+3)),IW27-HLOOKUP(IW4+4,Journalier_HLV_Inter,25,FALSE),IF(COUNTIF(Week_end,IW4),0,IF(COUNTIF(Jours_fériés,IW4),0,IW27-HLOOKUP(IW4+1,Journalier_HLV_Inter,25,FALSE)))))))))))))</f>
        <v>0</v>
      </c>
      <c r="IX36" s="70">
        <f>IF(WEEKDAY(IX4,2)=5,(IX27-HLOOKUP(IX4+3,Journalier_HLV_Inter,25,FALSE)),IF(AND(WEEKDAY(IX4,2)=1,COUNTIF(Jours_fériés,AND(IX4+1,IE+2))),IX27-HLOOKUP(IX4+3,Journalier_HLV_Inter,25,FALSE),IF(AND(WEEKDAY(IX4,2)=1,COUNTIF(Jours_fériés,IX4+1)),IX27-HLOOKUP(IX4+2,Journalier_HLV_Inter,25,FALSE),IF(AND(WEEKDAY(IX4,2)=2,COUNTIF(Jours_fériés,AND(IX4+1,IX4+2))),IX27-HLOOKUP(IX4+3,Journalier_HLV_Inter,25,FALSE),IF(AND(WEEKDAY(IX4,2)=2,COUNTIF(Jours_fériés,IX4+1)),IX27-HLOOKUP(IX4+2,Journalier_HLV_Inter,25,FALSE),IF(AND(WEEKDAY(IX4,2)=3,COUNTIF(Jours_fériés,AND(IX4+1,IX4+2))),IX27-HLOOKUP(IX4+5,Journalier_HLV_Inter,25,FALSE),IF(AND(WEEKDAY(IX4,2)=3,COUNTIF(Jours_fériés,IX4+1)),IX27-HLOOKUP(IX4+2,Journalier_HLV_Inter,25,FALSE),IF(AND(WEEKDAY(IX4,2)=4,COUNTIF(Jours_fériés,IX4+1)),IX27-HLOOKUP(IX4+4,Journalier_HLV_Inter,25,FALSE),IF(AND(WEEKDAY(IX4,2)=4,COUNTIF(Jours_fériés,AND(IX4+1,IX4+4))),IX27-HLOOKUP(IX4+5,Journalier_HLV_Inter,25,FALSE),IF(AND(WEEKDAY(IX4,2)=5,COUNTIF(Jours_fériés,IX4+3)),IX27-HLOOKUP(IX4+4,Journalier_HLV_Inter,25,FALSE),IF(COUNTIF(Week_end,IX4),0,IF(COUNTIF(Jours_fériés,IX4),0,IX27-HLOOKUP(IX4+1,Journalier_HLV_Inter,25,FALSE)))))))))))))</f>
        <v>0</v>
      </c>
      <c r="IY36" s="70">
        <f>IF(WEEKDAY(IY4,2)=5,(IY27-HLOOKUP(IY4+3,Journalier_HLV_Inter,25,FALSE)),IF(AND(WEEKDAY(IY4,2)=1,COUNTIF(Jours_fériés,AND(IY4+1,IE+2))),IY27-HLOOKUP(IY4+3,Journalier_HLV_Inter,25,FALSE),IF(AND(WEEKDAY(IY4,2)=1,COUNTIF(Jours_fériés,IY4+1)),IY27-HLOOKUP(IY4+2,Journalier_HLV_Inter,25,FALSE),IF(AND(WEEKDAY(IY4,2)=2,COUNTIF(Jours_fériés,AND(IY4+1,IY4+2))),IY27-HLOOKUP(IY4+3,Journalier_HLV_Inter,25,FALSE),IF(AND(WEEKDAY(IY4,2)=2,COUNTIF(Jours_fériés,IY4+1)),IY27-HLOOKUP(IY4+2,Journalier_HLV_Inter,25,FALSE),IF(AND(WEEKDAY(IY4,2)=3,COUNTIF(Jours_fériés,AND(IY4+1,IY4+2))),IY27-HLOOKUP(IY4+5,Journalier_HLV_Inter,25,FALSE),IF(AND(WEEKDAY(IY4,2)=3,COUNTIF(Jours_fériés,IY4+1)),IY27-HLOOKUP(IY4+2,Journalier_HLV_Inter,25,FALSE),IF(AND(WEEKDAY(IY4,2)=4,COUNTIF(Jours_fériés,IY4+1)),IY27-HLOOKUP(IY4+4,Journalier_HLV_Inter,25,FALSE),IF(AND(WEEKDAY(IY4,2)=4,COUNTIF(Jours_fériés,AND(IY4+1,IY4+4))),IY27-HLOOKUP(IY4+5,Journalier_HLV_Inter,25,FALSE),IF(AND(WEEKDAY(IY4,2)=5,COUNTIF(Jours_fériés,IY4+3)),IY27-HLOOKUP(IY4+4,Journalier_HLV_Inter,25,FALSE),IF(COUNTIF(Week_end,IY4),0,IF(COUNTIF(Jours_fériés,IY4),0,IY27-HLOOKUP(IY4+1,Journalier_HLV_Inter,25,FALSE)))))))))))))</f>
        <v>0</v>
      </c>
      <c r="IZ36" s="70">
        <f>IF(WEEKDAY(IZ4,2)=5,(IZ27-HLOOKUP(IZ4+3,Journalier_HLV_Inter,25,FALSE)),IF(AND(WEEKDAY(IZ4,2)=1,COUNTIF(Jours_fériés,AND(IZ4+1,IE+2))),IZ27-HLOOKUP(IZ4+3,Journalier_HLV_Inter,25,FALSE),IF(AND(WEEKDAY(IZ4,2)=1,COUNTIF(Jours_fériés,IZ4+1)),IZ27-HLOOKUP(IZ4+2,Journalier_HLV_Inter,25,FALSE),IF(AND(WEEKDAY(IZ4,2)=2,COUNTIF(Jours_fériés,AND(IZ4+1,IZ4+2))),IZ27-HLOOKUP(IZ4+3,Journalier_HLV_Inter,25,FALSE),IF(AND(WEEKDAY(IZ4,2)=2,COUNTIF(Jours_fériés,IZ4+1)),IZ27-HLOOKUP(IZ4+2,Journalier_HLV_Inter,25,FALSE),IF(AND(WEEKDAY(IZ4,2)=3,COUNTIF(Jours_fériés,AND(IZ4+1,IZ4+2))),IZ27-HLOOKUP(IZ4+5,Journalier_HLV_Inter,25,FALSE),IF(AND(WEEKDAY(IZ4,2)=3,COUNTIF(Jours_fériés,IZ4+1)),IZ27-HLOOKUP(IZ4+2,Journalier_HLV_Inter,25,FALSE),IF(AND(WEEKDAY(IZ4,2)=4,COUNTIF(Jours_fériés,IZ4+1)),IZ27-HLOOKUP(IZ4+4,Journalier_HLV_Inter,25,FALSE),IF(AND(WEEKDAY(IZ4,2)=4,COUNTIF(Jours_fériés,AND(IZ4+1,IZ4+4))),IZ27-HLOOKUP(IZ4+5,Journalier_HLV_Inter,25,FALSE),IF(AND(WEEKDAY(IZ4,2)=5,COUNTIF(Jours_fériés,IZ4+3)),IZ27-HLOOKUP(IZ4+4,Journalier_HLV_Inter,25,FALSE),IF(COUNTIF(Week_end,IZ4),0,IF(COUNTIF(Jours_fériés,IZ4),0,IZ27-HLOOKUP(IZ4+1,Journalier_HLV_Inter,25,FALSE)))))))))))))</f>
        <v>0</v>
      </c>
      <c r="JA36" s="70">
        <f>IF(WEEKDAY(JA4,2)=5,(JA27-HLOOKUP(JA4+3,Journalier_HLV_Inter,25,FALSE)),IF(AND(WEEKDAY(JA4,2)=1,COUNTIF(Jours_fériés,AND(JA4+1,IE+2))),JA27-HLOOKUP(JA4+3,Journalier_HLV_Inter,25,FALSE),IF(AND(WEEKDAY(JA4,2)=1,COUNTIF(Jours_fériés,JA4+1)),JA27-HLOOKUP(JA4+2,Journalier_HLV_Inter,25,FALSE),IF(AND(WEEKDAY(JA4,2)=2,COUNTIF(Jours_fériés,AND(JA4+1,JA4+2))),JA27-HLOOKUP(JA4+3,Journalier_HLV_Inter,25,FALSE),IF(AND(WEEKDAY(JA4,2)=2,COUNTIF(Jours_fériés,JA4+1)),JA27-HLOOKUP(JA4+2,Journalier_HLV_Inter,25,FALSE),IF(AND(WEEKDAY(JA4,2)=3,COUNTIF(Jours_fériés,AND(JA4+1,JA4+2))),JA27-HLOOKUP(JA4+5,Journalier_HLV_Inter,25,FALSE),IF(AND(WEEKDAY(JA4,2)=3,COUNTIF(Jours_fériés,JA4+1)),JA27-HLOOKUP(JA4+2,Journalier_HLV_Inter,25,FALSE),IF(AND(WEEKDAY(JA4,2)=4,COUNTIF(Jours_fériés,JA4+1)),JA27-HLOOKUP(JA4+4,Journalier_HLV_Inter,25,FALSE),IF(AND(WEEKDAY(JA4,2)=4,COUNTIF(Jours_fériés,AND(JA4+1,JA4+4))),JA27-HLOOKUP(JA4+5,Journalier_HLV_Inter,25,FALSE),IF(AND(WEEKDAY(JA4,2)=5,COUNTIF(Jours_fériés,JA4+3)),JA27-HLOOKUP(JA4+4,Journalier_HLV_Inter,25,FALSE),IF(COUNTIF(Week_end,JA4),0,IF(COUNTIF(Jours_fériés,JA4),0,JA27-HLOOKUP(JA4+1,Journalier_HLV_Inter,25,FALSE)))))))))))))</f>
        <v>0</v>
      </c>
      <c r="JB36" s="70">
        <f>IF(WEEKDAY(JB4,2)=5,(JB27-HLOOKUP(JB4+3,Journalier_HLV_Inter,25,FALSE)),IF(AND(WEEKDAY(JB4,2)=1,COUNTIF(Jours_fériés,AND(JB4+1,IE+2))),JB27-HLOOKUP(JB4+3,Journalier_HLV_Inter,25,FALSE),IF(AND(WEEKDAY(JB4,2)=1,COUNTIF(Jours_fériés,JB4+1)),JB27-HLOOKUP(JB4+2,Journalier_HLV_Inter,25,FALSE),IF(AND(WEEKDAY(JB4,2)=2,COUNTIF(Jours_fériés,AND(JB4+1,JB4+2))),JB27-HLOOKUP(JB4+3,Journalier_HLV_Inter,25,FALSE),IF(AND(WEEKDAY(JB4,2)=2,COUNTIF(Jours_fériés,JB4+1)),JB27-HLOOKUP(JB4+2,Journalier_HLV_Inter,25,FALSE),IF(AND(WEEKDAY(JB4,2)=3,COUNTIF(Jours_fériés,AND(JB4+1,JB4+2))),JB27-HLOOKUP(JB4+5,Journalier_HLV_Inter,25,FALSE),IF(AND(WEEKDAY(JB4,2)=3,COUNTIF(Jours_fériés,JB4+1)),JB27-HLOOKUP(JB4+2,Journalier_HLV_Inter,25,FALSE),IF(AND(WEEKDAY(JB4,2)=4,COUNTIF(Jours_fériés,JB4+1)),JB27-HLOOKUP(JB4+4,Journalier_HLV_Inter,25,FALSE),IF(AND(WEEKDAY(JB4,2)=4,COUNTIF(Jours_fériés,AND(JB4+1,JB4+4))),JB27-HLOOKUP(JB4+5,Journalier_HLV_Inter,25,FALSE),IF(AND(WEEKDAY(JB4,2)=5,COUNTIF(Jours_fériés,JB4+3)),JB27-HLOOKUP(JB4+4,Journalier_HLV_Inter,25,FALSE),IF(COUNTIF(Week_end,JB4),0,IF(COUNTIF(Jours_fériés,JB4),0,JB27-HLOOKUP(JB4+1,Journalier_HLV_Inter,25,FALSE)))))))))))))</f>
        <v>0</v>
      </c>
      <c r="JC36" s="70">
        <f>IF(WEEKDAY(JC4,2)=5,(JC27-HLOOKUP(JC4+3,Journalier_HLV_Inter,25,FALSE)),IF(AND(WEEKDAY(JC4,2)=1,COUNTIF(Jours_fériés,AND(JC4+1,IE+2))),JC27-HLOOKUP(JC4+3,Journalier_HLV_Inter,25,FALSE),IF(AND(WEEKDAY(JC4,2)=1,COUNTIF(Jours_fériés,JC4+1)),JC27-HLOOKUP(JC4+2,Journalier_HLV_Inter,25,FALSE),IF(AND(WEEKDAY(JC4,2)=2,COUNTIF(Jours_fériés,AND(JC4+1,JC4+2))),JC27-HLOOKUP(JC4+3,Journalier_HLV_Inter,25,FALSE),IF(AND(WEEKDAY(JC4,2)=2,COUNTIF(Jours_fériés,JC4+1)),JC27-HLOOKUP(JC4+2,Journalier_HLV_Inter,25,FALSE),IF(AND(WEEKDAY(JC4,2)=3,COUNTIF(Jours_fériés,AND(JC4+1,JC4+2))),JC27-HLOOKUP(JC4+5,Journalier_HLV_Inter,25,FALSE),IF(AND(WEEKDAY(JC4,2)=3,COUNTIF(Jours_fériés,JC4+1)),JC27-HLOOKUP(JC4+2,Journalier_HLV_Inter,25,FALSE),IF(AND(WEEKDAY(JC4,2)=4,COUNTIF(Jours_fériés,JC4+1)),JC27-HLOOKUP(JC4+4,Journalier_HLV_Inter,25,FALSE),IF(AND(WEEKDAY(JC4,2)=4,COUNTIF(Jours_fériés,AND(JC4+1,JC4+4))),JC27-HLOOKUP(JC4+5,Journalier_HLV_Inter,25,FALSE),IF(AND(WEEKDAY(JC4,2)=5,COUNTIF(Jours_fériés,JC4+3)),JC27-HLOOKUP(JC4+4,Journalier_HLV_Inter,25,FALSE),IF(COUNTIF(Week_end,JC4),0,IF(COUNTIF(Jours_fériés,JC4),0,JC27-HLOOKUP(JC4+1,Journalier_HLV_Inter,25,FALSE)))))))))))))</f>
        <v>0</v>
      </c>
      <c r="JD36" s="70">
        <f>IF(WEEKDAY(JD4,2)=5,(JD27-HLOOKUP(JD4+3,Journalier_HLV_Inter,25,FALSE)),IF(AND(WEEKDAY(JD4,2)=1,COUNTIF(Jours_fériés,AND(JD4+1,IE+2))),JD27-HLOOKUP(JD4+3,Journalier_HLV_Inter,25,FALSE),IF(AND(WEEKDAY(JD4,2)=1,COUNTIF(Jours_fériés,JD4+1)),JD27-HLOOKUP(JD4+2,Journalier_HLV_Inter,25,FALSE),IF(AND(WEEKDAY(JD4,2)=2,COUNTIF(Jours_fériés,AND(JD4+1,JD4+2))),JD27-HLOOKUP(JD4+3,Journalier_HLV_Inter,25,FALSE),IF(AND(WEEKDAY(JD4,2)=2,COUNTIF(Jours_fériés,JD4+1)),JD27-HLOOKUP(JD4+2,Journalier_HLV_Inter,25,FALSE),IF(AND(WEEKDAY(JD4,2)=3,COUNTIF(Jours_fériés,AND(JD4+1,JD4+2))),JD27-HLOOKUP(JD4+5,Journalier_HLV_Inter,25,FALSE),IF(AND(WEEKDAY(JD4,2)=3,COUNTIF(Jours_fériés,JD4+1)),JD27-HLOOKUP(JD4+2,Journalier_HLV_Inter,25,FALSE),IF(AND(WEEKDAY(JD4,2)=4,COUNTIF(Jours_fériés,JD4+1)),JD27-HLOOKUP(JD4+4,Journalier_HLV_Inter,25,FALSE),IF(AND(WEEKDAY(JD4,2)=4,COUNTIF(Jours_fériés,AND(JD4+1,JD4+4))),JD27-HLOOKUP(JD4+5,Journalier_HLV_Inter,25,FALSE),IF(AND(WEEKDAY(JD4,2)=5,COUNTIF(Jours_fériés,JD4+3)),JD27-HLOOKUP(JD4+4,Journalier_HLV_Inter,25,FALSE),IF(COUNTIF(Week_end,JD4),0,IF(COUNTIF(Jours_fériés,JD4),0,JD27-HLOOKUP(JD4+1,Journalier_HLV_Inter,25,FALSE)))))))))))))</f>
        <v>0</v>
      </c>
      <c r="JE36" s="70">
        <f>IF(WEEKDAY(JE4,2)=5,(JE27-HLOOKUP(JE4+3,Journalier_HLV_Inter,25,FALSE)),IF(AND(WEEKDAY(JE4,2)=1,COUNTIF(Jours_fériés,AND(JE4+1,IE+2))),JE27-HLOOKUP(JE4+3,Journalier_HLV_Inter,25,FALSE),IF(AND(WEEKDAY(JE4,2)=1,COUNTIF(Jours_fériés,JE4+1)),JE27-HLOOKUP(JE4+2,Journalier_HLV_Inter,25,FALSE),IF(AND(WEEKDAY(JE4,2)=2,COUNTIF(Jours_fériés,AND(JE4+1,JE4+2))),JE27-HLOOKUP(JE4+3,Journalier_HLV_Inter,25,FALSE),IF(AND(WEEKDAY(JE4,2)=2,COUNTIF(Jours_fériés,JE4+1)),JE27-HLOOKUP(JE4+2,Journalier_HLV_Inter,25,FALSE),IF(AND(WEEKDAY(JE4,2)=3,COUNTIF(Jours_fériés,AND(JE4+1,JE4+2))),JE27-HLOOKUP(JE4+5,Journalier_HLV_Inter,25,FALSE),IF(AND(WEEKDAY(JE4,2)=3,COUNTIF(Jours_fériés,JE4+1)),JE27-HLOOKUP(JE4+2,Journalier_HLV_Inter,25,FALSE),IF(AND(WEEKDAY(JE4,2)=4,COUNTIF(Jours_fériés,JE4+1)),JE27-HLOOKUP(JE4+4,Journalier_HLV_Inter,25,FALSE),IF(AND(WEEKDAY(JE4,2)=4,COUNTIF(Jours_fériés,AND(JE4+1,JE4+4))),JE27-HLOOKUP(JE4+5,Journalier_HLV_Inter,25,FALSE),IF(AND(WEEKDAY(JE4,2)=5,COUNTIF(Jours_fériés,JE4+3)),JE27-HLOOKUP(JE4+4,Journalier_HLV_Inter,25,FALSE),IF(COUNTIF(Week_end,JE4),0,IF(COUNTIF(Jours_fériés,JE4),0,JE27-HLOOKUP(JE4+1,Journalier_HLV_Inter,25,FALSE)))))))))))))</f>
        <v>0</v>
      </c>
      <c r="JF36" s="70">
        <f>IF(WEEKDAY(JF4,2)=5,(JF27-HLOOKUP(JF4+3,Journalier_HLV_Inter,25,FALSE)),IF(AND(WEEKDAY(JF4,2)=1,COUNTIF(Jours_fériés,AND(JF4+1,IE+2))),JF27-HLOOKUP(JF4+3,Journalier_HLV_Inter,25,FALSE),IF(AND(WEEKDAY(JF4,2)=1,COUNTIF(Jours_fériés,JF4+1)),JF27-HLOOKUP(JF4+2,Journalier_HLV_Inter,25,FALSE),IF(AND(WEEKDAY(JF4,2)=2,COUNTIF(Jours_fériés,AND(JF4+1,JF4+2))),JF27-HLOOKUP(JF4+3,Journalier_HLV_Inter,25,FALSE),IF(AND(WEEKDAY(JF4,2)=2,COUNTIF(Jours_fériés,JF4+1)),JF27-HLOOKUP(JF4+2,Journalier_HLV_Inter,25,FALSE),IF(AND(WEEKDAY(JF4,2)=3,COUNTIF(Jours_fériés,AND(JF4+1,JF4+2))),JF27-HLOOKUP(JF4+5,Journalier_HLV_Inter,25,FALSE),IF(AND(WEEKDAY(JF4,2)=3,COUNTIF(Jours_fériés,JF4+1)),JF27-HLOOKUP(JF4+2,Journalier_HLV_Inter,25,FALSE),IF(AND(WEEKDAY(JF4,2)=4,COUNTIF(Jours_fériés,JF4+1)),JF27-HLOOKUP(JF4+4,Journalier_HLV_Inter,25,FALSE),IF(AND(WEEKDAY(JF4,2)=4,COUNTIF(Jours_fériés,AND(JF4+1,JF4+4))),JF27-HLOOKUP(JF4+5,Journalier_HLV_Inter,25,FALSE),IF(AND(WEEKDAY(JF4,2)=5,COUNTIF(Jours_fériés,JF4+3)),JF27-HLOOKUP(JF4+4,Journalier_HLV_Inter,25,FALSE),IF(COUNTIF(Week_end,JF4),0,IF(COUNTIF(Jours_fériés,JF4),0,JF27-HLOOKUP(JF4+1,Journalier_HLV_Inter,25,FALSE)))))))))))))</f>
        <v>0</v>
      </c>
      <c r="JG36" s="70">
        <f>IF(WEEKDAY(JG4,2)=5,(JG27-HLOOKUP(JG4+3,Journalier_HLV_Inter,25,FALSE)),IF(AND(WEEKDAY(JG4,2)=1,COUNTIF(Jours_fériés,AND(JG4+1,IE+2))),JG27-HLOOKUP(JG4+3,Journalier_HLV_Inter,25,FALSE),IF(AND(WEEKDAY(JG4,2)=1,COUNTIF(Jours_fériés,JG4+1)),JG27-HLOOKUP(JG4+2,Journalier_HLV_Inter,25,FALSE),IF(AND(WEEKDAY(JG4,2)=2,COUNTIF(Jours_fériés,AND(JG4+1,JG4+2))),JG27-HLOOKUP(JG4+3,Journalier_HLV_Inter,25,FALSE),IF(AND(WEEKDAY(JG4,2)=2,COUNTIF(Jours_fériés,JG4+1)),JG27-HLOOKUP(JG4+2,Journalier_HLV_Inter,25,FALSE),IF(AND(WEEKDAY(JG4,2)=3,COUNTIF(Jours_fériés,AND(JG4+1,JG4+2))),JG27-HLOOKUP(JG4+5,Journalier_HLV_Inter,25,FALSE),IF(AND(WEEKDAY(JG4,2)=3,COUNTIF(Jours_fériés,JG4+1)),JG27-HLOOKUP(JG4+2,Journalier_HLV_Inter,25,FALSE),IF(AND(WEEKDAY(JG4,2)=4,COUNTIF(Jours_fériés,JG4+1)),JG27-HLOOKUP(JG4+4,Journalier_HLV_Inter,25,FALSE),IF(AND(WEEKDAY(JG4,2)=4,COUNTIF(Jours_fériés,AND(JG4+1,JG4+4))),JG27-HLOOKUP(JG4+5,Journalier_HLV_Inter,25,FALSE),IF(AND(WEEKDAY(JG4,2)=5,COUNTIF(Jours_fériés,JG4+3)),JG27-HLOOKUP(JG4+4,Journalier_HLV_Inter,25,FALSE),IF(COUNTIF(Week_end,JG4),0,IF(COUNTIF(Jours_fériés,JG4),0,JG27-HLOOKUP(JG4+1,Journalier_HLV_Inter,25,FALSE)))))))))))))</f>
        <v>0</v>
      </c>
      <c r="JH36" s="70">
        <f>IF(WEEKDAY(JH4,2)=5,(JH27-HLOOKUP(JH4+3,Journalier_HLV_Inter,25,FALSE)),IF(AND(WEEKDAY(JH4,2)=1,COUNTIF(Jours_fériés,AND(JH4+1,IE+2))),JH27-HLOOKUP(JH4+3,Journalier_HLV_Inter,25,FALSE),IF(AND(WEEKDAY(JH4,2)=1,COUNTIF(Jours_fériés,JH4+1)),JH27-HLOOKUP(JH4+2,Journalier_HLV_Inter,25,FALSE),IF(AND(WEEKDAY(JH4,2)=2,COUNTIF(Jours_fériés,AND(JH4+1,JH4+2))),JH27-HLOOKUP(JH4+3,Journalier_HLV_Inter,25,FALSE),IF(AND(WEEKDAY(JH4,2)=2,COUNTIF(Jours_fériés,JH4+1)),JH27-HLOOKUP(JH4+2,Journalier_HLV_Inter,25,FALSE),IF(AND(WEEKDAY(JH4,2)=3,COUNTIF(Jours_fériés,AND(JH4+1,JH4+2))),JH27-HLOOKUP(JH4+5,Journalier_HLV_Inter,25,FALSE),IF(AND(WEEKDAY(JH4,2)=3,COUNTIF(Jours_fériés,JH4+1)),JH27-HLOOKUP(JH4+2,Journalier_HLV_Inter,25,FALSE),IF(AND(WEEKDAY(JH4,2)=4,COUNTIF(Jours_fériés,JH4+1)),JH27-HLOOKUP(JH4+4,Journalier_HLV_Inter,25,FALSE),IF(AND(WEEKDAY(JH4,2)=4,COUNTIF(Jours_fériés,AND(JH4+1,JH4+4))),JH27-HLOOKUP(JH4+5,Journalier_HLV_Inter,25,FALSE),IF(AND(WEEKDAY(JH4,2)=5,COUNTIF(Jours_fériés,JH4+3)),JH27-HLOOKUP(JH4+4,Journalier_HLV_Inter,25,FALSE),IF(COUNTIF(Week_end,JH4),0,IF(COUNTIF(Jours_fériés,JH4),0,JH27-HLOOKUP(JH4+1,Journalier_HLV_Inter,25,FALSE)))))))))))))</f>
        <v>0</v>
      </c>
      <c r="JI36" s="70">
        <f>IF(WEEKDAY(JI4,2)=5,(JI27-HLOOKUP(JI4+3,Journalier_HLV_Inter,25,FALSE)),IF(AND(WEEKDAY(JI4,2)=1,COUNTIF(Jours_fériés,AND(JI4+1,IE+2))),JI27-HLOOKUP(JI4+3,Journalier_HLV_Inter,25,FALSE),IF(AND(WEEKDAY(JI4,2)=1,COUNTIF(Jours_fériés,JI4+1)),JI27-HLOOKUP(JI4+2,Journalier_HLV_Inter,25,FALSE),IF(AND(WEEKDAY(JI4,2)=2,COUNTIF(Jours_fériés,AND(JI4+1,JI4+2))),JI27-HLOOKUP(JI4+3,Journalier_HLV_Inter,25,FALSE),IF(AND(WEEKDAY(JI4,2)=2,COUNTIF(Jours_fériés,JI4+1)),JI27-HLOOKUP(JI4+2,Journalier_HLV_Inter,25,FALSE),IF(AND(WEEKDAY(JI4,2)=3,COUNTIF(Jours_fériés,AND(JI4+1,JI4+2))),JI27-HLOOKUP(JI4+5,Journalier_HLV_Inter,25,FALSE),IF(AND(WEEKDAY(JI4,2)=3,COUNTIF(Jours_fériés,JI4+1)),JI27-HLOOKUP(JI4+2,Journalier_HLV_Inter,25,FALSE),IF(AND(WEEKDAY(JI4,2)=4,COUNTIF(Jours_fériés,JI4+1)),JI27-HLOOKUP(JI4+4,Journalier_HLV_Inter,25,FALSE),IF(AND(WEEKDAY(JI4,2)=4,COUNTIF(Jours_fériés,AND(JI4+1,JI4+4))),JI27-HLOOKUP(JI4+5,Journalier_HLV_Inter,25,FALSE),IF(AND(WEEKDAY(JI4,2)=5,COUNTIF(Jours_fériés,JI4+3)),JI27-HLOOKUP(JI4+4,Journalier_HLV_Inter,25,FALSE),IF(COUNTIF(Week_end,JI4),0,IF(COUNTIF(Jours_fériés,JI4),0,JI27-HLOOKUP(JI4+1,Journalier_HLV_Inter,25,FALSE)))))))))))))</f>
        <v>0</v>
      </c>
      <c r="JJ36" s="70">
        <f>IF(WEEKDAY(JJ4,2)=5,(JJ27-HLOOKUP(JJ4+3,Journalier_HLV_Inter,25,FALSE)),IF(AND(WEEKDAY(JJ4,2)=1,COUNTIF(Jours_fériés,AND(JJ4+1,IE+2))),JJ27-HLOOKUP(JJ4+3,Journalier_HLV_Inter,25,FALSE),IF(AND(WEEKDAY(JJ4,2)=1,COUNTIF(Jours_fériés,JJ4+1)),JJ27-HLOOKUP(JJ4+2,Journalier_HLV_Inter,25,FALSE),IF(AND(WEEKDAY(JJ4,2)=2,COUNTIF(Jours_fériés,AND(JJ4+1,JJ4+2))),JJ27-HLOOKUP(JJ4+3,Journalier_HLV_Inter,25,FALSE),IF(AND(WEEKDAY(JJ4,2)=2,COUNTIF(Jours_fériés,JJ4+1)),JJ27-HLOOKUP(JJ4+2,Journalier_HLV_Inter,25,FALSE),IF(AND(WEEKDAY(JJ4,2)=3,COUNTIF(Jours_fériés,AND(JJ4+1,JJ4+2))),JJ27-HLOOKUP(JJ4+5,Journalier_HLV_Inter,25,FALSE),IF(AND(WEEKDAY(JJ4,2)=3,COUNTIF(Jours_fériés,JJ4+1)),JJ27-HLOOKUP(JJ4+2,Journalier_HLV_Inter,25,FALSE),IF(AND(WEEKDAY(JJ4,2)=4,COUNTIF(Jours_fériés,JJ4+1)),JJ27-HLOOKUP(JJ4+4,Journalier_HLV_Inter,25,FALSE),IF(AND(WEEKDAY(JJ4,2)=4,COUNTIF(Jours_fériés,AND(JJ4+1,JJ4+4))),JJ27-HLOOKUP(JJ4+5,Journalier_HLV_Inter,25,FALSE),IF(AND(WEEKDAY(JJ4,2)=5,COUNTIF(Jours_fériés,JJ4+3)),JJ27-HLOOKUP(JJ4+4,Journalier_HLV_Inter,25,FALSE),IF(COUNTIF(Week_end,JJ4),0,IF(COUNTIF(Jours_fériés,JJ4),0,JJ27-HLOOKUP(JJ4+1,Journalier_HLV_Inter,25,FALSE)))))))))))))</f>
        <v>0</v>
      </c>
      <c r="JK36" s="70">
        <f>IF(WEEKDAY(JK4,2)=5,(JK27-HLOOKUP(JK4+3,Journalier_HLV_Inter,25,FALSE)),IF(AND(WEEKDAY(JK4,2)=1,COUNTIF(Jours_fériés,AND(JK4+1,IE+2))),JK27-HLOOKUP(JK4+3,Journalier_HLV_Inter,25,FALSE),IF(AND(WEEKDAY(JK4,2)=1,COUNTIF(Jours_fériés,JK4+1)),JK27-HLOOKUP(JK4+2,Journalier_HLV_Inter,25,FALSE),IF(AND(WEEKDAY(JK4,2)=2,COUNTIF(Jours_fériés,AND(JK4+1,JK4+2))),JK27-HLOOKUP(JK4+3,Journalier_HLV_Inter,25,FALSE),IF(AND(WEEKDAY(JK4,2)=2,COUNTIF(Jours_fériés,JK4+1)),JK27-HLOOKUP(JK4+2,Journalier_HLV_Inter,25,FALSE),IF(AND(WEEKDAY(JK4,2)=3,COUNTIF(Jours_fériés,AND(JK4+1,JK4+2))),JK27-HLOOKUP(JK4+5,Journalier_HLV_Inter,25,FALSE),IF(AND(WEEKDAY(JK4,2)=3,COUNTIF(Jours_fériés,JK4+1)),JK27-HLOOKUP(JK4+2,Journalier_HLV_Inter,25,FALSE),IF(AND(WEEKDAY(JK4,2)=4,COUNTIF(Jours_fériés,JK4+1)),JK27-HLOOKUP(JK4+4,Journalier_HLV_Inter,25,FALSE),IF(AND(WEEKDAY(JK4,2)=4,COUNTIF(Jours_fériés,AND(JK4+1,JK4+4))),JK27-HLOOKUP(JK4+5,Journalier_HLV_Inter,25,FALSE),IF(AND(WEEKDAY(JK4,2)=5,COUNTIF(Jours_fériés,JK4+3)),JK27-HLOOKUP(JK4+4,Journalier_HLV_Inter,25,FALSE),IF(COUNTIF(Week_end,JK4),0,IF(COUNTIF(Jours_fériés,JK4),0,JK27-HLOOKUP(JK4+1,Journalier_HLV_Inter,25,FALSE)))))))))))))</f>
        <v>0</v>
      </c>
      <c r="JL36" s="70">
        <f>IF(WEEKDAY(JL4,2)=5,(JL27-HLOOKUP(JL4+3,Journalier_HLV_Inter,25,FALSE)),IF(AND(WEEKDAY(JL4,2)=1,COUNTIF(Jours_fériés,AND(JL4+1,IE+2))),JL27-HLOOKUP(JL4+3,Journalier_HLV_Inter,25,FALSE),IF(AND(WEEKDAY(JL4,2)=1,COUNTIF(Jours_fériés,JL4+1)),JL27-HLOOKUP(JL4+2,Journalier_HLV_Inter,25,FALSE),IF(AND(WEEKDAY(JL4,2)=2,COUNTIF(Jours_fériés,AND(JL4+1,JL4+2))),JL27-HLOOKUP(JL4+3,Journalier_HLV_Inter,25,FALSE),IF(AND(WEEKDAY(JL4,2)=2,COUNTIF(Jours_fériés,JL4+1)),JL27-HLOOKUP(JL4+2,Journalier_HLV_Inter,25,FALSE),IF(AND(WEEKDAY(JL4,2)=3,COUNTIF(Jours_fériés,AND(JL4+1,JL4+2))),JL27-HLOOKUP(JL4+5,Journalier_HLV_Inter,25,FALSE),IF(AND(WEEKDAY(JL4,2)=3,COUNTIF(Jours_fériés,JL4+1)),JL27-HLOOKUP(JL4+2,Journalier_HLV_Inter,25,FALSE),IF(AND(WEEKDAY(JL4,2)=4,COUNTIF(Jours_fériés,JL4+1)),JL27-HLOOKUP(JL4+4,Journalier_HLV_Inter,25,FALSE),IF(AND(WEEKDAY(JL4,2)=4,COUNTIF(Jours_fériés,AND(JL4+1,JL4+4))),JL27-HLOOKUP(JL4+5,Journalier_HLV_Inter,25,FALSE),IF(AND(WEEKDAY(JL4,2)=5,COUNTIF(Jours_fériés,JL4+3)),JL27-HLOOKUP(JL4+4,Journalier_HLV_Inter,25,FALSE),IF(COUNTIF(Week_end,JL4),0,IF(COUNTIF(Jours_fériés,JL4),0,JL27-HLOOKUP(JL4+1,Journalier_HLV_Inter,25,FALSE)))))))))))))</f>
        <v>0</v>
      </c>
      <c r="JM36" s="70">
        <f>IF(WEEKDAY(JM4,2)=5,(JM27-HLOOKUP(JM4+3,Journalier_HLV_Inter,25,FALSE)),IF(AND(WEEKDAY(JM4,2)=1,COUNTIF(Jours_fériés,AND(JM4+1,IE+2))),JM27-HLOOKUP(JM4+3,Journalier_HLV_Inter,25,FALSE),IF(AND(WEEKDAY(JM4,2)=1,COUNTIF(Jours_fériés,JM4+1)),JM27-HLOOKUP(JM4+2,Journalier_HLV_Inter,25,FALSE),IF(AND(WEEKDAY(JM4,2)=2,COUNTIF(Jours_fériés,AND(JM4+1,JM4+2))),JM27-HLOOKUP(JM4+3,Journalier_HLV_Inter,25,FALSE),IF(AND(WEEKDAY(JM4,2)=2,COUNTIF(Jours_fériés,JM4+1)),JM27-HLOOKUP(JM4+2,Journalier_HLV_Inter,25,FALSE),IF(AND(WEEKDAY(JM4,2)=3,COUNTIF(Jours_fériés,AND(JM4+1,JM4+2))),JM27-HLOOKUP(JM4+5,Journalier_HLV_Inter,25,FALSE),IF(AND(WEEKDAY(JM4,2)=3,COUNTIF(Jours_fériés,JM4+1)),JM27-HLOOKUP(JM4+2,Journalier_HLV_Inter,25,FALSE),IF(AND(WEEKDAY(JM4,2)=4,COUNTIF(Jours_fériés,JM4+1)),JM27-HLOOKUP(JM4+4,Journalier_HLV_Inter,25,FALSE),IF(AND(WEEKDAY(JM4,2)=4,COUNTIF(Jours_fériés,AND(JM4+1,JM4+4))),JM27-HLOOKUP(JM4+5,Journalier_HLV_Inter,25,FALSE),IF(AND(WEEKDAY(JM4,2)=5,COUNTIF(Jours_fériés,JM4+3)),JM27-HLOOKUP(JM4+4,Journalier_HLV_Inter,25,FALSE),IF(COUNTIF(Week_end,JM4),0,IF(COUNTIF(Jours_fériés,JM4),0,JM27-HLOOKUP(JM4+1,Journalier_HLV_Inter,25,FALSE)))))))))))))</f>
        <v>0</v>
      </c>
      <c r="JN36" s="70">
        <f>IF(WEEKDAY(JN4,2)=5,(JN27-HLOOKUP(JN4+3,Journalier_HLV_Inter,25,FALSE)),IF(AND(WEEKDAY(JN4,2)=1,COUNTIF(Jours_fériés,AND(JN4+1,IE+2))),JN27-HLOOKUP(JN4+3,Journalier_HLV_Inter,25,FALSE),IF(AND(WEEKDAY(JN4,2)=1,COUNTIF(Jours_fériés,JN4+1)),JN27-HLOOKUP(JN4+2,Journalier_HLV_Inter,25,FALSE),IF(AND(WEEKDAY(JN4,2)=2,COUNTIF(Jours_fériés,AND(JN4+1,JN4+2))),JN27-HLOOKUP(JN4+3,Journalier_HLV_Inter,25,FALSE),IF(AND(WEEKDAY(JN4,2)=2,COUNTIF(Jours_fériés,JN4+1)),JN27-HLOOKUP(JN4+2,Journalier_HLV_Inter,25,FALSE),IF(AND(WEEKDAY(JN4,2)=3,COUNTIF(Jours_fériés,AND(JN4+1,JN4+2))),JN27-HLOOKUP(JN4+5,Journalier_HLV_Inter,25,FALSE),IF(AND(WEEKDAY(JN4,2)=3,COUNTIF(Jours_fériés,JN4+1)),JN27-HLOOKUP(JN4+2,Journalier_HLV_Inter,25,FALSE),IF(AND(WEEKDAY(JN4,2)=4,COUNTIF(Jours_fériés,JN4+1)),JN27-HLOOKUP(JN4+4,Journalier_HLV_Inter,25,FALSE),IF(AND(WEEKDAY(JN4,2)=4,COUNTIF(Jours_fériés,AND(JN4+1,JN4+4))),JN27-HLOOKUP(JN4+5,Journalier_HLV_Inter,25,FALSE),IF(AND(WEEKDAY(JN4,2)=5,COUNTIF(Jours_fériés,JN4+3)),JN27-HLOOKUP(JN4+4,Journalier_HLV_Inter,25,FALSE),IF(COUNTIF(Week_end,JN4),0,IF(COUNTIF(Jours_fériés,JN4),0,JN27-HLOOKUP(JN4+1,Journalier_HLV_Inter,25,FALSE)))))))))))))</f>
        <v>0</v>
      </c>
      <c r="JO36" s="70">
        <f>IF(WEEKDAY(JO4,2)=5,(JO27-HLOOKUP(JO4+3,Journalier_HLV_Inter,25,FALSE)),IF(AND(WEEKDAY(JO4,2)=1,COUNTIF(Jours_fériés,AND(JO4+1,IE+2))),JO27-HLOOKUP(JO4+3,Journalier_HLV_Inter,25,FALSE),IF(AND(WEEKDAY(JO4,2)=1,COUNTIF(Jours_fériés,JO4+1)),JO27-HLOOKUP(JO4+2,Journalier_HLV_Inter,25,FALSE),IF(AND(WEEKDAY(JO4,2)=2,COUNTIF(Jours_fériés,AND(JO4+1,JO4+2))),JO27-HLOOKUP(JO4+3,Journalier_HLV_Inter,25,FALSE),IF(AND(WEEKDAY(JO4,2)=2,COUNTIF(Jours_fériés,JO4+1)),JO27-HLOOKUP(JO4+2,Journalier_HLV_Inter,25,FALSE),IF(AND(WEEKDAY(JO4,2)=3,COUNTIF(Jours_fériés,AND(JO4+1,JO4+2))),JO27-HLOOKUP(JO4+5,Journalier_HLV_Inter,25,FALSE),IF(AND(WEEKDAY(JO4,2)=3,COUNTIF(Jours_fériés,JO4+1)),JO27-HLOOKUP(JO4+2,Journalier_HLV_Inter,25,FALSE),IF(AND(WEEKDAY(JO4,2)=4,COUNTIF(Jours_fériés,JO4+1)),JO27-HLOOKUP(JO4+4,Journalier_HLV_Inter,25,FALSE),IF(AND(WEEKDAY(JO4,2)=4,COUNTIF(Jours_fériés,AND(JO4+1,JO4+4))),JO27-HLOOKUP(JO4+5,Journalier_HLV_Inter,25,FALSE),IF(AND(WEEKDAY(JO4,2)=5,COUNTIF(Jours_fériés,JO4+3)),JO27-HLOOKUP(JO4+4,Journalier_HLV_Inter,25,FALSE),IF(COUNTIF(Week_end,JO4),0,IF(COUNTIF(Jours_fériés,JO4),0,JO27-HLOOKUP(JO4+1,Journalier_HLV_Inter,25,FALSE)))))))))))))</f>
        <v>0</v>
      </c>
      <c r="JP36" s="70">
        <f>IF(WEEKDAY(JP4,2)=5,(JP27-HLOOKUP(JP4+3,Journalier_HLV_Inter,25,FALSE)),IF(AND(WEEKDAY(JP4,2)=1,COUNTIF(Jours_fériés,AND(JP4+1,IE+2))),JP27-HLOOKUP(JP4+3,Journalier_HLV_Inter,25,FALSE),IF(AND(WEEKDAY(JP4,2)=1,COUNTIF(Jours_fériés,JP4+1)),JP27-HLOOKUP(JP4+2,Journalier_HLV_Inter,25,FALSE),IF(AND(WEEKDAY(JP4,2)=2,COUNTIF(Jours_fériés,AND(JP4+1,JP4+2))),JP27-HLOOKUP(JP4+3,Journalier_HLV_Inter,25,FALSE),IF(AND(WEEKDAY(JP4,2)=2,COUNTIF(Jours_fériés,JP4+1)),JP27-HLOOKUP(JP4+2,Journalier_HLV_Inter,25,FALSE),IF(AND(WEEKDAY(JP4,2)=3,COUNTIF(Jours_fériés,AND(JP4+1,JP4+2))),JP27-HLOOKUP(JP4+5,Journalier_HLV_Inter,25,FALSE),IF(AND(WEEKDAY(JP4,2)=3,COUNTIF(Jours_fériés,JP4+1)),JP27-HLOOKUP(JP4+2,Journalier_HLV_Inter,25,FALSE),IF(AND(WEEKDAY(JP4,2)=4,COUNTIF(Jours_fériés,JP4+1)),JP27-HLOOKUP(JP4+4,Journalier_HLV_Inter,25,FALSE),IF(AND(WEEKDAY(JP4,2)=4,COUNTIF(Jours_fériés,AND(JP4+1,JP4+4))),JP27-HLOOKUP(JP4+5,Journalier_HLV_Inter,25,FALSE),IF(AND(WEEKDAY(JP4,2)=5,COUNTIF(Jours_fériés,JP4+3)),JP27-HLOOKUP(JP4+4,Journalier_HLV_Inter,25,FALSE),IF(COUNTIF(Week_end,JP4),0,IF(COUNTIF(Jours_fériés,JP4),0,JP27-HLOOKUP(JP4+1,Journalier_HLV_Inter,25,FALSE)))))))))))))</f>
        <v>0</v>
      </c>
      <c r="JQ36" s="70">
        <f>IF(WEEKDAY(JQ4,2)=5,(JQ27-HLOOKUP(JQ4+3,Journalier_HLV_Inter,25,FALSE)),IF(AND(WEEKDAY(JQ4,2)=1,COUNTIF(Jours_fériés,AND(JQ4+1,IE+2))),JQ27-HLOOKUP(JQ4+3,Journalier_HLV_Inter,25,FALSE),IF(AND(WEEKDAY(JQ4,2)=1,COUNTIF(Jours_fériés,JQ4+1)),JQ27-HLOOKUP(JQ4+2,Journalier_HLV_Inter,25,FALSE),IF(AND(WEEKDAY(JQ4,2)=2,COUNTIF(Jours_fériés,AND(JQ4+1,JQ4+2))),JQ27-HLOOKUP(JQ4+3,Journalier_HLV_Inter,25,FALSE),IF(AND(WEEKDAY(JQ4,2)=2,COUNTIF(Jours_fériés,JQ4+1)),JQ27-HLOOKUP(JQ4+2,Journalier_HLV_Inter,25,FALSE),IF(AND(WEEKDAY(JQ4,2)=3,COUNTIF(Jours_fériés,AND(JQ4+1,JQ4+2))),JQ27-HLOOKUP(JQ4+5,Journalier_HLV_Inter,25,FALSE),IF(AND(WEEKDAY(JQ4,2)=3,COUNTIF(Jours_fériés,JQ4+1)),JQ27-HLOOKUP(JQ4+2,Journalier_HLV_Inter,25,FALSE),IF(AND(WEEKDAY(JQ4,2)=4,COUNTIF(Jours_fériés,JQ4+1)),JQ27-HLOOKUP(JQ4+4,Journalier_HLV_Inter,25,FALSE),IF(AND(WEEKDAY(JQ4,2)=4,COUNTIF(Jours_fériés,AND(JQ4+1,JQ4+4))),JQ27-HLOOKUP(JQ4+5,Journalier_HLV_Inter,25,FALSE),IF(AND(WEEKDAY(JQ4,2)=5,COUNTIF(Jours_fériés,JQ4+3)),JQ27-HLOOKUP(JQ4+4,Journalier_HLV_Inter,25,FALSE),IF(COUNTIF(Week_end,JQ4),0,IF(COUNTIF(Jours_fériés,JQ4),0,JQ27-HLOOKUP(JQ4+1,Journalier_HLV_Inter,25,FALSE)))))))))))))</f>
        <v>0</v>
      </c>
      <c r="JR36" s="70">
        <f>IF(WEEKDAY(JR4,2)=5,(JR27-HLOOKUP(JR4+3,Journalier_HLV_Inter,25,FALSE)),IF(AND(WEEKDAY(JR4,2)=1,COUNTIF(Jours_fériés,AND(JR4+1,IE+2))),JR27-HLOOKUP(JR4+3,Journalier_HLV_Inter,25,FALSE),IF(AND(WEEKDAY(JR4,2)=1,COUNTIF(Jours_fériés,JR4+1)),JR27-HLOOKUP(JR4+2,Journalier_HLV_Inter,25,FALSE),IF(AND(WEEKDAY(JR4,2)=2,COUNTIF(Jours_fériés,AND(JR4+1,JR4+2))),JR27-HLOOKUP(JR4+3,Journalier_HLV_Inter,25,FALSE),IF(AND(WEEKDAY(JR4,2)=2,COUNTIF(Jours_fériés,JR4+1)),JR27-HLOOKUP(JR4+2,Journalier_HLV_Inter,25,FALSE),IF(AND(WEEKDAY(JR4,2)=3,COUNTIF(Jours_fériés,AND(JR4+1,JR4+2))),JR27-HLOOKUP(JR4+5,Journalier_HLV_Inter,25,FALSE),IF(AND(WEEKDAY(JR4,2)=3,COUNTIF(Jours_fériés,JR4+1)),JR27-HLOOKUP(JR4+2,Journalier_HLV_Inter,25,FALSE),IF(AND(WEEKDAY(JR4,2)=4,COUNTIF(Jours_fériés,JR4+1)),JR27-HLOOKUP(JR4+4,Journalier_HLV_Inter,25,FALSE),IF(AND(WEEKDAY(JR4,2)=4,COUNTIF(Jours_fériés,AND(JR4+1,JR4+4))),JR27-HLOOKUP(JR4+5,Journalier_HLV_Inter,25,FALSE),IF(AND(WEEKDAY(JR4,2)=5,COUNTIF(Jours_fériés,JR4+3)),JR27-HLOOKUP(JR4+4,Journalier_HLV_Inter,25,FALSE),IF(COUNTIF(Week_end,JR4),0,IF(COUNTIF(Jours_fériés,JR4),0,JR27-HLOOKUP(JR4+1,Journalier_HLV_Inter,25,FALSE)))))))))))))</f>
        <v>0</v>
      </c>
      <c r="JS36" s="70">
        <f>IF(WEEKDAY(JS4,2)=5,(JS27-HLOOKUP(JS4+3,Journalier_HLV_Inter,25,FALSE)),IF(AND(WEEKDAY(JS4,2)=1,COUNTIF(Jours_fériés,AND(JS4+1,IE+2))),JS27-HLOOKUP(JS4+3,Journalier_HLV_Inter,25,FALSE),IF(AND(WEEKDAY(JS4,2)=1,COUNTIF(Jours_fériés,JS4+1)),JS27-HLOOKUP(JS4+2,Journalier_HLV_Inter,25,FALSE),IF(AND(WEEKDAY(JS4,2)=2,COUNTIF(Jours_fériés,AND(JS4+1,JS4+2))),JS27-HLOOKUP(JS4+3,Journalier_HLV_Inter,25,FALSE),IF(AND(WEEKDAY(JS4,2)=2,COUNTIF(Jours_fériés,JS4+1)),JS27-HLOOKUP(JS4+2,Journalier_HLV_Inter,25,FALSE),IF(AND(WEEKDAY(JS4,2)=3,COUNTIF(Jours_fériés,AND(JS4+1,JS4+2))),JS27-HLOOKUP(JS4+5,Journalier_HLV_Inter,25,FALSE),IF(AND(WEEKDAY(JS4,2)=3,COUNTIF(Jours_fériés,JS4+1)),JS27-HLOOKUP(JS4+2,Journalier_HLV_Inter,25,FALSE),IF(AND(WEEKDAY(JS4,2)=4,COUNTIF(Jours_fériés,JS4+1)),JS27-HLOOKUP(JS4+4,Journalier_HLV_Inter,25,FALSE),IF(AND(WEEKDAY(JS4,2)=4,COUNTIF(Jours_fériés,AND(JS4+1,JS4+4))),JS27-HLOOKUP(JS4+5,Journalier_HLV_Inter,25,FALSE),IF(AND(WEEKDAY(JS4,2)=5,COUNTIF(Jours_fériés,JS4+3)),JS27-HLOOKUP(JS4+4,Journalier_HLV_Inter,25,FALSE),IF(COUNTIF(Week_end,JS4),0,IF(COUNTIF(Jours_fériés,JS4),0,JS27-HLOOKUP(JS4+1,Journalier_HLV_Inter,25,FALSE)))))))))))))</f>
        <v>0</v>
      </c>
      <c r="JT36" s="70">
        <f>IF(WEEKDAY(JT4,2)=5,(JT27-HLOOKUP(JT4+3,Journalier_HLV_Inter,25,FALSE)),IF(AND(WEEKDAY(JT4,2)=1,COUNTIF(Jours_fériés,AND(JT4+1,IE+2))),JT27-HLOOKUP(JT4+3,Journalier_HLV_Inter,25,FALSE),IF(AND(WEEKDAY(JT4,2)=1,COUNTIF(Jours_fériés,JT4+1)),JT27-HLOOKUP(JT4+2,Journalier_HLV_Inter,25,FALSE),IF(AND(WEEKDAY(JT4,2)=2,COUNTIF(Jours_fériés,AND(JT4+1,JT4+2))),JT27-HLOOKUP(JT4+3,Journalier_HLV_Inter,25,FALSE),IF(AND(WEEKDAY(JT4,2)=2,COUNTIF(Jours_fériés,JT4+1)),JT27-HLOOKUP(JT4+2,Journalier_HLV_Inter,25,FALSE),IF(AND(WEEKDAY(JT4,2)=3,COUNTIF(Jours_fériés,AND(JT4+1,JT4+2))),JT27-HLOOKUP(JT4+5,Journalier_HLV_Inter,25,FALSE),IF(AND(WEEKDAY(JT4,2)=3,COUNTIF(Jours_fériés,JT4+1)),JT27-HLOOKUP(JT4+2,Journalier_HLV_Inter,25,FALSE),IF(AND(WEEKDAY(JT4,2)=4,COUNTIF(Jours_fériés,JT4+1)),JT27-HLOOKUP(JT4+4,Journalier_HLV_Inter,25,FALSE),IF(AND(WEEKDAY(JT4,2)=4,COUNTIF(Jours_fériés,AND(JT4+1,JT4+4))),JT27-HLOOKUP(JT4+5,Journalier_HLV_Inter,25,FALSE),IF(AND(WEEKDAY(JT4,2)=5,COUNTIF(Jours_fériés,JT4+3)),JT27-HLOOKUP(JT4+4,Journalier_HLV_Inter,25,FALSE),IF(COUNTIF(Week_end,JT4),0,IF(COUNTIF(Jours_fériés,JT4),0,JT27-HLOOKUP(JT4+1,Journalier_HLV_Inter,25,FALSE)))))))))))))</f>
        <v>0</v>
      </c>
      <c r="JU36" s="70">
        <f>IF(WEEKDAY(JU4,2)=5,(JU27-HLOOKUP(JU4+3,Journalier_HLV_Inter,25,FALSE)),IF(AND(WEEKDAY(JU4,2)=1,COUNTIF(Jours_fériés,AND(JU4+1,IE+2))),JU27-HLOOKUP(JU4+3,Journalier_HLV_Inter,25,FALSE),IF(AND(WEEKDAY(JU4,2)=1,COUNTIF(Jours_fériés,JU4+1)),JU27-HLOOKUP(JU4+2,Journalier_HLV_Inter,25,FALSE),IF(AND(WEEKDAY(JU4,2)=2,COUNTIF(Jours_fériés,AND(JU4+1,JU4+2))),JU27-HLOOKUP(JU4+3,Journalier_HLV_Inter,25,FALSE),IF(AND(WEEKDAY(JU4,2)=2,COUNTIF(Jours_fériés,JU4+1)),JU27-HLOOKUP(JU4+2,Journalier_HLV_Inter,25,FALSE),IF(AND(WEEKDAY(JU4,2)=3,COUNTIF(Jours_fériés,AND(JU4+1,JU4+2))),JU27-HLOOKUP(JU4+5,Journalier_HLV_Inter,25,FALSE),IF(AND(WEEKDAY(JU4,2)=3,COUNTIF(Jours_fériés,JU4+1)),JU27-HLOOKUP(JU4+2,Journalier_HLV_Inter,25,FALSE),IF(AND(WEEKDAY(JU4,2)=4,COUNTIF(Jours_fériés,JU4+1)),JU27-HLOOKUP(JU4+4,Journalier_HLV_Inter,25,FALSE),IF(AND(WEEKDAY(JU4,2)=4,COUNTIF(Jours_fériés,AND(JU4+1,JU4+4))),JU27-HLOOKUP(JU4+5,Journalier_HLV_Inter,25,FALSE),IF(AND(WEEKDAY(JU4,2)=5,COUNTIF(Jours_fériés,JU4+3)),JU27-HLOOKUP(JU4+4,Journalier_HLV_Inter,25,FALSE),IF(COUNTIF(Week_end,JU4),0,IF(COUNTIF(Jours_fériés,JU4),0,JU27-HLOOKUP(JU4+1,Journalier_HLV_Inter,25,FALSE)))))))))))))</f>
        <v>0</v>
      </c>
      <c r="JV36" s="70">
        <f>IF(WEEKDAY(JV4,2)=5,(JV27-HLOOKUP(JV4+3,Journalier_HLV_Inter,25,FALSE)),IF(AND(WEEKDAY(JV4,2)=1,COUNTIF(Jours_fériés,AND(JV4+1,IE+2))),JV27-HLOOKUP(JV4+3,Journalier_HLV_Inter,25,FALSE),IF(AND(WEEKDAY(JV4,2)=1,COUNTIF(Jours_fériés,JV4+1)),JV27-HLOOKUP(JV4+2,Journalier_HLV_Inter,25,FALSE),IF(AND(WEEKDAY(JV4,2)=2,COUNTIF(Jours_fériés,AND(JV4+1,JV4+2))),JV27-HLOOKUP(JV4+3,Journalier_HLV_Inter,25,FALSE),IF(AND(WEEKDAY(JV4,2)=2,COUNTIF(Jours_fériés,JV4+1)),JV27-HLOOKUP(JV4+2,Journalier_HLV_Inter,25,FALSE),IF(AND(WEEKDAY(JV4,2)=3,COUNTIF(Jours_fériés,AND(JV4+1,JV4+2))),JV27-HLOOKUP(JV4+5,Journalier_HLV_Inter,25,FALSE),IF(AND(WEEKDAY(JV4,2)=3,COUNTIF(Jours_fériés,JV4+1)),JV27-HLOOKUP(JV4+2,Journalier_HLV_Inter,25,FALSE),IF(AND(WEEKDAY(JV4,2)=4,COUNTIF(Jours_fériés,JV4+1)),JV27-HLOOKUP(JV4+4,Journalier_HLV_Inter,25,FALSE),IF(AND(WEEKDAY(JV4,2)=4,COUNTIF(Jours_fériés,AND(JV4+1,JV4+4))),JV27-HLOOKUP(JV4+5,Journalier_HLV_Inter,25,FALSE),IF(AND(WEEKDAY(JV4,2)=5,COUNTIF(Jours_fériés,JV4+3)),JV27-HLOOKUP(JV4+4,Journalier_HLV_Inter,25,FALSE),IF(COUNTIF(Week_end,JV4),0,IF(COUNTIF(Jours_fériés,JV4),0,JV27-HLOOKUP(JV4+1,Journalier_HLV_Inter,25,FALSE)))))))))))))</f>
        <v>0</v>
      </c>
      <c r="JW36" s="70">
        <f>IF(WEEKDAY(JW4,2)=5,(JW27-HLOOKUP(JW4+3,Journalier_HLV_Inter,25,FALSE)),IF(AND(WEEKDAY(JW4,2)=1,COUNTIF(Jours_fériés,AND(JW4+1,IE+2))),JW27-HLOOKUP(JW4+3,Journalier_HLV_Inter,25,FALSE),IF(AND(WEEKDAY(JW4,2)=1,COUNTIF(Jours_fériés,JW4+1)),JW27-HLOOKUP(JW4+2,Journalier_HLV_Inter,25,FALSE),IF(AND(WEEKDAY(JW4,2)=2,COUNTIF(Jours_fériés,AND(JW4+1,JW4+2))),JW27-HLOOKUP(JW4+3,Journalier_HLV_Inter,25,FALSE),IF(AND(WEEKDAY(JW4,2)=2,COUNTIF(Jours_fériés,JW4+1)),JW27-HLOOKUP(JW4+2,Journalier_HLV_Inter,25,FALSE),IF(AND(WEEKDAY(JW4,2)=3,COUNTIF(Jours_fériés,AND(JW4+1,JW4+2))),JW27-HLOOKUP(JW4+5,Journalier_HLV_Inter,25,FALSE),IF(AND(WEEKDAY(JW4,2)=3,COUNTIF(Jours_fériés,JW4+1)),JW27-HLOOKUP(JW4+2,Journalier_HLV_Inter,25,FALSE),IF(AND(WEEKDAY(JW4,2)=4,COUNTIF(Jours_fériés,JW4+1)),JW27-HLOOKUP(JW4+4,Journalier_HLV_Inter,25,FALSE),IF(AND(WEEKDAY(JW4,2)=4,COUNTIF(Jours_fériés,AND(JW4+1,JW4+4))),JW27-HLOOKUP(JW4+5,Journalier_HLV_Inter,25,FALSE),IF(AND(WEEKDAY(JW4,2)=5,COUNTIF(Jours_fériés,JW4+3)),JW27-HLOOKUP(JW4+4,Journalier_HLV_Inter,25,FALSE),IF(COUNTIF(Week_end,JW4),0,IF(COUNTIF(Jours_fériés,JW4),0,JW27-HLOOKUP(JW4+1,Journalier_HLV_Inter,25,FALSE)))))))))))))</f>
        <v>0</v>
      </c>
      <c r="JX36" s="70">
        <f>IF(WEEKDAY(JX4,2)=5,(JX27-HLOOKUP(JX4+3,Journalier_HLV_Inter,25,FALSE)),IF(AND(WEEKDAY(JX4,2)=1,COUNTIF(Jours_fériés,AND(JX4+1,IE+2))),JX27-HLOOKUP(JX4+3,Journalier_HLV_Inter,25,FALSE),IF(AND(WEEKDAY(JX4,2)=1,COUNTIF(Jours_fériés,JX4+1)),JX27-HLOOKUP(JX4+2,Journalier_HLV_Inter,25,FALSE),IF(AND(WEEKDAY(JX4,2)=2,COUNTIF(Jours_fériés,AND(JX4+1,JX4+2))),JX27-HLOOKUP(JX4+3,Journalier_HLV_Inter,25,FALSE),IF(AND(WEEKDAY(JX4,2)=2,COUNTIF(Jours_fériés,JX4+1)),JX27-HLOOKUP(JX4+2,Journalier_HLV_Inter,25,FALSE),IF(AND(WEEKDAY(JX4,2)=3,COUNTIF(Jours_fériés,AND(JX4+1,JX4+2))),JX27-HLOOKUP(JX4+5,Journalier_HLV_Inter,25,FALSE),IF(AND(WEEKDAY(JX4,2)=3,COUNTIF(Jours_fériés,JX4+1)),JX27-HLOOKUP(JX4+2,Journalier_HLV_Inter,25,FALSE),IF(AND(WEEKDAY(JX4,2)=4,COUNTIF(Jours_fériés,JX4+1)),JX27-HLOOKUP(JX4+4,Journalier_HLV_Inter,25,FALSE),IF(AND(WEEKDAY(JX4,2)=4,COUNTIF(Jours_fériés,AND(JX4+1,JX4+4))),JX27-HLOOKUP(JX4+5,Journalier_HLV_Inter,25,FALSE),IF(AND(WEEKDAY(JX4,2)=5,COUNTIF(Jours_fériés,JX4+3)),JX27-HLOOKUP(JX4+4,Journalier_HLV_Inter,25,FALSE),IF(COUNTIF(Week_end,JX4),0,IF(COUNTIF(Jours_fériés,JX4),0,JX27-HLOOKUP(JX4+1,Journalier_HLV_Inter,25,FALSE)))))))))))))</f>
        <v>0</v>
      </c>
      <c r="JY36" s="70">
        <f>IF(WEEKDAY(JY4,2)=5,(JY27-HLOOKUP(JY4+3,Journalier_HLV_Inter,25,FALSE)),IF(AND(WEEKDAY(JY4,2)=1,COUNTIF(Jours_fériés,AND(JY4+1,IE+2))),JY27-HLOOKUP(JY4+3,Journalier_HLV_Inter,25,FALSE),IF(AND(WEEKDAY(JY4,2)=1,COUNTIF(Jours_fériés,JY4+1)),JY27-HLOOKUP(JY4+2,Journalier_HLV_Inter,25,FALSE),IF(AND(WEEKDAY(JY4,2)=2,COUNTIF(Jours_fériés,AND(JY4+1,JY4+2))),JY27-HLOOKUP(JY4+3,Journalier_HLV_Inter,25,FALSE),IF(AND(WEEKDAY(JY4,2)=2,COUNTIF(Jours_fériés,JY4+1)),JY27-HLOOKUP(JY4+2,Journalier_HLV_Inter,25,FALSE),IF(AND(WEEKDAY(JY4,2)=3,COUNTIF(Jours_fériés,AND(JY4+1,JY4+2))),JY27-HLOOKUP(JY4+5,Journalier_HLV_Inter,25,FALSE),IF(AND(WEEKDAY(JY4,2)=3,COUNTIF(Jours_fériés,JY4+1)),JY27-HLOOKUP(JY4+2,Journalier_HLV_Inter,25,FALSE),IF(AND(WEEKDAY(JY4,2)=4,COUNTIF(Jours_fériés,JY4+1)),JY27-HLOOKUP(JY4+4,Journalier_HLV_Inter,25,FALSE),IF(AND(WEEKDAY(JY4,2)=4,COUNTIF(Jours_fériés,AND(JY4+1,JY4+4))),JY27-HLOOKUP(JY4+5,Journalier_HLV_Inter,25,FALSE),IF(AND(WEEKDAY(JY4,2)=5,COUNTIF(Jours_fériés,JY4+3)),JY27-HLOOKUP(JY4+4,Journalier_HLV_Inter,25,FALSE),IF(COUNTIF(Week_end,JY4),0,IF(COUNTIF(Jours_fériés,JY4),0,JY27-HLOOKUP(JY4+1,Journalier_HLV_Inter,25,FALSE)))))))))))))</f>
        <v>0</v>
      </c>
      <c r="JZ36" s="70">
        <f>IF(WEEKDAY(JZ4,2)=5,(JZ27-HLOOKUP(JZ4+3,Journalier_HLV_Inter,25,FALSE)),IF(AND(WEEKDAY(JZ4,2)=1,COUNTIF(Jours_fériés,AND(JZ4+1,IE+2))),JZ27-HLOOKUP(JZ4+3,Journalier_HLV_Inter,25,FALSE),IF(AND(WEEKDAY(JZ4,2)=1,COUNTIF(Jours_fériés,JZ4+1)),JZ27-HLOOKUP(JZ4+2,Journalier_HLV_Inter,25,FALSE),IF(AND(WEEKDAY(JZ4,2)=2,COUNTIF(Jours_fériés,AND(JZ4+1,JZ4+2))),JZ27-HLOOKUP(JZ4+3,Journalier_HLV_Inter,25,FALSE),IF(AND(WEEKDAY(JZ4,2)=2,COUNTIF(Jours_fériés,JZ4+1)),JZ27-HLOOKUP(JZ4+2,Journalier_HLV_Inter,25,FALSE),IF(AND(WEEKDAY(JZ4,2)=3,COUNTIF(Jours_fériés,AND(JZ4+1,JZ4+2))),JZ27-HLOOKUP(JZ4+5,Journalier_HLV_Inter,25,FALSE),IF(AND(WEEKDAY(JZ4,2)=3,COUNTIF(Jours_fériés,JZ4+1)),JZ27-HLOOKUP(JZ4+2,Journalier_HLV_Inter,25,FALSE),IF(AND(WEEKDAY(JZ4,2)=4,COUNTIF(Jours_fériés,JZ4+1)),JZ27-HLOOKUP(JZ4+4,Journalier_HLV_Inter,25,FALSE),IF(AND(WEEKDAY(JZ4,2)=4,COUNTIF(Jours_fériés,AND(JZ4+1,JZ4+4))),JZ27-HLOOKUP(JZ4+5,Journalier_HLV_Inter,25,FALSE),IF(AND(WEEKDAY(JZ4,2)=5,COUNTIF(Jours_fériés,JZ4+3)),JZ27-HLOOKUP(JZ4+4,Journalier_HLV_Inter,25,FALSE),IF(COUNTIF(Week_end,JZ4),0,IF(COUNTIF(Jours_fériés,JZ4),0,JZ27-HLOOKUP(JZ4+1,Journalier_HLV_Inter,25,FALSE)))))))))))))</f>
        <v>0</v>
      </c>
      <c r="KA36" s="70">
        <f>IF(WEEKDAY(KA4,2)=5,(KA27-HLOOKUP(KA4+3,Journalier_HLV_Inter,25,FALSE)),IF(AND(WEEKDAY(KA4,2)=1,COUNTIF(Jours_fériés,AND(KA4+1,IE+2))),KA27-HLOOKUP(KA4+3,Journalier_HLV_Inter,25,FALSE),IF(AND(WEEKDAY(KA4,2)=1,COUNTIF(Jours_fériés,KA4+1)),KA27-HLOOKUP(KA4+2,Journalier_HLV_Inter,25,FALSE),IF(AND(WEEKDAY(KA4,2)=2,COUNTIF(Jours_fériés,AND(KA4+1,KA4+2))),KA27-HLOOKUP(KA4+3,Journalier_HLV_Inter,25,FALSE),IF(AND(WEEKDAY(KA4,2)=2,COUNTIF(Jours_fériés,KA4+1)),KA27-HLOOKUP(KA4+2,Journalier_HLV_Inter,25,FALSE),IF(AND(WEEKDAY(KA4,2)=3,COUNTIF(Jours_fériés,AND(KA4+1,KA4+2))),KA27-HLOOKUP(KA4+5,Journalier_HLV_Inter,25,FALSE),IF(AND(WEEKDAY(KA4,2)=3,COUNTIF(Jours_fériés,KA4+1)),KA27-HLOOKUP(KA4+2,Journalier_HLV_Inter,25,FALSE),IF(AND(WEEKDAY(KA4,2)=4,COUNTIF(Jours_fériés,KA4+1)),KA27-HLOOKUP(KA4+4,Journalier_HLV_Inter,25,FALSE),IF(AND(WEEKDAY(KA4,2)=4,COUNTIF(Jours_fériés,AND(KA4+1,KA4+4))),KA27-HLOOKUP(KA4+5,Journalier_HLV_Inter,25,FALSE),IF(AND(WEEKDAY(KA4,2)=5,COUNTIF(Jours_fériés,KA4+3)),KA27-HLOOKUP(KA4+4,Journalier_HLV_Inter,25,FALSE),IF(COUNTIF(Week_end,KA4),0,IF(COUNTIF(Jours_fériés,KA4),0,KA27-HLOOKUP(KA4+1,Journalier_HLV_Inter,25,FALSE)))))))))))))</f>
        <v>0</v>
      </c>
      <c r="KB36" s="70">
        <f>IF(WEEKDAY(KB4,2)=5,(KB27-HLOOKUP(KB4+3,Journalier_HLV_Inter,25,FALSE)),IF(AND(WEEKDAY(KB4,2)=1,COUNTIF(Jours_fériés,AND(KB4+1,IE+2))),KB27-HLOOKUP(KB4+3,Journalier_HLV_Inter,25,FALSE),IF(AND(WEEKDAY(KB4,2)=1,COUNTIF(Jours_fériés,KB4+1)),KB27-HLOOKUP(KB4+2,Journalier_HLV_Inter,25,FALSE),IF(AND(WEEKDAY(KB4,2)=2,COUNTIF(Jours_fériés,AND(KB4+1,KB4+2))),KB27-HLOOKUP(KB4+3,Journalier_HLV_Inter,25,FALSE),IF(AND(WEEKDAY(KB4,2)=2,COUNTIF(Jours_fériés,KB4+1)),KB27-HLOOKUP(KB4+2,Journalier_HLV_Inter,25,FALSE),IF(AND(WEEKDAY(KB4,2)=3,COUNTIF(Jours_fériés,AND(KB4+1,KB4+2))),KB27-HLOOKUP(KB4+5,Journalier_HLV_Inter,25,FALSE),IF(AND(WEEKDAY(KB4,2)=3,COUNTIF(Jours_fériés,KB4+1)),KB27-HLOOKUP(KB4+2,Journalier_HLV_Inter,25,FALSE),IF(AND(WEEKDAY(KB4,2)=4,COUNTIF(Jours_fériés,KB4+1)),KB27-HLOOKUP(KB4+4,Journalier_HLV_Inter,25,FALSE),IF(AND(WEEKDAY(KB4,2)=4,COUNTIF(Jours_fériés,AND(KB4+1,KB4+4))),KB27-HLOOKUP(KB4+5,Journalier_HLV_Inter,25,FALSE),IF(AND(WEEKDAY(KB4,2)=5,COUNTIF(Jours_fériés,KB4+3)),KB27-HLOOKUP(KB4+4,Journalier_HLV_Inter,25,FALSE),IF(COUNTIF(Week_end,KB4),0,IF(COUNTIF(Jours_fériés,KB4),0,KB27-HLOOKUP(KB4+1,Journalier_HLV_Inter,25,FALSE)))))))))))))</f>
        <v>0</v>
      </c>
      <c r="KC36" s="70">
        <f>IF(WEEKDAY(KC4,2)=5,(KC27-HLOOKUP(KC4+3,Journalier_HLV_Inter,25,FALSE)),IF(AND(WEEKDAY(KC4,2)=1,COUNTIF(Jours_fériés,AND(KC4+1,IE+2))),KC27-HLOOKUP(KC4+3,Journalier_HLV_Inter,25,FALSE),IF(AND(WEEKDAY(KC4,2)=1,COUNTIF(Jours_fériés,KC4+1)),KC27-HLOOKUP(KC4+2,Journalier_HLV_Inter,25,FALSE),IF(AND(WEEKDAY(KC4,2)=2,COUNTIF(Jours_fériés,AND(KC4+1,KC4+2))),KC27-HLOOKUP(KC4+3,Journalier_HLV_Inter,25,FALSE),IF(AND(WEEKDAY(KC4,2)=2,COUNTIF(Jours_fériés,KC4+1)),KC27-HLOOKUP(KC4+2,Journalier_HLV_Inter,25,FALSE),IF(AND(WEEKDAY(KC4,2)=3,COUNTIF(Jours_fériés,AND(KC4+1,KC4+2))),KC27-HLOOKUP(KC4+5,Journalier_HLV_Inter,25,FALSE),IF(AND(WEEKDAY(KC4,2)=3,COUNTIF(Jours_fériés,KC4+1)),KC27-HLOOKUP(KC4+2,Journalier_HLV_Inter,25,FALSE),IF(AND(WEEKDAY(KC4,2)=4,COUNTIF(Jours_fériés,KC4+1)),KC27-HLOOKUP(KC4+4,Journalier_HLV_Inter,25,FALSE),IF(AND(WEEKDAY(KC4,2)=4,COUNTIF(Jours_fériés,AND(KC4+1,KC4+4))),KC27-HLOOKUP(KC4+5,Journalier_HLV_Inter,25,FALSE),IF(AND(WEEKDAY(KC4,2)=5,COUNTIF(Jours_fériés,KC4+3)),KC27-HLOOKUP(KC4+4,Journalier_HLV_Inter,25,FALSE),IF(COUNTIF(Week_end,KC4),0,IF(COUNTIF(Jours_fériés,KC4),0,KC27-HLOOKUP(KC4+1,Journalier_HLV_Inter,25,FALSE)))))))))))))</f>
        <v>0</v>
      </c>
      <c r="KD36" s="70">
        <f>IF(WEEKDAY(KD4,2)=5,(KD27-HLOOKUP(KD4+3,Journalier_HLV_Inter,25,FALSE)),IF(AND(WEEKDAY(KD4,2)=1,COUNTIF(Jours_fériés,AND(KD4+1,IE+2))),KD27-HLOOKUP(KD4+3,Journalier_HLV_Inter,25,FALSE),IF(AND(WEEKDAY(KD4,2)=1,COUNTIF(Jours_fériés,KD4+1)),KD27-HLOOKUP(KD4+2,Journalier_HLV_Inter,25,FALSE),IF(AND(WEEKDAY(KD4,2)=2,COUNTIF(Jours_fériés,AND(KD4+1,KD4+2))),KD27-HLOOKUP(KD4+3,Journalier_HLV_Inter,25,FALSE),IF(AND(WEEKDAY(KD4,2)=2,COUNTIF(Jours_fériés,KD4+1)),KD27-HLOOKUP(KD4+2,Journalier_HLV_Inter,25,FALSE),IF(AND(WEEKDAY(KD4,2)=3,COUNTIF(Jours_fériés,AND(KD4+1,KD4+2))),KD27-HLOOKUP(KD4+5,Journalier_HLV_Inter,25,FALSE),IF(AND(WEEKDAY(KD4,2)=3,COUNTIF(Jours_fériés,KD4+1)),KD27-HLOOKUP(KD4+2,Journalier_HLV_Inter,25,FALSE),IF(AND(WEEKDAY(KD4,2)=4,COUNTIF(Jours_fériés,KD4+1)),KD27-HLOOKUP(KD4+4,Journalier_HLV_Inter,25,FALSE),IF(AND(WEEKDAY(KD4,2)=4,COUNTIF(Jours_fériés,AND(KD4+1,KD4+4))),KD27-HLOOKUP(KD4+5,Journalier_HLV_Inter,25,FALSE),IF(AND(WEEKDAY(KD4,2)=5,COUNTIF(Jours_fériés,KD4+3)),KD27-HLOOKUP(KD4+4,Journalier_HLV_Inter,25,FALSE),IF(COUNTIF(Week_end,KD4),0,IF(COUNTIF(Jours_fériés,KD4),0,KD27-HLOOKUP(KD4+1,Journalier_HLV_Inter,25,FALSE)))))))))))))</f>
        <v>0</v>
      </c>
      <c r="KE36" s="70">
        <f>IF(WEEKDAY(KE4,2)=5,(KE27-HLOOKUP(KE4+3,Journalier_HLV_Inter,25,FALSE)),IF(AND(WEEKDAY(KE4,2)=1,COUNTIF(Jours_fériés,AND(KE4+1,IE+2))),KE27-HLOOKUP(KE4+3,Journalier_HLV_Inter,25,FALSE),IF(AND(WEEKDAY(KE4,2)=1,COUNTIF(Jours_fériés,KE4+1)),KE27-HLOOKUP(KE4+2,Journalier_HLV_Inter,25,FALSE),IF(AND(WEEKDAY(KE4,2)=2,COUNTIF(Jours_fériés,AND(KE4+1,KE4+2))),KE27-HLOOKUP(KE4+3,Journalier_HLV_Inter,25,FALSE),IF(AND(WEEKDAY(KE4,2)=2,COUNTIF(Jours_fériés,KE4+1)),KE27-HLOOKUP(KE4+2,Journalier_HLV_Inter,25,FALSE),IF(AND(WEEKDAY(KE4,2)=3,COUNTIF(Jours_fériés,AND(KE4+1,KE4+2))),KE27-HLOOKUP(KE4+5,Journalier_HLV_Inter,25,FALSE),IF(AND(WEEKDAY(KE4,2)=3,COUNTIF(Jours_fériés,KE4+1)),KE27-HLOOKUP(KE4+2,Journalier_HLV_Inter,25,FALSE),IF(AND(WEEKDAY(KE4,2)=4,COUNTIF(Jours_fériés,KE4+1)),KE27-HLOOKUP(KE4+4,Journalier_HLV_Inter,25,FALSE),IF(AND(WEEKDAY(KE4,2)=4,COUNTIF(Jours_fériés,AND(KE4+1,KE4+4))),KE27-HLOOKUP(KE4+5,Journalier_HLV_Inter,25,FALSE),IF(AND(WEEKDAY(KE4,2)=5,COUNTIF(Jours_fériés,KE4+3)),KE27-HLOOKUP(KE4+4,Journalier_HLV_Inter,25,FALSE),IF(COUNTIF(Week_end,KE4),0,IF(COUNTIF(Jours_fériés,KE4),0,KE27-HLOOKUP(KE4+1,Journalier_HLV_Inter,25,FALSE)))))))))))))</f>
        <v>0</v>
      </c>
      <c r="KF36" s="70">
        <f>IF(WEEKDAY(KF4,2)=5,(KF27-HLOOKUP(KF4+3,Journalier_HLV_Inter,25,FALSE)),IF(AND(WEEKDAY(KF4,2)=1,COUNTIF(Jours_fériés,AND(KF4+1,IE+2))),KF27-HLOOKUP(KF4+3,Journalier_HLV_Inter,25,FALSE),IF(AND(WEEKDAY(KF4,2)=1,COUNTIF(Jours_fériés,KF4+1)),KF27-HLOOKUP(KF4+2,Journalier_HLV_Inter,25,FALSE),IF(AND(WEEKDAY(KF4,2)=2,COUNTIF(Jours_fériés,AND(KF4+1,KF4+2))),KF27-HLOOKUP(KF4+3,Journalier_HLV_Inter,25,FALSE),IF(AND(WEEKDAY(KF4,2)=2,COUNTIF(Jours_fériés,KF4+1)),KF27-HLOOKUP(KF4+2,Journalier_HLV_Inter,25,FALSE),IF(AND(WEEKDAY(KF4,2)=3,COUNTIF(Jours_fériés,AND(KF4+1,KF4+2))),KF27-HLOOKUP(KF4+5,Journalier_HLV_Inter,25,FALSE),IF(AND(WEEKDAY(KF4,2)=3,COUNTIF(Jours_fériés,KF4+1)),KF27-HLOOKUP(KF4+2,Journalier_HLV_Inter,25,FALSE),IF(AND(WEEKDAY(KF4,2)=4,COUNTIF(Jours_fériés,KF4+1)),KF27-HLOOKUP(KF4+4,Journalier_HLV_Inter,25,FALSE),IF(AND(WEEKDAY(KF4,2)=4,COUNTIF(Jours_fériés,AND(KF4+1,KF4+4))),KF27-HLOOKUP(KF4+5,Journalier_HLV_Inter,25,FALSE),IF(AND(WEEKDAY(KF4,2)=5,COUNTIF(Jours_fériés,KF4+3)),KF27-HLOOKUP(KF4+4,Journalier_HLV_Inter,25,FALSE),IF(COUNTIF(Week_end,KF4),0,IF(COUNTIF(Jours_fériés,KF4),0,KF27-HLOOKUP(KF4+1,Journalier_HLV_Inter,25,FALSE)))))))))))))</f>
        <v>0</v>
      </c>
      <c r="KG36" s="70">
        <f>IF(WEEKDAY(KG4,2)=5,(KG27-HLOOKUP(KG4+3,Journalier_HLV_Inter,25,FALSE)),IF(AND(WEEKDAY(KG4,2)=1,COUNTIF(Jours_fériés,AND(KG4+1,IE+2))),KG27-HLOOKUP(KG4+3,Journalier_HLV_Inter,25,FALSE),IF(AND(WEEKDAY(KG4,2)=1,COUNTIF(Jours_fériés,KG4+1)),KG27-HLOOKUP(KG4+2,Journalier_HLV_Inter,25,FALSE),IF(AND(WEEKDAY(KG4,2)=2,COUNTIF(Jours_fériés,AND(KG4+1,KG4+2))),KG27-HLOOKUP(KG4+3,Journalier_HLV_Inter,25,FALSE),IF(AND(WEEKDAY(KG4,2)=2,COUNTIF(Jours_fériés,KG4+1)),KG27-HLOOKUP(KG4+2,Journalier_HLV_Inter,25,FALSE),IF(AND(WEEKDAY(KG4,2)=3,COUNTIF(Jours_fériés,AND(KG4+1,KG4+2))),KG27-HLOOKUP(KG4+5,Journalier_HLV_Inter,25,FALSE),IF(AND(WEEKDAY(KG4,2)=3,COUNTIF(Jours_fériés,KG4+1)),KG27-HLOOKUP(KG4+2,Journalier_HLV_Inter,25,FALSE),IF(AND(WEEKDAY(KG4,2)=4,COUNTIF(Jours_fériés,KG4+1)),KG27-HLOOKUP(KG4+4,Journalier_HLV_Inter,25,FALSE),IF(AND(WEEKDAY(KG4,2)=4,COUNTIF(Jours_fériés,AND(KG4+1,KG4+4))),KG27-HLOOKUP(KG4+5,Journalier_HLV_Inter,25,FALSE),IF(AND(WEEKDAY(KG4,2)=5,COUNTIF(Jours_fériés,KG4+3)),KG27-HLOOKUP(KG4+4,Journalier_HLV_Inter,25,FALSE),IF(COUNTIF(Week_end,KG4),0,IF(COUNTIF(Jours_fériés,KG4),0,KG27-HLOOKUP(KG4+1,Journalier_HLV_Inter,25,FALSE)))))))))))))</f>
        <v>0</v>
      </c>
      <c r="KH36" s="70">
        <f>IF(WEEKDAY(KH4,2)=5,(KH27-HLOOKUP(KH4+3,Journalier_HLV_Inter,25,FALSE)),IF(AND(WEEKDAY(KH4,2)=1,COUNTIF(Jours_fériés,AND(KH4+1,IE+2))),KH27-HLOOKUP(KH4+3,Journalier_HLV_Inter,25,FALSE),IF(AND(WEEKDAY(KH4,2)=1,COUNTIF(Jours_fériés,KH4+1)),KH27-HLOOKUP(KH4+2,Journalier_HLV_Inter,25,FALSE),IF(AND(WEEKDAY(KH4,2)=2,COUNTIF(Jours_fériés,AND(KH4+1,KH4+2))),KH27-HLOOKUP(KH4+3,Journalier_HLV_Inter,25,FALSE),IF(AND(WEEKDAY(KH4,2)=2,COUNTIF(Jours_fériés,KH4+1)),KH27-HLOOKUP(KH4+2,Journalier_HLV_Inter,25,FALSE),IF(AND(WEEKDAY(KH4,2)=3,COUNTIF(Jours_fériés,AND(KH4+1,KH4+2))),KH27-HLOOKUP(KH4+5,Journalier_HLV_Inter,25,FALSE),IF(AND(WEEKDAY(KH4,2)=3,COUNTIF(Jours_fériés,KH4+1)),KH27-HLOOKUP(KH4+2,Journalier_HLV_Inter,25,FALSE),IF(AND(WEEKDAY(KH4,2)=4,COUNTIF(Jours_fériés,KH4+1)),KH27-HLOOKUP(KH4+4,Journalier_HLV_Inter,25,FALSE),IF(AND(WEEKDAY(KH4,2)=4,COUNTIF(Jours_fériés,AND(KH4+1,KH4+4))),KH27-HLOOKUP(KH4+5,Journalier_HLV_Inter,25,FALSE),IF(AND(WEEKDAY(KH4,2)=5,COUNTIF(Jours_fériés,KH4+3)),KH27-HLOOKUP(KH4+4,Journalier_HLV_Inter,25,FALSE),IF(COUNTIF(Week_end,KH4),0,IF(COUNTIF(Jours_fériés,KH4),0,KH27-HLOOKUP(KH4+1,Journalier_HLV_Inter,25,FALSE)))))))))))))</f>
        <v>0</v>
      </c>
      <c r="KI36" s="70">
        <f>IF(WEEKDAY(KI4,2)=5,(KI27-HLOOKUP(KI4+3,Journalier_HLV_Inter,25,FALSE)),IF(AND(WEEKDAY(KI4,2)=1,COUNTIF(Jours_fériés,AND(KI4+1,IE+2))),KI27-HLOOKUP(KI4+3,Journalier_HLV_Inter,25,FALSE),IF(AND(WEEKDAY(KI4,2)=1,COUNTIF(Jours_fériés,KI4+1)),KI27-HLOOKUP(KI4+2,Journalier_HLV_Inter,25,FALSE),IF(AND(WEEKDAY(KI4,2)=2,COUNTIF(Jours_fériés,AND(KI4+1,KI4+2))),KI27-HLOOKUP(KI4+3,Journalier_HLV_Inter,25,FALSE),IF(AND(WEEKDAY(KI4,2)=2,COUNTIF(Jours_fériés,KI4+1)),KI27-HLOOKUP(KI4+2,Journalier_HLV_Inter,25,FALSE),IF(AND(WEEKDAY(KI4,2)=3,COUNTIF(Jours_fériés,AND(KI4+1,KI4+2))),KI27-HLOOKUP(KI4+5,Journalier_HLV_Inter,25,FALSE),IF(AND(WEEKDAY(KI4,2)=3,COUNTIF(Jours_fériés,KI4+1)),KI27-HLOOKUP(KI4+2,Journalier_HLV_Inter,25,FALSE),IF(AND(WEEKDAY(KI4,2)=4,COUNTIF(Jours_fériés,KI4+1)),KI27-HLOOKUP(KI4+4,Journalier_HLV_Inter,25,FALSE),IF(AND(WEEKDAY(KI4,2)=4,COUNTIF(Jours_fériés,AND(KI4+1,KI4+4))),KI27-HLOOKUP(KI4+5,Journalier_HLV_Inter,25,FALSE),IF(AND(WEEKDAY(KI4,2)=5,COUNTIF(Jours_fériés,KI4+3)),KI27-HLOOKUP(KI4+4,Journalier_HLV_Inter,25,FALSE),IF(COUNTIF(Week_end,KI4),0,IF(COUNTIF(Jours_fériés,KI4),0,KI27-HLOOKUP(KI4+1,Journalier_HLV_Inter,25,FALSE)))))))))))))</f>
        <v>0</v>
      </c>
      <c r="KJ36" s="70">
        <f>IF(WEEKDAY(KJ4,2)=5,(KJ27-HLOOKUP(KJ4+3,Journalier_HLV_Inter,25,FALSE)),IF(AND(WEEKDAY(KJ4,2)=1,COUNTIF(Jours_fériés,AND(KJ4+1,IE+2))),KJ27-HLOOKUP(KJ4+3,Journalier_HLV_Inter,25,FALSE),IF(AND(WEEKDAY(KJ4,2)=1,COUNTIF(Jours_fériés,KJ4+1)),KJ27-HLOOKUP(KJ4+2,Journalier_HLV_Inter,25,FALSE),IF(AND(WEEKDAY(KJ4,2)=2,COUNTIF(Jours_fériés,AND(KJ4+1,KJ4+2))),KJ27-HLOOKUP(KJ4+3,Journalier_HLV_Inter,25,FALSE),IF(AND(WEEKDAY(KJ4,2)=2,COUNTIF(Jours_fériés,KJ4+1)),KJ27-HLOOKUP(KJ4+2,Journalier_HLV_Inter,25,FALSE),IF(AND(WEEKDAY(KJ4,2)=3,COUNTIF(Jours_fériés,AND(KJ4+1,KJ4+2))),KJ27-HLOOKUP(KJ4+5,Journalier_HLV_Inter,25,FALSE),IF(AND(WEEKDAY(KJ4,2)=3,COUNTIF(Jours_fériés,KJ4+1)),KJ27-HLOOKUP(KJ4+2,Journalier_HLV_Inter,25,FALSE),IF(AND(WEEKDAY(KJ4,2)=4,COUNTIF(Jours_fériés,KJ4+1)),KJ27-HLOOKUP(KJ4+4,Journalier_HLV_Inter,25,FALSE),IF(AND(WEEKDAY(KJ4,2)=4,COUNTIF(Jours_fériés,AND(KJ4+1,KJ4+4))),KJ27-HLOOKUP(KJ4+5,Journalier_HLV_Inter,25,FALSE),IF(AND(WEEKDAY(KJ4,2)=5,COUNTIF(Jours_fériés,KJ4+3)),KJ27-HLOOKUP(KJ4+4,Journalier_HLV_Inter,25,FALSE),IF(COUNTIF(Week_end,KJ4),0,IF(COUNTIF(Jours_fériés,KJ4),0,KJ27-HLOOKUP(KJ4+1,Journalier_HLV_Inter,25,FALSE)))))))))))))</f>
        <v>0</v>
      </c>
      <c r="KK36" s="70">
        <f>IF(WEEKDAY(KK4,2)=5,(KK27-HLOOKUP(KK4+3,Journalier_HLV_Inter,25,FALSE)),IF(AND(WEEKDAY(KK4,2)=1,COUNTIF(Jours_fériés,AND(KK4+1,IE+2))),KK27-HLOOKUP(KK4+3,Journalier_HLV_Inter,25,FALSE),IF(AND(WEEKDAY(KK4,2)=1,COUNTIF(Jours_fériés,KK4+1)),KK27-HLOOKUP(KK4+2,Journalier_HLV_Inter,25,FALSE),IF(AND(WEEKDAY(KK4,2)=2,COUNTIF(Jours_fériés,AND(KK4+1,KK4+2))),KK27-HLOOKUP(KK4+3,Journalier_HLV_Inter,25,FALSE),IF(AND(WEEKDAY(KK4,2)=2,COUNTIF(Jours_fériés,KK4+1)),KK27-HLOOKUP(KK4+2,Journalier_HLV_Inter,25,FALSE),IF(AND(WEEKDAY(KK4,2)=3,COUNTIF(Jours_fériés,AND(KK4+1,KK4+2))),KK27-HLOOKUP(KK4+5,Journalier_HLV_Inter,25,FALSE),IF(AND(WEEKDAY(KK4,2)=3,COUNTIF(Jours_fériés,KK4+1)),KK27-HLOOKUP(KK4+2,Journalier_HLV_Inter,25,FALSE),IF(AND(WEEKDAY(KK4,2)=4,COUNTIF(Jours_fériés,KK4+1)),KK27-HLOOKUP(KK4+4,Journalier_HLV_Inter,25,FALSE),IF(AND(WEEKDAY(KK4,2)=4,COUNTIF(Jours_fériés,AND(KK4+1,KK4+4))),KK27-HLOOKUP(KK4+5,Journalier_HLV_Inter,25,FALSE),IF(AND(WEEKDAY(KK4,2)=5,COUNTIF(Jours_fériés,KK4+3)),KK27-HLOOKUP(KK4+4,Journalier_HLV_Inter,25,FALSE),IF(COUNTIF(Week_end,KK4),0,IF(COUNTIF(Jours_fériés,KK4),0,KK27-HLOOKUP(KK4+1,Journalier_HLV_Inter,25,FALSE)))))))))))))</f>
        <v>0</v>
      </c>
      <c r="KL36" s="70">
        <f>IF(WEEKDAY(KL4,2)=5,(KL27-HLOOKUP(KL4+3,Journalier_HLV_Inter,25,FALSE)),IF(AND(WEEKDAY(KL4,2)=1,COUNTIF(Jours_fériés,AND(KL4+1,IE+2))),KL27-HLOOKUP(KL4+3,Journalier_HLV_Inter,25,FALSE),IF(AND(WEEKDAY(KL4,2)=1,COUNTIF(Jours_fériés,KL4+1)),KL27-HLOOKUP(KL4+2,Journalier_HLV_Inter,25,FALSE),IF(AND(WEEKDAY(KL4,2)=2,COUNTIF(Jours_fériés,AND(KL4+1,KL4+2))),KL27-HLOOKUP(KL4+3,Journalier_HLV_Inter,25,FALSE),IF(AND(WEEKDAY(KL4,2)=2,COUNTIF(Jours_fériés,KL4+1)),KL27-HLOOKUP(KL4+2,Journalier_HLV_Inter,25,FALSE),IF(AND(WEEKDAY(KL4,2)=3,COUNTIF(Jours_fériés,AND(KL4+1,KL4+2))),KL27-HLOOKUP(KL4+5,Journalier_HLV_Inter,25,FALSE),IF(AND(WEEKDAY(KL4,2)=3,COUNTIF(Jours_fériés,KL4+1)),KL27-HLOOKUP(KL4+2,Journalier_HLV_Inter,25,FALSE),IF(AND(WEEKDAY(KL4,2)=4,COUNTIF(Jours_fériés,KL4+1)),KL27-HLOOKUP(KL4+4,Journalier_HLV_Inter,25,FALSE),IF(AND(WEEKDAY(KL4,2)=4,COUNTIF(Jours_fériés,AND(KL4+1,KL4+4))),KL27-HLOOKUP(KL4+5,Journalier_HLV_Inter,25,FALSE),IF(AND(WEEKDAY(KL4,2)=5,COUNTIF(Jours_fériés,KL4+3)),KL27-HLOOKUP(KL4+4,Journalier_HLV_Inter,25,FALSE),IF(COUNTIF(Week_end,KL4),0,IF(COUNTIF(Jours_fériés,KL4),0,KL27-HLOOKUP(KL4+1,Journalier_HLV_Inter,25,FALSE)))))))))))))</f>
        <v>0</v>
      </c>
      <c r="KM36" s="70">
        <f>IF(WEEKDAY(KM4,2)=5,(KM27-HLOOKUP(KM4+3,Journalier_HLV_Inter,25,FALSE)),IF(AND(WEEKDAY(KM4,2)=1,COUNTIF(Jours_fériés,AND(KM4+1,IE+2))),KM27-HLOOKUP(KM4+3,Journalier_HLV_Inter,25,FALSE),IF(AND(WEEKDAY(KM4,2)=1,COUNTIF(Jours_fériés,KM4+1)),KM27-HLOOKUP(KM4+2,Journalier_HLV_Inter,25,FALSE),IF(AND(WEEKDAY(KM4,2)=2,COUNTIF(Jours_fériés,AND(KM4+1,KM4+2))),KM27-HLOOKUP(KM4+3,Journalier_HLV_Inter,25,FALSE),IF(AND(WEEKDAY(KM4,2)=2,COUNTIF(Jours_fériés,KM4+1)),KM27-HLOOKUP(KM4+2,Journalier_HLV_Inter,25,FALSE),IF(AND(WEEKDAY(KM4,2)=3,COUNTIF(Jours_fériés,AND(KM4+1,KM4+2))),KM27-HLOOKUP(KM4+5,Journalier_HLV_Inter,25,FALSE),IF(AND(WEEKDAY(KM4,2)=3,COUNTIF(Jours_fériés,KM4+1)),KM27-HLOOKUP(KM4+2,Journalier_HLV_Inter,25,FALSE),IF(AND(WEEKDAY(KM4,2)=4,COUNTIF(Jours_fériés,KM4+1)),KM27-HLOOKUP(KM4+4,Journalier_HLV_Inter,25,FALSE),IF(AND(WEEKDAY(KM4,2)=4,COUNTIF(Jours_fériés,AND(KM4+1,KM4+4))),KM27-HLOOKUP(KM4+5,Journalier_HLV_Inter,25,FALSE),IF(AND(WEEKDAY(KM4,2)=5,COUNTIF(Jours_fériés,KM4+3)),KM27-HLOOKUP(KM4+4,Journalier_HLV_Inter,25,FALSE),IF(COUNTIF(Week_end,KM4),0,IF(COUNTIF(Jours_fériés,KM4),0,KM27-HLOOKUP(KM4+1,Journalier_HLV_Inter,25,FALSE)))))))))))))</f>
        <v>0</v>
      </c>
      <c r="KN36" s="70">
        <f>IF(WEEKDAY(KN4,2)=5,(KN27-HLOOKUP(KN4+3,Journalier_HLV_Inter,25,FALSE)),IF(AND(WEEKDAY(KN4,2)=1,COUNTIF(Jours_fériés,AND(KN4+1,IE+2))),KN27-HLOOKUP(KN4+3,Journalier_HLV_Inter,25,FALSE),IF(AND(WEEKDAY(KN4,2)=1,COUNTIF(Jours_fériés,KN4+1)),KN27-HLOOKUP(KN4+2,Journalier_HLV_Inter,25,FALSE),IF(AND(WEEKDAY(KN4,2)=2,COUNTIF(Jours_fériés,AND(KN4+1,KN4+2))),KN27-HLOOKUP(KN4+3,Journalier_HLV_Inter,25,FALSE),IF(AND(WEEKDAY(KN4,2)=2,COUNTIF(Jours_fériés,KN4+1)),KN27-HLOOKUP(KN4+2,Journalier_HLV_Inter,25,FALSE),IF(AND(WEEKDAY(KN4,2)=3,COUNTIF(Jours_fériés,AND(KN4+1,KN4+2))),KN27-HLOOKUP(KN4+5,Journalier_HLV_Inter,25,FALSE),IF(AND(WEEKDAY(KN4,2)=3,COUNTIF(Jours_fériés,KN4+1)),KN27-HLOOKUP(KN4+2,Journalier_HLV_Inter,25,FALSE),IF(AND(WEEKDAY(KN4,2)=4,COUNTIF(Jours_fériés,KN4+1)),KN27-HLOOKUP(KN4+4,Journalier_HLV_Inter,25,FALSE),IF(AND(WEEKDAY(KN4,2)=4,COUNTIF(Jours_fériés,AND(KN4+1,KN4+4))),KN27-HLOOKUP(KN4+5,Journalier_HLV_Inter,25,FALSE),IF(AND(WEEKDAY(KN4,2)=5,COUNTIF(Jours_fériés,KN4+3)),KN27-HLOOKUP(KN4+4,Journalier_HLV_Inter,25,FALSE),IF(COUNTIF(Week_end,KN4),0,IF(COUNTIF(Jours_fériés,KN4),0,KN27-HLOOKUP(KN4+1,Journalier_HLV_Inter,25,FALSE)))))))))))))</f>
        <v>0</v>
      </c>
      <c r="KO36" s="70">
        <f>IF(WEEKDAY(KO4,2)=5,(KO27-HLOOKUP(KO4+3,Journalier_HLV_Inter,25,FALSE)),IF(AND(WEEKDAY(KO4,2)=1,COUNTIF(Jours_fériés,AND(KO4+1,IE+2))),KO27-HLOOKUP(KO4+3,Journalier_HLV_Inter,25,FALSE),IF(AND(WEEKDAY(KO4,2)=1,COUNTIF(Jours_fériés,KO4+1)),KO27-HLOOKUP(KO4+2,Journalier_HLV_Inter,25,FALSE),IF(AND(WEEKDAY(KO4,2)=2,COUNTIF(Jours_fériés,AND(KO4+1,KO4+2))),KO27-HLOOKUP(KO4+3,Journalier_HLV_Inter,25,FALSE),IF(AND(WEEKDAY(KO4,2)=2,COUNTIF(Jours_fériés,KO4+1)),KO27-HLOOKUP(KO4+2,Journalier_HLV_Inter,25,FALSE),IF(AND(WEEKDAY(KO4,2)=3,COUNTIF(Jours_fériés,AND(KO4+1,KO4+2))),KO27-HLOOKUP(KO4+5,Journalier_HLV_Inter,25,FALSE),IF(AND(WEEKDAY(KO4,2)=3,COUNTIF(Jours_fériés,KO4+1)),KO27-HLOOKUP(KO4+2,Journalier_HLV_Inter,25,FALSE),IF(AND(WEEKDAY(KO4,2)=4,COUNTIF(Jours_fériés,KO4+1)),KO27-HLOOKUP(KO4+4,Journalier_HLV_Inter,25,FALSE),IF(AND(WEEKDAY(KO4,2)=4,COUNTIF(Jours_fériés,AND(KO4+1,KO4+4))),KO27-HLOOKUP(KO4+5,Journalier_HLV_Inter,25,FALSE),IF(AND(WEEKDAY(KO4,2)=5,COUNTIF(Jours_fériés,KO4+3)),KO27-HLOOKUP(KO4+4,Journalier_HLV_Inter,25,FALSE),IF(COUNTIF(Week_end,KO4),0,IF(COUNTIF(Jours_fériés,KO4),0,KO27-HLOOKUP(KO4+1,Journalier_HLV_Inter,25,FALSE)))))))))))))</f>
        <v>0</v>
      </c>
      <c r="KP36" s="70">
        <f>IF(WEEKDAY(KP4,2)=5,(KP27-HLOOKUP(KP4+3,Journalier_HLV_Inter,25,FALSE)),IF(AND(WEEKDAY(KP4,2)=1,COUNTIF(Jours_fériés,AND(KP4+1,IE+2))),KP27-HLOOKUP(KP4+3,Journalier_HLV_Inter,25,FALSE),IF(AND(WEEKDAY(KP4,2)=1,COUNTIF(Jours_fériés,KP4+1)),KP27-HLOOKUP(KP4+2,Journalier_HLV_Inter,25,FALSE),IF(AND(WEEKDAY(KP4,2)=2,COUNTIF(Jours_fériés,AND(KP4+1,KP4+2))),KP27-HLOOKUP(KP4+3,Journalier_HLV_Inter,25,FALSE),IF(AND(WEEKDAY(KP4,2)=2,COUNTIF(Jours_fériés,KP4+1)),KP27-HLOOKUP(KP4+2,Journalier_HLV_Inter,25,FALSE),IF(AND(WEEKDAY(KP4,2)=3,COUNTIF(Jours_fériés,AND(KP4+1,KP4+2))),KP27-HLOOKUP(KP4+5,Journalier_HLV_Inter,25,FALSE),IF(AND(WEEKDAY(KP4,2)=3,COUNTIF(Jours_fériés,KP4+1)),KP27-HLOOKUP(KP4+2,Journalier_HLV_Inter,25,FALSE),IF(AND(WEEKDAY(KP4,2)=4,COUNTIF(Jours_fériés,KP4+1)),KP27-HLOOKUP(KP4+4,Journalier_HLV_Inter,25,FALSE),IF(AND(WEEKDAY(KP4,2)=4,COUNTIF(Jours_fériés,AND(KP4+1,KP4+4))),KP27-HLOOKUP(KP4+5,Journalier_HLV_Inter,25,FALSE),IF(AND(WEEKDAY(KP4,2)=5,COUNTIF(Jours_fériés,KP4+3)),KP27-HLOOKUP(KP4+4,Journalier_HLV_Inter,25,FALSE),IF(COUNTIF(Week_end,KP4),0,IF(COUNTIF(Jours_fériés,KP4),0,KP27-HLOOKUP(KP4+1,Journalier_HLV_Inter,25,FALSE)))))))))))))</f>
        <v>0</v>
      </c>
      <c r="KQ36" s="70">
        <f>IF(WEEKDAY(KQ4,2)=5,(KQ27-HLOOKUP(KQ4+3,Journalier_HLV_Inter,25,FALSE)),IF(AND(WEEKDAY(KQ4,2)=1,COUNTIF(Jours_fériés,AND(KQ4+1,IE+2))),KQ27-HLOOKUP(KQ4+3,Journalier_HLV_Inter,25,FALSE),IF(AND(WEEKDAY(KQ4,2)=1,COUNTIF(Jours_fériés,KQ4+1)),KQ27-HLOOKUP(KQ4+2,Journalier_HLV_Inter,25,FALSE),IF(AND(WEEKDAY(KQ4,2)=2,COUNTIF(Jours_fériés,AND(KQ4+1,KQ4+2))),KQ27-HLOOKUP(KQ4+3,Journalier_HLV_Inter,25,FALSE),IF(AND(WEEKDAY(KQ4,2)=2,COUNTIF(Jours_fériés,KQ4+1)),KQ27-HLOOKUP(KQ4+2,Journalier_HLV_Inter,25,FALSE),IF(AND(WEEKDAY(KQ4,2)=3,COUNTIF(Jours_fériés,AND(KQ4+1,KQ4+2))),KQ27-HLOOKUP(KQ4+5,Journalier_HLV_Inter,25,FALSE),IF(AND(WEEKDAY(KQ4,2)=3,COUNTIF(Jours_fériés,KQ4+1)),KQ27-HLOOKUP(KQ4+2,Journalier_HLV_Inter,25,FALSE),IF(AND(WEEKDAY(KQ4,2)=4,COUNTIF(Jours_fériés,KQ4+1)),KQ27-HLOOKUP(KQ4+4,Journalier_HLV_Inter,25,FALSE),IF(AND(WEEKDAY(KQ4,2)=4,COUNTIF(Jours_fériés,AND(KQ4+1,KQ4+4))),KQ27-HLOOKUP(KQ4+5,Journalier_HLV_Inter,25,FALSE),IF(AND(WEEKDAY(KQ4,2)=5,COUNTIF(Jours_fériés,KQ4+3)),KQ27-HLOOKUP(KQ4+4,Journalier_HLV_Inter,25,FALSE),IF(COUNTIF(Week_end,KQ4),0,IF(COUNTIF(Jours_fériés,KQ4),0,KQ27-HLOOKUP(KQ4+1,Journalier_HLV_Inter,25,FALSE)))))))))))))</f>
        <v>0</v>
      </c>
      <c r="KR36" s="70">
        <f>IF(WEEKDAY(KR4,2)=5,(KR27-HLOOKUP(KR4+3,Journalier_HLV_Inter,25,FALSE)),IF(AND(WEEKDAY(KR4,2)=1,COUNTIF(Jours_fériés,AND(KR4+1,IE+2))),KR27-HLOOKUP(KR4+3,Journalier_HLV_Inter,25,FALSE),IF(AND(WEEKDAY(KR4,2)=1,COUNTIF(Jours_fériés,KR4+1)),KR27-HLOOKUP(KR4+2,Journalier_HLV_Inter,25,FALSE),IF(AND(WEEKDAY(KR4,2)=2,COUNTIF(Jours_fériés,AND(KR4+1,KR4+2))),KR27-HLOOKUP(KR4+3,Journalier_HLV_Inter,25,FALSE),IF(AND(WEEKDAY(KR4,2)=2,COUNTIF(Jours_fériés,KR4+1)),KR27-HLOOKUP(KR4+2,Journalier_HLV_Inter,25,FALSE),IF(AND(WEEKDAY(KR4,2)=3,COUNTIF(Jours_fériés,AND(KR4+1,KR4+2))),KR27-HLOOKUP(KR4+5,Journalier_HLV_Inter,25,FALSE),IF(AND(WEEKDAY(KR4,2)=3,COUNTIF(Jours_fériés,KR4+1)),KR27-HLOOKUP(KR4+2,Journalier_HLV_Inter,25,FALSE),IF(AND(WEEKDAY(KR4,2)=4,COUNTIF(Jours_fériés,KR4+1)),KR27-HLOOKUP(KR4+4,Journalier_HLV_Inter,25,FALSE),IF(AND(WEEKDAY(KR4,2)=4,COUNTIF(Jours_fériés,AND(KR4+1,KR4+4))),KR27-HLOOKUP(KR4+5,Journalier_HLV_Inter,25,FALSE),IF(AND(WEEKDAY(KR4,2)=5,COUNTIF(Jours_fériés,KR4+3)),KR27-HLOOKUP(KR4+4,Journalier_HLV_Inter,25,FALSE),IF(COUNTIF(Week_end,KR4),0,IF(COUNTIF(Jours_fériés,KR4),0,KR27-HLOOKUP(KR4+1,Journalier_HLV_Inter,25,FALSE)))))))))))))</f>
        <v>0</v>
      </c>
      <c r="KS36" s="70">
        <f>IF(WEEKDAY(KS4,2)=5,(KS27-HLOOKUP(KS4+3,Journalier_HLV_Inter,25,FALSE)),IF(AND(WEEKDAY(KS4,2)=1,COUNTIF(Jours_fériés,AND(KS4+1,IE+2))),KS27-HLOOKUP(KS4+3,Journalier_HLV_Inter,25,FALSE),IF(AND(WEEKDAY(KS4,2)=1,COUNTIF(Jours_fériés,KS4+1)),KS27-HLOOKUP(KS4+2,Journalier_HLV_Inter,25,FALSE),IF(AND(WEEKDAY(KS4,2)=2,COUNTIF(Jours_fériés,AND(KS4+1,KS4+2))),KS27-HLOOKUP(KS4+3,Journalier_HLV_Inter,25,FALSE),IF(AND(WEEKDAY(KS4,2)=2,COUNTIF(Jours_fériés,KS4+1)),KS27-HLOOKUP(KS4+2,Journalier_HLV_Inter,25,FALSE),IF(AND(WEEKDAY(KS4,2)=3,COUNTIF(Jours_fériés,AND(KS4+1,KS4+2))),KS27-HLOOKUP(KS4+5,Journalier_HLV_Inter,25,FALSE),IF(AND(WEEKDAY(KS4,2)=3,COUNTIF(Jours_fériés,KS4+1)),KS27-HLOOKUP(KS4+2,Journalier_HLV_Inter,25,FALSE),IF(AND(WEEKDAY(KS4,2)=4,COUNTIF(Jours_fériés,KS4+1)),KS27-HLOOKUP(KS4+4,Journalier_HLV_Inter,25,FALSE),IF(AND(WEEKDAY(KS4,2)=4,COUNTIF(Jours_fériés,AND(KS4+1,KS4+4))),KS27-HLOOKUP(KS4+5,Journalier_HLV_Inter,25,FALSE),IF(AND(WEEKDAY(KS4,2)=5,COUNTIF(Jours_fériés,KS4+3)),KS27-HLOOKUP(KS4+4,Journalier_HLV_Inter,25,FALSE),IF(COUNTIF(Week_end,KS4),0,IF(COUNTIF(Jours_fériés,KS4),0,KS27-HLOOKUP(KS4+1,Journalier_HLV_Inter,25,FALSE)))))))))))))</f>
        <v>0</v>
      </c>
      <c r="KT36" s="70">
        <f>IF(WEEKDAY(KT4,2)=5,(KT27-HLOOKUP(KT4+3,Journalier_HLV_Inter,25,FALSE)),IF(AND(WEEKDAY(KT4,2)=1,COUNTIF(Jours_fériés,AND(KT4+1,IE+2))),KT27-HLOOKUP(KT4+3,Journalier_HLV_Inter,25,FALSE),IF(AND(WEEKDAY(KT4,2)=1,COUNTIF(Jours_fériés,KT4+1)),KT27-HLOOKUP(KT4+2,Journalier_HLV_Inter,25,FALSE),IF(AND(WEEKDAY(KT4,2)=2,COUNTIF(Jours_fériés,AND(KT4+1,KT4+2))),KT27-HLOOKUP(KT4+3,Journalier_HLV_Inter,25,FALSE),IF(AND(WEEKDAY(KT4,2)=2,COUNTIF(Jours_fériés,KT4+1)),KT27-HLOOKUP(KT4+2,Journalier_HLV_Inter,25,FALSE),IF(AND(WEEKDAY(KT4,2)=3,COUNTIF(Jours_fériés,AND(KT4+1,KT4+2))),KT27-HLOOKUP(KT4+5,Journalier_HLV_Inter,25,FALSE),IF(AND(WEEKDAY(KT4,2)=3,COUNTIF(Jours_fériés,KT4+1)),KT27-HLOOKUP(KT4+2,Journalier_HLV_Inter,25,FALSE),IF(AND(WEEKDAY(KT4,2)=4,COUNTIF(Jours_fériés,KT4+1)),KT27-HLOOKUP(KT4+4,Journalier_HLV_Inter,25,FALSE),IF(AND(WEEKDAY(KT4,2)=4,COUNTIF(Jours_fériés,AND(KT4+1,KT4+4))),KT27-HLOOKUP(KT4+5,Journalier_HLV_Inter,25,FALSE),IF(AND(WEEKDAY(KT4,2)=5,COUNTIF(Jours_fériés,KT4+3)),KT27-HLOOKUP(KT4+4,Journalier_HLV_Inter,25,FALSE),IF(COUNTIF(Week_end,KT4),0,IF(COUNTIF(Jours_fériés,KT4),0,KT27-HLOOKUP(KT4+1,Journalier_HLV_Inter,25,FALSE)))))))))))))</f>
        <v>0</v>
      </c>
      <c r="KU36" s="70">
        <f>IF(WEEKDAY(KU4,2)=5,(KU27-HLOOKUP(KU4+3,Journalier_HLV_Inter,25,FALSE)),IF(AND(WEEKDAY(KU4,2)=1,COUNTIF(Jours_fériés,AND(KU4+1,IE+2))),KU27-HLOOKUP(KU4+3,Journalier_HLV_Inter,25,FALSE),IF(AND(WEEKDAY(KU4,2)=1,COUNTIF(Jours_fériés,KU4+1)),KU27-HLOOKUP(KU4+2,Journalier_HLV_Inter,25,FALSE),IF(AND(WEEKDAY(KU4,2)=2,COUNTIF(Jours_fériés,AND(KU4+1,KU4+2))),KU27-HLOOKUP(KU4+3,Journalier_HLV_Inter,25,FALSE),IF(AND(WEEKDAY(KU4,2)=2,COUNTIF(Jours_fériés,KU4+1)),KU27-HLOOKUP(KU4+2,Journalier_HLV_Inter,25,FALSE),IF(AND(WEEKDAY(KU4,2)=3,COUNTIF(Jours_fériés,AND(KU4+1,KU4+2))),KU27-HLOOKUP(KU4+5,Journalier_HLV_Inter,25,FALSE),IF(AND(WEEKDAY(KU4,2)=3,COUNTIF(Jours_fériés,KU4+1)),KU27-HLOOKUP(KU4+2,Journalier_HLV_Inter,25,FALSE),IF(AND(WEEKDAY(KU4,2)=4,COUNTIF(Jours_fériés,KU4+1)),KU27-HLOOKUP(KU4+4,Journalier_HLV_Inter,25,FALSE),IF(AND(WEEKDAY(KU4,2)=4,COUNTIF(Jours_fériés,AND(KU4+1,KU4+4))),KU27-HLOOKUP(KU4+5,Journalier_HLV_Inter,25,FALSE),IF(AND(WEEKDAY(KU4,2)=5,COUNTIF(Jours_fériés,KU4+3)),KU27-HLOOKUP(KU4+4,Journalier_HLV_Inter,25,FALSE),IF(COUNTIF(Week_end,KU4),0,IF(COUNTIF(Jours_fériés,KU4),0,KU27-HLOOKUP(KU4+1,Journalier_HLV_Inter,25,FALSE)))))))))))))</f>
        <v>0</v>
      </c>
      <c r="KV36" s="70">
        <f>IF(WEEKDAY(KV4,2)=5,(KV27-HLOOKUP(KV4+3,Journalier_HLV_Inter,25,FALSE)),IF(AND(WEEKDAY(KV4,2)=1,COUNTIF(Jours_fériés,AND(KV4+1,IE+2))),KV27-HLOOKUP(KV4+3,Journalier_HLV_Inter,25,FALSE),IF(AND(WEEKDAY(KV4,2)=1,COUNTIF(Jours_fériés,KV4+1)),KV27-HLOOKUP(KV4+2,Journalier_HLV_Inter,25,FALSE),IF(AND(WEEKDAY(KV4,2)=2,COUNTIF(Jours_fériés,AND(KV4+1,KV4+2))),KV27-HLOOKUP(KV4+3,Journalier_HLV_Inter,25,FALSE),IF(AND(WEEKDAY(KV4,2)=2,COUNTIF(Jours_fériés,KV4+1)),KV27-HLOOKUP(KV4+2,Journalier_HLV_Inter,25,FALSE),IF(AND(WEEKDAY(KV4,2)=3,COUNTIF(Jours_fériés,AND(KV4+1,KV4+2))),KV27-HLOOKUP(KV4+5,Journalier_HLV_Inter,25,FALSE),IF(AND(WEEKDAY(KV4,2)=3,COUNTIF(Jours_fériés,KV4+1)),KV27-HLOOKUP(KV4+2,Journalier_HLV_Inter,25,FALSE),IF(AND(WEEKDAY(KV4,2)=4,COUNTIF(Jours_fériés,KV4+1)),KV27-HLOOKUP(KV4+4,Journalier_HLV_Inter,25,FALSE),IF(AND(WEEKDAY(KV4,2)=4,COUNTIF(Jours_fériés,AND(KV4+1,KV4+4))),KV27-HLOOKUP(KV4+5,Journalier_HLV_Inter,25,FALSE),IF(AND(WEEKDAY(KV4,2)=5,COUNTIF(Jours_fériés,KV4+3)),KV27-HLOOKUP(KV4+4,Journalier_HLV_Inter,25,FALSE),IF(COUNTIF(Week_end,KV4),0,IF(COUNTIF(Jours_fériés,KV4),0,KV27-HLOOKUP(KV4+1,Journalier_HLV_Inter,25,FALSE)))))))))))))</f>
        <v>0</v>
      </c>
      <c r="KW36" s="70">
        <f>IF(WEEKDAY(KW4,2)=5,(KW27-HLOOKUP(KW4+3,Journalier_HLV_Inter,25,FALSE)),IF(AND(WEEKDAY(KW4,2)=1,COUNTIF(Jours_fériés,AND(KW4+1,IE+2))),KW27-HLOOKUP(KW4+3,Journalier_HLV_Inter,25,FALSE),IF(AND(WEEKDAY(KW4,2)=1,COUNTIF(Jours_fériés,KW4+1)),KW27-HLOOKUP(KW4+2,Journalier_HLV_Inter,25,FALSE),IF(AND(WEEKDAY(KW4,2)=2,COUNTIF(Jours_fériés,AND(KW4+1,KW4+2))),KW27-HLOOKUP(KW4+3,Journalier_HLV_Inter,25,FALSE),IF(AND(WEEKDAY(KW4,2)=2,COUNTIF(Jours_fériés,KW4+1)),KW27-HLOOKUP(KW4+2,Journalier_HLV_Inter,25,FALSE),IF(AND(WEEKDAY(KW4,2)=3,COUNTIF(Jours_fériés,AND(KW4+1,KW4+2))),KW27-HLOOKUP(KW4+5,Journalier_HLV_Inter,25,FALSE),IF(AND(WEEKDAY(KW4,2)=3,COUNTIF(Jours_fériés,KW4+1)),KW27-HLOOKUP(KW4+2,Journalier_HLV_Inter,25,FALSE),IF(AND(WEEKDAY(KW4,2)=4,COUNTIF(Jours_fériés,KW4+1)),KW27-HLOOKUP(KW4+4,Journalier_HLV_Inter,25,FALSE),IF(AND(WEEKDAY(KW4,2)=4,COUNTIF(Jours_fériés,AND(KW4+1,KW4+4))),KW27-HLOOKUP(KW4+5,Journalier_HLV_Inter,25,FALSE),IF(AND(WEEKDAY(KW4,2)=5,COUNTIF(Jours_fériés,KW4+3)),KW27-HLOOKUP(KW4+4,Journalier_HLV_Inter,25,FALSE),IF(COUNTIF(Week_end,KW4),0,IF(COUNTIF(Jours_fériés,KW4),0,KW27-HLOOKUP(KW4+1,Journalier_HLV_Inter,25,FALSE)))))))))))))</f>
        <v>0</v>
      </c>
      <c r="KX36" s="70">
        <f>IF(WEEKDAY(KX4,2)=5,(KX27-HLOOKUP(KX4+3,Journalier_HLV_Inter,25,FALSE)),IF(AND(WEEKDAY(KX4,2)=1,COUNTIF(Jours_fériés,AND(KX4+1,IE+2))),KX27-HLOOKUP(KX4+3,Journalier_HLV_Inter,25,FALSE),IF(AND(WEEKDAY(KX4,2)=1,COUNTIF(Jours_fériés,KX4+1)),KX27-HLOOKUP(KX4+2,Journalier_HLV_Inter,25,FALSE),IF(AND(WEEKDAY(KX4,2)=2,COUNTIF(Jours_fériés,AND(KX4+1,KX4+2))),KX27-HLOOKUP(KX4+3,Journalier_HLV_Inter,25,FALSE),IF(AND(WEEKDAY(KX4,2)=2,COUNTIF(Jours_fériés,KX4+1)),KX27-HLOOKUP(KX4+2,Journalier_HLV_Inter,25,FALSE),IF(AND(WEEKDAY(KX4,2)=3,COUNTIF(Jours_fériés,AND(KX4+1,KX4+2))),KX27-HLOOKUP(KX4+5,Journalier_HLV_Inter,25,FALSE),IF(AND(WEEKDAY(KX4,2)=3,COUNTIF(Jours_fériés,KX4+1)),KX27-HLOOKUP(KX4+2,Journalier_HLV_Inter,25,FALSE),IF(AND(WEEKDAY(KX4,2)=4,COUNTIF(Jours_fériés,KX4+1)),KX27-HLOOKUP(KX4+4,Journalier_HLV_Inter,25,FALSE),IF(AND(WEEKDAY(KX4,2)=4,COUNTIF(Jours_fériés,AND(KX4+1,KX4+4))),KX27-HLOOKUP(KX4+5,Journalier_HLV_Inter,25,FALSE),IF(AND(WEEKDAY(KX4,2)=5,COUNTIF(Jours_fériés,KX4+3)),KX27-HLOOKUP(KX4+4,Journalier_HLV_Inter,25,FALSE),IF(COUNTIF(Week_end,KX4),0,IF(COUNTIF(Jours_fériés,KX4),0,KX27-HLOOKUP(KX4+1,Journalier_HLV_Inter,25,FALSE)))))))))))))</f>
        <v>0</v>
      </c>
      <c r="KY36" s="70">
        <f>IF(WEEKDAY(KY4,2)=5,(KY27-HLOOKUP(KY4+3,Journalier_HLV_Inter,25,FALSE)),IF(AND(WEEKDAY(KY4,2)=1,COUNTIF(Jours_fériés,AND(KY4+1,IE+2))),KY27-HLOOKUP(KY4+3,Journalier_HLV_Inter,25,FALSE),IF(AND(WEEKDAY(KY4,2)=1,COUNTIF(Jours_fériés,KY4+1)),KY27-HLOOKUP(KY4+2,Journalier_HLV_Inter,25,FALSE),IF(AND(WEEKDAY(KY4,2)=2,COUNTIF(Jours_fériés,AND(KY4+1,KY4+2))),KY27-HLOOKUP(KY4+3,Journalier_HLV_Inter,25,FALSE),IF(AND(WEEKDAY(KY4,2)=2,COUNTIF(Jours_fériés,KY4+1)),KY27-HLOOKUP(KY4+2,Journalier_HLV_Inter,25,FALSE),IF(AND(WEEKDAY(KY4,2)=3,COUNTIF(Jours_fériés,AND(KY4+1,KY4+2))),KY27-HLOOKUP(KY4+5,Journalier_HLV_Inter,25,FALSE),IF(AND(WEEKDAY(KY4,2)=3,COUNTIF(Jours_fériés,KY4+1)),KY27-HLOOKUP(KY4+2,Journalier_HLV_Inter,25,FALSE),IF(AND(WEEKDAY(KY4,2)=4,COUNTIF(Jours_fériés,KY4+1)),KY27-HLOOKUP(KY4+4,Journalier_HLV_Inter,25,FALSE),IF(AND(WEEKDAY(KY4,2)=4,COUNTIF(Jours_fériés,AND(KY4+1,KY4+4))),KY27-HLOOKUP(KY4+5,Journalier_HLV_Inter,25,FALSE),IF(AND(WEEKDAY(KY4,2)=5,COUNTIF(Jours_fériés,KY4+3)),KY27-HLOOKUP(KY4+4,Journalier_HLV_Inter,25,FALSE),IF(COUNTIF(Week_end,KY4),0,IF(COUNTIF(Jours_fériés,KY4),0,KY27-HLOOKUP(KY4+1,Journalier_HLV_Inter,25,FALSE)))))))))))))</f>
        <v>0</v>
      </c>
      <c r="KZ36" s="70">
        <f>IF(WEEKDAY(KZ4,2)=5,(KZ27-HLOOKUP(KZ4+3,Journalier_HLV_Inter,25,FALSE)),IF(AND(WEEKDAY(KZ4,2)=1,COUNTIF(Jours_fériés,AND(KZ4+1,IE+2))),KZ27-HLOOKUP(KZ4+3,Journalier_HLV_Inter,25,FALSE),IF(AND(WEEKDAY(KZ4,2)=1,COUNTIF(Jours_fériés,KZ4+1)),KZ27-HLOOKUP(KZ4+2,Journalier_HLV_Inter,25,FALSE),IF(AND(WEEKDAY(KZ4,2)=2,COUNTIF(Jours_fériés,AND(KZ4+1,KZ4+2))),KZ27-HLOOKUP(KZ4+3,Journalier_HLV_Inter,25,FALSE),IF(AND(WEEKDAY(KZ4,2)=2,COUNTIF(Jours_fériés,KZ4+1)),KZ27-HLOOKUP(KZ4+2,Journalier_HLV_Inter,25,FALSE),IF(AND(WEEKDAY(KZ4,2)=3,COUNTIF(Jours_fériés,AND(KZ4+1,KZ4+2))),KZ27-HLOOKUP(KZ4+5,Journalier_HLV_Inter,25,FALSE),IF(AND(WEEKDAY(KZ4,2)=3,COUNTIF(Jours_fériés,KZ4+1)),KZ27-HLOOKUP(KZ4+2,Journalier_HLV_Inter,25,FALSE),IF(AND(WEEKDAY(KZ4,2)=4,COUNTIF(Jours_fériés,KZ4+1)),KZ27-HLOOKUP(KZ4+4,Journalier_HLV_Inter,25,FALSE),IF(AND(WEEKDAY(KZ4,2)=4,COUNTIF(Jours_fériés,AND(KZ4+1,KZ4+4))),KZ27-HLOOKUP(KZ4+5,Journalier_HLV_Inter,25,FALSE),IF(AND(WEEKDAY(KZ4,2)=5,COUNTIF(Jours_fériés,KZ4+3)),KZ27-HLOOKUP(KZ4+4,Journalier_HLV_Inter,25,FALSE),IF(COUNTIF(Week_end,KZ4),0,IF(COUNTIF(Jours_fériés,KZ4),0,KZ27-HLOOKUP(KZ4+1,Journalier_HLV_Inter,25,FALSE)))))))))))))</f>
        <v>0</v>
      </c>
      <c r="LA36" s="70">
        <f>IF(WEEKDAY(LA4,2)=5,(LA27-HLOOKUP(LA4+3,Journalier_HLV_Inter,25,FALSE)),IF(AND(WEEKDAY(LA4,2)=1,COUNTIF(Jours_fériés,AND(LA4+1,IE+2))),LA27-HLOOKUP(LA4+3,Journalier_HLV_Inter,25,FALSE),IF(AND(WEEKDAY(LA4,2)=1,COUNTIF(Jours_fériés,LA4+1)),LA27-HLOOKUP(LA4+2,Journalier_HLV_Inter,25,FALSE),IF(AND(WEEKDAY(LA4,2)=2,COUNTIF(Jours_fériés,AND(LA4+1,LA4+2))),LA27-HLOOKUP(LA4+3,Journalier_HLV_Inter,25,FALSE),IF(AND(WEEKDAY(LA4,2)=2,COUNTIF(Jours_fériés,LA4+1)),LA27-HLOOKUP(LA4+2,Journalier_HLV_Inter,25,FALSE),IF(AND(WEEKDAY(LA4,2)=3,COUNTIF(Jours_fériés,AND(LA4+1,LA4+2))),LA27-HLOOKUP(LA4+5,Journalier_HLV_Inter,25,FALSE),IF(AND(WEEKDAY(LA4,2)=3,COUNTIF(Jours_fériés,LA4+1)),LA27-HLOOKUP(LA4+2,Journalier_HLV_Inter,25,FALSE),IF(AND(WEEKDAY(LA4,2)=4,COUNTIF(Jours_fériés,LA4+1)),LA27-HLOOKUP(LA4+4,Journalier_HLV_Inter,25,FALSE),IF(AND(WEEKDAY(LA4,2)=4,COUNTIF(Jours_fériés,AND(LA4+1,LA4+4))),LA27-HLOOKUP(LA4+5,Journalier_HLV_Inter,25,FALSE),IF(AND(WEEKDAY(LA4,2)=5,COUNTIF(Jours_fériés,LA4+3)),LA27-HLOOKUP(LA4+4,Journalier_HLV_Inter,25,FALSE),IF(COUNTIF(Week_end,LA4),0,IF(COUNTIF(Jours_fériés,LA4),0,LA27-HLOOKUP(LA4+1,Journalier_HLV_Inter,25,FALSE)))))))))))))</f>
        <v>0</v>
      </c>
      <c r="LB36" s="70">
        <f>IF(WEEKDAY(LB4,2)=5,(LB27-HLOOKUP(LB4+3,Journalier_HLV_Inter,25,FALSE)),IF(AND(WEEKDAY(LB4,2)=1,COUNTIF(Jours_fériés,AND(LB4+1,IE+2))),LB27-HLOOKUP(LB4+3,Journalier_HLV_Inter,25,FALSE),IF(AND(WEEKDAY(LB4,2)=1,COUNTIF(Jours_fériés,LB4+1)),LB27-HLOOKUP(LB4+2,Journalier_HLV_Inter,25,FALSE),IF(AND(WEEKDAY(LB4,2)=2,COUNTIF(Jours_fériés,AND(LB4+1,LB4+2))),LB27-HLOOKUP(LB4+3,Journalier_HLV_Inter,25,FALSE),IF(AND(WEEKDAY(LB4,2)=2,COUNTIF(Jours_fériés,LB4+1)),LB27-HLOOKUP(LB4+2,Journalier_HLV_Inter,25,FALSE),IF(AND(WEEKDAY(LB4,2)=3,COUNTIF(Jours_fériés,AND(LB4+1,LB4+2))),LB27-HLOOKUP(LB4+5,Journalier_HLV_Inter,25,FALSE),IF(AND(WEEKDAY(LB4,2)=3,COUNTIF(Jours_fériés,LB4+1)),LB27-HLOOKUP(LB4+2,Journalier_HLV_Inter,25,FALSE),IF(AND(WEEKDAY(LB4,2)=4,COUNTIF(Jours_fériés,LB4+1)),LB27-HLOOKUP(LB4+4,Journalier_HLV_Inter,25,FALSE),IF(AND(WEEKDAY(LB4,2)=4,COUNTIF(Jours_fériés,AND(LB4+1,LB4+4))),LB27-HLOOKUP(LB4+5,Journalier_HLV_Inter,25,FALSE),IF(AND(WEEKDAY(LB4,2)=5,COUNTIF(Jours_fériés,LB4+3)),LB27-HLOOKUP(LB4+4,Journalier_HLV_Inter,25,FALSE),IF(COUNTIF(Week_end,LB4),0,IF(COUNTIF(Jours_fériés,LB4),0,LB27-HLOOKUP(LB4+1,Journalier_HLV_Inter,25,FALSE)))))))))))))</f>
        <v>0</v>
      </c>
      <c r="LC36" s="70">
        <f>IF(WEEKDAY(LC4,2)=5,(LC27-HLOOKUP(LC4+3,Journalier_HLV_Inter,25,FALSE)),IF(AND(WEEKDAY(LC4,2)=1,COUNTIF(Jours_fériés,AND(LC4+1,IE+2))),LC27-HLOOKUP(LC4+3,Journalier_HLV_Inter,25,FALSE),IF(AND(WEEKDAY(LC4,2)=1,COUNTIF(Jours_fériés,LC4+1)),LC27-HLOOKUP(LC4+2,Journalier_HLV_Inter,25,FALSE),IF(AND(WEEKDAY(LC4,2)=2,COUNTIF(Jours_fériés,AND(LC4+1,LC4+2))),LC27-HLOOKUP(LC4+3,Journalier_HLV_Inter,25,FALSE),IF(AND(WEEKDAY(LC4,2)=2,COUNTIF(Jours_fériés,LC4+1)),LC27-HLOOKUP(LC4+2,Journalier_HLV_Inter,25,FALSE),IF(AND(WEEKDAY(LC4,2)=3,COUNTIF(Jours_fériés,AND(LC4+1,LC4+2))),LC27-HLOOKUP(LC4+5,Journalier_HLV_Inter,25,FALSE),IF(AND(WEEKDAY(LC4,2)=3,COUNTIF(Jours_fériés,LC4+1)),LC27-HLOOKUP(LC4+2,Journalier_HLV_Inter,25,FALSE),IF(AND(WEEKDAY(LC4,2)=4,COUNTIF(Jours_fériés,LC4+1)),LC27-HLOOKUP(LC4+4,Journalier_HLV_Inter,25,FALSE),IF(AND(WEEKDAY(LC4,2)=4,COUNTIF(Jours_fériés,AND(LC4+1,LC4+4))),LC27-HLOOKUP(LC4+5,Journalier_HLV_Inter,25,FALSE),IF(AND(WEEKDAY(LC4,2)=5,COUNTIF(Jours_fériés,LC4+3)),LC27-HLOOKUP(LC4+4,Journalier_HLV_Inter,25,FALSE),IF(COUNTIF(Week_end,LC4),0,IF(COUNTIF(Jours_fériés,LC4),0,LC27-HLOOKUP(LC4+1,Journalier_HLV_Inter,25,FALSE)))))))))))))</f>
        <v>0</v>
      </c>
      <c r="LD36" s="70">
        <f>IF(WEEKDAY(LD4,2)=5,(LD27-HLOOKUP(LD4+3,Journalier_HLV_Inter,25,FALSE)),IF(AND(WEEKDAY(LD4,2)=1,COUNTIF(Jours_fériés,AND(LD4+1,IE+2))),LD27-HLOOKUP(LD4+3,Journalier_HLV_Inter,25,FALSE),IF(AND(WEEKDAY(LD4,2)=1,COUNTIF(Jours_fériés,LD4+1)),LD27-HLOOKUP(LD4+2,Journalier_HLV_Inter,25,FALSE),IF(AND(WEEKDAY(LD4,2)=2,COUNTIF(Jours_fériés,AND(LD4+1,LD4+2))),LD27-HLOOKUP(LD4+3,Journalier_HLV_Inter,25,FALSE),IF(AND(WEEKDAY(LD4,2)=2,COUNTIF(Jours_fériés,LD4+1)),LD27-HLOOKUP(LD4+2,Journalier_HLV_Inter,25,FALSE),IF(AND(WEEKDAY(LD4,2)=3,COUNTIF(Jours_fériés,AND(LD4+1,LD4+2))),LD27-HLOOKUP(LD4+5,Journalier_HLV_Inter,25,FALSE),IF(AND(WEEKDAY(LD4,2)=3,COUNTIF(Jours_fériés,LD4+1)),LD27-HLOOKUP(LD4+2,Journalier_HLV_Inter,25,FALSE),IF(AND(WEEKDAY(LD4,2)=4,COUNTIF(Jours_fériés,LD4+1)),LD27-HLOOKUP(LD4+4,Journalier_HLV_Inter,25,FALSE),IF(AND(WEEKDAY(LD4,2)=4,COUNTIF(Jours_fériés,AND(LD4+1,LD4+4))),LD27-HLOOKUP(LD4+5,Journalier_HLV_Inter,25,FALSE),IF(AND(WEEKDAY(LD4,2)=5,COUNTIF(Jours_fériés,LD4+3)),LD27-HLOOKUP(LD4+4,Journalier_HLV_Inter,25,FALSE),IF(COUNTIF(Week_end,LD4),0,IF(COUNTIF(Jours_fériés,LD4),0,LD27-HLOOKUP(LD4+1,Journalier_HLV_Inter,25,FALSE)))))))))))))</f>
        <v>0</v>
      </c>
      <c r="LE36" s="70">
        <f>IF(WEEKDAY(LE4,2)=5,(LE27-HLOOKUP(LE4+3,Journalier_HLV_Inter,25,FALSE)),IF(AND(WEEKDAY(LE4,2)=1,COUNTIF(Jours_fériés,AND(LE4+1,IE+2))),LE27-HLOOKUP(LE4+3,Journalier_HLV_Inter,25,FALSE),IF(AND(WEEKDAY(LE4,2)=1,COUNTIF(Jours_fériés,LE4+1)),LE27-HLOOKUP(LE4+2,Journalier_HLV_Inter,25,FALSE),IF(AND(WEEKDAY(LE4,2)=2,COUNTIF(Jours_fériés,AND(LE4+1,LE4+2))),LE27-HLOOKUP(LE4+3,Journalier_HLV_Inter,25,FALSE),IF(AND(WEEKDAY(LE4,2)=2,COUNTIF(Jours_fériés,LE4+1)),LE27-HLOOKUP(LE4+2,Journalier_HLV_Inter,25,FALSE),IF(AND(WEEKDAY(LE4,2)=3,COUNTIF(Jours_fériés,AND(LE4+1,LE4+2))),LE27-HLOOKUP(LE4+5,Journalier_HLV_Inter,25,FALSE),IF(AND(WEEKDAY(LE4,2)=3,COUNTIF(Jours_fériés,LE4+1)),LE27-HLOOKUP(LE4+2,Journalier_HLV_Inter,25,FALSE),IF(AND(WEEKDAY(LE4,2)=4,COUNTIF(Jours_fériés,LE4+1)),LE27-HLOOKUP(LE4+4,Journalier_HLV_Inter,25,FALSE),IF(AND(WEEKDAY(LE4,2)=4,COUNTIF(Jours_fériés,AND(LE4+1,LE4+4))),LE27-HLOOKUP(LE4+5,Journalier_HLV_Inter,25,FALSE),IF(AND(WEEKDAY(LE4,2)=5,COUNTIF(Jours_fériés,LE4+3)),LE27-HLOOKUP(LE4+4,Journalier_HLV_Inter,25,FALSE),IF(COUNTIF(Week_end,LE4),0,IF(COUNTIF(Jours_fériés,LE4),0,LE27-HLOOKUP(LE4+1,Journalier_HLV_Inter,25,FALSE)))))))))))))</f>
        <v>0</v>
      </c>
      <c r="LF36" s="70">
        <f>IF(WEEKDAY(LF4,2)=5,(LF27-HLOOKUP(LF4+3,Journalier_HLV_Inter,25,FALSE)),IF(AND(WEEKDAY(LF4,2)=1,COUNTIF(Jours_fériés,AND(LF4+1,IE+2))),LF27-HLOOKUP(LF4+3,Journalier_HLV_Inter,25,FALSE),IF(AND(WEEKDAY(LF4,2)=1,COUNTIF(Jours_fériés,LF4+1)),LF27-HLOOKUP(LF4+2,Journalier_HLV_Inter,25,FALSE),IF(AND(WEEKDAY(LF4,2)=2,COUNTIF(Jours_fériés,AND(LF4+1,LF4+2))),LF27-HLOOKUP(LF4+3,Journalier_HLV_Inter,25,FALSE),IF(AND(WEEKDAY(LF4,2)=2,COUNTIF(Jours_fériés,LF4+1)),LF27-HLOOKUP(LF4+2,Journalier_HLV_Inter,25,FALSE),IF(AND(WEEKDAY(LF4,2)=3,COUNTIF(Jours_fériés,AND(LF4+1,LF4+2))),LF27-HLOOKUP(LF4+5,Journalier_HLV_Inter,25,FALSE),IF(AND(WEEKDAY(LF4,2)=3,COUNTIF(Jours_fériés,LF4+1)),LF27-HLOOKUP(LF4+2,Journalier_HLV_Inter,25,FALSE),IF(AND(WEEKDAY(LF4,2)=4,COUNTIF(Jours_fériés,LF4+1)),LF27-HLOOKUP(LF4+4,Journalier_HLV_Inter,25,FALSE),IF(AND(WEEKDAY(LF4,2)=4,COUNTIF(Jours_fériés,AND(LF4+1,LF4+4))),LF27-HLOOKUP(LF4+5,Journalier_HLV_Inter,25,FALSE),IF(AND(WEEKDAY(LF4,2)=5,COUNTIF(Jours_fériés,LF4+3)),LF27-HLOOKUP(LF4+4,Journalier_HLV_Inter,25,FALSE),IF(COUNTIF(Week_end,LF4),0,IF(COUNTIF(Jours_fériés,LF4),0,LF27-HLOOKUP(LF4+1,Journalier_HLV_Inter,25,FALSE)))))))))))))</f>
        <v>0</v>
      </c>
      <c r="LG36" s="70">
        <f>IF(WEEKDAY(LG4,2)=5,(LG27-HLOOKUP(LG4+3,Journalier_HLV_Inter,25,FALSE)),IF(AND(WEEKDAY(LG4,2)=1,COUNTIF(Jours_fériés,AND(LG4+1,IE+2))),LG27-HLOOKUP(LG4+3,Journalier_HLV_Inter,25,FALSE),IF(AND(WEEKDAY(LG4,2)=1,COUNTIF(Jours_fériés,LG4+1)),LG27-HLOOKUP(LG4+2,Journalier_HLV_Inter,25,FALSE),IF(AND(WEEKDAY(LG4,2)=2,COUNTIF(Jours_fériés,AND(LG4+1,LG4+2))),LG27-HLOOKUP(LG4+3,Journalier_HLV_Inter,25,FALSE),IF(AND(WEEKDAY(LG4,2)=2,COUNTIF(Jours_fériés,LG4+1)),LG27-HLOOKUP(LG4+2,Journalier_HLV_Inter,25,FALSE),IF(AND(WEEKDAY(LG4,2)=3,COUNTIF(Jours_fériés,AND(LG4+1,LG4+2))),LG27-HLOOKUP(LG4+5,Journalier_HLV_Inter,25,FALSE),IF(AND(WEEKDAY(LG4,2)=3,COUNTIF(Jours_fériés,LG4+1)),LG27-HLOOKUP(LG4+2,Journalier_HLV_Inter,25,FALSE),IF(AND(WEEKDAY(LG4,2)=4,COUNTIF(Jours_fériés,LG4+1)),LG27-HLOOKUP(LG4+4,Journalier_HLV_Inter,25,FALSE),IF(AND(WEEKDAY(LG4,2)=4,COUNTIF(Jours_fériés,AND(LG4+1,LG4+4))),LG27-HLOOKUP(LG4+5,Journalier_HLV_Inter,25,FALSE),IF(AND(WEEKDAY(LG4,2)=5,COUNTIF(Jours_fériés,LG4+3)),LG27-HLOOKUP(LG4+4,Journalier_HLV_Inter,25,FALSE),IF(COUNTIF(Week_end,LG4),0,IF(COUNTIF(Jours_fériés,LG4),0,LG27-HLOOKUP(LG4+1,Journalier_HLV_Inter,25,FALSE)))))))))))))</f>
        <v>0</v>
      </c>
      <c r="LH36" s="70">
        <f>IF(WEEKDAY(LH4,2)=5,(LH27-HLOOKUP(LH4+3,Journalier_HLV_Inter,25,FALSE)),IF(AND(WEEKDAY(LH4,2)=1,COUNTIF(Jours_fériés,AND(LH4+1,IE+2))),LH27-HLOOKUP(LH4+3,Journalier_HLV_Inter,25,FALSE),IF(AND(WEEKDAY(LH4,2)=1,COUNTIF(Jours_fériés,LH4+1)),LH27-HLOOKUP(LH4+2,Journalier_HLV_Inter,25,FALSE),IF(AND(WEEKDAY(LH4,2)=2,COUNTIF(Jours_fériés,AND(LH4+1,LH4+2))),LH27-HLOOKUP(LH4+3,Journalier_HLV_Inter,25,FALSE),IF(AND(WEEKDAY(LH4,2)=2,COUNTIF(Jours_fériés,LH4+1)),LH27-HLOOKUP(LH4+2,Journalier_HLV_Inter,25,FALSE),IF(AND(WEEKDAY(LH4,2)=3,COUNTIF(Jours_fériés,AND(LH4+1,LH4+2))),LH27-HLOOKUP(LH4+5,Journalier_HLV_Inter,25,FALSE),IF(AND(WEEKDAY(LH4,2)=3,COUNTIF(Jours_fériés,LH4+1)),LH27-HLOOKUP(LH4+2,Journalier_HLV_Inter,25,FALSE),IF(AND(WEEKDAY(LH4,2)=4,COUNTIF(Jours_fériés,LH4+1)),LH27-HLOOKUP(LH4+4,Journalier_HLV_Inter,25,FALSE),IF(AND(WEEKDAY(LH4,2)=4,COUNTIF(Jours_fériés,AND(LH4+1,LH4+4))),LH27-HLOOKUP(LH4+5,Journalier_HLV_Inter,25,FALSE),IF(AND(WEEKDAY(LH4,2)=5,COUNTIF(Jours_fériés,LH4+3)),LH27-HLOOKUP(LH4+4,Journalier_HLV_Inter,25,FALSE),IF(COUNTIF(Week_end,LH4),0,IF(COUNTIF(Jours_fériés,LH4),0,LH27-HLOOKUP(LH4+1,Journalier_HLV_Inter,25,FALSE)))))))))))))</f>
        <v>0</v>
      </c>
      <c r="LI36" s="70">
        <f>IF(WEEKDAY(LI4,2)=5,(LI27-HLOOKUP(LI4+3,Journalier_HLV_Inter,25,FALSE)),IF(AND(WEEKDAY(LI4,2)=1,COUNTIF(Jours_fériés,AND(LI4+1,IE+2))),LI27-HLOOKUP(LI4+3,Journalier_HLV_Inter,25,FALSE),IF(AND(WEEKDAY(LI4,2)=1,COUNTIF(Jours_fériés,LI4+1)),LI27-HLOOKUP(LI4+2,Journalier_HLV_Inter,25,FALSE),IF(AND(WEEKDAY(LI4,2)=2,COUNTIF(Jours_fériés,AND(LI4+1,LI4+2))),LI27-HLOOKUP(LI4+3,Journalier_HLV_Inter,25,FALSE),IF(AND(WEEKDAY(LI4,2)=2,COUNTIF(Jours_fériés,LI4+1)),LI27-HLOOKUP(LI4+2,Journalier_HLV_Inter,25,FALSE),IF(AND(WEEKDAY(LI4,2)=3,COUNTIF(Jours_fériés,AND(LI4+1,LI4+2))),LI27-HLOOKUP(LI4+5,Journalier_HLV_Inter,25,FALSE),IF(AND(WEEKDAY(LI4,2)=3,COUNTIF(Jours_fériés,LI4+1)),LI27-HLOOKUP(LI4+2,Journalier_HLV_Inter,25,FALSE),IF(AND(WEEKDAY(LI4,2)=4,COUNTIF(Jours_fériés,LI4+1)),LI27-HLOOKUP(LI4+4,Journalier_HLV_Inter,25,FALSE),IF(AND(WEEKDAY(LI4,2)=4,COUNTIF(Jours_fériés,AND(LI4+1,LI4+4))),LI27-HLOOKUP(LI4+5,Journalier_HLV_Inter,25,FALSE),IF(AND(WEEKDAY(LI4,2)=5,COUNTIF(Jours_fériés,LI4+3)),LI27-HLOOKUP(LI4+4,Journalier_HLV_Inter,25,FALSE),IF(COUNTIF(Week_end,LI4),0,IF(COUNTIF(Jours_fériés,LI4),0,LI27-HLOOKUP(LI4+1,Journalier_HLV_Inter,25,FALSE)))))))))))))</f>
        <v>0</v>
      </c>
      <c r="LJ36" s="70">
        <f>IF(WEEKDAY(LJ4,2)=5,(LJ27-HLOOKUP(LJ4+3,Journalier_HLV_Inter,25,FALSE)),IF(AND(WEEKDAY(LJ4,2)=1,COUNTIF(Jours_fériés,AND(LJ4+1,IE+2))),LJ27-HLOOKUP(LJ4+3,Journalier_HLV_Inter,25,FALSE),IF(AND(WEEKDAY(LJ4,2)=1,COUNTIF(Jours_fériés,LJ4+1)),LJ27-HLOOKUP(LJ4+2,Journalier_HLV_Inter,25,FALSE),IF(AND(WEEKDAY(LJ4,2)=2,COUNTIF(Jours_fériés,AND(LJ4+1,LJ4+2))),LJ27-HLOOKUP(LJ4+3,Journalier_HLV_Inter,25,FALSE),IF(AND(WEEKDAY(LJ4,2)=2,COUNTIF(Jours_fériés,LJ4+1)),LJ27-HLOOKUP(LJ4+2,Journalier_HLV_Inter,25,FALSE),IF(AND(WEEKDAY(LJ4,2)=3,COUNTIF(Jours_fériés,AND(LJ4+1,LJ4+2))),LJ27-HLOOKUP(LJ4+5,Journalier_HLV_Inter,25,FALSE),IF(AND(WEEKDAY(LJ4,2)=3,COUNTIF(Jours_fériés,LJ4+1)),LJ27-HLOOKUP(LJ4+2,Journalier_HLV_Inter,25,FALSE),IF(AND(WEEKDAY(LJ4,2)=4,COUNTIF(Jours_fériés,LJ4+1)),LJ27-HLOOKUP(LJ4+4,Journalier_HLV_Inter,25,FALSE),IF(AND(WEEKDAY(LJ4,2)=4,COUNTIF(Jours_fériés,AND(LJ4+1,LJ4+4))),LJ27-HLOOKUP(LJ4+5,Journalier_HLV_Inter,25,FALSE),IF(AND(WEEKDAY(LJ4,2)=5,COUNTIF(Jours_fériés,LJ4+3)),LJ27-HLOOKUP(LJ4+4,Journalier_HLV_Inter,25,FALSE),IF(COUNTIF(Week_end,LJ4),0,IF(COUNTIF(Jours_fériés,LJ4),0,LJ27-HLOOKUP(LJ4+1,Journalier_HLV_Inter,25,FALSE)))))))))))))</f>
        <v>0</v>
      </c>
      <c r="LK36" s="70">
        <f>IF(WEEKDAY(LK4,2)=5,(LK27-HLOOKUP(LK4+3,Journalier_HLV_Inter,25,FALSE)),IF(AND(WEEKDAY(LK4,2)=1,COUNTIF(Jours_fériés,AND(LK4+1,IE+2))),LK27-HLOOKUP(LK4+3,Journalier_HLV_Inter,25,FALSE),IF(AND(WEEKDAY(LK4,2)=1,COUNTIF(Jours_fériés,LK4+1)),LK27-HLOOKUP(LK4+2,Journalier_HLV_Inter,25,FALSE),IF(AND(WEEKDAY(LK4,2)=2,COUNTIF(Jours_fériés,AND(LK4+1,LK4+2))),LK27-HLOOKUP(LK4+3,Journalier_HLV_Inter,25,FALSE),IF(AND(WEEKDAY(LK4,2)=2,COUNTIF(Jours_fériés,LK4+1)),LK27-HLOOKUP(LK4+2,Journalier_HLV_Inter,25,FALSE),IF(AND(WEEKDAY(LK4,2)=3,COUNTIF(Jours_fériés,AND(LK4+1,LK4+2))),LK27-HLOOKUP(LK4+5,Journalier_HLV_Inter,25,FALSE),IF(AND(WEEKDAY(LK4,2)=3,COUNTIF(Jours_fériés,LK4+1)),LK27-HLOOKUP(LK4+2,Journalier_HLV_Inter,25,FALSE),IF(AND(WEEKDAY(LK4,2)=4,COUNTIF(Jours_fériés,LK4+1)),LK27-HLOOKUP(LK4+4,Journalier_HLV_Inter,25,FALSE),IF(AND(WEEKDAY(LK4,2)=4,COUNTIF(Jours_fériés,AND(LK4+1,LK4+4))),LK27-HLOOKUP(LK4+5,Journalier_HLV_Inter,25,FALSE),IF(AND(WEEKDAY(LK4,2)=5,COUNTIF(Jours_fériés,LK4+3)),LK27-HLOOKUP(LK4+4,Journalier_HLV_Inter,25,FALSE),IF(COUNTIF(Week_end,LK4),0,IF(COUNTIF(Jours_fériés,LK4),0,LK27-HLOOKUP(LK4+1,Journalier_HLV_Inter,25,FALSE)))))))))))))</f>
        <v>0</v>
      </c>
      <c r="LL36" s="70">
        <f>IF(WEEKDAY(LL4,2)=5,(LL27-HLOOKUP(LL4+3,Journalier_HLV_Inter,25,FALSE)),IF(AND(WEEKDAY(LL4,2)=1,COUNTIF(Jours_fériés,AND(LL4+1,IE+2))),LL27-HLOOKUP(LL4+3,Journalier_HLV_Inter,25,FALSE),IF(AND(WEEKDAY(LL4,2)=1,COUNTIF(Jours_fériés,LL4+1)),LL27-HLOOKUP(LL4+2,Journalier_HLV_Inter,25,FALSE),IF(AND(WEEKDAY(LL4,2)=2,COUNTIF(Jours_fériés,AND(LL4+1,LL4+2))),LL27-HLOOKUP(LL4+3,Journalier_HLV_Inter,25,FALSE),IF(AND(WEEKDAY(LL4,2)=2,COUNTIF(Jours_fériés,LL4+1)),LL27-HLOOKUP(LL4+2,Journalier_HLV_Inter,25,FALSE),IF(AND(WEEKDAY(LL4,2)=3,COUNTIF(Jours_fériés,AND(LL4+1,LL4+2))),LL27-HLOOKUP(LL4+5,Journalier_HLV_Inter,25,FALSE),IF(AND(WEEKDAY(LL4,2)=3,COUNTIF(Jours_fériés,LL4+1)),LL27-HLOOKUP(LL4+2,Journalier_HLV_Inter,25,FALSE),IF(AND(WEEKDAY(LL4,2)=4,COUNTIF(Jours_fériés,LL4+1)),LL27-HLOOKUP(LL4+4,Journalier_HLV_Inter,25,FALSE),IF(AND(WEEKDAY(LL4,2)=4,COUNTIF(Jours_fériés,AND(LL4+1,LL4+4))),LL27-HLOOKUP(LL4+5,Journalier_HLV_Inter,25,FALSE),IF(AND(WEEKDAY(LL4,2)=5,COUNTIF(Jours_fériés,LL4+3)),LL27-HLOOKUP(LL4+4,Journalier_HLV_Inter,25,FALSE),IF(COUNTIF(Week_end,LL4),0,IF(COUNTIF(Jours_fériés,LL4),0,LL27-HLOOKUP(LL4+1,Journalier_HLV_Inter,25,FALSE)))))))))))))</f>
        <v>0</v>
      </c>
      <c r="LM36" s="70">
        <f>IF(WEEKDAY(LM4,2)=5,(LM27-HLOOKUP(LM4+3,Journalier_HLV_Inter,25,FALSE)),IF(AND(WEEKDAY(LM4,2)=1,COUNTIF(Jours_fériés,AND(LM4+1,IE+2))),LM27-HLOOKUP(LM4+3,Journalier_HLV_Inter,25,FALSE),IF(AND(WEEKDAY(LM4,2)=1,COUNTIF(Jours_fériés,LM4+1)),LM27-HLOOKUP(LM4+2,Journalier_HLV_Inter,25,FALSE),IF(AND(WEEKDAY(LM4,2)=2,COUNTIF(Jours_fériés,AND(LM4+1,LM4+2))),LM27-HLOOKUP(LM4+3,Journalier_HLV_Inter,25,FALSE),IF(AND(WEEKDAY(LM4,2)=2,COUNTIF(Jours_fériés,LM4+1)),LM27-HLOOKUP(LM4+2,Journalier_HLV_Inter,25,FALSE),IF(AND(WEEKDAY(LM4,2)=3,COUNTIF(Jours_fériés,AND(LM4+1,LM4+2))),LM27-HLOOKUP(LM4+5,Journalier_HLV_Inter,25,FALSE),IF(AND(WEEKDAY(LM4,2)=3,COUNTIF(Jours_fériés,LM4+1)),LM27-HLOOKUP(LM4+2,Journalier_HLV_Inter,25,FALSE),IF(AND(WEEKDAY(LM4,2)=4,COUNTIF(Jours_fériés,LM4+1)),LM27-HLOOKUP(LM4+4,Journalier_HLV_Inter,25,FALSE),IF(AND(WEEKDAY(LM4,2)=4,COUNTIF(Jours_fériés,AND(LM4+1,LM4+4))),LM27-HLOOKUP(LM4+5,Journalier_HLV_Inter,25,FALSE),IF(AND(WEEKDAY(LM4,2)=5,COUNTIF(Jours_fériés,LM4+3)),LM27-HLOOKUP(LM4+4,Journalier_HLV_Inter,25,FALSE),IF(COUNTIF(Week_end,LM4),0,IF(COUNTIF(Jours_fériés,LM4),0,LM27-HLOOKUP(LM4+1,Journalier_HLV_Inter,25,FALSE)))))))))))))</f>
        <v>0</v>
      </c>
      <c r="LN36" s="70">
        <f>IF(WEEKDAY(LN4,2)=5,(LN27-HLOOKUP(LN4+3,Journalier_HLV_Inter,25,FALSE)),IF(AND(WEEKDAY(LN4,2)=1,COUNTIF(Jours_fériés,AND(LN4+1,IE+2))),LN27-HLOOKUP(LN4+3,Journalier_HLV_Inter,25,FALSE),IF(AND(WEEKDAY(LN4,2)=1,COUNTIF(Jours_fériés,LN4+1)),LN27-HLOOKUP(LN4+2,Journalier_HLV_Inter,25,FALSE),IF(AND(WEEKDAY(LN4,2)=2,COUNTIF(Jours_fériés,AND(LN4+1,LN4+2))),LN27-HLOOKUP(LN4+3,Journalier_HLV_Inter,25,FALSE),IF(AND(WEEKDAY(LN4,2)=2,COUNTIF(Jours_fériés,LN4+1)),LN27-HLOOKUP(LN4+2,Journalier_HLV_Inter,25,FALSE),IF(AND(WEEKDAY(LN4,2)=3,COUNTIF(Jours_fériés,AND(LN4+1,LN4+2))),LN27-HLOOKUP(LN4+5,Journalier_HLV_Inter,25,FALSE),IF(AND(WEEKDAY(LN4,2)=3,COUNTIF(Jours_fériés,LN4+1)),LN27-HLOOKUP(LN4+2,Journalier_HLV_Inter,25,FALSE),IF(AND(WEEKDAY(LN4,2)=4,COUNTIF(Jours_fériés,LN4+1)),LN27-HLOOKUP(LN4+4,Journalier_HLV_Inter,25,FALSE),IF(AND(WEEKDAY(LN4,2)=4,COUNTIF(Jours_fériés,AND(LN4+1,LN4+4))),LN27-HLOOKUP(LN4+5,Journalier_HLV_Inter,25,FALSE),IF(AND(WEEKDAY(LN4,2)=5,COUNTIF(Jours_fériés,LN4+3)),LN27-HLOOKUP(LN4+4,Journalier_HLV_Inter,25,FALSE),IF(COUNTIF(Week_end,LN4),0,IF(COUNTIF(Jours_fériés,LN4),0,LN27-HLOOKUP(LN4+1,Journalier_HLV_Inter,25,FALSE)))))))))))))</f>
        <v>0</v>
      </c>
      <c r="LO36" s="70">
        <f>IF(WEEKDAY(LO4,2)=5,(LO27-HLOOKUP(LO4+3,Journalier_HLV_Inter,25,FALSE)),IF(AND(WEEKDAY(LO4,2)=1,COUNTIF(Jours_fériés,AND(LO4+1,IE+2))),LO27-HLOOKUP(LO4+3,Journalier_HLV_Inter,25,FALSE),IF(AND(WEEKDAY(LO4,2)=1,COUNTIF(Jours_fériés,LO4+1)),LO27-HLOOKUP(LO4+2,Journalier_HLV_Inter,25,FALSE),IF(AND(WEEKDAY(LO4,2)=2,COUNTIF(Jours_fériés,AND(LO4+1,LO4+2))),LO27-HLOOKUP(LO4+3,Journalier_HLV_Inter,25,FALSE),IF(AND(WEEKDAY(LO4,2)=2,COUNTIF(Jours_fériés,LO4+1)),LO27-HLOOKUP(LO4+2,Journalier_HLV_Inter,25,FALSE),IF(AND(WEEKDAY(LO4,2)=3,COUNTIF(Jours_fériés,AND(LO4+1,LO4+2))),LO27-HLOOKUP(LO4+5,Journalier_HLV_Inter,25,FALSE),IF(AND(WEEKDAY(LO4,2)=3,COUNTIF(Jours_fériés,LO4+1)),LO27-HLOOKUP(LO4+2,Journalier_HLV_Inter,25,FALSE),IF(AND(WEEKDAY(LO4,2)=4,COUNTIF(Jours_fériés,LO4+1)),LO27-HLOOKUP(LO4+4,Journalier_HLV_Inter,25,FALSE),IF(AND(WEEKDAY(LO4,2)=4,COUNTIF(Jours_fériés,AND(LO4+1,LO4+4))),LO27-HLOOKUP(LO4+5,Journalier_HLV_Inter,25,FALSE),IF(AND(WEEKDAY(LO4,2)=5,COUNTIF(Jours_fériés,LO4+3)),LO27-HLOOKUP(LO4+4,Journalier_HLV_Inter,25,FALSE),IF(COUNTIF(Week_end,LO4),0,IF(COUNTIF(Jours_fériés,LO4),0,LO27-HLOOKUP(LO4+1,Journalier_HLV_Inter,25,FALSE)))))))))))))</f>
        <v>0</v>
      </c>
      <c r="LP36" s="70">
        <f>IF(WEEKDAY(LP4,2)=5,(LP27-HLOOKUP(LP4+3,Journalier_HLV_Inter,25,FALSE)),IF(AND(WEEKDAY(LP4,2)=1,COUNTIF(Jours_fériés,AND(LP4+1,IE+2))),LP27-HLOOKUP(LP4+3,Journalier_HLV_Inter,25,FALSE),IF(AND(WEEKDAY(LP4,2)=1,COUNTIF(Jours_fériés,LP4+1)),LP27-HLOOKUP(LP4+2,Journalier_HLV_Inter,25,FALSE),IF(AND(WEEKDAY(LP4,2)=2,COUNTIF(Jours_fériés,AND(LP4+1,LP4+2))),LP27-HLOOKUP(LP4+3,Journalier_HLV_Inter,25,FALSE),IF(AND(WEEKDAY(LP4,2)=2,COUNTIF(Jours_fériés,LP4+1)),LP27-HLOOKUP(LP4+2,Journalier_HLV_Inter,25,FALSE),IF(AND(WEEKDAY(LP4,2)=3,COUNTIF(Jours_fériés,AND(LP4+1,LP4+2))),LP27-HLOOKUP(LP4+5,Journalier_HLV_Inter,25,FALSE),IF(AND(WEEKDAY(LP4,2)=3,COUNTIF(Jours_fériés,LP4+1)),LP27-HLOOKUP(LP4+2,Journalier_HLV_Inter,25,FALSE),IF(AND(WEEKDAY(LP4,2)=4,COUNTIF(Jours_fériés,LP4+1)),LP27-HLOOKUP(LP4+4,Journalier_HLV_Inter,25,FALSE),IF(AND(WEEKDAY(LP4,2)=4,COUNTIF(Jours_fériés,AND(LP4+1,LP4+4))),LP27-HLOOKUP(LP4+5,Journalier_HLV_Inter,25,FALSE),IF(AND(WEEKDAY(LP4,2)=5,COUNTIF(Jours_fériés,LP4+3)),LP27-HLOOKUP(LP4+4,Journalier_HLV_Inter,25,FALSE),IF(COUNTIF(Week_end,LP4),0,IF(COUNTIF(Jours_fériés,LP4),0,LP27-HLOOKUP(LP4+1,Journalier_HLV_Inter,25,FALSE)))))))))))))</f>
        <v>0</v>
      </c>
      <c r="LQ36" s="70">
        <f>IF(WEEKDAY(LQ4,2)=5,(LQ27-HLOOKUP(LQ4+3,Journalier_HLV_Inter,25,FALSE)),IF(AND(WEEKDAY(LQ4,2)=1,COUNTIF(Jours_fériés,AND(LQ4+1,IE+2))),LQ27-HLOOKUP(LQ4+3,Journalier_HLV_Inter,25,FALSE),IF(AND(WEEKDAY(LQ4,2)=1,COUNTIF(Jours_fériés,LQ4+1)),LQ27-HLOOKUP(LQ4+2,Journalier_HLV_Inter,25,FALSE),IF(AND(WEEKDAY(LQ4,2)=2,COUNTIF(Jours_fériés,AND(LQ4+1,LQ4+2))),LQ27-HLOOKUP(LQ4+3,Journalier_HLV_Inter,25,FALSE),IF(AND(WEEKDAY(LQ4,2)=2,COUNTIF(Jours_fériés,LQ4+1)),LQ27-HLOOKUP(LQ4+2,Journalier_HLV_Inter,25,FALSE),IF(AND(WEEKDAY(LQ4,2)=3,COUNTIF(Jours_fériés,AND(LQ4+1,LQ4+2))),LQ27-HLOOKUP(LQ4+5,Journalier_HLV_Inter,25,FALSE),IF(AND(WEEKDAY(LQ4,2)=3,COUNTIF(Jours_fériés,LQ4+1)),LQ27-HLOOKUP(LQ4+2,Journalier_HLV_Inter,25,FALSE),IF(AND(WEEKDAY(LQ4,2)=4,COUNTIF(Jours_fériés,LQ4+1)),LQ27-HLOOKUP(LQ4+4,Journalier_HLV_Inter,25,FALSE),IF(AND(WEEKDAY(LQ4,2)=4,COUNTIF(Jours_fériés,AND(LQ4+1,LQ4+4))),LQ27-HLOOKUP(LQ4+5,Journalier_HLV_Inter,25,FALSE),IF(AND(WEEKDAY(LQ4,2)=5,COUNTIF(Jours_fériés,LQ4+3)),LQ27-HLOOKUP(LQ4+4,Journalier_HLV_Inter,25,FALSE),IF(COUNTIF(Week_end,LQ4),0,IF(COUNTIF(Jours_fériés,LQ4),0,LQ27-HLOOKUP(LQ4+1,Journalier_HLV_Inter,25,FALSE)))))))))))))</f>
        <v>0</v>
      </c>
      <c r="LR36" s="70">
        <f>IF(WEEKDAY(LR4,2)=5,(LR27-HLOOKUP(LR4+3,Journalier_HLV_Inter,25,FALSE)),IF(AND(WEEKDAY(LR4,2)=1,COUNTIF(Jours_fériés,AND(LR4+1,IE+2))),LR27-HLOOKUP(LR4+3,Journalier_HLV_Inter,25,FALSE),IF(AND(WEEKDAY(LR4,2)=1,COUNTIF(Jours_fériés,LR4+1)),LR27-HLOOKUP(LR4+2,Journalier_HLV_Inter,25,FALSE),IF(AND(WEEKDAY(LR4,2)=2,COUNTIF(Jours_fériés,AND(LR4+1,LR4+2))),LR27-HLOOKUP(LR4+3,Journalier_HLV_Inter,25,FALSE),IF(AND(WEEKDAY(LR4,2)=2,COUNTIF(Jours_fériés,LR4+1)),LR27-HLOOKUP(LR4+2,Journalier_HLV_Inter,25,FALSE),IF(AND(WEEKDAY(LR4,2)=3,COUNTIF(Jours_fériés,AND(LR4+1,LR4+2))),LR27-HLOOKUP(LR4+5,Journalier_HLV_Inter,25,FALSE),IF(AND(WEEKDAY(LR4,2)=3,COUNTIF(Jours_fériés,LR4+1)),LR27-HLOOKUP(LR4+2,Journalier_HLV_Inter,25,FALSE),IF(AND(WEEKDAY(LR4,2)=4,COUNTIF(Jours_fériés,LR4+1)),LR27-HLOOKUP(LR4+4,Journalier_HLV_Inter,25,FALSE),IF(AND(WEEKDAY(LR4,2)=4,COUNTIF(Jours_fériés,AND(LR4+1,LR4+4))),LR27-HLOOKUP(LR4+5,Journalier_HLV_Inter,25,FALSE),IF(AND(WEEKDAY(LR4,2)=5,COUNTIF(Jours_fériés,LR4+3)),LR27-HLOOKUP(LR4+4,Journalier_HLV_Inter,25,FALSE),IF(COUNTIF(Week_end,LR4),0,IF(COUNTIF(Jours_fériés,LR4),0,LR27-HLOOKUP(LR4+1,Journalier_HLV_Inter,25,FALSE)))))))))))))</f>
        <v>0</v>
      </c>
      <c r="LS36" s="70">
        <f>IF(WEEKDAY(LS4,2)=5,(LS27-HLOOKUP(LS4+3,Journalier_HLV_Inter,25,FALSE)),IF(AND(WEEKDAY(LS4,2)=1,COUNTIF(Jours_fériés,AND(LS4+1,IE+2))),LS27-HLOOKUP(LS4+3,Journalier_HLV_Inter,25,FALSE),IF(AND(WEEKDAY(LS4,2)=1,COUNTIF(Jours_fériés,LS4+1)),LS27-HLOOKUP(LS4+2,Journalier_HLV_Inter,25,FALSE),IF(AND(WEEKDAY(LS4,2)=2,COUNTIF(Jours_fériés,AND(LS4+1,LS4+2))),LS27-HLOOKUP(LS4+3,Journalier_HLV_Inter,25,FALSE),IF(AND(WEEKDAY(LS4,2)=2,COUNTIF(Jours_fériés,LS4+1)),LS27-HLOOKUP(LS4+2,Journalier_HLV_Inter,25,FALSE),IF(AND(WEEKDAY(LS4,2)=3,COUNTIF(Jours_fériés,AND(LS4+1,LS4+2))),LS27-HLOOKUP(LS4+5,Journalier_HLV_Inter,25,FALSE),IF(AND(WEEKDAY(LS4,2)=3,COUNTIF(Jours_fériés,LS4+1)),LS27-HLOOKUP(LS4+2,Journalier_HLV_Inter,25,FALSE),IF(AND(WEEKDAY(LS4,2)=4,COUNTIF(Jours_fériés,LS4+1)),LS27-HLOOKUP(LS4+4,Journalier_HLV_Inter,25,FALSE),IF(AND(WEEKDAY(LS4,2)=4,COUNTIF(Jours_fériés,AND(LS4+1,LS4+4))),LS27-HLOOKUP(LS4+5,Journalier_HLV_Inter,25,FALSE),IF(AND(WEEKDAY(LS4,2)=5,COUNTIF(Jours_fériés,LS4+3)),LS27-HLOOKUP(LS4+4,Journalier_HLV_Inter,25,FALSE),IF(COUNTIF(Week_end,LS4),0,IF(COUNTIF(Jours_fériés,LS4),0,LS27-HLOOKUP(LS4+1,Journalier_HLV_Inter,25,FALSE)))))))))))))</f>
        <v>0</v>
      </c>
      <c r="LT36" s="70">
        <f>IF(WEEKDAY(LT4,2)=5,(LT27-HLOOKUP(LT4+3,Journalier_HLV_Inter,25,FALSE)),IF(AND(WEEKDAY(LT4,2)=1,COUNTIF(Jours_fériés,AND(LT4+1,IE+2))),LT27-HLOOKUP(LT4+3,Journalier_HLV_Inter,25,FALSE),IF(AND(WEEKDAY(LT4,2)=1,COUNTIF(Jours_fériés,LT4+1)),LT27-HLOOKUP(LT4+2,Journalier_HLV_Inter,25,FALSE),IF(AND(WEEKDAY(LT4,2)=2,COUNTIF(Jours_fériés,AND(LT4+1,LT4+2))),LT27-HLOOKUP(LT4+3,Journalier_HLV_Inter,25,FALSE),IF(AND(WEEKDAY(LT4,2)=2,COUNTIF(Jours_fériés,LT4+1)),LT27-HLOOKUP(LT4+2,Journalier_HLV_Inter,25,FALSE),IF(AND(WEEKDAY(LT4,2)=3,COUNTIF(Jours_fériés,AND(LT4+1,LT4+2))),LT27-HLOOKUP(LT4+5,Journalier_HLV_Inter,25,FALSE),IF(AND(WEEKDAY(LT4,2)=3,COUNTIF(Jours_fériés,LT4+1)),LT27-HLOOKUP(LT4+2,Journalier_HLV_Inter,25,FALSE),IF(AND(WEEKDAY(LT4,2)=4,COUNTIF(Jours_fériés,LT4+1)),LT27-HLOOKUP(LT4+4,Journalier_HLV_Inter,25,FALSE),IF(AND(WEEKDAY(LT4,2)=4,COUNTIF(Jours_fériés,AND(LT4+1,LT4+4))),LT27-HLOOKUP(LT4+5,Journalier_HLV_Inter,25,FALSE),IF(AND(WEEKDAY(LT4,2)=5,COUNTIF(Jours_fériés,LT4+3)),LT27-HLOOKUP(LT4+4,Journalier_HLV_Inter,25,FALSE),IF(COUNTIF(Week_end,LT4),0,IF(COUNTIF(Jours_fériés,LT4),0,LT27-HLOOKUP(LT4+1,Journalier_HLV_Inter,25,FALSE)))))))))))))</f>
        <v>0</v>
      </c>
      <c r="LU36" s="70">
        <f>IF(WEEKDAY(LU4,2)=5,(LU27-HLOOKUP(LU4+3,Journalier_HLV_Inter,25,FALSE)),IF(AND(WEEKDAY(LU4,2)=1,COUNTIF(Jours_fériés,AND(LU4+1,IE+2))),LU27-HLOOKUP(LU4+3,Journalier_HLV_Inter,25,FALSE),IF(AND(WEEKDAY(LU4,2)=1,COUNTIF(Jours_fériés,LU4+1)),LU27-HLOOKUP(LU4+2,Journalier_HLV_Inter,25,FALSE),IF(AND(WEEKDAY(LU4,2)=2,COUNTIF(Jours_fériés,AND(LU4+1,LU4+2))),LU27-HLOOKUP(LU4+3,Journalier_HLV_Inter,25,FALSE),IF(AND(WEEKDAY(LU4,2)=2,COUNTIF(Jours_fériés,LU4+1)),LU27-HLOOKUP(LU4+2,Journalier_HLV_Inter,25,FALSE),IF(AND(WEEKDAY(LU4,2)=3,COUNTIF(Jours_fériés,AND(LU4+1,LU4+2))),LU27-HLOOKUP(LU4+5,Journalier_HLV_Inter,25,FALSE),IF(AND(WEEKDAY(LU4,2)=3,COUNTIF(Jours_fériés,LU4+1)),LU27-HLOOKUP(LU4+2,Journalier_HLV_Inter,25,FALSE),IF(AND(WEEKDAY(LU4,2)=4,COUNTIF(Jours_fériés,LU4+1)),LU27-HLOOKUP(LU4+4,Journalier_HLV_Inter,25,FALSE),IF(AND(WEEKDAY(LU4,2)=4,COUNTIF(Jours_fériés,AND(LU4+1,LU4+4))),LU27-HLOOKUP(LU4+5,Journalier_HLV_Inter,25,FALSE),IF(AND(WEEKDAY(LU4,2)=5,COUNTIF(Jours_fériés,LU4+3)),LU27-HLOOKUP(LU4+4,Journalier_HLV_Inter,25,FALSE),IF(COUNTIF(Week_end,LU4),0,IF(COUNTIF(Jours_fériés,LU4),0,LU27-HLOOKUP(LU4+1,Journalier_HLV_Inter,25,FALSE)))))))))))))</f>
        <v>0</v>
      </c>
      <c r="LV36" s="70">
        <f>IF(WEEKDAY(LV4,2)=5,(LV27-HLOOKUP(LV4+3,Journalier_HLV_Inter,25,FALSE)),IF(AND(WEEKDAY(LV4,2)=1,COUNTIF(Jours_fériés,AND(LV4+1,IE+2))),LV27-HLOOKUP(LV4+3,Journalier_HLV_Inter,25,FALSE),IF(AND(WEEKDAY(LV4,2)=1,COUNTIF(Jours_fériés,LV4+1)),LV27-HLOOKUP(LV4+2,Journalier_HLV_Inter,25,FALSE),IF(AND(WEEKDAY(LV4,2)=2,COUNTIF(Jours_fériés,AND(LV4+1,LV4+2))),LV27-HLOOKUP(LV4+3,Journalier_HLV_Inter,25,FALSE),IF(AND(WEEKDAY(LV4,2)=2,COUNTIF(Jours_fériés,LV4+1)),LV27-HLOOKUP(LV4+2,Journalier_HLV_Inter,25,FALSE),IF(AND(WEEKDAY(LV4,2)=3,COUNTIF(Jours_fériés,AND(LV4+1,LV4+2))),LV27-HLOOKUP(LV4+5,Journalier_HLV_Inter,25,FALSE),IF(AND(WEEKDAY(LV4,2)=3,COUNTIF(Jours_fériés,LV4+1)),LV27-HLOOKUP(LV4+2,Journalier_HLV_Inter,25,FALSE),IF(AND(WEEKDAY(LV4,2)=4,COUNTIF(Jours_fériés,LV4+1)),LV27-HLOOKUP(LV4+4,Journalier_HLV_Inter,25,FALSE),IF(AND(WEEKDAY(LV4,2)=4,COUNTIF(Jours_fériés,AND(LV4+1,LV4+4))),LV27-HLOOKUP(LV4+5,Journalier_HLV_Inter,25,FALSE),IF(AND(WEEKDAY(LV4,2)=5,COUNTIF(Jours_fériés,LV4+3)),LV27-HLOOKUP(LV4+4,Journalier_HLV_Inter,25,FALSE),IF(COUNTIF(Week_end,LV4),0,IF(COUNTIF(Jours_fériés,LV4),0,LV27-HLOOKUP(LV4+1,Journalier_HLV_Inter,25,FALSE)))))))))))))</f>
        <v>0</v>
      </c>
      <c r="LW36" s="70">
        <f>IF(WEEKDAY(LW4,2)=5,(LW27-HLOOKUP(LW4+3,Journalier_HLV_Inter,25,FALSE)),IF(AND(WEEKDAY(LW4,2)=1,COUNTIF(Jours_fériés,AND(LW4+1,IE+2))),LW27-HLOOKUP(LW4+3,Journalier_HLV_Inter,25,FALSE),IF(AND(WEEKDAY(LW4,2)=1,COUNTIF(Jours_fériés,LW4+1)),LW27-HLOOKUP(LW4+2,Journalier_HLV_Inter,25,FALSE),IF(AND(WEEKDAY(LW4,2)=2,COUNTIF(Jours_fériés,AND(LW4+1,LW4+2))),LW27-HLOOKUP(LW4+3,Journalier_HLV_Inter,25,FALSE),IF(AND(WEEKDAY(LW4,2)=2,COUNTIF(Jours_fériés,LW4+1)),LW27-HLOOKUP(LW4+2,Journalier_HLV_Inter,25,FALSE),IF(AND(WEEKDAY(LW4,2)=3,COUNTIF(Jours_fériés,AND(LW4+1,LW4+2))),LW27-HLOOKUP(LW4+5,Journalier_HLV_Inter,25,FALSE),IF(AND(WEEKDAY(LW4,2)=3,COUNTIF(Jours_fériés,LW4+1)),LW27-HLOOKUP(LW4+2,Journalier_HLV_Inter,25,FALSE),IF(AND(WEEKDAY(LW4,2)=4,COUNTIF(Jours_fériés,LW4+1)),LW27-HLOOKUP(LW4+4,Journalier_HLV_Inter,25,FALSE),IF(AND(WEEKDAY(LW4,2)=4,COUNTIF(Jours_fériés,AND(LW4+1,LW4+4))),LW27-HLOOKUP(LW4+5,Journalier_HLV_Inter,25,FALSE),IF(AND(WEEKDAY(LW4,2)=5,COUNTIF(Jours_fériés,LW4+3)),LW27-HLOOKUP(LW4+4,Journalier_HLV_Inter,25,FALSE),IF(COUNTIF(Week_end,LW4),0,IF(COUNTIF(Jours_fériés,LW4),0,LW27-HLOOKUP(LW4+1,Journalier_HLV_Inter,25,FALSE)))))))))))))</f>
        <v>0</v>
      </c>
      <c r="LX36" s="70">
        <f>IF(WEEKDAY(LX4,2)=5,(LX27-HLOOKUP(LX4+3,Journalier_HLV_Inter,25,FALSE)),IF(AND(WEEKDAY(LX4,2)=1,COUNTIF(Jours_fériés,AND(LX4+1,IE+2))),LX27-HLOOKUP(LX4+3,Journalier_HLV_Inter,25,FALSE),IF(AND(WEEKDAY(LX4,2)=1,COUNTIF(Jours_fériés,LX4+1)),LX27-HLOOKUP(LX4+2,Journalier_HLV_Inter,25,FALSE),IF(AND(WEEKDAY(LX4,2)=2,COUNTIF(Jours_fériés,AND(LX4+1,LX4+2))),LX27-HLOOKUP(LX4+3,Journalier_HLV_Inter,25,FALSE),IF(AND(WEEKDAY(LX4,2)=2,COUNTIF(Jours_fériés,LX4+1)),LX27-HLOOKUP(LX4+2,Journalier_HLV_Inter,25,FALSE),IF(AND(WEEKDAY(LX4,2)=3,COUNTIF(Jours_fériés,AND(LX4+1,LX4+2))),LX27-HLOOKUP(LX4+5,Journalier_HLV_Inter,25,FALSE),IF(AND(WEEKDAY(LX4,2)=3,COUNTIF(Jours_fériés,LX4+1)),LX27-HLOOKUP(LX4+2,Journalier_HLV_Inter,25,FALSE),IF(AND(WEEKDAY(LX4,2)=4,COUNTIF(Jours_fériés,LX4+1)),LX27-HLOOKUP(LX4+4,Journalier_HLV_Inter,25,FALSE),IF(AND(WEEKDAY(LX4,2)=4,COUNTIF(Jours_fériés,AND(LX4+1,LX4+4))),LX27-HLOOKUP(LX4+5,Journalier_HLV_Inter,25,FALSE),IF(AND(WEEKDAY(LX4,2)=5,COUNTIF(Jours_fériés,LX4+3)),LX27-HLOOKUP(LX4+4,Journalier_HLV_Inter,25,FALSE),IF(COUNTIF(Week_end,LX4),0,IF(COUNTIF(Jours_fériés,LX4),0,LX27-HLOOKUP(LX4+1,Journalier_HLV_Inter,25,FALSE)))))))))))))</f>
        <v>0</v>
      </c>
      <c r="LY36" s="70">
        <f>IF(WEEKDAY(LY4,2)=5,(LY27-HLOOKUP(LY4+3,Journalier_HLV_Inter,25,FALSE)),IF(AND(WEEKDAY(LY4,2)=1,COUNTIF(Jours_fériés,AND(LY4+1,IE+2))),LY27-HLOOKUP(LY4+3,Journalier_HLV_Inter,25,FALSE),IF(AND(WEEKDAY(LY4,2)=1,COUNTIF(Jours_fériés,LY4+1)),LY27-HLOOKUP(LY4+2,Journalier_HLV_Inter,25,FALSE),IF(AND(WEEKDAY(LY4,2)=2,COUNTIF(Jours_fériés,AND(LY4+1,LY4+2))),LY27-HLOOKUP(LY4+3,Journalier_HLV_Inter,25,FALSE),IF(AND(WEEKDAY(LY4,2)=2,COUNTIF(Jours_fériés,LY4+1)),LY27-HLOOKUP(LY4+2,Journalier_HLV_Inter,25,FALSE),IF(AND(WEEKDAY(LY4,2)=3,COUNTIF(Jours_fériés,AND(LY4+1,LY4+2))),LY27-HLOOKUP(LY4+5,Journalier_HLV_Inter,25,FALSE),IF(AND(WEEKDAY(LY4,2)=3,COUNTIF(Jours_fériés,LY4+1)),LY27-HLOOKUP(LY4+2,Journalier_HLV_Inter,25,FALSE),IF(AND(WEEKDAY(LY4,2)=4,COUNTIF(Jours_fériés,LY4+1)),LY27-HLOOKUP(LY4+4,Journalier_HLV_Inter,25,FALSE),IF(AND(WEEKDAY(LY4,2)=4,COUNTIF(Jours_fériés,AND(LY4+1,LY4+4))),LY27-HLOOKUP(LY4+5,Journalier_HLV_Inter,25,FALSE),IF(AND(WEEKDAY(LY4,2)=5,COUNTIF(Jours_fériés,LY4+3)),LY27-HLOOKUP(LY4+4,Journalier_HLV_Inter,25,FALSE),IF(COUNTIF(Week_end,LY4),0,IF(COUNTIF(Jours_fériés,LY4),0,LY27-HLOOKUP(LY4+1,Journalier_HLV_Inter,25,FALSE)))))))))))))</f>
        <v>0</v>
      </c>
      <c r="LZ36" s="70">
        <f>IF(WEEKDAY(LZ4,2)=5,(LZ27-HLOOKUP(LZ4+3,Journalier_HLV_Inter,25,FALSE)),IF(AND(WEEKDAY(LZ4,2)=1,COUNTIF(Jours_fériés,AND(LZ4+1,IE+2))),LZ27-HLOOKUP(LZ4+3,Journalier_HLV_Inter,25,FALSE),IF(AND(WEEKDAY(LZ4,2)=1,COUNTIF(Jours_fériés,LZ4+1)),LZ27-HLOOKUP(LZ4+2,Journalier_HLV_Inter,25,FALSE),IF(AND(WEEKDAY(LZ4,2)=2,COUNTIF(Jours_fériés,AND(LZ4+1,LZ4+2))),LZ27-HLOOKUP(LZ4+3,Journalier_HLV_Inter,25,FALSE),IF(AND(WEEKDAY(LZ4,2)=2,COUNTIF(Jours_fériés,LZ4+1)),LZ27-HLOOKUP(LZ4+2,Journalier_HLV_Inter,25,FALSE),IF(AND(WEEKDAY(LZ4,2)=3,COUNTIF(Jours_fériés,AND(LZ4+1,LZ4+2))),LZ27-HLOOKUP(LZ4+5,Journalier_HLV_Inter,25,FALSE),IF(AND(WEEKDAY(LZ4,2)=3,COUNTIF(Jours_fériés,LZ4+1)),LZ27-HLOOKUP(LZ4+2,Journalier_HLV_Inter,25,FALSE),IF(AND(WEEKDAY(LZ4,2)=4,COUNTIF(Jours_fériés,LZ4+1)),LZ27-HLOOKUP(LZ4+4,Journalier_HLV_Inter,25,FALSE),IF(AND(WEEKDAY(LZ4,2)=4,COUNTIF(Jours_fériés,AND(LZ4+1,LZ4+4))),LZ27-HLOOKUP(LZ4+5,Journalier_HLV_Inter,25,FALSE),IF(AND(WEEKDAY(LZ4,2)=5,COUNTIF(Jours_fériés,LZ4+3)),LZ27-HLOOKUP(LZ4+4,Journalier_HLV_Inter,25,FALSE),IF(COUNTIF(Week_end,LZ4),0,IF(COUNTIF(Jours_fériés,LZ4),0,LZ27-HLOOKUP(LZ4+1,Journalier_HLV_Inter,25,FALSE)))))))))))))</f>
        <v>0</v>
      </c>
      <c r="MA36" s="70">
        <f>IF(WEEKDAY(MA4,2)=5,(MA27-HLOOKUP(MA4+3,Journalier_HLV_Inter,25,FALSE)),IF(AND(WEEKDAY(MA4,2)=1,COUNTIF(Jours_fériés,AND(MA4+1,IE+2))),MA27-HLOOKUP(MA4+3,Journalier_HLV_Inter,25,FALSE),IF(AND(WEEKDAY(MA4,2)=1,COUNTIF(Jours_fériés,MA4+1)),MA27-HLOOKUP(MA4+2,Journalier_HLV_Inter,25,FALSE),IF(AND(WEEKDAY(MA4,2)=2,COUNTIF(Jours_fériés,AND(MA4+1,MA4+2))),MA27-HLOOKUP(MA4+3,Journalier_HLV_Inter,25,FALSE),IF(AND(WEEKDAY(MA4,2)=2,COUNTIF(Jours_fériés,MA4+1)),MA27-HLOOKUP(MA4+2,Journalier_HLV_Inter,25,FALSE),IF(AND(WEEKDAY(MA4,2)=3,COUNTIF(Jours_fériés,AND(MA4+1,MA4+2))),MA27-HLOOKUP(MA4+5,Journalier_HLV_Inter,25,FALSE),IF(AND(WEEKDAY(MA4,2)=3,COUNTIF(Jours_fériés,MA4+1)),MA27-HLOOKUP(MA4+2,Journalier_HLV_Inter,25,FALSE),IF(AND(WEEKDAY(MA4,2)=4,COUNTIF(Jours_fériés,MA4+1)),MA27-HLOOKUP(MA4+4,Journalier_HLV_Inter,25,FALSE),IF(AND(WEEKDAY(MA4,2)=4,COUNTIF(Jours_fériés,AND(MA4+1,MA4+4))),MA27-HLOOKUP(MA4+5,Journalier_HLV_Inter,25,FALSE),IF(AND(WEEKDAY(MA4,2)=5,COUNTIF(Jours_fériés,MA4+3)),MA27-HLOOKUP(MA4+4,Journalier_HLV_Inter,25,FALSE),IF(COUNTIF(Week_end,MA4),0,IF(COUNTIF(Jours_fériés,MA4),0,MA27-HLOOKUP(MA4+1,Journalier_HLV_Inter,25,FALSE)))))))))))))</f>
        <v>0</v>
      </c>
      <c r="MB36" s="70">
        <f>IF(WEEKDAY(MB4,2)=5,(MB27-HLOOKUP(MB4+3,Journalier_HLV_Inter,25,FALSE)),IF(AND(WEEKDAY(MB4,2)=1,COUNTIF(Jours_fériés,AND(MB4+1,IE+2))),MB27-HLOOKUP(MB4+3,Journalier_HLV_Inter,25,FALSE),IF(AND(WEEKDAY(MB4,2)=1,COUNTIF(Jours_fériés,MB4+1)),MB27-HLOOKUP(MB4+2,Journalier_HLV_Inter,25,FALSE),IF(AND(WEEKDAY(MB4,2)=2,COUNTIF(Jours_fériés,AND(MB4+1,MB4+2))),MB27-HLOOKUP(MB4+3,Journalier_HLV_Inter,25,FALSE),IF(AND(WEEKDAY(MB4,2)=2,COUNTIF(Jours_fériés,MB4+1)),MB27-HLOOKUP(MB4+2,Journalier_HLV_Inter,25,FALSE),IF(AND(WEEKDAY(MB4,2)=3,COUNTIF(Jours_fériés,AND(MB4+1,MB4+2))),MB27-HLOOKUP(MB4+5,Journalier_HLV_Inter,25,FALSE),IF(AND(WEEKDAY(MB4,2)=3,COUNTIF(Jours_fériés,MB4+1)),MB27-HLOOKUP(MB4+2,Journalier_HLV_Inter,25,FALSE),IF(AND(WEEKDAY(MB4,2)=4,COUNTIF(Jours_fériés,MB4+1)),MB27-HLOOKUP(MB4+4,Journalier_HLV_Inter,25,FALSE),IF(AND(WEEKDAY(MB4,2)=4,COUNTIF(Jours_fériés,AND(MB4+1,MB4+4))),MB27-HLOOKUP(MB4+5,Journalier_HLV_Inter,25,FALSE),IF(AND(WEEKDAY(MB4,2)=5,COUNTIF(Jours_fériés,MB4+3)),MB27-HLOOKUP(MB4+4,Journalier_HLV_Inter,25,FALSE),IF(COUNTIF(Week_end,MB4),0,IF(COUNTIF(Jours_fériés,MB4),0,MB27-HLOOKUP(MB4+1,Journalier_HLV_Inter,25,FALSE)))))))))))))</f>
        <v>0</v>
      </c>
      <c r="MC36" s="70">
        <f>IF(WEEKDAY(MC4,2)=5,(MC27-HLOOKUP(MC4+3,Journalier_HLV_Inter,25,FALSE)),IF(AND(WEEKDAY(MC4,2)=1,COUNTIF(Jours_fériés,AND(MC4+1,IE+2))),MC27-HLOOKUP(MC4+3,Journalier_HLV_Inter,25,FALSE),IF(AND(WEEKDAY(MC4,2)=1,COUNTIF(Jours_fériés,MC4+1)),MC27-HLOOKUP(MC4+2,Journalier_HLV_Inter,25,FALSE),IF(AND(WEEKDAY(MC4,2)=2,COUNTIF(Jours_fériés,AND(MC4+1,MC4+2))),MC27-HLOOKUP(MC4+3,Journalier_HLV_Inter,25,FALSE),IF(AND(WEEKDAY(MC4,2)=2,COUNTIF(Jours_fériés,MC4+1)),MC27-HLOOKUP(MC4+2,Journalier_HLV_Inter,25,FALSE),IF(AND(WEEKDAY(MC4,2)=3,COUNTIF(Jours_fériés,AND(MC4+1,MC4+2))),MC27-HLOOKUP(MC4+5,Journalier_HLV_Inter,25,FALSE),IF(AND(WEEKDAY(MC4,2)=3,COUNTIF(Jours_fériés,MC4+1)),MC27-HLOOKUP(MC4+2,Journalier_HLV_Inter,25,FALSE),IF(AND(WEEKDAY(MC4,2)=4,COUNTIF(Jours_fériés,MC4+1)),MC27-HLOOKUP(MC4+4,Journalier_HLV_Inter,25,FALSE),IF(AND(WEEKDAY(MC4,2)=4,COUNTIF(Jours_fériés,AND(MC4+1,MC4+4))),MC27-HLOOKUP(MC4+5,Journalier_HLV_Inter,25,FALSE),IF(AND(WEEKDAY(MC4,2)=5,COUNTIF(Jours_fériés,MC4+3)),MC27-HLOOKUP(MC4+4,Journalier_HLV_Inter,25,FALSE),IF(COUNTIF(Week_end,MC4),0,IF(COUNTIF(Jours_fériés,MC4),0,MC27-HLOOKUP(MC4+1,Journalier_HLV_Inter,25,FALSE)))))))))))))</f>
        <v>0</v>
      </c>
      <c r="MD36" s="70">
        <f>IF(WEEKDAY(MD4,2)=5,(MD27-HLOOKUP(MD4+3,Journalier_HLV_Inter,25,FALSE)),IF(AND(WEEKDAY(MD4,2)=1,COUNTIF(Jours_fériés,AND(MD4+1,IE+2))),MD27-HLOOKUP(MD4+3,Journalier_HLV_Inter,25,FALSE),IF(AND(WEEKDAY(MD4,2)=1,COUNTIF(Jours_fériés,MD4+1)),MD27-HLOOKUP(MD4+2,Journalier_HLV_Inter,25,FALSE),IF(AND(WEEKDAY(MD4,2)=2,COUNTIF(Jours_fériés,AND(MD4+1,MD4+2))),MD27-HLOOKUP(MD4+3,Journalier_HLV_Inter,25,FALSE),IF(AND(WEEKDAY(MD4,2)=2,COUNTIF(Jours_fériés,MD4+1)),MD27-HLOOKUP(MD4+2,Journalier_HLV_Inter,25,FALSE),IF(AND(WEEKDAY(MD4,2)=3,COUNTIF(Jours_fériés,AND(MD4+1,MD4+2))),MD27-HLOOKUP(MD4+5,Journalier_HLV_Inter,25,FALSE),IF(AND(WEEKDAY(MD4,2)=3,COUNTIF(Jours_fériés,MD4+1)),MD27-HLOOKUP(MD4+2,Journalier_HLV_Inter,25,FALSE),IF(AND(WEEKDAY(MD4,2)=4,COUNTIF(Jours_fériés,MD4+1)),MD27-HLOOKUP(MD4+4,Journalier_HLV_Inter,25,FALSE),IF(AND(WEEKDAY(MD4,2)=4,COUNTIF(Jours_fériés,AND(MD4+1,MD4+4))),MD27-HLOOKUP(MD4+5,Journalier_HLV_Inter,25,FALSE),IF(AND(WEEKDAY(MD4,2)=5,COUNTIF(Jours_fériés,MD4+3)),MD27-HLOOKUP(MD4+4,Journalier_HLV_Inter,25,FALSE),IF(COUNTIF(Week_end,MD4),0,IF(COUNTIF(Jours_fériés,MD4),0,MD27-HLOOKUP(MD4+1,Journalier_HLV_Inter,25,FALSE)))))))))))))</f>
        <v>0</v>
      </c>
      <c r="ME36" s="70">
        <f>IF(WEEKDAY(ME4,2)=5,(ME27-HLOOKUP(ME4+3,Journalier_HLV_Inter,25,FALSE)),IF(AND(WEEKDAY(ME4,2)=1,COUNTIF(Jours_fériés,AND(ME4+1,IE+2))),ME27-HLOOKUP(ME4+3,Journalier_HLV_Inter,25,FALSE),IF(AND(WEEKDAY(ME4,2)=1,COUNTIF(Jours_fériés,ME4+1)),ME27-HLOOKUP(ME4+2,Journalier_HLV_Inter,25,FALSE),IF(AND(WEEKDAY(ME4,2)=2,COUNTIF(Jours_fériés,AND(ME4+1,ME4+2))),ME27-HLOOKUP(ME4+3,Journalier_HLV_Inter,25,FALSE),IF(AND(WEEKDAY(ME4,2)=2,COUNTIF(Jours_fériés,ME4+1)),ME27-HLOOKUP(ME4+2,Journalier_HLV_Inter,25,FALSE),IF(AND(WEEKDAY(ME4,2)=3,COUNTIF(Jours_fériés,AND(ME4+1,ME4+2))),ME27-HLOOKUP(ME4+5,Journalier_HLV_Inter,25,FALSE),IF(AND(WEEKDAY(ME4,2)=3,COUNTIF(Jours_fériés,ME4+1)),ME27-HLOOKUP(ME4+2,Journalier_HLV_Inter,25,FALSE),IF(AND(WEEKDAY(ME4,2)=4,COUNTIF(Jours_fériés,ME4+1)),ME27-HLOOKUP(ME4+4,Journalier_HLV_Inter,25,FALSE),IF(AND(WEEKDAY(ME4,2)=4,COUNTIF(Jours_fériés,AND(ME4+1,ME4+4))),ME27-HLOOKUP(ME4+5,Journalier_HLV_Inter,25,FALSE),IF(AND(WEEKDAY(ME4,2)=5,COUNTIF(Jours_fériés,ME4+3)),ME27-HLOOKUP(ME4+4,Journalier_HLV_Inter,25,FALSE),IF(COUNTIF(Week_end,ME4),0,IF(COUNTIF(Jours_fériés,ME4),0,ME27-HLOOKUP(ME4+1,Journalier_HLV_Inter,25,FALSE)))))))))))))</f>
        <v>0</v>
      </c>
      <c r="MF36" s="70">
        <f>IF(WEEKDAY(MF4,2)=5,(MF27-HLOOKUP(MF4+3,Journalier_HLV_Inter,25,FALSE)),IF(AND(WEEKDAY(MF4,2)=1,COUNTIF(Jours_fériés,AND(MF4+1,IE+2))),MF27-HLOOKUP(MF4+3,Journalier_HLV_Inter,25,FALSE),IF(AND(WEEKDAY(MF4,2)=1,COUNTIF(Jours_fériés,MF4+1)),MF27-HLOOKUP(MF4+2,Journalier_HLV_Inter,25,FALSE),IF(AND(WEEKDAY(MF4,2)=2,COUNTIF(Jours_fériés,AND(MF4+1,MF4+2))),MF27-HLOOKUP(MF4+3,Journalier_HLV_Inter,25,FALSE),IF(AND(WEEKDAY(MF4,2)=2,COUNTIF(Jours_fériés,MF4+1)),MF27-HLOOKUP(MF4+2,Journalier_HLV_Inter,25,FALSE),IF(AND(WEEKDAY(MF4,2)=3,COUNTIF(Jours_fériés,AND(MF4+1,MF4+2))),MF27-HLOOKUP(MF4+5,Journalier_HLV_Inter,25,FALSE),IF(AND(WEEKDAY(MF4,2)=3,COUNTIF(Jours_fériés,MF4+1)),MF27-HLOOKUP(MF4+2,Journalier_HLV_Inter,25,FALSE),IF(AND(WEEKDAY(MF4,2)=4,COUNTIF(Jours_fériés,MF4+1)),MF27-HLOOKUP(MF4+4,Journalier_HLV_Inter,25,FALSE),IF(AND(WEEKDAY(MF4,2)=4,COUNTIF(Jours_fériés,AND(MF4+1,MF4+4))),MF27-HLOOKUP(MF4+5,Journalier_HLV_Inter,25,FALSE),IF(AND(WEEKDAY(MF4,2)=5,COUNTIF(Jours_fériés,MF4+3)),MF27-HLOOKUP(MF4+4,Journalier_HLV_Inter,25,FALSE),IF(COUNTIF(Week_end,MF4),0,IF(COUNTIF(Jours_fériés,MF4),0,MF27-HLOOKUP(MF4+1,Journalier_HLV_Inter,25,FALSE)))))))))))))</f>
        <v>0</v>
      </c>
      <c r="MG36" s="70">
        <f>IF(WEEKDAY(MG4,2)=5,(MG27-HLOOKUP(MG4+3,Journalier_HLV_Inter,25,FALSE)),IF(AND(WEEKDAY(MG4,2)=1,COUNTIF(Jours_fériés,AND(MG4+1,IE+2))),MG27-HLOOKUP(MG4+3,Journalier_HLV_Inter,25,FALSE),IF(AND(WEEKDAY(MG4,2)=1,COUNTIF(Jours_fériés,MG4+1)),MG27-HLOOKUP(MG4+2,Journalier_HLV_Inter,25,FALSE),IF(AND(WEEKDAY(MG4,2)=2,COUNTIF(Jours_fériés,AND(MG4+1,MG4+2))),MG27-HLOOKUP(MG4+3,Journalier_HLV_Inter,25,FALSE),IF(AND(WEEKDAY(MG4,2)=2,COUNTIF(Jours_fériés,MG4+1)),MG27-HLOOKUP(MG4+2,Journalier_HLV_Inter,25,FALSE),IF(AND(WEEKDAY(MG4,2)=3,COUNTIF(Jours_fériés,AND(MG4+1,MG4+2))),MG27-HLOOKUP(MG4+5,Journalier_HLV_Inter,25,FALSE),IF(AND(WEEKDAY(MG4,2)=3,COUNTIF(Jours_fériés,MG4+1)),MG27-HLOOKUP(MG4+2,Journalier_HLV_Inter,25,FALSE),IF(AND(WEEKDAY(MG4,2)=4,COUNTIF(Jours_fériés,MG4+1)),MG27-HLOOKUP(MG4+4,Journalier_HLV_Inter,25,FALSE),IF(AND(WEEKDAY(MG4,2)=4,COUNTIF(Jours_fériés,AND(MG4+1,MG4+4))),MG27-HLOOKUP(MG4+5,Journalier_HLV_Inter,25,FALSE),IF(AND(WEEKDAY(MG4,2)=5,COUNTIF(Jours_fériés,MG4+3)),MG27-HLOOKUP(MG4+4,Journalier_HLV_Inter,25,FALSE),IF(COUNTIF(Week_end,MG4),0,IF(COUNTIF(Jours_fériés,MG4),0,MG27-HLOOKUP(MG4+1,Journalier_HLV_Inter,25,FALSE)))))))))))))</f>
        <v>0</v>
      </c>
      <c r="MH36" s="70">
        <f>IF(WEEKDAY(MH4,2)=5,(MH27-HLOOKUP(MH4+3,Journalier_HLV_Inter,25,FALSE)),IF(AND(WEEKDAY(MH4,2)=1,COUNTIF(Jours_fériés,AND(MH4+1,IE+2))),MH27-HLOOKUP(MH4+3,Journalier_HLV_Inter,25,FALSE),IF(AND(WEEKDAY(MH4,2)=1,COUNTIF(Jours_fériés,MH4+1)),MH27-HLOOKUP(MH4+2,Journalier_HLV_Inter,25,FALSE),IF(AND(WEEKDAY(MH4,2)=2,COUNTIF(Jours_fériés,AND(MH4+1,MH4+2))),MH27-HLOOKUP(MH4+3,Journalier_HLV_Inter,25,FALSE),IF(AND(WEEKDAY(MH4,2)=2,COUNTIF(Jours_fériés,MH4+1)),MH27-HLOOKUP(MH4+2,Journalier_HLV_Inter,25,FALSE),IF(AND(WEEKDAY(MH4,2)=3,COUNTIF(Jours_fériés,AND(MH4+1,MH4+2))),MH27-HLOOKUP(MH4+5,Journalier_HLV_Inter,25,FALSE),IF(AND(WEEKDAY(MH4,2)=3,COUNTIF(Jours_fériés,MH4+1)),MH27-HLOOKUP(MH4+2,Journalier_HLV_Inter,25,FALSE),IF(AND(WEEKDAY(MH4,2)=4,COUNTIF(Jours_fériés,MH4+1)),MH27-HLOOKUP(MH4+4,Journalier_HLV_Inter,25,FALSE),IF(AND(WEEKDAY(MH4,2)=4,COUNTIF(Jours_fériés,AND(MH4+1,MH4+4))),MH27-HLOOKUP(MH4+5,Journalier_HLV_Inter,25,FALSE),IF(AND(WEEKDAY(MH4,2)=5,COUNTIF(Jours_fériés,MH4+3)),MH27-HLOOKUP(MH4+4,Journalier_HLV_Inter,25,FALSE),IF(COUNTIF(Week_end,MH4),0,IF(COUNTIF(Jours_fériés,MH4),0,MH27-HLOOKUP(MH4+1,Journalier_HLV_Inter,25,FALSE)))))))))))))</f>
        <v>0</v>
      </c>
      <c r="MI36" s="70">
        <f>IF(WEEKDAY(MI4,2)=5,(MI27-HLOOKUP(MI4+3,Journalier_HLV_Inter,25,FALSE)),IF(AND(WEEKDAY(MI4,2)=1,COUNTIF(Jours_fériés,AND(MI4+1,IE+2))),MI27-HLOOKUP(MI4+3,Journalier_HLV_Inter,25,FALSE),IF(AND(WEEKDAY(MI4,2)=1,COUNTIF(Jours_fériés,MI4+1)),MI27-HLOOKUP(MI4+2,Journalier_HLV_Inter,25,FALSE),IF(AND(WEEKDAY(MI4,2)=2,COUNTIF(Jours_fériés,AND(MI4+1,MI4+2))),MI27-HLOOKUP(MI4+3,Journalier_HLV_Inter,25,FALSE),IF(AND(WEEKDAY(MI4,2)=2,COUNTIF(Jours_fériés,MI4+1)),MI27-HLOOKUP(MI4+2,Journalier_HLV_Inter,25,FALSE),IF(AND(WEEKDAY(MI4,2)=3,COUNTIF(Jours_fériés,AND(MI4+1,MI4+2))),MI27-HLOOKUP(MI4+5,Journalier_HLV_Inter,25,FALSE),IF(AND(WEEKDAY(MI4,2)=3,COUNTIF(Jours_fériés,MI4+1)),MI27-HLOOKUP(MI4+2,Journalier_HLV_Inter,25,FALSE),IF(AND(WEEKDAY(MI4,2)=4,COUNTIF(Jours_fériés,MI4+1)),MI27-HLOOKUP(MI4+4,Journalier_HLV_Inter,25,FALSE),IF(AND(WEEKDAY(MI4,2)=4,COUNTIF(Jours_fériés,AND(MI4+1,MI4+4))),MI27-HLOOKUP(MI4+5,Journalier_HLV_Inter,25,FALSE),IF(AND(WEEKDAY(MI4,2)=5,COUNTIF(Jours_fériés,MI4+3)),MI27-HLOOKUP(MI4+4,Journalier_HLV_Inter,25,FALSE),IF(COUNTIF(Week_end,MI4),0,IF(COUNTIF(Jours_fériés,MI4),0,MI27-HLOOKUP(MI4+1,Journalier_HLV_Inter,25,FALSE)))))))))))))</f>
        <v>0</v>
      </c>
      <c r="MJ36" s="70">
        <f>IF(WEEKDAY(MJ4,2)=5,(MJ27-HLOOKUP(MJ4+3,Journalier_HLV_Inter,25,FALSE)),IF(AND(WEEKDAY(MJ4,2)=1,COUNTIF(Jours_fériés,AND(MJ4+1,IE+2))),MJ27-HLOOKUP(MJ4+3,Journalier_HLV_Inter,25,FALSE),IF(AND(WEEKDAY(MJ4,2)=1,COUNTIF(Jours_fériés,MJ4+1)),MJ27-HLOOKUP(MJ4+2,Journalier_HLV_Inter,25,FALSE),IF(AND(WEEKDAY(MJ4,2)=2,COUNTIF(Jours_fériés,AND(MJ4+1,MJ4+2))),MJ27-HLOOKUP(MJ4+3,Journalier_HLV_Inter,25,FALSE),IF(AND(WEEKDAY(MJ4,2)=2,COUNTIF(Jours_fériés,MJ4+1)),MJ27-HLOOKUP(MJ4+2,Journalier_HLV_Inter,25,FALSE),IF(AND(WEEKDAY(MJ4,2)=3,COUNTIF(Jours_fériés,AND(MJ4+1,MJ4+2))),MJ27-HLOOKUP(MJ4+5,Journalier_HLV_Inter,25,FALSE),IF(AND(WEEKDAY(MJ4,2)=3,COUNTIF(Jours_fériés,MJ4+1)),MJ27-HLOOKUP(MJ4+2,Journalier_HLV_Inter,25,FALSE),IF(AND(WEEKDAY(MJ4,2)=4,COUNTIF(Jours_fériés,MJ4+1)),MJ27-HLOOKUP(MJ4+4,Journalier_HLV_Inter,25,FALSE),IF(AND(WEEKDAY(MJ4,2)=4,COUNTIF(Jours_fériés,AND(MJ4+1,MJ4+4))),MJ27-HLOOKUP(MJ4+5,Journalier_HLV_Inter,25,FALSE),IF(AND(WEEKDAY(MJ4,2)=5,COUNTIF(Jours_fériés,MJ4+3)),MJ27-HLOOKUP(MJ4+4,Journalier_HLV_Inter,25,FALSE),IF(COUNTIF(Week_end,MJ4),0,IF(COUNTIF(Jours_fériés,MJ4),0,MJ27-HLOOKUP(MJ4+1,Journalier_HLV_Inter,25,FALSE)))))))))))))</f>
        <v>0</v>
      </c>
      <c r="MK36" s="70">
        <f>IF(WEEKDAY(MK4,2)=5,(MK27-HLOOKUP(MK4+3,Journalier_HLV_Inter,25,FALSE)),IF(AND(WEEKDAY(MK4,2)=1,COUNTIF(Jours_fériés,AND(MK4+1,IE+2))),MK27-HLOOKUP(MK4+3,Journalier_HLV_Inter,25,FALSE),IF(AND(WEEKDAY(MK4,2)=1,COUNTIF(Jours_fériés,MK4+1)),MK27-HLOOKUP(MK4+2,Journalier_HLV_Inter,25,FALSE),IF(AND(WEEKDAY(MK4,2)=2,COUNTIF(Jours_fériés,AND(MK4+1,MK4+2))),MK27-HLOOKUP(MK4+3,Journalier_HLV_Inter,25,FALSE),IF(AND(WEEKDAY(MK4,2)=2,COUNTIF(Jours_fériés,MK4+1)),MK27-HLOOKUP(MK4+2,Journalier_HLV_Inter,25,FALSE),IF(AND(WEEKDAY(MK4,2)=3,COUNTIF(Jours_fériés,AND(MK4+1,MK4+2))),MK27-HLOOKUP(MK4+5,Journalier_HLV_Inter,25,FALSE),IF(AND(WEEKDAY(MK4,2)=3,COUNTIF(Jours_fériés,MK4+1)),MK27-HLOOKUP(MK4+2,Journalier_HLV_Inter,25,FALSE),IF(AND(WEEKDAY(MK4,2)=4,COUNTIF(Jours_fériés,MK4+1)),MK27-HLOOKUP(MK4+4,Journalier_HLV_Inter,25,FALSE),IF(AND(WEEKDAY(MK4,2)=4,COUNTIF(Jours_fériés,AND(MK4+1,MK4+4))),MK27-HLOOKUP(MK4+5,Journalier_HLV_Inter,25,FALSE),IF(AND(WEEKDAY(MK4,2)=5,COUNTIF(Jours_fériés,MK4+3)),MK27-HLOOKUP(MK4+4,Journalier_HLV_Inter,25,FALSE),IF(COUNTIF(Week_end,MK4),0,IF(COUNTIF(Jours_fériés,MK4),0,MK27-HLOOKUP(MK4+1,Journalier_HLV_Inter,25,FALSE)))))))))))))</f>
        <v>0</v>
      </c>
      <c r="ML36" s="70">
        <f>IF(WEEKDAY(ML4,2)=5,(ML27-HLOOKUP(ML4+3,Journalier_HLV_Inter,25,FALSE)),IF(AND(WEEKDAY(ML4,2)=1,COUNTIF(Jours_fériés,AND(ML4+1,IE+2))),ML27-HLOOKUP(ML4+3,Journalier_HLV_Inter,25,FALSE),IF(AND(WEEKDAY(ML4,2)=1,COUNTIF(Jours_fériés,ML4+1)),ML27-HLOOKUP(ML4+2,Journalier_HLV_Inter,25,FALSE),IF(AND(WEEKDAY(ML4,2)=2,COUNTIF(Jours_fériés,AND(ML4+1,ML4+2))),ML27-HLOOKUP(ML4+3,Journalier_HLV_Inter,25,FALSE),IF(AND(WEEKDAY(ML4,2)=2,COUNTIF(Jours_fériés,ML4+1)),ML27-HLOOKUP(ML4+2,Journalier_HLV_Inter,25,FALSE),IF(AND(WEEKDAY(ML4,2)=3,COUNTIF(Jours_fériés,AND(ML4+1,ML4+2))),ML27-HLOOKUP(ML4+5,Journalier_HLV_Inter,25,FALSE),IF(AND(WEEKDAY(ML4,2)=3,COUNTIF(Jours_fériés,ML4+1)),ML27-HLOOKUP(ML4+2,Journalier_HLV_Inter,25,FALSE),IF(AND(WEEKDAY(ML4,2)=4,COUNTIF(Jours_fériés,ML4+1)),ML27-HLOOKUP(ML4+4,Journalier_HLV_Inter,25,FALSE),IF(AND(WEEKDAY(ML4,2)=4,COUNTIF(Jours_fériés,AND(ML4+1,ML4+4))),ML27-HLOOKUP(ML4+5,Journalier_HLV_Inter,25,FALSE),IF(AND(WEEKDAY(ML4,2)=5,COUNTIF(Jours_fériés,ML4+3)),ML27-HLOOKUP(ML4+4,Journalier_HLV_Inter,25,FALSE),IF(COUNTIF(Week_end,ML4),0,IF(COUNTIF(Jours_fériés,ML4),0,ML27-HLOOKUP(ML4+1,Journalier_HLV_Inter,25,FALSE)))))))))))))</f>
        <v>0</v>
      </c>
      <c r="MM36" s="70">
        <f>IF(WEEKDAY(MM4,2)=5,(MM27-HLOOKUP(MM4+3,Journalier_HLV_Inter,25,FALSE)),IF(AND(WEEKDAY(MM4,2)=1,COUNTIF(Jours_fériés,AND(MM4+1,IE+2))),MM27-HLOOKUP(MM4+3,Journalier_HLV_Inter,25,FALSE),IF(AND(WEEKDAY(MM4,2)=1,COUNTIF(Jours_fériés,MM4+1)),MM27-HLOOKUP(MM4+2,Journalier_HLV_Inter,25,FALSE),IF(AND(WEEKDAY(MM4,2)=2,COUNTIF(Jours_fériés,AND(MM4+1,MM4+2))),MM27-HLOOKUP(MM4+3,Journalier_HLV_Inter,25,FALSE),IF(AND(WEEKDAY(MM4,2)=2,COUNTIF(Jours_fériés,MM4+1)),MM27-HLOOKUP(MM4+2,Journalier_HLV_Inter,25,FALSE),IF(AND(WEEKDAY(MM4,2)=3,COUNTIF(Jours_fériés,AND(MM4+1,MM4+2))),MM27-HLOOKUP(MM4+5,Journalier_HLV_Inter,25,FALSE),IF(AND(WEEKDAY(MM4,2)=3,COUNTIF(Jours_fériés,MM4+1)),MM27-HLOOKUP(MM4+2,Journalier_HLV_Inter,25,FALSE),IF(AND(WEEKDAY(MM4,2)=4,COUNTIF(Jours_fériés,MM4+1)),MM27-HLOOKUP(MM4+4,Journalier_HLV_Inter,25,FALSE),IF(AND(WEEKDAY(MM4,2)=4,COUNTIF(Jours_fériés,AND(MM4+1,MM4+4))),MM27-HLOOKUP(MM4+5,Journalier_HLV_Inter,25,FALSE),IF(AND(WEEKDAY(MM4,2)=5,COUNTIF(Jours_fériés,MM4+3)),MM27-HLOOKUP(MM4+4,Journalier_HLV_Inter,25,FALSE),IF(COUNTIF(Week_end,MM4),0,IF(COUNTIF(Jours_fériés,MM4),0,MM27-HLOOKUP(MM4+1,Journalier_HLV_Inter,25,FALSE)))))))))))))</f>
        <v>0</v>
      </c>
      <c r="MN36" s="70">
        <f>IF(WEEKDAY(MN4,2)=5,(MN27-HLOOKUP(MN4+3,Journalier_HLV_Inter,25,FALSE)),IF(AND(WEEKDAY(MN4,2)=1,COUNTIF(Jours_fériés,AND(MN4+1,IE+2))),MN27-HLOOKUP(MN4+3,Journalier_HLV_Inter,25,FALSE),IF(AND(WEEKDAY(MN4,2)=1,COUNTIF(Jours_fériés,MN4+1)),MN27-HLOOKUP(MN4+2,Journalier_HLV_Inter,25,FALSE),IF(AND(WEEKDAY(MN4,2)=2,COUNTIF(Jours_fériés,AND(MN4+1,MN4+2))),MN27-HLOOKUP(MN4+3,Journalier_HLV_Inter,25,FALSE),IF(AND(WEEKDAY(MN4,2)=2,COUNTIF(Jours_fériés,MN4+1)),MN27-HLOOKUP(MN4+2,Journalier_HLV_Inter,25,FALSE),IF(AND(WEEKDAY(MN4,2)=3,COUNTIF(Jours_fériés,AND(MN4+1,MN4+2))),MN27-HLOOKUP(MN4+5,Journalier_HLV_Inter,25,FALSE),IF(AND(WEEKDAY(MN4,2)=3,COUNTIF(Jours_fériés,MN4+1)),MN27-HLOOKUP(MN4+2,Journalier_HLV_Inter,25,FALSE),IF(AND(WEEKDAY(MN4,2)=4,COUNTIF(Jours_fériés,MN4+1)),MN27-HLOOKUP(MN4+4,Journalier_HLV_Inter,25,FALSE),IF(AND(WEEKDAY(MN4,2)=4,COUNTIF(Jours_fériés,AND(MN4+1,MN4+4))),MN27-HLOOKUP(MN4+5,Journalier_HLV_Inter,25,FALSE),IF(AND(WEEKDAY(MN4,2)=5,COUNTIF(Jours_fériés,MN4+3)),MN27-HLOOKUP(MN4+4,Journalier_HLV_Inter,25,FALSE),IF(COUNTIF(Week_end,MN4),0,IF(COUNTIF(Jours_fériés,MN4),0,MN27-HLOOKUP(MN4+1,Journalier_HLV_Inter,25,FALSE)))))))))))))</f>
        <v>0</v>
      </c>
      <c r="MO36" s="70">
        <f>IF(WEEKDAY(MO4,2)=5,(MO27-HLOOKUP(MO4+3,Journalier_HLV_Inter,25,FALSE)),IF(AND(WEEKDAY(MO4,2)=1,COUNTIF(Jours_fériés,AND(MO4+1,IE+2))),MO27-HLOOKUP(MO4+3,Journalier_HLV_Inter,25,FALSE),IF(AND(WEEKDAY(MO4,2)=1,COUNTIF(Jours_fériés,MO4+1)),MO27-HLOOKUP(MO4+2,Journalier_HLV_Inter,25,FALSE),IF(AND(WEEKDAY(MO4,2)=2,COUNTIF(Jours_fériés,AND(MO4+1,MO4+2))),MO27-HLOOKUP(MO4+3,Journalier_HLV_Inter,25,FALSE),IF(AND(WEEKDAY(MO4,2)=2,COUNTIF(Jours_fériés,MO4+1)),MO27-HLOOKUP(MO4+2,Journalier_HLV_Inter,25,FALSE),IF(AND(WEEKDAY(MO4,2)=3,COUNTIF(Jours_fériés,AND(MO4+1,MO4+2))),MO27-HLOOKUP(MO4+5,Journalier_HLV_Inter,25,FALSE),IF(AND(WEEKDAY(MO4,2)=3,COUNTIF(Jours_fériés,MO4+1)),MO27-HLOOKUP(MO4+2,Journalier_HLV_Inter,25,FALSE),IF(AND(WEEKDAY(MO4,2)=4,COUNTIF(Jours_fériés,MO4+1)),MO27-HLOOKUP(MO4+4,Journalier_HLV_Inter,25,FALSE),IF(AND(WEEKDAY(MO4,2)=4,COUNTIF(Jours_fériés,AND(MO4+1,MO4+4))),MO27-HLOOKUP(MO4+5,Journalier_HLV_Inter,25,FALSE),IF(AND(WEEKDAY(MO4,2)=5,COUNTIF(Jours_fériés,MO4+3)),MO27-HLOOKUP(MO4+4,Journalier_HLV_Inter,25,FALSE),IF(COUNTIF(Week_end,MO4),0,IF(COUNTIF(Jours_fériés,MO4),0,MO27-HLOOKUP(MO4+1,Journalier_HLV_Inter,25,FALSE)))))))))))))</f>
        <v>0</v>
      </c>
      <c r="MP36" s="70">
        <f>IF(WEEKDAY(MP4,2)=5,(MP27-HLOOKUP(MP4+3,Journalier_HLV_Inter,25,FALSE)),IF(AND(WEEKDAY(MP4,2)=1,COUNTIF(Jours_fériés,AND(MP4+1,IE+2))),MP27-HLOOKUP(MP4+3,Journalier_HLV_Inter,25,FALSE),IF(AND(WEEKDAY(MP4,2)=1,COUNTIF(Jours_fériés,MP4+1)),MP27-HLOOKUP(MP4+2,Journalier_HLV_Inter,25,FALSE),IF(AND(WEEKDAY(MP4,2)=2,COUNTIF(Jours_fériés,AND(MP4+1,MP4+2))),MP27-HLOOKUP(MP4+3,Journalier_HLV_Inter,25,FALSE),IF(AND(WEEKDAY(MP4,2)=2,COUNTIF(Jours_fériés,MP4+1)),MP27-HLOOKUP(MP4+2,Journalier_HLV_Inter,25,FALSE),IF(AND(WEEKDAY(MP4,2)=3,COUNTIF(Jours_fériés,AND(MP4+1,MP4+2))),MP27-HLOOKUP(MP4+5,Journalier_HLV_Inter,25,FALSE),IF(AND(WEEKDAY(MP4,2)=3,COUNTIF(Jours_fériés,MP4+1)),MP27-HLOOKUP(MP4+2,Journalier_HLV_Inter,25,FALSE),IF(AND(WEEKDAY(MP4,2)=4,COUNTIF(Jours_fériés,MP4+1)),MP27-HLOOKUP(MP4+4,Journalier_HLV_Inter,25,FALSE),IF(AND(WEEKDAY(MP4,2)=4,COUNTIF(Jours_fériés,AND(MP4+1,MP4+4))),MP27-HLOOKUP(MP4+5,Journalier_HLV_Inter,25,FALSE),IF(AND(WEEKDAY(MP4,2)=5,COUNTIF(Jours_fériés,MP4+3)),MP27-HLOOKUP(MP4+4,Journalier_HLV_Inter,25,FALSE),IF(COUNTIF(Week_end,MP4),0,IF(COUNTIF(Jours_fériés,MP4),0,MP27-HLOOKUP(MP4+1,Journalier_HLV_Inter,25,FALSE)))))))))))))</f>
        <v>0</v>
      </c>
      <c r="MQ36" s="70">
        <f>IF(WEEKDAY(MQ4,2)=5,(MQ27-HLOOKUP(MQ4+3,Journalier_HLV_Inter,25,FALSE)),IF(AND(WEEKDAY(MQ4,2)=1,COUNTIF(Jours_fériés,AND(MQ4+1,IE+2))),MQ27-HLOOKUP(MQ4+3,Journalier_HLV_Inter,25,FALSE),IF(AND(WEEKDAY(MQ4,2)=1,COUNTIF(Jours_fériés,MQ4+1)),MQ27-HLOOKUP(MQ4+2,Journalier_HLV_Inter,25,FALSE),IF(AND(WEEKDAY(MQ4,2)=2,COUNTIF(Jours_fériés,AND(MQ4+1,MQ4+2))),MQ27-HLOOKUP(MQ4+3,Journalier_HLV_Inter,25,FALSE),IF(AND(WEEKDAY(MQ4,2)=2,COUNTIF(Jours_fériés,MQ4+1)),MQ27-HLOOKUP(MQ4+2,Journalier_HLV_Inter,25,FALSE),IF(AND(WEEKDAY(MQ4,2)=3,COUNTIF(Jours_fériés,AND(MQ4+1,MQ4+2))),MQ27-HLOOKUP(MQ4+5,Journalier_HLV_Inter,25,FALSE),IF(AND(WEEKDAY(MQ4,2)=3,COUNTIF(Jours_fériés,MQ4+1)),MQ27-HLOOKUP(MQ4+2,Journalier_HLV_Inter,25,FALSE),IF(AND(WEEKDAY(MQ4,2)=4,COUNTIF(Jours_fériés,MQ4+1)),MQ27-HLOOKUP(MQ4+4,Journalier_HLV_Inter,25,FALSE),IF(AND(WEEKDAY(MQ4,2)=4,COUNTIF(Jours_fériés,AND(MQ4+1,MQ4+4))),MQ27-HLOOKUP(MQ4+5,Journalier_HLV_Inter,25,FALSE),IF(AND(WEEKDAY(MQ4,2)=5,COUNTIF(Jours_fériés,MQ4+3)),MQ27-HLOOKUP(MQ4+4,Journalier_HLV_Inter,25,FALSE),IF(COUNTIF(Week_end,MQ4),0,IF(COUNTIF(Jours_fériés,MQ4),0,MQ27-HLOOKUP(MQ4+1,Journalier_HLV_Inter,25,FALSE)))))))))))))</f>
        <v>0</v>
      </c>
      <c r="MR36" s="70">
        <f>IF(WEEKDAY(MR4,2)=5,(MR27-HLOOKUP(MR4+3,Journalier_HLV_Inter,25,FALSE)),IF(AND(WEEKDAY(MR4,2)=1,COUNTIF(Jours_fériés,AND(MR4+1,IE+2))),MR27-HLOOKUP(MR4+3,Journalier_HLV_Inter,25,FALSE),IF(AND(WEEKDAY(MR4,2)=1,COUNTIF(Jours_fériés,MR4+1)),MR27-HLOOKUP(MR4+2,Journalier_HLV_Inter,25,FALSE),IF(AND(WEEKDAY(MR4,2)=2,COUNTIF(Jours_fériés,AND(MR4+1,MR4+2))),MR27-HLOOKUP(MR4+3,Journalier_HLV_Inter,25,FALSE),IF(AND(WEEKDAY(MR4,2)=2,COUNTIF(Jours_fériés,MR4+1)),MR27-HLOOKUP(MR4+2,Journalier_HLV_Inter,25,FALSE),IF(AND(WEEKDAY(MR4,2)=3,COUNTIF(Jours_fériés,AND(MR4+1,MR4+2))),MR27-HLOOKUP(MR4+5,Journalier_HLV_Inter,25,FALSE),IF(AND(WEEKDAY(MR4,2)=3,COUNTIF(Jours_fériés,MR4+1)),MR27-HLOOKUP(MR4+2,Journalier_HLV_Inter,25,FALSE),IF(AND(WEEKDAY(MR4,2)=4,COUNTIF(Jours_fériés,MR4+1)),MR27-HLOOKUP(MR4+4,Journalier_HLV_Inter,25,FALSE),IF(AND(WEEKDAY(MR4,2)=4,COUNTIF(Jours_fériés,AND(MR4+1,MR4+4))),MR27-HLOOKUP(MR4+5,Journalier_HLV_Inter,25,FALSE),IF(AND(WEEKDAY(MR4,2)=5,COUNTIF(Jours_fériés,MR4+3)),MR27-HLOOKUP(MR4+4,Journalier_HLV_Inter,25,FALSE),IF(COUNTIF(Week_end,MR4),0,IF(COUNTIF(Jours_fériés,MR4),0,MR27-HLOOKUP(MR4+1,Journalier_HLV_Inter,25,FALSE)))))))))))))</f>
        <v>0</v>
      </c>
      <c r="MS36" s="70">
        <f>IF(WEEKDAY(MS4,2)=5,(MS27-HLOOKUP(MS4+3,Journalier_HLV_Inter,25,FALSE)),IF(AND(WEEKDAY(MS4,2)=1,COUNTIF(Jours_fériés,AND(MS4+1,IE+2))),MS27-HLOOKUP(MS4+3,Journalier_HLV_Inter,25,FALSE),IF(AND(WEEKDAY(MS4,2)=1,COUNTIF(Jours_fériés,MS4+1)),MS27-HLOOKUP(MS4+2,Journalier_HLV_Inter,25,FALSE),IF(AND(WEEKDAY(MS4,2)=2,COUNTIF(Jours_fériés,AND(MS4+1,MS4+2))),MS27-HLOOKUP(MS4+3,Journalier_HLV_Inter,25,FALSE),IF(AND(WEEKDAY(MS4,2)=2,COUNTIF(Jours_fériés,MS4+1)),MS27-HLOOKUP(MS4+2,Journalier_HLV_Inter,25,FALSE),IF(AND(WEEKDAY(MS4,2)=3,COUNTIF(Jours_fériés,AND(MS4+1,MS4+2))),MS27-HLOOKUP(MS4+5,Journalier_HLV_Inter,25,FALSE),IF(AND(WEEKDAY(MS4,2)=3,COUNTIF(Jours_fériés,MS4+1)),MS27-HLOOKUP(MS4+2,Journalier_HLV_Inter,25,FALSE),IF(AND(WEEKDAY(MS4,2)=4,COUNTIF(Jours_fériés,MS4+1)),MS27-HLOOKUP(MS4+4,Journalier_HLV_Inter,25,FALSE),IF(AND(WEEKDAY(MS4,2)=4,COUNTIF(Jours_fériés,AND(MS4+1,MS4+4))),MS27-HLOOKUP(MS4+5,Journalier_HLV_Inter,25,FALSE),IF(AND(WEEKDAY(MS4,2)=5,COUNTIF(Jours_fériés,MS4+3)),MS27-HLOOKUP(MS4+4,Journalier_HLV_Inter,25,FALSE),IF(COUNTIF(Week_end,MS4),0,IF(COUNTIF(Jours_fériés,MS4),0,MS27-HLOOKUP(MS4+1,Journalier_HLV_Inter,25,FALSE)))))))))))))</f>
        <v>0</v>
      </c>
      <c r="MT36" s="70">
        <f>IF(WEEKDAY(MT4,2)=5,(MT27-HLOOKUP(MT4+3,Journalier_HLV_Inter,25,FALSE)),IF(AND(WEEKDAY(MT4,2)=1,COUNTIF(Jours_fériés,AND(MT4+1,IE+2))),MT27-HLOOKUP(MT4+3,Journalier_HLV_Inter,25,FALSE),IF(AND(WEEKDAY(MT4,2)=1,COUNTIF(Jours_fériés,MT4+1)),MT27-HLOOKUP(MT4+2,Journalier_HLV_Inter,25,FALSE),IF(AND(WEEKDAY(MT4,2)=2,COUNTIF(Jours_fériés,AND(MT4+1,MT4+2))),MT27-HLOOKUP(MT4+3,Journalier_HLV_Inter,25,FALSE),IF(AND(WEEKDAY(MT4,2)=2,COUNTIF(Jours_fériés,MT4+1)),MT27-HLOOKUP(MT4+2,Journalier_HLV_Inter,25,FALSE),IF(AND(WEEKDAY(MT4,2)=3,COUNTIF(Jours_fériés,AND(MT4+1,MT4+2))),MT27-HLOOKUP(MT4+5,Journalier_HLV_Inter,25,FALSE),IF(AND(WEEKDAY(MT4,2)=3,COUNTIF(Jours_fériés,MT4+1)),MT27-HLOOKUP(MT4+2,Journalier_HLV_Inter,25,FALSE),IF(AND(WEEKDAY(MT4,2)=4,COUNTIF(Jours_fériés,MT4+1)),MT27-HLOOKUP(MT4+4,Journalier_HLV_Inter,25,FALSE),IF(AND(WEEKDAY(MT4,2)=4,COUNTIF(Jours_fériés,AND(MT4+1,MT4+4))),MT27-HLOOKUP(MT4+5,Journalier_HLV_Inter,25,FALSE),IF(AND(WEEKDAY(MT4,2)=5,COUNTIF(Jours_fériés,MT4+3)),MT27-HLOOKUP(MT4+4,Journalier_HLV_Inter,25,FALSE),IF(COUNTIF(Week_end,MT4),0,IF(COUNTIF(Jours_fériés,MT4),0,MT27-HLOOKUP(MT4+1,Journalier_HLV_Inter,25,FALSE)))))))))))))</f>
        <v>0</v>
      </c>
      <c r="MU36" s="70">
        <f>IF(WEEKDAY(MU4,2)=5,(MU27-HLOOKUP(MU4+3,Journalier_HLV_Inter,25,FALSE)),IF(AND(WEEKDAY(MU4,2)=1,COUNTIF(Jours_fériés,AND(MU4+1,IE+2))),MU27-HLOOKUP(MU4+3,Journalier_HLV_Inter,25,FALSE),IF(AND(WEEKDAY(MU4,2)=1,COUNTIF(Jours_fériés,MU4+1)),MU27-HLOOKUP(MU4+2,Journalier_HLV_Inter,25,FALSE),IF(AND(WEEKDAY(MU4,2)=2,COUNTIF(Jours_fériés,AND(MU4+1,MU4+2))),MU27-HLOOKUP(MU4+3,Journalier_HLV_Inter,25,FALSE),IF(AND(WEEKDAY(MU4,2)=2,COUNTIF(Jours_fériés,MU4+1)),MU27-HLOOKUP(MU4+2,Journalier_HLV_Inter,25,FALSE),IF(AND(WEEKDAY(MU4,2)=3,COUNTIF(Jours_fériés,AND(MU4+1,MU4+2))),MU27-HLOOKUP(MU4+5,Journalier_HLV_Inter,25,FALSE),IF(AND(WEEKDAY(MU4,2)=3,COUNTIF(Jours_fériés,MU4+1)),MU27-HLOOKUP(MU4+2,Journalier_HLV_Inter,25,FALSE),IF(AND(WEEKDAY(MU4,2)=4,COUNTIF(Jours_fériés,MU4+1)),MU27-HLOOKUP(MU4+4,Journalier_HLV_Inter,25,FALSE),IF(AND(WEEKDAY(MU4,2)=4,COUNTIF(Jours_fériés,AND(MU4+1,MU4+4))),MU27-HLOOKUP(MU4+5,Journalier_HLV_Inter,25,FALSE),IF(AND(WEEKDAY(MU4,2)=5,COUNTIF(Jours_fériés,MU4+3)),MU27-HLOOKUP(MU4+4,Journalier_HLV_Inter,25,FALSE),IF(COUNTIF(Week_end,MU4),0,IF(COUNTIF(Jours_fériés,MU4),0,MU27-HLOOKUP(MU4+1,Journalier_HLV_Inter,25,FALSE)))))))))))))</f>
        <v>0</v>
      </c>
      <c r="MV36" s="70">
        <f>IF(WEEKDAY(MV4,2)=5,(MV27-HLOOKUP(MV4+3,Journalier_HLV_Inter,25,FALSE)),IF(AND(WEEKDAY(MV4,2)=1,COUNTIF(Jours_fériés,AND(MV4+1,IE+2))),MV27-HLOOKUP(MV4+3,Journalier_HLV_Inter,25,FALSE),IF(AND(WEEKDAY(MV4,2)=1,COUNTIF(Jours_fériés,MV4+1)),MV27-HLOOKUP(MV4+2,Journalier_HLV_Inter,25,FALSE),IF(AND(WEEKDAY(MV4,2)=2,COUNTIF(Jours_fériés,AND(MV4+1,MV4+2))),MV27-HLOOKUP(MV4+3,Journalier_HLV_Inter,25,FALSE),IF(AND(WEEKDAY(MV4,2)=2,COUNTIF(Jours_fériés,MV4+1)),MV27-HLOOKUP(MV4+2,Journalier_HLV_Inter,25,FALSE),IF(AND(WEEKDAY(MV4,2)=3,COUNTIF(Jours_fériés,AND(MV4+1,MV4+2))),MV27-HLOOKUP(MV4+5,Journalier_HLV_Inter,25,FALSE),IF(AND(WEEKDAY(MV4,2)=3,COUNTIF(Jours_fériés,MV4+1)),MV27-HLOOKUP(MV4+2,Journalier_HLV_Inter,25,FALSE),IF(AND(WEEKDAY(MV4,2)=4,COUNTIF(Jours_fériés,MV4+1)),MV27-HLOOKUP(MV4+4,Journalier_HLV_Inter,25,FALSE),IF(AND(WEEKDAY(MV4,2)=4,COUNTIF(Jours_fériés,AND(MV4+1,MV4+4))),MV27-HLOOKUP(MV4+5,Journalier_HLV_Inter,25,FALSE),IF(AND(WEEKDAY(MV4,2)=5,COUNTIF(Jours_fériés,MV4+3)),MV27-HLOOKUP(MV4+4,Journalier_HLV_Inter,25,FALSE),IF(COUNTIF(Week_end,MV4),0,IF(COUNTIF(Jours_fériés,MV4),0,MV27-HLOOKUP(MV4+1,Journalier_HLV_Inter,25,FALSE)))))))))))))</f>
        <v>0</v>
      </c>
      <c r="MW36" s="70">
        <f>IF(WEEKDAY(MW4,2)=5,(MW27-HLOOKUP(MW4+3,Journalier_HLV_Inter,25,FALSE)),IF(AND(WEEKDAY(MW4,2)=1,COUNTIF(Jours_fériés,AND(MW4+1,IE+2))),MW27-HLOOKUP(MW4+3,Journalier_HLV_Inter,25,FALSE),IF(AND(WEEKDAY(MW4,2)=1,COUNTIF(Jours_fériés,MW4+1)),MW27-HLOOKUP(MW4+2,Journalier_HLV_Inter,25,FALSE),IF(AND(WEEKDAY(MW4,2)=2,COUNTIF(Jours_fériés,AND(MW4+1,MW4+2))),MW27-HLOOKUP(MW4+3,Journalier_HLV_Inter,25,FALSE),IF(AND(WEEKDAY(MW4,2)=2,COUNTIF(Jours_fériés,MW4+1)),MW27-HLOOKUP(MW4+2,Journalier_HLV_Inter,25,FALSE),IF(AND(WEEKDAY(MW4,2)=3,COUNTIF(Jours_fériés,AND(MW4+1,MW4+2))),MW27-HLOOKUP(MW4+5,Journalier_HLV_Inter,25,FALSE),IF(AND(WEEKDAY(MW4,2)=3,COUNTIF(Jours_fériés,MW4+1)),MW27-HLOOKUP(MW4+2,Journalier_HLV_Inter,25,FALSE),IF(AND(WEEKDAY(MW4,2)=4,COUNTIF(Jours_fériés,MW4+1)),MW27-HLOOKUP(MW4+4,Journalier_HLV_Inter,25,FALSE),IF(AND(WEEKDAY(MW4,2)=4,COUNTIF(Jours_fériés,AND(MW4+1,MW4+4))),MW27-HLOOKUP(MW4+5,Journalier_HLV_Inter,25,FALSE),IF(AND(WEEKDAY(MW4,2)=5,COUNTIF(Jours_fériés,MW4+3)),MW27-HLOOKUP(MW4+4,Journalier_HLV_Inter,25,FALSE),IF(COUNTIF(Week_end,MW4),0,IF(COUNTIF(Jours_fériés,MW4),0,MW27-HLOOKUP(MW4+1,Journalier_HLV_Inter,25,FALSE)))))))))))))</f>
        <v>0</v>
      </c>
      <c r="MX36" s="70">
        <f>IF(WEEKDAY(MX4,2)=5,(MX27-HLOOKUP(MX4+3,Journalier_HLV_Inter,25,FALSE)),IF(AND(WEEKDAY(MX4,2)=1,COUNTIF(Jours_fériés,AND(MX4+1,IE+2))),MX27-HLOOKUP(MX4+3,Journalier_HLV_Inter,25,FALSE),IF(AND(WEEKDAY(MX4,2)=1,COUNTIF(Jours_fériés,MX4+1)),MX27-HLOOKUP(MX4+2,Journalier_HLV_Inter,25,FALSE),IF(AND(WEEKDAY(MX4,2)=2,COUNTIF(Jours_fériés,AND(MX4+1,MX4+2))),MX27-HLOOKUP(MX4+3,Journalier_HLV_Inter,25,FALSE),IF(AND(WEEKDAY(MX4,2)=2,COUNTIF(Jours_fériés,MX4+1)),MX27-HLOOKUP(MX4+2,Journalier_HLV_Inter,25,FALSE),IF(AND(WEEKDAY(MX4,2)=3,COUNTIF(Jours_fériés,AND(MX4+1,MX4+2))),MX27-HLOOKUP(MX4+5,Journalier_HLV_Inter,25,FALSE),IF(AND(WEEKDAY(MX4,2)=3,COUNTIF(Jours_fériés,MX4+1)),MX27-HLOOKUP(MX4+2,Journalier_HLV_Inter,25,FALSE),IF(AND(WEEKDAY(MX4,2)=4,COUNTIF(Jours_fériés,MX4+1)),MX27-HLOOKUP(MX4+4,Journalier_HLV_Inter,25,FALSE),IF(AND(WEEKDAY(MX4,2)=4,COUNTIF(Jours_fériés,AND(MX4+1,MX4+4))),MX27-HLOOKUP(MX4+5,Journalier_HLV_Inter,25,FALSE),IF(AND(WEEKDAY(MX4,2)=5,COUNTIF(Jours_fériés,MX4+3)),MX27-HLOOKUP(MX4+4,Journalier_HLV_Inter,25,FALSE),IF(COUNTIF(Week_end,MX4),0,IF(COUNTIF(Jours_fériés,MX4),0,MX27-HLOOKUP(MX4+1,Journalier_HLV_Inter,25,FALSE)))))))))))))</f>
        <v>0</v>
      </c>
      <c r="MY36" s="70">
        <f>IF(WEEKDAY(MY4,2)=5,(MY27-HLOOKUP(MY4+3,Journalier_HLV_Inter,25,FALSE)),IF(AND(WEEKDAY(MY4,2)=1,COUNTIF(Jours_fériés,AND(MY4+1,IE+2))),MY27-HLOOKUP(MY4+3,Journalier_HLV_Inter,25,FALSE),IF(AND(WEEKDAY(MY4,2)=1,COUNTIF(Jours_fériés,MY4+1)),MY27-HLOOKUP(MY4+2,Journalier_HLV_Inter,25,FALSE),IF(AND(WEEKDAY(MY4,2)=2,COUNTIF(Jours_fériés,AND(MY4+1,MY4+2))),MY27-HLOOKUP(MY4+3,Journalier_HLV_Inter,25,FALSE),IF(AND(WEEKDAY(MY4,2)=2,COUNTIF(Jours_fériés,MY4+1)),MY27-HLOOKUP(MY4+2,Journalier_HLV_Inter,25,FALSE),IF(AND(WEEKDAY(MY4,2)=3,COUNTIF(Jours_fériés,AND(MY4+1,MY4+2))),MY27-HLOOKUP(MY4+5,Journalier_HLV_Inter,25,FALSE),IF(AND(WEEKDAY(MY4,2)=3,COUNTIF(Jours_fériés,MY4+1)),MY27-HLOOKUP(MY4+2,Journalier_HLV_Inter,25,FALSE),IF(AND(WEEKDAY(MY4,2)=4,COUNTIF(Jours_fériés,MY4+1)),MY27-HLOOKUP(MY4+4,Journalier_HLV_Inter,25,FALSE),IF(AND(WEEKDAY(MY4,2)=4,COUNTIF(Jours_fériés,AND(MY4+1,MY4+4))),MY27-HLOOKUP(MY4+5,Journalier_HLV_Inter,25,FALSE),IF(AND(WEEKDAY(MY4,2)=5,COUNTIF(Jours_fériés,MY4+3)),MY27-HLOOKUP(MY4+4,Journalier_HLV_Inter,25,FALSE),IF(COUNTIF(Week_end,MY4),0,IF(COUNTIF(Jours_fériés,MY4),0,MY27-HLOOKUP(MY4+1,Journalier_HLV_Inter,25,FALSE)))))))))))))</f>
        <v>0</v>
      </c>
      <c r="MZ36" s="70">
        <f>IF(WEEKDAY(MZ4,2)=5,(MZ27-HLOOKUP(MZ4+3,Journalier_HLV_Inter,25,FALSE)),IF(AND(WEEKDAY(MZ4,2)=1,COUNTIF(Jours_fériés,AND(MZ4+1,IE+2))),MZ27-HLOOKUP(MZ4+3,Journalier_HLV_Inter,25,FALSE),IF(AND(WEEKDAY(MZ4,2)=1,COUNTIF(Jours_fériés,MZ4+1)),MZ27-HLOOKUP(MZ4+2,Journalier_HLV_Inter,25,FALSE),IF(AND(WEEKDAY(MZ4,2)=2,COUNTIF(Jours_fériés,AND(MZ4+1,MZ4+2))),MZ27-HLOOKUP(MZ4+3,Journalier_HLV_Inter,25,FALSE),IF(AND(WEEKDAY(MZ4,2)=2,COUNTIF(Jours_fériés,MZ4+1)),MZ27-HLOOKUP(MZ4+2,Journalier_HLV_Inter,25,FALSE),IF(AND(WEEKDAY(MZ4,2)=3,COUNTIF(Jours_fériés,AND(MZ4+1,MZ4+2))),MZ27-HLOOKUP(MZ4+5,Journalier_HLV_Inter,25,FALSE),IF(AND(WEEKDAY(MZ4,2)=3,COUNTIF(Jours_fériés,MZ4+1)),MZ27-HLOOKUP(MZ4+2,Journalier_HLV_Inter,25,FALSE),IF(AND(WEEKDAY(MZ4,2)=4,COUNTIF(Jours_fériés,MZ4+1)),MZ27-HLOOKUP(MZ4+4,Journalier_HLV_Inter,25,FALSE),IF(AND(WEEKDAY(MZ4,2)=4,COUNTIF(Jours_fériés,AND(MZ4+1,MZ4+4))),MZ27-HLOOKUP(MZ4+5,Journalier_HLV_Inter,25,FALSE),IF(AND(WEEKDAY(MZ4,2)=5,COUNTIF(Jours_fériés,MZ4+3)),MZ27-HLOOKUP(MZ4+4,Journalier_HLV_Inter,25,FALSE),IF(COUNTIF(Week_end,MZ4),0,IF(COUNTIF(Jours_fériés,MZ4),0,MZ27-HLOOKUP(MZ4+1,Journalier_HLV_Inter,25,FALSE)))))))))))))</f>
        <v>0</v>
      </c>
      <c r="NA36" s="70">
        <f>IF(WEEKDAY(NA4,2)=5,(NA27-HLOOKUP(NA4+3,Journalier_HLV_Inter,25,FALSE)),IF(AND(WEEKDAY(NA4,2)=1,COUNTIF(Jours_fériés,AND(NA4+1,IE+2))),NA27-HLOOKUP(NA4+3,Journalier_HLV_Inter,25,FALSE),IF(AND(WEEKDAY(NA4,2)=1,COUNTIF(Jours_fériés,NA4+1)),NA27-HLOOKUP(NA4+2,Journalier_HLV_Inter,25,FALSE),IF(AND(WEEKDAY(NA4,2)=2,COUNTIF(Jours_fériés,AND(NA4+1,NA4+2))),NA27-HLOOKUP(NA4+3,Journalier_HLV_Inter,25,FALSE),IF(AND(WEEKDAY(NA4,2)=2,COUNTIF(Jours_fériés,NA4+1)),NA27-HLOOKUP(NA4+2,Journalier_HLV_Inter,25,FALSE),IF(AND(WEEKDAY(NA4,2)=3,COUNTIF(Jours_fériés,AND(NA4+1,NA4+2))),NA27-HLOOKUP(NA4+5,Journalier_HLV_Inter,25,FALSE),IF(AND(WEEKDAY(NA4,2)=3,COUNTIF(Jours_fériés,NA4+1)),NA27-HLOOKUP(NA4+2,Journalier_HLV_Inter,25,FALSE),IF(AND(WEEKDAY(NA4,2)=4,COUNTIF(Jours_fériés,NA4+1)),NA27-HLOOKUP(NA4+4,Journalier_HLV_Inter,25,FALSE),IF(AND(WEEKDAY(NA4,2)=4,COUNTIF(Jours_fériés,AND(NA4+1,NA4+4))),NA27-HLOOKUP(NA4+5,Journalier_HLV_Inter,25,FALSE),IF(AND(WEEKDAY(NA4,2)=5,COUNTIF(Jours_fériés,NA4+3)),NA27-HLOOKUP(NA4+4,Journalier_HLV_Inter,25,FALSE),IF(COUNTIF(Week_end,NA4),0,IF(COUNTIF(Jours_fériés,NA4),0,NA27-HLOOKUP(NA4+1,Journalier_HLV_Inter,25,FALSE)))))))))))))</f>
        <v>0</v>
      </c>
      <c r="NB36" s="70" t="e">
        <f>IF(WEEKDAY(NB4,2)=5,(NB27-HLOOKUP(NB4+3,Journalier_HLV_Inter,25,FALSE)),IF(AND(WEEKDAY(NB4,2)=1,COUNTIF(Jours_fériés,AND(NB4+1,IE+2))),NB27-HLOOKUP(NB4+3,Journalier_HLV_Inter,25,FALSE),IF(AND(WEEKDAY(NB4,2)=1,COUNTIF(Jours_fériés,NB4+1)),NB27-HLOOKUP(NB4+2,Journalier_HLV_Inter,25,FALSE),IF(AND(WEEKDAY(NB4,2)=2,COUNTIF(Jours_fériés,AND(NB4+1,NB4+2))),NB27-HLOOKUP(NB4+3,Journalier_HLV_Inter,25,FALSE),IF(AND(WEEKDAY(NB4,2)=2,COUNTIF(Jours_fériés,NB4+1)),NB27-HLOOKUP(NB4+2,Journalier_HLV_Inter,25,FALSE),IF(AND(WEEKDAY(NB4,2)=3,COUNTIF(Jours_fériés,AND(NB4+1,NB4+2))),NB27-HLOOKUP(NB4+5,Journalier_HLV_Inter,25,FALSE),IF(AND(WEEKDAY(NB4,2)=3,COUNTIF(Jours_fériés,NB4+1)),NB27-HLOOKUP(NB4+2,Journalier_HLV_Inter,25,FALSE),IF(AND(WEEKDAY(NB4,2)=4,COUNTIF(Jours_fériés,NB4+1)),NB27-HLOOKUP(NB4+4,Journalier_HLV_Inter,25,FALSE),IF(AND(WEEKDAY(NB4,2)=4,COUNTIF(Jours_fériés,AND(NB4+1,NB4+4))),NB27-HLOOKUP(NB4+5,Journalier_HLV_Inter,25,FALSE),IF(AND(WEEKDAY(NB4,2)=5,COUNTIF(Jours_fériés,NB4+3)),NB27-HLOOKUP(NB4+4,Journalier_HLV_Inter,25,FALSE),IF(COUNTIF(Week_end,NB4),0,IF(COUNTIF(Jours_fériés,NB4),0,NB27-HLOOKUP(NB4+1,Journalier_HLV_Inter,25,FALSE)))))))))))))</f>
        <v>#N/A</v>
      </c>
      <c r="NC36" s="70">
        <f>IF(WEEKDAY(NC4,2)=5,(NC27-HLOOKUP(NC4+3,Journalier_HLV_Inter,25,FALSE)),IF(AND(WEEKDAY(NC4,2)=1,COUNTIF(Jours_fériés,AND(NC4+1,IE+2))),NC27-HLOOKUP(NC4+3,Journalier_HLV_Inter,25,FALSE),IF(AND(WEEKDAY(NC4,2)=1,COUNTIF(Jours_fériés,NC4+1)),NC27-HLOOKUP(NC4+2,Journalier_HLV_Inter,25,FALSE),IF(AND(WEEKDAY(NC4,2)=2,COUNTIF(Jours_fériés,AND(NC4+1,NC4+2))),NC27-HLOOKUP(NC4+3,Journalier_HLV_Inter,25,FALSE),IF(AND(WEEKDAY(NC4,2)=2,COUNTIF(Jours_fériés,NC4+1)),NC27-HLOOKUP(NC4+2,Journalier_HLV_Inter,25,FALSE),IF(AND(WEEKDAY(NC4,2)=3,COUNTIF(Jours_fériés,AND(NC4+1,NC4+2))),NC27-HLOOKUP(NC4+5,Journalier_HLV_Inter,25,FALSE),IF(AND(WEEKDAY(NC4,2)=3,COUNTIF(Jours_fériés,NC4+1)),NC27-HLOOKUP(NC4+2,Journalier_HLV_Inter,25,FALSE),IF(AND(WEEKDAY(NC4,2)=4,COUNTIF(Jours_fériés,NC4+1)),NC27-HLOOKUP(NC4+4,Journalier_HLV_Inter,25,FALSE),IF(AND(WEEKDAY(NC4,2)=4,COUNTIF(Jours_fériés,AND(NC4+1,NC4+4))),NC27-HLOOKUP(NC4+5,Journalier_HLV_Inter,25,FALSE),IF(AND(WEEKDAY(NC4,2)=5,COUNTIF(Jours_fériés,NC4+3)),NC27-HLOOKUP(NC4+4,Journalier_HLV_Inter,25,FALSE),IF(COUNTIF(Week_end,NC4),0,IF(COUNTIF(Jours_fériés,NC4),0,NC27-HLOOKUP(NC4+1,Journalier_HLV_Inter,25,FALSE)))))))))))))</f>
        <v>0</v>
      </c>
      <c r="ND36" s="70" t="e">
        <f>IF(WEEKDAY(ND4,2)=5,(ND27-HLOOKUP(ND4+3,Journalier_HLV_Inter,25,FALSE)),IF(AND(WEEKDAY(ND4,2)=1,COUNTIF(Jours_fériés,AND(ND4+1,IE+2))),ND27-HLOOKUP(ND4+3,Journalier_HLV_Inter,25,FALSE),IF(AND(WEEKDAY(ND4,2)=1,COUNTIF(Jours_fériés,ND4+1)),ND27-HLOOKUP(ND4+2,Journalier_HLV_Inter,25,FALSE),IF(AND(WEEKDAY(ND4,2)=2,COUNTIF(Jours_fériés,AND(ND4+1,ND4+2))),ND27-HLOOKUP(ND4+3,Journalier_HLV_Inter,25,FALSE),IF(AND(WEEKDAY(ND4,2)=2,COUNTIF(Jours_fériés,ND4+1)),ND27-HLOOKUP(ND4+2,Journalier_HLV_Inter,25,FALSE),IF(AND(WEEKDAY(ND4,2)=3,COUNTIF(Jours_fériés,AND(ND4+1,ND4+2))),ND27-HLOOKUP(ND4+5,Journalier_HLV_Inter,25,FALSE),IF(AND(WEEKDAY(ND4,2)=3,COUNTIF(Jours_fériés,ND4+1)),ND27-HLOOKUP(ND4+2,Journalier_HLV_Inter,25,FALSE),IF(AND(WEEKDAY(ND4,2)=4,COUNTIF(Jours_fériés,ND4+1)),ND27-HLOOKUP(ND4+4,Journalier_HLV_Inter,25,FALSE),IF(AND(WEEKDAY(ND4,2)=4,COUNTIF(Jours_fériés,AND(ND4+1,ND4+4))),ND27-HLOOKUP(ND4+5,Journalier_HLV_Inter,25,FALSE),IF(AND(WEEKDAY(ND4,2)=5,COUNTIF(Jours_fériés,ND4+3)),ND27-HLOOKUP(ND4+4,Journalier_HLV_Inter,25,FALSE),IF(COUNTIF(Week_end,ND4),0,IF(COUNTIF(Jours_fériés,ND4),0,ND27-HLOOKUP(ND4+1,Journalier_HLV_Inter,25,FALSE)))))))))))))</f>
        <v>#N/A</v>
      </c>
    </row>
    <row r="37" spans="1:368" s="58" customFormat="1" x14ac:dyDescent="0.35">
      <c r="A37" s="71" t="s">
        <v>17</v>
      </c>
      <c r="E37" s="70">
        <f>IF(WEEKDAY(E4,2)=5,(E28-HLOOKUP(E4+3,Journalier_HLV_Inter,26,FALSE)),IF(AND(WEEKDAY(E4,2)=1,COUNTIF(Jours_fériés,AND(E4+1,IE+2))),E28-HLOOKUP(E4+3,Journalier_HLV_Inter,26,FALSE),IF(AND(WEEKDAY(E4,2)=1,COUNTIF(Jours_fériés,E4+1)),E28-HLOOKUP(E4+2,Journalier_HLV_Inter,26,FALSE),IF(AND(WEEKDAY(E4,2)=2,COUNTIF(Jours_fériés,AND(E4+1,E4+2))),E28-HLOOKUP(E4+3,Journalier_HLV_Inter,26,FALSE),IF(AND(WEEKDAY(E4,2)=2,COUNTIF(Jours_fériés,E4+1)),E28-HLOOKUP(E4+2,Journalier_HLV_Inter,26,FALSE),IF(AND(WEEKDAY(E4,2)=3,COUNTIF(Jours_fériés,AND(E4+1,E4+2))),E28-HLOOKUP(E4+5,Journalier_HLV_Inter,26,FALSE),IF(AND(WEEKDAY(E4,2)=3,COUNTIF(Jours_fériés,E4+1)),E28-HLOOKUP(E4+2,Journalier_HLV_Inter,26,FALSE),IF(AND(WEEKDAY(E4,2)=4,COUNTIF(Jours_fériés,E4+1)),E28-HLOOKUP(E4+4,Journalier_HLV_Inter,26,FALSE),IF(AND(WEEKDAY(E4,2)=4,COUNTIF(Jours_fériés,AND(E4+1,E4+4))),E28-HLOOKUP(E4+5,Journalier_HLV_Inter,26,FALSE),IF(AND(WEEKDAY(E4,2)=5,COUNTIF(Jours_fériés,E4+3)),E28-HLOOKUP(E4+4,Journalier_HLV_Inter,26,FALSE),IF(COUNTIF(Week_end,E4),0,IF(COUNTIF(Jours_fériés,E4),0,E28-HLOOKUP(E4+1,Journalier_HLV_Inter,26,FALSE)))))))))))))</f>
        <v>0</v>
      </c>
      <c r="F37" s="70">
        <f>IF(WEEKDAY(F4,2)=5,(F28-HLOOKUP(F4+3,Journalier_HLV_Inter,26,FALSE)),IF(AND(WEEKDAY(F4,2)=1,COUNTIF(Jours_fériés,AND(F4+1,IE+2))),F28-HLOOKUP(F4+3,Journalier_HLV_Inter,26,FALSE),IF(AND(WEEKDAY(F4,2)=1,COUNTIF(Jours_fériés,F4+1)),F28-HLOOKUP(F4+2,Journalier_HLV_Inter,26,FALSE),IF(AND(WEEKDAY(F4,2)=2,COUNTIF(Jours_fériés,AND(F4+1,F4+2))),F28-HLOOKUP(F4+3,Journalier_HLV_Inter,26,FALSE),IF(AND(WEEKDAY(F4,2)=2,COUNTIF(Jours_fériés,F4+1)),F28-HLOOKUP(F4+2,Journalier_HLV_Inter,26,FALSE),IF(AND(WEEKDAY(F4,2)=3,COUNTIF(Jours_fériés,AND(F4+1,F4+2))),F28-HLOOKUP(F4+5,Journalier_HLV_Inter,26,FALSE),IF(AND(WEEKDAY(F4,2)=3,COUNTIF(Jours_fériés,F4+1)),F28-HLOOKUP(F4+2,Journalier_HLV_Inter,26,FALSE),IF(AND(WEEKDAY(F4,2)=4,COUNTIF(Jours_fériés,F4+1)),F28-HLOOKUP(F4+4,Journalier_HLV_Inter,26,FALSE),IF(AND(WEEKDAY(F4,2)=4,COUNTIF(Jours_fériés,AND(F4+1,F4+4))),F28-HLOOKUP(F4+5,Journalier_HLV_Inter,26,FALSE),IF(AND(WEEKDAY(F4,2)=5,COUNTIF(Jours_fériés,F4+3)),F28-HLOOKUP(F4+4,Journalier_HLV_Inter,26,FALSE),IF(COUNTIF(Week_end,F4),0,IF(COUNTIF(Jours_fériés,F4),0,F28-HLOOKUP(F4+1,Journalier_HLV_Inter,26,FALSE)))))))))))))</f>
        <v>0</v>
      </c>
      <c r="G37" s="70">
        <f>IF(WEEKDAY(G4,2)=5,(G28-HLOOKUP(G4+3,Journalier_HLV_Inter,26,FALSE)),IF(AND(WEEKDAY(G4,2)=1,COUNTIF(Jours_fériés,AND(G4+1,IE+2))),G28-HLOOKUP(G4+3,Journalier_HLV_Inter,26,FALSE),IF(AND(WEEKDAY(G4,2)=1,COUNTIF(Jours_fériés,G4+1)),G28-HLOOKUP(G4+2,Journalier_HLV_Inter,26,FALSE),IF(AND(WEEKDAY(G4,2)=2,COUNTIF(Jours_fériés,AND(G4+1,G4+2))),G28-HLOOKUP(G4+3,Journalier_HLV_Inter,26,FALSE),IF(AND(WEEKDAY(G4,2)=2,COUNTIF(Jours_fériés,G4+1)),G28-HLOOKUP(G4+2,Journalier_HLV_Inter,26,FALSE),IF(AND(WEEKDAY(G4,2)=3,COUNTIF(Jours_fériés,AND(G4+1,G4+2))),G28-HLOOKUP(G4+5,Journalier_HLV_Inter,26,FALSE),IF(AND(WEEKDAY(G4,2)=3,COUNTIF(Jours_fériés,G4+1)),G28-HLOOKUP(G4+2,Journalier_HLV_Inter,26,FALSE),IF(AND(WEEKDAY(G4,2)=4,COUNTIF(Jours_fériés,G4+1)),G28-HLOOKUP(G4+4,Journalier_HLV_Inter,26,FALSE),IF(AND(WEEKDAY(G4,2)=4,COUNTIF(Jours_fériés,AND(G4+1,G4+4))),G28-HLOOKUP(G4+5,Journalier_HLV_Inter,26,FALSE),IF(AND(WEEKDAY(G4,2)=5,COUNTIF(Jours_fériés,G4+3)),G28-HLOOKUP(G4+4,Journalier_HLV_Inter,26,FALSE),IF(COUNTIF(Week_end,G4),0,IF(COUNTIF(Jours_fériés,G4),0,G28-HLOOKUP(G4+1,Journalier_HLV_Inter,26,FALSE)))))))))))))</f>
        <v>0</v>
      </c>
      <c r="H37" s="70">
        <f>IF(WEEKDAY(H4,2)=5,(H28-HLOOKUP(H4+3,Journalier_HLV_Inter,26,FALSE)),IF(AND(WEEKDAY(H4,2)=1,COUNTIF(Jours_fériés,AND(H4+1,IE+2))),H28-HLOOKUP(H4+3,Journalier_HLV_Inter,26,FALSE),IF(AND(WEEKDAY(H4,2)=1,COUNTIF(Jours_fériés,H4+1)),H28-HLOOKUP(H4+2,Journalier_HLV_Inter,26,FALSE),IF(AND(WEEKDAY(H4,2)=2,COUNTIF(Jours_fériés,AND(H4+1,H4+2))),H28-HLOOKUP(H4+3,Journalier_HLV_Inter,26,FALSE),IF(AND(WEEKDAY(H4,2)=2,COUNTIF(Jours_fériés,H4+1)),H28-HLOOKUP(H4+2,Journalier_HLV_Inter,26,FALSE),IF(AND(WEEKDAY(H4,2)=3,COUNTIF(Jours_fériés,AND(H4+1,H4+2))),H28-HLOOKUP(H4+5,Journalier_HLV_Inter,26,FALSE),IF(AND(WEEKDAY(H4,2)=3,COUNTIF(Jours_fériés,H4+1)),H28-HLOOKUP(H4+2,Journalier_HLV_Inter,26,FALSE),IF(AND(WEEKDAY(H4,2)=4,COUNTIF(Jours_fériés,H4+1)),H28-HLOOKUP(H4+4,Journalier_HLV_Inter,26,FALSE),IF(AND(WEEKDAY(H4,2)=4,COUNTIF(Jours_fériés,AND(H4+1,H4+4))),H28-HLOOKUP(H4+5,Journalier_HLV_Inter,26,FALSE),IF(AND(WEEKDAY(H4,2)=5,COUNTIF(Jours_fériés,H4+3)),H28-HLOOKUP(H4+4,Journalier_HLV_Inter,26,FALSE),IF(COUNTIF(Week_end,H4),0,IF(COUNTIF(Jours_fériés,H4),0,H28-HLOOKUP(H4+1,Journalier_HLV_Inter,26,FALSE)))))))))))))</f>
        <v>0</v>
      </c>
      <c r="I37" s="70">
        <f>IF(WEEKDAY(I4,2)=5,(I28-HLOOKUP(I4+3,Journalier_HLV_Inter,26,FALSE)),IF(AND(WEEKDAY(I4,2)=1,COUNTIF(Jours_fériés,AND(I4+1,IE+2))),I28-HLOOKUP(I4+3,Journalier_HLV_Inter,26,FALSE),IF(AND(WEEKDAY(I4,2)=1,COUNTIF(Jours_fériés,I4+1)),I28-HLOOKUP(I4+2,Journalier_HLV_Inter,26,FALSE),IF(AND(WEEKDAY(I4,2)=2,COUNTIF(Jours_fériés,AND(I4+1,I4+2))),I28-HLOOKUP(I4+3,Journalier_HLV_Inter,26,FALSE),IF(AND(WEEKDAY(I4,2)=2,COUNTIF(Jours_fériés,I4+1)),I28-HLOOKUP(I4+2,Journalier_HLV_Inter,26,FALSE),IF(AND(WEEKDAY(I4,2)=3,COUNTIF(Jours_fériés,AND(I4+1,I4+2))),I28-HLOOKUP(I4+5,Journalier_HLV_Inter,26,FALSE),IF(AND(WEEKDAY(I4,2)=3,COUNTIF(Jours_fériés,I4+1)),I28-HLOOKUP(I4+2,Journalier_HLV_Inter,26,FALSE),IF(AND(WEEKDAY(I4,2)=4,COUNTIF(Jours_fériés,I4+1)),I28-HLOOKUP(I4+4,Journalier_HLV_Inter,26,FALSE),IF(AND(WEEKDAY(I4,2)=4,COUNTIF(Jours_fériés,AND(I4+1,I4+4))),I28-HLOOKUP(I4+5,Journalier_HLV_Inter,26,FALSE),IF(AND(WEEKDAY(I4,2)=5,COUNTIF(Jours_fériés,I4+3)),I28-HLOOKUP(I4+4,Journalier_HLV_Inter,26,FALSE),IF(COUNTIF(Week_end,I4),0,IF(COUNTIF(Jours_fériés,I4),0,I28-HLOOKUP(I4+1,Journalier_HLV_Inter,26,FALSE)))))))))))))</f>
        <v>0</v>
      </c>
      <c r="J37" s="70">
        <f>IF(WEEKDAY(J4,2)=5,(J28-HLOOKUP(J4+3,Journalier_HLV_Inter,26,FALSE)),IF(AND(WEEKDAY(J4,2)=1,COUNTIF(Jours_fériés,AND(J4+1,IE+2))),J28-HLOOKUP(J4+3,Journalier_HLV_Inter,26,FALSE),IF(AND(WEEKDAY(J4,2)=1,COUNTIF(Jours_fériés,J4+1)),J28-HLOOKUP(J4+2,Journalier_HLV_Inter,26,FALSE),IF(AND(WEEKDAY(J4,2)=2,COUNTIF(Jours_fériés,AND(J4+1,J4+2))),J28-HLOOKUP(J4+3,Journalier_HLV_Inter,26,FALSE),IF(AND(WEEKDAY(J4,2)=2,COUNTIF(Jours_fériés,J4+1)),J28-HLOOKUP(J4+2,Journalier_HLV_Inter,26,FALSE),IF(AND(WEEKDAY(J4,2)=3,COUNTIF(Jours_fériés,AND(J4+1,J4+2))),J28-HLOOKUP(J4+5,Journalier_HLV_Inter,26,FALSE),IF(AND(WEEKDAY(J4,2)=3,COUNTIF(Jours_fériés,J4+1)),J28-HLOOKUP(J4+2,Journalier_HLV_Inter,26,FALSE),IF(AND(WEEKDAY(J4,2)=4,COUNTIF(Jours_fériés,J4+1)),J28-HLOOKUP(J4+4,Journalier_HLV_Inter,26,FALSE),IF(AND(WEEKDAY(J4,2)=4,COUNTIF(Jours_fériés,AND(J4+1,J4+4))),J28-HLOOKUP(J4+5,Journalier_HLV_Inter,26,FALSE),IF(AND(WEEKDAY(J4,2)=5,COUNTIF(Jours_fériés,J4+3)),J28-HLOOKUP(J4+4,Journalier_HLV_Inter,26,FALSE),IF(COUNTIF(Week_end,J4),0,IF(COUNTIF(Jours_fériés,J4),0,J28-HLOOKUP(J4+1,Journalier_HLV_Inter,26,FALSE)))))))))))))</f>
        <v>0</v>
      </c>
      <c r="K37" s="70">
        <f>IF(WEEKDAY(K4,2)=5,(K28-HLOOKUP(K4+3,Journalier_HLV_Inter,26,FALSE)),IF(AND(WEEKDAY(K4,2)=1,COUNTIF(Jours_fériés,AND(K4+1,IE+2))),K28-HLOOKUP(K4+3,Journalier_HLV_Inter,26,FALSE),IF(AND(WEEKDAY(K4,2)=1,COUNTIF(Jours_fériés,K4+1)),K28-HLOOKUP(K4+2,Journalier_HLV_Inter,26,FALSE),IF(AND(WEEKDAY(K4,2)=2,COUNTIF(Jours_fériés,AND(K4+1,K4+2))),K28-HLOOKUP(K4+3,Journalier_HLV_Inter,26,FALSE),IF(AND(WEEKDAY(K4,2)=2,COUNTIF(Jours_fériés,K4+1)),K28-HLOOKUP(K4+2,Journalier_HLV_Inter,26,FALSE),IF(AND(WEEKDAY(K4,2)=3,COUNTIF(Jours_fériés,AND(K4+1,K4+2))),K28-HLOOKUP(K4+5,Journalier_HLV_Inter,26,FALSE),IF(AND(WEEKDAY(K4,2)=3,COUNTIF(Jours_fériés,K4+1)),K28-HLOOKUP(K4+2,Journalier_HLV_Inter,26,FALSE),IF(AND(WEEKDAY(K4,2)=4,COUNTIF(Jours_fériés,K4+1)),K28-HLOOKUP(K4+4,Journalier_HLV_Inter,26,FALSE),IF(AND(WEEKDAY(K4,2)=4,COUNTIF(Jours_fériés,AND(K4+1,K4+4))),K28-HLOOKUP(K4+5,Journalier_HLV_Inter,26,FALSE),IF(AND(WEEKDAY(K4,2)=5,COUNTIF(Jours_fériés,K4+3)),K28-HLOOKUP(K4+4,Journalier_HLV_Inter,26,FALSE),IF(COUNTIF(Week_end,K4),0,IF(COUNTIF(Jours_fériés,K4),0,K28-HLOOKUP(K4+1,Journalier_HLV_Inter,26,FALSE)))))))))))))</f>
        <v>0</v>
      </c>
      <c r="L37" s="70">
        <f>IF(WEEKDAY(L4,2)=5,(L28-HLOOKUP(L4+3,Journalier_HLV_Inter,26,FALSE)),IF(AND(WEEKDAY(L4,2)=1,COUNTIF(Jours_fériés,AND(L4+1,IE+2))),L28-HLOOKUP(L4+3,Journalier_HLV_Inter,26,FALSE),IF(AND(WEEKDAY(L4,2)=1,COUNTIF(Jours_fériés,L4+1)),L28-HLOOKUP(L4+2,Journalier_HLV_Inter,26,FALSE),IF(AND(WEEKDAY(L4,2)=2,COUNTIF(Jours_fériés,AND(L4+1,L4+2))),L28-HLOOKUP(L4+3,Journalier_HLV_Inter,26,FALSE),IF(AND(WEEKDAY(L4,2)=2,COUNTIF(Jours_fériés,L4+1)),L28-HLOOKUP(L4+2,Journalier_HLV_Inter,26,FALSE),IF(AND(WEEKDAY(L4,2)=3,COUNTIF(Jours_fériés,AND(L4+1,L4+2))),L28-HLOOKUP(L4+5,Journalier_HLV_Inter,26,FALSE),IF(AND(WEEKDAY(L4,2)=3,COUNTIF(Jours_fériés,L4+1)),L28-HLOOKUP(L4+2,Journalier_HLV_Inter,26,FALSE),IF(AND(WEEKDAY(L4,2)=4,COUNTIF(Jours_fériés,L4+1)),L28-HLOOKUP(L4+4,Journalier_HLV_Inter,26,FALSE),IF(AND(WEEKDAY(L4,2)=4,COUNTIF(Jours_fériés,AND(L4+1,L4+4))),L28-HLOOKUP(L4+5,Journalier_HLV_Inter,26,FALSE),IF(AND(WEEKDAY(L4,2)=5,COUNTIF(Jours_fériés,L4+3)),L28-HLOOKUP(L4+4,Journalier_HLV_Inter,26,FALSE),IF(COUNTIF(Week_end,L4),0,IF(COUNTIF(Jours_fériés,L4),0,L28-HLOOKUP(L4+1,Journalier_HLV_Inter,26,FALSE)))))))))))))</f>
        <v>0</v>
      </c>
      <c r="M37" s="70">
        <f>IF(WEEKDAY(M4,2)=5,(M28-HLOOKUP(M4+3,Journalier_HLV_Inter,26,FALSE)),IF(AND(WEEKDAY(M4,2)=1,COUNTIF(Jours_fériés,AND(M4+1,IE+2))),M28-HLOOKUP(M4+3,Journalier_HLV_Inter,26,FALSE),IF(AND(WEEKDAY(M4,2)=1,COUNTIF(Jours_fériés,M4+1)),M28-HLOOKUP(M4+2,Journalier_HLV_Inter,26,FALSE),IF(AND(WEEKDAY(M4,2)=2,COUNTIF(Jours_fériés,AND(M4+1,M4+2))),M28-HLOOKUP(M4+3,Journalier_HLV_Inter,26,FALSE),IF(AND(WEEKDAY(M4,2)=2,COUNTIF(Jours_fériés,M4+1)),M28-HLOOKUP(M4+2,Journalier_HLV_Inter,26,FALSE),IF(AND(WEEKDAY(M4,2)=3,COUNTIF(Jours_fériés,AND(M4+1,M4+2))),M28-HLOOKUP(M4+5,Journalier_HLV_Inter,26,FALSE),IF(AND(WEEKDAY(M4,2)=3,COUNTIF(Jours_fériés,M4+1)),M28-HLOOKUP(M4+2,Journalier_HLV_Inter,26,FALSE),IF(AND(WEEKDAY(M4,2)=4,COUNTIF(Jours_fériés,M4+1)),M28-HLOOKUP(M4+4,Journalier_HLV_Inter,26,FALSE),IF(AND(WEEKDAY(M4,2)=4,COUNTIF(Jours_fériés,AND(M4+1,M4+4))),M28-HLOOKUP(M4+5,Journalier_HLV_Inter,26,FALSE),IF(AND(WEEKDAY(M4,2)=5,COUNTIF(Jours_fériés,M4+3)),M28-HLOOKUP(M4+4,Journalier_HLV_Inter,26,FALSE),IF(COUNTIF(Week_end,M4),0,IF(COUNTIF(Jours_fériés,M4),0,M28-HLOOKUP(M4+1,Journalier_HLV_Inter,26,FALSE)))))))))))))</f>
        <v>0</v>
      </c>
      <c r="N37" s="70">
        <f>IF(WEEKDAY(N4,2)=5,(N28-HLOOKUP(N4+3,Journalier_HLV_Inter,26,FALSE)),IF(AND(WEEKDAY(N4,2)=1,COUNTIF(Jours_fériés,AND(N4+1,IE+2))),N28-HLOOKUP(N4+3,Journalier_HLV_Inter,26,FALSE),IF(AND(WEEKDAY(N4,2)=1,COUNTIF(Jours_fériés,N4+1)),N28-HLOOKUP(N4+2,Journalier_HLV_Inter,26,FALSE),IF(AND(WEEKDAY(N4,2)=2,COUNTIF(Jours_fériés,AND(N4+1,N4+2))),N28-HLOOKUP(N4+3,Journalier_HLV_Inter,26,FALSE),IF(AND(WEEKDAY(N4,2)=2,COUNTIF(Jours_fériés,N4+1)),N28-HLOOKUP(N4+2,Journalier_HLV_Inter,26,FALSE),IF(AND(WEEKDAY(N4,2)=3,COUNTIF(Jours_fériés,AND(N4+1,N4+2))),N28-HLOOKUP(N4+5,Journalier_HLV_Inter,26,FALSE),IF(AND(WEEKDAY(N4,2)=3,COUNTIF(Jours_fériés,N4+1)),N28-HLOOKUP(N4+2,Journalier_HLV_Inter,26,FALSE),IF(AND(WEEKDAY(N4,2)=4,COUNTIF(Jours_fériés,N4+1)),N28-HLOOKUP(N4+4,Journalier_HLV_Inter,26,FALSE),IF(AND(WEEKDAY(N4,2)=4,COUNTIF(Jours_fériés,AND(N4+1,N4+4))),N28-HLOOKUP(N4+5,Journalier_HLV_Inter,26,FALSE),IF(AND(WEEKDAY(N4,2)=5,COUNTIF(Jours_fériés,N4+3)),N28-HLOOKUP(N4+4,Journalier_HLV_Inter,26,FALSE),IF(COUNTIF(Week_end,N4),0,IF(COUNTIF(Jours_fériés,N4),0,N28-HLOOKUP(N4+1,Journalier_HLV_Inter,26,FALSE)))))))))))))</f>
        <v>0</v>
      </c>
      <c r="O37" s="70">
        <f>IF(WEEKDAY(O4,2)=5,(O28-HLOOKUP(O4+3,Journalier_HLV_Inter,26,FALSE)),IF(AND(WEEKDAY(O4,2)=1,COUNTIF(Jours_fériés,AND(O4+1,IE+2))),O28-HLOOKUP(O4+3,Journalier_HLV_Inter,26,FALSE),IF(AND(WEEKDAY(O4,2)=1,COUNTIF(Jours_fériés,O4+1)),O28-HLOOKUP(O4+2,Journalier_HLV_Inter,26,FALSE),IF(AND(WEEKDAY(O4,2)=2,COUNTIF(Jours_fériés,AND(O4+1,O4+2))),O28-HLOOKUP(O4+3,Journalier_HLV_Inter,26,FALSE),IF(AND(WEEKDAY(O4,2)=2,COUNTIF(Jours_fériés,O4+1)),O28-HLOOKUP(O4+2,Journalier_HLV_Inter,26,FALSE),IF(AND(WEEKDAY(O4,2)=3,COUNTIF(Jours_fériés,AND(O4+1,O4+2))),O28-HLOOKUP(O4+5,Journalier_HLV_Inter,26,FALSE),IF(AND(WEEKDAY(O4,2)=3,COUNTIF(Jours_fériés,O4+1)),O28-HLOOKUP(O4+2,Journalier_HLV_Inter,26,FALSE),IF(AND(WEEKDAY(O4,2)=4,COUNTIF(Jours_fériés,O4+1)),O28-HLOOKUP(O4+4,Journalier_HLV_Inter,26,FALSE),IF(AND(WEEKDAY(O4,2)=4,COUNTIF(Jours_fériés,AND(O4+1,O4+4))),O28-HLOOKUP(O4+5,Journalier_HLV_Inter,26,FALSE),IF(AND(WEEKDAY(O4,2)=5,COUNTIF(Jours_fériés,O4+3)),O28-HLOOKUP(O4+4,Journalier_HLV_Inter,26,FALSE),IF(COUNTIF(Week_end,O4),0,IF(COUNTIF(Jours_fériés,O4),0,O28-HLOOKUP(O4+1,Journalier_HLV_Inter,26,FALSE)))))))))))))</f>
        <v>0</v>
      </c>
      <c r="P37" s="70">
        <f>IF(WEEKDAY(P4,2)=5,(P28-HLOOKUP(P4+3,Journalier_HLV_Inter,26,FALSE)),IF(AND(WEEKDAY(P4,2)=1,COUNTIF(Jours_fériés,AND(P4+1,IE+2))),P28-HLOOKUP(P4+3,Journalier_HLV_Inter,26,FALSE),IF(AND(WEEKDAY(P4,2)=1,COUNTIF(Jours_fériés,P4+1)),P28-HLOOKUP(P4+2,Journalier_HLV_Inter,26,FALSE),IF(AND(WEEKDAY(P4,2)=2,COUNTIF(Jours_fériés,AND(P4+1,P4+2))),P28-HLOOKUP(P4+3,Journalier_HLV_Inter,26,FALSE),IF(AND(WEEKDAY(P4,2)=2,COUNTIF(Jours_fériés,P4+1)),P28-HLOOKUP(P4+2,Journalier_HLV_Inter,26,FALSE),IF(AND(WEEKDAY(P4,2)=3,COUNTIF(Jours_fériés,AND(P4+1,P4+2))),P28-HLOOKUP(P4+5,Journalier_HLV_Inter,26,FALSE),IF(AND(WEEKDAY(P4,2)=3,COUNTIF(Jours_fériés,P4+1)),P28-HLOOKUP(P4+2,Journalier_HLV_Inter,26,FALSE),IF(AND(WEEKDAY(P4,2)=4,COUNTIF(Jours_fériés,P4+1)),P28-HLOOKUP(P4+4,Journalier_HLV_Inter,26,FALSE),IF(AND(WEEKDAY(P4,2)=4,COUNTIF(Jours_fériés,AND(P4+1,P4+4))),P28-HLOOKUP(P4+5,Journalier_HLV_Inter,26,FALSE),IF(AND(WEEKDAY(P4,2)=5,COUNTIF(Jours_fériés,P4+3)),P28-HLOOKUP(P4+4,Journalier_HLV_Inter,26,FALSE),IF(COUNTIF(Week_end,P4),0,IF(COUNTIF(Jours_fériés,P4),0,P28-HLOOKUP(P4+1,Journalier_HLV_Inter,26,FALSE)))))))))))))</f>
        <v>0</v>
      </c>
      <c r="Q37" s="70">
        <f>IF(WEEKDAY(Q4,2)=5,(Q28-HLOOKUP(Q4+3,Journalier_HLV_Inter,26,FALSE)),IF(AND(WEEKDAY(Q4,2)=1,COUNTIF(Jours_fériés,AND(Q4+1,IE+2))),Q28-HLOOKUP(Q4+3,Journalier_HLV_Inter,26,FALSE),IF(AND(WEEKDAY(Q4,2)=1,COUNTIF(Jours_fériés,Q4+1)),Q28-HLOOKUP(Q4+2,Journalier_HLV_Inter,26,FALSE),IF(AND(WEEKDAY(Q4,2)=2,COUNTIF(Jours_fériés,AND(Q4+1,Q4+2))),Q28-HLOOKUP(Q4+3,Journalier_HLV_Inter,26,FALSE),IF(AND(WEEKDAY(Q4,2)=2,COUNTIF(Jours_fériés,Q4+1)),Q28-HLOOKUP(Q4+2,Journalier_HLV_Inter,26,FALSE),IF(AND(WEEKDAY(Q4,2)=3,COUNTIF(Jours_fériés,AND(Q4+1,Q4+2))),Q28-HLOOKUP(Q4+5,Journalier_HLV_Inter,26,FALSE),IF(AND(WEEKDAY(Q4,2)=3,COUNTIF(Jours_fériés,Q4+1)),Q28-HLOOKUP(Q4+2,Journalier_HLV_Inter,26,FALSE),IF(AND(WEEKDAY(Q4,2)=4,COUNTIF(Jours_fériés,Q4+1)),Q28-HLOOKUP(Q4+4,Journalier_HLV_Inter,26,FALSE),IF(AND(WEEKDAY(Q4,2)=4,COUNTIF(Jours_fériés,AND(Q4+1,Q4+4))),Q28-HLOOKUP(Q4+5,Journalier_HLV_Inter,26,FALSE),IF(AND(WEEKDAY(Q4,2)=5,COUNTIF(Jours_fériés,Q4+3)),Q28-HLOOKUP(Q4+4,Journalier_HLV_Inter,26,FALSE),IF(COUNTIF(Week_end,Q4),0,IF(COUNTIF(Jours_fériés,Q4),0,Q28-HLOOKUP(Q4+1,Journalier_HLV_Inter,26,FALSE)))))))))))))</f>
        <v>0</v>
      </c>
      <c r="R37" s="70">
        <f>IF(WEEKDAY(R4,2)=5,(R28-HLOOKUP(R4+3,Journalier_HLV_Inter,26,FALSE)),IF(AND(WEEKDAY(R4,2)=1,COUNTIF(Jours_fériés,AND(R4+1,IE+2))),R28-HLOOKUP(R4+3,Journalier_HLV_Inter,26,FALSE),IF(AND(WEEKDAY(R4,2)=1,COUNTIF(Jours_fériés,R4+1)),R28-HLOOKUP(R4+2,Journalier_HLV_Inter,26,FALSE),IF(AND(WEEKDAY(R4,2)=2,COUNTIF(Jours_fériés,AND(R4+1,R4+2))),R28-HLOOKUP(R4+3,Journalier_HLV_Inter,26,FALSE),IF(AND(WEEKDAY(R4,2)=2,COUNTIF(Jours_fériés,R4+1)),R28-HLOOKUP(R4+2,Journalier_HLV_Inter,26,FALSE),IF(AND(WEEKDAY(R4,2)=3,COUNTIF(Jours_fériés,AND(R4+1,R4+2))),R28-HLOOKUP(R4+5,Journalier_HLV_Inter,26,FALSE),IF(AND(WEEKDAY(R4,2)=3,COUNTIF(Jours_fériés,R4+1)),R28-HLOOKUP(R4+2,Journalier_HLV_Inter,26,FALSE),IF(AND(WEEKDAY(R4,2)=4,COUNTIF(Jours_fériés,R4+1)),R28-HLOOKUP(R4+4,Journalier_HLV_Inter,26,FALSE),IF(AND(WEEKDAY(R4,2)=4,COUNTIF(Jours_fériés,AND(R4+1,R4+4))),R28-HLOOKUP(R4+5,Journalier_HLV_Inter,26,FALSE),IF(AND(WEEKDAY(R4,2)=5,COUNTIF(Jours_fériés,R4+3)),R28-HLOOKUP(R4+4,Journalier_HLV_Inter,26,FALSE),IF(COUNTIF(Week_end,R4),0,IF(COUNTIF(Jours_fériés,R4),0,R28-HLOOKUP(R4+1,Journalier_HLV_Inter,26,FALSE)))))))))))))</f>
        <v>0</v>
      </c>
      <c r="S37" s="70">
        <f>IF(WEEKDAY(S4,2)=5,(S28-HLOOKUP(S4+3,Journalier_HLV_Inter,26,FALSE)),IF(AND(WEEKDAY(S4,2)=1,COUNTIF(Jours_fériés,AND(S4+1,IE+2))),S28-HLOOKUP(S4+3,Journalier_HLV_Inter,26,FALSE),IF(AND(WEEKDAY(S4,2)=1,COUNTIF(Jours_fériés,S4+1)),S28-HLOOKUP(S4+2,Journalier_HLV_Inter,26,FALSE),IF(AND(WEEKDAY(S4,2)=2,COUNTIF(Jours_fériés,AND(S4+1,S4+2))),S28-HLOOKUP(S4+3,Journalier_HLV_Inter,26,FALSE),IF(AND(WEEKDAY(S4,2)=2,COUNTIF(Jours_fériés,S4+1)),S28-HLOOKUP(S4+2,Journalier_HLV_Inter,26,FALSE),IF(AND(WEEKDAY(S4,2)=3,COUNTIF(Jours_fériés,AND(S4+1,S4+2))),S28-HLOOKUP(S4+5,Journalier_HLV_Inter,26,FALSE),IF(AND(WEEKDAY(S4,2)=3,COUNTIF(Jours_fériés,S4+1)),S28-HLOOKUP(S4+2,Journalier_HLV_Inter,26,FALSE),IF(AND(WEEKDAY(S4,2)=4,COUNTIF(Jours_fériés,S4+1)),S28-HLOOKUP(S4+4,Journalier_HLV_Inter,26,FALSE),IF(AND(WEEKDAY(S4,2)=4,COUNTIF(Jours_fériés,AND(S4+1,S4+4))),S28-HLOOKUP(S4+5,Journalier_HLV_Inter,26,FALSE),IF(AND(WEEKDAY(S4,2)=5,COUNTIF(Jours_fériés,S4+3)),S28-HLOOKUP(S4+4,Journalier_HLV_Inter,26,FALSE),IF(COUNTIF(Week_end,S4),0,IF(COUNTIF(Jours_fériés,S4),0,S28-HLOOKUP(S4+1,Journalier_HLV_Inter,26,FALSE)))))))))))))</f>
        <v>0</v>
      </c>
      <c r="T37" s="70">
        <f>IF(WEEKDAY(T4,2)=5,(T28-HLOOKUP(T4+3,Journalier_HLV_Inter,26,FALSE)),IF(AND(WEEKDAY(T4,2)=1,COUNTIF(Jours_fériés,AND(T4+1,IE+2))),T28-HLOOKUP(T4+3,Journalier_HLV_Inter,26,FALSE),IF(AND(WEEKDAY(T4,2)=1,COUNTIF(Jours_fériés,T4+1)),T28-HLOOKUP(T4+2,Journalier_HLV_Inter,26,FALSE),IF(AND(WEEKDAY(T4,2)=2,COUNTIF(Jours_fériés,AND(T4+1,T4+2))),T28-HLOOKUP(T4+3,Journalier_HLV_Inter,26,FALSE),IF(AND(WEEKDAY(T4,2)=2,COUNTIF(Jours_fériés,T4+1)),T28-HLOOKUP(T4+2,Journalier_HLV_Inter,26,FALSE),IF(AND(WEEKDAY(T4,2)=3,COUNTIF(Jours_fériés,AND(T4+1,T4+2))),T28-HLOOKUP(T4+5,Journalier_HLV_Inter,26,FALSE),IF(AND(WEEKDAY(T4,2)=3,COUNTIF(Jours_fériés,T4+1)),T28-HLOOKUP(T4+2,Journalier_HLV_Inter,26,FALSE),IF(AND(WEEKDAY(T4,2)=4,COUNTIF(Jours_fériés,T4+1)),T28-HLOOKUP(T4+4,Journalier_HLV_Inter,26,FALSE),IF(AND(WEEKDAY(T4,2)=4,COUNTIF(Jours_fériés,AND(T4+1,T4+4))),T28-HLOOKUP(T4+5,Journalier_HLV_Inter,26,FALSE),IF(AND(WEEKDAY(T4,2)=5,COUNTIF(Jours_fériés,T4+3)),T28-HLOOKUP(T4+4,Journalier_HLV_Inter,26,FALSE),IF(COUNTIF(Week_end,T4),0,IF(COUNTIF(Jours_fériés,T4),0,T28-HLOOKUP(T4+1,Journalier_HLV_Inter,26,FALSE)))))))))))))</f>
        <v>0</v>
      </c>
      <c r="U37" s="70">
        <f>IF(WEEKDAY(U4,2)=5,(U28-HLOOKUP(U4+3,Journalier_HLV_Inter,26,FALSE)),IF(AND(WEEKDAY(U4,2)=1,COUNTIF(Jours_fériés,AND(U4+1,IE+2))),U28-HLOOKUP(U4+3,Journalier_HLV_Inter,26,FALSE),IF(AND(WEEKDAY(U4,2)=1,COUNTIF(Jours_fériés,U4+1)),U28-HLOOKUP(U4+2,Journalier_HLV_Inter,26,FALSE),IF(AND(WEEKDAY(U4,2)=2,COUNTIF(Jours_fériés,AND(U4+1,U4+2))),U28-HLOOKUP(U4+3,Journalier_HLV_Inter,26,FALSE),IF(AND(WEEKDAY(U4,2)=2,COUNTIF(Jours_fériés,U4+1)),U28-HLOOKUP(U4+2,Journalier_HLV_Inter,26,FALSE),IF(AND(WEEKDAY(U4,2)=3,COUNTIF(Jours_fériés,AND(U4+1,U4+2))),U28-HLOOKUP(U4+5,Journalier_HLV_Inter,26,FALSE),IF(AND(WEEKDAY(U4,2)=3,COUNTIF(Jours_fériés,U4+1)),U28-HLOOKUP(U4+2,Journalier_HLV_Inter,26,FALSE),IF(AND(WEEKDAY(U4,2)=4,COUNTIF(Jours_fériés,U4+1)),U28-HLOOKUP(U4+4,Journalier_HLV_Inter,26,FALSE),IF(AND(WEEKDAY(U4,2)=4,COUNTIF(Jours_fériés,AND(U4+1,U4+4))),U28-HLOOKUP(U4+5,Journalier_HLV_Inter,26,FALSE),IF(AND(WEEKDAY(U4,2)=5,COUNTIF(Jours_fériés,U4+3)),U28-HLOOKUP(U4+4,Journalier_HLV_Inter,26,FALSE),IF(COUNTIF(Week_end,U4),0,IF(COUNTIF(Jours_fériés,U4),0,U28-HLOOKUP(U4+1,Journalier_HLV_Inter,26,FALSE)))))))))))))</f>
        <v>0</v>
      </c>
      <c r="V37" s="70">
        <f>IF(WEEKDAY(V4,2)=5,(V28-HLOOKUP(V4+3,Journalier_HLV_Inter,26,FALSE)),IF(AND(WEEKDAY(V4,2)=1,COUNTIF(Jours_fériés,AND(V4+1,IE+2))),V28-HLOOKUP(V4+3,Journalier_HLV_Inter,26,FALSE),IF(AND(WEEKDAY(V4,2)=1,COUNTIF(Jours_fériés,V4+1)),V28-HLOOKUP(V4+2,Journalier_HLV_Inter,26,FALSE),IF(AND(WEEKDAY(V4,2)=2,COUNTIF(Jours_fériés,AND(V4+1,V4+2))),V28-HLOOKUP(V4+3,Journalier_HLV_Inter,26,FALSE),IF(AND(WEEKDAY(V4,2)=2,COUNTIF(Jours_fériés,V4+1)),V28-HLOOKUP(V4+2,Journalier_HLV_Inter,26,FALSE),IF(AND(WEEKDAY(V4,2)=3,COUNTIF(Jours_fériés,AND(V4+1,V4+2))),V28-HLOOKUP(V4+5,Journalier_HLV_Inter,26,FALSE),IF(AND(WEEKDAY(V4,2)=3,COUNTIF(Jours_fériés,V4+1)),V28-HLOOKUP(V4+2,Journalier_HLV_Inter,26,FALSE),IF(AND(WEEKDAY(V4,2)=4,COUNTIF(Jours_fériés,V4+1)),V28-HLOOKUP(V4+4,Journalier_HLV_Inter,26,FALSE),IF(AND(WEEKDAY(V4,2)=4,COUNTIF(Jours_fériés,AND(V4+1,V4+4))),V28-HLOOKUP(V4+5,Journalier_HLV_Inter,26,FALSE),IF(AND(WEEKDAY(V4,2)=5,COUNTIF(Jours_fériés,V4+3)),V28-HLOOKUP(V4+4,Journalier_HLV_Inter,26,FALSE),IF(COUNTIF(Week_end,V4),0,IF(COUNTIF(Jours_fériés,V4),0,V28-HLOOKUP(V4+1,Journalier_HLV_Inter,26,FALSE)))))))))))))</f>
        <v>0</v>
      </c>
      <c r="W37" s="70">
        <f>IF(WEEKDAY(W4,2)=5,(W28-HLOOKUP(W4+3,Journalier_HLV_Inter,26,FALSE)),IF(AND(WEEKDAY(W4,2)=1,COUNTIF(Jours_fériés,AND(W4+1,IE+2))),W28-HLOOKUP(W4+3,Journalier_HLV_Inter,26,FALSE),IF(AND(WEEKDAY(W4,2)=1,COUNTIF(Jours_fériés,W4+1)),W28-HLOOKUP(W4+2,Journalier_HLV_Inter,26,FALSE),IF(AND(WEEKDAY(W4,2)=2,COUNTIF(Jours_fériés,AND(W4+1,W4+2))),W28-HLOOKUP(W4+3,Journalier_HLV_Inter,26,FALSE),IF(AND(WEEKDAY(W4,2)=2,COUNTIF(Jours_fériés,W4+1)),W28-HLOOKUP(W4+2,Journalier_HLV_Inter,26,FALSE),IF(AND(WEEKDAY(W4,2)=3,COUNTIF(Jours_fériés,AND(W4+1,W4+2))),W28-HLOOKUP(W4+5,Journalier_HLV_Inter,26,FALSE),IF(AND(WEEKDAY(W4,2)=3,COUNTIF(Jours_fériés,W4+1)),W28-HLOOKUP(W4+2,Journalier_HLV_Inter,26,FALSE),IF(AND(WEEKDAY(W4,2)=4,COUNTIF(Jours_fériés,W4+1)),W28-HLOOKUP(W4+4,Journalier_HLV_Inter,26,FALSE),IF(AND(WEEKDAY(W4,2)=4,COUNTIF(Jours_fériés,AND(W4+1,W4+4))),W28-HLOOKUP(W4+5,Journalier_HLV_Inter,26,FALSE),IF(AND(WEEKDAY(W4,2)=5,COUNTIF(Jours_fériés,W4+3)),W28-HLOOKUP(W4+4,Journalier_HLV_Inter,26,FALSE),IF(COUNTIF(Week_end,W4),0,IF(COUNTIF(Jours_fériés,W4),0,W28-HLOOKUP(W4+1,Journalier_HLV_Inter,26,FALSE)))))))))))))</f>
        <v>0</v>
      </c>
      <c r="X37" s="70">
        <f>IF(WEEKDAY(X4,2)=5,(X28-HLOOKUP(X4+3,Journalier_HLV_Inter,26,FALSE)),IF(AND(WEEKDAY(X4,2)=1,COUNTIF(Jours_fériés,AND(X4+1,IE+2))),X28-HLOOKUP(X4+3,Journalier_HLV_Inter,26,FALSE),IF(AND(WEEKDAY(X4,2)=1,COUNTIF(Jours_fériés,X4+1)),X28-HLOOKUP(X4+2,Journalier_HLV_Inter,26,FALSE),IF(AND(WEEKDAY(X4,2)=2,COUNTIF(Jours_fériés,AND(X4+1,X4+2))),X28-HLOOKUP(X4+3,Journalier_HLV_Inter,26,FALSE),IF(AND(WEEKDAY(X4,2)=2,COUNTIF(Jours_fériés,X4+1)),X28-HLOOKUP(X4+2,Journalier_HLV_Inter,26,FALSE),IF(AND(WEEKDAY(X4,2)=3,COUNTIF(Jours_fériés,AND(X4+1,X4+2))),X28-HLOOKUP(X4+5,Journalier_HLV_Inter,26,FALSE),IF(AND(WEEKDAY(X4,2)=3,COUNTIF(Jours_fériés,X4+1)),X28-HLOOKUP(X4+2,Journalier_HLV_Inter,26,FALSE),IF(AND(WEEKDAY(X4,2)=4,COUNTIF(Jours_fériés,X4+1)),X28-HLOOKUP(X4+4,Journalier_HLV_Inter,26,FALSE),IF(AND(WEEKDAY(X4,2)=4,COUNTIF(Jours_fériés,AND(X4+1,X4+4))),X28-HLOOKUP(X4+5,Journalier_HLV_Inter,26,FALSE),IF(AND(WEEKDAY(X4,2)=5,COUNTIF(Jours_fériés,X4+3)),X28-HLOOKUP(X4+4,Journalier_HLV_Inter,26,FALSE),IF(COUNTIF(Week_end,X4),0,IF(COUNTIF(Jours_fériés,X4),0,X28-HLOOKUP(X4+1,Journalier_HLV_Inter,26,FALSE)))))))))))))</f>
        <v>0</v>
      </c>
      <c r="Y37" s="70">
        <f>IF(WEEKDAY(Y4,2)=5,(Y28-HLOOKUP(Y4+3,Journalier_HLV_Inter,26,FALSE)),IF(AND(WEEKDAY(Y4,2)=1,COUNTIF(Jours_fériés,AND(Y4+1,IE+2))),Y28-HLOOKUP(Y4+3,Journalier_HLV_Inter,26,FALSE),IF(AND(WEEKDAY(Y4,2)=1,COUNTIF(Jours_fériés,Y4+1)),Y28-HLOOKUP(Y4+2,Journalier_HLV_Inter,26,FALSE),IF(AND(WEEKDAY(Y4,2)=2,COUNTIF(Jours_fériés,AND(Y4+1,Y4+2))),Y28-HLOOKUP(Y4+3,Journalier_HLV_Inter,26,FALSE),IF(AND(WEEKDAY(Y4,2)=2,COUNTIF(Jours_fériés,Y4+1)),Y28-HLOOKUP(Y4+2,Journalier_HLV_Inter,26,FALSE),IF(AND(WEEKDAY(Y4,2)=3,COUNTIF(Jours_fériés,AND(Y4+1,Y4+2))),Y28-HLOOKUP(Y4+5,Journalier_HLV_Inter,26,FALSE),IF(AND(WEEKDAY(Y4,2)=3,COUNTIF(Jours_fériés,Y4+1)),Y28-HLOOKUP(Y4+2,Journalier_HLV_Inter,26,FALSE),IF(AND(WEEKDAY(Y4,2)=4,COUNTIF(Jours_fériés,Y4+1)),Y28-HLOOKUP(Y4+4,Journalier_HLV_Inter,26,FALSE),IF(AND(WEEKDAY(Y4,2)=4,COUNTIF(Jours_fériés,AND(Y4+1,Y4+4))),Y28-HLOOKUP(Y4+5,Journalier_HLV_Inter,26,FALSE),IF(AND(WEEKDAY(Y4,2)=5,COUNTIF(Jours_fériés,Y4+3)),Y28-HLOOKUP(Y4+4,Journalier_HLV_Inter,26,FALSE),IF(COUNTIF(Week_end,Y4),0,IF(COUNTIF(Jours_fériés,Y4),0,Y28-HLOOKUP(Y4+1,Journalier_HLV_Inter,26,FALSE)))))))))))))</f>
        <v>0</v>
      </c>
      <c r="Z37" s="70">
        <f>IF(WEEKDAY(Z4,2)=5,(Z28-HLOOKUP(Z4+3,Journalier_HLV_Inter,26,FALSE)),IF(AND(WEEKDAY(Z4,2)=1,COUNTIF(Jours_fériés,AND(Z4+1,IE+2))),Z28-HLOOKUP(Z4+3,Journalier_HLV_Inter,26,FALSE),IF(AND(WEEKDAY(Z4,2)=1,COUNTIF(Jours_fériés,Z4+1)),Z28-HLOOKUP(Z4+2,Journalier_HLV_Inter,26,FALSE),IF(AND(WEEKDAY(Z4,2)=2,COUNTIF(Jours_fériés,AND(Z4+1,Z4+2))),Z28-HLOOKUP(Z4+3,Journalier_HLV_Inter,26,FALSE),IF(AND(WEEKDAY(Z4,2)=2,COUNTIF(Jours_fériés,Z4+1)),Z28-HLOOKUP(Z4+2,Journalier_HLV_Inter,26,FALSE),IF(AND(WEEKDAY(Z4,2)=3,COUNTIF(Jours_fériés,AND(Z4+1,Z4+2))),Z28-HLOOKUP(Z4+5,Journalier_HLV_Inter,26,FALSE),IF(AND(WEEKDAY(Z4,2)=3,COUNTIF(Jours_fériés,Z4+1)),Z28-HLOOKUP(Z4+2,Journalier_HLV_Inter,26,FALSE),IF(AND(WEEKDAY(Z4,2)=4,COUNTIF(Jours_fériés,Z4+1)),Z28-HLOOKUP(Z4+4,Journalier_HLV_Inter,26,FALSE),IF(AND(WEEKDAY(Z4,2)=4,COUNTIF(Jours_fériés,AND(Z4+1,Z4+4))),Z28-HLOOKUP(Z4+5,Journalier_HLV_Inter,26,FALSE),IF(AND(WEEKDAY(Z4,2)=5,COUNTIF(Jours_fériés,Z4+3)),Z28-HLOOKUP(Z4+4,Journalier_HLV_Inter,26,FALSE),IF(COUNTIF(Week_end,Z4),0,IF(COUNTIF(Jours_fériés,Z4),0,Z28-HLOOKUP(Z4+1,Journalier_HLV_Inter,26,FALSE)))))))))))))</f>
        <v>0</v>
      </c>
      <c r="AA37" s="70">
        <f>IF(WEEKDAY(AA4,2)=5,(AA28-HLOOKUP(AA4+3,Journalier_HLV_Inter,26,FALSE)),IF(AND(WEEKDAY(AA4,2)=1,COUNTIF(Jours_fériés,AND(AA4+1,IE+2))),AA28-HLOOKUP(AA4+3,Journalier_HLV_Inter,26,FALSE),IF(AND(WEEKDAY(AA4,2)=1,COUNTIF(Jours_fériés,AA4+1)),AA28-HLOOKUP(AA4+2,Journalier_HLV_Inter,26,FALSE),IF(AND(WEEKDAY(AA4,2)=2,COUNTIF(Jours_fériés,AND(AA4+1,AA4+2))),AA28-HLOOKUP(AA4+3,Journalier_HLV_Inter,26,FALSE),IF(AND(WEEKDAY(AA4,2)=2,COUNTIF(Jours_fériés,AA4+1)),AA28-HLOOKUP(AA4+2,Journalier_HLV_Inter,26,FALSE),IF(AND(WEEKDAY(AA4,2)=3,COUNTIF(Jours_fériés,AND(AA4+1,AA4+2))),AA28-HLOOKUP(AA4+5,Journalier_HLV_Inter,26,FALSE),IF(AND(WEEKDAY(AA4,2)=3,COUNTIF(Jours_fériés,AA4+1)),AA28-HLOOKUP(AA4+2,Journalier_HLV_Inter,26,FALSE),IF(AND(WEEKDAY(AA4,2)=4,COUNTIF(Jours_fériés,AA4+1)),AA28-HLOOKUP(AA4+4,Journalier_HLV_Inter,26,FALSE),IF(AND(WEEKDAY(AA4,2)=4,COUNTIF(Jours_fériés,AND(AA4+1,AA4+4))),AA28-HLOOKUP(AA4+5,Journalier_HLV_Inter,26,FALSE),IF(AND(WEEKDAY(AA4,2)=5,COUNTIF(Jours_fériés,AA4+3)),AA28-HLOOKUP(AA4+4,Journalier_HLV_Inter,26,FALSE),IF(COUNTIF(Week_end,AA4),0,IF(COUNTIF(Jours_fériés,AA4),0,AA28-HLOOKUP(AA4+1,Journalier_HLV_Inter,26,FALSE)))))))))))))</f>
        <v>0</v>
      </c>
      <c r="AB37" s="70">
        <f>IF(WEEKDAY(AB4,2)=5,(AB28-HLOOKUP(AB4+3,Journalier_HLV_Inter,26,FALSE)),IF(AND(WEEKDAY(AB4,2)=1,COUNTIF(Jours_fériés,AND(AB4+1,IE+2))),AB28-HLOOKUP(AB4+3,Journalier_HLV_Inter,26,FALSE),IF(AND(WEEKDAY(AB4,2)=1,COUNTIF(Jours_fériés,AB4+1)),AB28-HLOOKUP(AB4+2,Journalier_HLV_Inter,26,FALSE),IF(AND(WEEKDAY(AB4,2)=2,COUNTIF(Jours_fériés,AND(AB4+1,AB4+2))),AB28-HLOOKUP(AB4+3,Journalier_HLV_Inter,26,FALSE),IF(AND(WEEKDAY(AB4,2)=2,COUNTIF(Jours_fériés,AB4+1)),AB28-HLOOKUP(AB4+2,Journalier_HLV_Inter,26,FALSE),IF(AND(WEEKDAY(AB4,2)=3,COUNTIF(Jours_fériés,AND(AB4+1,AB4+2))),AB28-HLOOKUP(AB4+5,Journalier_HLV_Inter,26,FALSE),IF(AND(WEEKDAY(AB4,2)=3,COUNTIF(Jours_fériés,AB4+1)),AB28-HLOOKUP(AB4+2,Journalier_HLV_Inter,26,FALSE),IF(AND(WEEKDAY(AB4,2)=4,COUNTIF(Jours_fériés,AB4+1)),AB28-HLOOKUP(AB4+4,Journalier_HLV_Inter,26,FALSE),IF(AND(WEEKDAY(AB4,2)=4,COUNTIF(Jours_fériés,AND(AB4+1,AB4+4))),AB28-HLOOKUP(AB4+5,Journalier_HLV_Inter,26,FALSE),IF(AND(WEEKDAY(AB4,2)=5,COUNTIF(Jours_fériés,AB4+3)),AB28-HLOOKUP(AB4+4,Journalier_HLV_Inter,26,FALSE),IF(COUNTIF(Week_end,AB4),0,IF(COUNTIF(Jours_fériés,AB4),0,AB28-HLOOKUP(AB4+1,Journalier_HLV_Inter,26,FALSE)))))))))))))</f>
        <v>0</v>
      </c>
      <c r="AC37" s="70">
        <f>IF(WEEKDAY(AC4,2)=5,(AC28-HLOOKUP(AC4+3,Journalier_HLV_Inter,26,FALSE)),IF(AND(WEEKDAY(AC4,2)=1,COUNTIF(Jours_fériés,AND(AC4+1,IE+2))),AC28-HLOOKUP(AC4+3,Journalier_HLV_Inter,26,FALSE),IF(AND(WEEKDAY(AC4,2)=1,COUNTIF(Jours_fériés,AC4+1)),AC28-HLOOKUP(AC4+2,Journalier_HLV_Inter,26,FALSE),IF(AND(WEEKDAY(AC4,2)=2,COUNTIF(Jours_fériés,AND(AC4+1,AC4+2))),AC28-HLOOKUP(AC4+3,Journalier_HLV_Inter,26,FALSE),IF(AND(WEEKDAY(AC4,2)=2,COUNTIF(Jours_fériés,AC4+1)),AC28-HLOOKUP(AC4+2,Journalier_HLV_Inter,26,FALSE),IF(AND(WEEKDAY(AC4,2)=3,COUNTIF(Jours_fériés,AND(AC4+1,AC4+2))),AC28-HLOOKUP(AC4+5,Journalier_HLV_Inter,26,FALSE),IF(AND(WEEKDAY(AC4,2)=3,COUNTIF(Jours_fériés,AC4+1)),AC28-HLOOKUP(AC4+2,Journalier_HLV_Inter,26,FALSE),IF(AND(WEEKDAY(AC4,2)=4,COUNTIF(Jours_fériés,AC4+1)),AC28-HLOOKUP(AC4+4,Journalier_HLV_Inter,26,FALSE),IF(AND(WEEKDAY(AC4,2)=4,COUNTIF(Jours_fériés,AND(AC4+1,AC4+4))),AC28-HLOOKUP(AC4+5,Journalier_HLV_Inter,26,FALSE),IF(AND(WEEKDAY(AC4,2)=5,COUNTIF(Jours_fériés,AC4+3)),AC28-HLOOKUP(AC4+4,Journalier_HLV_Inter,26,FALSE),IF(COUNTIF(Week_end,AC4),0,IF(COUNTIF(Jours_fériés,AC4),0,AC28-HLOOKUP(AC4+1,Journalier_HLV_Inter,26,FALSE)))))))))))))</f>
        <v>0</v>
      </c>
      <c r="AD37" s="70">
        <f>IF(WEEKDAY(AD4,2)=5,(AD28-HLOOKUP(AD4+3,Journalier_HLV_Inter,26,FALSE)),IF(AND(WEEKDAY(AD4,2)=1,COUNTIF(Jours_fériés,AND(AD4+1,IE+2))),AD28-HLOOKUP(AD4+3,Journalier_HLV_Inter,26,FALSE),IF(AND(WEEKDAY(AD4,2)=1,COUNTIF(Jours_fériés,AD4+1)),AD28-HLOOKUP(AD4+2,Journalier_HLV_Inter,26,FALSE),IF(AND(WEEKDAY(AD4,2)=2,COUNTIF(Jours_fériés,AND(AD4+1,AD4+2))),AD28-HLOOKUP(AD4+3,Journalier_HLV_Inter,26,FALSE),IF(AND(WEEKDAY(AD4,2)=2,COUNTIF(Jours_fériés,AD4+1)),AD28-HLOOKUP(AD4+2,Journalier_HLV_Inter,26,FALSE),IF(AND(WEEKDAY(AD4,2)=3,COUNTIF(Jours_fériés,AND(AD4+1,AD4+2))),AD28-HLOOKUP(AD4+5,Journalier_HLV_Inter,26,FALSE),IF(AND(WEEKDAY(AD4,2)=3,COUNTIF(Jours_fériés,AD4+1)),AD28-HLOOKUP(AD4+2,Journalier_HLV_Inter,26,FALSE),IF(AND(WEEKDAY(AD4,2)=4,COUNTIF(Jours_fériés,AD4+1)),AD28-HLOOKUP(AD4+4,Journalier_HLV_Inter,26,FALSE),IF(AND(WEEKDAY(AD4,2)=4,COUNTIF(Jours_fériés,AND(AD4+1,AD4+4))),AD28-HLOOKUP(AD4+5,Journalier_HLV_Inter,26,FALSE),IF(AND(WEEKDAY(AD4,2)=5,COUNTIF(Jours_fériés,AD4+3)),AD28-HLOOKUP(AD4+4,Journalier_HLV_Inter,26,FALSE),IF(COUNTIF(Week_end,AD4),0,IF(COUNTIF(Jours_fériés,AD4),0,AD28-HLOOKUP(AD4+1,Journalier_HLV_Inter,26,FALSE)))))))))))))</f>
        <v>0</v>
      </c>
      <c r="AE37" s="70">
        <f>IF(WEEKDAY(AE4,2)=5,(AE28-HLOOKUP(AE4+3,Journalier_HLV_Inter,26,FALSE)),IF(AND(WEEKDAY(AE4,2)=1,COUNTIF(Jours_fériés,AND(AE4+1,IE+2))),AE28-HLOOKUP(AE4+3,Journalier_HLV_Inter,26,FALSE),IF(AND(WEEKDAY(AE4,2)=1,COUNTIF(Jours_fériés,AE4+1)),AE28-HLOOKUP(AE4+2,Journalier_HLV_Inter,26,FALSE),IF(AND(WEEKDAY(AE4,2)=2,COUNTIF(Jours_fériés,AND(AE4+1,AE4+2))),AE28-HLOOKUP(AE4+3,Journalier_HLV_Inter,26,FALSE),IF(AND(WEEKDAY(AE4,2)=2,COUNTIF(Jours_fériés,AE4+1)),AE28-HLOOKUP(AE4+2,Journalier_HLV_Inter,26,FALSE),IF(AND(WEEKDAY(AE4,2)=3,COUNTIF(Jours_fériés,AND(AE4+1,AE4+2))),AE28-HLOOKUP(AE4+5,Journalier_HLV_Inter,26,FALSE),IF(AND(WEEKDAY(AE4,2)=3,COUNTIF(Jours_fériés,AE4+1)),AE28-HLOOKUP(AE4+2,Journalier_HLV_Inter,26,FALSE),IF(AND(WEEKDAY(AE4,2)=4,COUNTIF(Jours_fériés,AE4+1)),AE28-HLOOKUP(AE4+4,Journalier_HLV_Inter,26,FALSE),IF(AND(WEEKDAY(AE4,2)=4,COUNTIF(Jours_fériés,AND(AE4+1,AE4+4))),AE28-HLOOKUP(AE4+5,Journalier_HLV_Inter,26,FALSE),IF(AND(WEEKDAY(AE4,2)=5,COUNTIF(Jours_fériés,AE4+3)),AE28-HLOOKUP(AE4+4,Journalier_HLV_Inter,26,FALSE),IF(COUNTIF(Week_end,AE4),0,IF(COUNTIF(Jours_fériés,AE4),0,AE28-HLOOKUP(AE4+1,Journalier_HLV_Inter,26,FALSE)))))))))))))</f>
        <v>0</v>
      </c>
      <c r="AF37" s="70">
        <f>IF(WEEKDAY(AF4,2)=5,(AF28-HLOOKUP(AF4+3,Journalier_HLV_Inter,26,FALSE)),IF(AND(WEEKDAY(AF4,2)=1,COUNTIF(Jours_fériés,AND(AF4+1,IE+2))),AF28-HLOOKUP(AF4+3,Journalier_HLV_Inter,26,FALSE),IF(AND(WEEKDAY(AF4,2)=1,COUNTIF(Jours_fériés,AF4+1)),AF28-HLOOKUP(AF4+2,Journalier_HLV_Inter,26,FALSE),IF(AND(WEEKDAY(AF4,2)=2,COUNTIF(Jours_fériés,AND(AF4+1,AF4+2))),AF28-HLOOKUP(AF4+3,Journalier_HLV_Inter,26,FALSE),IF(AND(WEEKDAY(AF4,2)=2,COUNTIF(Jours_fériés,AF4+1)),AF28-HLOOKUP(AF4+2,Journalier_HLV_Inter,26,FALSE),IF(AND(WEEKDAY(AF4,2)=3,COUNTIF(Jours_fériés,AND(AF4+1,AF4+2))),AF28-HLOOKUP(AF4+5,Journalier_HLV_Inter,26,FALSE),IF(AND(WEEKDAY(AF4,2)=3,COUNTIF(Jours_fériés,AF4+1)),AF28-HLOOKUP(AF4+2,Journalier_HLV_Inter,26,FALSE),IF(AND(WEEKDAY(AF4,2)=4,COUNTIF(Jours_fériés,AF4+1)),AF28-HLOOKUP(AF4+4,Journalier_HLV_Inter,26,FALSE),IF(AND(WEEKDAY(AF4,2)=4,COUNTIF(Jours_fériés,AND(AF4+1,AF4+4))),AF28-HLOOKUP(AF4+5,Journalier_HLV_Inter,26,FALSE),IF(AND(WEEKDAY(AF4,2)=5,COUNTIF(Jours_fériés,AF4+3)),AF28-HLOOKUP(AF4+4,Journalier_HLV_Inter,26,FALSE),IF(COUNTIF(Week_end,AF4),0,IF(COUNTIF(Jours_fériés,AF4),0,AF28-HLOOKUP(AF4+1,Journalier_HLV_Inter,26,FALSE)))))))))))))</f>
        <v>0</v>
      </c>
      <c r="AG37" s="70">
        <f>IF(WEEKDAY(AG4,2)=5,(AG28-HLOOKUP(AG4+3,Journalier_HLV_Inter,26,FALSE)),IF(AND(WEEKDAY(AG4,2)=1,COUNTIF(Jours_fériés,AND(AG4+1,IE+2))),AG28-HLOOKUP(AG4+3,Journalier_HLV_Inter,26,FALSE),IF(AND(WEEKDAY(AG4,2)=1,COUNTIF(Jours_fériés,AG4+1)),AG28-HLOOKUP(AG4+2,Journalier_HLV_Inter,26,FALSE),IF(AND(WEEKDAY(AG4,2)=2,COUNTIF(Jours_fériés,AND(AG4+1,AG4+2))),AG28-HLOOKUP(AG4+3,Journalier_HLV_Inter,26,FALSE),IF(AND(WEEKDAY(AG4,2)=2,COUNTIF(Jours_fériés,AG4+1)),AG28-HLOOKUP(AG4+2,Journalier_HLV_Inter,26,FALSE),IF(AND(WEEKDAY(AG4,2)=3,COUNTIF(Jours_fériés,AND(AG4+1,AG4+2))),AG28-HLOOKUP(AG4+5,Journalier_HLV_Inter,26,FALSE),IF(AND(WEEKDAY(AG4,2)=3,COUNTIF(Jours_fériés,AG4+1)),AG28-HLOOKUP(AG4+2,Journalier_HLV_Inter,26,FALSE),IF(AND(WEEKDAY(AG4,2)=4,COUNTIF(Jours_fériés,AG4+1)),AG28-HLOOKUP(AG4+4,Journalier_HLV_Inter,26,FALSE),IF(AND(WEEKDAY(AG4,2)=4,COUNTIF(Jours_fériés,AND(AG4+1,AG4+4))),AG28-HLOOKUP(AG4+5,Journalier_HLV_Inter,26,FALSE),IF(AND(WEEKDAY(AG4,2)=5,COUNTIF(Jours_fériés,AG4+3)),AG28-HLOOKUP(AG4+4,Journalier_HLV_Inter,26,FALSE),IF(COUNTIF(Week_end,AG4),0,IF(COUNTIF(Jours_fériés,AG4),0,AG28-HLOOKUP(AG4+1,Journalier_HLV_Inter,26,FALSE)))))))))))))</f>
        <v>0</v>
      </c>
      <c r="AH37" s="70">
        <f>IF(WEEKDAY(AH4,2)=5,(AH28-HLOOKUP(AH4+3,Journalier_HLV_Inter,26,FALSE)),IF(AND(WEEKDAY(AH4,2)=1,COUNTIF(Jours_fériés,AND(AH4+1,IE+2))),AH28-HLOOKUP(AH4+3,Journalier_HLV_Inter,26,FALSE),IF(AND(WEEKDAY(AH4,2)=1,COUNTIF(Jours_fériés,AH4+1)),AH28-HLOOKUP(AH4+2,Journalier_HLV_Inter,26,FALSE),IF(AND(WEEKDAY(AH4,2)=2,COUNTIF(Jours_fériés,AND(AH4+1,AH4+2))),AH28-HLOOKUP(AH4+3,Journalier_HLV_Inter,26,FALSE),IF(AND(WEEKDAY(AH4,2)=2,COUNTIF(Jours_fériés,AH4+1)),AH28-HLOOKUP(AH4+2,Journalier_HLV_Inter,26,FALSE),IF(AND(WEEKDAY(AH4,2)=3,COUNTIF(Jours_fériés,AND(AH4+1,AH4+2))),AH28-HLOOKUP(AH4+5,Journalier_HLV_Inter,26,FALSE),IF(AND(WEEKDAY(AH4,2)=3,COUNTIF(Jours_fériés,AH4+1)),AH28-HLOOKUP(AH4+2,Journalier_HLV_Inter,26,FALSE),IF(AND(WEEKDAY(AH4,2)=4,COUNTIF(Jours_fériés,AH4+1)),AH28-HLOOKUP(AH4+4,Journalier_HLV_Inter,26,FALSE),IF(AND(WEEKDAY(AH4,2)=4,COUNTIF(Jours_fériés,AND(AH4+1,AH4+4))),AH28-HLOOKUP(AH4+5,Journalier_HLV_Inter,26,FALSE),IF(AND(WEEKDAY(AH4,2)=5,COUNTIF(Jours_fériés,AH4+3)),AH28-HLOOKUP(AH4+4,Journalier_HLV_Inter,26,FALSE),IF(COUNTIF(Week_end,AH4),0,IF(COUNTIF(Jours_fériés,AH4),0,AH28-HLOOKUP(AH4+1,Journalier_HLV_Inter,26,FALSE)))))))))))))</f>
        <v>0</v>
      </c>
      <c r="AI37" s="70">
        <f>IF(WEEKDAY(AI4,2)=5,(AI28-HLOOKUP(AI4+3,Journalier_HLV_Inter,26,FALSE)),IF(AND(WEEKDAY(AI4,2)=1,COUNTIF(Jours_fériés,AND(AI4+1,IE+2))),AI28-HLOOKUP(AI4+3,Journalier_HLV_Inter,26,FALSE),IF(AND(WEEKDAY(AI4,2)=1,COUNTIF(Jours_fériés,AI4+1)),AI28-HLOOKUP(AI4+2,Journalier_HLV_Inter,26,FALSE),IF(AND(WEEKDAY(AI4,2)=2,COUNTIF(Jours_fériés,AND(AI4+1,AI4+2))),AI28-HLOOKUP(AI4+3,Journalier_HLV_Inter,26,FALSE),IF(AND(WEEKDAY(AI4,2)=2,COUNTIF(Jours_fériés,AI4+1)),AI28-HLOOKUP(AI4+2,Journalier_HLV_Inter,26,FALSE),IF(AND(WEEKDAY(AI4,2)=3,COUNTIF(Jours_fériés,AND(AI4+1,AI4+2))),AI28-HLOOKUP(AI4+5,Journalier_HLV_Inter,26,FALSE),IF(AND(WEEKDAY(AI4,2)=3,COUNTIF(Jours_fériés,AI4+1)),AI28-HLOOKUP(AI4+2,Journalier_HLV_Inter,26,FALSE),IF(AND(WEEKDAY(AI4,2)=4,COUNTIF(Jours_fériés,AI4+1)),AI28-HLOOKUP(AI4+4,Journalier_HLV_Inter,26,FALSE),IF(AND(WEEKDAY(AI4,2)=4,COUNTIF(Jours_fériés,AND(AI4+1,AI4+4))),AI28-HLOOKUP(AI4+5,Journalier_HLV_Inter,26,FALSE),IF(AND(WEEKDAY(AI4,2)=5,COUNTIF(Jours_fériés,AI4+3)),AI28-HLOOKUP(AI4+4,Journalier_HLV_Inter,26,FALSE),IF(COUNTIF(Week_end,AI4),0,IF(COUNTIF(Jours_fériés,AI4),0,AI28-HLOOKUP(AI4+1,Journalier_HLV_Inter,26,FALSE)))))))))))))</f>
        <v>0</v>
      </c>
      <c r="AJ37" s="70">
        <f>IF(WEEKDAY(AJ4,2)=5,(AJ28-HLOOKUP(AJ4+3,Journalier_HLV_Inter,26,FALSE)),IF(AND(WEEKDAY(AJ4,2)=1,COUNTIF(Jours_fériés,AND(AJ4+1,IE+2))),AJ28-HLOOKUP(AJ4+3,Journalier_HLV_Inter,26,FALSE),IF(AND(WEEKDAY(AJ4,2)=1,COUNTIF(Jours_fériés,AJ4+1)),AJ28-HLOOKUP(AJ4+2,Journalier_HLV_Inter,26,FALSE),IF(AND(WEEKDAY(AJ4,2)=2,COUNTIF(Jours_fériés,AND(AJ4+1,AJ4+2))),AJ28-HLOOKUP(AJ4+3,Journalier_HLV_Inter,26,FALSE),IF(AND(WEEKDAY(AJ4,2)=2,COUNTIF(Jours_fériés,AJ4+1)),AJ28-HLOOKUP(AJ4+2,Journalier_HLV_Inter,26,FALSE),IF(AND(WEEKDAY(AJ4,2)=3,COUNTIF(Jours_fériés,AND(AJ4+1,AJ4+2))),AJ28-HLOOKUP(AJ4+5,Journalier_HLV_Inter,26,FALSE),IF(AND(WEEKDAY(AJ4,2)=3,COUNTIF(Jours_fériés,AJ4+1)),AJ28-HLOOKUP(AJ4+2,Journalier_HLV_Inter,26,FALSE),IF(AND(WEEKDAY(AJ4,2)=4,COUNTIF(Jours_fériés,AJ4+1)),AJ28-HLOOKUP(AJ4+4,Journalier_HLV_Inter,26,FALSE),IF(AND(WEEKDAY(AJ4,2)=4,COUNTIF(Jours_fériés,AND(AJ4+1,AJ4+4))),AJ28-HLOOKUP(AJ4+5,Journalier_HLV_Inter,26,FALSE),IF(AND(WEEKDAY(AJ4,2)=5,COUNTIF(Jours_fériés,AJ4+3)),AJ28-HLOOKUP(AJ4+4,Journalier_HLV_Inter,26,FALSE),IF(COUNTIF(Week_end,AJ4),0,IF(COUNTIF(Jours_fériés,AJ4),0,AJ28-HLOOKUP(AJ4+1,Journalier_HLV_Inter,26,FALSE)))))))))))))</f>
        <v>0</v>
      </c>
      <c r="AK37" s="70">
        <f>IF(WEEKDAY(AK4,2)=5,(AK28-HLOOKUP(AK4+3,Journalier_HLV_Inter,26,FALSE)),IF(AND(WEEKDAY(AK4,2)=1,COUNTIF(Jours_fériés,AND(AK4+1,IE+2))),AK28-HLOOKUP(AK4+3,Journalier_HLV_Inter,26,FALSE),IF(AND(WEEKDAY(AK4,2)=1,COUNTIF(Jours_fériés,AK4+1)),AK28-HLOOKUP(AK4+2,Journalier_HLV_Inter,26,FALSE),IF(AND(WEEKDAY(AK4,2)=2,COUNTIF(Jours_fériés,AND(AK4+1,AK4+2))),AK28-HLOOKUP(AK4+3,Journalier_HLV_Inter,26,FALSE),IF(AND(WEEKDAY(AK4,2)=2,COUNTIF(Jours_fériés,AK4+1)),AK28-HLOOKUP(AK4+2,Journalier_HLV_Inter,26,FALSE),IF(AND(WEEKDAY(AK4,2)=3,COUNTIF(Jours_fériés,AND(AK4+1,AK4+2))),AK28-HLOOKUP(AK4+5,Journalier_HLV_Inter,26,FALSE),IF(AND(WEEKDAY(AK4,2)=3,COUNTIF(Jours_fériés,AK4+1)),AK28-HLOOKUP(AK4+2,Journalier_HLV_Inter,26,FALSE),IF(AND(WEEKDAY(AK4,2)=4,COUNTIF(Jours_fériés,AK4+1)),AK28-HLOOKUP(AK4+4,Journalier_HLV_Inter,26,FALSE),IF(AND(WEEKDAY(AK4,2)=4,COUNTIF(Jours_fériés,AND(AK4+1,AK4+4))),AK28-HLOOKUP(AK4+5,Journalier_HLV_Inter,26,FALSE),IF(AND(WEEKDAY(AK4,2)=5,COUNTIF(Jours_fériés,AK4+3)),AK28-HLOOKUP(AK4+4,Journalier_HLV_Inter,26,FALSE),IF(COUNTIF(Week_end,AK4),0,IF(COUNTIF(Jours_fériés,AK4),0,AK28-HLOOKUP(AK4+1,Journalier_HLV_Inter,26,FALSE)))))))))))))</f>
        <v>0</v>
      </c>
      <c r="AL37" s="70">
        <f>IF(WEEKDAY(AL4,2)=5,(AL28-HLOOKUP(AL4+3,Journalier_HLV_Inter,26,FALSE)),IF(AND(WEEKDAY(AL4,2)=1,COUNTIF(Jours_fériés,AND(AL4+1,IE+2))),AL28-HLOOKUP(AL4+3,Journalier_HLV_Inter,26,FALSE),IF(AND(WEEKDAY(AL4,2)=1,COUNTIF(Jours_fériés,AL4+1)),AL28-HLOOKUP(AL4+2,Journalier_HLV_Inter,26,FALSE),IF(AND(WEEKDAY(AL4,2)=2,COUNTIF(Jours_fériés,AND(AL4+1,AL4+2))),AL28-HLOOKUP(AL4+3,Journalier_HLV_Inter,26,FALSE),IF(AND(WEEKDAY(AL4,2)=2,COUNTIF(Jours_fériés,AL4+1)),AL28-HLOOKUP(AL4+2,Journalier_HLV_Inter,26,FALSE),IF(AND(WEEKDAY(AL4,2)=3,COUNTIF(Jours_fériés,AND(AL4+1,AL4+2))),AL28-HLOOKUP(AL4+5,Journalier_HLV_Inter,26,FALSE),IF(AND(WEEKDAY(AL4,2)=3,COUNTIF(Jours_fériés,AL4+1)),AL28-HLOOKUP(AL4+2,Journalier_HLV_Inter,26,FALSE),IF(AND(WEEKDAY(AL4,2)=4,COUNTIF(Jours_fériés,AL4+1)),AL28-HLOOKUP(AL4+4,Journalier_HLV_Inter,26,FALSE),IF(AND(WEEKDAY(AL4,2)=4,COUNTIF(Jours_fériés,AND(AL4+1,AL4+4))),AL28-HLOOKUP(AL4+5,Journalier_HLV_Inter,26,FALSE),IF(AND(WEEKDAY(AL4,2)=5,COUNTIF(Jours_fériés,AL4+3)),AL28-HLOOKUP(AL4+4,Journalier_HLV_Inter,26,FALSE),IF(COUNTIF(Week_end,AL4),0,IF(COUNTIF(Jours_fériés,AL4),0,AL28-HLOOKUP(AL4+1,Journalier_HLV_Inter,26,FALSE)))))))))))))</f>
        <v>0</v>
      </c>
      <c r="AM37" s="70">
        <f>IF(WEEKDAY(AM4,2)=5,(AM28-HLOOKUP(AM4+3,Journalier_HLV_Inter,26,FALSE)),IF(AND(WEEKDAY(AM4,2)=1,COUNTIF(Jours_fériés,AND(AM4+1,IE+2))),AM28-HLOOKUP(AM4+3,Journalier_HLV_Inter,26,FALSE),IF(AND(WEEKDAY(AM4,2)=1,COUNTIF(Jours_fériés,AM4+1)),AM28-HLOOKUP(AM4+2,Journalier_HLV_Inter,26,FALSE),IF(AND(WEEKDAY(AM4,2)=2,COUNTIF(Jours_fériés,AND(AM4+1,AM4+2))),AM28-HLOOKUP(AM4+3,Journalier_HLV_Inter,26,FALSE),IF(AND(WEEKDAY(AM4,2)=2,COUNTIF(Jours_fériés,AM4+1)),AM28-HLOOKUP(AM4+2,Journalier_HLV_Inter,26,FALSE),IF(AND(WEEKDAY(AM4,2)=3,COUNTIF(Jours_fériés,AND(AM4+1,AM4+2))),AM28-HLOOKUP(AM4+5,Journalier_HLV_Inter,26,FALSE),IF(AND(WEEKDAY(AM4,2)=3,COUNTIF(Jours_fériés,AM4+1)),AM28-HLOOKUP(AM4+2,Journalier_HLV_Inter,26,FALSE),IF(AND(WEEKDAY(AM4,2)=4,COUNTIF(Jours_fériés,AM4+1)),AM28-HLOOKUP(AM4+4,Journalier_HLV_Inter,26,FALSE),IF(AND(WEEKDAY(AM4,2)=4,COUNTIF(Jours_fériés,AND(AM4+1,AM4+4))),AM28-HLOOKUP(AM4+5,Journalier_HLV_Inter,26,FALSE),IF(AND(WEEKDAY(AM4,2)=5,COUNTIF(Jours_fériés,AM4+3)),AM28-HLOOKUP(AM4+4,Journalier_HLV_Inter,26,FALSE),IF(COUNTIF(Week_end,AM4),0,IF(COUNTIF(Jours_fériés,AM4),0,AM28-HLOOKUP(AM4+1,Journalier_HLV_Inter,26,FALSE)))))))))))))</f>
        <v>0</v>
      </c>
      <c r="AN37" s="70">
        <f>IF(WEEKDAY(AN4,2)=5,(AN28-HLOOKUP(AN4+3,Journalier_HLV_Inter,26,FALSE)),IF(AND(WEEKDAY(AN4,2)=1,COUNTIF(Jours_fériés,AND(AN4+1,IE+2))),AN28-HLOOKUP(AN4+3,Journalier_HLV_Inter,26,FALSE),IF(AND(WEEKDAY(AN4,2)=1,COUNTIF(Jours_fériés,AN4+1)),AN28-HLOOKUP(AN4+2,Journalier_HLV_Inter,26,FALSE),IF(AND(WEEKDAY(AN4,2)=2,COUNTIF(Jours_fériés,AND(AN4+1,AN4+2))),AN28-HLOOKUP(AN4+3,Journalier_HLV_Inter,26,FALSE),IF(AND(WEEKDAY(AN4,2)=2,COUNTIF(Jours_fériés,AN4+1)),AN28-HLOOKUP(AN4+2,Journalier_HLV_Inter,26,FALSE),IF(AND(WEEKDAY(AN4,2)=3,COUNTIF(Jours_fériés,AND(AN4+1,AN4+2))),AN28-HLOOKUP(AN4+5,Journalier_HLV_Inter,26,FALSE),IF(AND(WEEKDAY(AN4,2)=3,COUNTIF(Jours_fériés,AN4+1)),AN28-HLOOKUP(AN4+2,Journalier_HLV_Inter,26,FALSE),IF(AND(WEEKDAY(AN4,2)=4,COUNTIF(Jours_fériés,AN4+1)),AN28-HLOOKUP(AN4+4,Journalier_HLV_Inter,26,FALSE),IF(AND(WEEKDAY(AN4,2)=4,COUNTIF(Jours_fériés,AND(AN4+1,AN4+4))),AN28-HLOOKUP(AN4+5,Journalier_HLV_Inter,26,FALSE),IF(AND(WEEKDAY(AN4,2)=5,COUNTIF(Jours_fériés,AN4+3)),AN28-HLOOKUP(AN4+4,Journalier_HLV_Inter,26,FALSE),IF(COUNTIF(Week_end,AN4),0,IF(COUNTIF(Jours_fériés,AN4),0,AN28-HLOOKUP(AN4+1,Journalier_HLV_Inter,26,FALSE)))))))))))))</f>
        <v>0</v>
      </c>
      <c r="AO37" s="70">
        <f>IF(WEEKDAY(AO4,2)=5,(AO28-HLOOKUP(AO4+3,Journalier_HLV_Inter,26,FALSE)),IF(AND(WEEKDAY(AO4,2)=1,COUNTIF(Jours_fériés,AND(AO4+1,IE+2))),AO28-HLOOKUP(AO4+3,Journalier_HLV_Inter,26,FALSE),IF(AND(WEEKDAY(AO4,2)=1,COUNTIF(Jours_fériés,AO4+1)),AO28-HLOOKUP(AO4+2,Journalier_HLV_Inter,26,FALSE),IF(AND(WEEKDAY(AO4,2)=2,COUNTIF(Jours_fériés,AND(AO4+1,AO4+2))),AO28-HLOOKUP(AO4+3,Journalier_HLV_Inter,26,FALSE),IF(AND(WEEKDAY(AO4,2)=2,COUNTIF(Jours_fériés,AO4+1)),AO28-HLOOKUP(AO4+2,Journalier_HLV_Inter,26,FALSE),IF(AND(WEEKDAY(AO4,2)=3,COUNTIF(Jours_fériés,AND(AO4+1,AO4+2))),AO28-HLOOKUP(AO4+5,Journalier_HLV_Inter,26,FALSE),IF(AND(WEEKDAY(AO4,2)=3,COUNTIF(Jours_fériés,AO4+1)),AO28-HLOOKUP(AO4+2,Journalier_HLV_Inter,26,FALSE),IF(AND(WEEKDAY(AO4,2)=4,COUNTIF(Jours_fériés,AO4+1)),AO28-HLOOKUP(AO4+4,Journalier_HLV_Inter,26,FALSE),IF(AND(WEEKDAY(AO4,2)=4,COUNTIF(Jours_fériés,AND(AO4+1,AO4+4))),AO28-HLOOKUP(AO4+5,Journalier_HLV_Inter,26,FALSE),IF(AND(WEEKDAY(AO4,2)=5,COUNTIF(Jours_fériés,AO4+3)),AO28-HLOOKUP(AO4+4,Journalier_HLV_Inter,26,FALSE),IF(COUNTIF(Week_end,AO4),0,IF(COUNTIF(Jours_fériés,AO4),0,AO28-HLOOKUP(AO4+1,Journalier_HLV_Inter,26,FALSE)))))))))))))</f>
        <v>0</v>
      </c>
      <c r="AP37" s="70">
        <f>IF(WEEKDAY(AP4,2)=5,(AP28-HLOOKUP(AP4+3,Journalier_HLV_Inter,26,FALSE)),IF(AND(WEEKDAY(AP4,2)=1,COUNTIF(Jours_fériés,AND(AP4+1,IE+2))),AP28-HLOOKUP(AP4+3,Journalier_HLV_Inter,26,FALSE),IF(AND(WEEKDAY(AP4,2)=1,COUNTIF(Jours_fériés,AP4+1)),AP28-HLOOKUP(AP4+2,Journalier_HLV_Inter,26,FALSE),IF(AND(WEEKDAY(AP4,2)=2,COUNTIF(Jours_fériés,AND(AP4+1,AP4+2))),AP28-HLOOKUP(AP4+3,Journalier_HLV_Inter,26,FALSE),IF(AND(WEEKDAY(AP4,2)=2,COUNTIF(Jours_fériés,AP4+1)),AP28-HLOOKUP(AP4+2,Journalier_HLV_Inter,26,FALSE),IF(AND(WEEKDAY(AP4,2)=3,COUNTIF(Jours_fériés,AND(AP4+1,AP4+2))),AP28-HLOOKUP(AP4+5,Journalier_HLV_Inter,26,FALSE),IF(AND(WEEKDAY(AP4,2)=3,COUNTIF(Jours_fériés,AP4+1)),AP28-HLOOKUP(AP4+2,Journalier_HLV_Inter,26,FALSE),IF(AND(WEEKDAY(AP4,2)=4,COUNTIF(Jours_fériés,AP4+1)),AP28-HLOOKUP(AP4+4,Journalier_HLV_Inter,26,FALSE),IF(AND(WEEKDAY(AP4,2)=4,COUNTIF(Jours_fériés,AND(AP4+1,AP4+4))),AP28-HLOOKUP(AP4+5,Journalier_HLV_Inter,26,FALSE),IF(AND(WEEKDAY(AP4,2)=5,COUNTIF(Jours_fériés,AP4+3)),AP28-HLOOKUP(AP4+4,Journalier_HLV_Inter,26,FALSE),IF(COUNTIF(Week_end,AP4),0,IF(COUNTIF(Jours_fériés,AP4),0,AP28-HLOOKUP(AP4+1,Journalier_HLV_Inter,26,FALSE)))))))))))))</f>
        <v>0</v>
      </c>
      <c r="AQ37" s="70">
        <f>IF(WEEKDAY(AQ4,2)=5,(AQ28-HLOOKUP(AQ4+3,Journalier_HLV_Inter,26,FALSE)),IF(AND(WEEKDAY(AQ4,2)=1,COUNTIF(Jours_fériés,AND(AQ4+1,IE+2))),AQ28-HLOOKUP(AQ4+3,Journalier_HLV_Inter,26,FALSE),IF(AND(WEEKDAY(AQ4,2)=1,COUNTIF(Jours_fériés,AQ4+1)),AQ28-HLOOKUP(AQ4+2,Journalier_HLV_Inter,26,FALSE),IF(AND(WEEKDAY(AQ4,2)=2,COUNTIF(Jours_fériés,AND(AQ4+1,AQ4+2))),AQ28-HLOOKUP(AQ4+3,Journalier_HLV_Inter,26,FALSE),IF(AND(WEEKDAY(AQ4,2)=2,COUNTIF(Jours_fériés,AQ4+1)),AQ28-HLOOKUP(AQ4+2,Journalier_HLV_Inter,26,FALSE),IF(AND(WEEKDAY(AQ4,2)=3,COUNTIF(Jours_fériés,AND(AQ4+1,AQ4+2))),AQ28-HLOOKUP(AQ4+5,Journalier_HLV_Inter,26,FALSE),IF(AND(WEEKDAY(AQ4,2)=3,COUNTIF(Jours_fériés,AQ4+1)),AQ28-HLOOKUP(AQ4+2,Journalier_HLV_Inter,26,FALSE),IF(AND(WEEKDAY(AQ4,2)=4,COUNTIF(Jours_fériés,AQ4+1)),AQ28-HLOOKUP(AQ4+4,Journalier_HLV_Inter,26,FALSE),IF(AND(WEEKDAY(AQ4,2)=4,COUNTIF(Jours_fériés,AND(AQ4+1,AQ4+4))),AQ28-HLOOKUP(AQ4+5,Journalier_HLV_Inter,26,FALSE),IF(AND(WEEKDAY(AQ4,2)=5,COUNTIF(Jours_fériés,AQ4+3)),AQ28-HLOOKUP(AQ4+4,Journalier_HLV_Inter,26,FALSE),IF(COUNTIF(Week_end,AQ4),0,IF(COUNTIF(Jours_fériés,AQ4),0,AQ28-HLOOKUP(AQ4+1,Journalier_HLV_Inter,26,FALSE)))))))))))))</f>
        <v>0</v>
      </c>
      <c r="AR37" s="70">
        <f>IF(WEEKDAY(AR4,2)=5,(AR28-HLOOKUP(AR4+3,Journalier_HLV_Inter,26,FALSE)),IF(AND(WEEKDAY(AR4,2)=1,COUNTIF(Jours_fériés,AND(AR4+1,IE+2))),AR28-HLOOKUP(AR4+3,Journalier_HLV_Inter,26,FALSE),IF(AND(WEEKDAY(AR4,2)=1,COUNTIF(Jours_fériés,AR4+1)),AR28-HLOOKUP(AR4+2,Journalier_HLV_Inter,26,FALSE),IF(AND(WEEKDAY(AR4,2)=2,COUNTIF(Jours_fériés,AND(AR4+1,AR4+2))),AR28-HLOOKUP(AR4+3,Journalier_HLV_Inter,26,FALSE),IF(AND(WEEKDAY(AR4,2)=2,COUNTIF(Jours_fériés,AR4+1)),AR28-HLOOKUP(AR4+2,Journalier_HLV_Inter,26,FALSE),IF(AND(WEEKDAY(AR4,2)=3,COUNTIF(Jours_fériés,AND(AR4+1,AR4+2))),AR28-HLOOKUP(AR4+5,Journalier_HLV_Inter,26,FALSE),IF(AND(WEEKDAY(AR4,2)=3,COUNTIF(Jours_fériés,AR4+1)),AR28-HLOOKUP(AR4+2,Journalier_HLV_Inter,26,FALSE),IF(AND(WEEKDAY(AR4,2)=4,COUNTIF(Jours_fériés,AR4+1)),AR28-HLOOKUP(AR4+4,Journalier_HLV_Inter,26,FALSE),IF(AND(WEEKDAY(AR4,2)=4,COUNTIF(Jours_fériés,AND(AR4+1,AR4+4))),AR28-HLOOKUP(AR4+5,Journalier_HLV_Inter,26,FALSE),IF(AND(WEEKDAY(AR4,2)=5,COUNTIF(Jours_fériés,AR4+3)),AR28-HLOOKUP(AR4+4,Journalier_HLV_Inter,26,FALSE),IF(COUNTIF(Week_end,AR4),0,IF(COUNTIF(Jours_fériés,AR4),0,AR28-HLOOKUP(AR4+1,Journalier_HLV_Inter,26,FALSE)))))))))))))</f>
        <v>0</v>
      </c>
      <c r="AS37" s="70">
        <f>IF(WEEKDAY(AS4,2)=5,(AS28-HLOOKUP(AS4+3,Journalier_HLV_Inter,26,FALSE)),IF(AND(WEEKDAY(AS4,2)=1,COUNTIF(Jours_fériés,AND(AS4+1,IE+2))),AS28-HLOOKUP(AS4+3,Journalier_HLV_Inter,26,FALSE),IF(AND(WEEKDAY(AS4,2)=1,COUNTIF(Jours_fériés,AS4+1)),AS28-HLOOKUP(AS4+2,Journalier_HLV_Inter,26,FALSE),IF(AND(WEEKDAY(AS4,2)=2,COUNTIF(Jours_fériés,AND(AS4+1,AS4+2))),AS28-HLOOKUP(AS4+3,Journalier_HLV_Inter,26,FALSE),IF(AND(WEEKDAY(AS4,2)=2,COUNTIF(Jours_fériés,AS4+1)),AS28-HLOOKUP(AS4+2,Journalier_HLV_Inter,26,FALSE),IF(AND(WEEKDAY(AS4,2)=3,COUNTIF(Jours_fériés,AND(AS4+1,AS4+2))),AS28-HLOOKUP(AS4+5,Journalier_HLV_Inter,26,FALSE),IF(AND(WEEKDAY(AS4,2)=3,COUNTIF(Jours_fériés,AS4+1)),AS28-HLOOKUP(AS4+2,Journalier_HLV_Inter,26,FALSE),IF(AND(WEEKDAY(AS4,2)=4,COUNTIF(Jours_fériés,AS4+1)),AS28-HLOOKUP(AS4+4,Journalier_HLV_Inter,26,FALSE),IF(AND(WEEKDAY(AS4,2)=4,COUNTIF(Jours_fériés,AND(AS4+1,AS4+4))),AS28-HLOOKUP(AS4+5,Journalier_HLV_Inter,26,FALSE),IF(AND(WEEKDAY(AS4,2)=5,COUNTIF(Jours_fériés,AS4+3)),AS28-HLOOKUP(AS4+4,Journalier_HLV_Inter,26,FALSE),IF(COUNTIF(Week_end,AS4),0,IF(COUNTIF(Jours_fériés,AS4),0,AS28-HLOOKUP(AS4+1,Journalier_HLV_Inter,26,FALSE)))))))))))))</f>
        <v>0</v>
      </c>
      <c r="AT37" s="70">
        <f>IF(WEEKDAY(AT4,2)=5,(AT28-HLOOKUP(AT4+3,Journalier_HLV_Inter,26,FALSE)),IF(AND(WEEKDAY(AT4,2)=1,COUNTIF(Jours_fériés,AND(AT4+1,IE+2))),AT28-HLOOKUP(AT4+3,Journalier_HLV_Inter,26,FALSE),IF(AND(WEEKDAY(AT4,2)=1,COUNTIF(Jours_fériés,AT4+1)),AT28-HLOOKUP(AT4+2,Journalier_HLV_Inter,26,FALSE),IF(AND(WEEKDAY(AT4,2)=2,COUNTIF(Jours_fériés,AND(AT4+1,AT4+2))),AT28-HLOOKUP(AT4+3,Journalier_HLV_Inter,26,FALSE),IF(AND(WEEKDAY(AT4,2)=2,COUNTIF(Jours_fériés,AT4+1)),AT28-HLOOKUP(AT4+2,Journalier_HLV_Inter,26,FALSE),IF(AND(WEEKDAY(AT4,2)=3,COUNTIF(Jours_fériés,AND(AT4+1,AT4+2))),AT28-HLOOKUP(AT4+5,Journalier_HLV_Inter,26,FALSE),IF(AND(WEEKDAY(AT4,2)=3,COUNTIF(Jours_fériés,AT4+1)),AT28-HLOOKUP(AT4+2,Journalier_HLV_Inter,26,FALSE),IF(AND(WEEKDAY(AT4,2)=4,COUNTIF(Jours_fériés,AT4+1)),AT28-HLOOKUP(AT4+4,Journalier_HLV_Inter,26,FALSE),IF(AND(WEEKDAY(AT4,2)=4,COUNTIF(Jours_fériés,AND(AT4+1,AT4+4))),AT28-HLOOKUP(AT4+5,Journalier_HLV_Inter,26,FALSE),IF(AND(WEEKDAY(AT4,2)=5,COUNTIF(Jours_fériés,AT4+3)),AT28-HLOOKUP(AT4+4,Journalier_HLV_Inter,26,FALSE),IF(COUNTIF(Week_end,AT4),0,IF(COUNTIF(Jours_fériés,AT4),0,AT28-HLOOKUP(AT4+1,Journalier_HLV_Inter,26,FALSE)))))))))))))</f>
        <v>0</v>
      </c>
      <c r="AU37" s="70">
        <f>IF(WEEKDAY(AU4,2)=5,(AU28-HLOOKUP(AU4+3,Journalier_HLV_Inter,26,FALSE)),IF(AND(WEEKDAY(AU4,2)=1,COUNTIF(Jours_fériés,AND(AU4+1,IE+2))),AU28-HLOOKUP(AU4+3,Journalier_HLV_Inter,26,FALSE),IF(AND(WEEKDAY(AU4,2)=1,COUNTIF(Jours_fériés,AU4+1)),AU28-HLOOKUP(AU4+2,Journalier_HLV_Inter,26,FALSE),IF(AND(WEEKDAY(AU4,2)=2,COUNTIF(Jours_fériés,AND(AU4+1,AU4+2))),AU28-HLOOKUP(AU4+3,Journalier_HLV_Inter,26,FALSE),IF(AND(WEEKDAY(AU4,2)=2,COUNTIF(Jours_fériés,AU4+1)),AU28-HLOOKUP(AU4+2,Journalier_HLV_Inter,26,FALSE),IF(AND(WEEKDAY(AU4,2)=3,COUNTIF(Jours_fériés,AND(AU4+1,AU4+2))),AU28-HLOOKUP(AU4+5,Journalier_HLV_Inter,26,FALSE),IF(AND(WEEKDAY(AU4,2)=3,COUNTIF(Jours_fériés,AU4+1)),AU28-HLOOKUP(AU4+2,Journalier_HLV_Inter,26,FALSE),IF(AND(WEEKDAY(AU4,2)=4,COUNTIF(Jours_fériés,AU4+1)),AU28-HLOOKUP(AU4+4,Journalier_HLV_Inter,26,FALSE),IF(AND(WEEKDAY(AU4,2)=4,COUNTIF(Jours_fériés,AND(AU4+1,AU4+4))),AU28-HLOOKUP(AU4+5,Journalier_HLV_Inter,26,FALSE),IF(AND(WEEKDAY(AU4,2)=5,COUNTIF(Jours_fériés,AU4+3)),AU28-HLOOKUP(AU4+4,Journalier_HLV_Inter,26,FALSE),IF(COUNTIF(Week_end,AU4),0,IF(COUNTIF(Jours_fériés,AU4),0,AU28-HLOOKUP(AU4+1,Journalier_HLV_Inter,26,FALSE)))))))))))))</f>
        <v>0</v>
      </c>
      <c r="AV37" s="70">
        <f>IF(WEEKDAY(AV4,2)=5,(AV28-HLOOKUP(AV4+3,Journalier_HLV_Inter,26,FALSE)),IF(AND(WEEKDAY(AV4,2)=1,COUNTIF(Jours_fériés,AND(AV4+1,IE+2))),AV28-HLOOKUP(AV4+3,Journalier_HLV_Inter,26,FALSE),IF(AND(WEEKDAY(AV4,2)=1,COUNTIF(Jours_fériés,AV4+1)),AV28-HLOOKUP(AV4+2,Journalier_HLV_Inter,26,FALSE),IF(AND(WEEKDAY(AV4,2)=2,COUNTIF(Jours_fériés,AND(AV4+1,AV4+2))),AV28-HLOOKUP(AV4+3,Journalier_HLV_Inter,26,FALSE),IF(AND(WEEKDAY(AV4,2)=2,COUNTIF(Jours_fériés,AV4+1)),AV28-HLOOKUP(AV4+2,Journalier_HLV_Inter,26,FALSE),IF(AND(WEEKDAY(AV4,2)=3,COUNTIF(Jours_fériés,AND(AV4+1,AV4+2))),AV28-HLOOKUP(AV4+5,Journalier_HLV_Inter,26,FALSE),IF(AND(WEEKDAY(AV4,2)=3,COUNTIF(Jours_fériés,AV4+1)),AV28-HLOOKUP(AV4+2,Journalier_HLV_Inter,26,FALSE),IF(AND(WEEKDAY(AV4,2)=4,COUNTIF(Jours_fériés,AV4+1)),AV28-HLOOKUP(AV4+4,Journalier_HLV_Inter,26,FALSE),IF(AND(WEEKDAY(AV4,2)=4,COUNTIF(Jours_fériés,AND(AV4+1,AV4+4))),AV28-HLOOKUP(AV4+5,Journalier_HLV_Inter,26,FALSE),IF(AND(WEEKDAY(AV4,2)=5,COUNTIF(Jours_fériés,AV4+3)),AV28-HLOOKUP(AV4+4,Journalier_HLV_Inter,26,FALSE),IF(COUNTIF(Week_end,AV4),0,IF(COUNTIF(Jours_fériés,AV4),0,AV28-HLOOKUP(AV4+1,Journalier_HLV_Inter,26,FALSE)))))))))))))</f>
        <v>0</v>
      </c>
      <c r="AW37" s="70">
        <f>IF(WEEKDAY(AW4,2)=5,(AW28-HLOOKUP(AW4+3,Journalier_HLV_Inter,26,FALSE)),IF(AND(WEEKDAY(AW4,2)=1,COUNTIF(Jours_fériés,AND(AW4+1,IE+2))),AW28-HLOOKUP(AW4+3,Journalier_HLV_Inter,26,FALSE),IF(AND(WEEKDAY(AW4,2)=1,COUNTIF(Jours_fériés,AW4+1)),AW28-HLOOKUP(AW4+2,Journalier_HLV_Inter,26,FALSE),IF(AND(WEEKDAY(AW4,2)=2,COUNTIF(Jours_fériés,AND(AW4+1,AW4+2))),AW28-HLOOKUP(AW4+3,Journalier_HLV_Inter,26,FALSE),IF(AND(WEEKDAY(AW4,2)=2,COUNTIF(Jours_fériés,AW4+1)),AW28-HLOOKUP(AW4+2,Journalier_HLV_Inter,26,FALSE),IF(AND(WEEKDAY(AW4,2)=3,COUNTIF(Jours_fériés,AND(AW4+1,AW4+2))),AW28-HLOOKUP(AW4+5,Journalier_HLV_Inter,26,FALSE),IF(AND(WEEKDAY(AW4,2)=3,COUNTIF(Jours_fériés,AW4+1)),AW28-HLOOKUP(AW4+2,Journalier_HLV_Inter,26,FALSE),IF(AND(WEEKDAY(AW4,2)=4,COUNTIF(Jours_fériés,AW4+1)),AW28-HLOOKUP(AW4+4,Journalier_HLV_Inter,26,FALSE),IF(AND(WEEKDAY(AW4,2)=4,COUNTIF(Jours_fériés,AND(AW4+1,AW4+4))),AW28-HLOOKUP(AW4+5,Journalier_HLV_Inter,26,FALSE),IF(AND(WEEKDAY(AW4,2)=5,COUNTIF(Jours_fériés,AW4+3)),AW28-HLOOKUP(AW4+4,Journalier_HLV_Inter,26,FALSE),IF(COUNTIF(Week_end,AW4),0,IF(COUNTIF(Jours_fériés,AW4),0,AW28-HLOOKUP(AW4+1,Journalier_HLV_Inter,26,FALSE)))))))))))))</f>
        <v>0</v>
      </c>
      <c r="AX37" s="70">
        <f>IF(WEEKDAY(AX4,2)=5,(AX28-HLOOKUP(AX4+3,Journalier_HLV_Inter,26,FALSE)),IF(AND(WEEKDAY(AX4,2)=1,COUNTIF(Jours_fériés,AND(AX4+1,IE+2))),AX28-HLOOKUP(AX4+3,Journalier_HLV_Inter,26,FALSE),IF(AND(WEEKDAY(AX4,2)=1,COUNTIF(Jours_fériés,AX4+1)),AX28-HLOOKUP(AX4+2,Journalier_HLV_Inter,26,FALSE),IF(AND(WEEKDAY(AX4,2)=2,COUNTIF(Jours_fériés,AND(AX4+1,AX4+2))),AX28-HLOOKUP(AX4+3,Journalier_HLV_Inter,26,FALSE),IF(AND(WEEKDAY(AX4,2)=2,COUNTIF(Jours_fériés,AX4+1)),AX28-HLOOKUP(AX4+2,Journalier_HLV_Inter,26,FALSE),IF(AND(WEEKDAY(AX4,2)=3,COUNTIF(Jours_fériés,AND(AX4+1,AX4+2))),AX28-HLOOKUP(AX4+5,Journalier_HLV_Inter,26,FALSE),IF(AND(WEEKDAY(AX4,2)=3,COUNTIF(Jours_fériés,AX4+1)),AX28-HLOOKUP(AX4+2,Journalier_HLV_Inter,26,FALSE),IF(AND(WEEKDAY(AX4,2)=4,COUNTIF(Jours_fériés,AX4+1)),AX28-HLOOKUP(AX4+4,Journalier_HLV_Inter,26,FALSE),IF(AND(WEEKDAY(AX4,2)=4,COUNTIF(Jours_fériés,AND(AX4+1,AX4+4))),AX28-HLOOKUP(AX4+5,Journalier_HLV_Inter,26,FALSE),IF(AND(WEEKDAY(AX4,2)=5,COUNTIF(Jours_fériés,AX4+3)),AX28-HLOOKUP(AX4+4,Journalier_HLV_Inter,26,FALSE),IF(COUNTIF(Week_end,AX4),0,IF(COUNTIF(Jours_fériés,AX4),0,AX28-HLOOKUP(AX4+1,Journalier_HLV_Inter,26,FALSE)))))))))))))</f>
        <v>0</v>
      </c>
      <c r="AY37" s="70">
        <f>IF(WEEKDAY(AY4,2)=5,(AY28-HLOOKUP(AY4+3,Journalier_HLV_Inter,26,FALSE)),IF(AND(WEEKDAY(AY4,2)=1,COUNTIF(Jours_fériés,AND(AY4+1,IE+2))),AY28-HLOOKUP(AY4+3,Journalier_HLV_Inter,26,FALSE),IF(AND(WEEKDAY(AY4,2)=1,COUNTIF(Jours_fériés,AY4+1)),AY28-HLOOKUP(AY4+2,Journalier_HLV_Inter,26,FALSE),IF(AND(WEEKDAY(AY4,2)=2,COUNTIF(Jours_fériés,AND(AY4+1,AY4+2))),AY28-HLOOKUP(AY4+3,Journalier_HLV_Inter,26,FALSE),IF(AND(WEEKDAY(AY4,2)=2,COUNTIF(Jours_fériés,AY4+1)),AY28-HLOOKUP(AY4+2,Journalier_HLV_Inter,26,FALSE),IF(AND(WEEKDAY(AY4,2)=3,COUNTIF(Jours_fériés,AND(AY4+1,AY4+2))),AY28-HLOOKUP(AY4+5,Journalier_HLV_Inter,26,FALSE),IF(AND(WEEKDAY(AY4,2)=3,COUNTIF(Jours_fériés,AY4+1)),AY28-HLOOKUP(AY4+2,Journalier_HLV_Inter,26,FALSE),IF(AND(WEEKDAY(AY4,2)=4,COUNTIF(Jours_fériés,AY4+1)),AY28-HLOOKUP(AY4+4,Journalier_HLV_Inter,26,FALSE),IF(AND(WEEKDAY(AY4,2)=4,COUNTIF(Jours_fériés,AND(AY4+1,AY4+4))),AY28-HLOOKUP(AY4+5,Journalier_HLV_Inter,26,FALSE),IF(AND(WEEKDAY(AY4,2)=5,COUNTIF(Jours_fériés,AY4+3)),AY28-HLOOKUP(AY4+4,Journalier_HLV_Inter,26,FALSE),IF(COUNTIF(Week_end,AY4),0,IF(COUNTIF(Jours_fériés,AY4),0,AY28-HLOOKUP(AY4+1,Journalier_HLV_Inter,26,FALSE)))))))))))))</f>
        <v>0</v>
      </c>
      <c r="AZ37" s="70">
        <f>IF(WEEKDAY(AZ4,2)=5,(AZ28-HLOOKUP(AZ4+3,Journalier_HLV_Inter,26,FALSE)),IF(AND(WEEKDAY(AZ4,2)=1,COUNTIF(Jours_fériés,AND(AZ4+1,IE+2))),AZ28-HLOOKUP(AZ4+3,Journalier_HLV_Inter,26,FALSE),IF(AND(WEEKDAY(AZ4,2)=1,COUNTIF(Jours_fériés,AZ4+1)),AZ28-HLOOKUP(AZ4+2,Journalier_HLV_Inter,26,FALSE),IF(AND(WEEKDAY(AZ4,2)=2,COUNTIF(Jours_fériés,AND(AZ4+1,AZ4+2))),AZ28-HLOOKUP(AZ4+3,Journalier_HLV_Inter,26,FALSE),IF(AND(WEEKDAY(AZ4,2)=2,COUNTIF(Jours_fériés,AZ4+1)),AZ28-HLOOKUP(AZ4+2,Journalier_HLV_Inter,26,FALSE),IF(AND(WEEKDAY(AZ4,2)=3,COUNTIF(Jours_fériés,AND(AZ4+1,AZ4+2))),AZ28-HLOOKUP(AZ4+5,Journalier_HLV_Inter,26,FALSE),IF(AND(WEEKDAY(AZ4,2)=3,COUNTIF(Jours_fériés,AZ4+1)),AZ28-HLOOKUP(AZ4+2,Journalier_HLV_Inter,26,FALSE),IF(AND(WEEKDAY(AZ4,2)=4,COUNTIF(Jours_fériés,AZ4+1)),AZ28-HLOOKUP(AZ4+4,Journalier_HLV_Inter,26,FALSE),IF(AND(WEEKDAY(AZ4,2)=4,COUNTIF(Jours_fériés,AND(AZ4+1,AZ4+4))),AZ28-HLOOKUP(AZ4+5,Journalier_HLV_Inter,26,FALSE),IF(AND(WEEKDAY(AZ4,2)=5,COUNTIF(Jours_fériés,AZ4+3)),AZ28-HLOOKUP(AZ4+4,Journalier_HLV_Inter,26,FALSE),IF(COUNTIF(Week_end,AZ4),0,IF(COUNTIF(Jours_fériés,AZ4),0,AZ28-HLOOKUP(AZ4+1,Journalier_HLV_Inter,26,FALSE)))))))))))))</f>
        <v>0</v>
      </c>
      <c r="BA37" s="70">
        <f>IF(WEEKDAY(BA4,2)=5,(BA28-HLOOKUP(BA4+3,Journalier_HLV_Inter,26,FALSE)),IF(AND(WEEKDAY(BA4,2)=1,COUNTIF(Jours_fériés,AND(BA4+1,IE+2))),BA28-HLOOKUP(BA4+3,Journalier_HLV_Inter,26,FALSE),IF(AND(WEEKDAY(BA4,2)=1,COUNTIF(Jours_fériés,BA4+1)),BA28-HLOOKUP(BA4+2,Journalier_HLV_Inter,26,FALSE),IF(AND(WEEKDAY(BA4,2)=2,COUNTIF(Jours_fériés,AND(BA4+1,BA4+2))),BA28-HLOOKUP(BA4+3,Journalier_HLV_Inter,26,FALSE),IF(AND(WEEKDAY(BA4,2)=2,COUNTIF(Jours_fériés,BA4+1)),BA28-HLOOKUP(BA4+2,Journalier_HLV_Inter,26,FALSE),IF(AND(WEEKDAY(BA4,2)=3,COUNTIF(Jours_fériés,AND(BA4+1,BA4+2))),BA28-HLOOKUP(BA4+5,Journalier_HLV_Inter,26,FALSE),IF(AND(WEEKDAY(BA4,2)=3,COUNTIF(Jours_fériés,BA4+1)),BA28-HLOOKUP(BA4+2,Journalier_HLV_Inter,26,FALSE),IF(AND(WEEKDAY(BA4,2)=4,COUNTIF(Jours_fériés,BA4+1)),BA28-HLOOKUP(BA4+4,Journalier_HLV_Inter,26,FALSE),IF(AND(WEEKDAY(BA4,2)=4,COUNTIF(Jours_fériés,AND(BA4+1,BA4+4))),BA28-HLOOKUP(BA4+5,Journalier_HLV_Inter,26,FALSE),IF(AND(WEEKDAY(BA4,2)=5,COUNTIF(Jours_fériés,BA4+3)),BA28-HLOOKUP(BA4+4,Journalier_HLV_Inter,26,FALSE),IF(COUNTIF(Week_end,BA4),0,IF(COUNTIF(Jours_fériés,BA4),0,BA28-HLOOKUP(BA4+1,Journalier_HLV_Inter,26,FALSE)))))))))))))</f>
        <v>0</v>
      </c>
      <c r="BB37" s="70">
        <f>IF(WEEKDAY(BB4,2)=5,(BB28-HLOOKUP(BB4+3,Journalier_HLV_Inter,26,FALSE)),IF(AND(WEEKDAY(BB4,2)=1,COUNTIF(Jours_fériés,AND(BB4+1,IE+2))),BB28-HLOOKUP(BB4+3,Journalier_HLV_Inter,26,FALSE),IF(AND(WEEKDAY(BB4,2)=1,COUNTIF(Jours_fériés,BB4+1)),BB28-HLOOKUP(BB4+2,Journalier_HLV_Inter,26,FALSE),IF(AND(WEEKDAY(BB4,2)=2,COUNTIF(Jours_fériés,AND(BB4+1,BB4+2))),BB28-HLOOKUP(BB4+3,Journalier_HLV_Inter,26,FALSE),IF(AND(WEEKDAY(BB4,2)=2,COUNTIF(Jours_fériés,BB4+1)),BB28-HLOOKUP(BB4+2,Journalier_HLV_Inter,26,FALSE),IF(AND(WEEKDAY(BB4,2)=3,COUNTIF(Jours_fériés,AND(BB4+1,BB4+2))),BB28-HLOOKUP(BB4+5,Journalier_HLV_Inter,26,FALSE),IF(AND(WEEKDAY(BB4,2)=3,COUNTIF(Jours_fériés,BB4+1)),BB28-HLOOKUP(BB4+2,Journalier_HLV_Inter,26,FALSE),IF(AND(WEEKDAY(BB4,2)=4,COUNTIF(Jours_fériés,BB4+1)),BB28-HLOOKUP(BB4+4,Journalier_HLV_Inter,26,FALSE),IF(AND(WEEKDAY(BB4,2)=4,COUNTIF(Jours_fériés,AND(BB4+1,BB4+4))),BB28-HLOOKUP(BB4+5,Journalier_HLV_Inter,26,FALSE),IF(AND(WEEKDAY(BB4,2)=5,COUNTIF(Jours_fériés,BB4+3)),BB28-HLOOKUP(BB4+4,Journalier_HLV_Inter,26,FALSE),IF(COUNTIF(Week_end,BB4),0,IF(COUNTIF(Jours_fériés,BB4),0,BB28-HLOOKUP(BB4+1,Journalier_HLV_Inter,26,FALSE)))))))))))))</f>
        <v>0</v>
      </c>
      <c r="BC37" s="70">
        <f>IF(WEEKDAY(BC4,2)=5,(BC28-HLOOKUP(BC4+3,Journalier_HLV_Inter,26,FALSE)),IF(AND(WEEKDAY(BC4,2)=1,COUNTIF(Jours_fériés,AND(BC4+1,IE+2))),BC28-HLOOKUP(BC4+3,Journalier_HLV_Inter,26,FALSE),IF(AND(WEEKDAY(BC4,2)=1,COUNTIF(Jours_fériés,BC4+1)),BC28-HLOOKUP(BC4+2,Journalier_HLV_Inter,26,FALSE),IF(AND(WEEKDAY(BC4,2)=2,COUNTIF(Jours_fériés,AND(BC4+1,BC4+2))),BC28-HLOOKUP(BC4+3,Journalier_HLV_Inter,26,FALSE),IF(AND(WEEKDAY(BC4,2)=2,COUNTIF(Jours_fériés,BC4+1)),BC28-HLOOKUP(BC4+2,Journalier_HLV_Inter,26,FALSE),IF(AND(WEEKDAY(BC4,2)=3,COUNTIF(Jours_fériés,AND(BC4+1,BC4+2))),BC28-HLOOKUP(BC4+5,Journalier_HLV_Inter,26,FALSE),IF(AND(WEEKDAY(BC4,2)=3,COUNTIF(Jours_fériés,BC4+1)),BC28-HLOOKUP(BC4+2,Journalier_HLV_Inter,26,FALSE),IF(AND(WEEKDAY(BC4,2)=4,COUNTIF(Jours_fériés,BC4+1)),BC28-HLOOKUP(BC4+4,Journalier_HLV_Inter,26,FALSE),IF(AND(WEEKDAY(BC4,2)=4,COUNTIF(Jours_fériés,AND(BC4+1,BC4+4))),BC28-HLOOKUP(BC4+5,Journalier_HLV_Inter,26,FALSE),IF(AND(WEEKDAY(BC4,2)=5,COUNTIF(Jours_fériés,BC4+3)),BC28-HLOOKUP(BC4+4,Journalier_HLV_Inter,26,FALSE),IF(COUNTIF(Week_end,BC4),0,IF(COUNTIF(Jours_fériés,BC4),0,BC28-HLOOKUP(BC4+1,Journalier_HLV_Inter,26,FALSE)))))))))))))</f>
        <v>0</v>
      </c>
      <c r="BD37" s="70">
        <f>IF(WEEKDAY(BD4,2)=5,(BD28-HLOOKUP(BD4+3,Journalier_HLV_Inter,26,FALSE)),IF(AND(WEEKDAY(BD4,2)=1,COUNTIF(Jours_fériés,AND(BD4+1,IE+2))),BD28-HLOOKUP(BD4+3,Journalier_HLV_Inter,26,FALSE),IF(AND(WEEKDAY(BD4,2)=1,COUNTIF(Jours_fériés,BD4+1)),BD28-HLOOKUP(BD4+2,Journalier_HLV_Inter,26,FALSE),IF(AND(WEEKDAY(BD4,2)=2,COUNTIF(Jours_fériés,AND(BD4+1,BD4+2))),BD28-HLOOKUP(BD4+3,Journalier_HLV_Inter,26,FALSE),IF(AND(WEEKDAY(BD4,2)=2,COUNTIF(Jours_fériés,BD4+1)),BD28-HLOOKUP(BD4+2,Journalier_HLV_Inter,26,FALSE),IF(AND(WEEKDAY(BD4,2)=3,COUNTIF(Jours_fériés,AND(BD4+1,BD4+2))),BD28-HLOOKUP(BD4+5,Journalier_HLV_Inter,26,FALSE),IF(AND(WEEKDAY(BD4,2)=3,COUNTIF(Jours_fériés,BD4+1)),BD28-HLOOKUP(BD4+2,Journalier_HLV_Inter,26,FALSE),IF(AND(WEEKDAY(BD4,2)=4,COUNTIF(Jours_fériés,BD4+1)),BD28-HLOOKUP(BD4+4,Journalier_HLV_Inter,26,FALSE),IF(AND(WEEKDAY(BD4,2)=4,COUNTIF(Jours_fériés,AND(BD4+1,BD4+4))),BD28-HLOOKUP(BD4+5,Journalier_HLV_Inter,26,FALSE),IF(AND(WEEKDAY(BD4,2)=5,COUNTIF(Jours_fériés,BD4+3)),BD28-HLOOKUP(BD4+4,Journalier_HLV_Inter,26,FALSE),IF(COUNTIF(Week_end,BD4),0,IF(COUNTIF(Jours_fériés,BD4),0,BD28-HLOOKUP(BD4+1,Journalier_HLV_Inter,26,FALSE)))))))))))))</f>
        <v>0</v>
      </c>
      <c r="BE37" s="70">
        <f>IF(WEEKDAY(BE4,2)=5,(BE28-HLOOKUP(BE4+3,Journalier_HLV_Inter,26,FALSE)),IF(AND(WEEKDAY(BE4,2)=1,COUNTIF(Jours_fériés,AND(BE4+1,IE+2))),BE28-HLOOKUP(BE4+3,Journalier_HLV_Inter,26,FALSE),IF(AND(WEEKDAY(BE4,2)=1,COUNTIF(Jours_fériés,BE4+1)),BE28-HLOOKUP(BE4+2,Journalier_HLV_Inter,26,FALSE),IF(AND(WEEKDAY(BE4,2)=2,COUNTIF(Jours_fériés,AND(BE4+1,BE4+2))),BE28-HLOOKUP(BE4+3,Journalier_HLV_Inter,26,FALSE),IF(AND(WEEKDAY(BE4,2)=2,COUNTIF(Jours_fériés,BE4+1)),BE28-HLOOKUP(BE4+2,Journalier_HLV_Inter,26,FALSE),IF(AND(WEEKDAY(BE4,2)=3,COUNTIF(Jours_fériés,AND(BE4+1,BE4+2))),BE28-HLOOKUP(BE4+5,Journalier_HLV_Inter,26,FALSE),IF(AND(WEEKDAY(BE4,2)=3,COUNTIF(Jours_fériés,BE4+1)),BE28-HLOOKUP(BE4+2,Journalier_HLV_Inter,26,FALSE),IF(AND(WEEKDAY(BE4,2)=4,COUNTIF(Jours_fériés,BE4+1)),BE28-HLOOKUP(BE4+4,Journalier_HLV_Inter,26,FALSE),IF(AND(WEEKDAY(BE4,2)=4,COUNTIF(Jours_fériés,AND(BE4+1,BE4+4))),BE28-HLOOKUP(BE4+5,Journalier_HLV_Inter,26,FALSE),IF(AND(WEEKDAY(BE4,2)=5,COUNTIF(Jours_fériés,BE4+3)),BE28-HLOOKUP(BE4+4,Journalier_HLV_Inter,26,FALSE),IF(COUNTIF(Week_end,BE4),0,IF(COUNTIF(Jours_fériés,BE4),0,BE28-HLOOKUP(BE4+1,Journalier_HLV_Inter,26,FALSE)))))))))))))</f>
        <v>0</v>
      </c>
      <c r="BF37" s="70">
        <f>IF(WEEKDAY(BF4,2)=5,(BF28-HLOOKUP(BF4+3,Journalier_HLV_Inter,26,FALSE)),IF(AND(WEEKDAY(BF4,2)=1,COUNTIF(Jours_fériés,AND(BF4+1,IE+2))),BF28-HLOOKUP(BF4+3,Journalier_HLV_Inter,26,FALSE),IF(AND(WEEKDAY(BF4,2)=1,COUNTIF(Jours_fériés,BF4+1)),BF28-HLOOKUP(BF4+2,Journalier_HLV_Inter,26,FALSE),IF(AND(WEEKDAY(BF4,2)=2,COUNTIF(Jours_fériés,AND(BF4+1,BF4+2))),BF28-HLOOKUP(BF4+3,Journalier_HLV_Inter,26,FALSE),IF(AND(WEEKDAY(BF4,2)=2,COUNTIF(Jours_fériés,BF4+1)),BF28-HLOOKUP(BF4+2,Journalier_HLV_Inter,26,FALSE),IF(AND(WEEKDAY(BF4,2)=3,COUNTIF(Jours_fériés,AND(BF4+1,BF4+2))),BF28-HLOOKUP(BF4+5,Journalier_HLV_Inter,26,FALSE),IF(AND(WEEKDAY(BF4,2)=3,COUNTIF(Jours_fériés,BF4+1)),BF28-HLOOKUP(BF4+2,Journalier_HLV_Inter,26,FALSE),IF(AND(WEEKDAY(BF4,2)=4,COUNTIF(Jours_fériés,BF4+1)),BF28-HLOOKUP(BF4+4,Journalier_HLV_Inter,26,FALSE),IF(AND(WEEKDAY(BF4,2)=4,COUNTIF(Jours_fériés,AND(BF4+1,BF4+4))),BF28-HLOOKUP(BF4+5,Journalier_HLV_Inter,26,FALSE),IF(AND(WEEKDAY(BF4,2)=5,COUNTIF(Jours_fériés,BF4+3)),BF28-HLOOKUP(BF4+4,Journalier_HLV_Inter,26,FALSE),IF(COUNTIF(Week_end,BF4),0,IF(COUNTIF(Jours_fériés,BF4),0,BF28-HLOOKUP(BF4+1,Journalier_HLV_Inter,26,FALSE)))))))))))))</f>
        <v>0</v>
      </c>
      <c r="BG37" s="70">
        <f>IF(WEEKDAY(BG4,2)=5,(BG28-HLOOKUP(BG4+3,Journalier_HLV_Inter,26,FALSE)),IF(AND(WEEKDAY(BG4,2)=1,COUNTIF(Jours_fériés,AND(BG4+1,IE+2))),BG28-HLOOKUP(BG4+3,Journalier_HLV_Inter,26,FALSE),IF(AND(WEEKDAY(BG4,2)=1,COUNTIF(Jours_fériés,BG4+1)),BG28-HLOOKUP(BG4+2,Journalier_HLV_Inter,26,FALSE),IF(AND(WEEKDAY(BG4,2)=2,COUNTIF(Jours_fériés,AND(BG4+1,BG4+2))),BG28-HLOOKUP(BG4+3,Journalier_HLV_Inter,26,FALSE),IF(AND(WEEKDAY(BG4,2)=2,COUNTIF(Jours_fériés,BG4+1)),BG28-HLOOKUP(BG4+2,Journalier_HLV_Inter,26,FALSE),IF(AND(WEEKDAY(BG4,2)=3,COUNTIF(Jours_fériés,AND(BG4+1,BG4+2))),BG28-HLOOKUP(BG4+5,Journalier_HLV_Inter,26,FALSE),IF(AND(WEEKDAY(BG4,2)=3,COUNTIF(Jours_fériés,BG4+1)),BG28-HLOOKUP(BG4+2,Journalier_HLV_Inter,26,FALSE),IF(AND(WEEKDAY(BG4,2)=4,COUNTIF(Jours_fériés,BG4+1)),BG28-HLOOKUP(BG4+4,Journalier_HLV_Inter,26,FALSE),IF(AND(WEEKDAY(BG4,2)=4,COUNTIF(Jours_fériés,AND(BG4+1,BG4+4))),BG28-HLOOKUP(BG4+5,Journalier_HLV_Inter,26,FALSE),IF(AND(WEEKDAY(BG4,2)=5,COUNTIF(Jours_fériés,BG4+3)),BG28-HLOOKUP(BG4+4,Journalier_HLV_Inter,26,FALSE),IF(COUNTIF(Week_end,BG4),0,IF(COUNTIF(Jours_fériés,BG4),0,BG28-HLOOKUP(BG4+1,Journalier_HLV_Inter,26,FALSE)))))))))))))</f>
        <v>0</v>
      </c>
      <c r="BH37" s="70">
        <f>IF(WEEKDAY(BH4,2)=5,(BH28-HLOOKUP(BH4+3,Journalier_HLV_Inter,26,FALSE)),IF(AND(WEEKDAY(BH4,2)=1,COUNTIF(Jours_fériés,AND(BH4+1,IE+2))),BH28-HLOOKUP(BH4+3,Journalier_HLV_Inter,26,FALSE),IF(AND(WEEKDAY(BH4,2)=1,COUNTIF(Jours_fériés,BH4+1)),BH28-HLOOKUP(BH4+2,Journalier_HLV_Inter,26,FALSE),IF(AND(WEEKDAY(BH4,2)=2,COUNTIF(Jours_fériés,AND(BH4+1,BH4+2))),BH28-HLOOKUP(BH4+3,Journalier_HLV_Inter,26,FALSE),IF(AND(WEEKDAY(BH4,2)=2,COUNTIF(Jours_fériés,BH4+1)),BH28-HLOOKUP(BH4+2,Journalier_HLV_Inter,26,FALSE),IF(AND(WEEKDAY(BH4,2)=3,COUNTIF(Jours_fériés,AND(BH4+1,BH4+2))),BH28-HLOOKUP(BH4+5,Journalier_HLV_Inter,26,FALSE),IF(AND(WEEKDAY(BH4,2)=3,COUNTIF(Jours_fériés,BH4+1)),BH28-HLOOKUP(BH4+2,Journalier_HLV_Inter,26,FALSE),IF(AND(WEEKDAY(BH4,2)=4,COUNTIF(Jours_fériés,BH4+1)),BH28-HLOOKUP(BH4+4,Journalier_HLV_Inter,26,FALSE),IF(AND(WEEKDAY(BH4,2)=4,COUNTIF(Jours_fériés,AND(BH4+1,BH4+4))),BH28-HLOOKUP(BH4+5,Journalier_HLV_Inter,26,FALSE),IF(AND(WEEKDAY(BH4,2)=5,COUNTIF(Jours_fériés,BH4+3)),BH28-HLOOKUP(BH4+4,Journalier_HLV_Inter,26,FALSE),IF(COUNTIF(Week_end,BH4),0,IF(COUNTIF(Jours_fériés,BH4),0,BH28-HLOOKUP(BH4+1,Journalier_HLV_Inter,26,FALSE)))))))))))))</f>
        <v>0</v>
      </c>
      <c r="BI37" s="70">
        <f>IF(WEEKDAY(BI4,2)=5,(BI28-HLOOKUP(BI4+3,Journalier_HLV_Inter,26,FALSE)),IF(AND(WEEKDAY(BI4,2)=1,COUNTIF(Jours_fériés,AND(BI4+1,IE+2))),BI28-HLOOKUP(BI4+3,Journalier_HLV_Inter,26,FALSE),IF(AND(WEEKDAY(BI4,2)=1,COUNTIF(Jours_fériés,BI4+1)),BI28-HLOOKUP(BI4+2,Journalier_HLV_Inter,26,FALSE),IF(AND(WEEKDAY(BI4,2)=2,COUNTIF(Jours_fériés,AND(BI4+1,BI4+2))),BI28-HLOOKUP(BI4+3,Journalier_HLV_Inter,26,FALSE),IF(AND(WEEKDAY(BI4,2)=2,COUNTIF(Jours_fériés,BI4+1)),BI28-HLOOKUP(BI4+2,Journalier_HLV_Inter,26,FALSE),IF(AND(WEEKDAY(BI4,2)=3,COUNTIF(Jours_fériés,AND(BI4+1,BI4+2))),BI28-HLOOKUP(BI4+5,Journalier_HLV_Inter,26,FALSE),IF(AND(WEEKDAY(BI4,2)=3,COUNTIF(Jours_fériés,BI4+1)),BI28-HLOOKUP(BI4+2,Journalier_HLV_Inter,26,FALSE),IF(AND(WEEKDAY(BI4,2)=4,COUNTIF(Jours_fériés,BI4+1)),BI28-HLOOKUP(BI4+4,Journalier_HLV_Inter,26,FALSE),IF(AND(WEEKDAY(BI4,2)=4,COUNTIF(Jours_fériés,AND(BI4+1,BI4+4))),BI28-HLOOKUP(BI4+5,Journalier_HLV_Inter,26,FALSE),IF(AND(WEEKDAY(BI4,2)=5,COUNTIF(Jours_fériés,BI4+3)),BI28-HLOOKUP(BI4+4,Journalier_HLV_Inter,26,FALSE),IF(COUNTIF(Week_end,BI4),0,IF(COUNTIF(Jours_fériés,BI4),0,BI28-HLOOKUP(BI4+1,Journalier_HLV_Inter,26,FALSE)))))))))))))</f>
        <v>0</v>
      </c>
      <c r="BJ37" s="70">
        <f>IF(WEEKDAY(BJ4,2)=5,(BJ28-HLOOKUP(BJ4+3,Journalier_HLV_Inter,26,FALSE)),IF(AND(WEEKDAY(BJ4,2)=1,COUNTIF(Jours_fériés,AND(BJ4+1,IE+2))),BJ28-HLOOKUP(BJ4+3,Journalier_HLV_Inter,26,FALSE),IF(AND(WEEKDAY(BJ4,2)=1,COUNTIF(Jours_fériés,BJ4+1)),BJ28-HLOOKUP(BJ4+2,Journalier_HLV_Inter,26,FALSE),IF(AND(WEEKDAY(BJ4,2)=2,COUNTIF(Jours_fériés,AND(BJ4+1,BJ4+2))),BJ28-HLOOKUP(BJ4+3,Journalier_HLV_Inter,26,FALSE),IF(AND(WEEKDAY(BJ4,2)=2,COUNTIF(Jours_fériés,BJ4+1)),BJ28-HLOOKUP(BJ4+2,Journalier_HLV_Inter,26,FALSE),IF(AND(WEEKDAY(BJ4,2)=3,COUNTIF(Jours_fériés,AND(BJ4+1,BJ4+2))),BJ28-HLOOKUP(BJ4+5,Journalier_HLV_Inter,26,FALSE),IF(AND(WEEKDAY(BJ4,2)=3,COUNTIF(Jours_fériés,BJ4+1)),BJ28-HLOOKUP(BJ4+2,Journalier_HLV_Inter,26,FALSE),IF(AND(WEEKDAY(BJ4,2)=4,COUNTIF(Jours_fériés,BJ4+1)),BJ28-HLOOKUP(BJ4+4,Journalier_HLV_Inter,26,FALSE),IF(AND(WEEKDAY(BJ4,2)=4,COUNTIF(Jours_fériés,AND(BJ4+1,BJ4+4))),BJ28-HLOOKUP(BJ4+5,Journalier_HLV_Inter,26,FALSE),IF(AND(WEEKDAY(BJ4,2)=5,COUNTIF(Jours_fériés,BJ4+3)),BJ28-HLOOKUP(BJ4+4,Journalier_HLV_Inter,26,FALSE),IF(COUNTIF(Week_end,BJ4),0,IF(COUNTIF(Jours_fériés,BJ4),0,BJ28-HLOOKUP(BJ4+1,Journalier_HLV_Inter,26,FALSE)))))))))))))</f>
        <v>0</v>
      </c>
      <c r="BK37" s="70">
        <f>IF(WEEKDAY(BK4,2)=5,(BK28-HLOOKUP(BK4+3,Journalier_HLV_Inter,26,FALSE)),IF(AND(WEEKDAY(BK4,2)=1,COUNTIF(Jours_fériés,AND(BK4+1,IE+2))),BK28-HLOOKUP(BK4+3,Journalier_HLV_Inter,26,FALSE),IF(AND(WEEKDAY(BK4,2)=1,COUNTIF(Jours_fériés,BK4+1)),BK28-HLOOKUP(BK4+2,Journalier_HLV_Inter,26,FALSE),IF(AND(WEEKDAY(BK4,2)=2,COUNTIF(Jours_fériés,AND(BK4+1,BK4+2))),BK28-HLOOKUP(BK4+3,Journalier_HLV_Inter,26,FALSE),IF(AND(WEEKDAY(BK4,2)=2,COUNTIF(Jours_fériés,BK4+1)),BK28-HLOOKUP(BK4+2,Journalier_HLV_Inter,26,FALSE),IF(AND(WEEKDAY(BK4,2)=3,COUNTIF(Jours_fériés,AND(BK4+1,BK4+2))),BK28-HLOOKUP(BK4+5,Journalier_HLV_Inter,26,FALSE),IF(AND(WEEKDAY(BK4,2)=3,COUNTIF(Jours_fériés,BK4+1)),BK28-HLOOKUP(BK4+2,Journalier_HLV_Inter,26,FALSE),IF(AND(WEEKDAY(BK4,2)=4,COUNTIF(Jours_fériés,BK4+1)),BK28-HLOOKUP(BK4+4,Journalier_HLV_Inter,26,FALSE),IF(AND(WEEKDAY(BK4,2)=4,COUNTIF(Jours_fériés,AND(BK4+1,BK4+4))),BK28-HLOOKUP(BK4+5,Journalier_HLV_Inter,26,FALSE),IF(AND(WEEKDAY(BK4,2)=5,COUNTIF(Jours_fériés,BK4+3)),BK28-HLOOKUP(BK4+4,Journalier_HLV_Inter,26,FALSE),IF(COUNTIF(Week_end,BK4),0,IF(COUNTIF(Jours_fériés,BK4),0,BK28-HLOOKUP(BK4+1,Journalier_HLV_Inter,26,FALSE)))))))))))))</f>
        <v>0</v>
      </c>
      <c r="BL37" s="70">
        <f>IF(WEEKDAY(BL4,2)=5,(BL28-HLOOKUP(BL4+3,Journalier_HLV_Inter,26,FALSE)),IF(AND(WEEKDAY(BL4,2)=1,COUNTIF(Jours_fériés,AND(BL4+1,IE+2))),BL28-HLOOKUP(BL4+3,Journalier_HLV_Inter,26,FALSE),IF(AND(WEEKDAY(BL4,2)=1,COUNTIF(Jours_fériés,BL4+1)),BL28-HLOOKUP(BL4+2,Journalier_HLV_Inter,26,FALSE),IF(AND(WEEKDAY(BL4,2)=2,COUNTIF(Jours_fériés,AND(BL4+1,BL4+2))),BL28-HLOOKUP(BL4+3,Journalier_HLV_Inter,26,FALSE),IF(AND(WEEKDAY(BL4,2)=2,COUNTIF(Jours_fériés,BL4+1)),BL28-HLOOKUP(BL4+2,Journalier_HLV_Inter,26,FALSE),IF(AND(WEEKDAY(BL4,2)=3,COUNTIF(Jours_fériés,AND(BL4+1,BL4+2))),BL28-HLOOKUP(BL4+5,Journalier_HLV_Inter,26,FALSE),IF(AND(WEEKDAY(BL4,2)=3,COUNTIF(Jours_fériés,BL4+1)),BL28-HLOOKUP(BL4+2,Journalier_HLV_Inter,26,FALSE),IF(AND(WEEKDAY(BL4,2)=4,COUNTIF(Jours_fériés,BL4+1)),BL28-HLOOKUP(BL4+4,Journalier_HLV_Inter,26,FALSE),IF(AND(WEEKDAY(BL4,2)=4,COUNTIF(Jours_fériés,AND(BL4+1,BL4+4))),BL28-HLOOKUP(BL4+5,Journalier_HLV_Inter,26,FALSE),IF(AND(WEEKDAY(BL4,2)=5,COUNTIF(Jours_fériés,BL4+3)),BL28-HLOOKUP(BL4+4,Journalier_HLV_Inter,26,FALSE),IF(COUNTIF(Week_end,BL4),0,IF(COUNTIF(Jours_fériés,BL4),0,BL28-HLOOKUP(BL4+1,Journalier_HLV_Inter,26,FALSE)))))))))))))</f>
        <v>0</v>
      </c>
      <c r="BM37" s="70">
        <f>IF(WEEKDAY(BM4,2)=5,(BM28-HLOOKUP(BM4+3,Journalier_HLV_Inter,26,FALSE)),IF(AND(WEEKDAY(BM4,2)=1,COUNTIF(Jours_fériés,AND(BM4+1,IE+2))),BM28-HLOOKUP(BM4+3,Journalier_HLV_Inter,26,FALSE),IF(AND(WEEKDAY(BM4,2)=1,COUNTIF(Jours_fériés,BM4+1)),BM28-HLOOKUP(BM4+2,Journalier_HLV_Inter,26,FALSE),IF(AND(WEEKDAY(BM4,2)=2,COUNTIF(Jours_fériés,AND(BM4+1,BM4+2))),BM28-HLOOKUP(BM4+3,Journalier_HLV_Inter,26,FALSE),IF(AND(WEEKDAY(BM4,2)=2,COUNTIF(Jours_fériés,BM4+1)),BM28-HLOOKUP(BM4+2,Journalier_HLV_Inter,26,FALSE),IF(AND(WEEKDAY(BM4,2)=3,COUNTIF(Jours_fériés,AND(BM4+1,BM4+2))),BM28-HLOOKUP(BM4+5,Journalier_HLV_Inter,26,FALSE),IF(AND(WEEKDAY(BM4,2)=3,COUNTIF(Jours_fériés,BM4+1)),BM28-HLOOKUP(BM4+2,Journalier_HLV_Inter,26,FALSE),IF(AND(WEEKDAY(BM4,2)=4,COUNTIF(Jours_fériés,BM4+1)),BM28-HLOOKUP(BM4+4,Journalier_HLV_Inter,26,FALSE),IF(AND(WEEKDAY(BM4,2)=4,COUNTIF(Jours_fériés,AND(BM4+1,BM4+4))),BM28-HLOOKUP(BM4+5,Journalier_HLV_Inter,26,FALSE),IF(AND(WEEKDAY(BM4,2)=5,COUNTIF(Jours_fériés,BM4+3)),BM28-HLOOKUP(BM4+4,Journalier_HLV_Inter,26,FALSE),IF(COUNTIF(Week_end,BM4),0,IF(COUNTIF(Jours_fériés,BM4),0,BM28-HLOOKUP(BM4+1,Journalier_HLV_Inter,26,FALSE)))))))))))))</f>
        <v>0</v>
      </c>
      <c r="BN37" s="70">
        <f>IF(WEEKDAY(BN4,2)=5,(BN28-HLOOKUP(BN4+3,Journalier_HLV_Inter,26,FALSE)),IF(AND(WEEKDAY(BN4,2)=1,COUNTIF(Jours_fériés,AND(BN4+1,IE+2))),BN28-HLOOKUP(BN4+3,Journalier_HLV_Inter,26,FALSE),IF(AND(WEEKDAY(BN4,2)=1,COUNTIF(Jours_fériés,BN4+1)),BN28-HLOOKUP(BN4+2,Journalier_HLV_Inter,26,FALSE),IF(AND(WEEKDAY(BN4,2)=2,COUNTIF(Jours_fériés,AND(BN4+1,BN4+2))),BN28-HLOOKUP(BN4+3,Journalier_HLV_Inter,26,FALSE),IF(AND(WEEKDAY(BN4,2)=2,COUNTIF(Jours_fériés,BN4+1)),BN28-HLOOKUP(BN4+2,Journalier_HLV_Inter,26,FALSE),IF(AND(WEEKDAY(BN4,2)=3,COUNTIF(Jours_fériés,AND(BN4+1,BN4+2))),BN28-HLOOKUP(BN4+5,Journalier_HLV_Inter,26,FALSE),IF(AND(WEEKDAY(BN4,2)=3,COUNTIF(Jours_fériés,BN4+1)),BN28-HLOOKUP(BN4+2,Journalier_HLV_Inter,26,FALSE),IF(AND(WEEKDAY(BN4,2)=4,COUNTIF(Jours_fériés,BN4+1)),BN28-HLOOKUP(BN4+4,Journalier_HLV_Inter,26,FALSE),IF(AND(WEEKDAY(BN4,2)=4,COUNTIF(Jours_fériés,AND(BN4+1,BN4+4))),BN28-HLOOKUP(BN4+5,Journalier_HLV_Inter,26,FALSE),IF(AND(WEEKDAY(BN4,2)=5,COUNTIF(Jours_fériés,BN4+3)),BN28-HLOOKUP(BN4+4,Journalier_HLV_Inter,26,FALSE),IF(COUNTIF(Week_end,BN4),0,IF(COUNTIF(Jours_fériés,BN4),0,BN28-HLOOKUP(BN4+1,Journalier_HLV_Inter,26,FALSE)))))))))))))</f>
        <v>0</v>
      </c>
      <c r="BO37" s="70">
        <f>IF(WEEKDAY(BO4,2)=5,(BO28-HLOOKUP(BO4+3,Journalier_HLV_Inter,26,FALSE)),IF(AND(WEEKDAY(BO4,2)=1,COUNTIF(Jours_fériés,AND(BO4+1,IE+2))),BO28-HLOOKUP(BO4+3,Journalier_HLV_Inter,26,FALSE),IF(AND(WEEKDAY(BO4,2)=1,COUNTIF(Jours_fériés,BO4+1)),BO28-HLOOKUP(BO4+2,Journalier_HLV_Inter,26,FALSE),IF(AND(WEEKDAY(BO4,2)=2,COUNTIF(Jours_fériés,AND(BO4+1,BO4+2))),BO28-HLOOKUP(BO4+3,Journalier_HLV_Inter,26,FALSE),IF(AND(WEEKDAY(BO4,2)=2,COUNTIF(Jours_fériés,BO4+1)),BO28-HLOOKUP(BO4+2,Journalier_HLV_Inter,26,FALSE),IF(AND(WEEKDAY(BO4,2)=3,COUNTIF(Jours_fériés,AND(BO4+1,BO4+2))),BO28-HLOOKUP(BO4+5,Journalier_HLV_Inter,26,FALSE),IF(AND(WEEKDAY(BO4,2)=3,COUNTIF(Jours_fériés,BO4+1)),BO28-HLOOKUP(BO4+2,Journalier_HLV_Inter,26,FALSE),IF(AND(WEEKDAY(BO4,2)=4,COUNTIF(Jours_fériés,BO4+1)),BO28-HLOOKUP(BO4+4,Journalier_HLV_Inter,26,FALSE),IF(AND(WEEKDAY(BO4,2)=4,COUNTIF(Jours_fériés,AND(BO4+1,BO4+4))),BO28-HLOOKUP(BO4+5,Journalier_HLV_Inter,26,FALSE),IF(AND(WEEKDAY(BO4,2)=5,COUNTIF(Jours_fériés,BO4+3)),BO28-HLOOKUP(BO4+4,Journalier_HLV_Inter,26,FALSE),IF(COUNTIF(Week_end,BO4),0,IF(COUNTIF(Jours_fériés,BO4),0,BO28-HLOOKUP(BO4+1,Journalier_HLV_Inter,26,FALSE)))))))))))))</f>
        <v>0</v>
      </c>
      <c r="BP37" s="70">
        <f>IF(WEEKDAY(BP4,2)=5,(BP28-HLOOKUP(BP4+3,Journalier_HLV_Inter,26,FALSE)),IF(AND(WEEKDAY(BP4,2)=1,COUNTIF(Jours_fériés,AND(BP4+1,IE+2))),BP28-HLOOKUP(BP4+3,Journalier_HLV_Inter,26,FALSE),IF(AND(WEEKDAY(BP4,2)=1,COUNTIF(Jours_fériés,BP4+1)),BP28-HLOOKUP(BP4+2,Journalier_HLV_Inter,26,FALSE),IF(AND(WEEKDAY(BP4,2)=2,COUNTIF(Jours_fériés,AND(BP4+1,BP4+2))),BP28-HLOOKUP(BP4+3,Journalier_HLV_Inter,26,FALSE),IF(AND(WEEKDAY(BP4,2)=2,COUNTIF(Jours_fériés,BP4+1)),BP28-HLOOKUP(BP4+2,Journalier_HLV_Inter,26,FALSE),IF(AND(WEEKDAY(BP4,2)=3,COUNTIF(Jours_fériés,AND(BP4+1,BP4+2))),BP28-HLOOKUP(BP4+5,Journalier_HLV_Inter,26,FALSE),IF(AND(WEEKDAY(BP4,2)=3,COUNTIF(Jours_fériés,BP4+1)),BP28-HLOOKUP(BP4+2,Journalier_HLV_Inter,26,FALSE),IF(AND(WEEKDAY(BP4,2)=4,COUNTIF(Jours_fériés,BP4+1)),BP28-HLOOKUP(BP4+4,Journalier_HLV_Inter,26,FALSE),IF(AND(WEEKDAY(BP4,2)=4,COUNTIF(Jours_fériés,AND(BP4+1,BP4+4))),BP28-HLOOKUP(BP4+5,Journalier_HLV_Inter,26,FALSE),IF(AND(WEEKDAY(BP4,2)=5,COUNTIF(Jours_fériés,BP4+3)),BP28-HLOOKUP(BP4+4,Journalier_HLV_Inter,26,FALSE),IF(COUNTIF(Week_end,BP4),0,IF(COUNTIF(Jours_fériés,BP4),0,BP28-HLOOKUP(BP4+1,Journalier_HLV_Inter,26,FALSE)))))))))))))</f>
        <v>0</v>
      </c>
      <c r="BQ37" s="70">
        <f>IF(WEEKDAY(BQ4,2)=5,(BQ28-HLOOKUP(BQ4+3,Journalier_HLV_Inter,26,FALSE)),IF(AND(WEEKDAY(BQ4,2)=1,COUNTIF(Jours_fériés,AND(BQ4+1,IE+2))),BQ28-HLOOKUP(BQ4+3,Journalier_HLV_Inter,26,FALSE),IF(AND(WEEKDAY(BQ4,2)=1,COUNTIF(Jours_fériés,BQ4+1)),BQ28-HLOOKUP(BQ4+2,Journalier_HLV_Inter,26,FALSE),IF(AND(WEEKDAY(BQ4,2)=2,COUNTIF(Jours_fériés,AND(BQ4+1,BQ4+2))),BQ28-HLOOKUP(BQ4+3,Journalier_HLV_Inter,26,FALSE),IF(AND(WEEKDAY(BQ4,2)=2,COUNTIF(Jours_fériés,BQ4+1)),BQ28-HLOOKUP(BQ4+2,Journalier_HLV_Inter,26,FALSE),IF(AND(WEEKDAY(BQ4,2)=3,COUNTIF(Jours_fériés,AND(BQ4+1,BQ4+2))),BQ28-HLOOKUP(BQ4+5,Journalier_HLV_Inter,26,FALSE),IF(AND(WEEKDAY(BQ4,2)=3,COUNTIF(Jours_fériés,BQ4+1)),BQ28-HLOOKUP(BQ4+2,Journalier_HLV_Inter,26,FALSE),IF(AND(WEEKDAY(BQ4,2)=4,COUNTIF(Jours_fériés,BQ4+1)),BQ28-HLOOKUP(BQ4+4,Journalier_HLV_Inter,26,FALSE),IF(AND(WEEKDAY(BQ4,2)=4,COUNTIF(Jours_fériés,AND(BQ4+1,BQ4+4))),BQ28-HLOOKUP(BQ4+5,Journalier_HLV_Inter,26,FALSE),IF(AND(WEEKDAY(BQ4,2)=5,COUNTIF(Jours_fériés,BQ4+3)),BQ28-HLOOKUP(BQ4+4,Journalier_HLV_Inter,26,FALSE),IF(COUNTIF(Week_end,BQ4),0,IF(COUNTIF(Jours_fériés,BQ4),0,BQ28-HLOOKUP(BQ4+1,Journalier_HLV_Inter,26,FALSE)))))))))))))</f>
        <v>0</v>
      </c>
      <c r="BR37" s="70">
        <f>IF(WEEKDAY(BR4,2)=5,(BR28-HLOOKUP(BR4+3,Journalier_HLV_Inter,26,FALSE)),IF(AND(WEEKDAY(BR4,2)=1,COUNTIF(Jours_fériés,AND(BR4+1,IE+2))),BR28-HLOOKUP(BR4+3,Journalier_HLV_Inter,26,FALSE),IF(AND(WEEKDAY(BR4,2)=1,COUNTIF(Jours_fériés,BR4+1)),BR28-HLOOKUP(BR4+2,Journalier_HLV_Inter,26,FALSE),IF(AND(WEEKDAY(BR4,2)=2,COUNTIF(Jours_fériés,AND(BR4+1,BR4+2))),BR28-HLOOKUP(BR4+3,Journalier_HLV_Inter,26,FALSE),IF(AND(WEEKDAY(BR4,2)=2,COUNTIF(Jours_fériés,BR4+1)),BR28-HLOOKUP(BR4+2,Journalier_HLV_Inter,26,FALSE),IF(AND(WEEKDAY(BR4,2)=3,COUNTIF(Jours_fériés,AND(BR4+1,BR4+2))),BR28-HLOOKUP(BR4+5,Journalier_HLV_Inter,26,FALSE),IF(AND(WEEKDAY(BR4,2)=3,COUNTIF(Jours_fériés,BR4+1)),BR28-HLOOKUP(BR4+2,Journalier_HLV_Inter,26,FALSE),IF(AND(WEEKDAY(BR4,2)=4,COUNTIF(Jours_fériés,BR4+1)),BR28-HLOOKUP(BR4+4,Journalier_HLV_Inter,26,FALSE),IF(AND(WEEKDAY(BR4,2)=4,COUNTIF(Jours_fériés,AND(BR4+1,BR4+4))),BR28-HLOOKUP(BR4+5,Journalier_HLV_Inter,26,FALSE),IF(AND(WEEKDAY(BR4,2)=5,COUNTIF(Jours_fériés,BR4+3)),BR28-HLOOKUP(BR4+4,Journalier_HLV_Inter,26,FALSE),IF(COUNTIF(Week_end,BR4),0,IF(COUNTIF(Jours_fériés,BR4),0,BR28-HLOOKUP(BR4+1,Journalier_HLV_Inter,26,FALSE)))))))))))))</f>
        <v>0</v>
      </c>
      <c r="BS37" s="70">
        <f>IF(WEEKDAY(BS4,2)=5,(BS28-HLOOKUP(BS4+3,Journalier_HLV_Inter,26,FALSE)),IF(AND(WEEKDAY(BS4,2)=1,COUNTIF(Jours_fériés,AND(BS4+1,IE+2))),BS28-HLOOKUP(BS4+3,Journalier_HLV_Inter,26,FALSE),IF(AND(WEEKDAY(BS4,2)=1,COUNTIF(Jours_fériés,BS4+1)),BS28-HLOOKUP(BS4+2,Journalier_HLV_Inter,26,FALSE),IF(AND(WEEKDAY(BS4,2)=2,COUNTIF(Jours_fériés,AND(BS4+1,BS4+2))),BS28-HLOOKUP(BS4+3,Journalier_HLV_Inter,26,FALSE),IF(AND(WEEKDAY(BS4,2)=2,COUNTIF(Jours_fériés,BS4+1)),BS28-HLOOKUP(BS4+2,Journalier_HLV_Inter,26,FALSE),IF(AND(WEEKDAY(BS4,2)=3,COUNTIF(Jours_fériés,AND(BS4+1,BS4+2))),BS28-HLOOKUP(BS4+5,Journalier_HLV_Inter,26,FALSE),IF(AND(WEEKDAY(BS4,2)=3,COUNTIF(Jours_fériés,BS4+1)),BS28-HLOOKUP(BS4+2,Journalier_HLV_Inter,26,FALSE),IF(AND(WEEKDAY(BS4,2)=4,COUNTIF(Jours_fériés,BS4+1)),BS28-HLOOKUP(BS4+4,Journalier_HLV_Inter,26,FALSE),IF(AND(WEEKDAY(BS4,2)=4,COUNTIF(Jours_fériés,AND(BS4+1,BS4+4))),BS28-HLOOKUP(BS4+5,Journalier_HLV_Inter,26,FALSE),IF(AND(WEEKDAY(BS4,2)=5,COUNTIF(Jours_fériés,BS4+3)),BS28-HLOOKUP(BS4+4,Journalier_HLV_Inter,26,FALSE),IF(COUNTIF(Week_end,BS4),0,IF(COUNTIF(Jours_fériés,BS4),0,BS28-HLOOKUP(BS4+1,Journalier_HLV_Inter,26,FALSE)))))))))))))</f>
        <v>0</v>
      </c>
      <c r="BT37" s="70">
        <f>IF(WEEKDAY(BT4,2)=5,(BT28-HLOOKUP(BT4+3,Journalier_HLV_Inter,26,FALSE)),IF(AND(WEEKDAY(BT4,2)=1,COUNTIF(Jours_fériés,AND(BT4+1,IE+2))),BT28-HLOOKUP(BT4+3,Journalier_HLV_Inter,26,FALSE),IF(AND(WEEKDAY(BT4,2)=1,COUNTIF(Jours_fériés,BT4+1)),BT28-HLOOKUP(BT4+2,Journalier_HLV_Inter,26,FALSE),IF(AND(WEEKDAY(BT4,2)=2,COUNTIF(Jours_fériés,AND(BT4+1,BT4+2))),BT28-HLOOKUP(BT4+3,Journalier_HLV_Inter,26,FALSE),IF(AND(WEEKDAY(BT4,2)=2,COUNTIF(Jours_fériés,BT4+1)),BT28-HLOOKUP(BT4+2,Journalier_HLV_Inter,26,FALSE),IF(AND(WEEKDAY(BT4,2)=3,COUNTIF(Jours_fériés,AND(BT4+1,BT4+2))),BT28-HLOOKUP(BT4+5,Journalier_HLV_Inter,26,FALSE),IF(AND(WEEKDAY(BT4,2)=3,COUNTIF(Jours_fériés,BT4+1)),BT28-HLOOKUP(BT4+2,Journalier_HLV_Inter,26,FALSE),IF(AND(WEEKDAY(BT4,2)=4,COUNTIF(Jours_fériés,BT4+1)),BT28-HLOOKUP(BT4+4,Journalier_HLV_Inter,26,FALSE),IF(AND(WEEKDAY(BT4,2)=4,COUNTIF(Jours_fériés,AND(BT4+1,BT4+4))),BT28-HLOOKUP(BT4+5,Journalier_HLV_Inter,26,FALSE),IF(AND(WEEKDAY(BT4,2)=5,COUNTIF(Jours_fériés,BT4+3)),BT28-HLOOKUP(BT4+4,Journalier_HLV_Inter,26,FALSE),IF(COUNTIF(Week_end,BT4),0,IF(COUNTIF(Jours_fériés,BT4),0,BT28-HLOOKUP(BT4+1,Journalier_HLV_Inter,26,FALSE)))))))))))))</f>
        <v>0</v>
      </c>
      <c r="BU37" s="70">
        <f>IF(WEEKDAY(BU4,2)=5,(BU28-HLOOKUP(BU4+3,Journalier_HLV_Inter,26,FALSE)),IF(AND(WEEKDAY(BU4,2)=1,COUNTIF(Jours_fériés,AND(BU4+1,IE+2))),BU28-HLOOKUP(BU4+3,Journalier_HLV_Inter,26,FALSE),IF(AND(WEEKDAY(BU4,2)=1,COUNTIF(Jours_fériés,BU4+1)),BU28-HLOOKUP(BU4+2,Journalier_HLV_Inter,26,FALSE),IF(AND(WEEKDAY(BU4,2)=2,COUNTIF(Jours_fériés,AND(BU4+1,BU4+2))),BU28-HLOOKUP(BU4+3,Journalier_HLV_Inter,26,FALSE),IF(AND(WEEKDAY(BU4,2)=2,COUNTIF(Jours_fériés,BU4+1)),BU28-HLOOKUP(BU4+2,Journalier_HLV_Inter,26,FALSE),IF(AND(WEEKDAY(BU4,2)=3,COUNTIF(Jours_fériés,AND(BU4+1,BU4+2))),BU28-HLOOKUP(BU4+5,Journalier_HLV_Inter,26,FALSE),IF(AND(WEEKDAY(BU4,2)=3,COUNTIF(Jours_fériés,BU4+1)),BU28-HLOOKUP(BU4+2,Journalier_HLV_Inter,26,FALSE),IF(AND(WEEKDAY(BU4,2)=4,COUNTIF(Jours_fériés,BU4+1)),BU28-HLOOKUP(BU4+4,Journalier_HLV_Inter,26,FALSE),IF(AND(WEEKDAY(BU4,2)=4,COUNTIF(Jours_fériés,AND(BU4+1,BU4+4))),BU28-HLOOKUP(BU4+5,Journalier_HLV_Inter,26,FALSE),IF(AND(WEEKDAY(BU4,2)=5,COUNTIF(Jours_fériés,BU4+3)),BU28-HLOOKUP(BU4+4,Journalier_HLV_Inter,26,FALSE),IF(COUNTIF(Week_end,BU4),0,IF(COUNTIF(Jours_fériés,BU4),0,BU28-HLOOKUP(BU4+1,Journalier_HLV_Inter,26,FALSE)))))))))))))</f>
        <v>0</v>
      </c>
      <c r="BV37" s="70">
        <f>IF(WEEKDAY(BV4,2)=5,(BV28-HLOOKUP(BV4+3,Journalier_HLV_Inter,26,FALSE)),IF(AND(WEEKDAY(BV4,2)=1,COUNTIF(Jours_fériés,AND(BV4+1,IE+2))),BV28-HLOOKUP(BV4+3,Journalier_HLV_Inter,26,FALSE),IF(AND(WEEKDAY(BV4,2)=1,COUNTIF(Jours_fériés,BV4+1)),BV28-HLOOKUP(BV4+2,Journalier_HLV_Inter,26,FALSE),IF(AND(WEEKDAY(BV4,2)=2,COUNTIF(Jours_fériés,AND(BV4+1,BV4+2))),BV28-HLOOKUP(BV4+3,Journalier_HLV_Inter,26,FALSE),IF(AND(WEEKDAY(BV4,2)=2,COUNTIF(Jours_fériés,BV4+1)),BV28-HLOOKUP(BV4+2,Journalier_HLV_Inter,26,FALSE),IF(AND(WEEKDAY(BV4,2)=3,COUNTIF(Jours_fériés,AND(BV4+1,BV4+2))),BV28-HLOOKUP(BV4+5,Journalier_HLV_Inter,26,FALSE),IF(AND(WEEKDAY(BV4,2)=3,COUNTIF(Jours_fériés,BV4+1)),BV28-HLOOKUP(BV4+2,Journalier_HLV_Inter,26,FALSE),IF(AND(WEEKDAY(BV4,2)=4,COUNTIF(Jours_fériés,BV4+1)),BV28-HLOOKUP(BV4+4,Journalier_HLV_Inter,26,FALSE),IF(AND(WEEKDAY(BV4,2)=4,COUNTIF(Jours_fériés,AND(BV4+1,BV4+4))),BV28-HLOOKUP(BV4+5,Journalier_HLV_Inter,26,FALSE),IF(AND(WEEKDAY(BV4,2)=5,COUNTIF(Jours_fériés,BV4+3)),BV28-HLOOKUP(BV4+4,Journalier_HLV_Inter,26,FALSE),IF(COUNTIF(Week_end,BV4),0,IF(COUNTIF(Jours_fériés,BV4),0,BV28-HLOOKUP(BV4+1,Journalier_HLV_Inter,26,FALSE)))))))))))))</f>
        <v>0</v>
      </c>
      <c r="BW37" s="70">
        <f>IF(WEEKDAY(BW4,2)=5,(BW28-HLOOKUP(BW4+3,Journalier_HLV_Inter,26,FALSE)),IF(AND(WEEKDAY(BW4,2)=1,COUNTIF(Jours_fériés,AND(BW4+1,IE+2))),BW28-HLOOKUP(BW4+3,Journalier_HLV_Inter,26,FALSE),IF(AND(WEEKDAY(BW4,2)=1,COUNTIF(Jours_fériés,BW4+1)),BW28-HLOOKUP(BW4+2,Journalier_HLV_Inter,26,FALSE),IF(AND(WEEKDAY(BW4,2)=2,COUNTIF(Jours_fériés,AND(BW4+1,BW4+2))),BW28-HLOOKUP(BW4+3,Journalier_HLV_Inter,26,FALSE),IF(AND(WEEKDAY(BW4,2)=2,COUNTIF(Jours_fériés,BW4+1)),BW28-HLOOKUP(BW4+2,Journalier_HLV_Inter,26,FALSE),IF(AND(WEEKDAY(BW4,2)=3,COUNTIF(Jours_fériés,AND(BW4+1,BW4+2))),BW28-HLOOKUP(BW4+5,Journalier_HLV_Inter,26,FALSE),IF(AND(WEEKDAY(BW4,2)=3,COUNTIF(Jours_fériés,BW4+1)),BW28-HLOOKUP(BW4+2,Journalier_HLV_Inter,26,FALSE),IF(AND(WEEKDAY(BW4,2)=4,COUNTIF(Jours_fériés,BW4+1)),BW28-HLOOKUP(BW4+4,Journalier_HLV_Inter,26,FALSE),IF(AND(WEEKDAY(BW4,2)=4,COUNTIF(Jours_fériés,AND(BW4+1,BW4+4))),BW28-HLOOKUP(BW4+5,Journalier_HLV_Inter,26,FALSE),IF(AND(WEEKDAY(BW4,2)=5,COUNTIF(Jours_fériés,BW4+3)),BW28-HLOOKUP(BW4+4,Journalier_HLV_Inter,26,FALSE),IF(COUNTIF(Week_end,BW4),0,IF(COUNTIF(Jours_fériés,BW4),0,BW28-HLOOKUP(BW4+1,Journalier_HLV_Inter,26,FALSE)))))))))))))</f>
        <v>0</v>
      </c>
      <c r="BX37" s="70">
        <f>IF(WEEKDAY(BX4,2)=5,(BX28-HLOOKUP(BX4+3,Journalier_HLV_Inter,26,FALSE)),IF(AND(WEEKDAY(BX4,2)=1,COUNTIF(Jours_fériés,AND(BX4+1,IE+2))),BX28-HLOOKUP(BX4+3,Journalier_HLV_Inter,26,FALSE),IF(AND(WEEKDAY(BX4,2)=1,COUNTIF(Jours_fériés,BX4+1)),BX28-HLOOKUP(BX4+2,Journalier_HLV_Inter,26,FALSE),IF(AND(WEEKDAY(BX4,2)=2,COUNTIF(Jours_fériés,AND(BX4+1,BX4+2))),BX28-HLOOKUP(BX4+3,Journalier_HLV_Inter,26,FALSE),IF(AND(WEEKDAY(BX4,2)=2,COUNTIF(Jours_fériés,BX4+1)),BX28-HLOOKUP(BX4+2,Journalier_HLV_Inter,26,FALSE),IF(AND(WEEKDAY(BX4,2)=3,COUNTIF(Jours_fériés,AND(BX4+1,BX4+2))),BX28-HLOOKUP(BX4+5,Journalier_HLV_Inter,26,FALSE),IF(AND(WEEKDAY(BX4,2)=3,COUNTIF(Jours_fériés,BX4+1)),BX28-HLOOKUP(BX4+2,Journalier_HLV_Inter,26,FALSE),IF(AND(WEEKDAY(BX4,2)=4,COUNTIF(Jours_fériés,BX4+1)),BX28-HLOOKUP(BX4+4,Journalier_HLV_Inter,26,FALSE),IF(AND(WEEKDAY(BX4,2)=4,COUNTIF(Jours_fériés,AND(BX4+1,BX4+4))),BX28-HLOOKUP(BX4+5,Journalier_HLV_Inter,26,FALSE),IF(AND(WEEKDAY(BX4,2)=5,COUNTIF(Jours_fériés,BX4+3)),BX28-HLOOKUP(BX4+4,Journalier_HLV_Inter,26,FALSE),IF(COUNTIF(Week_end,BX4),0,IF(COUNTIF(Jours_fériés,BX4),0,BX28-HLOOKUP(BX4+1,Journalier_HLV_Inter,26,FALSE)))))))))))))</f>
        <v>0</v>
      </c>
      <c r="BY37" s="70">
        <f>IF(WEEKDAY(BY4,2)=5,(BY28-HLOOKUP(BY4+3,Journalier_HLV_Inter,26,FALSE)),IF(AND(WEEKDAY(BY4,2)=1,COUNTIF(Jours_fériés,AND(BY4+1,IE+2))),BY28-HLOOKUP(BY4+3,Journalier_HLV_Inter,26,FALSE),IF(AND(WEEKDAY(BY4,2)=1,COUNTIF(Jours_fériés,BY4+1)),BY28-HLOOKUP(BY4+2,Journalier_HLV_Inter,26,FALSE),IF(AND(WEEKDAY(BY4,2)=2,COUNTIF(Jours_fériés,AND(BY4+1,BY4+2))),BY28-HLOOKUP(BY4+3,Journalier_HLV_Inter,26,FALSE),IF(AND(WEEKDAY(BY4,2)=2,COUNTIF(Jours_fériés,BY4+1)),BY28-HLOOKUP(BY4+2,Journalier_HLV_Inter,26,FALSE),IF(AND(WEEKDAY(BY4,2)=3,COUNTIF(Jours_fériés,AND(BY4+1,BY4+2))),BY28-HLOOKUP(BY4+5,Journalier_HLV_Inter,26,FALSE),IF(AND(WEEKDAY(BY4,2)=3,COUNTIF(Jours_fériés,BY4+1)),BY28-HLOOKUP(BY4+2,Journalier_HLV_Inter,26,FALSE),IF(AND(WEEKDAY(BY4,2)=4,COUNTIF(Jours_fériés,BY4+1)),BY28-HLOOKUP(BY4+4,Journalier_HLV_Inter,26,FALSE),IF(AND(WEEKDAY(BY4,2)=4,COUNTIF(Jours_fériés,AND(BY4+1,BY4+4))),BY28-HLOOKUP(BY4+5,Journalier_HLV_Inter,26,FALSE),IF(AND(WEEKDAY(BY4,2)=5,COUNTIF(Jours_fériés,BY4+3)),BY28-HLOOKUP(BY4+4,Journalier_HLV_Inter,26,FALSE),IF(COUNTIF(Week_end,BY4),0,IF(COUNTIF(Jours_fériés,BY4),0,BY28-HLOOKUP(BY4+1,Journalier_HLV_Inter,26,FALSE)))))))))))))</f>
        <v>0</v>
      </c>
      <c r="BZ37" s="70">
        <f>IF(WEEKDAY(BZ4,2)=5,(BZ28-HLOOKUP(BZ4+3,Journalier_HLV_Inter,26,FALSE)),IF(AND(WEEKDAY(BZ4,2)=1,COUNTIF(Jours_fériés,AND(BZ4+1,IE+2))),BZ28-HLOOKUP(BZ4+3,Journalier_HLV_Inter,26,FALSE),IF(AND(WEEKDAY(BZ4,2)=1,COUNTIF(Jours_fériés,BZ4+1)),BZ28-HLOOKUP(BZ4+2,Journalier_HLV_Inter,26,FALSE),IF(AND(WEEKDAY(BZ4,2)=2,COUNTIF(Jours_fériés,AND(BZ4+1,BZ4+2))),BZ28-HLOOKUP(BZ4+3,Journalier_HLV_Inter,26,FALSE),IF(AND(WEEKDAY(BZ4,2)=2,COUNTIF(Jours_fériés,BZ4+1)),BZ28-HLOOKUP(BZ4+2,Journalier_HLV_Inter,26,FALSE),IF(AND(WEEKDAY(BZ4,2)=3,COUNTIF(Jours_fériés,AND(BZ4+1,BZ4+2))),BZ28-HLOOKUP(BZ4+5,Journalier_HLV_Inter,26,FALSE),IF(AND(WEEKDAY(BZ4,2)=3,COUNTIF(Jours_fériés,BZ4+1)),BZ28-HLOOKUP(BZ4+2,Journalier_HLV_Inter,26,FALSE),IF(AND(WEEKDAY(BZ4,2)=4,COUNTIF(Jours_fériés,BZ4+1)),BZ28-HLOOKUP(BZ4+4,Journalier_HLV_Inter,26,FALSE),IF(AND(WEEKDAY(BZ4,2)=4,COUNTIF(Jours_fériés,AND(BZ4+1,BZ4+4))),BZ28-HLOOKUP(BZ4+5,Journalier_HLV_Inter,26,FALSE),IF(AND(WEEKDAY(BZ4,2)=5,COUNTIF(Jours_fériés,BZ4+3)),BZ28-HLOOKUP(BZ4+4,Journalier_HLV_Inter,26,FALSE),IF(COUNTIF(Week_end,BZ4),0,IF(COUNTIF(Jours_fériés,BZ4),0,BZ28-HLOOKUP(BZ4+1,Journalier_HLV_Inter,26,FALSE)))))))))))))</f>
        <v>0</v>
      </c>
      <c r="CA37" s="70">
        <f>IF(WEEKDAY(CA4,2)=5,(CA28-HLOOKUP(CA4+3,Journalier_HLV_Inter,26,FALSE)),IF(AND(WEEKDAY(CA4,2)=1,COUNTIF(Jours_fériés,AND(CA4+1,IE+2))),CA28-HLOOKUP(CA4+3,Journalier_HLV_Inter,26,FALSE),IF(AND(WEEKDAY(CA4,2)=1,COUNTIF(Jours_fériés,CA4+1)),CA28-HLOOKUP(CA4+2,Journalier_HLV_Inter,26,FALSE),IF(AND(WEEKDAY(CA4,2)=2,COUNTIF(Jours_fériés,AND(CA4+1,CA4+2))),CA28-HLOOKUP(CA4+3,Journalier_HLV_Inter,26,FALSE),IF(AND(WEEKDAY(CA4,2)=2,COUNTIF(Jours_fériés,CA4+1)),CA28-HLOOKUP(CA4+2,Journalier_HLV_Inter,26,FALSE),IF(AND(WEEKDAY(CA4,2)=3,COUNTIF(Jours_fériés,AND(CA4+1,CA4+2))),CA28-HLOOKUP(CA4+5,Journalier_HLV_Inter,26,FALSE),IF(AND(WEEKDAY(CA4,2)=3,COUNTIF(Jours_fériés,CA4+1)),CA28-HLOOKUP(CA4+2,Journalier_HLV_Inter,26,FALSE),IF(AND(WEEKDAY(CA4,2)=4,COUNTIF(Jours_fériés,CA4+1)),CA28-HLOOKUP(CA4+4,Journalier_HLV_Inter,26,FALSE),IF(AND(WEEKDAY(CA4,2)=4,COUNTIF(Jours_fériés,AND(CA4+1,CA4+4))),CA28-HLOOKUP(CA4+5,Journalier_HLV_Inter,26,FALSE),IF(AND(WEEKDAY(CA4,2)=5,COUNTIF(Jours_fériés,CA4+3)),CA28-HLOOKUP(CA4+4,Journalier_HLV_Inter,26,FALSE),IF(COUNTIF(Week_end,CA4),0,IF(COUNTIF(Jours_fériés,CA4),0,CA28-HLOOKUP(CA4+1,Journalier_HLV_Inter,26,FALSE)))))))))))))</f>
        <v>0</v>
      </c>
      <c r="CB37" s="70">
        <f>IF(WEEKDAY(CB4,2)=5,(CB28-HLOOKUP(CB4+3,Journalier_HLV_Inter,26,FALSE)),IF(AND(WEEKDAY(CB4,2)=1,COUNTIF(Jours_fériés,AND(CB4+1,IE+2))),CB28-HLOOKUP(CB4+3,Journalier_HLV_Inter,26,FALSE),IF(AND(WEEKDAY(CB4,2)=1,COUNTIF(Jours_fériés,CB4+1)),CB28-HLOOKUP(CB4+2,Journalier_HLV_Inter,26,FALSE),IF(AND(WEEKDAY(CB4,2)=2,COUNTIF(Jours_fériés,AND(CB4+1,CB4+2))),CB28-HLOOKUP(CB4+3,Journalier_HLV_Inter,26,FALSE),IF(AND(WEEKDAY(CB4,2)=2,COUNTIF(Jours_fériés,CB4+1)),CB28-HLOOKUP(CB4+2,Journalier_HLV_Inter,26,FALSE),IF(AND(WEEKDAY(CB4,2)=3,COUNTIF(Jours_fériés,AND(CB4+1,CB4+2))),CB28-HLOOKUP(CB4+5,Journalier_HLV_Inter,26,FALSE),IF(AND(WEEKDAY(CB4,2)=3,COUNTIF(Jours_fériés,CB4+1)),CB28-HLOOKUP(CB4+2,Journalier_HLV_Inter,26,FALSE),IF(AND(WEEKDAY(CB4,2)=4,COUNTIF(Jours_fériés,CB4+1)),CB28-HLOOKUP(CB4+4,Journalier_HLV_Inter,26,FALSE),IF(AND(WEEKDAY(CB4,2)=4,COUNTIF(Jours_fériés,AND(CB4+1,CB4+4))),CB28-HLOOKUP(CB4+5,Journalier_HLV_Inter,26,FALSE),IF(AND(WEEKDAY(CB4,2)=5,COUNTIF(Jours_fériés,CB4+3)),CB28-HLOOKUP(CB4+4,Journalier_HLV_Inter,26,FALSE),IF(COUNTIF(Week_end,CB4),0,IF(COUNTIF(Jours_fériés,CB4),0,CB28-HLOOKUP(CB4+1,Journalier_HLV_Inter,26,FALSE)))))))))))))</f>
        <v>0</v>
      </c>
      <c r="CC37" s="70">
        <f>IF(WEEKDAY(CC4,2)=5,(CC28-HLOOKUP(CC4+3,Journalier_HLV_Inter,26,FALSE)),IF(AND(WEEKDAY(CC4,2)=1,COUNTIF(Jours_fériés,AND(CC4+1,IE+2))),CC28-HLOOKUP(CC4+3,Journalier_HLV_Inter,26,FALSE),IF(AND(WEEKDAY(CC4,2)=1,COUNTIF(Jours_fériés,CC4+1)),CC28-HLOOKUP(CC4+2,Journalier_HLV_Inter,26,FALSE),IF(AND(WEEKDAY(CC4,2)=2,COUNTIF(Jours_fériés,AND(CC4+1,CC4+2))),CC28-HLOOKUP(CC4+3,Journalier_HLV_Inter,26,FALSE),IF(AND(WEEKDAY(CC4,2)=2,COUNTIF(Jours_fériés,CC4+1)),CC28-HLOOKUP(CC4+2,Journalier_HLV_Inter,26,FALSE),IF(AND(WEEKDAY(CC4,2)=3,COUNTIF(Jours_fériés,AND(CC4+1,CC4+2))),CC28-HLOOKUP(CC4+5,Journalier_HLV_Inter,26,FALSE),IF(AND(WEEKDAY(CC4,2)=3,COUNTIF(Jours_fériés,CC4+1)),CC28-HLOOKUP(CC4+2,Journalier_HLV_Inter,26,FALSE),IF(AND(WEEKDAY(CC4,2)=4,COUNTIF(Jours_fériés,CC4+1)),CC28-HLOOKUP(CC4+4,Journalier_HLV_Inter,26,FALSE),IF(AND(WEEKDAY(CC4,2)=4,COUNTIF(Jours_fériés,AND(CC4+1,CC4+4))),CC28-HLOOKUP(CC4+5,Journalier_HLV_Inter,26,FALSE),IF(AND(WEEKDAY(CC4,2)=5,COUNTIF(Jours_fériés,CC4+3)),CC28-HLOOKUP(CC4+4,Journalier_HLV_Inter,26,FALSE),IF(COUNTIF(Week_end,CC4),0,IF(COUNTIF(Jours_fériés,CC4),0,CC28-HLOOKUP(CC4+1,Journalier_HLV_Inter,26,FALSE)))))))))))))</f>
        <v>0</v>
      </c>
      <c r="CD37" s="70">
        <f>IF(WEEKDAY(CD4,2)=5,(CD28-HLOOKUP(CD4+3,Journalier_HLV_Inter,26,FALSE)),IF(AND(WEEKDAY(CD4,2)=1,COUNTIF(Jours_fériés,AND(CD4+1,IE+2))),CD28-HLOOKUP(CD4+3,Journalier_HLV_Inter,26,FALSE),IF(AND(WEEKDAY(CD4,2)=1,COUNTIF(Jours_fériés,CD4+1)),CD28-HLOOKUP(CD4+2,Journalier_HLV_Inter,26,FALSE),IF(AND(WEEKDAY(CD4,2)=2,COUNTIF(Jours_fériés,AND(CD4+1,CD4+2))),CD28-HLOOKUP(CD4+3,Journalier_HLV_Inter,26,FALSE),IF(AND(WEEKDAY(CD4,2)=2,COUNTIF(Jours_fériés,CD4+1)),CD28-HLOOKUP(CD4+2,Journalier_HLV_Inter,26,FALSE),IF(AND(WEEKDAY(CD4,2)=3,COUNTIF(Jours_fériés,AND(CD4+1,CD4+2))),CD28-HLOOKUP(CD4+5,Journalier_HLV_Inter,26,FALSE),IF(AND(WEEKDAY(CD4,2)=3,COUNTIF(Jours_fériés,CD4+1)),CD28-HLOOKUP(CD4+2,Journalier_HLV_Inter,26,FALSE),IF(AND(WEEKDAY(CD4,2)=4,COUNTIF(Jours_fériés,CD4+1)),CD28-HLOOKUP(CD4+4,Journalier_HLV_Inter,26,FALSE),IF(AND(WEEKDAY(CD4,2)=4,COUNTIF(Jours_fériés,AND(CD4+1,CD4+4))),CD28-HLOOKUP(CD4+5,Journalier_HLV_Inter,26,FALSE),IF(AND(WEEKDAY(CD4,2)=5,COUNTIF(Jours_fériés,CD4+3)),CD28-HLOOKUP(CD4+4,Journalier_HLV_Inter,26,FALSE),IF(COUNTIF(Week_end,CD4),0,IF(COUNTIF(Jours_fériés,CD4),0,CD28-HLOOKUP(CD4+1,Journalier_HLV_Inter,26,FALSE)))))))))))))</f>
        <v>0</v>
      </c>
      <c r="CE37" s="70">
        <f>IF(WEEKDAY(CE4,2)=5,(CE28-HLOOKUP(CE4+3,Journalier_HLV_Inter,26,FALSE)),IF(AND(WEEKDAY(CE4,2)=1,COUNTIF(Jours_fériés,AND(CE4+1,IE+2))),CE28-HLOOKUP(CE4+3,Journalier_HLV_Inter,26,FALSE),IF(AND(WEEKDAY(CE4,2)=1,COUNTIF(Jours_fériés,CE4+1)),CE28-HLOOKUP(CE4+2,Journalier_HLV_Inter,26,FALSE),IF(AND(WEEKDAY(CE4,2)=2,COUNTIF(Jours_fériés,AND(CE4+1,CE4+2))),CE28-HLOOKUP(CE4+3,Journalier_HLV_Inter,26,FALSE),IF(AND(WEEKDAY(CE4,2)=2,COUNTIF(Jours_fériés,CE4+1)),CE28-HLOOKUP(CE4+2,Journalier_HLV_Inter,26,FALSE),IF(AND(WEEKDAY(CE4,2)=3,COUNTIF(Jours_fériés,AND(CE4+1,CE4+2))),CE28-HLOOKUP(CE4+5,Journalier_HLV_Inter,26,FALSE),IF(AND(WEEKDAY(CE4,2)=3,COUNTIF(Jours_fériés,CE4+1)),CE28-HLOOKUP(CE4+2,Journalier_HLV_Inter,26,FALSE),IF(AND(WEEKDAY(CE4,2)=4,COUNTIF(Jours_fériés,CE4+1)),CE28-HLOOKUP(CE4+4,Journalier_HLV_Inter,26,FALSE),IF(AND(WEEKDAY(CE4,2)=4,COUNTIF(Jours_fériés,AND(CE4+1,CE4+4))),CE28-HLOOKUP(CE4+5,Journalier_HLV_Inter,26,FALSE),IF(AND(WEEKDAY(CE4,2)=5,COUNTIF(Jours_fériés,CE4+3)),CE28-HLOOKUP(CE4+4,Journalier_HLV_Inter,26,FALSE),IF(COUNTIF(Week_end,CE4),0,IF(COUNTIF(Jours_fériés,CE4),0,CE28-HLOOKUP(CE4+1,Journalier_HLV_Inter,26,FALSE)))))))))))))</f>
        <v>0</v>
      </c>
      <c r="CF37" s="70">
        <f>IF(WEEKDAY(CF4,2)=5,(CF28-HLOOKUP(CF4+3,Journalier_HLV_Inter,26,FALSE)),IF(AND(WEEKDAY(CF4,2)=1,COUNTIF(Jours_fériés,AND(CF4+1,IE+2))),CF28-HLOOKUP(CF4+3,Journalier_HLV_Inter,26,FALSE),IF(AND(WEEKDAY(CF4,2)=1,COUNTIF(Jours_fériés,CF4+1)),CF28-HLOOKUP(CF4+2,Journalier_HLV_Inter,26,FALSE),IF(AND(WEEKDAY(CF4,2)=2,COUNTIF(Jours_fériés,AND(CF4+1,CF4+2))),CF28-HLOOKUP(CF4+3,Journalier_HLV_Inter,26,FALSE),IF(AND(WEEKDAY(CF4,2)=2,COUNTIF(Jours_fériés,CF4+1)),CF28-HLOOKUP(CF4+2,Journalier_HLV_Inter,26,FALSE),IF(AND(WEEKDAY(CF4,2)=3,COUNTIF(Jours_fériés,AND(CF4+1,CF4+2))),CF28-HLOOKUP(CF4+5,Journalier_HLV_Inter,26,FALSE),IF(AND(WEEKDAY(CF4,2)=3,COUNTIF(Jours_fériés,CF4+1)),CF28-HLOOKUP(CF4+2,Journalier_HLV_Inter,26,FALSE),IF(AND(WEEKDAY(CF4,2)=4,COUNTIF(Jours_fériés,CF4+1)),CF28-HLOOKUP(CF4+4,Journalier_HLV_Inter,26,FALSE),IF(AND(WEEKDAY(CF4,2)=4,COUNTIF(Jours_fériés,AND(CF4+1,CF4+4))),CF28-HLOOKUP(CF4+5,Journalier_HLV_Inter,26,FALSE),IF(AND(WEEKDAY(CF4,2)=5,COUNTIF(Jours_fériés,CF4+3)),CF28-HLOOKUP(CF4+4,Journalier_HLV_Inter,26,FALSE),IF(COUNTIF(Week_end,CF4),0,IF(COUNTIF(Jours_fériés,CF4),0,CF28-HLOOKUP(CF4+1,Journalier_HLV_Inter,26,FALSE)))))))))))))</f>
        <v>0</v>
      </c>
      <c r="CG37" s="70">
        <f>IF(WEEKDAY(CG4,2)=5,(CG28-HLOOKUP(CG4+3,Journalier_HLV_Inter,26,FALSE)),IF(AND(WEEKDAY(CG4,2)=1,COUNTIF(Jours_fériés,AND(CG4+1,IE+2))),CG28-HLOOKUP(CG4+3,Journalier_HLV_Inter,26,FALSE),IF(AND(WEEKDAY(CG4,2)=1,COUNTIF(Jours_fériés,CG4+1)),CG28-HLOOKUP(CG4+2,Journalier_HLV_Inter,26,FALSE),IF(AND(WEEKDAY(CG4,2)=2,COUNTIF(Jours_fériés,AND(CG4+1,CG4+2))),CG28-HLOOKUP(CG4+3,Journalier_HLV_Inter,26,FALSE),IF(AND(WEEKDAY(CG4,2)=2,COUNTIF(Jours_fériés,CG4+1)),CG28-HLOOKUP(CG4+2,Journalier_HLV_Inter,26,FALSE),IF(AND(WEEKDAY(CG4,2)=3,COUNTIF(Jours_fériés,AND(CG4+1,CG4+2))),CG28-HLOOKUP(CG4+5,Journalier_HLV_Inter,26,FALSE),IF(AND(WEEKDAY(CG4,2)=3,COUNTIF(Jours_fériés,CG4+1)),CG28-HLOOKUP(CG4+2,Journalier_HLV_Inter,26,FALSE),IF(AND(WEEKDAY(CG4,2)=4,COUNTIF(Jours_fériés,CG4+1)),CG28-HLOOKUP(CG4+4,Journalier_HLV_Inter,26,FALSE),IF(AND(WEEKDAY(CG4,2)=4,COUNTIF(Jours_fériés,AND(CG4+1,CG4+4))),CG28-HLOOKUP(CG4+5,Journalier_HLV_Inter,26,FALSE),IF(AND(WEEKDAY(CG4,2)=5,COUNTIF(Jours_fériés,CG4+3)),CG28-HLOOKUP(CG4+4,Journalier_HLV_Inter,26,FALSE),IF(COUNTIF(Week_end,CG4),0,IF(COUNTIF(Jours_fériés,CG4),0,CG28-HLOOKUP(CG4+1,Journalier_HLV_Inter,26,FALSE)))))))))))))</f>
        <v>0</v>
      </c>
      <c r="CH37" s="70">
        <f>IF(WEEKDAY(CH4,2)=5,(CH28-HLOOKUP(CH4+3,Journalier_HLV_Inter,26,FALSE)),IF(AND(WEEKDAY(CH4,2)=1,COUNTIF(Jours_fériés,AND(CH4+1,IE+2))),CH28-HLOOKUP(CH4+3,Journalier_HLV_Inter,26,FALSE),IF(AND(WEEKDAY(CH4,2)=1,COUNTIF(Jours_fériés,CH4+1)),CH28-HLOOKUP(CH4+2,Journalier_HLV_Inter,26,FALSE),IF(AND(WEEKDAY(CH4,2)=2,COUNTIF(Jours_fériés,AND(CH4+1,CH4+2))),CH28-HLOOKUP(CH4+3,Journalier_HLV_Inter,26,FALSE),IF(AND(WEEKDAY(CH4,2)=2,COUNTIF(Jours_fériés,CH4+1)),CH28-HLOOKUP(CH4+2,Journalier_HLV_Inter,26,FALSE),IF(AND(WEEKDAY(CH4,2)=3,COUNTIF(Jours_fériés,AND(CH4+1,CH4+2))),CH28-HLOOKUP(CH4+5,Journalier_HLV_Inter,26,FALSE),IF(AND(WEEKDAY(CH4,2)=3,COUNTIF(Jours_fériés,CH4+1)),CH28-HLOOKUP(CH4+2,Journalier_HLV_Inter,26,FALSE),IF(AND(WEEKDAY(CH4,2)=4,COUNTIF(Jours_fériés,CH4+1)),CH28-HLOOKUP(CH4+4,Journalier_HLV_Inter,26,FALSE),IF(AND(WEEKDAY(CH4,2)=4,COUNTIF(Jours_fériés,AND(CH4+1,CH4+4))),CH28-HLOOKUP(CH4+5,Journalier_HLV_Inter,26,FALSE),IF(AND(WEEKDAY(CH4,2)=5,COUNTIF(Jours_fériés,CH4+3)),CH28-HLOOKUP(CH4+4,Journalier_HLV_Inter,26,FALSE),IF(COUNTIF(Week_end,CH4),0,IF(COUNTIF(Jours_fériés,CH4),0,CH28-HLOOKUP(CH4+1,Journalier_HLV_Inter,26,FALSE)))))))))))))</f>
        <v>0</v>
      </c>
      <c r="CI37" s="70">
        <f>IF(WEEKDAY(CI4,2)=5,(CI28-HLOOKUP(CI4+3,Journalier_HLV_Inter,26,FALSE)),IF(AND(WEEKDAY(CI4,2)=1,COUNTIF(Jours_fériés,AND(CI4+1,IE+2))),CI28-HLOOKUP(CI4+3,Journalier_HLV_Inter,26,FALSE),IF(AND(WEEKDAY(CI4,2)=1,COUNTIF(Jours_fériés,CI4+1)),CI28-HLOOKUP(CI4+2,Journalier_HLV_Inter,26,FALSE),IF(AND(WEEKDAY(CI4,2)=2,COUNTIF(Jours_fériés,AND(CI4+1,CI4+2))),CI28-HLOOKUP(CI4+3,Journalier_HLV_Inter,26,FALSE),IF(AND(WEEKDAY(CI4,2)=2,COUNTIF(Jours_fériés,CI4+1)),CI28-HLOOKUP(CI4+2,Journalier_HLV_Inter,26,FALSE),IF(AND(WEEKDAY(CI4,2)=3,COUNTIF(Jours_fériés,AND(CI4+1,CI4+2))),CI28-HLOOKUP(CI4+5,Journalier_HLV_Inter,26,FALSE),IF(AND(WEEKDAY(CI4,2)=3,COUNTIF(Jours_fériés,CI4+1)),CI28-HLOOKUP(CI4+2,Journalier_HLV_Inter,26,FALSE),IF(AND(WEEKDAY(CI4,2)=4,COUNTIF(Jours_fériés,CI4+1)),CI28-HLOOKUP(CI4+4,Journalier_HLV_Inter,26,FALSE),IF(AND(WEEKDAY(CI4,2)=4,COUNTIF(Jours_fériés,AND(CI4+1,CI4+4))),CI28-HLOOKUP(CI4+5,Journalier_HLV_Inter,26,FALSE),IF(AND(WEEKDAY(CI4,2)=5,COUNTIF(Jours_fériés,CI4+3)),CI28-HLOOKUP(CI4+4,Journalier_HLV_Inter,26,FALSE),IF(COUNTIF(Week_end,CI4),0,IF(COUNTIF(Jours_fériés,CI4),0,CI28-HLOOKUP(CI4+1,Journalier_HLV_Inter,26,FALSE)))))))))))))</f>
        <v>0</v>
      </c>
      <c r="CJ37" s="70">
        <f>IF(WEEKDAY(CJ4,2)=5,(CJ28-HLOOKUP(CJ4+3,Journalier_HLV_Inter,26,FALSE)),IF(AND(WEEKDAY(CJ4,2)=1,COUNTIF(Jours_fériés,AND(CJ4+1,IE+2))),CJ28-HLOOKUP(CJ4+3,Journalier_HLV_Inter,26,FALSE),IF(AND(WEEKDAY(CJ4,2)=1,COUNTIF(Jours_fériés,CJ4+1)),CJ28-HLOOKUP(CJ4+2,Journalier_HLV_Inter,26,FALSE),IF(AND(WEEKDAY(CJ4,2)=2,COUNTIF(Jours_fériés,AND(CJ4+1,CJ4+2))),CJ28-HLOOKUP(CJ4+3,Journalier_HLV_Inter,26,FALSE),IF(AND(WEEKDAY(CJ4,2)=2,COUNTIF(Jours_fériés,CJ4+1)),CJ28-HLOOKUP(CJ4+2,Journalier_HLV_Inter,26,FALSE),IF(AND(WEEKDAY(CJ4,2)=3,COUNTIF(Jours_fériés,AND(CJ4+1,CJ4+2))),CJ28-HLOOKUP(CJ4+5,Journalier_HLV_Inter,26,FALSE),IF(AND(WEEKDAY(CJ4,2)=3,COUNTIF(Jours_fériés,CJ4+1)),CJ28-HLOOKUP(CJ4+2,Journalier_HLV_Inter,26,FALSE),IF(AND(WEEKDAY(CJ4,2)=4,COUNTIF(Jours_fériés,CJ4+1)),CJ28-HLOOKUP(CJ4+4,Journalier_HLV_Inter,26,FALSE),IF(AND(WEEKDAY(CJ4,2)=4,COUNTIF(Jours_fériés,AND(CJ4+1,CJ4+4))),CJ28-HLOOKUP(CJ4+5,Journalier_HLV_Inter,26,FALSE),IF(AND(WEEKDAY(CJ4,2)=5,COUNTIF(Jours_fériés,CJ4+3)),CJ28-HLOOKUP(CJ4+4,Journalier_HLV_Inter,26,FALSE),IF(COUNTIF(Week_end,CJ4),0,IF(COUNTIF(Jours_fériés,CJ4),0,CJ28-HLOOKUP(CJ4+1,Journalier_HLV_Inter,26,FALSE)))))))))))))</f>
        <v>0</v>
      </c>
      <c r="CK37" s="70">
        <f>IF(WEEKDAY(CK4,2)=5,(CK28-HLOOKUP(CK4+3,Journalier_HLV_Inter,26,FALSE)),IF(AND(WEEKDAY(CK4,2)=1,COUNTIF(Jours_fériés,AND(CK4+1,IE+2))),CK28-HLOOKUP(CK4+3,Journalier_HLV_Inter,26,FALSE),IF(AND(WEEKDAY(CK4,2)=1,COUNTIF(Jours_fériés,CK4+1)),CK28-HLOOKUP(CK4+2,Journalier_HLV_Inter,26,FALSE),IF(AND(WEEKDAY(CK4,2)=2,COUNTIF(Jours_fériés,AND(CK4+1,CK4+2))),CK28-HLOOKUP(CK4+3,Journalier_HLV_Inter,26,FALSE),IF(AND(WEEKDAY(CK4,2)=2,COUNTIF(Jours_fériés,CK4+1)),CK28-HLOOKUP(CK4+2,Journalier_HLV_Inter,26,FALSE),IF(AND(WEEKDAY(CK4,2)=3,COUNTIF(Jours_fériés,AND(CK4+1,CK4+2))),CK28-HLOOKUP(CK4+5,Journalier_HLV_Inter,26,FALSE),IF(AND(WEEKDAY(CK4,2)=3,COUNTIF(Jours_fériés,CK4+1)),CK28-HLOOKUP(CK4+2,Journalier_HLV_Inter,26,FALSE),IF(AND(WEEKDAY(CK4,2)=4,COUNTIF(Jours_fériés,CK4+1)),CK28-HLOOKUP(CK4+4,Journalier_HLV_Inter,26,FALSE),IF(AND(WEEKDAY(CK4,2)=4,COUNTIF(Jours_fériés,AND(CK4+1,CK4+4))),CK28-HLOOKUP(CK4+5,Journalier_HLV_Inter,26,FALSE),IF(AND(WEEKDAY(CK4,2)=5,COUNTIF(Jours_fériés,CK4+3)),CK28-HLOOKUP(CK4+4,Journalier_HLV_Inter,26,FALSE),IF(COUNTIF(Week_end,CK4),0,IF(COUNTIF(Jours_fériés,CK4),0,CK28-HLOOKUP(CK4+1,Journalier_HLV_Inter,26,FALSE)))))))))))))</f>
        <v>0</v>
      </c>
      <c r="CL37" s="70">
        <f>IF(WEEKDAY(CL4,2)=5,(CL28-HLOOKUP(CL4+3,Journalier_HLV_Inter,26,FALSE)),IF(AND(WEEKDAY(CL4,2)=1,COUNTIF(Jours_fériés,AND(CL4+1,IE+2))),CL28-HLOOKUP(CL4+3,Journalier_HLV_Inter,26,FALSE),IF(AND(WEEKDAY(CL4,2)=1,COUNTIF(Jours_fériés,CL4+1)),CL28-HLOOKUP(CL4+2,Journalier_HLV_Inter,26,FALSE),IF(AND(WEEKDAY(CL4,2)=2,COUNTIF(Jours_fériés,AND(CL4+1,CL4+2))),CL28-HLOOKUP(CL4+3,Journalier_HLV_Inter,26,FALSE),IF(AND(WEEKDAY(CL4,2)=2,COUNTIF(Jours_fériés,CL4+1)),CL28-HLOOKUP(CL4+2,Journalier_HLV_Inter,26,FALSE),IF(AND(WEEKDAY(CL4,2)=3,COUNTIF(Jours_fériés,AND(CL4+1,CL4+2))),CL28-HLOOKUP(CL4+5,Journalier_HLV_Inter,26,FALSE),IF(AND(WEEKDAY(CL4,2)=3,COUNTIF(Jours_fériés,CL4+1)),CL28-HLOOKUP(CL4+2,Journalier_HLV_Inter,26,FALSE),IF(AND(WEEKDAY(CL4,2)=4,COUNTIF(Jours_fériés,CL4+1)),CL28-HLOOKUP(CL4+4,Journalier_HLV_Inter,26,FALSE),IF(AND(WEEKDAY(CL4,2)=4,COUNTIF(Jours_fériés,AND(CL4+1,CL4+4))),CL28-HLOOKUP(CL4+5,Journalier_HLV_Inter,26,FALSE),IF(AND(WEEKDAY(CL4,2)=5,COUNTIF(Jours_fériés,CL4+3)),CL28-HLOOKUP(CL4+4,Journalier_HLV_Inter,26,FALSE),IF(COUNTIF(Week_end,CL4),0,IF(COUNTIF(Jours_fériés,CL4),0,CL28-HLOOKUP(CL4+1,Journalier_HLV_Inter,26,FALSE)))))))))))))</f>
        <v>0</v>
      </c>
      <c r="CM37" s="70">
        <f>IF(WEEKDAY(CM4,2)=5,(CM28-HLOOKUP(CM4+3,Journalier_HLV_Inter,26,FALSE)),IF(AND(WEEKDAY(CM4,2)=1,COUNTIF(Jours_fériés,AND(CM4+1,IE+2))),CM28-HLOOKUP(CM4+3,Journalier_HLV_Inter,26,FALSE),IF(AND(WEEKDAY(CM4,2)=1,COUNTIF(Jours_fériés,CM4+1)),CM28-HLOOKUP(CM4+2,Journalier_HLV_Inter,26,FALSE),IF(AND(WEEKDAY(CM4,2)=2,COUNTIF(Jours_fériés,AND(CM4+1,CM4+2))),CM28-HLOOKUP(CM4+3,Journalier_HLV_Inter,26,FALSE),IF(AND(WEEKDAY(CM4,2)=2,COUNTIF(Jours_fériés,CM4+1)),CM28-HLOOKUP(CM4+2,Journalier_HLV_Inter,26,FALSE),IF(AND(WEEKDAY(CM4,2)=3,COUNTIF(Jours_fériés,AND(CM4+1,CM4+2))),CM28-HLOOKUP(CM4+5,Journalier_HLV_Inter,26,FALSE),IF(AND(WEEKDAY(CM4,2)=3,COUNTIF(Jours_fériés,CM4+1)),CM28-HLOOKUP(CM4+2,Journalier_HLV_Inter,26,FALSE),IF(AND(WEEKDAY(CM4,2)=4,COUNTIF(Jours_fériés,CM4+1)),CM28-HLOOKUP(CM4+4,Journalier_HLV_Inter,26,FALSE),IF(AND(WEEKDAY(CM4,2)=4,COUNTIF(Jours_fériés,AND(CM4+1,CM4+4))),CM28-HLOOKUP(CM4+5,Journalier_HLV_Inter,26,FALSE),IF(AND(WEEKDAY(CM4,2)=5,COUNTIF(Jours_fériés,CM4+3)),CM28-HLOOKUP(CM4+4,Journalier_HLV_Inter,26,FALSE),IF(COUNTIF(Week_end,CM4),0,IF(COUNTIF(Jours_fériés,CM4),0,CM28-HLOOKUP(CM4+1,Journalier_HLV_Inter,26,FALSE)))))))))))))</f>
        <v>0</v>
      </c>
      <c r="CN37" s="70">
        <f>IF(WEEKDAY(CN4,2)=5,(CN28-HLOOKUP(CN4+3,Journalier_HLV_Inter,26,FALSE)),IF(AND(WEEKDAY(CN4,2)=1,COUNTIF(Jours_fériés,AND(CN4+1,IE+2))),CN28-HLOOKUP(CN4+3,Journalier_HLV_Inter,26,FALSE),IF(AND(WEEKDAY(CN4,2)=1,COUNTIF(Jours_fériés,CN4+1)),CN28-HLOOKUP(CN4+2,Journalier_HLV_Inter,26,FALSE),IF(AND(WEEKDAY(CN4,2)=2,COUNTIF(Jours_fériés,AND(CN4+1,CN4+2))),CN28-HLOOKUP(CN4+3,Journalier_HLV_Inter,26,FALSE),IF(AND(WEEKDAY(CN4,2)=2,COUNTIF(Jours_fériés,CN4+1)),CN28-HLOOKUP(CN4+2,Journalier_HLV_Inter,26,FALSE),IF(AND(WEEKDAY(CN4,2)=3,COUNTIF(Jours_fériés,AND(CN4+1,CN4+2))),CN28-HLOOKUP(CN4+5,Journalier_HLV_Inter,26,FALSE),IF(AND(WEEKDAY(CN4,2)=3,COUNTIF(Jours_fériés,CN4+1)),CN28-HLOOKUP(CN4+2,Journalier_HLV_Inter,26,FALSE),IF(AND(WEEKDAY(CN4,2)=4,COUNTIF(Jours_fériés,CN4+1)),CN28-HLOOKUP(CN4+4,Journalier_HLV_Inter,26,FALSE),IF(AND(WEEKDAY(CN4,2)=4,COUNTIF(Jours_fériés,AND(CN4+1,CN4+4))),CN28-HLOOKUP(CN4+5,Journalier_HLV_Inter,26,FALSE),IF(AND(WEEKDAY(CN4,2)=5,COUNTIF(Jours_fériés,CN4+3)),CN28-HLOOKUP(CN4+4,Journalier_HLV_Inter,26,FALSE),IF(COUNTIF(Week_end,CN4),0,IF(COUNTIF(Jours_fériés,CN4),0,CN28-HLOOKUP(CN4+1,Journalier_HLV_Inter,26,FALSE)))))))))))))</f>
        <v>0</v>
      </c>
      <c r="CO37" s="70">
        <f>IF(WEEKDAY(CO4,2)=5,(CO28-HLOOKUP(CO4+3,Journalier_HLV_Inter,26,FALSE)),IF(AND(WEEKDAY(CO4,2)=1,COUNTIF(Jours_fériés,AND(CO4+1,IE+2))),CO28-HLOOKUP(CO4+3,Journalier_HLV_Inter,26,FALSE),IF(AND(WEEKDAY(CO4,2)=1,COUNTIF(Jours_fériés,CO4+1)),CO28-HLOOKUP(CO4+2,Journalier_HLV_Inter,26,FALSE),IF(AND(WEEKDAY(CO4,2)=2,COUNTIF(Jours_fériés,AND(CO4+1,CO4+2))),CO28-HLOOKUP(CO4+3,Journalier_HLV_Inter,26,FALSE),IF(AND(WEEKDAY(CO4,2)=2,COUNTIF(Jours_fériés,CO4+1)),CO28-HLOOKUP(CO4+2,Journalier_HLV_Inter,26,FALSE),IF(AND(WEEKDAY(CO4,2)=3,COUNTIF(Jours_fériés,AND(CO4+1,CO4+2))),CO28-HLOOKUP(CO4+5,Journalier_HLV_Inter,26,FALSE),IF(AND(WEEKDAY(CO4,2)=3,COUNTIF(Jours_fériés,CO4+1)),CO28-HLOOKUP(CO4+2,Journalier_HLV_Inter,26,FALSE),IF(AND(WEEKDAY(CO4,2)=4,COUNTIF(Jours_fériés,CO4+1)),CO28-HLOOKUP(CO4+4,Journalier_HLV_Inter,26,FALSE),IF(AND(WEEKDAY(CO4,2)=4,COUNTIF(Jours_fériés,AND(CO4+1,CO4+4))),CO28-HLOOKUP(CO4+5,Journalier_HLV_Inter,26,FALSE),IF(AND(WEEKDAY(CO4,2)=5,COUNTIF(Jours_fériés,CO4+3)),CO28-HLOOKUP(CO4+4,Journalier_HLV_Inter,26,FALSE),IF(COUNTIF(Week_end,CO4),0,IF(COUNTIF(Jours_fériés,CO4),0,CO28-HLOOKUP(CO4+1,Journalier_HLV_Inter,26,FALSE)))))))))))))</f>
        <v>0</v>
      </c>
      <c r="CP37" s="70">
        <f>IF(WEEKDAY(CP4,2)=5,(CP28-HLOOKUP(CP4+3,Journalier_HLV_Inter,26,FALSE)),IF(AND(WEEKDAY(CP4,2)=1,COUNTIF(Jours_fériés,AND(CP4+1,IE+2))),CP28-HLOOKUP(CP4+3,Journalier_HLV_Inter,26,FALSE),IF(AND(WEEKDAY(CP4,2)=1,COUNTIF(Jours_fériés,CP4+1)),CP28-HLOOKUP(CP4+2,Journalier_HLV_Inter,26,FALSE),IF(AND(WEEKDAY(CP4,2)=2,COUNTIF(Jours_fériés,AND(CP4+1,CP4+2))),CP28-HLOOKUP(CP4+3,Journalier_HLV_Inter,26,FALSE),IF(AND(WEEKDAY(CP4,2)=2,COUNTIF(Jours_fériés,CP4+1)),CP28-HLOOKUP(CP4+2,Journalier_HLV_Inter,26,FALSE),IF(AND(WEEKDAY(CP4,2)=3,COUNTIF(Jours_fériés,AND(CP4+1,CP4+2))),CP28-HLOOKUP(CP4+5,Journalier_HLV_Inter,26,FALSE),IF(AND(WEEKDAY(CP4,2)=3,COUNTIF(Jours_fériés,CP4+1)),CP28-HLOOKUP(CP4+2,Journalier_HLV_Inter,26,FALSE),IF(AND(WEEKDAY(CP4,2)=4,COUNTIF(Jours_fériés,CP4+1)),CP28-HLOOKUP(CP4+4,Journalier_HLV_Inter,26,FALSE),IF(AND(WEEKDAY(CP4,2)=4,COUNTIF(Jours_fériés,AND(CP4+1,CP4+4))),CP28-HLOOKUP(CP4+5,Journalier_HLV_Inter,26,FALSE),IF(AND(WEEKDAY(CP4,2)=5,COUNTIF(Jours_fériés,CP4+3)),CP28-HLOOKUP(CP4+4,Journalier_HLV_Inter,26,FALSE),IF(COUNTIF(Week_end,CP4),0,IF(COUNTIF(Jours_fériés,CP4),0,CP28-HLOOKUP(CP4+1,Journalier_HLV_Inter,26,FALSE)))))))))))))</f>
        <v>0</v>
      </c>
      <c r="CQ37" s="70">
        <f>IF(WEEKDAY(CQ4,2)=5,(CQ28-HLOOKUP(CQ4+3,Journalier_HLV_Inter,26,FALSE)),IF(AND(WEEKDAY(CQ4,2)=1,COUNTIF(Jours_fériés,AND(CQ4+1,IE+2))),CQ28-HLOOKUP(CQ4+3,Journalier_HLV_Inter,26,FALSE),IF(AND(WEEKDAY(CQ4,2)=1,COUNTIF(Jours_fériés,CQ4+1)),CQ28-HLOOKUP(CQ4+2,Journalier_HLV_Inter,26,FALSE),IF(AND(WEEKDAY(CQ4,2)=2,COUNTIF(Jours_fériés,AND(CQ4+1,CQ4+2))),CQ28-HLOOKUP(CQ4+3,Journalier_HLV_Inter,26,FALSE),IF(AND(WEEKDAY(CQ4,2)=2,COUNTIF(Jours_fériés,CQ4+1)),CQ28-HLOOKUP(CQ4+2,Journalier_HLV_Inter,26,FALSE),IF(AND(WEEKDAY(CQ4,2)=3,COUNTIF(Jours_fériés,AND(CQ4+1,CQ4+2))),CQ28-HLOOKUP(CQ4+5,Journalier_HLV_Inter,26,FALSE),IF(AND(WEEKDAY(CQ4,2)=3,COUNTIF(Jours_fériés,CQ4+1)),CQ28-HLOOKUP(CQ4+2,Journalier_HLV_Inter,26,FALSE),IF(AND(WEEKDAY(CQ4,2)=4,COUNTIF(Jours_fériés,CQ4+1)),CQ28-HLOOKUP(CQ4+4,Journalier_HLV_Inter,26,FALSE),IF(AND(WEEKDAY(CQ4,2)=4,COUNTIF(Jours_fériés,AND(CQ4+1,CQ4+4))),CQ28-HLOOKUP(CQ4+5,Journalier_HLV_Inter,26,FALSE),IF(AND(WEEKDAY(CQ4,2)=5,COUNTIF(Jours_fériés,CQ4+3)),CQ28-HLOOKUP(CQ4+4,Journalier_HLV_Inter,26,FALSE),IF(COUNTIF(Week_end,CQ4),0,IF(COUNTIF(Jours_fériés,CQ4),0,CQ28-HLOOKUP(CQ4+1,Journalier_HLV_Inter,26,FALSE)))))))))))))</f>
        <v>0</v>
      </c>
      <c r="CR37" s="70">
        <f>IF(WEEKDAY(CR4,2)=5,(CR28-HLOOKUP(CR4+3,Journalier_HLV_Inter,26,FALSE)),IF(AND(WEEKDAY(CR4,2)=1,COUNTIF(Jours_fériés,AND(CR4+1,IE+2))),CR28-HLOOKUP(CR4+3,Journalier_HLV_Inter,26,FALSE),IF(AND(WEEKDAY(CR4,2)=1,COUNTIF(Jours_fériés,CR4+1)),CR28-HLOOKUP(CR4+2,Journalier_HLV_Inter,26,FALSE),IF(AND(WEEKDAY(CR4,2)=2,COUNTIF(Jours_fériés,AND(CR4+1,CR4+2))),CR28-HLOOKUP(CR4+3,Journalier_HLV_Inter,26,FALSE),IF(AND(WEEKDAY(CR4,2)=2,COUNTIF(Jours_fériés,CR4+1)),CR28-HLOOKUP(CR4+2,Journalier_HLV_Inter,26,FALSE),IF(AND(WEEKDAY(CR4,2)=3,COUNTIF(Jours_fériés,AND(CR4+1,CR4+2))),CR28-HLOOKUP(CR4+5,Journalier_HLV_Inter,26,FALSE),IF(AND(WEEKDAY(CR4,2)=3,COUNTIF(Jours_fériés,CR4+1)),CR28-HLOOKUP(CR4+2,Journalier_HLV_Inter,26,FALSE),IF(AND(WEEKDAY(CR4,2)=4,COUNTIF(Jours_fériés,CR4+1)),CR28-HLOOKUP(CR4+4,Journalier_HLV_Inter,26,FALSE),IF(AND(WEEKDAY(CR4,2)=4,COUNTIF(Jours_fériés,AND(CR4+1,CR4+4))),CR28-HLOOKUP(CR4+5,Journalier_HLV_Inter,26,FALSE),IF(AND(WEEKDAY(CR4,2)=5,COUNTIF(Jours_fériés,CR4+3)),CR28-HLOOKUP(CR4+4,Journalier_HLV_Inter,26,FALSE),IF(COUNTIF(Week_end,CR4),0,IF(COUNTIF(Jours_fériés,CR4),0,CR28-HLOOKUP(CR4+1,Journalier_HLV_Inter,26,FALSE)))))))))))))</f>
        <v>0</v>
      </c>
      <c r="CS37" s="70">
        <f>IF(WEEKDAY(CS4,2)=5,(CS28-HLOOKUP(CS4+3,Journalier_HLV_Inter,26,FALSE)),IF(AND(WEEKDAY(CS4,2)=1,COUNTIF(Jours_fériés,AND(CS4+1,IE+2))),CS28-HLOOKUP(CS4+3,Journalier_HLV_Inter,26,FALSE),IF(AND(WEEKDAY(CS4,2)=1,COUNTIF(Jours_fériés,CS4+1)),CS28-HLOOKUP(CS4+2,Journalier_HLV_Inter,26,FALSE),IF(AND(WEEKDAY(CS4,2)=2,COUNTIF(Jours_fériés,AND(CS4+1,CS4+2))),CS28-HLOOKUP(CS4+3,Journalier_HLV_Inter,26,FALSE),IF(AND(WEEKDAY(CS4,2)=2,COUNTIF(Jours_fériés,CS4+1)),CS28-HLOOKUP(CS4+2,Journalier_HLV_Inter,26,FALSE),IF(AND(WEEKDAY(CS4,2)=3,COUNTIF(Jours_fériés,AND(CS4+1,CS4+2))),CS28-HLOOKUP(CS4+5,Journalier_HLV_Inter,26,FALSE),IF(AND(WEEKDAY(CS4,2)=3,COUNTIF(Jours_fériés,CS4+1)),CS28-HLOOKUP(CS4+2,Journalier_HLV_Inter,26,FALSE),IF(AND(WEEKDAY(CS4,2)=4,COUNTIF(Jours_fériés,CS4+1)),CS28-HLOOKUP(CS4+4,Journalier_HLV_Inter,26,FALSE),IF(AND(WEEKDAY(CS4,2)=4,COUNTIF(Jours_fériés,AND(CS4+1,CS4+4))),CS28-HLOOKUP(CS4+5,Journalier_HLV_Inter,26,FALSE),IF(AND(WEEKDAY(CS4,2)=5,COUNTIF(Jours_fériés,CS4+3)),CS28-HLOOKUP(CS4+4,Journalier_HLV_Inter,26,FALSE),IF(COUNTIF(Week_end,CS4),0,IF(COUNTIF(Jours_fériés,CS4),0,CS28-HLOOKUP(CS4+1,Journalier_HLV_Inter,26,FALSE)))))))))))))</f>
        <v>0</v>
      </c>
      <c r="CT37" s="70">
        <f>IF(WEEKDAY(CT4,2)=5,(CT28-HLOOKUP(CT4+3,Journalier_HLV_Inter,26,FALSE)),IF(AND(WEEKDAY(CT4,2)=1,COUNTIF(Jours_fériés,AND(CT4+1,IE+2))),CT28-HLOOKUP(CT4+3,Journalier_HLV_Inter,26,FALSE),IF(AND(WEEKDAY(CT4,2)=1,COUNTIF(Jours_fériés,CT4+1)),CT28-HLOOKUP(CT4+2,Journalier_HLV_Inter,26,FALSE),IF(AND(WEEKDAY(CT4,2)=2,COUNTIF(Jours_fériés,AND(CT4+1,CT4+2))),CT28-HLOOKUP(CT4+3,Journalier_HLV_Inter,26,FALSE),IF(AND(WEEKDAY(CT4,2)=2,COUNTIF(Jours_fériés,CT4+1)),CT28-HLOOKUP(CT4+2,Journalier_HLV_Inter,26,FALSE),IF(AND(WEEKDAY(CT4,2)=3,COUNTIF(Jours_fériés,AND(CT4+1,CT4+2))),CT28-HLOOKUP(CT4+5,Journalier_HLV_Inter,26,FALSE),IF(AND(WEEKDAY(CT4,2)=3,COUNTIF(Jours_fériés,CT4+1)),CT28-HLOOKUP(CT4+2,Journalier_HLV_Inter,26,FALSE),IF(AND(WEEKDAY(CT4,2)=4,COUNTIF(Jours_fériés,CT4+1)),CT28-HLOOKUP(CT4+4,Journalier_HLV_Inter,26,FALSE),IF(AND(WEEKDAY(CT4,2)=4,COUNTIF(Jours_fériés,AND(CT4+1,CT4+4))),CT28-HLOOKUP(CT4+5,Journalier_HLV_Inter,26,FALSE),IF(AND(WEEKDAY(CT4,2)=5,COUNTIF(Jours_fériés,CT4+3)),CT28-HLOOKUP(CT4+4,Journalier_HLV_Inter,26,FALSE),IF(COUNTIF(Week_end,CT4),0,IF(COUNTIF(Jours_fériés,CT4),0,CT28-HLOOKUP(CT4+1,Journalier_HLV_Inter,26,FALSE)))))))))))))</f>
        <v>0</v>
      </c>
      <c r="CU37" s="70">
        <f>IF(WEEKDAY(CU4,2)=5,(CU28-HLOOKUP(CU4+3,Journalier_HLV_Inter,26,FALSE)),IF(AND(WEEKDAY(CU4,2)=1,COUNTIF(Jours_fériés,AND(CU4+1,IE+2))),CU28-HLOOKUP(CU4+3,Journalier_HLV_Inter,26,FALSE),IF(AND(WEEKDAY(CU4,2)=1,COUNTIF(Jours_fériés,CU4+1)),CU28-HLOOKUP(CU4+2,Journalier_HLV_Inter,26,FALSE),IF(AND(WEEKDAY(CU4,2)=2,COUNTIF(Jours_fériés,AND(CU4+1,CU4+2))),CU28-HLOOKUP(CU4+3,Journalier_HLV_Inter,26,FALSE),IF(AND(WEEKDAY(CU4,2)=2,COUNTIF(Jours_fériés,CU4+1)),CU28-HLOOKUP(CU4+2,Journalier_HLV_Inter,26,FALSE),IF(AND(WEEKDAY(CU4,2)=3,COUNTIF(Jours_fériés,AND(CU4+1,CU4+2))),CU28-HLOOKUP(CU4+5,Journalier_HLV_Inter,26,FALSE),IF(AND(WEEKDAY(CU4,2)=3,COUNTIF(Jours_fériés,CU4+1)),CU28-HLOOKUP(CU4+2,Journalier_HLV_Inter,26,FALSE),IF(AND(WEEKDAY(CU4,2)=4,COUNTIF(Jours_fériés,CU4+1)),CU28-HLOOKUP(CU4+4,Journalier_HLV_Inter,26,FALSE),IF(AND(WEEKDAY(CU4,2)=4,COUNTIF(Jours_fériés,AND(CU4+1,CU4+4))),CU28-HLOOKUP(CU4+5,Journalier_HLV_Inter,26,FALSE),IF(AND(WEEKDAY(CU4,2)=5,COUNTIF(Jours_fériés,CU4+3)),CU28-HLOOKUP(CU4+4,Journalier_HLV_Inter,26,FALSE),IF(COUNTIF(Week_end,CU4),0,IF(COUNTIF(Jours_fériés,CU4),0,CU28-HLOOKUP(CU4+1,Journalier_HLV_Inter,26,FALSE)))))))))))))</f>
        <v>0</v>
      </c>
      <c r="CV37" s="70">
        <f>IF(WEEKDAY(CV4,2)=5,(CV28-HLOOKUP(CV4+3,Journalier_HLV_Inter,26,FALSE)),IF(AND(WEEKDAY(CV4,2)=1,COUNTIF(Jours_fériés,AND(CV4+1,IE+2))),CV28-HLOOKUP(CV4+3,Journalier_HLV_Inter,26,FALSE),IF(AND(WEEKDAY(CV4,2)=1,COUNTIF(Jours_fériés,CV4+1)),CV28-HLOOKUP(CV4+2,Journalier_HLV_Inter,26,FALSE),IF(AND(WEEKDAY(CV4,2)=2,COUNTIF(Jours_fériés,AND(CV4+1,CV4+2))),CV28-HLOOKUP(CV4+3,Journalier_HLV_Inter,26,FALSE),IF(AND(WEEKDAY(CV4,2)=2,COUNTIF(Jours_fériés,CV4+1)),CV28-HLOOKUP(CV4+2,Journalier_HLV_Inter,26,FALSE),IF(AND(WEEKDAY(CV4,2)=3,COUNTIF(Jours_fériés,AND(CV4+1,CV4+2))),CV28-HLOOKUP(CV4+5,Journalier_HLV_Inter,26,FALSE),IF(AND(WEEKDAY(CV4,2)=3,COUNTIF(Jours_fériés,CV4+1)),CV28-HLOOKUP(CV4+2,Journalier_HLV_Inter,26,FALSE),IF(AND(WEEKDAY(CV4,2)=4,COUNTIF(Jours_fériés,CV4+1)),CV28-HLOOKUP(CV4+4,Journalier_HLV_Inter,26,FALSE),IF(AND(WEEKDAY(CV4,2)=4,COUNTIF(Jours_fériés,AND(CV4+1,CV4+4))),CV28-HLOOKUP(CV4+5,Journalier_HLV_Inter,26,FALSE),IF(AND(WEEKDAY(CV4,2)=5,COUNTIF(Jours_fériés,CV4+3)),CV28-HLOOKUP(CV4+4,Journalier_HLV_Inter,26,FALSE),IF(COUNTIF(Week_end,CV4),0,IF(COUNTIF(Jours_fériés,CV4),0,CV28-HLOOKUP(CV4+1,Journalier_HLV_Inter,26,FALSE)))))))))))))</f>
        <v>0</v>
      </c>
      <c r="CW37" s="70">
        <f>IF(WEEKDAY(CW4,2)=5,(CW28-HLOOKUP(CW4+3,Journalier_HLV_Inter,26,FALSE)),IF(AND(WEEKDAY(CW4,2)=1,COUNTIF(Jours_fériés,AND(CW4+1,IE+2))),CW28-HLOOKUP(CW4+3,Journalier_HLV_Inter,26,FALSE),IF(AND(WEEKDAY(CW4,2)=1,COUNTIF(Jours_fériés,CW4+1)),CW28-HLOOKUP(CW4+2,Journalier_HLV_Inter,26,FALSE),IF(AND(WEEKDAY(CW4,2)=2,COUNTIF(Jours_fériés,AND(CW4+1,CW4+2))),CW28-HLOOKUP(CW4+3,Journalier_HLV_Inter,26,FALSE),IF(AND(WEEKDAY(CW4,2)=2,COUNTIF(Jours_fériés,CW4+1)),CW28-HLOOKUP(CW4+2,Journalier_HLV_Inter,26,FALSE),IF(AND(WEEKDAY(CW4,2)=3,COUNTIF(Jours_fériés,AND(CW4+1,CW4+2))),CW28-HLOOKUP(CW4+5,Journalier_HLV_Inter,26,FALSE),IF(AND(WEEKDAY(CW4,2)=3,COUNTIF(Jours_fériés,CW4+1)),CW28-HLOOKUP(CW4+2,Journalier_HLV_Inter,26,FALSE),IF(AND(WEEKDAY(CW4,2)=4,COUNTIF(Jours_fériés,CW4+1)),CW28-HLOOKUP(CW4+4,Journalier_HLV_Inter,26,FALSE),IF(AND(WEEKDAY(CW4,2)=4,COUNTIF(Jours_fériés,AND(CW4+1,CW4+4))),CW28-HLOOKUP(CW4+5,Journalier_HLV_Inter,26,FALSE),IF(AND(WEEKDAY(CW4,2)=5,COUNTIF(Jours_fériés,CW4+3)),CW28-HLOOKUP(CW4+4,Journalier_HLV_Inter,26,FALSE),IF(COUNTIF(Week_end,CW4),0,IF(COUNTIF(Jours_fériés,CW4),0,CW28-HLOOKUP(CW4+1,Journalier_HLV_Inter,26,FALSE)))))))))))))</f>
        <v>0</v>
      </c>
      <c r="CX37" s="70">
        <f>IF(WEEKDAY(CX4,2)=5,(CX28-HLOOKUP(CX4+3,Journalier_HLV_Inter,26,FALSE)),IF(AND(WEEKDAY(CX4,2)=1,COUNTIF(Jours_fériés,AND(CX4+1,IE+2))),CX28-HLOOKUP(CX4+3,Journalier_HLV_Inter,26,FALSE),IF(AND(WEEKDAY(CX4,2)=1,COUNTIF(Jours_fériés,CX4+1)),CX28-HLOOKUP(CX4+2,Journalier_HLV_Inter,26,FALSE),IF(AND(WEEKDAY(CX4,2)=2,COUNTIF(Jours_fériés,AND(CX4+1,CX4+2))),CX28-HLOOKUP(CX4+3,Journalier_HLV_Inter,26,FALSE),IF(AND(WEEKDAY(CX4,2)=2,COUNTIF(Jours_fériés,CX4+1)),CX28-HLOOKUP(CX4+2,Journalier_HLV_Inter,26,FALSE),IF(AND(WEEKDAY(CX4,2)=3,COUNTIF(Jours_fériés,AND(CX4+1,CX4+2))),CX28-HLOOKUP(CX4+5,Journalier_HLV_Inter,26,FALSE),IF(AND(WEEKDAY(CX4,2)=3,COUNTIF(Jours_fériés,CX4+1)),CX28-HLOOKUP(CX4+2,Journalier_HLV_Inter,26,FALSE),IF(AND(WEEKDAY(CX4,2)=4,COUNTIF(Jours_fériés,CX4+1)),CX28-HLOOKUP(CX4+4,Journalier_HLV_Inter,26,FALSE),IF(AND(WEEKDAY(CX4,2)=4,COUNTIF(Jours_fériés,AND(CX4+1,CX4+4))),CX28-HLOOKUP(CX4+5,Journalier_HLV_Inter,26,FALSE),IF(AND(WEEKDAY(CX4,2)=5,COUNTIF(Jours_fériés,CX4+3)),CX28-HLOOKUP(CX4+4,Journalier_HLV_Inter,26,FALSE),IF(COUNTIF(Week_end,CX4),0,IF(COUNTIF(Jours_fériés,CX4),0,CX28-HLOOKUP(CX4+1,Journalier_HLV_Inter,26,FALSE)))))))))))))</f>
        <v>0</v>
      </c>
      <c r="CY37" s="70">
        <f>IF(WEEKDAY(CY4,2)=5,(CY28-HLOOKUP(CY4+3,Journalier_HLV_Inter,26,FALSE)),IF(AND(WEEKDAY(CY4,2)=1,COUNTIF(Jours_fériés,AND(CY4+1,IE+2))),CY28-HLOOKUP(CY4+3,Journalier_HLV_Inter,26,FALSE),IF(AND(WEEKDAY(CY4,2)=1,COUNTIF(Jours_fériés,CY4+1)),CY28-HLOOKUP(CY4+2,Journalier_HLV_Inter,26,FALSE),IF(AND(WEEKDAY(CY4,2)=2,COUNTIF(Jours_fériés,AND(CY4+1,CY4+2))),CY28-HLOOKUP(CY4+3,Journalier_HLV_Inter,26,FALSE),IF(AND(WEEKDAY(CY4,2)=2,COUNTIF(Jours_fériés,CY4+1)),CY28-HLOOKUP(CY4+2,Journalier_HLV_Inter,26,FALSE),IF(AND(WEEKDAY(CY4,2)=3,COUNTIF(Jours_fériés,AND(CY4+1,CY4+2))),CY28-HLOOKUP(CY4+5,Journalier_HLV_Inter,26,FALSE),IF(AND(WEEKDAY(CY4,2)=3,COUNTIF(Jours_fériés,CY4+1)),CY28-HLOOKUP(CY4+2,Journalier_HLV_Inter,26,FALSE),IF(AND(WEEKDAY(CY4,2)=4,COUNTIF(Jours_fériés,CY4+1)),CY28-HLOOKUP(CY4+4,Journalier_HLV_Inter,26,FALSE),IF(AND(WEEKDAY(CY4,2)=4,COUNTIF(Jours_fériés,AND(CY4+1,CY4+4))),CY28-HLOOKUP(CY4+5,Journalier_HLV_Inter,26,FALSE),IF(AND(WEEKDAY(CY4,2)=5,COUNTIF(Jours_fériés,CY4+3)),CY28-HLOOKUP(CY4+4,Journalier_HLV_Inter,26,FALSE),IF(COUNTIF(Week_end,CY4),0,IF(COUNTIF(Jours_fériés,CY4),0,CY28-HLOOKUP(CY4+1,Journalier_HLV_Inter,26,FALSE)))))))))))))</f>
        <v>0</v>
      </c>
      <c r="CZ37" s="70">
        <f>IF(WEEKDAY(CZ4,2)=5,(CZ28-HLOOKUP(CZ4+3,Journalier_HLV_Inter,26,FALSE)),IF(AND(WEEKDAY(CZ4,2)=1,COUNTIF(Jours_fériés,AND(CZ4+1,IE+2))),CZ28-HLOOKUP(CZ4+3,Journalier_HLV_Inter,26,FALSE),IF(AND(WEEKDAY(CZ4,2)=1,COUNTIF(Jours_fériés,CZ4+1)),CZ28-HLOOKUP(CZ4+2,Journalier_HLV_Inter,26,FALSE),IF(AND(WEEKDAY(CZ4,2)=2,COUNTIF(Jours_fériés,AND(CZ4+1,CZ4+2))),CZ28-HLOOKUP(CZ4+3,Journalier_HLV_Inter,26,FALSE),IF(AND(WEEKDAY(CZ4,2)=2,COUNTIF(Jours_fériés,CZ4+1)),CZ28-HLOOKUP(CZ4+2,Journalier_HLV_Inter,26,FALSE),IF(AND(WEEKDAY(CZ4,2)=3,COUNTIF(Jours_fériés,AND(CZ4+1,CZ4+2))),CZ28-HLOOKUP(CZ4+5,Journalier_HLV_Inter,26,FALSE),IF(AND(WEEKDAY(CZ4,2)=3,COUNTIF(Jours_fériés,CZ4+1)),CZ28-HLOOKUP(CZ4+2,Journalier_HLV_Inter,26,FALSE),IF(AND(WEEKDAY(CZ4,2)=4,COUNTIF(Jours_fériés,CZ4+1)),CZ28-HLOOKUP(CZ4+4,Journalier_HLV_Inter,26,FALSE),IF(AND(WEEKDAY(CZ4,2)=4,COUNTIF(Jours_fériés,AND(CZ4+1,CZ4+4))),CZ28-HLOOKUP(CZ4+5,Journalier_HLV_Inter,26,FALSE),IF(AND(WEEKDAY(CZ4,2)=5,COUNTIF(Jours_fériés,CZ4+3)),CZ28-HLOOKUP(CZ4+4,Journalier_HLV_Inter,26,FALSE),IF(COUNTIF(Week_end,CZ4),0,IF(COUNTIF(Jours_fériés,CZ4),0,CZ28-HLOOKUP(CZ4+1,Journalier_HLV_Inter,26,FALSE)))))))))))))</f>
        <v>0</v>
      </c>
      <c r="DA37" s="70">
        <f>IF(WEEKDAY(DA4,2)=5,(DA28-HLOOKUP(DA4+3,Journalier_HLV_Inter,26,FALSE)),IF(AND(WEEKDAY(DA4,2)=1,COUNTIF(Jours_fériés,AND(DA4+1,IE+2))),DA28-HLOOKUP(DA4+3,Journalier_HLV_Inter,26,FALSE),IF(AND(WEEKDAY(DA4,2)=1,COUNTIF(Jours_fériés,DA4+1)),DA28-HLOOKUP(DA4+2,Journalier_HLV_Inter,26,FALSE),IF(AND(WEEKDAY(DA4,2)=2,COUNTIF(Jours_fériés,AND(DA4+1,DA4+2))),DA28-HLOOKUP(DA4+3,Journalier_HLV_Inter,26,FALSE),IF(AND(WEEKDAY(DA4,2)=2,COUNTIF(Jours_fériés,DA4+1)),DA28-HLOOKUP(DA4+2,Journalier_HLV_Inter,26,FALSE),IF(AND(WEEKDAY(DA4,2)=3,COUNTIF(Jours_fériés,AND(DA4+1,DA4+2))),DA28-HLOOKUP(DA4+5,Journalier_HLV_Inter,26,FALSE),IF(AND(WEEKDAY(DA4,2)=3,COUNTIF(Jours_fériés,DA4+1)),DA28-HLOOKUP(DA4+2,Journalier_HLV_Inter,26,FALSE),IF(AND(WEEKDAY(DA4,2)=4,COUNTIF(Jours_fériés,DA4+1)),DA28-HLOOKUP(DA4+4,Journalier_HLV_Inter,26,FALSE),IF(AND(WEEKDAY(DA4,2)=4,COUNTIF(Jours_fériés,AND(DA4+1,DA4+4))),DA28-HLOOKUP(DA4+5,Journalier_HLV_Inter,26,FALSE),IF(AND(WEEKDAY(DA4,2)=5,COUNTIF(Jours_fériés,DA4+3)),DA28-HLOOKUP(DA4+4,Journalier_HLV_Inter,26,FALSE),IF(COUNTIF(Week_end,DA4),0,IF(COUNTIF(Jours_fériés,DA4),0,DA28-HLOOKUP(DA4+1,Journalier_HLV_Inter,26,FALSE)))))))))))))</f>
        <v>0</v>
      </c>
      <c r="DB37" s="70">
        <f>IF(WEEKDAY(DB4,2)=5,(DB28-HLOOKUP(DB4+3,Journalier_HLV_Inter,26,FALSE)),IF(AND(WEEKDAY(DB4,2)=1,COUNTIF(Jours_fériés,AND(DB4+1,IE+2))),DB28-HLOOKUP(DB4+3,Journalier_HLV_Inter,26,FALSE),IF(AND(WEEKDAY(DB4,2)=1,COUNTIF(Jours_fériés,DB4+1)),DB28-HLOOKUP(DB4+2,Journalier_HLV_Inter,26,FALSE),IF(AND(WEEKDAY(DB4,2)=2,COUNTIF(Jours_fériés,AND(DB4+1,DB4+2))),DB28-HLOOKUP(DB4+3,Journalier_HLV_Inter,26,FALSE),IF(AND(WEEKDAY(DB4,2)=2,COUNTIF(Jours_fériés,DB4+1)),DB28-HLOOKUP(DB4+2,Journalier_HLV_Inter,26,FALSE),IF(AND(WEEKDAY(DB4,2)=3,COUNTIF(Jours_fériés,AND(DB4+1,DB4+2))),DB28-HLOOKUP(DB4+5,Journalier_HLV_Inter,26,FALSE),IF(AND(WEEKDAY(DB4,2)=3,COUNTIF(Jours_fériés,DB4+1)),DB28-HLOOKUP(DB4+2,Journalier_HLV_Inter,26,FALSE),IF(AND(WEEKDAY(DB4,2)=4,COUNTIF(Jours_fériés,DB4+1)),DB28-HLOOKUP(DB4+4,Journalier_HLV_Inter,26,FALSE),IF(AND(WEEKDAY(DB4,2)=4,COUNTIF(Jours_fériés,AND(DB4+1,DB4+4))),DB28-HLOOKUP(DB4+5,Journalier_HLV_Inter,26,FALSE),IF(AND(WEEKDAY(DB4,2)=5,COUNTIF(Jours_fériés,DB4+3)),DB28-HLOOKUP(DB4+4,Journalier_HLV_Inter,26,FALSE),IF(COUNTIF(Week_end,DB4),0,IF(COUNTIF(Jours_fériés,DB4),0,DB28-HLOOKUP(DB4+1,Journalier_HLV_Inter,26,FALSE)))))))))))))</f>
        <v>0</v>
      </c>
      <c r="DC37" s="70">
        <f>IF(WEEKDAY(DC4,2)=5,(DC28-HLOOKUP(DC4+3,Journalier_HLV_Inter,26,FALSE)),IF(AND(WEEKDAY(DC4,2)=1,COUNTIF(Jours_fériés,AND(DC4+1,IE+2))),DC28-HLOOKUP(DC4+3,Journalier_HLV_Inter,26,FALSE),IF(AND(WEEKDAY(DC4,2)=1,COUNTIF(Jours_fériés,DC4+1)),DC28-HLOOKUP(DC4+2,Journalier_HLV_Inter,26,FALSE),IF(AND(WEEKDAY(DC4,2)=2,COUNTIF(Jours_fériés,AND(DC4+1,DC4+2))),DC28-HLOOKUP(DC4+3,Journalier_HLV_Inter,26,FALSE),IF(AND(WEEKDAY(DC4,2)=2,COUNTIF(Jours_fériés,DC4+1)),DC28-HLOOKUP(DC4+2,Journalier_HLV_Inter,26,FALSE),IF(AND(WEEKDAY(DC4,2)=3,COUNTIF(Jours_fériés,AND(DC4+1,DC4+2))),DC28-HLOOKUP(DC4+5,Journalier_HLV_Inter,26,FALSE),IF(AND(WEEKDAY(DC4,2)=3,COUNTIF(Jours_fériés,DC4+1)),DC28-HLOOKUP(DC4+2,Journalier_HLV_Inter,26,FALSE),IF(AND(WEEKDAY(DC4,2)=4,COUNTIF(Jours_fériés,DC4+1)),DC28-HLOOKUP(DC4+4,Journalier_HLV_Inter,26,FALSE),IF(AND(WEEKDAY(DC4,2)=4,COUNTIF(Jours_fériés,AND(DC4+1,DC4+4))),DC28-HLOOKUP(DC4+5,Journalier_HLV_Inter,26,FALSE),IF(AND(WEEKDAY(DC4,2)=5,COUNTIF(Jours_fériés,DC4+3)),DC28-HLOOKUP(DC4+4,Journalier_HLV_Inter,26,FALSE),IF(COUNTIF(Week_end,DC4),0,IF(COUNTIF(Jours_fériés,DC4),0,DC28-HLOOKUP(DC4+1,Journalier_HLV_Inter,26,FALSE)))))))))))))</f>
        <v>0</v>
      </c>
      <c r="DD37" s="70">
        <f>IF(WEEKDAY(DD4,2)=5,(DD28-HLOOKUP(DD4+3,Journalier_HLV_Inter,26,FALSE)),IF(AND(WEEKDAY(DD4,2)=1,COUNTIF(Jours_fériés,AND(DD4+1,IE+2))),DD28-HLOOKUP(DD4+3,Journalier_HLV_Inter,26,FALSE),IF(AND(WEEKDAY(DD4,2)=1,COUNTIF(Jours_fériés,DD4+1)),DD28-HLOOKUP(DD4+2,Journalier_HLV_Inter,26,FALSE),IF(AND(WEEKDAY(DD4,2)=2,COUNTIF(Jours_fériés,AND(DD4+1,DD4+2))),DD28-HLOOKUP(DD4+3,Journalier_HLV_Inter,26,FALSE),IF(AND(WEEKDAY(DD4,2)=2,COUNTIF(Jours_fériés,DD4+1)),DD28-HLOOKUP(DD4+2,Journalier_HLV_Inter,26,FALSE),IF(AND(WEEKDAY(DD4,2)=3,COUNTIF(Jours_fériés,AND(DD4+1,DD4+2))),DD28-HLOOKUP(DD4+5,Journalier_HLV_Inter,26,FALSE),IF(AND(WEEKDAY(DD4,2)=3,COUNTIF(Jours_fériés,DD4+1)),DD28-HLOOKUP(DD4+2,Journalier_HLV_Inter,26,FALSE),IF(AND(WEEKDAY(DD4,2)=4,COUNTIF(Jours_fériés,DD4+1)),DD28-HLOOKUP(DD4+4,Journalier_HLV_Inter,26,FALSE),IF(AND(WEEKDAY(DD4,2)=4,COUNTIF(Jours_fériés,AND(DD4+1,DD4+4))),DD28-HLOOKUP(DD4+5,Journalier_HLV_Inter,26,FALSE),IF(AND(WEEKDAY(DD4,2)=5,COUNTIF(Jours_fériés,DD4+3)),DD28-HLOOKUP(DD4+4,Journalier_HLV_Inter,26,FALSE),IF(COUNTIF(Week_end,DD4),0,IF(COUNTIF(Jours_fériés,DD4),0,DD28-HLOOKUP(DD4+1,Journalier_HLV_Inter,26,FALSE)))))))))))))</f>
        <v>0</v>
      </c>
      <c r="DE37" s="70">
        <f>IF(WEEKDAY(DE4,2)=5,(DE28-HLOOKUP(DE4+3,Journalier_HLV_Inter,26,FALSE)),IF(AND(WEEKDAY(DE4,2)=1,COUNTIF(Jours_fériés,AND(DE4+1,IE+2))),DE28-HLOOKUP(DE4+3,Journalier_HLV_Inter,26,FALSE),IF(AND(WEEKDAY(DE4,2)=1,COUNTIF(Jours_fériés,DE4+1)),DE28-HLOOKUP(DE4+2,Journalier_HLV_Inter,26,FALSE),IF(AND(WEEKDAY(DE4,2)=2,COUNTIF(Jours_fériés,AND(DE4+1,DE4+2))),DE28-HLOOKUP(DE4+3,Journalier_HLV_Inter,26,FALSE),IF(AND(WEEKDAY(DE4,2)=2,COUNTIF(Jours_fériés,DE4+1)),DE28-HLOOKUP(DE4+2,Journalier_HLV_Inter,26,FALSE),IF(AND(WEEKDAY(DE4,2)=3,COUNTIF(Jours_fériés,AND(DE4+1,DE4+2))),DE28-HLOOKUP(DE4+5,Journalier_HLV_Inter,26,FALSE),IF(AND(WEEKDAY(DE4,2)=3,COUNTIF(Jours_fériés,DE4+1)),DE28-HLOOKUP(DE4+2,Journalier_HLV_Inter,26,FALSE),IF(AND(WEEKDAY(DE4,2)=4,COUNTIF(Jours_fériés,DE4+1)),DE28-HLOOKUP(DE4+4,Journalier_HLV_Inter,26,FALSE),IF(AND(WEEKDAY(DE4,2)=4,COUNTIF(Jours_fériés,AND(DE4+1,DE4+4))),DE28-HLOOKUP(DE4+5,Journalier_HLV_Inter,26,FALSE),IF(AND(WEEKDAY(DE4,2)=5,COUNTIF(Jours_fériés,DE4+3)),DE28-HLOOKUP(DE4+4,Journalier_HLV_Inter,26,FALSE),IF(COUNTIF(Week_end,DE4),0,IF(COUNTIF(Jours_fériés,DE4),0,DE28-HLOOKUP(DE4+1,Journalier_HLV_Inter,26,FALSE)))))))))))))</f>
        <v>0</v>
      </c>
      <c r="DF37" s="70">
        <f>IF(WEEKDAY(DF4,2)=5,(DF28-HLOOKUP(DF4+3,Journalier_HLV_Inter,26,FALSE)),IF(AND(WEEKDAY(DF4,2)=1,COUNTIF(Jours_fériés,AND(DF4+1,IE+2))),DF28-HLOOKUP(DF4+3,Journalier_HLV_Inter,26,FALSE),IF(AND(WEEKDAY(DF4,2)=1,COUNTIF(Jours_fériés,DF4+1)),DF28-HLOOKUP(DF4+2,Journalier_HLV_Inter,26,FALSE),IF(AND(WEEKDAY(DF4,2)=2,COUNTIF(Jours_fériés,AND(DF4+1,DF4+2))),DF28-HLOOKUP(DF4+3,Journalier_HLV_Inter,26,FALSE),IF(AND(WEEKDAY(DF4,2)=2,COUNTIF(Jours_fériés,DF4+1)),DF28-HLOOKUP(DF4+2,Journalier_HLV_Inter,26,FALSE),IF(AND(WEEKDAY(DF4,2)=3,COUNTIF(Jours_fériés,AND(DF4+1,DF4+2))),DF28-HLOOKUP(DF4+5,Journalier_HLV_Inter,26,FALSE),IF(AND(WEEKDAY(DF4,2)=3,COUNTIF(Jours_fériés,DF4+1)),DF28-HLOOKUP(DF4+2,Journalier_HLV_Inter,26,FALSE),IF(AND(WEEKDAY(DF4,2)=4,COUNTIF(Jours_fériés,DF4+1)),DF28-HLOOKUP(DF4+4,Journalier_HLV_Inter,26,FALSE),IF(AND(WEEKDAY(DF4,2)=4,COUNTIF(Jours_fériés,AND(DF4+1,DF4+4))),DF28-HLOOKUP(DF4+5,Journalier_HLV_Inter,26,FALSE),IF(AND(WEEKDAY(DF4,2)=5,COUNTIF(Jours_fériés,DF4+3)),DF28-HLOOKUP(DF4+4,Journalier_HLV_Inter,26,FALSE),IF(COUNTIF(Week_end,DF4),0,IF(COUNTIF(Jours_fériés,DF4),0,DF28-HLOOKUP(DF4+1,Journalier_HLV_Inter,26,FALSE)))))))))))))</f>
        <v>0</v>
      </c>
      <c r="DG37" s="70">
        <f>IF(WEEKDAY(DG4,2)=5,(DG28-HLOOKUP(DG4+3,Journalier_HLV_Inter,26,FALSE)),IF(AND(WEEKDAY(DG4,2)=1,COUNTIF(Jours_fériés,AND(DG4+1,IE+2))),DG28-HLOOKUP(DG4+3,Journalier_HLV_Inter,26,FALSE),IF(AND(WEEKDAY(DG4,2)=1,COUNTIF(Jours_fériés,DG4+1)),DG28-HLOOKUP(DG4+2,Journalier_HLV_Inter,26,FALSE),IF(AND(WEEKDAY(DG4,2)=2,COUNTIF(Jours_fériés,AND(DG4+1,DG4+2))),DG28-HLOOKUP(DG4+3,Journalier_HLV_Inter,26,FALSE),IF(AND(WEEKDAY(DG4,2)=2,COUNTIF(Jours_fériés,DG4+1)),DG28-HLOOKUP(DG4+2,Journalier_HLV_Inter,26,FALSE),IF(AND(WEEKDAY(DG4,2)=3,COUNTIF(Jours_fériés,AND(DG4+1,DG4+2))),DG28-HLOOKUP(DG4+5,Journalier_HLV_Inter,26,FALSE),IF(AND(WEEKDAY(DG4,2)=3,COUNTIF(Jours_fériés,DG4+1)),DG28-HLOOKUP(DG4+2,Journalier_HLV_Inter,26,FALSE),IF(AND(WEEKDAY(DG4,2)=4,COUNTIF(Jours_fériés,DG4+1)),DG28-HLOOKUP(DG4+4,Journalier_HLV_Inter,26,FALSE),IF(AND(WEEKDAY(DG4,2)=4,COUNTIF(Jours_fériés,AND(DG4+1,DG4+4))),DG28-HLOOKUP(DG4+5,Journalier_HLV_Inter,26,FALSE),IF(AND(WEEKDAY(DG4,2)=5,COUNTIF(Jours_fériés,DG4+3)),DG28-HLOOKUP(DG4+4,Journalier_HLV_Inter,26,FALSE),IF(COUNTIF(Week_end,DG4),0,IF(COUNTIF(Jours_fériés,DG4),0,DG28-HLOOKUP(DG4+1,Journalier_HLV_Inter,26,FALSE)))))))))))))</f>
        <v>0</v>
      </c>
      <c r="DH37" s="70">
        <f>IF(WEEKDAY(DH4,2)=5,(DH28-HLOOKUP(DH4+3,Journalier_HLV_Inter,26,FALSE)),IF(AND(WEEKDAY(DH4,2)=1,COUNTIF(Jours_fériés,AND(DH4+1,IE+2))),DH28-HLOOKUP(DH4+3,Journalier_HLV_Inter,26,FALSE),IF(AND(WEEKDAY(DH4,2)=1,COUNTIF(Jours_fériés,DH4+1)),DH28-HLOOKUP(DH4+2,Journalier_HLV_Inter,26,FALSE),IF(AND(WEEKDAY(DH4,2)=2,COUNTIF(Jours_fériés,AND(DH4+1,DH4+2))),DH28-HLOOKUP(DH4+3,Journalier_HLV_Inter,26,FALSE),IF(AND(WEEKDAY(DH4,2)=2,COUNTIF(Jours_fériés,DH4+1)),DH28-HLOOKUP(DH4+2,Journalier_HLV_Inter,26,FALSE),IF(AND(WEEKDAY(DH4,2)=3,COUNTIF(Jours_fériés,AND(DH4+1,DH4+2))),DH28-HLOOKUP(DH4+5,Journalier_HLV_Inter,26,FALSE),IF(AND(WEEKDAY(DH4,2)=3,COUNTIF(Jours_fériés,DH4+1)),DH28-HLOOKUP(DH4+2,Journalier_HLV_Inter,26,FALSE),IF(AND(WEEKDAY(DH4,2)=4,COUNTIF(Jours_fériés,DH4+1)),DH28-HLOOKUP(DH4+4,Journalier_HLV_Inter,26,FALSE),IF(AND(WEEKDAY(DH4,2)=4,COUNTIF(Jours_fériés,AND(DH4+1,DH4+4))),DH28-HLOOKUP(DH4+5,Journalier_HLV_Inter,26,FALSE),IF(AND(WEEKDAY(DH4,2)=5,COUNTIF(Jours_fériés,DH4+3)),DH28-HLOOKUP(DH4+4,Journalier_HLV_Inter,26,FALSE),IF(COUNTIF(Week_end,DH4),0,IF(COUNTIF(Jours_fériés,DH4),0,DH28-HLOOKUP(DH4+1,Journalier_HLV_Inter,26,FALSE)))))))))))))</f>
        <v>0</v>
      </c>
      <c r="DI37" s="70">
        <f>IF(WEEKDAY(DI4,2)=5,(DI28-HLOOKUP(DI4+3,Journalier_HLV_Inter,26,FALSE)),IF(AND(WEEKDAY(DI4,2)=1,COUNTIF(Jours_fériés,AND(DI4+1,IE+2))),DI28-HLOOKUP(DI4+3,Journalier_HLV_Inter,26,FALSE),IF(AND(WEEKDAY(DI4,2)=1,COUNTIF(Jours_fériés,DI4+1)),DI28-HLOOKUP(DI4+2,Journalier_HLV_Inter,26,FALSE),IF(AND(WEEKDAY(DI4,2)=2,COUNTIF(Jours_fériés,AND(DI4+1,DI4+2))),DI28-HLOOKUP(DI4+3,Journalier_HLV_Inter,26,FALSE),IF(AND(WEEKDAY(DI4,2)=2,COUNTIF(Jours_fériés,DI4+1)),DI28-HLOOKUP(DI4+2,Journalier_HLV_Inter,26,FALSE),IF(AND(WEEKDAY(DI4,2)=3,COUNTIF(Jours_fériés,AND(DI4+1,DI4+2))),DI28-HLOOKUP(DI4+5,Journalier_HLV_Inter,26,FALSE),IF(AND(WEEKDAY(DI4,2)=3,COUNTIF(Jours_fériés,DI4+1)),DI28-HLOOKUP(DI4+2,Journalier_HLV_Inter,26,FALSE),IF(AND(WEEKDAY(DI4,2)=4,COUNTIF(Jours_fériés,DI4+1)),DI28-HLOOKUP(DI4+4,Journalier_HLV_Inter,26,FALSE),IF(AND(WEEKDAY(DI4,2)=4,COUNTIF(Jours_fériés,AND(DI4+1,DI4+4))),DI28-HLOOKUP(DI4+5,Journalier_HLV_Inter,26,FALSE),IF(AND(WEEKDAY(DI4,2)=5,COUNTIF(Jours_fériés,DI4+3)),DI28-HLOOKUP(DI4+4,Journalier_HLV_Inter,26,FALSE),IF(COUNTIF(Week_end,DI4),0,IF(COUNTIF(Jours_fériés,DI4),0,DI28-HLOOKUP(DI4+1,Journalier_HLV_Inter,26,FALSE)))))))))))))</f>
        <v>0</v>
      </c>
      <c r="DJ37" s="70">
        <f>IF(WEEKDAY(DJ4,2)=5,(DJ28-HLOOKUP(DJ4+3,Journalier_HLV_Inter,26,FALSE)),IF(AND(WEEKDAY(DJ4,2)=1,COUNTIF(Jours_fériés,AND(DJ4+1,IE+2))),DJ28-HLOOKUP(DJ4+3,Journalier_HLV_Inter,26,FALSE),IF(AND(WEEKDAY(DJ4,2)=1,COUNTIF(Jours_fériés,DJ4+1)),DJ28-HLOOKUP(DJ4+2,Journalier_HLV_Inter,26,FALSE),IF(AND(WEEKDAY(DJ4,2)=2,COUNTIF(Jours_fériés,AND(DJ4+1,DJ4+2))),DJ28-HLOOKUP(DJ4+3,Journalier_HLV_Inter,26,FALSE),IF(AND(WEEKDAY(DJ4,2)=2,COUNTIF(Jours_fériés,DJ4+1)),DJ28-HLOOKUP(DJ4+2,Journalier_HLV_Inter,26,FALSE),IF(AND(WEEKDAY(DJ4,2)=3,COUNTIF(Jours_fériés,AND(DJ4+1,DJ4+2))),DJ28-HLOOKUP(DJ4+5,Journalier_HLV_Inter,26,FALSE),IF(AND(WEEKDAY(DJ4,2)=3,COUNTIF(Jours_fériés,DJ4+1)),DJ28-HLOOKUP(DJ4+2,Journalier_HLV_Inter,26,FALSE),IF(AND(WEEKDAY(DJ4,2)=4,COUNTIF(Jours_fériés,DJ4+1)),DJ28-HLOOKUP(DJ4+4,Journalier_HLV_Inter,26,FALSE),IF(AND(WEEKDAY(DJ4,2)=4,COUNTIF(Jours_fériés,AND(DJ4+1,DJ4+4))),DJ28-HLOOKUP(DJ4+5,Journalier_HLV_Inter,26,FALSE),IF(AND(WEEKDAY(DJ4,2)=5,COUNTIF(Jours_fériés,DJ4+3)),DJ28-HLOOKUP(DJ4+4,Journalier_HLV_Inter,26,FALSE),IF(COUNTIF(Week_end,DJ4),0,IF(COUNTIF(Jours_fériés,DJ4),0,DJ28-HLOOKUP(DJ4+1,Journalier_HLV_Inter,26,FALSE)))))))))))))</f>
        <v>0</v>
      </c>
      <c r="DK37" s="70">
        <f>IF(WEEKDAY(DK4,2)=5,(DK28-HLOOKUP(DK4+3,Journalier_HLV_Inter,26,FALSE)),IF(AND(WEEKDAY(DK4,2)=1,COUNTIF(Jours_fériés,AND(DK4+1,IE+2))),DK28-HLOOKUP(DK4+3,Journalier_HLV_Inter,26,FALSE),IF(AND(WEEKDAY(DK4,2)=1,COUNTIF(Jours_fériés,DK4+1)),DK28-HLOOKUP(DK4+2,Journalier_HLV_Inter,26,FALSE),IF(AND(WEEKDAY(DK4,2)=2,COUNTIF(Jours_fériés,AND(DK4+1,DK4+2))),DK28-HLOOKUP(DK4+3,Journalier_HLV_Inter,26,FALSE),IF(AND(WEEKDAY(DK4,2)=2,COUNTIF(Jours_fériés,DK4+1)),DK28-HLOOKUP(DK4+2,Journalier_HLV_Inter,26,FALSE),IF(AND(WEEKDAY(DK4,2)=3,COUNTIF(Jours_fériés,AND(DK4+1,DK4+2))),DK28-HLOOKUP(DK4+5,Journalier_HLV_Inter,26,FALSE),IF(AND(WEEKDAY(DK4,2)=3,COUNTIF(Jours_fériés,DK4+1)),DK28-HLOOKUP(DK4+2,Journalier_HLV_Inter,26,FALSE),IF(AND(WEEKDAY(DK4,2)=4,COUNTIF(Jours_fériés,DK4+1)),DK28-HLOOKUP(DK4+4,Journalier_HLV_Inter,26,FALSE),IF(AND(WEEKDAY(DK4,2)=4,COUNTIF(Jours_fériés,AND(DK4+1,DK4+4))),DK28-HLOOKUP(DK4+5,Journalier_HLV_Inter,26,FALSE),IF(AND(WEEKDAY(DK4,2)=5,COUNTIF(Jours_fériés,DK4+3)),DK28-HLOOKUP(DK4+4,Journalier_HLV_Inter,26,FALSE),IF(COUNTIF(Week_end,DK4),0,IF(COUNTIF(Jours_fériés,DK4),0,DK28-HLOOKUP(DK4+1,Journalier_HLV_Inter,26,FALSE)))))))))))))</f>
        <v>0</v>
      </c>
      <c r="DL37" s="70">
        <f>IF(WEEKDAY(DL4,2)=5,(DL28-HLOOKUP(DL4+3,Journalier_HLV_Inter,26,FALSE)),IF(AND(WEEKDAY(DL4,2)=1,COUNTIF(Jours_fériés,AND(DL4+1,IE+2))),DL28-HLOOKUP(DL4+3,Journalier_HLV_Inter,26,FALSE),IF(AND(WEEKDAY(DL4,2)=1,COUNTIF(Jours_fériés,DL4+1)),DL28-HLOOKUP(DL4+2,Journalier_HLV_Inter,26,FALSE),IF(AND(WEEKDAY(DL4,2)=2,COUNTIF(Jours_fériés,AND(DL4+1,DL4+2))),DL28-HLOOKUP(DL4+3,Journalier_HLV_Inter,26,FALSE),IF(AND(WEEKDAY(DL4,2)=2,COUNTIF(Jours_fériés,DL4+1)),DL28-HLOOKUP(DL4+2,Journalier_HLV_Inter,26,FALSE),IF(AND(WEEKDAY(DL4,2)=3,COUNTIF(Jours_fériés,AND(DL4+1,DL4+2))),DL28-HLOOKUP(DL4+5,Journalier_HLV_Inter,26,FALSE),IF(AND(WEEKDAY(DL4,2)=3,COUNTIF(Jours_fériés,DL4+1)),DL28-HLOOKUP(DL4+2,Journalier_HLV_Inter,26,FALSE),IF(AND(WEEKDAY(DL4,2)=4,COUNTIF(Jours_fériés,DL4+1)),DL28-HLOOKUP(DL4+4,Journalier_HLV_Inter,26,FALSE),IF(AND(WEEKDAY(DL4,2)=4,COUNTIF(Jours_fériés,AND(DL4+1,DL4+4))),DL28-HLOOKUP(DL4+5,Journalier_HLV_Inter,26,FALSE),IF(AND(WEEKDAY(DL4,2)=5,COUNTIF(Jours_fériés,DL4+3)),DL28-HLOOKUP(DL4+4,Journalier_HLV_Inter,26,FALSE),IF(COUNTIF(Week_end,DL4),0,IF(COUNTIF(Jours_fériés,DL4),0,DL28-HLOOKUP(DL4+1,Journalier_HLV_Inter,26,FALSE)))))))))))))</f>
        <v>0</v>
      </c>
      <c r="DM37" s="70">
        <f>IF(WEEKDAY(DM4,2)=5,(DM28-HLOOKUP(DM4+3,Journalier_HLV_Inter,26,FALSE)),IF(AND(WEEKDAY(DM4,2)=1,COUNTIF(Jours_fériés,AND(DM4+1,IE+2))),DM28-HLOOKUP(DM4+3,Journalier_HLV_Inter,26,FALSE),IF(AND(WEEKDAY(DM4,2)=1,COUNTIF(Jours_fériés,DM4+1)),DM28-HLOOKUP(DM4+2,Journalier_HLV_Inter,26,FALSE),IF(AND(WEEKDAY(DM4,2)=2,COUNTIF(Jours_fériés,AND(DM4+1,DM4+2))),DM28-HLOOKUP(DM4+3,Journalier_HLV_Inter,26,FALSE),IF(AND(WEEKDAY(DM4,2)=2,COUNTIF(Jours_fériés,DM4+1)),DM28-HLOOKUP(DM4+2,Journalier_HLV_Inter,26,FALSE),IF(AND(WEEKDAY(DM4,2)=3,COUNTIF(Jours_fériés,AND(DM4+1,DM4+2))),DM28-HLOOKUP(DM4+5,Journalier_HLV_Inter,26,FALSE),IF(AND(WEEKDAY(DM4,2)=3,COUNTIF(Jours_fériés,DM4+1)),DM28-HLOOKUP(DM4+2,Journalier_HLV_Inter,26,FALSE),IF(AND(WEEKDAY(DM4,2)=4,COUNTIF(Jours_fériés,DM4+1)),DM28-HLOOKUP(DM4+4,Journalier_HLV_Inter,26,FALSE),IF(AND(WEEKDAY(DM4,2)=4,COUNTIF(Jours_fériés,AND(DM4+1,DM4+4))),DM28-HLOOKUP(DM4+5,Journalier_HLV_Inter,26,FALSE),IF(AND(WEEKDAY(DM4,2)=5,COUNTIF(Jours_fériés,DM4+3)),DM28-HLOOKUP(DM4+4,Journalier_HLV_Inter,26,FALSE),IF(COUNTIF(Week_end,DM4),0,IF(COUNTIF(Jours_fériés,DM4),0,DM28-HLOOKUP(DM4+1,Journalier_HLV_Inter,26,FALSE)))))))))))))</f>
        <v>0</v>
      </c>
      <c r="DN37" s="70">
        <f>IF(WEEKDAY(DN4,2)=5,(DN28-HLOOKUP(DN4+3,Journalier_HLV_Inter,26,FALSE)),IF(AND(WEEKDAY(DN4,2)=1,COUNTIF(Jours_fériés,AND(DN4+1,IE+2))),DN28-HLOOKUP(DN4+3,Journalier_HLV_Inter,26,FALSE),IF(AND(WEEKDAY(DN4,2)=1,COUNTIF(Jours_fériés,DN4+1)),DN28-HLOOKUP(DN4+2,Journalier_HLV_Inter,26,FALSE),IF(AND(WEEKDAY(DN4,2)=2,COUNTIF(Jours_fériés,AND(DN4+1,DN4+2))),DN28-HLOOKUP(DN4+3,Journalier_HLV_Inter,26,FALSE),IF(AND(WEEKDAY(DN4,2)=2,COUNTIF(Jours_fériés,DN4+1)),DN28-HLOOKUP(DN4+2,Journalier_HLV_Inter,26,FALSE),IF(AND(WEEKDAY(DN4,2)=3,COUNTIF(Jours_fériés,AND(DN4+1,DN4+2))),DN28-HLOOKUP(DN4+5,Journalier_HLV_Inter,26,FALSE),IF(AND(WEEKDAY(DN4,2)=3,COUNTIF(Jours_fériés,DN4+1)),DN28-HLOOKUP(DN4+2,Journalier_HLV_Inter,26,FALSE),IF(AND(WEEKDAY(DN4,2)=4,COUNTIF(Jours_fériés,DN4+1)),DN28-HLOOKUP(DN4+4,Journalier_HLV_Inter,26,FALSE),IF(AND(WEEKDAY(DN4,2)=4,COUNTIF(Jours_fériés,AND(DN4+1,DN4+4))),DN28-HLOOKUP(DN4+5,Journalier_HLV_Inter,26,FALSE),IF(AND(WEEKDAY(DN4,2)=5,COUNTIF(Jours_fériés,DN4+3)),DN28-HLOOKUP(DN4+4,Journalier_HLV_Inter,26,FALSE),IF(COUNTIF(Week_end,DN4),0,IF(COUNTIF(Jours_fériés,DN4),0,DN28-HLOOKUP(DN4+1,Journalier_HLV_Inter,26,FALSE)))))))))))))</f>
        <v>0</v>
      </c>
      <c r="DO37" s="70">
        <f>IF(WEEKDAY(DO4,2)=5,(DO28-HLOOKUP(DO4+3,Journalier_HLV_Inter,26,FALSE)),IF(AND(WEEKDAY(DO4,2)=1,COUNTIF(Jours_fériés,AND(DO4+1,IE+2))),DO28-HLOOKUP(DO4+3,Journalier_HLV_Inter,26,FALSE),IF(AND(WEEKDAY(DO4,2)=1,COUNTIF(Jours_fériés,DO4+1)),DO28-HLOOKUP(DO4+2,Journalier_HLV_Inter,26,FALSE),IF(AND(WEEKDAY(DO4,2)=2,COUNTIF(Jours_fériés,AND(DO4+1,DO4+2))),DO28-HLOOKUP(DO4+3,Journalier_HLV_Inter,26,FALSE),IF(AND(WEEKDAY(DO4,2)=2,COUNTIF(Jours_fériés,DO4+1)),DO28-HLOOKUP(DO4+2,Journalier_HLV_Inter,26,FALSE),IF(AND(WEEKDAY(DO4,2)=3,COUNTIF(Jours_fériés,AND(DO4+1,DO4+2))),DO28-HLOOKUP(DO4+5,Journalier_HLV_Inter,26,FALSE),IF(AND(WEEKDAY(DO4,2)=3,COUNTIF(Jours_fériés,DO4+1)),DO28-HLOOKUP(DO4+2,Journalier_HLV_Inter,26,FALSE),IF(AND(WEEKDAY(DO4,2)=4,COUNTIF(Jours_fériés,DO4+1)),DO28-HLOOKUP(DO4+4,Journalier_HLV_Inter,26,FALSE),IF(AND(WEEKDAY(DO4,2)=4,COUNTIF(Jours_fériés,AND(DO4+1,DO4+4))),DO28-HLOOKUP(DO4+5,Journalier_HLV_Inter,26,FALSE),IF(AND(WEEKDAY(DO4,2)=5,COUNTIF(Jours_fériés,DO4+3)),DO28-HLOOKUP(DO4+4,Journalier_HLV_Inter,26,FALSE),IF(COUNTIF(Week_end,DO4),0,IF(COUNTIF(Jours_fériés,DO4),0,DO28-HLOOKUP(DO4+1,Journalier_HLV_Inter,26,FALSE)))))))))))))</f>
        <v>0</v>
      </c>
      <c r="DP37" s="70">
        <f>IF(WEEKDAY(DP4,2)=5,(DP28-HLOOKUP(DP4+3,Journalier_HLV_Inter,26,FALSE)),IF(AND(WEEKDAY(DP4,2)=1,COUNTIF(Jours_fériés,AND(DP4+1,IE+2))),DP28-HLOOKUP(DP4+3,Journalier_HLV_Inter,26,FALSE),IF(AND(WEEKDAY(DP4,2)=1,COUNTIF(Jours_fériés,DP4+1)),DP28-HLOOKUP(DP4+2,Journalier_HLV_Inter,26,FALSE),IF(AND(WEEKDAY(DP4,2)=2,COUNTIF(Jours_fériés,AND(DP4+1,DP4+2))),DP28-HLOOKUP(DP4+3,Journalier_HLV_Inter,26,FALSE),IF(AND(WEEKDAY(DP4,2)=2,COUNTIF(Jours_fériés,DP4+1)),DP28-HLOOKUP(DP4+2,Journalier_HLV_Inter,26,FALSE),IF(AND(WEEKDAY(DP4,2)=3,COUNTIF(Jours_fériés,AND(DP4+1,DP4+2))),DP28-HLOOKUP(DP4+5,Journalier_HLV_Inter,26,FALSE),IF(AND(WEEKDAY(DP4,2)=3,COUNTIF(Jours_fériés,DP4+1)),DP28-HLOOKUP(DP4+2,Journalier_HLV_Inter,26,FALSE),IF(AND(WEEKDAY(DP4,2)=4,COUNTIF(Jours_fériés,DP4+1)),DP28-HLOOKUP(DP4+4,Journalier_HLV_Inter,26,FALSE),IF(AND(WEEKDAY(DP4,2)=4,COUNTIF(Jours_fériés,AND(DP4+1,DP4+4))),DP28-HLOOKUP(DP4+5,Journalier_HLV_Inter,26,FALSE),IF(AND(WEEKDAY(DP4,2)=5,COUNTIF(Jours_fériés,DP4+3)),DP28-HLOOKUP(DP4+4,Journalier_HLV_Inter,26,FALSE),IF(COUNTIF(Week_end,DP4),0,IF(COUNTIF(Jours_fériés,DP4),0,DP28-HLOOKUP(DP4+1,Journalier_HLV_Inter,26,FALSE)))))))))))))</f>
        <v>0</v>
      </c>
      <c r="DQ37" s="70">
        <f>IF(WEEKDAY(DQ4,2)=5,(DQ28-HLOOKUP(DQ4+3,Journalier_HLV_Inter,26,FALSE)),IF(AND(WEEKDAY(DQ4,2)=1,COUNTIF(Jours_fériés,AND(DQ4+1,IE+2))),DQ28-HLOOKUP(DQ4+3,Journalier_HLV_Inter,26,FALSE),IF(AND(WEEKDAY(DQ4,2)=1,COUNTIF(Jours_fériés,DQ4+1)),DQ28-HLOOKUP(DQ4+2,Journalier_HLV_Inter,26,FALSE),IF(AND(WEEKDAY(DQ4,2)=2,COUNTIF(Jours_fériés,AND(DQ4+1,DQ4+2))),DQ28-HLOOKUP(DQ4+3,Journalier_HLV_Inter,26,FALSE),IF(AND(WEEKDAY(DQ4,2)=2,COUNTIF(Jours_fériés,DQ4+1)),DQ28-HLOOKUP(DQ4+2,Journalier_HLV_Inter,26,FALSE),IF(AND(WEEKDAY(DQ4,2)=3,COUNTIF(Jours_fériés,AND(DQ4+1,DQ4+2))),DQ28-HLOOKUP(DQ4+5,Journalier_HLV_Inter,26,FALSE),IF(AND(WEEKDAY(DQ4,2)=3,COUNTIF(Jours_fériés,DQ4+1)),DQ28-HLOOKUP(DQ4+2,Journalier_HLV_Inter,26,FALSE),IF(AND(WEEKDAY(DQ4,2)=4,COUNTIF(Jours_fériés,DQ4+1)),DQ28-HLOOKUP(DQ4+4,Journalier_HLV_Inter,26,FALSE),IF(AND(WEEKDAY(DQ4,2)=4,COUNTIF(Jours_fériés,AND(DQ4+1,DQ4+4))),DQ28-HLOOKUP(DQ4+5,Journalier_HLV_Inter,26,FALSE),IF(AND(WEEKDAY(DQ4,2)=5,COUNTIF(Jours_fériés,DQ4+3)),DQ28-HLOOKUP(DQ4+4,Journalier_HLV_Inter,26,FALSE),IF(COUNTIF(Week_end,DQ4),0,IF(COUNTIF(Jours_fériés,DQ4),0,DQ28-HLOOKUP(DQ4+1,Journalier_HLV_Inter,26,FALSE)))))))))))))</f>
        <v>0</v>
      </c>
      <c r="DR37" s="70">
        <f>IF(WEEKDAY(DR4,2)=5,(DR28-HLOOKUP(DR4+3,Journalier_HLV_Inter,26,FALSE)),IF(AND(WEEKDAY(DR4,2)=1,COUNTIF(Jours_fériés,AND(DR4+1,IE+2))),DR28-HLOOKUP(DR4+3,Journalier_HLV_Inter,26,FALSE),IF(AND(WEEKDAY(DR4,2)=1,COUNTIF(Jours_fériés,DR4+1)),DR28-HLOOKUP(DR4+2,Journalier_HLV_Inter,26,FALSE),IF(AND(WEEKDAY(DR4,2)=2,COUNTIF(Jours_fériés,AND(DR4+1,DR4+2))),DR28-HLOOKUP(DR4+3,Journalier_HLV_Inter,26,FALSE),IF(AND(WEEKDAY(DR4,2)=2,COUNTIF(Jours_fériés,DR4+1)),DR28-HLOOKUP(DR4+2,Journalier_HLV_Inter,26,FALSE),IF(AND(WEEKDAY(DR4,2)=3,COUNTIF(Jours_fériés,AND(DR4+1,DR4+2))),DR28-HLOOKUP(DR4+5,Journalier_HLV_Inter,26,FALSE),IF(AND(WEEKDAY(DR4,2)=3,COUNTIF(Jours_fériés,DR4+1)),DR28-HLOOKUP(DR4+2,Journalier_HLV_Inter,26,FALSE),IF(AND(WEEKDAY(DR4,2)=4,COUNTIF(Jours_fériés,DR4+1)),DR28-HLOOKUP(DR4+4,Journalier_HLV_Inter,26,FALSE),IF(AND(WEEKDAY(DR4,2)=4,COUNTIF(Jours_fériés,AND(DR4+1,DR4+4))),DR28-HLOOKUP(DR4+5,Journalier_HLV_Inter,26,FALSE),IF(AND(WEEKDAY(DR4,2)=5,COUNTIF(Jours_fériés,DR4+3)),DR28-HLOOKUP(DR4+4,Journalier_HLV_Inter,26,FALSE),IF(COUNTIF(Week_end,DR4),0,IF(COUNTIF(Jours_fériés,DR4),0,DR28-HLOOKUP(DR4+1,Journalier_HLV_Inter,26,FALSE)))))))))))))</f>
        <v>0</v>
      </c>
      <c r="DS37" s="70">
        <f>IF(WEEKDAY(DS4,2)=5,(DS28-HLOOKUP(DS4+3,Journalier_HLV_Inter,26,FALSE)),IF(AND(WEEKDAY(DS4,2)=1,COUNTIF(Jours_fériés,AND(DS4+1,IE+2))),DS28-HLOOKUP(DS4+3,Journalier_HLV_Inter,26,FALSE),IF(AND(WEEKDAY(DS4,2)=1,COUNTIF(Jours_fériés,DS4+1)),DS28-HLOOKUP(DS4+2,Journalier_HLV_Inter,26,FALSE),IF(AND(WEEKDAY(DS4,2)=2,COUNTIF(Jours_fériés,AND(DS4+1,DS4+2))),DS28-HLOOKUP(DS4+3,Journalier_HLV_Inter,26,FALSE),IF(AND(WEEKDAY(DS4,2)=2,COUNTIF(Jours_fériés,DS4+1)),DS28-HLOOKUP(DS4+2,Journalier_HLV_Inter,26,FALSE),IF(AND(WEEKDAY(DS4,2)=3,COUNTIF(Jours_fériés,AND(DS4+1,DS4+2))),DS28-HLOOKUP(DS4+5,Journalier_HLV_Inter,26,FALSE),IF(AND(WEEKDAY(DS4,2)=3,COUNTIF(Jours_fériés,DS4+1)),DS28-HLOOKUP(DS4+2,Journalier_HLV_Inter,26,FALSE),IF(AND(WEEKDAY(DS4,2)=4,COUNTIF(Jours_fériés,DS4+1)),DS28-HLOOKUP(DS4+4,Journalier_HLV_Inter,26,FALSE),IF(AND(WEEKDAY(DS4,2)=4,COUNTIF(Jours_fériés,AND(DS4+1,DS4+4))),DS28-HLOOKUP(DS4+5,Journalier_HLV_Inter,26,FALSE),IF(AND(WEEKDAY(DS4,2)=5,COUNTIF(Jours_fériés,DS4+3)),DS28-HLOOKUP(DS4+4,Journalier_HLV_Inter,26,FALSE),IF(COUNTIF(Week_end,DS4),0,IF(COUNTIF(Jours_fériés,DS4),0,DS28-HLOOKUP(DS4+1,Journalier_HLV_Inter,26,FALSE)))))))))))))</f>
        <v>0</v>
      </c>
      <c r="DT37" s="70">
        <f>IF(WEEKDAY(DT4,2)=5,(DT28-HLOOKUP(DT4+3,Journalier_HLV_Inter,26,FALSE)),IF(AND(WEEKDAY(DT4,2)=1,COUNTIF(Jours_fériés,AND(DT4+1,IE+2))),DT28-HLOOKUP(DT4+3,Journalier_HLV_Inter,26,FALSE),IF(AND(WEEKDAY(DT4,2)=1,COUNTIF(Jours_fériés,DT4+1)),DT28-HLOOKUP(DT4+2,Journalier_HLV_Inter,26,FALSE),IF(AND(WEEKDAY(DT4,2)=2,COUNTIF(Jours_fériés,AND(DT4+1,DT4+2))),DT28-HLOOKUP(DT4+3,Journalier_HLV_Inter,26,FALSE),IF(AND(WEEKDAY(DT4,2)=2,COUNTIF(Jours_fériés,DT4+1)),DT28-HLOOKUP(DT4+2,Journalier_HLV_Inter,26,FALSE),IF(AND(WEEKDAY(DT4,2)=3,COUNTIF(Jours_fériés,AND(DT4+1,DT4+2))),DT28-HLOOKUP(DT4+5,Journalier_HLV_Inter,26,FALSE),IF(AND(WEEKDAY(DT4,2)=3,COUNTIF(Jours_fériés,DT4+1)),DT28-HLOOKUP(DT4+2,Journalier_HLV_Inter,26,FALSE),IF(AND(WEEKDAY(DT4,2)=4,COUNTIF(Jours_fériés,DT4+1)),DT28-HLOOKUP(DT4+4,Journalier_HLV_Inter,26,FALSE),IF(AND(WEEKDAY(DT4,2)=4,COUNTIF(Jours_fériés,AND(DT4+1,DT4+4))),DT28-HLOOKUP(DT4+5,Journalier_HLV_Inter,26,FALSE),IF(AND(WEEKDAY(DT4,2)=5,COUNTIF(Jours_fériés,DT4+3)),DT28-HLOOKUP(DT4+4,Journalier_HLV_Inter,26,FALSE),IF(COUNTIF(Week_end,DT4),0,IF(COUNTIF(Jours_fériés,DT4),0,DT28-HLOOKUP(DT4+1,Journalier_HLV_Inter,26,FALSE)))))))))))))</f>
        <v>0</v>
      </c>
      <c r="DU37" s="70">
        <f>IF(WEEKDAY(DU4,2)=5,(DU28-HLOOKUP(DU4+3,Journalier_HLV_Inter,26,FALSE)),IF(AND(WEEKDAY(DU4,2)=1,COUNTIF(Jours_fériés,AND(DU4+1,IE+2))),DU28-HLOOKUP(DU4+3,Journalier_HLV_Inter,26,FALSE),IF(AND(WEEKDAY(DU4,2)=1,COUNTIF(Jours_fériés,DU4+1)),DU28-HLOOKUP(DU4+2,Journalier_HLV_Inter,26,FALSE),IF(AND(WEEKDAY(DU4,2)=2,COUNTIF(Jours_fériés,AND(DU4+1,DU4+2))),DU28-HLOOKUP(DU4+3,Journalier_HLV_Inter,26,FALSE),IF(AND(WEEKDAY(DU4,2)=2,COUNTIF(Jours_fériés,DU4+1)),DU28-HLOOKUP(DU4+2,Journalier_HLV_Inter,26,FALSE),IF(AND(WEEKDAY(DU4,2)=3,COUNTIF(Jours_fériés,AND(DU4+1,DU4+2))),DU28-HLOOKUP(DU4+5,Journalier_HLV_Inter,26,FALSE),IF(AND(WEEKDAY(DU4,2)=3,COUNTIF(Jours_fériés,DU4+1)),DU28-HLOOKUP(DU4+2,Journalier_HLV_Inter,26,FALSE),IF(AND(WEEKDAY(DU4,2)=4,COUNTIF(Jours_fériés,DU4+1)),DU28-HLOOKUP(DU4+4,Journalier_HLV_Inter,26,FALSE),IF(AND(WEEKDAY(DU4,2)=4,COUNTIF(Jours_fériés,AND(DU4+1,DU4+4))),DU28-HLOOKUP(DU4+5,Journalier_HLV_Inter,26,FALSE),IF(AND(WEEKDAY(DU4,2)=5,COUNTIF(Jours_fériés,DU4+3)),DU28-HLOOKUP(DU4+4,Journalier_HLV_Inter,26,FALSE),IF(COUNTIF(Week_end,DU4),0,IF(COUNTIF(Jours_fériés,DU4),0,DU28-HLOOKUP(DU4+1,Journalier_HLV_Inter,26,FALSE)))))))))))))</f>
        <v>0</v>
      </c>
      <c r="DV37" s="70">
        <f>IF(WEEKDAY(DV4,2)=5,(DV28-HLOOKUP(DV4+3,Journalier_HLV_Inter,26,FALSE)),IF(AND(WEEKDAY(DV4,2)=1,COUNTIF(Jours_fériés,AND(DV4+1,IE+2))),DV28-HLOOKUP(DV4+3,Journalier_HLV_Inter,26,FALSE),IF(AND(WEEKDAY(DV4,2)=1,COUNTIF(Jours_fériés,DV4+1)),DV28-HLOOKUP(DV4+2,Journalier_HLV_Inter,26,FALSE),IF(AND(WEEKDAY(DV4,2)=2,COUNTIF(Jours_fériés,AND(DV4+1,DV4+2))),DV28-HLOOKUP(DV4+3,Journalier_HLV_Inter,26,FALSE),IF(AND(WEEKDAY(DV4,2)=2,COUNTIF(Jours_fériés,DV4+1)),DV28-HLOOKUP(DV4+2,Journalier_HLV_Inter,26,FALSE),IF(AND(WEEKDAY(DV4,2)=3,COUNTIF(Jours_fériés,AND(DV4+1,DV4+2))),DV28-HLOOKUP(DV4+5,Journalier_HLV_Inter,26,FALSE),IF(AND(WEEKDAY(DV4,2)=3,COUNTIF(Jours_fériés,DV4+1)),DV28-HLOOKUP(DV4+2,Journalier_HLV_Inter,26,FALSE),IF(AND(WEEKDAY(DV4,2)=4,COUNTIF(Jours_fériés,DV4+1)),DV28-HLOOKUP(DV4+4,Journalier_HLV_Inter,26,FALSE),IF(AND(WEEKDAY(DV4,2)=4,COUNTIF(Jours_fériés,AND(DV4+1,DV4+4))),DV28-HLOOKUP(DV4+5,Journalier_HLV_Inter,26,FALSE),IF(AND(WEEKDAY(DV4,2)=5,COUNTIF(Jours_fériés,DV4+3)),DV28-HLOOKUP(DV4+4,Journalier_HLV_Inter,26,FALSE),IF(COUNTIF(Week_end,DV4),0,IF(COUNTIF(Jours_fériés,DV4),0,DV28-HLOOKUP(DV4+1,Journalier_HLV_Inter,26,FALSE)))))))))))))</f>
        <v>0</v>
      </c>
      <c r="DW37" s="70">
        <f>IF(WEEKDAY(DW4,2)=5,(DW28-HLOOKUP(DW4+3,Journalier_HLV_Inter,26,FALSE)),IF(AND(WEEKDAY(DW4,2)=1,COUNTIF(Jours_fériés,AND(DW4+1,IE+2))),DW28-HLOOKUP(DW4+3,Journalier_HLV_Inter,26,FALSE),IF(AND(WEEKDAY(DW4,2)=1,COUNTIF(Jours_fériés,DW4+1)),DW28-HLOOKUP(DW4+2,Journalier_HLV_Inter,26,FALSE),IF(AND(WEEKDAY(DW4,2)=2,COUNTIF(Jours_fériés,AND(DW4+1,DW4+2))),DW28-HLOOKUP(DW4+3,Journalier_HLV_Inter,26,FALSE),IF(AND(WEEKDAY(DW4,2)=2,COUNTIF(Jours_fériés,DW4+1)),DW28-HLOOKUP(DW4+2,Journalier_HLV_Inter,26,FALSE),IF(AND(WEEKDAY(DW4,2)=3,COUNTIF(Jours_fériés,AND(DW4+1,DW4+2))),DW28-HLOOKUP(DW4+5,Journalier_HLV_Inter,26,FALSE),IF(AND(WEEKDAY(DW4,2)=3,COUNTIF(Jours_fériés,DW4+1)),DW28-HLOOKUP(DW4+2,Journalier_HLV_Inter,26,FALSE),IF(AND(WEEKDAY(DW4,2)=4,COUNTIF(Jours_fériés,DW4+1)),DW28-HLOOKUP(DW4+4,Journalier_HLV_Inter,26,FALSE),IF(AND(WEEKDAY(DW4,2)=4,COUNTIF(Jours_fériés,AND(DW4+1,DW4+4))),DW28-HLOOKUP(DW4+5,Journalier_HLV_Inter,26,FALSE),IF(AND(WEEKDAY(DW4,2)=5,COUNTIF(Jours_fériés,DW4+3)),DW28-HLOOKUP(DW4+4,Journalier_HLV_Inter,26,FALSE),IF(COUNTIF(Week_end,DW4),0,IF(COUNTIF(Jours_fériés,DW4),0,DW28-HLOOKUP(DW4+1,Journalier_HLV_Inter,26,FALSE)))))))))))))</f>
        <v>0</v>
      </c>
      <c r="DX37" s="70">
        <f>IF(WEEKDAY(DX4,2)=5,(DX28-HLOOKUP(DX4+3,Journalier_HLV_Inter,26,FALSE)),IF(AND(WEEKDAY(DX4,2)=1,COUNTIF(Jours_fériés,AND(DX4+1,IE+2))),DX28-HLOOKUP(DX4+3,Journalier_HLV_Inter,26,FALSE),IF(AND(WEEKDAY(DX4,2)=1,COUNTIF(Jours_fériés,DX4+1)),DX28-HLOOKUP(DX4+2,Journalier_HLV_Inter,26,FALSE),IF(AND(WEEKDAY(DX4,2)=2,COUNTIF(Jours_fériés,AND(DX4+1,DX4+2))),DX28-HLOOKUP(DX4+3,Journalier_HLV_Inter,26,FALSE),IF(AND(WEEKDAY(DX4,2)=2,COUNTIF(Jours_fériés,DX4+1)),DX28-HLOOKUP(DX4+2,Journalier_HLV_Inter,26,FALSE),IF(AND(WEEKDAY(DX4,2)=3,COUNTIF(Jours_fériés,AND(DX4+1,DX4+2))),DX28-HLOOKUP(DX4+5,Journalier_HLV_Inter,26,FALSE),IF(AND(WEEKDAY(DX4,2)=3,COUNTIF(Jours_fériés,DX4+1)),DX28-HLOOKUP(DX4+2,Journalier_HLV_Inter,26,FALSE),IF(AND(WEEKDAY(DX4,2)=4,COUNTIF(Jours_fériés,DX4+1)),DX28-HLOOKUP(DX4+4,Journalier_HLV_Inter,26,FALSE),IF(AND(WEEKDAY(DX4,2)=4,COUNTIF(Jours_fériés,AND(DX4+1,DX4+4))),DX28-HLOOKUP(DX4+5,Journalier_HLV_Inter,26,FALSE),IF(AND(WEEKDAY(DX4,2)=5,COUNTIF(Jours_fériés,DX4+3)),DX28-HLOOKUP(DX4+4,Journalier_HLV_Inter,26,FALSE),IF(COUNTIF(Week_end,DX4),0,IF(COUNTIF(Jours_fériés,DX4),0,DX28-HLOOKUP(DX4+1,Journalier_HLV_Inter,26,FALSE)))))))))))))</f>
        <v>0</v>
      </c>
      <c r="DY37" s="70">
        <f>IF(WEEKDAY(DY4,2)=5,(DY28-HLOOKUP(DY4+3,Journalier_HLV_Inter,26,FALSE)),IF(AND(WEEKDAY(DY4,2)=1,COUNTIF(Jours_fériés,AND(DY4+1,IE+2))),DY28-HLOOKUP(DY4+3,Journalier_HLV_Inter,26,FALSE),IF(AND(WEEKDAY(DY4,2)=1,COUNTIF(Jours_fériés,DY4+1)),DY28-HLOOKUP(DY4+2,Journalier_HLV_Inter,26,FALSE),IF(AND(WEEKDAY(DY4,2)=2,COUNTIF(Jours_fériés,AND(DY4+1,DY4+2))),DY28-HLOOKUP(DY4+3,Journalier_HLV_Inter,26,FALSE),IF(AND(WEEKDAY(DY4,2)=2,COUNTIF(Jours_fériés,DY4+1)),DY28-HLOOKUP(DY4+2,Journalier_HLV_Inter,26,FALSE),IF(AND(WEEKDAY(DY4,2)=3,COUNTIF(Jours_fériés,AND(DY4+1,DY4+2))),DY28-HLOOKUP(DY4+5,Journalier_HLV_Inter,26,FALSE),IF(AND(WEEKDAY(DY4,2)=3,COUNTIF(Jours_fériés,DY4+1)),DY28-HLOOKUP(DY4+2,Journalier_HLV_Inter,26,FALSE),IF(AND(WEEKDAY(DY4,2)=4,COUNTIF(Jours_fériés,DY4+1)),DY28-HLOOKUP(DY4+4,Journalier_HLV_Inter,26,FALSE),IF(AND(WEEKDAY(DY4,2)=4,COUNTIF(Jours_fériés,AND(DY4+1,DY4+4))),DY28-HLOOKUP(DY4+5,Journalier_HLV_Inter,26,FALSE),IF(AND(WEEKDAY(DY4,2)=5,COUNTIF(Jours_fériés,DY4+3)),DY28-HLOOKUP(DY4+4,Journalier_HLV_Inter,26,FALSE),IF(COUNTIF(Week_end,DY4),0,IF(COUNTIF(Jours_fériés,DY4),0,DY28-HLOOKUP(DY4+1,Journalier_HLV_Inter,26,FALSE)))))))))))))</f>
        <v>0</v>
      </c>
      <c r="DZ37" s="70">
        <f>IF(WEEKDAY(DZ4,2)=5,(DZ28-HLOOKUP(DZ4+3,Journalier_HLV_Inter,26,FALSE)),IF(AND(WEEKDAY(DZ4,2)=1,COUNTIF(Jours_fériés,AND(DZ4+1,IE+2))),DZ28-HLOOKUP(DZ4+3,Journalier_HLV_Inter,26,FALSE),IF(AND(WEEKDAY(DZ4,2)=1,COUNTIF(Jours_fériés,DZ4+1)),DZ28-HLOOKUP(DZ4+2,Journalier_HLV_Inter,26,FALSE),IF(AND(WEEKDAY(DZ4,2)=2,COUNTIF(Jours_fériés,AND(DZ4+1,DZ4+2))),DZ28-HLOOKUP(DZ4+3,Journalier_HLV_Inter,26,FALSE),IF(AND(WEEKDAY(DZ4,2)=2,COUNTIF(Jours_fériés,DZ4+1)),DZ28-HLOOKUP(DZ4+2,Journalier_HLV_Inter,26,FALSE),IF(AND(WEEKDAY(DZ4,2)=3,COUNTIF(Jours_fériés,AND(DZ4+1,DZ4+2))),DZ28-HLOOKUP(DZ4+5,Journalier_HLV_Inter,26,FALSE),IF(AND(WEEKDAY(DZ4,2)=3,COUNTIF(Jours_fériés,DZ4+1)),DZ28-HLOOKUP(DZ4+2,Journalier_HLV_Inter,26,FALSE),IF(AND(WEEKDAY(DZ4,2)=4,COUNTIF(Jours_fériés,DZ4+1)),DZ28-HLOOKUP(DZ4+4,Journalier_HLV_Inter,26,FALSE),IF(AND(WEEKDAY(DZ4,2)=4,COUNTIF(Jours_fériés,AND(DZ4+1,DZ4+4))),DZ28-HLOOKUP(DZ4+5,Journalier_HLV_Inter,26,FALSE),IF(AND(WEEKDAY(DZ4,2)=5,COUNTIF(Jours_fériés,DZ4+3)),DZ28-HLOOKUP(DZ4+4,Journalier_HLV_Inter,26,FALSE),IF(COUNTIF(Week_end,DZ4),0,IF(COUNTIF(Jours_fériés,DZ4),0,DZ28-HLOOKUP(DZ4+1,Journalier_HLV_Inter,26,FALSE)))))))))))))</f>
        <v>0</v>
      </c>
      <c r="EA37" s="70">
        <f>IF(WEEKDAY(EA4,2)=5,(EA28-HLOOKUP(EA4+3,Journalier_HLV_Inter,26,FALSE)),IF(AND(WEEKDAY(EA4,2)=1,COUNTIF(Jours_fériés,AND(EA4+1,IE+2))),EA28-HLOOKUP(EA4+3,Journalier_HLV_Inter,26,FALSE),IF(AND(WEEKDAY(EA4,2)=1,COUNTIF(Jours_fériés,EA4+1)),EA28-HLOOKUP(EA4+2,Journalier_HLV_Inter,26,FALSE),IF(AND(WEEKDAY(EA4,2)=2,COUNTIF(Jours_fériés,AND(EA4+1,EA4+2))),EA28-HLOOKUP(EA4+3,Journalier_HLV_Inter,26,FALSE),IF(AND(WEEKDAY(EA4,2)=2,COUNTIF(Jours_fériés,EA4+1)),EA28-HLOOKUP(EA4+2,Journalier_HLV_Inter,26,FALSE),IF(AND(WEEKDAY(EA4,2)=3,COUNTIF(Jours_fériés,AND(EA4+1,EA4+2))),EA28-HLOOKUP(EA4+5,Journalier_HLV_Inter,26,FALSE),IF(AND(WEEKDAY(EA4,2)=3,COUNTIF(Jours_fériés,EA4+1)),EA28-HLOOKUP(EA4+2,Journalier_HLV_Inter,26,FALSE),IF(AND(WEEKDAY(EA4,2)=4,COUNTIF(Jours_fériés,EA4+1)),EA28-HLOOKUP(EA4+4,Journalier_HLV_Inter,26,FALSE),IF(AND(WEEKDAY(EA4,2)=4,COUNTIF(Jours_fériés,AND(EA4+1,EA4+4))),EA28-HLOOKUP(EA4+5,Journalier_HLV_Inter,26,FALSE),IF(AND(WEEKDAY(EA4,2)=5,COUNTIF(Jours_fériés,EA4+3)),EA28-HLOOKUP(EA4+4,Journalier_HLV_Inter,26,FALSE),IF(COUNTIF(Week_end,EA4),0,IF(COUNTIF(Jours_fériés,EA4),0,EA28-HLOOKUP(EA4+1,Journalier_HLV_Inter,26,FALSE)))))))))))))</f>
        <v>0</v>
      </c>
      <c r="EB37" s="70">
        <f>IF(WEEKDAY(EB4,2)=5,(EB28-HLOOKUP(EB4+3,Journalier_HLV_Inter,26,FALSE)),IF(AND(WEEKDAY(EB4,2)=1,COUNTIF(Jours_fériés,AND(EB4+1,IE+2))),EB28-HLOOKUP(EB4+3,Journalier_HLV_Inter,26,FALSE),IF(AND(WEEKDAY(EB4,2)=1,COUNTIF(Jours_fériés,EB4+1)),EB28-HLOOKUP(EB4+2,Journalier_HLV_Inter,26,FALSE),IF(AND(WEEKDAY(EB4,2)=2,COUNTIF(Jours_fériés,AND(EB4+1,EB4+2))),EB28-HLOOKUP(EB4+3,Journalier_HLV_Inter,26,FALSE),IF(AND(WEEKDAY(EB4,2)=2,COUNTIF(Jours_fériés,EB4+1)),EB28-HLOOKUP(EB4+2,Journalier_HLV_Inter,26,FALSE),IF(AND(WEEKDAY(EB4,2)=3,COUNTIF(Jours_fériés,AND(EB4+1,EB4+2))),EB28-HLOOKUP(EB4+5,Journalier_HLV_Inter,26,FALSE),IF(AND(WEEKDAY(EB4,2)=3,COUNTIF(Jours_fériés,EB4+1)),EB28-HLOOKUP(EB4+2,Journalier_HLV_Inter,26,FALSE),IF(AND(WEEKDAY(EB4,2)=4,COUNTIF(Jours_fériés,EB4+1)),EB28-HLOOKUP(EB4+4,Journalier_HLV_Inter,26,FALSE),IF(AND(WEEKDAY(EB4,2)=4,COUNTIF(Jours_fériés,AND(EB4+1,EB4+4))),EB28-HLOOKUP(EB4+5,Journalier_HLV_Inter,26,FALSE),IF(AND(WEEKDAY(EB4,2)=5,COUNTIF(Jours_fériés,EB4+3)),EB28-HLOOKUP(EB4+4,Journalier_HLV_Inter,26,FALSE),IF(COUNTIF(Week_end,EB4),0,IF(COUNTIF(Jours_fériés,EB4),0,EB28-HLOOKUP(EB4+1,Journalier_HLV_Inter,26,FALSE)))))))))))))</f>
        <v>0</v>
      </c>
      <c r="EC37" s="70">
        <f>IF(WEEKDAY(EC4,2)=5,(EC28-HLOOKUP(EC4+3,Journalier_HLV_Inter,26,FALSE)),IF(AND(WEEKDAY(EC4,2)=1,COUNTIF(Jours_fériés,AND(EC4+1,IE+2))),EC28-HLOOKUP(EC4+3,Journalier_HLV_Inter,26,FALSE),IF(AND(WEEKDAY(EC4,2)=1,COUNTIF(Jours_fériés,EC4+1)),EC28-HLOOKUP(EC4+2,Journalier_HLV_Inter,26,FALSE),IF(AND(WEEKDAY(EC4,2)=2,COUNTIF(Jours_fériés,AND(EC4+1,EC4+2))),EC28-HLOOKUP(EC4+3,Journalier_HLV_Inter,26,FALSE),IF(AND(WEEKDAY(EC4,2)=2,COUNTIF(Jours_fériés,EC4+1)),EC28-HLOOKUP(EC4+2,Journalier_HLV_Inter,26,FALSE),IF(AND(WEEKDAY(EC4,2)=3,COUNTIF(Jours_fériés,AND(EC4+1,EC4+2))),EC28-HLOOKUP(EC4+5,Journalier_HLV_Inter,26,FALSE),IF(AND(WEEKDAY(EC4,2)=3,COUNTIF(Jours_fériés,EC4+1)),EC28-HLOOKUP(EC4+2,Journalier_HLV_Inter,26,FALSE),IF(AND(WEEKDAY(EC4,2)=4,COUNTIF(Jours_fériés,EC4+1)),EC28-HLOOKUP(EC4+4,Journalier_HLV_Inter,26,FALSE),IF(AND(WEEKDAY(EC4,2)=4,COUNTIF(Jours_fériés,AND(EC4+1,EC4+4))),EC28-HLOOKUP(EC4+5,Journalier_HLV_Inter,26,FALSE),IF(AND(WEEKDAY(EC4,2)=5,COUNTIF(Jours_fériés,EC4+3)),EC28-HLOOKUP(EC4+4,Journalier_HLV_Inter,26,FALSE),IF(COUNTIF(Week_end,EC4),0,IF(COUNTIF(Jours_fériés,EC4),0,EC28-HLOOKUP(EC4+1,Journalier_HLV_Inter,26,FALSE)))))))))))))</f>
        <v>0</v>
      </c>
      <c r="ED37" s="70">
        <f>IF(WEEKDAY(ED4,2)=5,(ED28-HLOOKUP(ED4+3,Journalier_HLV_Inter,26,FALSE)),IF(AND(WEEKDAY(ED4,2)=1,COUNTIF(Jours_fériés,AND(ED4+1,IE+2))),ED28-HLOOKUP(ED4+3,Journalier_HLV_Inter,26,FALSE),IF(AND(WEEKDAY(ED4,2)=1,COUNTIF(Jours_fériés,ED4+1)),ED28-HLOOKUP(ED4+2,Journalier_HLV_Inter,26,FALSE),IF(AND(WEEKDAY(ED4,2)=2,COUNTIF(Jours_fériés,AND(ED4+1,ED4+2))),ED28-HLOOKUP(ED4+3,Journalier_HLV_Inter,26,FALSE),IF(AND(WEEKDAY(ED4,2)=2,COUNTIF(Jours_fériés,ED4+1)),ED28-HLOOKUP(ED4+2,Journalier_HLV_Inter,26,FALSE),IF(AND(WEEKDAY(ED4,2)=3,COUNTIF(Jours_fériés,AND(ED4+1,ED4+2))),ED28-HLOOKUP(ED4+5,Journalier_HLV_Inter,26,FALSE),IF(AND(WEEKDAY(ED4,2)=3,COUNTIF(Jours_fériés,ED4+1)),ED28-HLOOKUP(ED4+2,Journalier_HLV_Inter,26,FALSE),IF(AND(WEEKDAY(ED4,2)=4,COUNTIF(Jours_fériés,ED4+1)),ED28-HLOOKUP(ED4+4,Journalier_HLV_Inter,26,FALSE),IF(AND(WEEKDAY(ED4,2)=4,COUNTIF(Jours_fériés,AND(ED4+1,ED4+4))),ED28-HLOOKUP(ED4+5,Journalier_HLV_Inter,26,FALSE),IF(AND(WEEKDAY(ED4,2)=5,COUNTIF(Jours_fériés,ED4+3)),ED28-HLOOKUP(ED4+4,Journalier_HLV_Inter,26,FALSE),IF(COUNTIF(Week_end,ED4),0,IF(COUNTIF(Jours_fériés,ED4),0,ED28-HLOOKUP(ED4+1,Journalier_HLV_Inter,26,FALSE)))))))))))))</f>
        <v>0</v>
      </c>
      <c r="EE37" s="70">
        <f>IF(WEEKDAY(EE4,2)=5,(EE28-HLOOKUP(EE4+3,Journalier_HLV_Inter,26,FALSE)),IF(AND(WEEKDAY(EE4,2)=1,COUNTIF(Jours_fériés,AND(EE4+1,IE+2))),EE28-HLOOKUP(EE4+3,Journalier_HLV_Inter,26,FALSE),IF(AND(WEEKDAY(EE4,2)=1,COUNTIF(Jours_fériés,EE4+1)),EE28-HLOOKUP(EE4+2,Journalier_HLV_Inter,26,FALSE),IF(AND(WEEKDAY(EE4,2)=2,COUNTIF(Jours_fériés,AND(EE4+1,EE4+2))),EE28-HLOOKUP(EE4+3,Journalier_HLV_Inter,26,FALSE),IF(AND(WEEKDAY(EE4,2)=2,COUNTIF(Jours_fériés,EE4+1)),EE28-HLOOKUP(EE4+2,Journalier_HLV_Inter,26,FALSE),IF(AND(WEEKDAY(EE4,2)=3,COUNTIF(Jours_fériés,AND(EE4+1,EE4+2))),EE28-HLOOKUP(EE4+5,Journalier_HLV_Inter,26,FALSE),IF(AND(WEEKDAY(EE4,2)=3,COUNTIF(Jours_fériés,EE4+1)),EE28-HLOOKUP(EE4+2,Journalier_HLV_Inter,26,FALSE),IF(AND(WEEKDAY(EE4,2)=4,COUNTIF(Jours_fériés,EE4+1)),EE28-HLOOKUP(EE4+4,Journalier_HLV_Inter,26,FALSE),IF(AND(WEEKDAY(EE4,2)=4,COUNTIF(Jours_fériés,AND(EE4+1,EE4+4))),EE28-HLOOKUP(EE4+5,Journalier_HLV_Inter,26,FALSE),IF(AND(WEEKDAY(EE4,2)=5,COUNTIF(Jours_fériés,EE4+3)),EE28-HLOOKUP(EE4+4,Journalier_HLV_Inter,26,FALSE),IF(COUNTIF(Week_end,EE4),0,IF(COUNTIF(Jours_fériés,EE4),0,EE28-HLOOKUP(EE4+1,Journalier_HLV_Inter,26,FALSE)))))))))))))</f>
        <v>0</v>
      </c>
      <c r="EF37" s="70">
        <f>IF(WEEKDAY(EF4,2)=5,(EF28-HLOOKUP(EF4+3,Journalier_HLV_Inter,26,FALSE)),IF(AND(WEEKDAY(EF4,2)=1,COUNTIF(Jours_fériés,AND(EF4+1,IE+2))),EF28-HLOOKUP(EF4+3,Journalier_HLV_Inter,26,FALSE),IF(AND(WEEKDAY(EF4,2)=1,COUNTIF(Jours_fériés,EF4+1)),EF28-HLOOKUP(EF4+2,Journalier_HLV_Inter,26,FALSE),IF(AND(WEEKDAY(EF4,2)=2,COUNTIF(Jours_fériés,AND(EF4+1,EF4+2))),EF28-HLOOKUP(EF4+3,Journalier_HLV_Inter,26,FALSE),IF(AND(WEEKDAY(EF4,2)=2,COUNTIF(Jours_fériés,EF4+1)),EF28-HLOOKUP(EF4+2,Journalier_HLV_Inter,26,FALSE),IF(AND(WEEKDAY(EF4,2)=3,COUNTIF(Jours_fériés,AND(EF4+1,EF4+2))),EF28-HLOOKUP(EF4+5,Journalier_HLV_Inter,26,FALSE),IF(AND(WEEKDAY(EF4,2)=3,COUNTIF(Jours_fériés,EF4+1)),EF28-HLOOKUP(EF4+2,Journalier_HLV_Inter,26,FALSE),IF(AND(WEEKDAY(EF4,2)=4,COUNTIF(Jours_fériés,EF4+1)),EF28-HLOOKUP(EF4+4,Journalier_HLV_Inter,26,FALSE),IF(AND(WEEKDAY(EF4,2)=4,COUNTIF(Jours_fériés,AND(EF4+1,EF4+4))),EF28-HLOOKUP(EF4+5,Journalier_HLV_Inter,26,FALSE),IF(AND(WEEKDAY(EF4,2)=5,COUNTIF(Jours_fériés,EF4+3)),EF28-HLOOKUP(EF4+4,Journalier_HLV_Inter,26,FALSE),IF(COUNTIF(Week_end,EF4),0,IF(COUNTIF(Jours_fériés,EF4),0,EF28-HLOOKUP(EF4+1,Journalier_HLV_Inter,26,FALSE)))))))))))))</f>
        <v>0</v>
      </c>
      <c r="EG37" s="70">
        <f>IF(WEEKDAY(EG4,2)=5,(EG28-HLOOKUP(EG4+3,Journalier_HLV_Inter,26,FALSE)),IF(AND(WEEKDAY(EG4,2)=1,COUNTIF(Jours_fériés,AND(EG4+1,IE+2))),EG28-HLOOKUP(EG4+3,Journalier_HLV_Inter,26,FALSE),IF(AND(WEEKDAY(EG4,2)=1,COUNTIF(Jours_fériés,EG4+1)),EG28-HLOOKUP(EG4+2,Journalier_HLV_Inter,26,FALSE),IF(AND(WEEKDAY(EG4,2)=2,COUNTIF(Jours_fériés,AND(EG4+1,EG4+2))),EG28-HLOOKUP(EG4+3,Journalier_HLV_Inter,26,FALSE),IF(AND(WEEKDAY(EG4,2)=2,COUNTIF(Jours_fériés,EG4+1)),EG28-HLOOKUP(EG4+2,Journalier_HLV_Inter,26,FALSE),IF(AND(WEEKDAY(EG4,2)=3,COUNTIF(Jours_fériés,AND(EG4+1,EG4+2))),EG28-HLOOKUP(EG4+5,Journalier_HLV_Inter,26,FALSE),IF(AND(WEEKDAY(EG4,2)=3,COUNTIF(Jours_fériés,EG4+1)),EG28-HLOOKUP(EG4+2,Journalier_HLV_Inter,26,FALSE),IF(AND(WEEKDAY(EG4,2)=4,COUNTIF(Jours_fériés,EG4+1)),EG28-HLOOKUP(EG4+4,Journalier_HLV_Inter,26,FALSE),IF(AND(WEEKDAY(EG4,2)=4,COUNTIF(Jours_fériés,AND(EG4+1,EG4+4))),EG28-HLOOKUP(EG4+5,Journalier_HLV_Inter,26,FALSE),IF(AND(WEEKDAY(EG4,2)=5,COUNTIF(Jours_fériés,EG4+3)),EG28-HLOOKUP(EG4+4,Journalier_HLV_Inter,26,FALSE),IF(COUNTIF(Week_end,EG4),0,IF(COUNTIF(Jours_fériés,EG4),0,EG28-HLOOKUP(EG4+1,Journalier_HLV_Inter,26,FALSE)))))))))))))</f>
        <v>0</v>
      </c>
      <c r="EH37" s="70">
        <f>IF(WEEKDAY(EH4,2)=5,(EH28-HLOOKUP(EH4+3,Journalier_HLV_Inter,26,FALSE)),IF(AND(WEEKDAY(EH4,2)=1,COUNTIF(Jours_fériés,AND(EH4+1,IE+2))),EH28-HLOOKUP(EH4+3,Journalier_HLV_Inter,26,FALSE),IF(AND(WEEKDAY(EH4,2)=1,COUNTIF(Jours_fériés,EH4+1)),EH28-HLOOKUP(EH4+2,Journalier_HLV_Inter,26,FALSE),IF(AND(WEEKDAY(EH4,2)=2,COUNTIF(Jours_fériés,AND(EH4+1,EH4+2))),EH28-HLOOKUP(EH4+3,Journalier_HLV_Inter,26,FALSE),IF(AND(WEEKDAY(EH4,2)=2,COUNTIF(Jours_fériés,EH4+1)),EH28-HLOOKUP(EH4+2,Journalier_HLV_Inter,26,FALSE),IF(AND(WEEKDAY(EH4,2)=3,COUNTIF(Jours_fériés,AND(EH4+1,EH4+2))),EH28-HLOOKUP(EH4+5,Journalier_HLV_Inter,26,FALSE),IF(AND(WEEKDAY(EH4,2)=3,COUNTIF(Jours_fériés,EH4+1)),EH28-HLOOKUP(EH4+2,Journalier_HLV_Inter,26,FALSE),IF(AND(WEEKDAY(EH4,2)=4,COUNTIF(Jours_fériés,EH4+1)),EH28-HLOOKUP(EH4+4,Journalier_HLV_Inter,26,FALSE),IF(AND(WEEKDAY(EH4,2)=4,COUNTIF(Jours_fériés,AND(EH4+1,EH4+4))),EH28-HLOOKUP(EH4+5,Journalier_HLV_Inter,26,FALSE),IF(AND(WEEKDAY(EH4,2)=5,COUNTIF(Jours_fériés,EH4+3)),EH28-HLOOKUP(EH4+4,Journalier_HLV_Inter,26,FALSE),IF(COUNTIF(Week_end,EH4),0,IF(COUNTIF(Jours_fériés,EH4),0,EH28-HLOOKUP(EH4+1,Journalier_HLV_Inter,26,FALSE)))))))))))))</f>
        <v>0</v>
      </c>
      <c r="EI37" s="70">
        <f>IF(WEEKDAY(EI4,2)=5,(EI28-HLOOKUP(EI4+3,Journalier_HLV_Inter,26,FALSE)),IF(AND(WEEKDAY(EI4,2)=1,COUNTIF(Jours_fériés,AND(EI4+1,IE+2))),EI28-HLOOKUP(EI4+3,Journalier_HLV_Inter,26,FALSE),IF(AND(WEEKDAY(EI4,2)=1,COUNTIF(Jours_fériés,EI4+1)),EI28-HLOOKUP(EI4+2,Journalier_HLV_Inter,26,FALSE),IF(AND(WEEKDAY(EI4,2)=2,COUNTIF(Jours_fériés,AND(EI4+1,EI4+2))),EI28-HLOOKUP(EI4+3,Journalier_HLV_Inter,26,FALSE),IF(AND(WEEKDAY(EI4,2)=2,COUNTIF(Jours_fériés,EI4+1)),EI28-HLOOKUP(EI4+2,Journalier_HLV_Inter,26,FALSE),IF(AND(WEEKDAY(EI4,2)=3,COUNTIF(Jours_fériés,AND(EI4+1,EI4+2))),EI28-HLOOKUP(EI4+5,Journalier_HLV_Inter,26,FALSE),IF(AND(WEEKDAY(EI4,2)=3,COUNTIF(Jours_fériés,EI4+1)),EI28-HLOOKUP(EI4+2,Journalier_HLV_Inter,26,FALSE),IF(AND(WEEKDAY(EI4,2)=4,COUNTIF(Jours_fériés,EI4+1)),EI28-HLOOKUP(EI4+4,Journalier_HLV_Inter,26,FALSE),IF(AND(WEEKDAY(EI4,2)=4,COUNTIF(Jours_fériés,AND(EI4+1,EI4+4))),EI28-HLOOKUP(EI4+5,Journalier_HLV_Inter,26,FALSE),IF(AND(WEEKDAY(EI4,2)=5,COUNTIF(Jours_fériés,EI4+3)),EI28-HLOOKUP(EI4+4,Journalier_HLV_Inter,26,FALSE),IF(COUNTIF(Week_end,EI4),0,IF(COUNTIF(Jours_fériés,EI4),0,EI28-HLOOKUP(EI4+1,Journalier_HLV_Inter,26,FALSE)))))))))))))</f>
        <v>0</v>
      </c>
      <c r="EJ37" s="70">
        <f>IF(WEEKDAY(EJ4,2)=5,(EJ28-HLOOKUP(EJ4+3,Journalier_HLV_Inter,26,FALSE)),IF(AND(WEEKDAY(EJ4,2)=1,COUNTIF(Jours_fériés,AND(EJ4+1,IE+2))),EJ28-HLOOKUP(EJ4+3,Journalier_HLV_Inter,26,FALSE),IF(AND(WEEKDAY(EJ4,2)=1,COUNTIF(Jours_fériés,EJ4+1)),EJ28-HLOOKUP(EJ4+2,Journalier_HLV_Inter,26,FALSE),IF(AND(WEEKDAY(EJ4,2)=2,COUNTIF(Jours_fériés,AND(EJ4+1,EJ4+2))),EJ28-HLOOKUP(EJ4+3,Journalier_HLV_Inter,26,FALSE),IF(AND(WEEKDAY(EJ4,2)=2,COUNTIF(Jours_fériés,EJ4+1)),EJ28-HLOOKUP(EJ4+2,Journalier_HLV_Inter,26,FALSE),IF(AND(WEEKDAY(EJ4,2)=3,COUNTIF(Jours_fériés,AND(EJ4+1,EJ4+2))),EJ28-HLOOKUP(EJ4+5,Journalier_HLV_Inter,26,FALSE),IF(AND(WEEKDAY(EJ4,2)=3,COUNTIF(Jours_fériés,EJ4+1)),EJ28-HLOOKUP(EJ4+2,Journalier_HLV_Inter,26,FALSE),IF(AND(WEEKDAY(EJ4,2)=4,COUNTIF(Jours_fériés,EJ4+1)),EJ28-HLOOKUP(EJ4+4,Journalier_HLV_Inter,26,FALSE),IF(AND(WEEKDAY(EJ4,2)=4,COUNTIF(Jours_fériés,AND(EJ4+1,EJ4+4))),EJ28-HLOOKUP(EJ4+5,Journalier_HLV_Inter,26,FALSE),IF(AND(WEEKDAY(EJ4,2)=5,COUNTIF(Jours_fériés,EJ4+3)),EJ28-HLOOKUP(EJ4+4,Journalier_HLV_Inter,26,FALSE),IF(COUNTIF(Week_end,EJ4),0,IF(COUNTIF(Jours_fériés,EJ4),0,EJ28-HLOOKUP(EJ4+1,Journalier_HLV_Inter,26,FALSE)))))))))))))</f>
        <v>0</v>
      </c>
      <c r="EK37" s="70">
        <f>IF(WEEKDAY(EK4,2)=5,(EK28-HLOOKUP(EK4+3,Journalier_HLV_Inter,26,FALSE)),IF(AND(WEEKDAY(EK4,2)=1,COUNTIF(Jours_fériés,AND(EK4+1,IE+2))),EK28-HLOOKUP(EK4+3,Journalier_HLV_Inter,26,FALSE),IF(AND(WEEKDAY(EK4,2)=1,COUNTIF(Jours_fériés,EK4+1)),EK28-HLOOKUP(EK4+2,Journalier_HLV_Inter,26,FALSE),IF(AND(WEEKDAY(EK4,2)=2,COUNTIF(Jours_fériés,AND(EK4+1,EK4+2))),EK28-HLOOKUP(EK4+3,Journalier_HLV_Inter,26,FALSE),IF(AND(WEEKDAY(EK4,2)=2,COUNTIF(Jours_fériés,EK4+1)),EK28-HLOOKUP(EK4+2,Journalier_HLV_Inter,26,FALSE),IF(AND(WEEKDAY(EK4,2)=3,COUNTIF(Jours_fériés,AND(EK4+1,EK4+2))),EK28-HLOOKUP(EK4+5,Journalier_HLV_Inter,26,FALSE),IF(AND(WEEKDAY(EK4,2)=3,COUNTIF(Jours_fériés,EK4+1)),EK28-HLOOKUP(EK4+2,Journalier_HLV_Inter,26,FALSE),IF(AND(WEEKDAY(EK4,2)=4,COUNTIF(Jours_fériés,EK4+1)),EK28-HLOOKUP(EK4+4,Journalier_HLV_Inter,26,FALSE),IF(AND(WEEKDAY(EK4,2)=4,COUNTIF(Jours_fériés,AND(EK4+1,EK4+4))),EK28-HLOOKUP(EK4+5,Journalier_HLV_Inter,26,FALSE),IF(AND(WEEKDAY(EK4,2)=5,COUNTIF(Jours_fériés,EK4+3)),EK28-HLOOKUP(EK4+4,Journalier_HLV_Inter,26,FALSE),IF(COUNTIF(Week_end,EK4),0,IF(COUNTIF(Jours_fériés,EK4),0,EK28-HLOOKUP(EK4+1,Journalier_HLV_Inter,26,FALSE)))))))))))))</f>
        <v>0</v>
      </c>
      <c r="EL37" s="70">
        <f>IF(WEEKDAY(EL4,2)=5,(EL28-HLOOKUP(EL4+3,Journalier_HLV_Inter,26,FALSE)),IF(AND(WEEKDAY(EL4,2)=1,COUNTIF(Jours_fériés,AND(EL4+1,IE+2))),EL28-HLOOKUP(EL4+3,Journalier_HLV_Inter,26,FALSE),IF(AND(WEEKDAY(EL4,2)=1,COUNTIF(Jours_fériés,EL4+1)),EL28-HLOOKUP(EL4+2,Journalier_HLV_Inter,26,FALSE),IF(AND(WEEKDAY(EL4,2)=2,COUNTIF(Jours_fériés,AND(EL4+1,EL4+2))),EL28-HLOOKUP(EL4+3,Journalier_HLV_Inter,26,FALSE),IF(AND(WEEKDAY(EL4,2)=2,COUNTIF(Jours_fériés,EL4+1)),EL28-HLOOKUP(EL4+2,Journalier_HLV_Inter,26,FALSE),IF(AND(WEEKDAY(EL4,2)=3,COUNTIF(Jours_fériés,AND(EL4+1,EL4+2))),EL28-HLOOKUP(EL4+5,Journalier_HLV_Inter,26,FALSE),IF(AND(WEEKDAY(EL4,2)=3,COUNTIF(Jours_fériés,EL4+1)),EL28-HLOOKUP(EL4+2,Journalier_HLV_Inter,26,FALSE),IF(AND(WEEKDAY(EL4,2)=4,COUNTIF(Jours_fériés,EL4+1)),EL28-HLOOKUP(EL4+4,Journalier_HLV_Inter,26,FALSE),IF(AND(WEEKDAY(EL4,2)=4,COUNTIF(Jours_fériés,AND(EL4+1,EL4+4))),EL28-HLOOKUP(EL4+5,Journalier_HLV_Inter,26,FALSE),IF(AND(WEEKDAY(EL4,2)=5,COUNTIF(Jours_fériés,EL4+3)),EL28-HLOOKUP(EL4+4,Journalier_HLV_Inter,26,FALSE),IF(COUNTIF(Week_end,EL4),0,IF(COUNTIF(Jours_fériés,EL4),0,EL28-HLOOKUP(EL4+1,Journalier_HLV_Inter,26,FALSE)))))))))))))</f>
        <v>0</v>
      </c>
      <c r="EM37" s="70">
        <f>IF(WEEKDAY(EM4,2)=5,(EM28-HLOOKUP(EM4+3,Journalier_HLV_Inter,26,FALSE)),IF(AND(WEEKDAY(EM4,2)=1,COUNTIF(Jours_fériés,AND(EM4+1,IE+2))),EM28-HLOOKUP(EM4+3,Journalier_HLV_Inter,26,FALSE),IF(AND(WEEKDAY(EM4,2)=1,COUNTIF(Jours_fériés,EM4+1)),EM28-HLOOKUP(EM4+2,Journalier_HLV_Inter,26,FALSE),IF(AND(WEEKDAY(EM4,2)=2,COUNTIF(Jours_fériés,AND(EM4+1,EM4+2))),EM28-HLOOKUP(EM4+3,Journalier_HLV_Inter,26,FALSE),IF(AND(WEEKDAY(EM4,2)=2,COUNTIF(Jours_fériés,EM4+1)),EM28-HLOOKUP(EM4+2,Journalier_HLV_Inter,26,FALSE),IF(AND(WEEKDAY(EM4,2)=3,COUNTIF(Jours_fériés,AND(EM4+1,EM4+2))),EM28-HLOOKUP(EM4+5,Journalier_HLV_Inter,26,FALSE),IF(AND(WEEKDAY(EM4,2)=3,COUNTIF(Jours_fériés,EM4+1)),EM28-HLOOKUP(EM4+2,Journalier_HLV_Inter,26,FALSE),IF(AND(WEEKDAY(EM4,2)=4,COUNTIF(Jours_fériés,EM4+1)),EM28-HLOOKUP(EM4+4,Journalier_HLV_Inter,26,FALSE),IF(AND(WEEKDAY(EM4,2)=4,COUNTIF(Jours_fériés,AND(EM4+1,EM4+4))),EM28-HLOOKUP(EM4+5,Journalier_HLV_Inter,26,FALSE),IF(AND(WEEKDAY(EM4,2)=5,COUNTIF(Jours_fériés,EM4+3)),EM28-HLOOKUP(EM4+4,Journalier_HLV_Inter,26,FALSE),IF(COUNTIF(Week_end,EM4),0,IF(COUNTIF(Jours_fériés,EM4),0,EM28-HLOOKUP(EM4+1,Journalier_HLV_Inter,26,FALSE)))))))))))))</f>
        <v>0</v>
      </c>
      <c r="EN37" s="70">
        <f>IF(WEEKDAY(EN4,2)=5,(EN28-HLOOKUP(EN4+3,Journalier_HLV_Inter,26,FALSE)),IF(AND(WEEKDAY(EN4,2)=1,COUNTIF(Jours_fériés,AND(EN4+1,IE+2))),EN28-HLOOKUP(EN4+3,Journalier_HLV_Inter,26,FALSE),IF(AND(WEEKDAY(EN4,2)=1,COUNTIF(Jours_fériés,EN4+1)),EN28-HLOOKUP(EN4+2,Journalier_HLV_Inter,26,FALSE),IF(AND(WEEKDAY(EN4,2)=2,COUNTIF(Jours_fériés,AND(EN4+1,EN4+2))),EN28-HLOOKUP(EN4+3,Journalier_HLV_Inter,26,FALSE),IF(AND(WEEKDAY(EN4,2)=2,COUNTIF(Jours_fériés,EN4+1)),EN28-HLOOKUP(EN4+2,Journalier_HLV_Inter,26,FALSE),IF(AND(WEEKDAY(EN4,2)=3,COUNTIF(Jours_fériés,AND(EN4+1,EN4+2))),EN28-HLOOKUP(EN4+5,Journalier_HLV_Inter,26,FALSE),IF(AND(WEEKDAY(EN4,2)=3,COUNTIF(Jours_fériés,EN4+1)),EN28-HLOOKUP(EN4+2,Journalier_HLV_Inter,26,FALSE),IF(AND(WEEKDAY(EN4,2)=4,COUNTIF(Jours_fériés,EN4+1)),EN28-HLOOKUP(EN4+4,Journalier_HLV_Inter,26,FALSE),IF(AND(WEEKDAY(EN4,2)=4,COUNTIF(Jours_fériés,AND(EN4+1,EN4+4))),EN28-HLOOKUP(EN4+5,Journalier_HLV_Inter,26,FALSE),IF(AND(WEEKDAY(EN4,2)=5,COUNTIF(Jours_fériés,EN4+3)),EN28-HLOOKUP(EN4+4,Journalier_HLV_Inter,26,FALSE),IF(COUNTIF(Week_end,EN4),0,IF(COUNTIF(Jours_fériés,EN4),0,EN28-HLOOKUP(EN4+1,Journalier_HLV_Inter,26,FALSE)))))))))))))</f>
        <v>0</v>
      </c>
      <c r="EO37" s="70">
        <f>IF(WEEKDAY(EO4,2)=5,(EO28-HLOOKUP(EO4+3,Journalier_HLV_Inter,26,FALSE)),IF(AND(WEEKDAY(EO4,2)=1,COUNTIF(Jours_fériés,AND(EO4+1,IE+2))),EO28-HLOOKUP(EO4+3,Journalier_HLV_Inter,26,FALSE),IF(AND(WEEKDAY(EO4,2)=1,COUNTIF(Jours_fériés,EO4+1)),EO28-HLOOKUP(EO4+2,Journalier_HLV_Inter,26,FALSE),IF(AND(WEEKDAY(EO4,2)=2,COUNTIF(Jours_fériés,AND(EO4+1,EO4+2))),EO28-HLOOKUP(EO4+3,Journalier_HLV_Inter,26,FALSE),IF(AND(WEEKDAY(EO4,2)=2,COUNTIF(Jours_fériés,EO4+1)),EO28-HLOOKUP(EO4+2,Journalier_HLV_Inter,26,FALSE),IF(AND(WEEKDAY(EO4,2)=3,COUNTIF(Jours_fériés,AND(EO4+1,EO4+2))),EO28-HLOOKUP(EO4+5,Journalier_HLV_Inter,26,FALSE),IF(AND(WEEKDAY(EO4,2)=3,COUNTIF(Jours_fériés,EO4+1)),EO28-HLOOKUP(EO4+2,Journalier_HLV_Inter,26,FALSE),IF(AND(WEEKDAY(EO4,2)=4,COUNTIF(Jours_fériés,EO4+1)),EO28-HLOOKUP(EO4+4,Journalier_HLV_Inter,26,FALSE),IF(AND(WEEKDAY(EO4,2)=4,COUNTIF(Jours_fériés,AND(EO4+1,EO4+4))),EO28-HLOOKUP(EO4+5,Journalier_HLV_Inter,26,FALSE),IF(AND(WEEKDAY(EO4,2)=5,COUNTIF(Jours_fériés,EO4+3)),EO28-HLOOKUP(EO4+4,Journalier_HLV_Inter,26,FALSE),IF(COUNTIF(Week_end,EO4),0,IF(COUNTIF(Jours_fériés,EO4),0,EO28-HLOOKUP(EO4+1,Journalier_HLV_Inter,26,FALSE)))))))))))))</f>
        <v>0</v>
      </c>
      <c r="EP37" s="70">
        <f>IF(WEEKDAY(EP4,2)=5,(EP28-HLOOKUP(EP4+3,Journalier_HLV_Inter,26,FALSE)),IF(AND(WEEKDAY(EP4,2)=1,COUNTIF(Jours_fériés,AND(EP4+1,IE+2))),EP28-HLOOKUP(EP4+3,Journalier_HLV_Inter,26,FALSE),IF(AND(WEEKDAY(EP4,2)=1,COUNTIF(Jours_fériés,EP4+1)),EP28-HLOOKUP(EP4+2,Journalier_HLV_Inter,26,FALSE),IF(AND(WEEKDAY(EP4,2)=2,COUNTIF(Jours_fériés,AND(EP4+1,EP4+2))),EP28-HLOOKUP(EP4+3,Journalier_HLV_Inter,26,FALSE),IF(AND(WEEKDAY(EP4,2)=2,COUNTIF(Jours_fériés,EP4+1)),EP28-HLOOKUP(EP4+2,Journalier_HLV_Inter,26,FALSE),IF(AND(WEEKDAY(EP4,2)=3,COUNTIF(Jours_fériés,AND(EP4+1,EP4+2))),EP28-HLOOKUP(EP4+5,Journalier_HLV_Inter,26,FALSE),IF(AND(WEEKDAY(EP4,2)=3,COUNTIF(Jours_fériés,EP4+1)),EP28-HLOOKUP(EP4+2,Journalier_HLV_Inter,26,FALSE),IF(AND(WEEKDAY(EP4,2)=4,COUNTIF(Jours_fériés,EP4+1)),EP28-HLOOKUP(EP4+4,Journalier_HLV_Inter,26,FALSE),IF(AND(WEEKDAY(EP4,2)=4,COUNTIF(Jours_fériés,AND(EP4+1,EP4+4))),EP28-HLOOKUP(EP4+5,Journalier_HLV_Inter,26,FALSE),IF(AND(WEEKDAY(EP4,2)=5,COUNTIF(Jours_fériés,EP4+3)),EP28-HLOOKUP(EP4+4,Journalier_HLV_Inter,26,FALSE),IF(COUNTIF(Week_end,EP4),0,IF(COUNTIF(Jours_fériés,EP4),0,EP28-HLOOKUP(EP4+1,Journalier_HLV_Inter,26,FALSE)))))))))))))</f>
        <v>0</v>
      </c>
      <c r="EQ37" s="70">
        <f>IF(WEEKDAY(EQ4,2)=5,(EQ28-HLOOKUP(EQ4+3,Journalier_HLV_Inter,26,FALSE)),IF(AND(WEEKDAY(EQ4,2)=1,COUNTIF(Jours_fériés,AND(EQ4+1,IE+2))),EQ28-HLOOKUP(EQ4+3,Journalier_HLV_Inter,26,FALSE),IF(AND(WEEKDAY(EQ4,2)=1,COUNTIF(Jours_fériés,EQ4+1)),EQ28-HLOOKUP(EQ4+2,Journalier_HLV_Inter,26,FALSE),IF(AND(WEEKDAY(EQ4,2)=2,COUNTIF(Jours_fériés,AND(EQ4+1,EQ4+2))),EQ28-HLOOKUP(EQ4+3,Journalier_HLV_Inter,26,FALSE),IF(AND(WEEKDAY(EQ4,2)=2,COUNTIF(Jours_fériés,EQ4+1)),EQ28-HLOOKUP(EQ4+2,Journalier_HLV_Inter,26,FALSE),IF(AND(WEEKDAY(EQ4,2)=3,COUNTIF(Jours_fériés,AND(EQ4+1,EQ4+2))),EQ28-HLOOKUP(EQ4+5,Journalier_HLV_Inter,26,FALSE),IF(AND(WEEKDAY(EQ4,2)=3,COUNTIF(Jours_fériés,EQ4+1)),EQ28-HLOOKUP(EQ4+2,Journalier_HLV_Inter,26,FALSE),IF(AND(WEEKDAY(EQ4,2)=4,COUNTIF(Jours_fériés,EQ4+1)),EQ28-HLOOKUP(EQ4+4,Journalier_HLV_Inter,26,FALSE),IF(AND(WEEKDAY(EQ4,2)=4,COUNTIF(Jours_fériés,AND(EQ4+1,EQ4+4))),EQ28-HLOOKUP(EQ4+5,Journalier_HLV_Inter,26,FALSE),IF(AND(WEEKDAY(EQ4,2)=5,COUNTIF(Jours_fériés,EQ4+3)),EQ28-HLOOKUP(EQ4+4,Journalier_HLV_Inter,26,FALSE),IF(COUNTIF(Week_end,EQ4),0,IF(COUNTIF(Jours_fériés,EQ4),0,EQ28-HLOOKUP(EQ4+1,Journalier_HLV_Inter,26,FALSE)))))))))))))</f>
        <v>0</v>
      </c>
      <c r="ER37" s="70">
        <f>IF(WEEKDAY(ER4,2)=5,(ER28-HLOOKUP(ER4+3,Journalier_HLV_Inter,26,FALSE)),IF(AND(WEEKDAY(ER4,2)=1,COUNTIF(Jours_fériés,AND(ER4+1,IE+2))),ER28-HLOOKUP(ER4+3,Journalier_HLV_Inter,26,FALSE),IF(AND(WEEKDAY(ER4,2)=1,COUNTIF(Jours_fériés,ER4+1)),ER28-HLOOKUP(ER4+2,Journalier_HLV_Inter,26,FALSE),IF(AND(WEEKDAY(ER4,2)=2,COUNTIF(Jours_fériés,AND(ER4+1,ER4+2))),ER28-HLOOKUP(ER4+3,Journalier_HLV_Inter,26,FALSE),IF(AND(WEEKDAY(ER4,2)=2,COUNTIF(Jours_fériés,ER4+1)),ER28-HLOOKUP(ER4+2,Journalier_HLV_Inter,26,FALSE),IF(AND(WEEKDAY(ER4,2)=3,COUNTIF(Jours_fériés,AND(ER4+1,ER4+2))),ER28-HLOOKUP(ER4+5,Journalier_HLV_Inter,26,FALSE),IF(AND(WEEKDAY(ER4,2)=3,COUNTIF(Jours_fériés,ER4+1)),ER28-HLOOKUP(ER4+2,Journalier_HLV_Inter,26,FALSE),IF(AND(WEEKDAY(ER4,2)=4,COUNTIF(Jours_fériés,ER4+1)),ER28-HLOOKUP(ER4+4,Journalier_HLV_Inter,26,FALSE),IF(AND(WEEKDAY(ER4,2)=4,COUNTIF(Jours_fériés,AND(ER4+1,ER4+4))),ER28-HLOOKUP(ER4+5,Journalier_HLV_Inter,26,FALSE),IF(AND(WEEKDAY(ER4,2)=5,COUNTIF(Jours_fériés,ER4+3)),ER28-HLOOKUP(ER4+4,Journalier_HLV_Inter,26,FALSE),IF(COUNTIF(Week_end,ER4),0,IF(COUNTIF(Jours_fériés,ER4),0,ER28-HLOOKUP(ER4+1,Journalier_HLV_Inter,26,FALSE)))))))))))))</f>
        <v>0</v>
      </c>
      <c r="ES37" s="70">
        <f>IF(WEEKDAY(ES4,2)=5,(ES28-HLOOKUP(ES4+3,Journalier_HLV_Inter,26,FALSE)),IF(AND(WEEKDAY(ES4,2)=1,COUNTIF(Jours_fériés,AND(ES4+1,IE+2))),ES28-HLOOKUP(ES4+3,Journalier_HLV_Inter,26,FALSE),IF(AND(WEEKDAY(ES4,2)=1,COUNTIF(Jours_fériés,ES4+1)),ES28-HLOOKUP(ES4+2,Journalier_HLV_Inter,26,FALSE),IF(AND(WEEKDAY(ES4,2)=2,COUNTIF(Jours_fériés,AND(ES4+1,ES4+2))),ES28-HLOOKUP(ES4+3,Journalier_HLV_Inter,26,FALSE),IF(AND(WEEKDAY(ES4,2)=2,COUNTIF(Jours_fériés,ES4+1)),ES28-HLOOKUP(ES4+2,Journalier_HLV_Inter,26,FALSE),IF(AND(WEEKDAY(ES4,2)=3,COUNTIF(Jours_fériés,AND(ES4+1,ES4+2))),ES28-HLOOKUP(ES4+5,Journalier_HLV_Inter,26,FALSE),IF(AND(WEEKDAY(ES4,2)=3,COUNTIF(Jours_fériés,ES4+1)),ES28-HLOOKUP(ES4+2,Journalier_HLV_Inter,26,FALSE),IF(AND(WEEKDAY(ES4,2)=4,COUNTIF(Jours_fériés,ES4+1)),ES28-HLOOKUP(ES4+4,Journalier_HLV_Inter,26,FALSE),IF(AND(WEEKDAY(ES4,2)=4,COUNTIF(Jours_fériés,AND(ES4+1,ES4+4))),ES28-HLOOKUP(ES4+5,Journalier_HLV_Inter,26,FALSE),IF(AND(WEEKDAY(ES4,2)=5,COUNTIF(Jours_fériés,ES4+3)),ES28-HLOOKUP(ES4+4,Journalier_HLV_Inter,26,FALSE),IF(COUNTIF(Week_end,ES4),0,IF(COUNTIF(Jours_fériés,ES4),0,ES28-HLOOKUP(ES4+1,Journalier_HLV_Inter,26,FALSE)))))))))))))</f>
        <v>0</v>
      </c>
      <c r="ET37" s="70">
        <f>IF(WEEKDAY(ET4,2)=5,(ET28-HLOOKUP(ET4+3,Journalier_HLV_Inter,26,FALSE)),IF(AND(WEEKDAY(ET4,2)=1,COUNTIF(Jours_fériés,AND(ET4+1,IE+2))),ET28-HLOOKUP(ET4+3,Journalier_HLV_Inter,26,FALSE),IF(AND(WEEKDAY(ET4,2)=1,COUNTIF(Jours_fériés,ET4+1)),ET28-HLOOKUP(ET4+2,Journalier_HLV_Inter,26,FALSE),IF(AND(WEEKDAY(ET4,2)=2,COUNTIF(Jours_fériés,AND(ET4+1,ET4+2))),ET28-HLOOKUP(ET4+3,Journalier_HLV_Inter,26,FALSE),IF(AND(WEEKDAY(ET4,2)=2,COUNTIF(Jours_fériés,ET4+1)),ET28-HLOOKUP(ET4+2,Journalier_HLV_Inter,26,FALSE),IF(AND(WEEKDAY(ET4,2)=3,COUNTIF(Jours_fériés,AND(ET4+1,ET4+2))),ET28-HLOOKUP(ET4+5,Journalier_HLV_Inter,26,FALSE),IF(AND(WEEKDAY(ET4,2)=3,COUNTIF(Jours_fériés,ET4+1)),ET28-HLOOKUP(ET4+2,Journalier_HLV_Inter,26,FALSE),IF(AND(WEEKDAY(ET4,2)=4,COUNTIF(Jours_fériés,ET4+1)),ET28-HLOOKUP(ET4+4,Journalier_HLV_Inter,26,FALSE),IF(AND(WEEKDAY(ET4,2)=4,COUNTIF(Jours_fériés,AND(ET4+1,ET4+4))),ET28-HLOOKUP(ET4+5,Journalier_HLV_Inter,26,FALSE),IF(AND(WEEKDAY(ET4,2)=5,COUNTIF(Jours_fériés,ET4+3)),ET28-HLOOKUP(ET4+4,Journalier_HLV_Inter,26,FALSE),IF(COUNTIF(Week_end,ET4),0,IF(COUNTIF(Jours_fériés,ET4),0,ET28-HLOOKUP(ET4+1,Journalier_HLV_Inter,26,FALSE)))))))))))))</f>
        <v>0</v>
      </c>
      <c r="EU37" s="70">
        <f>IF(WEEKDAY(EU4,2)=5,(EU28-HLOOKUP(EU4+3,Journalier_HLV_Inter,26,FALSE)),IF(AND(WEEKDAY(EU4,2)=1,COUNTIF(Jours_fériés,AND(EU4+1,IE+2))),EU28-HLOOKUP(EU4+3,Journalier_HLV_Inter,26,FALSE),IF(AND(WEEKDAY(EU4,2)=1,COUNTIF(Jours_fériés,EU4+1)),EU28-HLOOKUP(EU4+2,Journalier_HLV_Inter,26,FALSE),IF(AND(WEEKDAY(EU4,2)=2,COUNTIF(Jours_fériés,AND(EU4+1,EU4+2))),EU28-HLOOKUP(EU4+3,Journalier_HLV_Inter,26,FALSE),IF(AND(WEEKDAY(EU4,2)=2,COUNTIF(Jours_fériés,EU4+1)),EU28-HLOOKUP(EU4+2,Journalier_HLV_Inter,26,FALSE),IF(AND(WEEKDAY(EU4,2)=3,COUNTIF(Jours_fériés,AND(EU4+1,EU4+2))),EU28-HLOOKUP(EU4+5,Journalier_HLV_Inter,26,FALSE),IF(AND(WEEKDAY(EU4,2)=3,COUNTIF(Jours_fériés,EU4+1)),EU28-HLOOKUP(EU4+2,Journalier_HLV_Inter,26,FALSE),IF(AND(WEEKDAY(EU4,2)=4,COUNTIF(Jours_fériés,EU4+1)),EU28-HLOOKUP(EU4+4,Journalier_HLV_Inter,26,FALSE),IF(AND(WEEKDAY(EU4,2)=4,COUNTIF(Jours_fériés,AND(EU4+1,EU4+4))),EU28-HLOOKUP(EU4+5,Journalier_HLV_Inter,26,FALSE),IF(AND(WEEKDAY(EU4,2)=5,COUNTIF(Jours_fériés,EU4+3)),EU28-HLOOKUP(EU4+4,Journalier_HLV_Inter,26,FALSE),IF(COUNTIF(Week_end,EU4),0,IF(COUNTIF(Jours_fériés,EU4),0,EU28-HLOOKUP(EU4+1,Journalier_HLV_Inter,26,FALSE)))))))))))))</f>
        <v>0</v>
      </c>
      <c r="EV37" s="70">
        <f>IF(WEEKDAY(EV4,2)=5,(EV28-HLOOKUP(EV4+3,Journalier_HLV_Inter,26,FALSE)),IF(AND(WEEKDAY(EV4,2)=1,COUNTIF(Jours_fériés,AND(EV4+1,IE+2))),EV28-HLOOKUP(EV4+3,Journalier_HLV_Inter,26,FALSE),IF(AND(WEEKDAY(EV4,2)=1,COUNTIF(Jours_fériés,EV4+1)),EV28-HLOOKUP(EV4+2,Journalier_HLV_Inter,26,FALSE),IF(AND(WEEKDAY(EV4,2)=2,COUNTIF(Jours_fériés,AND(EV4+1,EV4+2))),EV28-HLOOKUP(EV4+3,Journalier_HLV_Inter,26,FALSE),IF(AND(WEEKDAY(EV4,2)=2,COUNTIF(Jours_fériés,EV4+1)),EV28-HLOOKUP(EV4+2,Journalier_HLV_Inter,26,FALSE),IF(AND(WEEKDAY(EV4,2)=3,COUNTIF(Jours_fériés,AND(EV4+1,EV4+2))),EV28-HLOOKUP(EV4+5,Journalier_HLV_Inter,26,FALSE),IF(AND(WEEKDAY(EV4,2)=3,COUNTIF(Jours_fériés,EV4+1)),EV28-HLOOKUP(EV4+2,Journalier_HLV_Inter,26,FALSE),IF(AND(WEEKDAY(EV4,2)=4,COUNTIF(Jours_fériés,EV4+1)),EV28-HLOOKUP(EV4+4,Journalier_HLV_Inter,26,FALSE),IF(AND(WEEKDAY(EV4,2)=4,COUNTIF(Jours_fériés,AND(EV4+1,EV4+4))),EV28-HLOOKUP(EV4+5,Journalier_HLV_Inter,26,FALSE),IF(AND(WEEKDAY(EV4,2)=5,COUNTIF(Jours_fériés,EV4+3)),EV28-HLOOKUP(EV4+4,Journalier_HLV_Inter,26,FALSE),IF(COUNTIF(Week_end,EV4),0,IF(COUNTIF(Jours_fériés,EV4),0,EV28-HLOOKUP(EV4+1,Journalier_HLV_Inter,26,FALSE)))))))))))))</f>
        <v>0</v>
      </c>
      <c r="EW37" s="70">
        <f>IF(WEEKDAY(EW4,2)=5,(EW28-HLOOKUP(EW4+3,Journalier_HLV_Inter,26,FALSE)),IF(AND(WEEKDAY(EW4,2)=1,COUNTIF(Jours_fériés,AND(EW4+1,IE+2))),EW28-HLOOKUP(EW4+3,Journalier_HLV_Inter,26,FALSE),IF(AND(WEEKDAY(EW4,2)=1,COUNTIF(Jours_fériés,EW4+1)),EW28-HLOOKUP(EW4+2,Journalier_HLV_Inter,26,FALSE),IF(AND(WEEKDAY(EW4,2)=2,COUNTIF(Jours_fériés,AND(EW4+1,EW4+2))),EW28-HLOOKUP(EW4+3,Journalier_HLV_Inter,26,FALSE),IF(AND(WEEKDAY(EW4,2)=2,COUNTIF(Jours_fériés,EW4+1)),EW28-HLOOKUP(EW4+2,Journalier_HLV_Inter,26,FALSE),IF(AND(WEEKDAY(EW4,2)=3,COUNTIF(Jours_fériés,AND(EW4+1,EW4+2))),EW28-HLOOKUP(EW4+5,Journalier_HLV_Inter,26,FALSE),IF(AND(WEEKDAY(EW4,2)=3,COUNTIF(Jours_fériés,EW4+1)),EW28-HLOOKUP(EW4+2,Journalier_HLV_Inter,26,FALSE),IF(AND(WEEKDAY(EW4,2)=4,COUNTIF(Jours_fériés,EW4+1)),EW28-HLOOKUP(EW4+4,Journalier_HLV_Inter,26,FALSE),IF(AND(WEEKDAY(EW4,2)=4,COUNTIF(Jours_fériés,AND(EW4+1,EW4+4))),EW28-HLOOKUP(EW4+5,Journalier_HLV_Inter,26,FALSE),IF(AND(WEEKDAY(EW4,2)=5,COUNTIF(Jours_fériés,EW4+3)),EW28-HLOOKUP(EW4+4,Journalier_HLV_Inter,26,FALSE),IF(COUNTIF(Week_end,EW4),0,IF(COUNTIF(Jours_fériés,EW4),0,EW28-HLOOKUP(EW4+1,Journalier_HLV_Inter,26,FALSE)))))))))))))</f>
        <v>0</v>
      </c>
      <c r="EX37" s="70">
        <f>IF(WEEKDAY(EX4,2)=5,(EX28-HLOOKUP(EX4+3,Journalier_HLV_Inter,26,FALSE)),IF(AND(WEEKDAY(EX4,2)=1,COUNTIF(Jours_fériés,AND(EX4+1,IE+2))),EX28-HLOOKUP(EX4+3,Journalier_HLV_Inter,26,FALSE),IF(AND(WEEKDAY(EX4,2)=1,COUNTIF(Jours_fériés,EX4+1)),EX28-HLOOKUP(EX4+2,Journalier_HLV_Inter,26,FALSE),IF(AND(WEEKDAY(EX4,2)=2,COUNTIF(Jours_fériés,AND(EX4+1,EX4+2))),EX28-HLOOKUP(EX4+3,Journalier_HLV_Inter,26,FALSE),IF(AND(WEEKDAY(EX4,2)=2,COUNTIF(Jours_fériés,EX4+1)),EX28-HLOOKUP(EX4+2,Journalier_HLV_Inter,26,FALSE),IF(AND(WEEKDAY(EX4,2)=3,COUNTIF(Jours_fériés,AND(EX4+1,EX4+2))),EX28-HLOOKUP(EX4+5,Journalier_HLV_Inter,26,FALSE),IF(AND(WEEKDAY(EX4,2)=3,COUNTIF(Jours_fériés,EX4+1)),EX28-HLOOKUP(EX4+2,Journalier_HLV_Inter,26,FALSE),IF(AND(WEEKDAY(EX4,2)=4,COUNTIF(Jours_fériés,EX4+1)),EX28-HLOOKUP(EX4+4,Journalier_HLV_Inter,26,FALSE),IF(AND(WEEKDAY(EX4,2)=4,COUNTIF(Jours_fériés,AND(EX4+1,EX4+4))),EX28-HLOOKUP(EX4+5,Journalier_HLV_Inter,26,FALSE),IF(AND(WEEKDAY(EX4,2)=5,COUNTIF(Jours_fériés,EX4+3)),EX28-HLOOKUP(EX4+4,Journalier_HLV_Inter,26,FALSE),IF(COUNTIF(Week_end,EX4),0,IF(COUNTIF(Jours_fériés,EX4),0,EX28-HLOOKUP(EX4+1,Journalier_HLV_Inter,26,FALSE)))))))))))))</f>
        <v>0</v>
      </c>
      <c r="EY37" s="70">
        <f>IF(WEEKDAY(EY4,2)=5,(EY28-HLOOKUP(EY4+3,Journalier_HLV_Inter,26,FALSE)),IF(AND(WEEKDAY(EY4,2)=1,COUNTIF(Jours_fériés,AND(EY4+1,IE+2))),EY28-HLOOKUP(EY4+3,Journalier_HLV_Inter,26,FALSE),IF(AND(WEEKDAY(EY4,2)=1,COUNTIF(Jours_fériés,EY4+1)),EY28-HLOOKUP(EY4+2,Journalier_HLV_Inter,26,FALSE),IF(AND(WEEKDAY(EY4,2)=2,COUNTIF(Jours_fériés,AND(EY4+1,EY4+2))),EY28-HLOOKUP(EY4+3,Journalier_HLV_Inter,26,FALSE),IF(AND(WEEKDAY(EY4,2)=2,COUNTIF(Jours_fériés,EY4+1)),EY28-HLOOKUP(EY4+2,Journalier_HLV_Inter,26,FALSE),IF(AND(WEEKDAY(EY4,2)=3,COUNTIF(Jours_fériés,AND(EY4+1,EY4+2))),EY28-HLOOKUP(EY4+5,Journalier_HLV_Inter,26,FALSE),IF(AND(WEEKDAY(EY4,2)=3,COUNTIF(Jours_fériés,EY4+1)),EY28-HLOOKUP(EY4+2,Journalier_HLV_Inter,26,FALSE),IF(AND(WEEKDAY(EY4,2)=4,COUNTIF(Jours_fériés,EY4+1)),EY28-HLOOKUP(EY4+4,Journalier_HLV_Inter,26,FALSE),IF(AND(WEEKDAY(EY4,2)=4,COUNTIF(Jours_fériés,AND(EY4+1,EY4+4))),EY28-HLOOKUP(EY4+5,Journalier_HLV_Inter,26,FALSE),IF(AND(WEEKDAY(EY4,2)=5,COUNTIF(Jours_fériés,EY4+3)),EY28-HLOOKUP(EY4+4,Journalier_HLV_Inter,26,FALSE),IF(COUNTIF(Week_end,EY4),0,IF(COUNTIF(Jours_fériés,EY4),0,EY28-HLOOKUP(EY4+1,Journalier_HLV_Inter,26,FALSE)))))))))))))</f>
        <v>0</v>
      </c>
      <c r="EZ37" s="70">
        <f>IF(WEEKDAY(EZ4,2)=5,(EZ28-HLOOKUP(EZ4+3,Journalier_HLV_Inter,26,FALSE)),IF(AND(WEEKDAY(EZ4,2)=1,COUNTIF(Jours_fériés,AND(EZ4+1,IE+2))),EZ28-HLOOKUP(EZ4+3,Journalier_HLV_Inter,26,FALSE),IF(AND(WEEKDAY(EZ4,2)=1,COUNTIF(Jours_fériés,EZ4+1)),EZ28-HLOOKUP(EZ4+2,Journalier_HLV_Inter,26,FALSE),IF(AND(WEEKDAY(EZ4,2)=2,COUNTIF(Jours_fériés,AND(EZ4+1,EZ4+2))),EZ28-HLOOKUP(EZ4+3,Journalier_HLV_Inter,26,FALSE),IF(AND(WEEKDAY(EZ4,2)=2,COUNTIF(Jours_fériés,EZ4+1)),EZ28-HLOOKUP(EZ4+2,Journalier_HLV_Inter,26,FALSE),IF(AND(WEEKDAY(EZ4,2)=3,COUNTIF(Jours_fériés,AND(EZ4+1,EZ4+2))),EZ28-HLOOKUP(EZ4+5,Journalier_HLV_Inter,26,FALSE),IF(AND(WEEKDAY(EZ4,2)=3,COUNTIF(Jours_fériés,EZ4+1)),EZ28-HLOOKUP(EZ4+2,Journalier_HLV_Inter,26,FALSE),IF(AND(WEEKDAY(EZ4,2)=4,COUNTIF(Jours_fériés,EZ4+1)),EZ28-HLOOKUP(EZ4+4,Journalier_HLV_Inter,26,FALSE),IF(AND(WEEKDAY(EZ4,2)=4,COUNTIF(Jours_fériés,AND(EZ4+1,EZ4+4))),EZ28-HLOOKUP(EZ4+5,Journalier_HLV_Inter,26,FALSE),IF(AND(WEEKDAY(EZ4,2)=5,COUNTIF(Jours_fériés,EZ4+3)),EZ28-HLOOKUP(EZ4+4,Journalier_HLV_Inter,26,FALSE),IF(COUNTIF(Week_end,EZ4),0,IF(COUNTIF(Jours_fériés,EZ4),0,EZ28-HLOOKUP(EZ4+1,Journalier_HLV_Inter,26,FALSE)))))))))))))</f>
        <v>0</v>
      </c>
      <c r="FA37" s="70">
        <f>IF(WEEKDAY(FA4,2)=5,(FA28-HLOOKUP(FA4+3,Journalier_HLV_Inter,26,FALSE)),IF(AND(WEEKDAY(FA4,2)=1,COUNTIF(Jours_fériés,AND(FA4+1,IE+2))),FA28-HLOOKUP(FA4+3,Journalier_HLV_Inter,26,FALSE),IF(AND(WEEKDAY(FA4,2)=1,COUNTIF(Jours_fériés,FA4+1)),FA28-HLOOKUP(FA4+2,Journalier_HLV_Inter,26,FALSE),IF(AND(WEEKDAY(FA4,2)=2,COUNTIF(Jours_fériés,AND(FA4+1,FA4+2))),FA28-HLOOKUP(FA4+3,Journalier_HLV_Inter,26,FALSE),IF(AND(WEEKDAY(FA4,2)=2,COUNTIF(Jours_fériés,FA4+1)),FA28-HLOOKUP(FA4+2,Journalier_HLV_Inter,26,FALSE),IF(AND(WEEKDAY(FA4,2)=3,COUNTIF(Jours_fériés,AND(FA4+1,FA4+2))),FA28-HLOOKUP(FA4+5,Journalier_HLV_Inter,26,FALSE),IF(AND(WEEKDAY(FA4,2)=3,COUNTIF(Jours_fériés,FA4+1)),FA28-HLOOKUP(FA4+2,Journalier_HLV_Inter,26,FALSE),IF(AND(WEEKDAY(FA4,2)=4,COUNTIF(Jours_fériés,FA4+1)),FA28-HLOOKUP(FA4+4,Journalier_HLV_Inter,26,FALSE),IF(AND(WEEKDAY(FA4,2)=4,COUNTIF(Jours_fériés,AND(FA4+1,FA4+4))),FA28-HLOOKUP(FA4+5,Journalier_HLV_Inter,26,FALSE),IF(AND(WEEKDAY(FA4,2)=5,COUNTIF(Jours_fériés,FA4+3)),FA28-HLOOKUP(FA4+4,Journalier_HLV_Inter,26,FALSE),IF(COUNTIF(Week_end,FA4),0,IF(COUNTIF(Jours_fériés,FA4),0,FA28-HLOOKUP(FA4+1,Journalier_HLV_Inter,26,FALSE)))))))))))))</f>
        <v>0</v>
      </c>
      <c r="FB37" s="70">
        <f>IF(WEEKDAY(FB4,2)=5,(FB28-HLOOKUP(FB4+3,Journalier_HLV_Inter,26,FALSE)),IF(AND(WEEKDAY(FB4,2)=1,COUNTIF(Jours_fériés,AND(FB4+1,IE+2))),FB28-HLOOKUP(FB4+3,Journalier_HLV_Inter,26,FALSE),IF(AND(WEEKDAY(FB4,2)=1,COUNTIF(Jours_fériés,FB4+1)),FB28-HLOOKUP(FB4+2,Journalier_HLV_Inter,26,FALSE),IF(AND(WEEKDAY(FB4,2)=2,COUNTIF(Jours_fériés,AND(FB4+1,FB4+2))),FB28-HLOOKUP(FB4+3,Journalier_HLV_Inter,26,FALSE),IF(AND(WEEKDAY(FB4,2)=2,COUNTIF(Jours_fériés,FB4+1)),FB28-HLOOKUP(FB4+2,Journalier_HLV_Inter,26,FALSE),IF(AND(WEEKDAY(FB4,2)=3,COUNTIF(Jours_fériés,AND(FB4+1,FB4+2))),FB28-HLOOKUP(FB4+5,Journalier_HLV_Inter,26,FALSE),IF(AND(WEEKDAY(FB4,2)=3,COUNTIF(Jours_fériés,FB4+1)),FB28-HLOOKUP(FB4+2,Journalier_HLV_Inter,26,FALSE),IF(AND(WEEKDAY(FB4,2)=4,COUNTIF(Jours_fériés,FB4+1)),FB28-HLOOKUP(FB4+4,Journalier_HLV_Inter,26,FALSE),IF(AND(WEEKDAY(FB4,2)=4,COUNTIF(Jours_fériés,AND(FB4+1,FB4+4))),FB28-HLOOKUP(FB4+5,Journalier_HLV_Inter,26,FALSE),IF(AND(WEEKDAY(FB4,2)=5,COUNTIF(Jours_fériés,FB4+3)),FB28-HLOOKUP(FB4+4,Journalier_HLV_Inter,26,FALSE),IF(COUNTIF(Week_end,FB4),0,IF(COUNTIF(Jours_fériés,FB4),0,FB28-HLOOKUP(FB4+1,Journalier_HLV_Inter,26,FALSE)))))))))))))</f>
        <v>0</v>
      </c>
      <c r="FC37" s="70">
        <f>IF(WEEKDAY(FC4,2)=5,(FC28-HLOOKUP(FC4+3,Journalier_HLV_Inter,26,FALSE)),IF(AND(WEEKDAY(FC4,2)=1,COUNTIF(Jours_fériés,AND(FC4+1,IE+2))),FC28-HLOOKUP(FC4+3,Journalier_HLV_Inter,26,FALSE),IF(AND(WEEKDAY(FC4,2)=1,COUNTIF(Jours_fériés,FC4+1)),FC28-HLOOKUP(FC4+2,Journalier_HLV_Inter,26,FALSE),IF(AND(WEEKDAY(FC4,2)=2,COUNTIF(Jours_fériés,AND(FC4+1,FC4+2))),FC28-HLOOKUP(FC4+3,Journalier_HLV_Inter,26,FALSE),IF(AND(WEEKDAY(FC4,2)=2,COUNTIF(Jours_fériés,FC4+1)),FC28-HLOOKUP(FC4+2,Journalier_HLV_Inter,26,FALSE),IF(AND(WEEKDAY(FC4,2)=3,COUNTIF(Jours_fériés,AND(FC4+1,FC4+2))),FC28-HLOOKUP(FC4+5,Journalier_HLV_Inter,26,FALSE),IF(AND(WEEKDAY(FC4,2)=3,COUNTIF(Jours_fériés,FC4+1)),FC28-HLOOKUP(FC4+2,Journalier_HLV_Inter,26,FALSE),IF(AND(WEEKDAY(FC4,2)=4,COUNTIF(Jours_fériés,FC4+1)),FC28-HLOOKUP(FC4+4,Journalier_HLV_Inter,26,FALSE),IF(AND(WEEKDAY(FC4,2)=4,COUNTIF(Jours_fériés,AND(FC4+1,FC4+4))),FC28-HLOOKUP(FC4+5,Journalier_HLV_Inter,26,FALSE),IF(AND(WEEKDAY(FC4,2)=5,COUNTIF(Jours_fériés,FC4+3)),FC28-HLOOKUP(FC4+4,Journalier_HLV_Inter,26,FALSE),IF(COUNTIF(Week_end,FC4),0,IF(COUNTIF(Jours_fériés,FC4),0,FC28-HLOOKUP(FC4+1,Journalier_HLV_Inter,26,FALSE)))))))))))))</f>
        <v>0</v>
      </c>
      <c r="FD37" s="70">
        <f>IF(WEEKDAY(FD4,2)=5,(FD28-HLOOKUP(FD4+3,Journalier_HLV_Inter,26,FALSE)),IF(AND(WEEKDAY(FD4,2)=1,COUNTIF(Jours_fériés,AND(FD4+1,IE+2))),FD28-HLOOKUP(FD4+3,Journalier_HLV_Inter,26,FALSE),IF(AND(WEEKDAY(FD4,2)=1,COUNTIF(Jours_fériés,FD4+1)),FD28-HLOOKUP(FD4+2,Journalier_HLV_Inter,26,FALSE),IF(AND(WEEKDAY(FD4,2)=2,COUNTIF(Jours_fériés,AND(FD4+1,FD4+2))),FD28-HLOOKUP(FD4+3,Journalier_HLV_Inter,26,FALSE),IF(AND(WEEKDAY(FD4,2)=2,COUNTIF(Jours_fériés,FD4+1)),FD28-HLOOKUP(FD4+2,Journalier_HLV_Inter,26,FALSE),IF(AND(WEEKDAY(FD4,2)=3,COUNTIF(Jours_fériés,AND(FD4+1,FD4+2))),FD28-HLOOKUP(FD4+5,Journalier_HLV_Inter,26,FALSE),IF(AND(WEEKDAY(FD4,2)=3,COUNTIF(Jours_fériés,FD4+1)),FD28-HLOOKUP(FD4+2,Journalier_HLV_Inter,26,FALSE),IF(AND(WEEKDAY(FD4,2)=4,COUNTIF(Jours_fériés,FD4+1)),FD28-HLOOKUP(FD4+4,Journalier_HLV_Inter,26,FALSE),IF(AND(WEEKDAY(FD4,2)=4,COUNTIF(Jours_fériés,AND(FD4+1,FD4+4))),FD28-HLOOKUP(FD4+5,Journalier_HLV_Inter,26,FALSE),IF(AND(WEEKDAY(FD4,2)=5,COUNTIF(Jours_fériés,FD4+3)),FD28-HLOOKUP(FD4+4,Journalier_HLV_Inter,26,FALSE),IF(COUNTIF(Week_end,FD4),0,IF(COUNTIF(Jours_fériés,FD4),0,FD28-HLOOKUP(FD4+1,Journalier_HLV_Inter,26,FALSE)))))))))))))</f>
        <v>0</v>
      </c>
      <c r="FE37" s="70">
        <f>IF(WEEKDAY(FE4,2)=5,(FE28-HLOOKUP(FE4+3,Journalier_HLV_Inter,26,FALSE)),IF(AND(WEEKDAY(FE4,2)=1,COUNTIF(Jours_fériés,AND(FE4+1,IE+2))),FE28-HLOOKUP(FE4+3,Journalier_HLV_Inter,26,FALSE),IF(AND(WEEKDAY(FE4,2)=1,COUNTIF(Jours_fériés,FE4+1)),FE28-HLOOKUP(FE4+2,Journalier_HLV_Inter,26,FALSE),IF(AND(WEEKDAY(FE4,2)=2,COUNTIF(Jours_fériés,AND(FE4+1,FE4+2))),FE28-HLOOKUP(FE4+3,Journalier_HLV_Inter,26,FALSE),IF(AND(WEEKDAY(FE4,2)=2,COUNTIF(Jours_fériés,FE4+1)),FE28-HLOOKUP(FE4+2,Journalier_HLV_Inter,26,FALSE),IF(AND(WEEKDAY(FE4,2)=3,COUNTIF(Jours_fériés,AND(FE4+1,FE4+2))),FE28-HLOOKUP(FE4+5,Journalier_HLV_Inter,26,FALSE),IF(AND(WEEKDAY(FE4,2)=3,COUNTIF(Jours_fériés,FE4+1)),FE28-HLOOKUP(FE4+2,Journalier_HLV_Inter,26,FALSE),IF(AND(WEEKDAY(FE4,2)=4,COUNTIF(Jours_fériés,FE4+1)),FE28-HLOOKUP(FE4+4,Journalier_HLV_Inter,26,FALSE),IF(AND(WEEKDAY(FE4,2)=4,COUNTIF(Jours_fériés,AND(FE4+1,FE4+4))),FE28-HLOOKUP(FE4+5,Journalier_HLV_Inter,26,FALSE),IF(AND(WEEKDAY(FE4,2)=5,COUNTIF(Jours_fériés,FE4+3)),FE28-HLOOKUP(FE4+4,Journalier_HLV_Inter,26,FALSE),IF(COUNTIF(Week_end,FE4),0,IF(COUNTIF(Jours_fériés,FE4),0,FE28-HLOOKUP(FE4+1,Journalier_HLV_Inter,26,FALSE)))))))))))))</f>
        <v>0</v>
      </c>
      <c r="FF37" s="70">
        <f>IF(WEEKDAY(FF4,2)=5,(FF28-HLOOKUP(FF4+3,Journalier_HLV_Inter,26,FALSE)),IF(AND(WEEKDAY(FF4,2)=1,COUNTIF(Jours_fériés,AND(FF4+1,IE+2))),FF28-HLOOKUP(FF4+3,Journalier_HLV_Inter,26,FALSE),IF(AND(WEEKDAY(FF4,2)=1,COUNTIF(Jours_fériés,FF4+1)),FF28-HLOOKUP(FF4+2,Journalier_HLV_Inter,26,FALSE),IF(AND(WEEKDAY(FF4,2)=2,COUNTIF(Jours_fériés,AND(FF4+1,FF4+2))),FF28-HLOOKUP(FF4+3,Journalier_HLV_Inter,26,FALSE),IF(AND(WEEKDAY(FF4,2)=2,COUNTIF(Jours_fériés,FF4+1)),FF28-HLOOKUP(FF4+2,Journalier_HLV_Inter,26,FALSE),IF(AND(WEEKDAY(FF4,2)=3,COUNTIF(Jours_fériés,AND(FF4+1,FF4+2))),FF28-HLOOKUP(FF4+5,Journalier_HLV_Inter,26,FALSE),IF(AND(WEEKDAY(FF4,2)=3,COUNTIF(Jours_fériés,FF4+1)),FF28-HLOOKUP(FF4+2,Journalier_HLV_Inter,26,FALSE),IF(AND(WEEKDAY(FF4,2)=4,COUNTIF(Jours_fériés,FF4+1)),FF28-HLOOKUP(FF4+4,Journalier_HLV_Inter,26,FALSE),IF(AND(WEEKDAY(FF4,2)=4,COUNTIF(Jours_fériés,AND(FF4+1,FF4+4))),FF28-HLOOKUP(FF4+5,Journalier_HLV_Inter,26,FALSE),IF(AND(WEEKDAY(FF4,2)=5,COUNTIF(Jours_fériés,FF4+3)),FF28-HLOOKUP(FF4+4,Journalier_HLV_Inter,26,FALSE),IF(COUNTIF(Week_end,FF4),0,IF(COUNTIF(Jours_fériés,FF4),0,FF28-HLOOKUP(FF4+1,Journalier_HLV_Inter,26,FALSE)))))))))))))</f>
        <v>0</v>
      </c>
      <c r="FG37" s="70">
        <f>IF(WEEKDAY(FG4,2)=5,(FG28-HLOOKUP(FG4+3,Journalier_HLV_Inter,26,FALSE)),IF(AND(WEEKDAY(FG4,2)=1,COUNTIF(Jours_fériés,AND(FG4+1,IE+2))),FG28-HLOOKUP(FG4+3,Journalier_HLV_Inter,26,FALSE),IF(AND(WEEKDAY(FG4,2)=1,COUNTIF(Jours_fériés,FG4+1)),FG28-HLOOKUP(FG4+2,Journalier_HLV_Inter,26,FALSE),IF(AND(WEEKDAY(FG4,2)=2,COUNTIF(Jours_fériés,AND(FG4+1,FG4+2))),FG28-HLOOKUP(FG4+3,Journalier_HLV_Inter,26,FALSE),IF(AND(WEEKDAY(FG4,2)=2,COUNTIF(Jours_fériés,FG4+1)),FG28-HLOOKUP(FG4+2,Journalier_HLV_Inter,26,FALSE),IF(AND(WEEKDAY(FG4,2)=3,COUNTIF(Jours_fériés,AND(FG4+1,FG4+2))),FG28-HLOOKUP(FG4+5,Journalier_HLV_Inter,26,FALSE),IF(AND(WEEKDAY(FG4,2)=3,COUNTIF(Jours_fériés,FG4+1)),FG28-HLOOKUP(FG4+2,Journalier_HLV_Inter,26,FALSE),IF(AND(WEEKDAY(FG4,2)=4,COUNTIF(Jours_fériés,FG4+1)),FG28-HLOOKUP(FG4+4,Journalier_HLV_Inter,26,FALSE),IF(AND(WEEKDAY(FG4,2)=4,COUNTIF(Jours_fériés,AND(FG4+1,FG4+4))),FG28-HLOOKUP(FG4+5,Journalier_HLV_Inter,26,FALSE),IF(AND(WEEKDAY(FG4,2)=5,COUNTIF(Jours_fériés,FG4+3)),FG28-HLOOKUP(FG4+4,Journalier_HLV_Inter,26,FALSE),IF(COUNTIF(Week_end,FG4),0,IF(COUNTIF(Jours_fériés,FG4),0,FG28-HLOOKUP(FG4+1,Journalier_HLV_Inter,26,FALSE)))))))))))))</f>
        <v>0</v>
      </c>
      <c r="FH37" s="70">
        <f>IF(WEEKDAY(FH4,2)=5,(FH28-HLOOKUP(FH4+3,Journalier_HLV_Inter,26,FALSE)),IF(AND(WEEKDAY(FH4,2)=1,COUNTIF(Jours_fériés,AND(FH4+1,IE+2))),FH28-HLOOKUP(FH4+3,Journalier_HLV_Inter,26,FALSE),IF(AND(WEEKDAY(FH4,2)=1,COUNTIF(Jours_fériés,FH4+1)),FH28-HLOOKUP(FH4+2,Journalier_HLV_Inter,26,FALSE),IF(AND(WEEKDAY(FH4,2)=2,COUNTIF(Jours_fériés,AND(FH4+1,FH4+2))),FH28-HLOOKUP(FH4+3,Journalier_HLV_Inter,26,FALSE),IF(AND(WEEKDAY(FH4,2)=2,COUNTIF(Jours_fériés,FH4+1)),FH28-HLOOKUP(FH4+2,Journalier_HLV_Inter,26,FALSE),IF(AND(WEEKDAY(FH4,2)=3,COUNTIF(Jours_fériés,AND(FH4+1,FH4+2))),FH28-HLOOKUP(FH4+5,Journalier_HLV_Inter,26,FALSE),IF(AND(WEEKDAY(FH4,2)=3,COUNTIF(Jours_fériés,FH4+1)),FH28-HLOOKUP(FH4+2,Journalier_HLV_Inter,26,FALSE),IF(AND(WEEKDAY(FH4,2)=4,COUNTIF(Jours_fériés,FH4+1)),FH28-HLOOKUP(FH4+4,Journalier_HLV_Inter,26,FALSE),IF(AND(WEEKDAY(FH4,2)=4,COUNTIF(Jours_fériés,AND(FH4+1,FH4+4))),FH28-HLOOKUP(FH4+5,Journalier_HLV_Inter,26,FALSE),IF(AND(WEEKDAY(FH4,2)=5,COUNTIF(Jours_fériés,FH4+3)),FH28-HLOOKUP(FH4+4,Journalier_HLV_Inter,26,FALSE),IF(COUNTIF(Week_end,FH4),0,IF(COUNTIF(Jours_fériés,FH4),0,FH28-HLOOKUP(FH4+1,Journalier_HLV_Inter,26,FALSE)))))))))))))</f>
        <v>0</v>
      </c>
      <c r="FI37" s="70">
        <f>IF(WEEKDAY(FI4,2)=5,(FI28-HLOOKUP(FI4+3,Journalier_HLV_Inter,26,FALSE)),IF(AND(WEEKDAY(FI4,2)=1,COUNTIF(Jours_fériés,AND(FI4+1,IE+2))),FI28-HLOOKUP(FI4+3,Journalier_HLV_Inter,26,FALSE),IF(AND(WEEKDAY(FI4,2)=1,COUNTIF(Jours_fériés,FI4+1)),FI28-HLOOKUP(FI4+2,Journalier_HLV_Inter,26,FALSE),IF(AND(WEEKDAY(FI4,2)=2,COUNTIF(Jours_fériés,AND(FI4+1,FI4+2))),FI28-HLOOKUP(FI4+3,Journalier_HLV_Inter,26,FALSE),IF(AND(WEEKDAY(FI4,2)=2,COUNTIF(Jours_fériés,FI4+1)),FI28-HLOOKUP(FI4+2,Journalier_HLV_Inter,26,FALSE),IF(AND(WEEKDAY(FI4,2)=3,COUNTIF(Jours_fériés,AND(FI4+1,FI4+2))),FI28-HLOOKUP(FI4+5,Journalier_HLV_Inter,26,FALSE),IF(AND(WEEKDAY(FI4,2)=3,COUNTIF(Jours_fériés,FI4+1)),FI28-HLOOKUP(FI4+2,Journalier_HLV_Inter,26,FALSE),IF(AND(WEEKDAY(FI4,2)=4,COUNTIF(Jours_fériés,FI4+1)),FI28-HLOOKUP(FI4+4,Journalier_HLV_Inter,26,FALSE),IF(AND(WEEKDAY(FI4,2)=4,COUNTIF(Jours_fériés,AND(FI4+1,FI4+4))),FI28-HLOOKUP(FI4+5,Journalier_HLV_Inter,26,FALSE),IF(AND(WEEKDAY(FI4,2)=5,COUNTIF(Jours_fériés,FI4+3)),FI28-HLOOKUP(FI4+4,Journalier_HLV_Inter,26,FALSE),IF(COUNTIF(Week_end,FI4),0,IF(COUNTIF(Jours_fériés,FI4),0,FI28-HLOOKUP(FI4+1,Journalier_HLV_Inter,26,FALSE)))))))))))))</f>
        <v>0</v>
      </c>
      <c r="FJ37" s="70">
        <f>IF(WEEKDAY(FJ4,2)=5,(FJ28-HLOOKUP(FJ4+3,Journalier_HLV_Inter,26,FALSE)),IF(AND(WEEKDAY(FJ4,2)=1,COUNTIF(Jours_fériés,AND(FJ4+1,IE+2))),FJ28-HLOOKUP(FJ4+3,Journalier_HLV_Inter,26,FALSE),IF(AND(WEEKDAY(FJ4,2)=1,COUNTIF(Jours_fériés,FJ4+1)),FJ28-HLOOKUP(FJ4+2,Journalier_HLV_Inter,26,FALSE),IF(AND(WEEKDAY(FJ4,2)=2,COUNTIF(Jours_fériés,AND(FJ4+1,FJ4+2))),FJ28-HLOOKUP(FJ4+3,Journalier_HLV_Inter,26,FALSE),IF(AND(WEEKDAY(FJ4,2)=2,COUNTIF(Jours_fériés,FJ4+1)),FJ28-HLOOKUP(FJ4+2,Journalier_HLV_Inter,26,FALSE),IF(AND(WEEKDAY(FJ4,2)=3,COUNTIF(Jours_fériés,AND(FJ4+1,FJ4+2))),FJ28-HLOOKUP(FJ4+5,Journalier_HLV_Inter,26,FALSE),IF(AND(WEEKDAY(FJ4,2)=3,COUNTIF(Jours_fériés,FJ4+1)),FJ28-HLOOKUP(FJ4+2,Journalier_HLV_Inter,26,FALSE),IF(AND(WEEKDAY(FJ4,2)=4,COUNTIF(Jours_fériés,FJ4+1)),FJ28-HLOOKUP(FJ4+4,Journalier_HLV_Inter,26,FALSE),IF(AND(WEEKDAY(FJ4,2)=4,COUNTIF(Jours_fériés,AND(FJ4+1,FJ4+4))),FJ28-HLOOKUP(FJ4+5,Journalier_HLV_Inter,26,FALSE),IF(AND(WEEKDAY(FJ4,2)=5,COUNTIF(Jours_fériés,FJ4+3)),FJ28-HLOOKUP(FJ4+4,Journalier_HLV_Inter,26,FALSE),IF(COUNTIF(Week_end,FJ4),0,IF(COUNTIF(Jours_fériés,FJ4),0,FJ28-HLOOKUP(FJ4+1,Journalier_HLV_Inter,26,FALSE)))))))))))))</f>
        <v>0</v>
      </c>
      <c r="FK37" s="70">
        <f>IF(WEEKDAY(FK4,2)=5,(FK28-HLOOKUP(FK4+3,Journalier_HLV_Inter,26,FALSE)),IF(AND(WEEKDAY(FK4,2)=1,COUNTIF(Jours_fériés,AND(FK4+1,IE+2))),FK28-HLOOKUP(FK4+3,Journalier_HLV_Inter,26,FALSE),IF(AND(WEEKDAY(FK4,2)=1,COUNTIF(Jours_fériés,FK4+1)),FK28-HLOOKUP(FK4+2,Journalier_HLV_Inter,26,FALSE),IF(AND(WEEKDAY(FK4,2)=2,COUNTIF(Jours_fériés,AND(FK4+1,FK4+2))),FK28-HLOOKUP(FK4+3,Journalier_HLV_Inter,26,FALSE),IF(AND(WEEKDAY(FK4,2)=2,COUNTIF(Jours_fériés,FK4+1)),FK28-HLOOKUP(FK4+2,Journalier_HLV_Inter,26,FALSE),IF(AND(WEEKDAY(FK4,2)=3,COUNTIF(Jours_fériés,AND(FK4+1,FK4+2))),FK28-HLOOKUP(FK4+5,Journalier_HLV_Inter,26,FALSE),IF(AND(WEEKDAY(FK4,2)=3,COUNTIF(Jours_fériés,FK4+1)),FK28-HLOOKUP(FK4+2,Journalier_HLV_Inter,26,FALSE),IF(AND(WEEKDAY(FK4,2)=4,COUNTIF(Jours_fériés,FK4+1)),FK28-HLOOKUP(FK4+4,Journalier_HLV_Inter,26,FALSE),IF(AND(WEEKDAY(FK4,2)=4,COUNTIF(Jours_fériés,AND(FK4+1,FK4+4))),FK28-HLOOKUP(FK4+5,Journalier_HLV_Inter,26,FALSE),IF(AND(WEEKDAY(FK4,2)=5,COUNTIF(Jours_fériés,FK4+3)),FK28-HLOOKUP(FK4+4,Journalier_HLV_Inter,26,FALSE),IF(COUNTIF(Week_end,FK4),0,IF(COUNTIF(Jours_fériés,FK4),0,FK28-HLOOKUP(FK4+1,Journalier_HLV_Inter,26,FALSE)))))))))))))</f>
        <v>0</v>
      </c>
      <c r="FL37" s="70">
        <f>IF(WEEKDAY(FL4,2)=5,(FL28-HLOOKUP(FL4+3,Journalier_HLV_Inter,26,FALSE)),IF(AND(WEEKDAY(FL4,2)=1,COUNTIF(Jours_fériés,AND(FL4+1,IE+2))),FL28-HLOOKUP(FL4+3,Journalier_HLV_Inter,26,FALSE),IF(AND(WEEKDAY(FL4,2)=1,COUNTIF(Jours_fériés,FL4+1)),FL28-HLOOKUP(FL4+2,Journalier_HLV_Inter,26,FALSE),IF(AND(WEEKDAY(FL4,2)=2,COUNTIF(Jours_fériés,AND(FL4+1,FL4+2))),FL28-HLOOKUP(FL4+3,Journalier_HLV_Inter,26,FALSE),IF(AND(WEEKDAY(FL4,2)=2,COUNTIF(Jours_fériés,FL4+1)),FL28-HLOOKUP(FL4+2,Journalier_HLV_Inter,26,FALSE),IF(AND(WEEKDAY(FL4,2)=3,COUNTIF(Jours_fériés,AND(FL4+1,FL4+2))),FL28-HLOOKUP(FL4+5,Journalier_HLV_Inter,26,FALSE),IF(AND(WEEKDAY(FL4,2)=3,COUNTIF(Jours_fériés,FL4+1)),FL28-HLOOKUP(FL4+2,Journalier_HLV_Inter,26,FALSE),IF(AND(WEEKDAY(FL4,2)=4,COUNTIF(Jours_fériés,FL4+1)),FL28-HLOOKUP(FL4+4,Journalier_HLV_Inter,26,FALSE),IF(AND(WEEKDAY(FL4,2)=4,COUNTIF(Jours_fériés,AND(FL4+1,FL4+4))),FL28-HLOOKUP(FL4+5,Journalier_HLV_Inter,26,FALSE),IF(AND(WEEKDAY(FL4,2)=5,COUNTIF(Jours_fériés,FL4+3)),FL28-HLOOKUP(FL4+4,Journalier_HLV_Inter,26,FALSE),IF(COUNTIF(Week_end,FL4),0,IF(COUNTIF(Jours_fériés,FL4),0,FL28-HLOOKUP(FL4+1,Journalier_HLV_Inter,26,FALSE)))))))))))))</f>
        <v>0</v>
      </c>
      <c r="FM37" s="70">
        <f>IF(WEEKDAY(FM4,2)=5,(FM28-HLOOKUP(FM4+3,Journalier_HLV_Inter,26,FALSE)),IF(AND(WEEKDAY(FM4,2)=1,COUNTIF(Jours_fériés,AND(FM4+1,IE+2))),FM28-HLOOKUP(FM4+3,Journalier_HLV_Inter,26,FALSE),IF(AND(WEEKDAY(FM4,2)=1,COUNTIF(Jours_fériés,FM4+1)),FM28-HLOOKUP(FM4+2,Journalier_HLV_Inter,26,FALSE),IF(AND(WEEKDAY(FM4,2)=2,COUNTIF(Jours_fériés,AND(FM4+1,FM4+2))),FM28-HLOOKUP(FM4+3,Journalier_HLV_Inter,26,FALSE),IF(AND(WEEKDAY(FM4,2)=2,COUNTIF(Jours_fériés,FM4+1)),FM28-HLOOKUP(FM4+2,Journalier_HLV_Inter,26,FALSE),IF(AND(WEEKDAY(FM4,2)=3,COUNTIF(Jours_fériés,AND(FM4+1,FM4+2))),FM28-HLOOKUP(FM4+5,Journalier_HLV_Inter,26,FALSE),IF(AND(WEEKDAY(FM4,2)=3,COUNTIF(Jours_fériés,FM4+1)),FM28-HLOOKUP(FM4+2,Journalier_HLV_Inter,26,FALSE),IF(AND(WEEKDAY(FM4,2)=4,COUNTIF(Jours_fériés,FM4+1)),FM28-HLOOKUP(FM4+4,Journalier_HLV_Inter,26,FALSE),IF(AND(WEEKDAY(FM4,2)=4,COUNTIF(Jours_fériés,AND(FM4+1,FM4+4))),FM28-HLOOKUP(FM4+5,Journalier_HLV_Inter,26,FALSE),IF(AND(WEEKDAY(FM4,2)=5,COUNTIF(Jours_fériés,FM4+3)),FM28-HLOOKUP(FM4+4,Journalier_HLV_Inter,26,FALSE),IF(COUNTIF(Week_end,FM4),0,IF(COUNTIF(Jours_fériés,FM4),0,FM28-HLOOKUP(FM4+1,Journalier_HLV_Inter,26,FALSE)))))))))))))</f>
        <v>0</v>
      </c>
      <c r="FN37" s="70">
        <f>IF(WEEKDAY(FN4,2)=5,(FN28-HLOOKUP(FN4+3,Journalier_HLV_Inter,26,FALSE)),IF(AND(WEEKDAY(FN4,2)=1,COUNTIF(Jours_fériés,AND(FN4+1,IE+2))),FN28-HLOOKUP(FN4+3,Journalier_HLV_Inter,26,FALSE),IF(AND(WEEKDAY(FN4,2)=1,COUNTIF(Jours_fériés,FN4+1)),FN28-HLOOKUP(FN4+2,Journalier_HLV_Inter,26,FALSE),IF(AND(WEEKDAY(FN4,2)=2,COUNTIF(Jours_fériés,AND(FN4+1,FN4+2))),FN28-HLOOKUP(FN4+3,Journalier_HLV_Inter,26,FALSE),IF(AND(WEEKDAY(FN4,2)=2,COUNTIF(Jours_fériés,FN4+1)),FN28-HLOOKUP(FN4+2,Journalier_HLV_Inter,26,FALSE),IF(AND(WEEKDAY(FN4,2)=3,COUNTIF(Jours_fériés,AND(FN4+1,FN4+2))),FN28-HLOOKUP(FN4+5,Journalier_HLV_Inter,26,FALSE),IF(AND(WEEKDAY(FN4,2)=3,COUNTIF(Jours_fériés,FN4+1)),FN28-HLOOKUP(FN4+2,Journalier_HLV_Inter,26,FALSE),IF(AND(WEEKDAY(FN4,2)=4,COUNTIF(Jours_fériés,FN4+1)),FN28-HLOOKUP(FN4+4,Journalier_HLV_Inter,26,FALSE),IF(AND(WEEKDAY(FN4,2)=4,COUNTIF(Jours_fériés,AND(FN4+1,FN4+4))),FN28-HLOOKUP(FN4+5,Journalier_HLV_Inter,26,FALSE),IF(AND(WEEKDAY(FN4,2)=5,COUNTIF(Jours_fériés,FN4+3)),FN28-HLOOKUP(FN4+4,Journalier_HLV_Inter,26,FALSE),IF(COUNTIF(Week_end,FN4),0,IF(COUNTIF(Jours_fériés,FN4),0,FN28-HLOOKUP(FN4+1,Journalier_HLV_Inter,26,FALSE)))))))))))))</f>
        <v>0</v>
      </c>
      <c r="FO37" s="70">
        <f>IF(WEEKDAY(FO4,2)=5,(FO28-HLOOKUP(FO4+3,Journalier_HLV_Inter,26,FALSE)),IF(AND(WEEKDAY(FO4,2)=1,COUNTIF(Jours_fériés,AND(FO4+1,IE+2))),FO28-HLOOKUP(FO4+3,Journalier_HLV_Inter,26,FALSE),IF(AND(WEEKDAY(FO4,2)=1,COUNTIF(Jours_fériés,FO4+1)),FO28-HLOOKUP(FO4+2,Journalier_HLV_Inter,26,FALSE),IF(AND(WEEKDAY(FO4,2)=2,COUNTIF(Jours_fériés,AND(FO4+1,FO4+2))),FO28-HLOOKUP(FO4+3,Journalier_HLV_Inter,26,FALSE),IF(AND(WEEKDAY(FO4,2)=2,COUNTIF(Jours_fériés,FO4+1)),FO28-HLOOKUP(FO4+2,Journalier_HLV_Inter,26,FALSE),IF(AND(WEEKDAY(FO4,2)=3,COUNTIF(Jours_fériés,AND(FO4+1,FO4+2))),FO28-HLOOKUP(FO4+5,Journalier_HLV_Inter,26,FALSE),IF(AND(WEEKDAY(FO4,2)=3,COUNTIF(Jours_fériés,FO4+1)),FO28-HLOOKUP(FO4+2,Journalier_HLV_Inter,26,FALSE),IF(AND(WEEKDAY(FO4,2)=4,COUNTIF(Jours_fériés,FO4+1)),FO28-HLOOKUP(FO4+4,Journalier_HLV_Inter,26,FALSE),IF(AND(WEEKDAY(FO4,2)=4,COUNTIF(Jours_fériés,AND(FO4+1,FO4+4))),FO28-HLOOKUP(FO4+5,Journalier_HLV_Inter,26,FALSE),IF(AND(WEEKDAY(FO4,2)=5,COUNTIF(Jours_fériés,FO4+3)),FO28-HLOOKUP(FO4+4,Journalier_HLV_Inter,26,FALSE),IF(COUNTIF(Week_end,FO4),0,IF(COUNTIF(Jours_fériés,FO4),0,FO28-HLOOKUP(FO4+1,Journalier_HLV_Inter,26,FALSE)))))))))))))</f>
        <v>0</v>
      </c>
      <c r="FP37" s="70">
        <f>IF(WEEKDAY(FP4,2)=5,(FP28-HLOOKUP(FP4+3,Journalier_HLV_Inter,26,FALSE)),IF(AND(WEEKDAY(FP4,2)=1,COUNTIF(Jours_fériés,AND(FP4+1,IE+2))),FP28-HLOOKUP(FP4+3,Journalier_HLV_Inter,26,FALSE),IF(AND(WEEKDAY(FP4,2)=1,COUNTIF(Jours_fériés,FP4+1)),FP28-HLOOKUP(FP4+2,Journalier_HLV_Inter,26,FALSE),IF(AND(WEEKDAY(FP4,2)=2,COUNTIF(Jours_fériés,AND(FP4+1,FP4+2))),FP28-HLOOKUP(FP4+3,Journalier_HLV_Inter,26,FALSE),IF(AND(WEEKDAY(FP4,2)=2,COUNTIF(Jours_fériés,FP4+1)),FP28-HLOOKUP(FP4+2,Journalier_HLV_Inter,26,FALSE),IF(AND(WEEKDAY(FP4,2)=3,COUNTIF(Jours_fériés,AND(FP4+1,FP4+2))),FP28-HLOOKUP(FP4+5,Journalier_HLV_Inter,26,FALSE),IF(AND(WEEKDAY(FP4,2)=3,COUNTIF(Jours_fériés,FP4+1)),FP28-HLOOKUP(FP4+2,Journalier_HLV_Inter,26,FALSE),IF(AND(WEEKDAY(FP4,2)=4,COUNTIF(Jours_fériés,FP4+1)),FP28-HLOOKUP(FP4+4,Journalier_HLV_Inter,26,FALSE),IF(AND(WEEKDAY(FP4,2)=4,COUNTIF(Jours_fériés,AND(FP4+1,FP4+4))),FP28-HLOOKUP(FP4+5,Journalier_HLV_Inter,26,FALSE),IF(AND(WEEKDAY(FP4,2)=5,COUNTIF(Jours_fériés,FP4+3)),FP28-HLOOKUP(FP4+4,Journalier_HLV_Inter,26,FALSE),IF(COUNTIF(Week_end,FP4),0,IF(COUNTIF(Jours_fériés,FP4),0,FP28-HLOOKUP(FP4+1,Journalier_HLV_Inter,26,FALSE)))))))))))))</f>
        <v>0</v>
      </c>
      <c r="FQ37" s="70">
        <f>IF(WEEKDAY(FQ4,2)=5,(FQ28-HLOOKUP(FQ4+3,Journalier_HLV_Inter,26,FALSE)),IF(AND(WEEKDAY(FQ4,2)=1,COUNTIF(Jours_fériés,AND(FQ4+1,IE+2))),FQ28-HLOOKUP(FQ4+3,Journalier_HLV_Inter,26,FALSE),IF(AND(WEEKDAY(FQ4,2)=1,COUNTIF(Jours_fériés,FQ4+1)),FQ28-HLOOKUP(FQ4+2,Journalier_HLV_Inter,26,FALSE),IF(AND(WEEKDAY(FQ4,2)=2,COUNTIF(Jours_fériés,AND(FQ4+1,FQ4+2))),FQ28-HLOOKUP(FQ4+3,Journalier_HLV_Inter,26,FALSE),IF(AND(WEEKDAY(FQ4,2)=2,COUNTIF(Jours_fériés,FQ4+1)),FQ28-HLOOKUP(FQ4+2,Journalier_HLV_Inter,26,FALSE),IF(AND(WEEKDAY(FQ4,2)=3,COUNTIF(Jours_fériés,AND(FQ4+1,FQ4+2))),FQ28-HLOOKUP(FQ4+5,Journalier_HLV_Inter,26,FALSE),IF(AND(WEEKDAY(FQ4,2)=3,COUNTIF(Jours_fériés,FQ4+1)),FQ28-HLOOKUP(FQ4+2,Journalier_HLV_Inter,26,FALSE),IF(AND(WEEKDAY(FQ4,2)=4,COUNTIF(Jours_fériés,FQ4+1)),FQ28-HLOOKUP(FQ4+4,Journalier_HLV_Inter,26,FALSE),IF(AND(WEEKDAY(FQ4,2)=4,COUNTIF(Jours_fériés,AND(FQ4+1,FQ4+4))),FQ28-HLOOKUP(FQ4+5,Journalier_HLV_Inter,26,FALSE),IF(AND(WEEKDAY(FQ4,2)=5,COUNTIF(Jours_fériés,FQ4+3)),FQ28-HLOOKUP(FQ4+4,Journalier_HLV_Inter,26,FALSE),IF(COUNTIF(Week_end,FQ4),0,IF(COUNTIF(Jours_fériés,FQ4),0,FQ28-HLOOKUP(FQ4+1,Journalier_HLV_Inter,26,FALSE)))))))))))))</f>
        <v>0</v>
      </c>
      <c r="FR37" s="70">
        <f>IF(WEEKDAY(FR4,2)=5,(FR28-HLOOKUP(FR4+3,Journalier_HLV_Inter,26,FALSE)),IF(AND(WEEKDAY(FR4,2)=1,COUNTIF(Jours_fériés,AND(FR4+1,IE+2))),FR28-HLOOKUP(FR4+3,Journalier_HLV_Inter,26,FALSE),IF(AND(WEEKDAY(FR4,2)=1,COUNTIF(Jours_fériés,FR4+1)),FR28-HLOOKUP(FR4+2,Journalier_HLV_Inter,26,FALSE),IF(AND(WEEKDAY(FR4,2)=2,COUNTIF(Jours_fériés,AND(FR4+1,FR4+2))),FR28-HLOOKUP(FR4+3,Journalier_HLV_Inter,26,FALSE),IF(AND(WEEKDAY(FR4,2)=2,COUNTIF(Jours_fériés,FR4+1)),FR28-HLOOKUP(FR4+2,Journalier_HLV_Inter,26,FALSE),IF(AND(WEEKDAY(FR4,2)=3,COUNTIF(Jours_fériés,AND(FR4+1,FR4+2))),FR28-HLOOKUP(FR4+5,Journalier_HLV_Inter,26,FALSE),IF(AND(WEEKDAY(FR4,2)=3,COUNTIF(Jours_fériés,FR4+1)),FR28-HLOOKUP(FR4+2,Journalier_HLV_Inter,26,FALSE),IF(AND(WEEKDAY(FR4,2)=4,COUNTIF(Jours_fériés,FR4+1)),FR28-HLOOKUP(FR4+4,Journalier_HLV_Inter,26,FALSE),IF(AND(WEEKDAY(FR4,2)=4,COUNTIF(Jours_fériés,AND(FR4+1,FR4+4))),FR28-HLOOKUP(FR4+5,Journalier_HLV_Inter,26,FALSE),IF(AND(WEEKDAY(FR4,2)=5,COUNTIF(Jours_fériés,FR4+3)),FR28-HLOOKUP(FR4+4,Journalier_HLV_Inter,26,FALSE),IF(COUNTIF(Week_end,FR4),0,IF(COUNTIF(Jours_fériés,FR4),0,FR28-HLOOKUP(FR4+1,Journalier_HLV_Inter,26,FALSE)))))))))))))</f>
        <v>0</v>
      </c>
      <c r="FS37" s="70">
        <f>IF(WEEKDAY(FS4,2)=5,(FS28-HLOOKUP(FS4+3,Journalier_HLV_Inter,26,FALSE)),IF(AND(WEEKDAY(FS4,2)=1,COUNTIF(Jours_fériés,AND(FS4+1,IE+2))),FS28-HLOOKUP(FS4+3,Journalier_HLV_Inter,26,FALSE),IF(AND(WEEKDAY(FS4,2)=1,COUNTIF(Jours_fériés,FS4+1)),FS28-HLOOKUP(FS4+2,Journalier_HLV_Inter,26,FALSE),IF(AND(WEEKDAY(FS4,2)=2,COUNTIF(Jours_fériés,AND(FS4+1,FS4+2))),FS28-HLOOKUP(FS4+3,Journalier_HLV_Inter,26,FALSE),IF(AND(WEEKDAY(FS4,2)=2,COUNTIF(Jours_fériés,FS4+1)),FS28-HLOOKUP(FS4+2,Journalier_HLV_Inter,26,FALSE),IF(AND(WEEKDAY(FS4,2)=3,COUNTIF(Jours_fériés,AND(FS4+1,FS4+2))),FS28-HLOOKUP(FS4+5,Journalier_HLV_Inter,26,FALSE),IF(AND(WEEKDAY(FS4,2)=3,COUNTIF(Jours_fériés,FS4+1)),FS28-HLOOKUP(FS4+2,Journalier_HLV_Inter,26,FALSE),IF(AND(WEEKDAY(FS4,2)=4,COUNTIF(Jours_fériés,FS4+1)),FS28-HLOOKUP(FS4+4,Journalier_HLV_Inter,26,FALSE),IF(AND(WEEKDAY(FS4,2)=4,COUNTIF(Jours_fériés,AND(FS4+1,FS4+4))),FS28-HLOOKUP(FS4+5,Journalier_HLV_Inter,26,FALSE),IF(AND(WEEKDAY(FS4,2)=5,COUNTIF(Jours_fériés,FS4+3)),FS28-HLOOKUP(FS4+4,Journalier_HLV_Inter,26,FALSE),IF(COUNTIF(Week_end,FS4),0,IF(COUNTIF(Jours_fériés,FS4),0,FS28-HLOOKUP(FS4+1,Journalier_HLV_Inter,26,FALSE)))))))))))))</f>
        <v>0</v>
      </c>
      <c r="FT37" s="70">
        <f>IF(WEEKDAY(FT4,2)=5,(FT28-HLOOKUP(FT4+3,Journalier_HLV_Inter,26,FALSE)),IF(AND(WEEKDAY(FT4,2)=1,COUNTIF(Jours_fériés,AND(FT4+1,IE+2))),FT28-HLOOKUP(FT4+3,Journalier_HLV_Inter,26,FALSE),IF(AND(WEEKDAY(FT4,2)=1,COUNTIF(Jours_fériés,FT4+1)),FT28-HLOOKUP(FT4+2,Journalier_HLV_Inter,26,FALSE),IF(AND(WEEKDAY(FT4,2)=2,COUNTIF(Jours_fériés,AND(FT4+1,FT4+2))),FT28-HLOOKUP(FT4+3,Journalier_HLV_Inter,26,FALSE),IF(AND(WEEKDAY(FT4,2)=2,COUNTIF(Jours_fériés,FT4+1)),FT28-HLOOKUP(FT4+2,Journalier_HLV_Inter,26,FALSE),IF(AND(WEEKDAY(FT4,2)=3,COUNTIF(Jours_fériés,AND(FT4+1,FT4+2))),FT28-HLOOKUP(FT4+5,Journalier_HLV_Inter,26,FALSE),IF(AND(WEEKDAY(FT4,2)=3,COUNTIF(Jours_fériés,FT4+1)),FT28-HLOOKUP(FT4+2,Journalier_HLV_Inter,26,FALSE),IF(AND(WEEKDAY(FT4,2)=4,COUNTIF(Jours_fériés,FT4+1)),FT28-HLOOKUP(FT4+4,Journalier_HLV_Inter,26,FALSE),IF(AND(WEEKDAY(FT4,2)=4,COUNTIF(Jours_fériés,AND(FT4+1,FT4+4))),FT28-HLOOKUP(FT4+5,Journalier_HLV_Inter,26,FALSE),IF(AND(WEEKDAY(FT4,2)=5,COUNTIF(Jours_fériés,FT4+3)),FT28-HLOOKUP(FT4+4,Journalier_HLV_Inter,26,FALSE),IF(COUNTIF(Week_end,FT4),0,IF(COUNTIF(Jours_fériés,FT4),0,FT28-HLOOKUP(FT4+1,Journalier_HLV_Inter,26,FALSE)))))))))))))</f>
        <v>0</v>
      </c>
      <c r="FU37" s="70">
        <f>IF(WEEKDAY(FU4,2)=5,(FU28-HLOOKUP(FU4+3,Journalier_HLV_Inter,26,FALSE)),IF(AND(WEEKDAY(FU4,2)=1,COUNTIF(Jours_fériés,AND(FU4+1,IE+2))),FU28-HLOOKUP(FU4+3,Journalier_HLV_Inter,26,FALSE),IF(AND(WEEKDAY(FU4,2)=1,COUNTIF(Jours_fériés,FU4+1)),FU28-HLOOKUP(FU4+2,Journalier_HLV_Inter,26,FALSE),IF(AND(WEEKDAY(FU4,2)=2,COUNTIF(Jours_fériés,AND(FU4+1,FU4+2))),FU28-HLOOKUP(FU4+3,Journalier_HLV_Inter,26,FALSE),IF(AND(WEEKDAY(FU4,2)=2,COUNTIF(Jours_fériés,FU4+1)),FU28-HLOOKUP(FU4+2,Journalier_HLV_Inter,26,FALSE),IF(AND(WEEKDAY(FU4,2)=3,COUNTIF(Jours_fériés,AND(FU4+1,FU4+2))),FU28-HLOOKUP(FU4+5,Journalier_HLV_Inter,26,FALSE),IF(AND(WEEKDAY(FU4,2)=3,COUNTIF(Jours_fériés,FU4+1)),FU28-HLOOKUP(FU4+2,Journalier_HLV_Inter,26,FALSE),IF(AND(WEEKDAY(FU4,2)=4,COUNTIF(Jours_fériés,FU4+1)),FU28-HLOOKUP(FU4+4,Journalier_HLV_Inter,26,FALSE),IF(AND(WEEKDAY(FU4,2)=4,COUNTIF(Jours_fériés,AND(FU4+1,FU4+4))),FU28-HLOOKUP(FU4+5,Journalier_HLV_Inter,26,FALSE),IF(AND(WEEKDAY(FU4,2)=5,COUNTIF(Jours_fériés,FU4+3)),FU28-HLOOKUP(FU4+4,Journalier_HLV_Inter,26,FALSE),IF(COUNTIF(Week_end,FU4),0,IF(COUNTIF(Jours_fériés,FU4),0,FU28-HLOOKUP(FU4+1,Journalier_HLV_Inter,26,FALSE)))))))))))))</f>
        <v>0</v>
      </c>
      <c r="FV37" s="70">
        <f>IF(WEEKDAY(FV4,2)=5,(FV28-HLOOKUP(FV4+3,Journalier_HLV_Inter,26,FALSE)),IF(AND(WEEKDAY(FV4,2)=1,COUNTIF(Jours_fériés,AND(FV4+1,IE+2))),FV28-HLOOKUP(FV4+3,Journalier_HLV_Inter,26,FALSE),IF(AND(WEEKDAY(FV4,2)=1,COUNTIF(Jours_fériés,FV4+1)),FV28-HLOOKUP(FV4+2,Journalier_HLV_Inter,26,FALSE),IF(AND(WEEKDAY(FV4,2)=2,COUNTIF(Jours_fériés,AND(FV4+1,FV4+2))),FV28-HLOOKUP(FV4+3,Journalier_HLV_Inter,26,FALSE),IF(AND(WEEKDAY(FV4,2)=2,COUNTIF(Jours_fériés,FV4+1)),FV28-HLOOKUP(FV4+2,Journalier_HLV_Inter,26,FALSE),IF(AND(WEEKDAY(FV4,2)=3,COUNTIF(Jours_fériés,AND(FV4+1,FV4+2))),FV28-HLOOKUP(FV4+5,Journalier_HLV_Inter,26,FALSE),IF(AND(WEEKDAY(FV4,2)=3,COUNTIF(Jours_fériés,FV4+1)),FV28-HLOOKUP(FV4+2,Journalier_HLV_Inter,26,FALSE),IF(AND(WEEKDAY(FV4,2)=4,COUNTIF(Jours_fériés,FV4+1)),FV28-HLOOKUP(FV4+4,Journalier_HLV_Inter,26,FALSE),IF(AND(WEEKDAY(FV4,2)=4,COUNTIF(Jours_fériés,AND(FV4+1,FV4+4))),FV28-HLOOKUP(FV4+5,Journalier_HLV_Inter,26,FALSE),IF(AND(WEEKDAY(FV4,2)=5,COUNTIF(Jours_fériés,FV4+3)),FV28-HLOOKUP(FV4+4,Journalier_HLV_Inter,26,FALSE),IF(COUNTIF(Week_end,FV4),0,IF(COUNTIF(Jours_fériés,FV4),0,FV28-HLOOKUP(FV4+1,Journalier_HLV_Inter,26,FALSE)))))))))))))</f>
        <v>0</v>
      </c>
      <c r="FW37" s="70">
        <f>IF(WEEKDAY(FW4,2)=5,(FW28-HLOOKUP(FW4+3,Journalier_HLV_Inter,26,FALSE)),IF(AND(WEEKDAY(FW4,2)=1,COUNTIF(Jours_fériés,AND(FW4+1,IE+2))),FW28-HLOOKUP(FW4+3,Journalier_HLV_Inter,26,FALSE),IF(AND(WEEKDAY(FW4,2)=1,COUNTIF(Jours_fériés,FW4+1)),FW28-HLOOKUP(FW4+2,Journalier_HLV_Inter,26,FALSE),IF(AND(WEEKDAY(FW4,2)=2,COUNTIF(Jours_fériés,AND(FW4+1,FW4+2))),FW28-HLOOKUP(FW4+3,Journalier_HLV_Inter,26,FALSE),IF(AND(WEEKDAY(FW4,2)=2,COUNTIF(Jours_fériés,FW4+1)),FW28-HLOOKUP(FW4+2,Journalier_HLV_Inter,26,FALSE),IF(AND(WEEKDAY(FW4,2)=3,COUNTIF(Jours_fériés,AND(FW4+1,FW4+2))),FW28-HLOOKUP(FW4+5,Journalier_HLV_Inter,26,FALSE),IF(AND(WEEKDAY(FW4,2)=3,COUNTIF(Jours_fériés,FW4+1)),FW28-HLOOKUP(FW4+2,Journalier_HLV_Inter,26,FALSE),IF(AND(WEEKDAY(FW4,2)=4,COUNTIF(Jours_fériés,FW4+1)),FW28-HLOOKUP(FW4+4,Journalier_HLV_Inter,26,FALSE),IF(AND(WEEKDAY(FW4,2)=4,COUNTIF(Jours_fériés,AND(FW4+1,FW4+4))),FW28-HLOOKUP(FW4+5,Journalier_HLV_Inter,26,FALSE),IF(AND(WEEKDAY(FW4,2)=5,COUNTIF(Jours_fériés,FW4+3)),FW28-HLOOKUP(FW4+4,Journalier_HLV_Inter,26,FALSE),IF(COUNTIF(Week_end,FW4),0,IF(COUNTIF(Jours_fériés,FW4),0,FW28-HLOOKUP(FW4+1,Journalier_HLV_Inter,26,FALSE)))))))))))))</f>
        <v>0</v>
      </c>
      <c r="FX37" s="70">
        <f>IF(WEEKDAY(FX4,2)=5,(FX28-HLOOKUP(FX4+3,Journalier_HLV_Inter,26,FALSE)),IF(AND(WEEKDAY(FX4,2)=1,COUNTIF(Jours_fériés,AND(FX4+1,IE+2))),FX28-HLOOKUP(FX4+3,Journalier_HLV_Inter,26,FALSE),IF(AND(WEEKDAY(FX4,2)=1,COUNTIF(Jours_fériés,FX4+1)),FX28-HLOOKUP(FX4+2,Journalier_HLV_Inter,26,FALSE),IF(AND(WEEKDAY(FX4,2)=2,COUNTIF(Jours_fériés,AND(FX4+1,FX4+2))),FX28-HLOOKUP(FX4+3,Journalier_HLV_Inter,26,FALSE),IF(AND(WEEKDAY(FX4,2)=2,COUNTIF(Jours_fériés,FX4+1)),FX28-HLOOKUP(FX4+2,Journalier_HLV_Inter,26,FALSE),IF(AND(WEEKDAY(FX4,2)=3,COUNTIF(Jours_fériés,AND(FX4+1,FX4+2))),FX28-HLOOKUP(FX4+5,Journalier_HLV_Inter,26,FALSE),IF(AND(WEEKDAY(FX4,2)=3,COUNTIF(Jours_fériés,FX4+1)),FX28-HLOOKUP(FX4+2,Journalier_HLV_Inter,26,FALSE),IF(AND(WEEKDAY(FX4,2)=4,COUNTIF(Jours_fériés,FX4+1)),FX28-HLOOKUP(FX4+4,Journalier_HLV_Inter,26,FALSE),IF(AND(WEEKDAY(FX4,2)=4,COUNTIF(Jours_fériés,AND(FX4+1,FX4+4))),FX28-HLOOKUP(FX4+5,Journalier_HLV_Inter,26,FALSE),IF(AND(WEEKDAY(FX4,2)=5,COUNTIF(Jours_fériés,FX4+3)),FX28-HLOOKUP(FX4+4,Journalier_HLV_Inter,26,FALSE),IF(COUNTIF(Week_end,FX4),0,IF(COUNTIF(Jours_fériés,FX4),0,FX28-HLOOKUP(FX4+1,Journalier_HLV_Inter,26,FALSE)))))))))))))</f>
        <v>0</v>
      </c>
      <c r="FY37" s="70">
        <f>IF(WEEKDAY(FY4,2)=5,(FY28-HLOOKUP(FY4+3,Journalier_HLV_Inter,26,FALSE)),IF(AND(WEEKDAY(FY4,2)=1,COUNTIF(Jours_fériés,AND(FY4+1,IE+2))),FY28-HLOOKUP(FY4+3,Journalier_HLV_Inter,26,FALSE),IF(AND(WEEKDAY(FY4,2)=1,COUNTIF(Jours_fériés,FY4+1)),FY28-HLOOKUP(FY4+2,Journalier_HLV_Inter,26,FALSE),IF(AND(WEEKDAY(FY4,2)=2,COUNTIF(Jours_fériés,AND(FY4+1,FY4+2))),FY28-HLOOKUP(FY4+3,Journalier_HLV_Inter,26,FALSE),IF(AND(WEEKDAY(FY4,2)=2,COUNTIF(Jours_fériés,FY4+1)),FY28-HLOOKUP(FY4+2,Journalier_HLV_Inter,26,FALSE),IF(AND(WEEKDAY(FY4,2)=3,COUNTIF(Jours_fériés,AND(FY4+1,FY4+2))),FY28-HLOOKUP(FY4+5,Journalier_HLV_Inter,26,FALSE),IF(AND(WEEKDAY(FY4,2)=3,COUNTIF(Jours_fériés,FY4+1)),FY28-HLOOKUP(FY4+2,Journalier_HLV_Inter,26,FALSE),IF(AND(WEEKDAY(FY4,2)=4,COUNTIF(Jours_fériés,FY4+1)),FY28-HLOOKUP(FY4+4,Journalier_HLV_Inter,26,FALSE),IF(AND(WEEKDAY(FY4,2)=4,COUNTIF(Jours_fériés,AND(FY4+1,FY4+4))),FY28-HLOOKUP(FY4+5,Journalier_HLV_Inter,26,FALSE),IF(AND(WEEKDAY(FY4,2)=5,COUNTIF(Jours_fériés,FY4+3)),FY28-HLOOKUP(FY4+4,Journalier_HLV_Inter,26,FALSE),IF(COUNTIF(Week_end,FY4),0,IF(COUNTIF(Jours_fériés,FY4),0,FY28-HLOOKUP(FY4+1,Journalier_HLV_Inter,26,FALSE)))))))))))))</f>
        <v>0</v>
      </c>
      <c r="FZ37" s="70">
        <f>IF(WEEKDAY(FZ4,2)=5,(FZ28-HLOOKUP(FZ4+3,Journalier_HLV_Inter,26,FALSE)),IF(AND(WEEKDAY(FZ4,2)=1,COUNTIF(Jours_fériés,AND(FZ4+1,IE+2))),FZ28-HLOOKUP(FZ4+3,Journalier_HLV_Inter,26,FALSE),IF(AND(WEEKDAY(FZ4,2)=1,COUNTIF(Jours_fériés,FZ4+1)),FZ28-HLOOKUP(FZ4+2,Journalier_HLV_Inter,26,FALSE),IF(AND(WEEKDAY(FZ4,2)=2,COUNTIF(Jours_fériés,AND(FZ4+1,FZ4+2))),FZ28-HLOOKUP(FZ4+3,Journalier_HLV_Inter,26,FALSE),IF(AND(WEEKDAY(FZ4,2)=2,COUNTIF(Jours_fériés,FZ4+1)),FZ28-HLOOKUP(FZ4+2,Journalier_HLV_Inter,26,FALSE),IF(AND(WEEKDAY(FZ4,2)=3,COUNTIF(Jours_fériés,AND(FZ4+1,FZ4+2))),FZ28-HLOOKUP(FZ4+5,Journalier_HLV_Inter,26,FALSE),IF(AND(WEEKDAY(FZ4,2)=3,COUNTIF(Jours_fériés,FZ4+1)),FZ28-HLOOKUP(FZ4+2,Journalier_HLV_Inter,26,FALSE),IF(AND(WEEKDAY(FZ4,2)=4,COUNTIF(Jours_fériés,FZ4+1)),FZ28-HLOOKUP(FZ4+4,Journalier_HLV_Inter,26,FALSE),IF(AND(WEEKDAY(FZ4,2)=4,COUNTIF(Jours_fériés,AND(FZ4+1,FZ4+4))),FZ28-HLOOKUP(FZ4+5,Journalier_HLV_Inter,26,FALSE),IF(AND(WEEKDAY(FZ4,2)=5,COUNTIF(Jours_fériés,FZ4+3)),FZ28-HLOOKUP(FZ4+4,Journalier_HLV_Inter,26,FALSE),IF(COUNTIF(Week_end,FZ4),0,IF(COUNTIF(Jours_fériés,FZ4),0,FZ28-HLOOKUP(FZ4+1,Journalier_HLV_Inter,26,FALSE)))))))))))))</f>
        <v>0</v>
      </c>
      <c r="GA37" s="70">
        <f>IF(WEEKDAY(GA4,2)=5,(GA28-HLOOKUP(GA4+3,Journalier_HLV_Inter,26,FALSE)),IF(AND(WEEKDAY(GA4,2)=1,COUNTIF(Jours_fériés,AND(GA4+1,IE+2))),GA28-HLOOKUP(GA4+3,Journalier_HLV_Inter,26,FALSE),IF(AND(WEEKDAY(GA4,2)=1,COUNTIF(Jours_fériés,GA4+1)),GA28-HLOOKUP(GA4+2,Journalier_HLV_Inter,26,FALSE),IF(AND(WEEKDAY(GA4,2)=2,COUNTIF(Jours_fériés,AND(GA4+1,GA4+2))),GA28-HLOOKUP(GA4+3,Journalier_HLV_Inter,26,FALSE),IF(AND(WEEKDAY(GA4,2)=2,COUNTIF(Jours_fériés,GA4+1)),GA28-HLOOKUP(GA4+2,Journalier_HLV_Inter,26,FALSE),IF(AND(WEEKDAY(GA4,2)=3,COUNTIF(Jours_fériés,AND(GA4+1,GA4+2))),GA28-HLOOKUP(GA4+5,Journalier_HLV_Inter,26,FALSE),IF(AND(WEEKDAY(GA4,2)=3,COUNTIF(Jours_fériés,GA4+1)),GA28-HLOOKUP(GA4+2,Journalier_HLV_Inter,26,FALSE),IF(AND(WEEKDAY(GA4,2)=4,COUNTIF(Jours_fériés,GA4+1)),GA28-HLOOKUP(GA4+4,Journalier_HLV_Inter,26,FALSE),IF(AND(WEEKDAY(GA4,2)=4,COUNTIF(Jours_fériés,AND(GA4+1,GA4+4))),GA28-HLOOKUP(GA4+5,Journalier_HLV_Inter,26,FALSE),IF(AND(WEEKDAY(GA4,2)=5,COUNTIF(Jours_fériés,GA4+3)),GA28-HLOOKUP(GA4+4,Journalier_HLV_Inter,26,FALSE),IF(COUNTIF(Week_end,GA4),0,IF(COUNTIF(Jours_fériés,GA4),0,GA28-HLOOKUP(GA4+1,Journalier_HLV_Inter,26,FALSE)))))))))))))</f>
        <v>0</v>
      </c>
      <c r="GB37" s="70">
        <f>IF(WEEKDAY(GB4,2)=5,(GB28-HLOOKUP(GB4+3,Journalier_HLV_Inter,26,FALSE)),IF(AND(WEEKDAY(GB4,2)=1,COUNTIF(Jours_fériés,AND(GB4+1,IE+2))),GB28-HLOOKUP(GB4+3,Journalier_HLV_Inter,26,FALSE),IF(AND(WEEKDAY(GB4,2)=1,COUNTIF(Jours_fériés,GB4+1)),GB28-HLOOKUP(GB4+2,Journalier_HLV_Inter,26,FALSE),IF(AND(WEEKDAY(GB4,2)=2,COUNTIF(Jours_fériés,AND(GB4+1,GB4+2))),GB28-HLOOKUP(GB4+3,Journalier_HLV_Inter,26,FALSE),IF(AND(WEEKDAY(GB4,2)=2,COUNTIF(Jours_fériés,GB4+1)),GB28-HLOOKUP(GB4+2,Journalier_HLV_Inter,26,FALSE),IF(AND(WEEKDAY(GB4,2)=3,COUNTIF(Jours_fériés,AND(GB4+1,GB4+2))),GB28-HLOOKUP(GB4+5,Journalier_HLV_Inter,26,FALSE),IF(AND(WEEKDAY(GB4,2)=3,COUNTIF(Jours_fériés,GB4+1)),GB28-HLOOKUP(GB4+2,Journalier_HLV_Inter,26,FALSE),IF(AND(WEEKDAY(GB4,2)=4,COUNTIF(Jours_fériés,GB4+1)),GB28-HLOOKUP(GB4+4,Journalier_HLV_Inter,26,FALSE),IF(AND(WEEKDAY(GB4,2)=4,COUNTIF(Jours_fériés,AND(GB4+1,GB4+4))),GB28-HLOOKUP(GB4+5,Journalier_HLV_Inter,26,FALSE),IF(AND(WEEKDAY(GB4,2)=5,COUNTIF(Jours_fériés,GB4+3)),GB28-HLOOKUP(GB4+4,Journalier_HLV_Inter,26,FALSE),IF(COUNTIF(Week_end,GB4),0,IF(COUNTIF(Jours_fériés,GB4),0,GB28-HLOOKUP(GB4+1,Journalier_HLV_Inter,26,FALSE)))))))))))))</f>
        <v>0</v>
      </c>
      <c r="GC37" s="70">
        <f>IF(WEEKDAY(GC4,2)=5,(GC28-HLOOKUP(GC4+3,Journalier_HLV_Inter,26,FALSE)),IF(AND(WEEKDAY(GC4,2)=1,COUNTIF(Jours_fériés,AND(GC4+1,IE+2))),GC28-HLOOKUP(GC4+3,Journalier_HLV_Inter,26,FALSE),IF(AND(WEEKDAY(GC4,2)=1,COUNTIF(Jours_fériés,GC4+1)),GC28-HLOOKUP(GC4+2,Journalier_HLV_Inter,26,FALSE),IF(AND(WEEKDAY(GC4,2)=2,COUNTIF(Jours_fériés,AND(GC4+1,GC4+2))),GC28-HLOOKUP(GC4+3,Journalier_HLV_Inter,26,FALSE),IF(AND(WEEKDAY(GC4,2)=2,COUNTIF(Jours_fériés,GC4+1)),GC28-HLOOKUP(GC4+2,Journalier_HLV_Inter,26,FALSE),IF(AND(WEEKDAY(GC4,2)=3,COUNTIF(Jours_fériés,AND(GC4+1,GC4+2))),GC28-HLOOKUP(GC4+5,Journalier_HLV_Inter,26,FALSE),IF(AND(WEEKDAY(GC4,2)=3,COUNTIF(Jours_fériés,GC4+1)),GC28-HLOOKUP(GC4+2,Journalier_HLV_Inter,26,FALSE),IF(AND(WEEKDAY(GC4,2)=4,COUNTIF(Jours_fériés,GC4+1)),GC28-HLOOKUP(GC4+4,Journalier_HLV_Inter,26,FALSE),IF(AND(WEEKDAY(GC4,2)=4,COUNTIF(Jours_fériés,AND(GC4+1,GC4+4))),GC28-HLOOKUP(GC4+5,Journalier_HLV_Inter,26,FALSE),IF(AND(WEEKDAY(GC4,2)=5,COUNTIF(Jours_fériés,GC4+3)),GC28-HLOOKUP(GC4+4,Journalier_HLV_Inter,26,FALSE),IF(COUNTIF(Week_end,GC4),0,IF(COUNTIF(Jours_fériés,GC4),0,GC28-HLOOKUP(GC4+1,Journalier_HLV_Inter,26,FALSE)))))))))))))</f>
        <v>0</v>
      </c>
      <c r="GD37" s="70">
        <f>IF(WEEKDAY(GD4,2)=5,(GD28-HLOOKUP(GD4+3,Journalier_HLV_Inter,26,FALSE)),IF(AND(WEEKDAY(GD4,2)=1,COUNTIF(Jours_fériés,AND(GD4+1,IE+2))),GD28-HLOOKUP(GD4+3,Journalier_HLV_Inter,26,FALSE),IF(AND(WEEKDAY(GD4,2)=1,COUNTIF(Jours_fériés,GD4+1)),GD28-HLOOKUP(GD4+2,Journalier_HLV_Inter,26,FALSE),IF(AND(WEEKDAY(GD4,2)=2,COUNTIF(Jours_fériés,AND(GD4+1,GD4+2))),GD28-HLOOKUP(GD4+3,Journalier_HLV_Inter,26,FALSE),IF(AND(WEEKDAY(GD4,2)=2,COUNTIF(Jours_fériés,GD4+1)),GD28-HLOOKUP(GD4+2,Journalier_HLV_Inter,26,FALSE),IF(AND(WEEKDAY(GD4,2)=3,COUNTIF(Jours_fériés,AND(GD4+1,GD4+2))),GD28-HLOOKUP(GD4+5,Journalier_HLV_Inter,26,FALSE),IF(AND(WEEKDAY(GD4,2)=3,COUNTIF(Jours_fériés,GD4+1)),GD28-HLOOKUP(GD4+2,Journalier_HLV_Inter,26,FALSE),IF(AND(WEEKDAY(GD4,2)=4,COUNTIF(Jours_fériés,GD4+1)),GD28-HLOOKUP(GD4+4,Journalier_HLV_Inter,26,FALSE),IF(AND(WEEKDAY(GD4,2)=4,COUNTIF(Jours_fériés,AND(GD4+1,GD4+4))),GD28-HLOOKUP(GD4+5,Journalier_HLV_Inter,26,FALSE),IF(AND(WEEKDAY(GD4,2)=5,COUNTIF(Jours_fériés,GD4+3)),GD28-HLOOKUP(GD4+4,Journalier_HLV_Inter,26,FALSE),IF(COUNTIF(Week_end,GD4),0,IF(COUNTIF(Jours_fériés,GD4),0,GD28-HLOOKUP(GD4+1,Journalier_HLV_Inter,26,FALSE)))))))))))))</f>
        <v>0</v>
      </c>
      <c r="GE37" s="70">
        <f>IF(WEEKDAY(GE4,2)=5,(GE28-HLOOKUP(GE4+3,Journalier_HLV_Inter,26,FALSE)),IF(AND(WEEKDAY(GE4,2)=1,COUNTIF(Jours_fériés,AND(GE4+1,IE+2))),GE28-HLOOKUP(GE4+3,Journalier_HLV_Inter,26,FALSE),IF(AND(WEEKDAY(GE4,2)=1,COUNTIF(Jours_fériés,GE4+1)),GE28-HLOOKUP(GE4+2,Journalier_HLV_Inter,26,FALSE),IF(AND(WEEKDAY(GE4,2)=2,COUNTIF(Jours_fériés,AND(GE4+1,GE4+2))),GE28-HLOOKUP(GE4+3,Journalier_HLV_Inter,26,FALSE),IF(AND(WEEKDAY(GE4,2)=2,COUNTIF(Jours_fériés,GE4+1)),GE28-HLOOKUP(GE4+2,Journalier_HLV_Inter,26,FALSE),IF(AND(WEEKDAY(GE4,2)=3,COUNTIF(Jours_fériés,AND(GE4+1,GE4+2))),GE28-HLOOKUP(GE4+5,Journalier_HLV_Inter,26,FALSE),IF(AND(WEEKDAY(GE4,2)=3,COUNTIF(Jours_fériés,GE4+1)),GE28-HLOOKUP(GE4+2,Journalier_HLV_Inter,26,FALSE),IF(AND(WEEKDAY(GE4,2)=4,COUNTIF(Jours_fériés,GE4+1)),GE28-HLOOKUP(GE4+4,Journalier_HLV_Inter,26,FALSE),IF(AND(WEEKDAY(GE4,2)=4,COUNTIF(Jours_fériés,AND(GE4+1,GE4+4))),GE28-HLOOKUP(GE4+5,Journalier_HLV_Inter,26,FALSE),IF(AND(WEEKDAY(GE4,2)=5,COUNTIF(Jours_fériés,GE4+3)),GE28-HLOOKUP(GE4+4,Journalier_HLV_Inter,26,FALSE),IF(COUNTIF(Week_end,GE4),0,IF(COUNTIF(Jours_fériés,GE4),0,GE28-HLOOKUP(GE4+1,Journalier_HLV_Inter,26,FALSE)))))))))))))</f>
        <v>0</v>
      </c>
      <c r="GF37" s="70">
        <f>IF(WEEKDAY(GF4,2)=5,(GF28-HLOOKUP(GF4+3,Journalier_HLV_Inter,26,FALSE)),IF(AND(WEEKDAY(GF4,2)=1,COUNTIF(Jours_fériés,AND(GF4+1,IE+2))),GF28-HLOOKUP(GF4+3,Journalier_HLV_Inter,26,FALSE),IF(AND(WEEKDAY(GF4,2)=1,COUNTIF(Jours_fériés,GF4+1)),GF28-HLOOKUP(GF4+2,Journalier_HLV_Inter,26,FALSE),IF(AND(WEEKDAY(GF4,2)=2,COUNTIF(Jours_fériés,AND(GF4+1,GF4+2))),GF28-HLOOKUP(GF4+3,Journalier_HLV_Inter,26,FALSE),IF(AND(WEEKDAY(GF4,2)=2,COUNTIF(Jours_fériés,GF4+1)),GF28-HLOOKUP(GF4+2,Journalier_HLV_Inter,26,FALSE),IF(AND(WEEKDAY(GF4,2)=3,COUNTIF(Jours_fériés,AND(GF4+1,GF4+2))),GF28-HLOOKUP(GF4+5,Journalier_HLV_Inter,26,FALSE),IF(AND(WEEKDAY(GF4,2)=3,COUNTIF(Jours_fériés,GF4+1)),GF28-HLOOKUP(GF4+2,Journalier_HLV_Inter,26,FALSE),IF(AND(WEEKDAY(GF4,2)=4,COUNTIF(Jours_fériés,GF4+1)),GF28-HLOOKUP(GF4+4,Journalier_HLV_Inter,26,FALSE),IF(AND(WEEKDAY(GF4,2)=4,COUNTIF(Jours_fériés,AND(GF4+1,GF4+4))),GF28-HLOOKUP(GF4+5,Journalier_HLV_Inter,26,FALSE),IF(AND(WEEKDAY(GF4,2)=5,COUNTIF(Jours_fériés,GF4+3)),GF28-HLOOKUP(GF4+4,Journalier_HLV_Inter,26,FALSE),IF(COUNTIF(Week_end,GF4),0,IF(COUNTIF(Jours_fériés,GF4),0,GF28-HLOOKUP(GF4+1,Journalier_HLV_Inter,26,FALSE)))))))))))))</f>
        <v>0</v>
      </c>
      <c r="GG37" s="70">
        <f>IF(WEEKDAY(GG4,2)=5,(GG28-HLOOKUP(GG4+3,Journalier_HLV_Inter,26,FALSE)),IF(AND(WEEKDAY(GG4,2)=1,COUNTIF(Jours_fériés,AND(GG4+1,IE+2))),GG28-HLOOKUP(GG4+3,Journalier_HLV_Inter,26,FALSE),IF(AND(WEEKDAY(GG4,2)=1,COUNTIF(Jours_fériés,GG4+1)),GG28-HLOOKUP(GG4+2,Journalier_HLV_Inter,26,FALSE),IF(AND(WEEKDAY(GG4,2)=2,COUNTIF(Jours_fériés,AND(GG4+1,GG4+2))),GG28-HLOOKUP(GG4+3,Journalier_HLV_Inter,26,FALSE),IF(AND(WEEKDAY(GG4,2)=2,COUNTIF(Jours_fériés,GG4+1)),GG28-HLOOKUP(GG4+2,Journalier_HLV_Inter,26,FALSE),IF(AND(WEEKDAY(GG4,2)=3,COUNTIF(Jours_fériés,AND(GG4+1,GG4+2))),GG28-HLOOKUP(GG4+5,Journalier_HLV_Inter,26,FALSE),IF(AND(WEEKDAY(GG4,2)=3,COUNTIF(Jours_fériés,GG4+1)),GG28-HLOOKUP(GG4+2,Journalier_HLV_Inter,26,FALSE),IF(AND(WEEKDAY(GG4,2)=4,COUNTIF(Jours_fériés,GG4+1)),GG28-HLOOKUP(GG4+4,Journalier_HLV_Inter,26,FALSE),IF(AND(WEEKDAY(GG4,2)=4,COUNTIF(Jours_fériés,AND(GG4+1,GG4+4))),GG28-HLOOKUP(GG4+5,Journalier_HLV_Inter,26,FALSE),IF(AND(WEEKDAY(GG4,2)=5,COUNTIF(Jours_fériés,GG4+3)),GG28-HLOOKUP(GG4+4,Journalier_HLV_Inter,26,FALSE),IF(COUNTIF(Week_end,GG4),0,IF(COUNTIF(Jours_fériés,GG4),0,GG28-HLOOKUP(GG4+1,Journalier_HLV_Inter,26,FALSE)))))))))))))</f>
        <v>0</v>
      </c>
      <c r="GH37" s="70">
        <f>IF(WEEKDAY(GH4,2)=5,(GH28-HLOOKUP(GH4+3,Journalier_HLV_Inter,26,FALSE)),IF(AND(WEEKDAY(GH4,2)=1,COUNTIF(Jours_fériés,AND(GH4+1,IE+2))),GH28-HLOOKUP(GH4+3,Journalier_HLV_Inter,26,FALSE),IF(AND(WEEKDAY(GH4,2)=1,COUNTIF(Jours_fériés,GH4+1)),GH28-HLOOKUP(GH4+2,Journalier_HLV_Inter,26,FALSE),IF(AND(WEEKDAY(GH4,2)=2,COUNTIF(Jours_fériés,AND(GH4+1,GH4+2))),GH28-HLOOKUP(GH4+3,Journalier_HLV_Inter,26,FALSE),IF(AND(WEEKDAY(GH4,2)=2,COUNTIF(Jours_fériés,GH4+1)),GH28-HLOOKUP(GH4+2,Journalier_HLV_Inter,26,FALSE),IF(AND(WEEKDAY(GH4,2)=3,COUNTIF(Jours_fériés,AND(GH4+1,GH4+2))),GH28-HLOOKUP(GH4+5,Journalier_HLV_Inter,26,FALSE),IF(AND(WEEKDAY(GH4,2)=3,COUNTIF(Jours_fériés,GH4+1)),GH28-HLOOKUP(GH4+2,Journalier_HLV_Inter,26,FALSE),IF(AND(WEEKDAY(GH4,2)=4,COUNTIF(Jours_fériés,GH4+1)),GH28-HLOOKUP(GH4+4,Journalier_HLV_Inter,26,FALSE),IF(AND(WEEKDAY(GH4,2)=4,COUNTIF(Jours_fériés,AND(GH4+1,GH4+4))),GH28-HLOOKUP(GH4+5,Journalier_HLV_Inter,26,FALSE),IF(AND(WEEKDAY(GH4,2)=5,COUNTIF(Jours_fériés,GH4+3)),GH28-HLOOKUP(GH4+4,Journalier_HLV_Inter,26,FALSE),IF(COUNTIF(Week_end,GH4),0,IF(COUNTIF(Jours_fériés,GH4),0,GH28-HLOOKUP(GH4+1,Journalier_HLV_Inter,26,FALSE)))))))))))))</f>
        <v>0</v>
      </c>
      <c r="GI37" s="70">
        <f>IF(WEEKDAY(GI4,2)=5,(GI28-HLOOKUP(GI4+3,Journalier_HLV_Inter,26,FALSE)),IF(AND(WEEKDAY(GI4,2)=1,COUNTIF(Jours_fériés,AND(GI4+1,IE+2))),GI28-HLOOKUP(GI4+3,Journalier_HLV_Inter,26,FALSE),IF(AND(WEEKDAY(GI4,2)=1,COUNTIF(Jours_fériés,GI4+1)),GI28-HLOOKUP(GI4+2,Journalier_HLV_Inter,26,FALSE),IF(AND(WEEKDAY(GI4,2)=2,COUNTIF(Jours_fériés,AND(GI4+1,GI4+2))),GI28-HLOOKUP(GI4+3,Journalier_HLV_Inter,26,FALSE),IF(AND(WEEKDAY(GI4,2)=2,COUNTIF(Jours_fériés,GI4+1)),GI28-HLOOKUP(GI4+2,Journalier_HLV_Inter,26,FALSE),IF(AND(WEEKDAY(GI4,2)=3,COUNTIF(Jours_fériés,AND(GI4+1,GI4+2))),GI28-HLOOKUP(GI4+5,Journalier_HLV_Inter,26,FALSE),IF(AND(WEEKDAY(GI4,2)=3,COUNTIF(Jours_fériés,GI4+1)),GI28-HLOOKUP(GI4+2,Journalier_HLV_Inter,26,FALSE),IF(AND(WEEKDAY(GI4,2)=4,COUNTIF(Jours_fériés,GI4+1)),GI28-HLOOKUP(GI4+4,Journalier_HLV_Inter,26,FALSE),IF(AND(WEEKDAY(GI4,2)=4,COUNTIF(Jours_fériés,AND(GI4+1,GI4+4))),GI28-HLOOKUP(GI4+5,Journalier_HLV_Inter,26,FALSE),IF(AND(WEEKDAY(GI4,2)=5,COUNTIF(Jours_fériés,GI4+3)),GI28-HLOOKUP(GI4+4,Journalier_HLV_Inter,26,FALSE),IF(COUNTIF(Week_end,GI4),0,IF(COUNTIF(Jours_fériés,GI4),0,GI28-HLOOKUP(GI4+1,Journalier_HLV_Inter,26,FALSE)))))))))))))</f>
        <v>0</v>
      </c>
      <c r="GJ37" s="70">
        <f>IF(WEEKDAY(GJ4,2)=5,(GJ28-HLOOKUP(GJ4+3,Journalier_HLV_Inter,26,FALSE)),IF(AND(WEEKDAY(GJ4,2)=1,COUNTIF(Jours_fériés,AND(GJ4+1,IE+2))),GJ28-HLOOKUP(GJ4+3,Journalier_HLV_Inter,26,FALSE),IF(AND(WEEKDAY(GJ4,2)=1,COUNTIF(Jours_fériés,GJ4+1)),GJ28-HLOOKUP(GJ4+2,Journalier_HLV_Inter,26,FALSE),IF(AND(WEEKDAY(GJ4,2)=2,COUNTIF(Jours_fériés,AND(GJ4+1,GJ4+2))),GJ28-HLOOKUP(GJ4+3,Journalier_HLV_Inter,26,FALSE),IF(AND(WEEKDAY(GJ4,2)=2,COUNTIF(Jours_fériés,GJ4+1)),GJ28-HLOOKUP(GJ4+2,Journalier_HLV_Inter,26,FALSE),IF(AND(WEEKDAY(GJ4,2)=3,COUNTIF(Jours_fériés,AND(GJ4+1,GJ4+2))),GJ28-HLOOKUP(GJ4+5,Journalier_HLV_Inter,26,FALSE),IF(AND(WEEKDAY(GJ4,2)=3,COUNTIF(Jours_fériés,GJ4+1)),GJ28-HLOOKUP(GJ4+2,Journalier_HLV_Inter,26,FALSE),IF(AND(WEEKDAY(GJ4,2)=4,COUNTIF(Jours_fériés,GJ4+1)),GJ28-HLOOKUP(GJ4+4,Journalier_HLV_Inter,26,FALSE),IF(AND(WEEKDAY(GJ4,2)=4,COUNTIF(Jours_fériés,AND(GJ4+1,GJ4+4))),GJ28-HLOOKUP(GJ4+5,Journalier_HLV_Inter,26,FALSE),IF(AND(WEEKDAY(GJ4,2)=5,COUNTIF(Jours_fériés,GJ4+3)),GJ28-HLOOKUP(GJ4+4,Journalier_HLV_Inter,26,FALSE),IF(COUNTIF(Week_end,GJ4),0,IF(COUNTIF(Jours_fériés,GJ4),0,GJ28-HLOOKUP(GJ4+1,Journalier_HLV_Inter,26,FALSE)))))))))))))</f>
        <v>0</v>
      </c>
      <c r="GK37" s="70">
        <f>IF(WEEKDAY(GK4,2)=5,(GK28-HLOOKUP(GK4+3,Journalier_HLV_Inter,26,FALSE)),IF(AND(WEEKDAY(GK4,2)=1,COUNTIF(Jours_fériés,AND(GK4+1,IE+2))),GK28-HLOOKUP(GK4+3,Journalier_HLV_Inter,26,FALSE),IF(AND(WEEKDAY(GK4,2)=1,COUNTIF(Jours_fériés,GK4+1)),GK28-HLOOKUP(GK4+2,Journalier_HLV_Inter,26,FALSE),IF(AND(WEEKDAY(GK4,2)=2,COUNTIF(Jours_fériés,AND(GK4+1,GK4+2))),GK28-HLOOKUP(GK4+3,Journalier_HLV_Inter,26,FALSE),IF(AND(WEEKDAY(GK4,2)=2,COUNTIF(Jours_fériés,GK4+1)),GK28-HLOOKUP(GK4+2,Journalier_HLV_Inter,26,FALSE),IF(AND(WEEKDAY(GK4,2)=3,COUNTIF(Jours_fériés,AND(GK4+1,GK4+2))),GK28-HLOOKUP(GK4+5,Journalier_HLV_Inter,26,FALSE),IF(AND(WEEKDAY(GK4,2)=3,COUNTIF(Jours_fériés,GK4+1)),GK28-HLOOKUP(GK4+2,Journalier_HLV_Inter,26,FALSE),IF(AND(WEEKDAY(GK4,2)=4,COUNTIF(Jours_fériés,GK4+1)),GK28-HLOOKUP(GK4+4,Journalier_HLV_Inter,26,FALSE),IF(AND(WEEKDAY(GK4,2)=4,COUNTIF(Jours_fériés,AND(GK4+1,GK4+4))),GK28-HLOOKUP(GK4+5,Journalier_HLV_Inter,26,FALSE),IF(AND(WEEKDAY(GK4,2)=5,COUNTIF(Jours_fériés,GK4+3)),GK28-HLOOKUP(GK4+4,Journalier_HLV_Inter,26,FALSE),IF(COUNTIF(Week_end,GK4),0,IF(COUNTIF(Jours_fériés,GK4),0,GK28-HLOOKUP(GK4+1,Journalier_HLV_Inter,26,FALSE)))))))))))))</f>
        <v>0</v>
      </c>
      <c r="GL37" s="70">
        <f>IF(WEEKDAY(GL4,2)=5,(GL28-HLOOKUP(GL4+3,Journalier_HLV_Inter,26,FALSE)),IF(AND(WEEKDAY(GL4,2)=1,COUNTIF(Jours_fériés,AND(GL4+1,IE+2))),GL28-HLOOKUP(GL4+3,Journalier_HLV_Inter,26,FALSE),IF(AND(WEEKDAY(GL4,2)=1,COUNTIF(Jours_fériés,GL4+1)),GL28-HLOOKUP(GL4+2,Journalier_HLV_Inter,26,FALSE),IF(AND(WEEKDAY(GL4,2)=2,COUNTIF(Jours_fériés,AND(GL4+1,GL4+2))),GL28-HLOOKUP(GL4+3,Journalier_HLV_Inter,26,FALSE),IF(AND(WEEKDAY(GL4,2)=2,COUNTIF(Jours_fériés,GL4+1)),GL28-HLOOKUP(GL4+2,Journalier_HLV_Inter,26,FALSE),IF(AND(WEEKDAY(GL4,2)=3,COUNTIF(Jours_fériés,AND(GL4+1,GL4+2))),GL28-HLOOKUP(GL4+5,Journalier_HLV_Inter,26,FALSE),IF(AND(WEEKDAY(GL4,2)=3,COUNTIF(Jours_fériés,GL4+1)),GL28-HLOOKUP(GL4+2,Journalier_HLV_Inter,26,FALSE),IF(AND(WEEKDAY(GL4,2)=4,COUNTIF(Jours_fériés,GL4+1)),GL28-HLOOKUP(GL4+4,Journalier_HLV_Inter,26,FALSE),IF(AND(WEEKDAY(GL4,2)=4,COUNTIF(Jours_fériés,AND(GL4+1,GL4+4))),GL28-HLOOKUP(GL4+5,Journalier_HLV_Inter,26,FALSE),IF(AND(WEEKDAY(GL4,2)=5,COUNTIF(Jours_fériés,GL4+3)),GL28-HLOOKUP(GL4+4,Journalier_HLV_Inter,26,FALSE),IF(COUNTIF(Week_end,GL4),0,IF(COUNTIF(Jours_fériés,GL4),0,GL28-HLOOKUP(GL4+1,Journalier_HLV_Inter,26,FALSE)))))))))))))</f>
        <v>0</v>
      </c>
      <c r="GM37" s="70">
        <f>IF(WEEKDAY(GM4,2)=5,(GM28-HLOOKUP(GM4+3,Journalier_HLV_Inter,26,FALSE)),IF(AND(WEEKDAY(GM4,2)=1,COUNTIF(Jours_fériés,AND(GM4+1,IE+2))),GM28-HLOOKUP(GM4+3,Journalier_HLV_Inter,26,FALSE),IF(AND(WEEKDAY(GM4,2)=1,COUNTIF(Jours_fériés,GM4+1)),GM28-HLOOKUP(GM4+2,Journalier_HLV_Inter,26,FALSE),IF(AND(WEEKDAY(GM4,2)=2,COUNTIF(Jours_fériés,AND(GM4+1,GM4+2))),GM28-HLOOKUP(GM4+3,Journalier_HLV_Inter,26,FALSE),IF(AND(WEEKDAY(GM4,2)=2,COUNTIF(Jours_fériés,GM4+1)),GM28-HLOOKUP(GM4+2,Journalier_HLV_Inter,26,FALSE),IF(AND(WEEKDAY(GM4,2)=3,COUNTIF(Jours_fériés,AND(GM4+1,GM4+2))),GM28-HLOOKUP(GM4+5,Journalier_HLV_Inter,26,FALSE),IF(AND(WEEKDAY(GM4,2)=3,COUNTIF(Jours_fériés,GM4+1)),GM28-HLOOKUP(GM4+2,Journalier_HLV_Inter,26,FALSE),IF(AND(WEEKDAY(GM4,2)=4,COUNTIF(Jours_fériés,GM4+1)),GM28-HLOOKUP(GM4+4,Journalier_HLV_Inter,26,FALSE),IF(AND(WEEKDAY(GM4,2)=4,COUNTIF(Jours_fériés,AND(GM4+1,GM4+4))),GM28-HLOOKUP(GM4+5,Journalier_HLV_Inter,26,FALSE),IF(AND(WEEKDAY(GM4,2)=5,COUNTIF(Jours_fériés,GM4+3)),GM28-HLOOKUP(GM4+4,Journalier_HLV_Inter,26,FALSE),IF(COUNTIF(Week_end,GM4),0,IF(COUNTIF(Jours_fériés,GM4),0,GM28-HLOOKUP(GM4+1,Journalier_HLV_Inter,26,FALSE)))))))))))))</f>
        <v>0</v>
      </c>
      <c r="GN37" s="70">
        <f>IF(WEEKDAY(GN4,2)=5,(GN28-HLOOKUP(GN4+3,Journalier_HLV_Inter,26,FALSE)),IF(AND(WEEKDAY(GN4,2)=1,COUNTIF(Jours_fériés,AND(GN4+1,IE+2))),GN28-HLOOKUP(GN4+3,Journalier_HLV_Inter,26,FALSE),IF(AND(WEEKDAY(GN4,2)=1,COUNTIF(Jours_fériés,GN4+1)),GN28-HLOOKUP(GN4+2,Journalier_HLV_Inter,26,FALSE),IF(AND(WEEKDAY(GN4,2)=2,COUNTIF(Jours_fériés,AND(GN4+1,GN4+2))),GN28-HLOOKUP(GN4+3,Journalier_HLV_Inter,26,FALSE),IF(AND(WEEKDAY(GN4,2)=2,COUNTIF(Jours_fériés,GN4+1)),GN28-HLOOKUP(GN4+2,Journalier_HLV_Inter,26,FALSE),IF(AND(WEEKDAY(GN4,2)=3,COUNTIF(Jours_fériés,AND(GN4+1,GN4+2))),GN28-HLOOKUP(GN4+5,Journalier_HLV_Inter,26,FALSE),IF(AND(WEEKDAY(GN4,2)=3,COUNTIF(Jours_fériés,GN4+1)),GN28-HLOOKUP(GN4+2,Journalier_HLV_Inter,26,FALSE),IF(AND(WEEKDAY(GN4,2)=4,COUNTIF(Jours_fériés,GN4+1)),GN28-HLOOKUP(GN4+4,Journalier_HLV_Inter,26,FALSE),IF(AND(WEEKDAY(GN4,2)=4,COUNTIF(Jours_fériés,AND(GN4+1,GN4+4))),GN28-HLOOKUP(GN4+5,Journalier_HLV_Inter,26,FALSE),IF(AND(WEEKDAY(GN4,2)=5,COUNTIF(Jours_fériés,GN4+3)),GN28-HLOOKUP(GN4+4,Journalier_HLV_Inter,26,FALSE),IF(COUNTIF(Week_end,GN4),0,IF(COUNTIF(Jours_fériés,GN4),0,GN28-HLOOKUP(GN4+1,Journalier_HLV_Inter,26,FALSE)))))))))))))</f>
        <v>0</v>
      </c>
      <c r="GO37" s="70">
        <f>IF(WEEKDAY(GO4,2)=5,(GO28-HLOOKUP(GO4+3,Journalier_HLV_Inter,26,FALSE)),IF(AND(WEEKDAY(GO4,2)=1,COUNTIF(Jours_fériés,AND(GO4+1,IE+2))),GO28-HLOOKUP(GO4+3,Journalier_HLV_Inter,26,FALSE),IF(AND(WEEKDAY(GO4,2)=1,COUNTIF(Jours_fériés,GO4+1)),GO28-HLOOKUP(GO4+2,Journalier_HLV_Inter,26,FALSE),IF(AND(WEEKDAY(GO4,2)=2,COUNTIF(Jours_fériés,AND(GO4+1,GO4+2))),GO28-HLOOKUP(GO4+3,Journalier_HLV_Inter,26,FALSE),IF(AND(WEEKDAY(GO4,2)=2,COUNTIF(Jours_fériés,GO4+1)),GO28-HLOOKUP(GO4+2,Journalier_HLV_Inter,26,FALSE),IF(AND(WEEKDAY(GO4,2)=3,COUNTIF(Jours_fériés,AND(GO4+1,GO4+2))),GO28-HLOOKUP(GO4+5,Journalier_HLV_Inter,26,FALSE),IF(AND(WEEKDAY(GO4,2)=3,COUNTIF(Jours_fériés,GO4+1)),GO28-HLOOKUP(GO4+2,Journalier_HLV_Inter,26,FALSE),IF(AND(WEEKDAY(GO4,2)=4,COUNTIF(Jours_fériés,GO4+1)),GO28-HLOOKUP(GO4+4,Journalier_HLV_Inter,26,FALSE),IF(AND(WEEKDAY(GO4,2)=4,COUNTIF(Jours_fériés,AND(GO4+1,GO4+4))),GO28-HLOOKUP(GO4+5,Journalier_HLV_Inter,26,FALSE),IF(AND(WEEKDAY(GO4,2)=5,COUNTIF(Jours_fériés,GO4+3)),GO28-HLOOKUP(GO4+4,Journalier_HLV_Inter,26,FALSE),IF(COUNTIF(Week_end,GO4),0,IF(COUNTIF(Jours_fériés,GO4),0,GO28-HLOOKUP(GO4+1,Journalier_HLV_Inter,26,FALSE)))))))))))))</f>
        <v>0</v>
      </c>
      <c r="GP37" s="70">
        <f>IF(WEEKDAY(GP4,2)=5,(GP28-HLOOKUP(GP4+3,Journalier_HLV_Inter,26,FALSE)),IF(AND(WEEKDAY(GP4,2)=1,COUNTIF(Jours_fériés,AND(GP4+1,IE+2))),GP28-HLOOKUP(GP4+3,Journalier_HLV_Inter,26,FALSE),IF(AND(WEEKDAY(GP4,2)=1,COUNTIF(Jours_fériés,GP4+1)),GP28-HLOOKUP(GP4+2,Journalier_HLV_Inter,26,FALSE),IF(AND(WEEKDAY(GP4,2)=2,COUNTIF(Jours_fériés,AND(GP4+1,GP4+2))),GP28-HLOOKUP(GP4+3,Journalier_HLV_Inter,26,FALSE),IF(AND(WEEKDAY(GP4,2)=2,COUNTIF(Jours_fériés,GP4+1)),GP28-HLOOKUP(GP4+2,Journalier_HLV_Inter,26,FALSE),IF(AND(WEEKDAY(GP4,2)=3,COUNTIF(Jours_fériés,AND(GP4+1,GP4+2))),GP28-HLOOKUP(GP4+5,Journalier_HLV_Inter,26,FALSE),IF(AND(WEEKDAY(GP4,2)=3,COUNTIF(Jours_fériés,GP4+1)),GP28-HLOOKUP(GP4+2,Journalier_HLV_Inter,26,FALSE),IF(AND(WEEKDAY(GP4,2)=4,COUNTIF(Jours_fériés,GP4+1)),GP28-HLOOKUP(GP4+4,Journalier_HLV_Inter,26,FALSE),IF(AND(WEEKDAY(GP4,2)=4,COUNTIF(Jours_fériés,AND(GP4+1,GP4+4))),GP28-HLOOKUP(GP4+5,Journalier_HLV_Inter,26,FALSE),IF(AND(WEEKDAY(GP4,2)=5,COUNTIF(Jours_fériés,GP4+3)),GP28-HLOOKUP(GP4+4,Journalier_HLV_Inter,26,FALSE),IF(COUNTIF(Week_end,GP4),0,IF(COUNTIF(Jours_fériés,GP4),0,GP28-HLOOKUP(GP4+1,Journalier_HLV_Inter,26,FALSE)))))))))))))</f>
        <v>0</v>
      </c>
      <c r="GQ37" s="70">
        <f>IF(WEEKDAY(GQ4,2)=5,(GQ28-HLOOKUP(GQ4+3,Journalier_HLV_Inter,26,FALSE)),IF(AND(WEEKDAY(GQ4,2)=1,COUNTIF(Jours_fériés,AND(GQ4+1,IE+2))),GQ28-HLOOKUP(GQ4+3,Journalier_HLV_Inter,26,FALSE),IF(AND(WEEKDAY(GQ4,2)=1,COUNTIF(Jours_fériés,GQ4+1)),GQ28-HLOOKUP(GQ4+2,Journalier_HLV_Inter,26,FALSE),IF(AND(WEEKDAY(GQ4,2)=2,COUNTIF(Jours_fériés,AND(GQ4+1,GQ4+2))),GQ28-HLOOKUP(GQ4+3,Journalier_HLV_Inter,26,FALSE),IF(AND(WEEKDAY(GQ4,2)=2,COUNTIF(Jours_fériés,GQ4+1)),GQ28-HLOOKUP(GQ4+2,Journalier_HLV_Inter,26,FALSE),IF(AND(WEEKDAY(GQ4,2)=3,COUNTIF(Jours_fériés,AND(GQ4+1,GQ4+2))),GQ28-HLOOKUP(GQ4+5,Journalier_HLV_Inter,26,FALSE),IF(AND(WEEKDAY(GQ4,2)=3,COUNTIF(Jours_fériés,GQ4+1)),GQ28-HLOOKUP(GQ4+2,Journalier_HLV_Inter,26,FALSE),IF(AND(WEEKDAY(GQ4,2)=4,COUNTIF(Jours_fériés,GQ4+1)),GQ28-HLOOKUP(GQ4+4,Journalier_HLV_Inter,26,FALSE),IF(AND(WEEKDAY(GQ4,2)=4,COUNTIF(Jours_fériés,AND(GQ4+1,GQ4+4))),GQ28-HLOOKUP(GQ4+5,Journalier_HLV_Inter,26,FALSE),IF(AND(WEEKDAY(GQ4,2)=5,COUNTIF(Jours_fériés,GQ4+3)),GQ28-HLOOKUP(GQ4+4,Journalier_HLV_Inter,26,FALSE),IF(COUNTIF(Week_end,GQ4),0,IF(COUNTIF(Jours_fériés,GQ4),0,GQ28-HLOOKUP(GQ4+1,Journalier_HLV_Inter,26,FALSE)))))))))))))</f>
        <v>0</v>
      </c>
      <c r="GR37" s="70">
        <f>IF(WEEKDAY(GR4,2)=5,(GR28-HLOOKUP(GR4+3,Journalier_HLV_Inter,26,FALSE)),IF(AND(WEEKDAY(GR4,2)=1,COUNTIF(Jours_fériés,AND(GR4+1,IE+2))),GR28-HLOOKUP(GR4+3,Journalier_HLV_Inter,26,FALSE),IF(AND(WEEKDAY(GR4,2)=1,COUNTIF(Jours_fériés,GR4+1)),GR28-HLOOKUP(GR4+2,Journalier_HLV_Inter,26,FALSE),IF(AND(WEEKDAY(GR4,2)=2,COUNTIF(Jours_fériés,AND(GR4+1,GR4+2))),GR28-HLOOKUP(GR4+3,Journalier_HLV_Inter,26,FALSE),IF(AND(WEEKDAY(GR4,2)=2,COUNTIF(Jours_fériés,GR4+1)),GR28-HLOOKUP(GR4+2,Journalier_HLV_Inter,26,FALSE),IF(AND(WEEKDAY(GR4,2)=3,COUNTIF(Jours_fériés,AND(GR4+1,GR4+2))),GR28-HLOOKUP(GR4+5,Journalier_HLV_Inter,26,FALSE),IF(AND(WEEKDAY(GR4,2)=3,COUNTIF(Jours_fériés,GR4+1)),GR28-HLOOKUP(GR4+2,Journalier_HLV_Inter,26,FALSE),IF(AND(WEEKDAY(GR4,2)=4,COUNTIF(Jours_fériés,GR4+1)),GR28-HLOOKUP(GR4+4,Journalier_HLV_Inter,26,FALSE),IF(AND(WEEKDAY(GR4,2)=4,COUNTIF(Jours_fériés,AND(GR4+1,GR4+4))),GR28-HLOOKUP(GR4+5,Journalier_HLV_Inter,26,FALSE),IF(AND(WEEKDAY(GR4,2)=5,COUNTIF(Jours_fériés,GR4+3)),GR28-HLOOKUP(GR4+4,Journalier_HLV_Inter,26,FALSE),IF(COUNTIF(Week_end,GR4),0,IF(COUNTIF(Jours_fériés,GR4),0,GR28-HLOOKUP(GR4+1,Journalier_HLV_Inter,26,FALSE)))))))))))))</f>
        <v>0</v>
      </c>
      <c r="GS37" s="70">
        <f>IF(WEEKDAY(GS4,2)=5,(GS28-HLOOKUP(GS4+3,Journalier_HLV_Inter,26,FALSE)),IF(AND(WEEKDAY(GS4,2)=1,COUNTIF(Jours_fériés,AND(GS4+1,IE+2))),GS28-HLOOKUP(GS4+3,Journalier_HLV_Inter,26,FALSE),IF(AND(WEEKDAY(GS4,2)=1,COUNTIF(Jours_fériés,GS4+1)),GS28-HLOOKUP(GS4+2,Journalier_HLV_Inter,26,FALSE),IF(AND(WEEKDAY(GS4,2)=2,COUNTIF(Jours_fériés,AND(GS4+1,GS4+2))),GS28-HLOOKUP(GS4+3,Journalier_HLV_Inter,26,FALSE),IF(AND(WEEKDAY(GS4,2)=2,COUNTIF(Jours_fériés,GS4+1)),GS28-HLOOKUP(GS4+2,Journalier_HLV_Inter,26,FALSE),IF(AND(WEEKDAY(GS4,2)=3,COUNTIF(Jours_fériés,AND(GS4+1,GS4+2))),GS28-HLOOKUP(GS4+5,Journalier_HLV_Inter,26,FALSE),IF(AND(WEEKDAY(GS4,2)=3,COUNTIF(Jours_fériés,GS4+1)),GS28-HLOOKUP(GS4+2,Journalier_HLV_Inter,26,FALSE),IF(AND(WEEKDAY(GS4,2)=4,COUNTIF(Jours_fériés,GS4+1)),GS28-HLOOKUP(GS4+4,Journalier_HLV_Inter,26,FALSE),IF(AND(WEEKDAY(GS4,2)=4,COUNTIF(Jours_fériés,AND(GS4+1,GS4+4))),GS28-HLOOKUP(GS4+5,Journalier_HLV_Inter,26,FALSE),IF(AND(WEEKDAY(GS4,2)=5,COUNTIF(Jours_fériés,GS4+3)),GS28-HLOOKUP(GS4+4,Journalier_HLV_Inter,26,FALSE),IF(COUNTIF(Week_end,GS4),0,IF(COUNTIF(Jours_fériés,GS4),0,GS28-HLOOKUP(GS4+1,Journalier_HLV_Inter,26,FALSE)))))))))))))</f>
        <v>0</v>
      </c>
      <c r="GT37" s="70">
        <f>IF(WEEKDAY(GT4,2)=5,(GT28-HLOOKUP(GT4+3,Journalier_HLV_Inter,26,FALSE)),IF(AND(WEEKDAY(GT4,2)=1,COUNTIF(Jours_fériés,AND(GT4+1,IE+2))),GT28-HLOOKUP(GT4+3,Journalier_HLV_Inter,26,FALSE),IF(AND(WEEKDAY(GT4,2)=1,COUNTIF(Jours_fériés,GT4+1)),GT28-HLOOKUP(GT4+2,Journalier_HLV_Inter,26,FALSE),IF(AND(WEEKDAY(GT4,2)=2,COUNTIF(Jours_fériés,AND(GT4+1,GT4+2))),GT28-HLOOKUP(GT4+3,Journalier_HLV_Inter,26,FALSE),IF(AND(WEEKDAY(GT4,2)=2,COUNTIF(Jours_fériés,GT4+1)),GT28-HLOOKUP(GT4+2,Journalier_HLV_Inter,26,FALSE),IF(AND(WEEKDAY(GT4,2)=3,COUNTIF(Jours_fériés,AND(GT4+1,GT4+2))),GT28-HLOOKUP(GT4+5,Journalier_HLV_Inter,26,FALSE),IF(AND(WEEKDAY(GT4,2)=3,COUNTIF(Jours_fériés,GT4+1)),GT28-HLOOKUP(GT4+2,Journalier_HLV_Inter,26,FALSE),IF(AND(WEEKDAY(GT4,2)=4,COUNTIF(Jours_fériés,GT4+1)),GT28-HLOOKUP(GT4+4,Journalier_HLV_Inter,26,FALSE),IF(AND(WEEKDAY(GT4,2)=4,COUNTIF(Jours_fériés,AND(GT4+1,GT4+4))),GT28-HLOOKUP(GT4+5,Journalier_HLV_Inter,26,FALSE),IF(AND(WEEKDAY(GT4,2)=5,COUNTIF(Jours_fériés,GT4+3)),GT28-HLOOKUP(GT4+4,Journalier_HLV_Inter,26,FALSE),IF(COUNTIF(Week_end,GT4),0,IF(COUNTIF(Jours_fériés,GT4),0,GT28-HLOOKUP(GT4+1,Journalier_HLV_Inter,26,FALSE)))))))))))))</f>
        <v>0</v>
      </c>
      <c r="GU37" s="70">
        <f>IF(WEEKDAY(GU4,2)=5,(GU28-HLOOKUP(GU4+3,Journalier_HLV_Inter,26,FALSE)),IF(AND(WEEKDAY(GU4,2)=1,COUNTIF(Jours_fériés,AND(GU4+1,IE+2))),GU28-HLOOKUP(GU4+3,Journalier_HLV_Inter,26,FALSE),IF(AND(WEEKDAY(GU4,2)=1,COUNTIF(Jours_fériés,GU4+1)),GU28-HLOOKUP(GU4+2,Journalier_HLV_Inter,26,FALSE),IF(AND(WEEKDAY(GU4,2)=2,COUNTIF(Jours_fériés,AND(GU4+1,GU4+2))),GU28-HLOOKUP(GU4+3,Journalier_HLV_Inter,26,FALSE),IF(AND(WEEKDAY(GU4,2)=2,COUNTIF(Jours_fériés,GU4+1)),GU28-HLOOKUP(GU4+2,Journalier_HLV_Inter,26,FALSE),IF(AND(WEEKDAY(GU4,2)=3,COUNTIF(Jours_fériés,AND(GU4+1,GU4+2))),GU28-HLOOKUP(GU4+5,Journalier_HLV_Inter,26,FALSE),IF(AND(WEEKDAY(GU4,2)=3,COUNTIF(Jours_fériés,GU4+1)),GU28-HLOOKUP(GU4+2,Journalier_HLV_Inter,26,FALSE),IF(AND(WEEKDAY(GU4,2)=4,COUNTIF(Jours_fériés,GU4+1)),GU28-HLOOKUP(GU4+4,Journalier_HLV_Inter,26,FALSE),IF(AND(WEEKDAY(GU4,2)=4,COUNTIF(Jours_fériés,AND(GU4+1,GU4+4))),GU28-HLOOKUP(GU4+5,Journalier_HLV_Inter,26,FALSE),IF(AND(WEEKDAY(GU4,2)=5,COUNTIF(Jours_fériés,GU4+3)),GU28-HLOOKUP(GU4+4,Journalier_HLV_Inter,26,FALSE),IF(COUNTIF(Week_end,GU4),0,IF(COUNTIF(Jours_fériés,GU4),0,GU28-HLOOKUP(GU4+1,Journalier_HLV_Inter,26,FALSE)))))))))))))</f>
        <v>0</v>
      </c>
      <c r="GV37" s="70">
        <f>IF(WEEKDAY(GV4,2)=5,(GV28-HLOOKUP(GV4+3,Journalier_HLV_Inter,26,FALSE)),IF(AND(WEEKDAY(GV4,2)=1,COUNTIF(Jours_fériés,AND(GV4+1,IE+2))),GV28-HLOOKUP(GV4+3,Journalier_HLV_Inter,26,FALSE),IF(AND(WEEKDAY(GV4,2)=1,COUNTIF(Jours_fériés,GV4+1)),GV28-HLOOKUP(GV4+2,Journalier_HLV_Inter,26,FALSE),IF(AND(WEEKDAY(GV4,2)=2,COUNTIF(Jours_fériés,AND(GV4+1,GV4+2))),GV28-HLOOKUP(GV4+3,Journalier_HLV_Inter,26,FALSE),IF(AND(WEEKDAY(GV4,2)=2,COUNTIF(Jours_fériés,GV4+1)),GV28-HLOOKUP(GV4+2,Journalier_HLV_Inter,26,FALSE),IF(AND(WEEKDAY(GV4,2)=3,COUNTIF(Jours_fériés,AND(GV4+1,GV4+2))),GV28-HLOOKUP(GV4+5,Journalier_HLV_Inter,26,FALSE),IF(AND(WEEKDAY(GV4,2)=3,COUNTIF(Jours_fériés,GV4+1)),GV28-HLOOKUP(GV4+2,Journalier_HLV_Inter,26,FALSE),IF(AND(WEEKDAY(GV4,2)=4,COUNTIF(Jours_fériés,GV4+1)),GV28-HLOOKUP(GV4+4,Journalier_HLV_Inter,26,FALSE),IF(AND(WEEKDAY(GV4,2)=4,COUNTIF(Jours_fériés,AND(GV4+1,GV4+4))),GV28-HLOOKUP(GV4+5,Journalier_HLV_Inter,26,FALSE),IF(AND(WEEKDAY(GV4,2)=5,COUNTIF(Jours_fériés,GV4+3)),GV28-HLOOKUP(GV4+4,Journalier_HLV_Inter,26,FALSE),IF(COUNTIF(Week_end,GV4),0,IF(COUNTIF(Jours_fériés,GV4),0,GV28-HLOOKUP(GV4+1,Journalier_HLV_Inter,26,FALSE)))))))))))))</f>
        <v>0</v>
      </c>
      <c r="GW37" s="70">
        <f>IF(WEEKDAY(GW4,2)=5,(GW28-HLOOKUP(GW4+3,Journalier_HLV_Inter,26,FALSE)),IF(AND(WEEKDAY(GW4,2)=1,COUNTIF(Jours_fériés,AND(GW4+1,IE+2))),GW28-HLOOKUP(GW4+3,Journalier_HLV_Inter,26,FALSE),IF(AND(WEEKDAY(GW4,2)=1,COUNTIF(Jours_fériés,GW4+1)),GW28-HLOOKUP(GW4+2,Journalier_HLV_Inter,26,FALSE),IF(AND(WEEKDAY(GW4,2)=2,COUNTIF(Jours_fériés,AND(GW4+1,GW4+2))),GW28-HLOOKUP(GW4+3,Journalier_HLV_Inter,26,FALSE),IF(AND(WEEKDAY(GW4,2)=2,COUNTIF(Jours_fériés,GW4+1)),GW28-HLOOKUP(GW4+2,Journalier_HLV_Inter,26,FALSE),IF(AND(WEEKDAY(GW4,2)=3,COUNTIF(Jours_fériés,AND(GW4+1,GW4+2))),GW28-HLOOKUP(GW4+5,Journalier_HLV_Inter,26,FALSE),IF(AND(WEEKDAY(GW4,2)=3,COUNTIF(Jours_fériés,GW4+1)),GW28-HLOOKUP(GW4+2,Journalier_HLV_Inter,26,FALSE),IF(AND(WEEKDAY(GW4,2)=4,COUNTIF(Jours_fériés,GW4+1)),GW28-HLOOKUP(GW4+4,Journalier_HLV_Inter,26,FALSE),IF(AND(WEEKDAY(GW4,2)=4,COUNTIF(Jours_fériés,AND(GW4+1,GW4+4))),GW28-HLOOKUP(GW4+5,Journalier_HLV_Inter,26,FALSE),IF(AND(WEEKDAY(GW4,2)=5,COUNTIF(Jours_fériés,GW4+3)),GW28-HLOOKUP(GW4+4,Journalier_HLV_Inter,26,FALSE),IF(COUNTIF(Week_end,GW4),0,IF(COUNTIF(Jours_fériés,GW4),0,GW28-HLOOKUP(GW4+1,Journalier_HLV_Inter,26,FALSE)))))))))))))</f>
        <v>0</v>
      </c>
      <c r="GX37" s="70">
        <f>IF(WEEKDAY(GX4,2)=5,(GX28-HLOOKUP(GX4+3,Journalier_HLV_Inter,26,FALSE)),IF(AND(WEEKDAY(GX4,2)=1,COUNTIF(Jours_fériés,AND(GX4+1,IE+2))),GX28-HLOOKUP(GX4+3,Journalier_HLV_Inter,26,FALSE),IF(AND(WEEKDAY(GX4,2)=1,COUNTIF(Jours_fériés,GX4+1)),GX28-HLOOKUP(GX4+2,Journalier_HLV_Inter,26,FALSE),IF(AND(WEEKDAY(GX4,2)=2,COUNTIF(Jours_fériés,AND(GX4+1,GX4+2))),GX28-HLOOKUP(GX4+3,Journalier_HLV_Inter,26,FALSE),IF(AND(WEEKDAY(GX4,2)=2,COUNTIF(Jours_fériés,GX4+1)),GX28-HLOOKUP(GX4+2,Journalier_HLV_Inter,26,FALSE),IF(AND(WEEKDAY(GX4,2)=3,COUNTIF(Jours_fériés,AND(GX4+1,GX4+2))),GX28-HLOOKUP(GX4+5,Journalier_HLV_Inter,26,FALSE),IF(AND(WEEKDAY(GX4,2)=3,COUNTIF(Jours_fériés,GX4+1)),GX28-HLOOKUP(GX4+2,Journalier_HLV_Inter,26,FALSE),IF(AND(WEEKDAY(GX4,2)=4,COUNTIF(Jours_fériés,GX4+1)),GX28-HLOOKUP(GX4+4,Journalier_HLV_Inter,26,FALSE),IF(AND(WEEKDAY(GX4,2)=4,COUNTIF(Jours_fériés,AND(GX4+1,GX4+4))),GX28-HLOOKUP(GX4+5,Journalier_HLV_Inter,26,FALSE),IF(AND(WEEKDAY(GX4,2)=5,COUNTIF(Jours_fériés,GX4+3)),GX28-HLOOKUP(GX4+4,Journalier_HLV_Inter,26,FALSE),IF(COUNTIF(Week_end,GX4),0,IF(COUNTIF(Jours_fériés,GX4),0,GX28-HLOOKUP(GX4+1,Journalier_HLV_Inter,26,FALSE)))))))))))))</f>
        <v>0</v>
      </c>
      <c r="GY37" s="70">
        <f>IF(WEEKDAY(GY4,2)=5,(GY28-HLOOKUP(GY4+3,Journalier_HLV_Inter,26,FALSE)),IF(AND(WEEKDAY(GY4,2)=1,COUNTIF(Jours_fériés,AND(GY4+1,IE+2))),GY28-HLOOKUP(GY4+3,Journalier_HLV_Inter,26,FALSE),IF(AND(WEEKDAY(GY4,2)=1,COUNTIF(Jours_fériés,GY4+1)),GY28-HLOOKUP(GY4+2,Journalier_HLV_Inter,26,FALSE),IF(AND(WEEKDAY(GY4,2)=2,COUNTIF(Jours_fériés,AND(GY4+1,GY4+2))),GY28-HLOOKUP(GY4+3,Journalier_HLV_Inter,26,FALSE),IF(AND(WEEKDAY(GY4,2)=2,COUNTIF(Jours_fériés,GY4+1)),GY28-HLOOKUP(GY4+2,Journalier_HLV_Inter,26,FALSE),IF(AND(WEEKDAY(GY4,2)=3,COUNTIF(Jours_fériés,AND(GY4+1,GY4+2))),GY28-HLOOKUP(GY4+5,Journalier_HLV_Inter,26,FALSE),IF(AND(WEEKDAY(GY4,2)=3,COUNTIF(Jours_fériés,GY4+1)),GY28-HLOOKUP(GY4+2,Journalier_HLV_Inter,26,FALSE),IF(AND(WEEKDAY(GY4,2)=4,COUNTIF(Jours_fériés,GY4+1)),GY28-HLOOKUP(GY4+4,Journalier_HLV_Inter,26,FALSE),IF(AND(WEEKDAY(GY4,2)=4,COUNTIF(Jours_fériés,AND(GY4+1,GY4+4))),GY28-HLOOKUP(GY4+5,Journalier_HLV_Inter,26,FALSE),IF(AND(WEEKDAY(GY4,2)=5,COUNTIF(Jours_fériés,GY4+3)),GY28-HLOOKUP(GY4+4,Journalier_HLV_Inter,26,FALSE),IF(COUNTIF(Week_end,GY4),0,IF(COUNTIF(Jours_fériés,GY4),0,GY28-HLOOKUP(GY4+1,Journalier_HLV_Inter,26,FALSE)))))))))))))</f>
        <v>0</v>
      </c>
      <c r="GZ37" s="70">
        <f>IF(WEEKDAY(GZ4,2)=5,(GZ28-HLOOKUP(GZ4+3,Journalier_HLV_Inter,26,FALSE)),IF(AND(WEEKDAY(GZ4,2)=1,COUNTIF(Jours_fériés,AND(GZ4+1,IE+2))),GZ28-HLOOKUP(GZ4+3,Journalier_HLV_Inter,26,FALSE),IF(AND(WEEKDAY(GZ4,2)=1,COUNTIF(Jours_fériés,GZ4+1)),GZ28-HLOOKUP(GZ4+2,Journalier_HLV_Inter,26,FALSE),IF(AND(WEEKDAY(GZ4,2)=2,COUNTIF(Jours_fériés,AND(GZ4+1,GZ4+2))),GZ28-HLOOKUP(GZ4+3,Journalier_HLV_Inter,26,FALSE),IF(AND(WEEKDAY(GZ4,2)=2,COUNTIF(Jours_fériés,GZ4+1)),GZ28-HLOOKUP(GZ4+2,Journalier_HLV_Inter,26,FALSE),IF(AND(WEEKDAY(GZ4,2)=3,COUNTIF(Jours_fériés,AND(GZ4+1,GZ4+2))),GZ28-HLOOKUP(GZ4+5,Journalier_HLV_Inter,26,FALSE),IF(AND(WEEKDAY(GZ4,2)=3,COUNTIF(Jours_fériés,GZ4+1)),GZ28-HLOOKUP(GZ4+2,Journalier_HLV_Inter,26,FALSE),IF(AND(WEEKDAY(GZ4,2)=4,COUNTIF(Jours_fériés,GZ4+1)),GZ28-HLOOKUP(GZ4+4,Journalier_HLV_Inter,26,FALSE),IF(AND(WEEKDAY(GZ4,2)=4,COUNTIF(Jours_fériés,AND(GZ4+1,GZ4+4))),GZ28-HLOOKUP(GZ4+5,Journalier_HLV_Inter,26,FALSE),IF(AND(WEEKDAY(GZ4,2)=5,COUNTIF(Jours_fériés,GZ4+3)),GZ28-HLOOKUP(GZ4+4,Journalier_HLV_Inter,26,FALSE),IF(COUNTIF(Week_end,GZ4),0,IF(COUNTIF(Jours_fériés,GZ4),0,GZ28-HLOOKUP(GZ4+1,Journalier_HLV_Inter,26,FALSE)))))))))))))</f>
        <v>0</v>
      </c>
      <c r="HA37" s="70">
        <f>IF(WEEKDAY(HA4,2)=5,(HA28-HLOOKUP(HA4+3,Journalier_HLV_Inter,26,FALSE)),IF(AND(WEEKDAY(HA4,2)=1,COUNTIF(Jours_fériés,AND(HA4+1,IE+2))),HA28-HLOOKUP(HA4+3,Journalier_HLV_Inter,26,FALSE),IF(AND(WEEKDAY(HA4,2)=1,COUNTIF(Jours_fériés,HA4+1)),HA28-HLOOKUP(HA4+2,Journalier_HLV_Inter,26,FALSE),IF(AND(WEEKDAY(HA4,2)=2,COUNTIF(Jours_fériés,AND(HA4+1,HA4+2))),HA28-HLOOKUP(HA4+3,Journalier_HLV_Inter,26,FALSE),IF(AND(WEEKDAY(HA4,2)=2,COUNTIF(Jours_fériés,HA4+1)),HA28-HLOOKUP(HA4+2,Journalier_HLV_Inter,26,FALSE),IF(AND(WEEKDAY(HA4,2)=3,COUNTIF(Jours_fériés,AND(HA4+1,HA4+2))),HA28-HLOOKUP(HA4+5,Journalier_HLV_Inter,26,FALSE),IF(AND(WEEKDAY(HA4,2)=3,COUNTIF(Jours_fériés,HA4+1)),HA28-HLOOKUP(HA4+2,Journalier_HLV_Inter,26,FALSE),IF(AND(WEEKDAY(HA4,2)=4,COUNTIF(Jours_fériés,HA4+1)),HA28-HLOOKUP(HA4+4,Journalier_HLV_Inter,26,FALSE),IF(AND(WEEKDAY(HA4,2)=4,COUNTIF(Jours_fériés,AND(HA4+1,HA4+4))),HA28-HLOOKUP(HA4+5,Journalier_HLV_Inter,26,FALSE),IF(AND(WEEKDAY(HA4,2)=5,COUNTIF(Jours_fériés,HA4+3)),HA28-HLOOKUP(HA4+4,Journalier_HLV_Inter,26,FALSE),IF(COUNTIF(Week_end,HA4),0,IF(COUNTIF(Jours_fériés,HA4),0,HA28-HLOOKUP(HA4+1,Journalier_HLV_Inter,26,FALSE)))))))))))))</f>
        <v>0</v>
      </c>
      <c r="HB37" s="70">
        <f>IF(WEEKDAY(HB4,2)=5,(HB28-HLOOKUP(HB4+3,Journalier_HLV_Inter,26,FALSE)),IF(AND(WEEKDAY(HB4,2)=1,COUNTIF(Jours_fériés,AND(HB4+1,IE+2))),HB28-HLOOKUP(HB4+3,Journalier_HLV_Inter,26,FALSE),IF(AND(WEEKDAY(HB4,2)=1,COUNTIF(Jours_fériés,HB4+1)),HB28-HLOOKUP(HB4+2,Journalier_HLV_Inter,26,FALSE),IF(AND(WEEKDAY(HB4,2)=2,COUNTIF(Jours_fériés,AND(HB4+1,HB4+2))),HB28-HLOOKUP(HB4+3,Journalier_HLV_Inter,26,FALSE),IF(AND(WEEKDAY(HB4,2)=2,COUNTIF(Jours_fériés,HB4+1)),HB28-HLOOKUP(HB4+2,Journalier_HLV_Inter,26,FALSE),IF(AND(WEEKDAY(HB4,2)=3,COUNTIF(Jours_fériés,AND(HB4+1,HB4+2))),HB28-HLOOKUP(HB4+5,Journalier_HLV_Inter,26,FALSE),IF(AND(WEEKDAY(HB4,2)=3,COUNTIF(Jours_fériés,HB4+1)),HB28-HLOOKUP(HB4+2,Journalier_HLV_Inter,26,FALSE),IF(AND(WEEKDAY(HB4,2)=4,COUNTIF(Jours_fériés,HB4+1)),HB28-HLOOKUP(HB4+4,Journalier_HLV_Inter,26,FALSE),IF(AND(WEEKDAY(HB4,2)=4,COUNTIF(Jours_fériés,AND(HB4+1,HB4+4))),HB28-HLOOKUP(HB4+5,Journalier_HLV_Inter,26,FALSE),IF(AND(WEEKDAY(HB4,2)=5,COUNTIF(Jours_fériés,HB4+3)),HB28-HLOOKUP(HB4+4,Journalier_HLV_Inter,26,FALSE),IF(COUNTIF(Week_end,HB4),0,IF(COUNTIF(Jours_fériés,HB4),0,HB28-HLOOKUP(HB4+1,Journalier_HLV_Inter,26,FALSE)))))))))))))</f>
        <v>0</v>
      </c>
      <c r="HC37" s="70">
        <f>IF(WEEKDAY(HC4,2)=5,(HC28-HLOOKUP(HC4+3,Journalier_HLV_Inter,26,FALSE)),IF(AND(WEEKDAY(HC4,2)=1,COUNTIF(Jours_fériés,AND(HC4+1,IE+2))),HC28-HLOOKUP(HC4+3,Journalier_HLV_Inter,26,FALSE),IF(AND(WEEKDAY(HC4,2)=1,COUNTIF(Jours_fériés,HC4+1)),HC28-HLOOKUP(HC4+2,Journalier_HLV_Inter,26,FALSE),IF(AND(WEEKDAY(HC4,2)=2,COUNTIF(Jours_fériés,AND(HC4+1,HC4+2))),HC28-HLOOKUP(HC4+3,Journalier_HLV_Inter,26,FALSE),IF(AND(WEEKDAY(HC4,2)=2,COUNTIF(Jours_fériés,HC4+1)),HC28-HLOOKUP(HC4+2,Journalier_HLV_Inter,26,FALSE),IF(AND(WEEKDAY(HC4,2)=3,COUNTIF(Jours_fériés,AND(HC4+1,HC4+2))),HC28-HLOOKUP(HC4+5,Journalier_HLV_Inter,26,FALSE),IF(AND(WEEKDAY(HC4,2)=3,COUNTIF(Jours_fériés,HC4+1)),HC28-HLOOKUP(HC4+2,Journalier_HLV_Inter,26,FALSE),IF(AND(WEEKDAY(HC4,2)=4,COUNTIF(Jours_fériés,HC4+1)),HC28-HLOOKUP(HC4+4,Journalier_HLV_Inter,26,FALSE),IF(AND(WEEKDAY(HC4,2)=4,COUNTIF(Jours_fériés,AND(HC4+1,HC4+4))),HC28-HLOOKUP(HC4+5,Journalier_HLV_Inter,26,FALSE),IF(AND(WEEKDAY(HC4,2)=5,COUNTIF(Jours_fériés,HC4+3)),HC28-HLOOKUP(HC4+4,Journalier_HLV_Inter,26,FALSE),IF(COUNTIF(Week_end,HC4),0,IF(COUNTIF(Jours_fériés,HC4),0,HC28-HLOOKUP(HC4+1,Journalier_HLV_Inter,26,FALSE)))))))))))))</f>
        <v>0</v>
      </c>
      <c r="HD37" s="70">
        <f>IF(WEEKDAY(HD4,2)=5,(HD28-HLOOKUP(HD4+3,Journalier_HLV_Inter,26,FALSE)),IF(AND(WEEKDAY(HD4,2)=1,COUNTIF(Jours_fériés,AND(HD4+1,IE+2))),HD28-HLOOKUP(HD4+3,Journalier_HLV_Inter,26,FALSE),IF(AND(WEEKDAY(HD4,2)=1,COUNTIF(Jours_fériés,HD4+1)),HD28-HLOOKUP(HD4+2,Journalier_HLV_Inter,26,FALSE),IF(AND(WEEKDAY(HD4,2)=2,COUNTIF(Jours_fériés,AND(HD4+1,HD4+2))),HD28-HLOOKUP(HD4+3,Journalier_HLV_Inter,26,FALSE),IF(AND(WEEKDAY(HD4,2)=2,COUNTIF(Jours_fériés,HD4+1)),HD28-HLOOKUP(HD4+2,Journalier_HLV_Inter,26,FALSE),IF(AND(WEEKDAY(HD4,2)=3,COUNTIF(Jours_fériés,AND(HD4+1,HD4+2))),HD28-HLOOKUP(HD4+5,Journalier_HLV_Inter,26,FALSE),IF(AND(WEEKDAY(HD4,2)=3,COUNTIF(Jours_fériés,HD4+1)),HD28-HLOOKUP(HD4+2,Journalier_HLV_Inter,26,FALSE),IF(AND(WEEKDAY(HD4,2)=4,COUNTIF(Jours_fériés,HD4+1)),HD28-HLOOKUP(HD4+4,Journalier_HLV_Inter,26,FALSE),IF(AND(WEEKDAY(HD4,2)=4,COUNTIF(Jours_fériés,AND(HD4+1,HD4+4))),HD28-HLOOKUP(HD4+5,Journalier_HLV_Inter,26,FALSE),IF(AND(WEEKDAY(HD4,2)=5,COUNTIF(Jours_fériés,HD4+3)),HD28-HLOOKUP(HD4+4,Journalier_HLV_Inter,26,FALSE),IF(COUNTIF(Week_end,HD4),0,IF(COUNTIF(Jours_fériés,HD4),0,HD28-HLOOKUP(HD4+1,Journalier_HLV_Inter,26,FALSE)))))))))))))</f>
        <v>0</v>
      </c>
      <c r="HE37" s="70">
        <f>IF(WEEKDAY(HE4,2)=5,(HE28-HLOOKUP(HE4+3,Journalier_HLV_Inter,26,FALSE)),IF(AND(WEEKDAY(HE4,2)=1,COUNTIF(Jours_fériés,AND(HE4+1,IE+2))),HE28-HLOOKUP(HE4+3,Journalier_HLV_Inter,26,FALSE),IF(AND(WEEKDAY(HE4,2)=1,COUNTIF(Jours_fériés,HE4+1)),HE28-HLOOKUP(HE4+2,Journalier_HLV_Inter,26,FALSE),IF(AND(WEEKDAY(HE4,2)=2,COUNTIF(Jours_fériés,AND(HE4+1,HE4+2))),HE28-HLOOKUP(HE4+3,Journalier_HLV_Inter,26,FALSE),IF(AND(WEEKDAY(HE4,2)=2,COUNTIF(Jours_fériés,HE4+1)),HE28-HLOOKUP(HE4+2,Journalier_HLV_Inter,26,FALSE),IF(AND(WEEKDAY(HE4,2)=3,COUNTIF(Jours_fériés,AND(HE4+1,HE4+2))),HE28-HLOOKUP(HE4+5,Journalier_HLV_Inter,26,FALSE),IF(AND(WEEKDAY(HE4,2)=3,COUNTIF(Jours_fériés,HE4+1)),HE28-HLOOKUP(HE4+2,Journalier_HLV_Inter,26,FALSE),IF(AND(WEEKDAY(HE4,2)=4,COUNTIF(Jours_fériés,HE4+1)),HE28-HLOOKUP(HE4+4,Journalier_HLV_Inter,26,FALSE),IF(AND(WEEKDAY(HE4,2)=4,COUNTIF(Jours_fériés,AND(HE4+1,HE4+4))),HE28-HLOOKUP(HE4+5,Journalier_HLV_Inter,26,FALSE),IF(AND(WEEKDAY(HE4,2)=5,COUNTIF(Jours_fériés,HE4+3)),HE28-HLOOKUP(HE4+4,Journalier_HLV_Inter,26,FALSE),IF(COUNTIF(Week_end,HE4),0,IF(COUNTIF(Jours_fériés,HE4),0,HE28-HLOOKUP(HE4+1,Journalier_HLV_Inter,26,FALSE)))))))))))))</f>
        <v>0</v>
      </c>
      <c r="HF37" s="70">
        <f>IF(WEEKDAY(HF4,2)=5,(HF28-HLOOKUP(HF4+3,Journalier_HLV_Inter,26,FALSE)),IF(AND(WEEKDAY(HF4,2)=1,COUNTIF(Jours_fériés,AND(HF4+1,IE+2))),HF28-HLOOKUP(HF4+3,Journalier_HLV_Inter,26,FALSE),IF(AND(WEEKDAY(HF4,2)=1,COUNTIF(Jours_fériés,HF4+1)),HF28-HLOOKUP(HF4+2,Journalier_HLV_Inter,26,FALSE),IF(AND(WEEKDAY(HF4,2)=2,COUNTIF(Jours_fériés,AND(HF4+1,HF4+2))),HF28-HLOOKUP(HF4+3,Journalier_HLV_Inter,26,FALSE),IF(AND(WEEKDAY(HF4,2)=2,COUNTIF(Jours_fériés,HF4+1)),HF28-HLOOKUP(HF4+2,Journalier_HLV_Inter,26,FALSE),IF(AND(WEEKDAY(HF4,2)=3,COUNTIF(Jours_fériés,AND(HF4+1,HF4+2))),HF28-HLOOKUP(HF4+5,Journalier_HLV_Inter,26,FALSE),IF(AND(WEEKDAY(HF4,2)=3,COUNTIF(Jours_fériés,HF4+1)),HF28-HLOOKUP(HF4+2,Journalier_HLV_Inter,26,FALSE),IF(AND(WEEKDAY(HF4,2)=4,COUNTIF(Jours_fériés,HF4+1)),HF28-HLOOKUP(HF4+4,Journalier_HLV_Inter,26,FALSE),IF(AND(WEEKDAY(HF4,2)=4,COUNTIF(Jours_fériés,AND(HF4+1,HF4+4))),HF28-HLOOKUP(HF4+5,Journalier_HLV_Inter,26,FALSE),IF(AND(WEEKDAY(HF4,2)=5,COUNTIF(Jours_fériés,HF4+3)),HF28-HLOOKUP(HF4+4,Journalier_HLV_Inter,26,FALSE),IF(COUNTIF(Week_end,HF4),0,IF(COUNTIF(Jours_fériés,HF4),0,HF28-HLOOKUP(HF4+1,Journalier_HLV_Inter,26,FALSE)))))))))))))</f>
        <v>0</v>
      </c>
      <c r="HG37" s="70">
        <f>IF(WEEKDAY(HG4,2)=5,(HG28-HLOOKUP(HG4+3,Journalier_HLV_Inter,26,FALSE)),IF(AND(WEEKDAY(HG4,2)=1,COUNTIF(Jours_fériés,AND(HG4+1,IE+2))),HG28-HLOOKUP(HG4+3,Journalier_HLV_Inter,26,FALSE),IF(AND(WEEKDAY(HG4,2)=1,COUNTIF(Jours_fériés,HG4+1)),HG28-HLOOKUP(HG4+2,Journalier_HLV_Inter,26,FALSE),IF(AND(WEEKDAY(HG4,2)=2,COUNTIF(Jours_fériés,AND(HG4+1,HG4+2))),HG28-HLOOKUP(HG4+3,Journalier_HLV_Inter,26,FALSE),IF(AND(WEEKDAY(HG4,2)=2,COUNTIF(Jours_fériés,HG4+1)),HG28-HLOOKUP(HG4+2,Journalier_HLV_Inter,26,FALSE),IF(AND(WEEKDAY(HG4,2)=3,COUNTIF(Jours_fériés,AND(HG4+1,HG4+2))),HG28-HLOOKUP(HG4+5,Journalier_HLV_Inter,26,FALSE),IF(AND(WEEKDAY(HG4,2)=3,COUNTIF(Jours_fériés,HG4+1)),HG28-HLOOKUP(HG4+2,Journalier_HLV_Inter,26,FALSE),IF(AND(WEEKDAY(HG4,2)=4,COUNTIF(Jours_fériés,HG4+1)),HG28-HLOOKUP(HG4+4,Journalier_HLV_Inter,26,FALSE),IF(AND(WEEKDAY(HG4,2)=4,COUNTIF(Jours_fériés,AND(HG4+1,HG4+4))),HG28-HLOOKUP(HG4+5,Journalier_HLV_Inter,26,FALSE),IF(AND(WEEKDAY(HG4,2)=5,COUNTIF(Jours_fériés,HG4+3)),HG28-HLOOKUP(HG4+4,Journalier_HLV_Inter,26,FALSE),IF(COUNTIF(Week_end,HG4),0,IF(COUNTIF(Jours_fériés,HG4),0,HG28-HLOOKUP(HG4+1,Journalier_HLV_Inter,26,FALSE)))))))))))))</f>
        <v>0</v>
      </c>
      <c r="HH37" s="70">
        <f>IF(WEEKDAY(HH4,2)=5,(HH28-HLOOKUP(HH4+3,Journalier_HLV_Inter,26,FALSE)),IF(AND(WEEKDAY(HH4,2)=1,COUNTIF(Jours_fériés,AND(HH4+1,IE+2))),HH28-HLOOKUP(HH4+3,Journalier_HLV_Inter,26,FALSE),IF(AND(WEEKDAY(HH4,2)=1,COUNTIF(Jours_fériés,HH4+1)),HH28-HLOOKUP(HH4+2,Journalier_HLV_Inter,26,FALSE),IF(AND(WEEKDAY(HH4,2)=2,COUNTIF(Jours_fériés,AND(HH4+1,HH4+2))),HH28-HLOOKUP(HH4+3,Journalier_HLV_Inter,26,FALSE),IF(AND(WEEKDAY(HH4,2)=2,COUNTIF(Jours_fériés,HH4+1)),HH28-HLOOKUP(HH4+2,Journalier_HLV_Inter,26,FALSE),IF(AND(WEEKDAY(HH4,2)=3,COUNTIF(Jours_fériés,AND(HH4+1,HH4+2))),HH28-HLOOKUP(HH4+5,Journalier_HLV_Inter,26,FALSE),IF(AND(WEEKDAY(HH4,2)=3,COUNTIF(Jours_fériés,HH4+1)),HH28-HLOOKUP(HH4+2,Journalier_HLV_Inter,26,FALSE),IF(AND(WEEKDAY(HH4,2)=4,COUNTIF(Jours_fériés,HH4+1)),HH28-HLOOKUP(HH4+4,Journalier_HLV_Inter,26,FALSE),IF(AND(WEEKDAY(HH4,2)=4,COUNTIF(Jours_fériés,AND(HH4+1,HH4+4))),HH28-HLOOKUP(HH4+5,Journalier_HLV_Inter,26,FALSE),IF(AND(WEEKDAY(HH4,2)=5,COUNTIF(Jours_fériés,HH4+3)),HH28-HLOOKUP(HH4+4,Journalier_HLV_Inter,26,FALSE),IF(COUNTIF(Week_end,HH4),0,IF(COUNTIF(Jours_fériés,HH4),0,HH28-HLOOKUP(HH4+1,Journalier_HLV_Inter,26,FALSE)))))))))))))</f>
        <v>0</v>
      </c>
      <c r="HI37" s="70">
        <f>IF(WEEKDAY(HI4,2)=5,(HI28-HLOOKUP(HI4+3,Journalier_HLV_Inter,26,FALSE)),IF(AND(WEEKDAY(HI4,2)=1,COUNTIF(Jours_fériés,AND(HI4+1,IE+2))),HI28-HLOOKUP(HI4+3,Journalier_HLV_Inter,26,FALSE),IF(AND(WEEKDAY(HI4,2)=1,COUNTIF(Jours_fériés,HI4+1)),HI28-HLOOKUP(HI4+2,Journalier_HLV_Inter,26,FALSE),IF(AND(WEEKDAY(HI4,2)=2,COUNTIF(Jours_fériés,AND(HI4+1,HI4+2))),HI28-HLOOKUP(HI4+3,Journalier_HLV_Inter,26,FALSE),IF(AND(WEEKDAY(HI4,2)=2,COUNTIF(Jours_fériés,HI4+1)),HI28-HLOOKUP(HI4+2,Journalier_HLV_Inter,26,FALSE),IF(AND(WEEKDAY(HI4,2)=3,COUNTIF(Jours_fériés,AND(HI4+1,HI4+2))),HI28-HLOOKUP(HI4+5,Journalier_HLV_Inter,26,FALSE),IF(AND(WEEKDAY(HI4,2)=3,COUNTIF(Jours_fériés,HI4+1)),HI28-HLOOKUP(HI4+2,Journalier_HLV_Inter,26,FALSE),IF(AND(WEEKDAY(HI4,2)=4,COUNTIF(Jours_fériés,HI4+1)),HI28-HLOOKUP(HI4+4,Journalier_HLV_Inter,26,FALSE),IF(AND(WEEKDAY(HI4,2)=4,COUNTIF(Jours_fériés,AND(HI4+1,HI4+4))),HI28-HLOOKUP(HI4+5,Journalier_HLV_Inter,26,FALSE),IF(AND(WEEKDAY(HI4,2)=5,COUNTIF(Jours_fériés,HI4+3)),HI28-HLOOKUP(HI4+4,Journalier_HLV_Inter,26,FALSE),IF(COUNTIF(Week_end,HI4),0,IF(COUNTIF(Jours_fériés,HI4),0,HI28-HLOOKUP(HI4+1,Journalier_HLV_Inter,26,FALSE)))))))))))))</f>
        <v>0</v>
      </c>
      <c r="HJ37" s="70">
        <f>IF(WEEKDAY(HJ4,2)=5,(HJ28-HLOOKUP(HJ4+3,Journalier_HLV_Inter,26,FALSE)),IF(AND(WEEKDAY(HJ4,2)=1,COUNTIF(Jours_fériés,AND(HJ4+1,IE+2))),HJ28-HLOOKUP(HJ4+3,Journalier_HLV_Inter,26,FALSE),IF(AND(WEEKDAY(HJ4,2)=1,COUNTIF(Jours_fériés,HJ4+1)),HJ28-HLOOKUP(HJ4+2,Journalier_HLV_Inter,26,FALSE),IF(AND(WEEKDAY(HJ4,2)=2,COUNTIF(Jours_fériés,AND(HJ4+1,HJ4+2))),HJ28-HLOOKUP(HJ4+3,Journalier_HLV_Inter,26,FALSE),IF(AND(WEEKDAY(HJ4,2)=2,COUNTIF(Jours_fériés,HJ4+1)),HJ28-HLOOKUP(HJ4+2,Journalier_HLV_Inter,26,FALSE),IF(AND(WEEKDAY(HJ4,2)=3,COUNTIF(Jours_fériés,AND(HJ4+1,HJ4+2))),HJ28-HLOOKUP(HJ4+5,Journalier_HLV_Inter,26,FALSE),IF(AND(WEEKDAY(HJ4,2)=3,COUNTIF(Jours_fériés,HJ4+1)),HJ28-HLOOKUP(HJ4+2,Journalier_HLV_Inter,26,FALSE),IF(AND(WEEKDAY(HJ4,2)=4,COUNTIF(Jours_fériés,HJ4+1)),HJ28-HLOOKUP(HJ4+4,Journalier_HLV_Inter,26,FALSE),IF(AND(WEEKDAY(HJ4,2)=4,COUNTIF(Jours_fériés,AND(HJ4+1,HJ4+4))),HJ28-HLOOKUP(HJ4+5,Journalier_HLV_Inter,26,FALSE),IF(AND(WEEKDAY(HJ4,2)=5,COUNTIF(Jours_fériés,HJ4+3)),HJ28-HLOOKUP(HJ4+4,Journalier_HLV_Inter,26,FALSE),IF(COUNTIF(Week_end,HJ4),0,IF(COUNTIF(Jours_fériés,HJ4),0,HJ28-HLOOKUP(HJ4+1,Journalier_HLV_Inter,26,FALSE)))))))))))))</f>
        <v>0</v>
      </c>
      <c r="HK37" s="70">
        <f>IF(WEEKDAY(HK4,2)=5,(HK28-HLOOKUP(HK4+3,Journalier_HLV_Inter,26,FALSE)),IF(AND(WEEKDAY(HK4,2)=1,COUNTIF(Jours_fériés,AND(HK4+1,IE+2))),HK28-HLOOKUP(HK4+3,Journalier_HLV_Inter,26,FALSE),IF(AND(WEEKDAY(HK4,2)=1,COUNTIF(Jours_fériés,HK4+1)),HK28-HLOOKUP(HK4+2,Journalier_HLV_Inter,26,FALSE),IF(AND(WEEKDAY(HK4,2)=2,COUNTIF(Jours_fériés,AND(HK4+1,HK4+2))),HK28-HLOOKUP(HK4+3,Journalier_HLV_Inter,26,FALSE),IF(AND(WEEKDAY(HK4,2)=2,COUNTIF(Jours_fériés,HK4+1)),HK28-HLOOKUP(HK4+2,Journalier_HLV_Inter,26,FALSE),IF(AND(WEEKDAY(HK4,2)=3,COUNTIF(Jours_fériés,AND(HK4+1,HK4+2))),HK28-HLOOKUP(HK4+5,Journalier_HLV_Inter,26,FALSE),IF(AND(WEEKDAY(HK4,2)=3,COUNTIF(Jours_fériés,HK4+1)),HK28-HLOOKUP(HK4+2,Journalier_HLV_Inter,26,FALSE),IF(AND(WEEKDAY(HK4,2)=4,COUNTIF(Jours_fériés,HK4+1)),HK28-HLOOKUP(HK4+4,Journalier_HLV_Inter,26,FALSE),IF(AND(WEEKDAY(HK4,2)=4,COUNTIF(Jours_fériés,AND(HK4+1,HK4+4))),HK28-HLOOKUP(HK4+5,Journalier_HLV_Inter,26,FALSE),IF(AND(WEEKDAY(HK4,2)=5,COUNTIF(Jours_fériés,HK4+3)),HK28-HLOOKUP(HK4+4,Journalier_HLV_Inter,26,FALSE),IF(COUNTIF(Week_end,HK4),0,IF(COUNTIF(Jours_fériés,HK4),0,HK28-HLOOKUP(HK4+1,Journalier_HLV_Inter,26,FALSE)))))))))))))</f>
        <v>0</v>
      </c>
      <c r="HL37" s="70">
        <f>IF(WEEKDAY(HL4,2)=5,(HL28-HLOOKUP(HL4+3,Journalier_HLV_Inter,26,FALSE)),IF(AND(WEEKDAY(HL4,2)=1,COUNTIF(Jours_fériés,AND(HL4+1,IE+2))),HL28-HLOOKUP(HL4+3,Journalier_HLV_Inter,26,FALSE),IF(AND(WEEKDAY(HL4,2)=1,COUNTIF(Jours_fériés,HL4+1)),HL28-HLOOKUP(HL4+2,Journalier_HLV_Inter,26,FALSE),IF(AND(WEEKDAY(HL4,2)=2,COUNTIF(Jours_fériés,AND(HL4+1,HL4+2))),HL28-HLOOKUP(HL4+3,Journalier_HLV_Inter,26,FALSE),IF(AND(WEEKDAY(HL4,2)=2,COUNTIF(Jours_fériés,HL4+1)),HL28-HLOOKUP(HL4+2,Journalier_HLV_Inter,26,FALSE),IF(AND(WEEKDAY(HL4,2)=3,COUNTIF(Jours_fériés,AND(HL4+1,HL4+2))),HL28-HLOOKUP(HL4+5,Journalier_HLV_Inter,26,FALSE),IF(AND(WEEKDAY(HL4,2)=3,COUNTIF(Jours_fériés,HL4+1)),HL28-HLOOKUP(HL4+2,Journalier_HLV_Inter,26,FALSE),IF(AND(WEEKDAY(HL4,2)=4,COUNTIF(Jours_fériés,HL4+1)),HL28-HLOOKUP(HL4+4,Journalier_HLV_Inter,26,FALSE),IF(AND(WEEKDAY(HL4,2)=4,COUNTIF(Jours_fériés,AND(HL4+1,HL4+4))),HL28-HLOOKUP(HL4+5,Journalier_HLV_Inter,26,FALSE),IF(AND(WEEKDAY(HL4,2)=5,COUNTIF(Jours_fériés,HL4+3)),HL28-HLOOKUP(HL4+4,Journalier_HLV_Inter,26,FALSE),IF(COUNTIF(Week_end,HL4),0,IF(COUNTIF(Jours_fériés,HL4),0,HL28-HLOOKUP(HL4+1,Journalier_HLV_Inter,26,FALSE)))))))))))))</f>
        <v>0</v>
      </c>
      <c r="HM37" s="70">
        <f>IF(WEEKDAY(HM4,2)=5,(HM28-HLOOKUP(HM4+3,Journalier_HLV_Inter,26,FALSE)),IF(AND(WEEKDAY(HM4,2)=1,COUNTIF(Jours_fériés,AND(HM4+1,IE+2))),HM28-HLOOKUP(HM4+3,Journalier_HLV_Inter,26,FALSE),IF(AND(WEEKDAY(HM4,2)=1,COUNTIF(Jours_fériés,HM4+1)),HM28-HLOOKUP(HM4+2,Journalier_HLV_Inter,26,FALSE),IF(AND(WEEKDAY(HM4,2)=2,COUNTIF(Jours_fériés,AND(HM4+1,HM4+2))),HM28-HLOOKUP(HM4+3,Journalier_HLV_Inter,26,FALSE),IF(AND(WEEKDAY(HM4,2)=2,COUNTIF(Jours_fériés,HM4+1)),HM28-HLOOKUP(HM4+2,Journalier_HLV_Inter,26,FALSE),IF(AND(WEEKDAY(HM4,2)=3,COUNTIF(Jours_fériés,AND(HM4+1,HM4+2))),HM28-HLOOKUP(HM4+5,Journalier_HLV_Inter,26,FALSE),IF(AND(WEEKDAY(HM4,2)=3,COUNTIF(Jours_fériés,HM4+1)),HM28-HLOOKUP(HM4+2,Journalier_HLV_Inter,26,FALSE),IF(AND(WEEKDAY(HM4,2)=4,COUNTIF(Jours_fériés,HM4+1)),HM28-HLOOKUP(HM4+4,Journalier_HLV_Inter,26,FALSE),IF(AND(WEEKDAY(HM4,2)=4,COUNTIF(Jours_fériés,AND(HM4+1,HM4+4))),HM28-HLOOKUP(HM4+5,Journalier_HLV_Inter,26,FALSE),IF(AND(WEEKDAY(HM4,2)=5,COUNTIF(Jours_fériés,HM4+3)),HM28-HLOOKUP(HM4+4,Journalier_HLV_Inter,26,FALSE),IF(COUNTIF(Week_end,HM4),0,IF(COUNTIF(Jours_fériés,HM4),0,HM28-HLOOKUP(HM4+1,Journalier_HLV_Inter,26,FALSE)))))))))))))</f>
        <v>0</v>
      </c>
      <c r="HN37" s="70">
        <f>IF(WEEKDAY(HN4,2)=5,(HN28-HLOOKUP(HN4+3,Journalier_HLV_Inter,26,FALSE)),IF(AND(WEEKDAY(HN4,2)=1,COUNTIF(Jours_fériés,AND(HN4+1,IE+2))),HN28-HLOOKUP(HN4+3,Journalier_HLV_Inter,26,FALSE),IF(AND(WEEKDAY(HN4,2)=1,COUNTIF(Jours_fériés,HN4+1)),HN28-HLOOKUP(HN4+2,Journalier_HLV_Inter,26,FALSE),IF(AND(WEEKDAY(HN4,2)=2,COUNTIF(Jours_fériés,AND(HN4+1,HN4+2))),HN28-HLOOKUP(HN4+3,Journalier_HLV_Inter,26,FALSE),IF(AND(WEEKDAY(HN4,2)=2,COUNTIF(Jours_fériés,HN4+1)),HN28-HLOOKUP(HN4+2,Journalier_HLV_Inter,26,FALSE),IF(AND(WEEKDAY(HN4,2)=3,COUNTIF(Jours_fériés,AND(HN4+1,HN4+2))),HN28-HLOOKUP(HN4+5,Journalier_HLV_Inter,26,FALSE),IF(AND(WEEKDAY(HN4,2)=3,COUNTIF(Jours_fériés,HN4+1)),HN28-HLOOKUP(HN4+2,Journalier_HLV_Inter,26,FALSE),IF(AND(WEEKDAY(HN4,2)=4,COUNTIF(Jours_fériés,HN4+1)),HN28-HLOOKUP(HN4+4,Journalier_HLV_Inter,26,FALSE),IF(AND(WEEKDAY(HN4,2)=4,COUNTIF(Jours_fériés,AND(HN4+1,HN4+4))),HN28-HLOOKUP(HN4+5,Journalier_HLV_Inter,26,FALSE),IF(AND(WEEKDAY(HN4,2)=5,COUNTIF(Jours_fériés,HN4+3)),HN28-HLOOKUP(HN4+4,Journalier_HLV_Inter,26,FALSE),IF(COUNTIF(Week_end,HN4),0,IF(COUNTIF(Jours_fériés,HN4),0,HN28-HLOOKUP(HN4+1,Journalier_HLV_Inter,26,FALSE)))))))))))))</f>
        <v>0</v>
      </c>
      <c r="HO37" s="70">
        <f>IF(WEEKDAY(HO4,2)=5,(HO28-HLOOKUP(HO4+3,Journalier_HLV_Inter,26,FALSE)),IF(AND(WEEKDAY(HO4,2)=1,COUNTIF(Jours_fériés,AND(HO4+1,IE+2))),HO28-HLOOKUP(HO4+3,Journalier_HLV_Inter,26,FALSE),IF(AND(WEEKDAY(HO4,2)=1,COUNTIF(Jours_fériés,HO4+1)),HO28-HLOOKUP(HO4+2,Journalier_HLV_Inter,26,FALSE),IF(AND(WEEKDAY(HO4,2)=2,COUNTIF(Jours_fériés,AND(HO4+1,HO4+2))),HO28-HLOOKUP(HO4+3,Journalier_HLV_Inter,26,FALSE),IF(AND(WEEKDAY(HO4,2)=2,COUNTIF(Jours_fériés,HO4+1)),HO28-HLOOKUP(HO4+2,Journalier_HLV_Inter,26,FALSE),IF(AND(WEEKDAY(HO4,2)=3,COUNTIF(Jours_fériés,AND(HO4+1,HO4+2))),HO28-HLOOKUP(HO4+5,Journalier_HLV_Inter,26,FALSE),IF(AND(WEEKDAY(HO4,2)=3,COUNTIF(Jours_fériés,HO4+1)),HO28-HLOOKUP(HO4+2,Journalier_HLV_Inter,26,FALSE),IF(AND(WEEKDAY(HO4,2)=4,COUNTIF(Jours_fériés,HO4+1)),HO28-HLOOKUP(HO4+4,Journalier_HLV_Inter,26,FALSE),IF(AND(WEEKDAY(HO4,2)=4,COUNTIF(Jours_fériés,AND(HO4+1,HO4+4))),HO28-HLOOKUP(HO4+5,Journalier_HLV_Inter,26,FALSE),IF(AND(WEEKDAY(HO4,2)=5,COUNTIF(Jours_fériés,HO4+3)),HO28-HLOOKUP(HO4+4,Journalier_HLV_Inter,26,FALSE),IF(COUNTIF(Week_end,HO4),0,IF(COUNTIF(Jours_fériés,HO4),0,HO28-HLOOKUP(HO4+1,Journalier_HLV_Inter,26,FALSE)))))))))))))</f>
        <v>0</v>
      </c>
      <c r="HP37" s="70">
        <f>IF(WEEKDAY(HP4,2)=5,(HP28-HLOOKUP(HP4+3,Journalier_HLV_Inter,26,FALSE)),IF(AND(WEEKDAY(HP4,2)=1,COUNTIF(Jours_fériés,AND(HP4+1,IE+2))),HP28-HLOOKUP(HP4+3,Journalier_HLV_Inter,26,FALSE),IF(AND(WEEKDAY(HP4,2)=1,COUNTIF(Jours_fériés,HP4+1)),HP28-HLOOKUP(HP4+2,Journalier_HLV_Inter,26,FALSE),IF(AND(WEEKDAY(HP4,2)=2,COUNTIF(Jours_fériés,AND(HP4+1,HP4+2))),HP28-HLOOKUP(HP4+3,Journalier_HLV_Inter,26,FALSE),IF(AND(WEEKDAY(HP4,2)=2,COUNTIF(Jours_fériés,HP4+1)),HP28-HLOOKUP(HP4+2,Journalier_HLV_Inter,26,FALSE),IF(AND(WEEKDAY(HP4,2)=3,COUNTIF(Jours_fériés,AND(HP4+1,HP4+2))),HP28-HLOOKUP(HP4+5,Journalier_HLV_Inter,26,FALSE),IF(AND(WEEKDAY(HP4,2)=3,COUNTIF(Jours_fériés,HP4+1)),HP28-HLOOKUP(HP4+2,Journalier_HLV_Inter,26,FALSE),IF(AND(WEEKDAY(HP4,2)=4,COUNTIF(Jours_fériés,HP4+1)),HP28-HLOOKUP(HP4+4,Journalier_HLV_Inter,26,FALSE),IF(AND(WEEKDAY(HP4,2)=4,COUNTIF(Jours_fériés,AND(HP4+1,HP4+4))),HP28-HLOOKUP(HP4+5,Journalier_HLV_Inter,26,FALSE),IF(AND(WEEKDAY(HP4,2)=5,COUNTIF(Jours_fériés,HP4+3)),HP28-HLOOKUP(HP4+4,Journalier_HLV_Inter,26,FALSE),IF(COUNTIF(Week_end,HP4),0,IF(COUNTIF(Jours_fériés,HP4),0,HP28-HLOOKUP(HP4+1,Journalier_HLV_Inter,26,FALSE)))))))))))))</f>
        <v>0</v>
      </c>
      <c r="HQ37" s="70">
        <f>IF(WEEKDAY(HQ4,2)=5,(HQ28-HLOOKUP(HQ4+3,Journalier_HLV_Inter,26,FALSE)),IF(AND(WEEKDAY(HQ4,2)=1,COUNTIF(Jours_fériés,AND(HQ4+1,IE+2))),HQ28-HLOOKUP(HQ4+3,Journalier_HLV_Inter,26,FALSE),IF(AND(WEEKDAY(HQ4,2)=1,COUNTIF(Jours_fériés,HQ4+1)),HQ28-HLOOKUP(HQ4+2,Journalier_HLV_Inter,26,FALSE),IF(AND(WEEKDAY(HQ4,2)=2,COUNTIF(Jours_fériés,AND(HQ4+1,HQ4+2))),HQ28-HLOOKUP(HQ4+3,Journalier_HLV_Inter,26,FALSE),IF(AND(WEEKDAY(HQ4,2)=2,COUNTIF(Jours_fériés,HQ4+1)),HQ28-HLOOKUP(HQ4+2,Journalier_HLV_Inter,26,FALSE),IF(AND(WEEKDAY(HQ4,2)=3,COUNTIF(Jours_fériés,AND(HQ4+1,HQ4+2))),HQ28-HLOOKUP(HQ4+5,Journalier_HLV_Inter,26,FALSE),IF(AND(WEEKDAY(HQ4,2)=3,COUNTIF(Jours_fériés,HQ4+1)),HQ28-HLOOKUP(HQ4+2,Journalier_HLV_Inter,26,FALSE),IF(AND(WEEKDAY(HQ4,2)=4,COUNTIF(Jours_fériés,HQ4+1)),HQ28-HLOOKUP(HQ4+4,Journalier_HLV_Inter,26,FALSE),IF(AND(WEEKDAY(HQ4,2)=4,COUNTIF(Jours_fériés,AND(HQ4+1,HQ4+4))),HQ28-HLOOKUP(HQ4+5,Journalier_HLV_Inter,26,FALSE),IF(AND(WEEKDAY(HQ4,2)=5,COUNTIF(Jours_fériés,HQ4+3)),HQ28-HLOOKUP(HQ4+4,Journalier_HLV_Inter,26,FALSE),IF(COUNTIF(Week_end,HQ4),0,IF(COUNTIF(Jours_fériés,HQ4),0,HQ28-HLOOKUP(HQ4+1,Journalier_HLV_Inter,26,FALSE)))))))))))))</f>
        <v>0</v>
      </c>
      <c r="HR37" s="70">
        <f>IF(WEEKDAY(HR4,2)=5,(HR28-HLOOKUP(HR4+3,Journalier_HLV_Inter,26,FALSE)),IF(AND(WEEKDAY(HR4,2)=1,COUNTIF(Jours_fériés,AND(HR4+1,IE+2))),HR28-HLOOKUP(HR4+3,Journalier_HLV_Inter,26,FALSE),IF(AND(WEEKDAY(HR4,2)=1,COUNTIF(Jours_fériés,HR4+1)),HR28-HLOOKUP(HR4+2,Journalier_HLV_Inter,26,FALSE),IF(AND(WEEKDAY(HR4,2)=2,COUNTIF(Jours_fériés,AND(HR4+1,HR4+2))),HR28-HLOOKUP(HR4+3,Journalier_HLV_Inter,26,FALSE),IF(AND(WEEKDAY(HR4,2)=2,COUNTIF(Jours_fériés,HR4+1)),HR28-HLOOKUP(HR4+2,Journalier_HLV_Inter,26,FALSE),IF(AND(WEEKDAY(HR4,2)=3,COUNTIF(Jours_fériés,AND(HR4+1,HR4+2))),HR28-HLOOKUP(HR4+5,Journalier_HLV_Inter,26,FALSE),IF(AND(WEEKDAY(HR4,2)=3,COUNTIF(Jours_fériés,HR4+1)),HR28-HLOOKUP(HR4+2,Journalier_HLV_Inter,26,FALSE),IF(AND(WEEKDAY(HR4,2)=4,COUNTIF(Jours_fériés,HR4+1)),HR28-HLOOKUP(HR4+4,Journalier_HLV_Inter,26,FALSE),IF(AND(WEEKDAY(HR4,2)=4,COUNTIF(Jours_fériés,AND(HR4+1,HR4+4))),HR28-HLOOKUP(HR4+5,Journalier_HLV_Inter,26,FALSE),IF(AND(WEEKDAY(HR4,2)=5,COUNTIF(Jours_fériés,HR4+3)),HR28-HLOOKUP(HR4+4,Journalier_HLV_Inter,26,FALSE),IF(COUNTIF(Week_end,HR4),0,IF(COUNTIF(Jours_fériés,HR4),0,HR28-HLOOKUP(HR4+1,Journalier_HLV_Inter,26,FALSE)))))))))))))</f>
        <v>0</v>
      </c>
      <c r="HS37" s="70">
        <f>IF(WEEKDAY(HS4,2)=5,(HS28-HLOOKUP(HS4+3,Journalier_HLV_Inter,26,FALSE)),IF(AND(WEEKDAY(HS4,2)=1,COUNTIF(Jours_fériés,AND(HS4+1,IE+2))),HS28-HLOOKUP(HS4+3,Journalier_HLV_Inter,26,FALSE),IF(AND(WEEKDAY(HS4,2)=1,COUNTIF(Jours_fériés,HS4+1)),HS28-HLOOKUP(HS4+2,Journalier_HLV_Inter,26,FALSE),IF(AND(WEEKDAY(HS4,2)=2,COUNTIF(Jours_fériés,AND(HS4+1,HS4+2))),HS28-HLOOKUP(HS4+3,Journalier_HLV_Inter,26,FALSE),IF(AND(WEEKDAY(HS4,2)=2,COUNTIF(Jours_fériés,HS4+1)),HS28-HLOOKUP(HS4+2,Journalier_HLV_Inter,26,FALSE),IF(AND(WEEKDAY(HS4,2)=3,COUNTIF(Jours_fériés,AND(HS4+1,HS4+2))),HS28-HLOOKUP(HS4+5,Journalier_HLV_Inter,26,FALSE),IF(AND(WEEKDAY(HS4,2)=3,COUNTIF(Jours_fériés,HS4+1)),HS28-HLOOKUP(HS4+2,Journalier_HLV_Inter,26,FALSE),IF(AND(WEEKDAY(HS4,2)=4,COUNTIF(Jours_fériés,HS4+1)),HS28-HLOOKUP(HS4+4,Journalier_HLV_Inter,26,FALSE),IF(AND(WEEKDAY(HS4,2)=4,COUNTIF(Jours_fériés,AND(HS4+1,HS4+4))),HS28-HLOOKUP(HS4+5,Journalier_HLV_Inter,26,FALSE),IF(AND(WEEKDAY(HS4,2)=5,COUNTIF(Jours_fériés,HS4+3)),HS28-HLOOKUP(HS4+4,Journalier_HLV_Inter,26,FALSE),IF(COUNTIF(Week_end,HS4),0,IF(COUNTIF(Jours_fériés,HS4),0,HS28-HLOOKUP(HS4+1,Journalier_HLV_Inter,26,FALSE)))))))))))))</f>
        <v>0</v>
      </c>
      <c r="HT37" s="70">
        <f>IF(WEEKDAY(HT4,2)=5,(HT28-HLOOKUP(HT4+3,Journalier_HLV_Inter,26,FALSE)),IF(AND(WEEKDAY(HT4,2)=1,COUNTIF(Jours_fériés,AND(HT4+1,IE+2))),HT28-HLOOKUP(HT4+3,Journalier_HLV_Inter,26,FALSE),IF(AND(WEEKDAY(HT4,2)=1,COUNTIF(Jours_fériés,HT4+1)),HT28-HLOOKUP(HT4+2,Journalier_HLV_Inter,26,FALSE),IF(AND(WEEKDAY(HT4,2)=2,COUNTIF(Jours_fériés,AND(HT4+1,HT4+2))),HT28-HLOOKUP(HT4+3,Journalier_HLV_Inter,26,FALSE),IF(AND(WEEKDAY(HT4,2)=2,COUNTIF(Jours_fériés,HT4+1)),HT28-HLOOKUP(HT4+2,Journalier_HLV_Inter,26,FALSE),IF(AND(WEEKDAY(HT4,2)=3,COUNTIF(Jours_fériés,AND(HT4+1,HT4+2))),HT28-HLOOKUP(HT4+5,Journalier_HLV_Inter,26,FALSE),IF(AND(WEEKDAY(HT4,2)=3,COUNTIF(Jours_fériés,HT4+1)),HT28-HLOOKUP(HT4+2,Journalier_HLV_Inter,26,FALSE),IF(AND(WEEKDAY(HT4,2)=4,COUNTIF(Jours_fériés,HT4+1)),HT28-HLOOKUP(HT4+4,Journalier_HLV_Inter,26,FALSE),IF(AND(WEEKDAY(HT4,2)=4,COUNTIF(Jours_fériés,AND(HT4+1,HT4+4))),HT28-HLOOKUP(HT4+5,Journalier_HLV_Inter,26,FALSE),IF(AND(WEEKDAY(HT4,2)=5,COUNTIF(Jours_fériés,HT4+3)),HT28-HLOOKUP(HT4+4,Journalier_HLV_Inter,26,FALSE),IF(COUNTIF(Week_end,HT4),0,IF(COUNTIF(Jours_fériés,HT4),0,HT28-HLOOKUP(HT4+1,Journalier_HLV_Inter,26,FALSE)))))))))))))</f>
        <v>0</v>
      </c>
      <c r="HU37" s="70">
        <f>IF(WEEKDAY(HU4,2)=5,(HU28-HLOOKUP(HU4+3,Journalier_HLV_Inter,26,FALSE)),IF(AND(WEEKDAY(HU4,2)=1,COUNTIF(Jours_fériés,AND(HU4+1,IE+2))),HU28-HLOOKUP(HU4+3,Journalier_HLV_Inter,26,FALSE),IF(AND(WEEKDAY(HU4,2)=1,COUNTIF(Jours_fériés,HU4+1)),HU28-HLOOKUP(HU4+2,Journalier_HLV_Inter,26,FALSE),IF(AND(WEEKDAY(HU4,2)=2,COUNTIF(Jours_fériés,AND(HU4+1,HU4+2))),HU28-HLOOKUP(HU4+3,Journalier_HLV_Inter,26,FALSE),IF(AND(WEEKDAY(HU4,2)=2,COUNTIF(Jours_fériés,HU4+1)),HU28-HLOOKUP(HU4+2,Journalier_HLV_Inter,26,FALSE),IF(AND(WEEKDAY(HU4,2)=3,COUNTIF(Jours_fériés,AND(HU4+1,HU4+2))),HU28-HLOOKUP(HU4+5,Journalier_HLV_Inter,26,FALSE),IF(AND(WEEKDAY(HU4,2)=3,COUNTIF(Jours_fériés,HU4+1)),HU28-HLOOKUP(HU4+2,Journalier_HLV_Inter,26,FALSE),IF(AND(WEEKDAY(HU4,2)=4,COUNTIF(Jours_fériés,HU4+1)),HU28-HLOOKUP(HU4+4,Journalier_HLV_Inter,26,FALSE),IF(AND(WEEKDAY(HU4,2)=4,COUNTIF(Jours_fériés,AND(HU4+1,HU4+4))),HU28-HLOOKUP(HU4+5,Journalier_HLV_Inter,26,FALSE),IF(AND(WEEKDAY(HU4,2)=5,COUNTIF(Jours_fériés,HU4+3)),HU28-HLOOKUP(HU4+4,Journalier_HLV_Inter,26,FALSE),IF(COUNTIF(Week_end,HU4),0,IF(COUNTIF(Jours_fériés,HU4),0,HU28-HLOOKUP(HU4+1,Journalier_HLV_Inter,26,FALSE)))))))))))))</f>
        <v>0</v>
      </c>
      <c r="HV37" s="70">
        <f>IF(WEEKDAY(HV4,2)=5,(HV28-HLOOKUP(HV4+3,Journalier_HLV_Inter,26,FALSE)),IF(AND(WEEKDAY(HV4,2)=1,COUNTIF(Jours_fériés,AND(HV4+1,IE+2))),HV28-HLOOKUP(HV4+3,Journalier_HLV_Inter,26,FALSE),IF(AND(WEEKDAY(HV4,2)=1,COUNTIF(Jours_fériés,HV4+1)),HV28-HLOOKUP(HV4+2,Journalier_HLV_Inter,26,FALSE),IF(AND(WEEKDAY(HV4,2)=2,COUNTIF(Jours_fériés,AND(HV4+1,HV4+2))),HV28-HLOOKUP(HV4+3,Journalier_HLV_Inter,26,FALSE),IF(AND(WEEKDAY(HV4,2)=2,COUNTIF(Jours_fériés,HV4+1)),HV28-HLOOKUP(HV4+2,Journalier_HLV_Inter,26,FALSE),IF(AND(WEEKDAY(HV4,2)=3,COUNTIF(Jours_fériés,AND(HV4+1,HV4+2))),HV28-HLOOKUP(HV4+5,Journalier_HLV_Inter,26,FALSE),IF(AND(WEEKDAY(HV4,2)=3,COUNTIF(Jours_fériés,HV4+1)),HV28-HLOOKUP(HV4+2,Journalier_HLV_Inter,26,FALSE),IF(AND(WEEKDAY(HV4,2)=4,COUNTIF(Jours_fériés,HV4+1)),HV28-HLOOKUP(HV4+4,Journalier_HLV_Inter,26,FALSE),IF(AND(WEEKDAY(HV4,2)=4,COUNTIF(Jours_fériés,AND(HV4+1,HV4+4))),HV28-HLOOKUP(HV4+5,Journalier_HLV_Inter,26,FALSE),IF(AND(WEEKDAY(HV4,2)=5,COUNTIF(Jours_fériés,HV4+3)),HV28-HLOOKUP(HV4+4,Journalier_HLV_Inter,26,FALSE),IF(COUNTIF(Week_end,HV4),0,IF(COUNTIF(Jours_fériés,HV4),0,HV28-HLOOKUP(HV4+1,Journalier_HLV_Inter,26,FALSE)))))))))))))</f>
        <v>0</v>
      </c>
      <c r="HW37" s="70">
        <f>IF(WEEKDAY(HW4,2)=5,(HW28-HLOOKUP(HW4+3,Journalier_HLV_Inter,26,FALSE)),IF(AND(WEEKDAY(HW4,2)=1,COUNTIF(Jours_fériés,AND(HW4+1,IE+2))),HW28-HLOOKUP(HW4+3,Journalier_HLV_Inter,26,FALSE),IF(AND(WEEKDAY(HW4,2)=1,COUNTIF(Jours_fériés,HW4+1)),HW28-HLOOKUP(HW4+2,Journalier_HLV_Inter,26,FALSE),IF(AND(WEEKDAY(HW4,2)=2,COUNTIF(Jours_fériés,AND(HW4+1,HW4+2))),HW28-HLOOKUP(HW4+3,Journalier_HLV_Inter,26,FALSE),IF(AND(WEEKDAY(HW4,2)=2,COUNTIF(Jours_fériés,HW4+1)),HW28-HLOOKUP(HW4+2,Journalier_HLV_Inter,26,FALSE),IF(AND(WEEKDAY(HW4,2)=3,COUNTIF(Jours_fériés,AND(HW4+1,HW4+2))),HW28-HLOOKUP(HW4+5,Journalier_HLV_Inter,26,FALSE),IF(AND(WEEKDAY(HW4,2)=3,COUNTIF(Jours_fériés,HW4+1)),HW28-HLOOKUP(HW4+2,Journalier_HLV_Inter,26,FALSE),IF(AND(WEEKDAY(HW4,2)=4,COUNTIF(Jours_fériés,HW4+1)),HW28-HLOOKUP(HW4+4,Journalier_HLV_Inter,26,FALSE),IF(AND(WEEKDAY(HW4,2)=4,COUNTIF(Jours_fériés,AND(HW4+1,HW4+4))),HW28-HLOOKUP(HW4+5,Journalier_HLV_Inter,26,FALSE),IF(AND(WEEKDAY(HW4,2)=5,COUNTIF(Jours_fériés,HW4+3)),HW28-HLOOKUP(HW4+4,Journalier_HLV_Inter,26,FALSE),IF(COUNTIF(Week_end,HW4),0,IF(COUNTIF(Jours_fériés,HW4),0,HW28-HLOOKUP(HW4+1,Journalier_HLV_Inter,26,FALSE)))))))))))))</f>
        <v>0</v>
      </c>
      <c r="HX37" s="70">
        <f>IF(WEEKDAY(HX4,2)=5,(HX28-HLOOKUP(HX4+3,Journalier_HLV_Inter,26,FALSE)),IF(AND(WEEKDAY(HX4,2)=1,COUNTIF(Jours_fériés,AND(HX4+1,IE+2))),HX28-HLOOKUP(HX4+3,Journalier_HLV_Inter,26,FALSE),IF(AND(WEEKDAY(HX4,2)=1,COUNTIF(Jours_fériés,HX4+1)),HX28-HLOOKUP(HX4+2,Journalier_HLV_Inter,26,FALSE),IF(AND(WEEKDAY(HX4,2)=2,COUNTIF(Jours_fériés,AND(HX4+1,HX4+2))),HX28-HLOOKUP(HX4+3,Journalier_HLV_Inter,26,FALSE),IF(AND(WEEKDAY(HX4,2)=2,COUNTIF(Jours_fériés,HX4+1)),HX28-HLOOKUP(HX4+2,Journalier_HLV_Inter,26,FALSE),IF(AND(WEEKDAY(HX4,2)=3,COUNTIF(Jours_fériés,AND(HX4+1,HX4+2))),HX28-HLOOKUP(HX4+5,Journalier_HLV_Inter,26,FALSE),IF(AND(WEEKDAY(HX4,2)=3,COUNTIF(Jours_fériés,HX4+1)),HX28-HLOOKUP(HX4+2,Journalier_HLV_Inter,26,FALSE),IF(AND(WEEKDAY(HX4,2)=4,COUNTIF(Jours_fériés,HX4+1)),HX28-HLOOKUP(HX4+4,Journalier_HLV_Inter,26,FALSE),IF(AND(WEEKDAY(HX4,2)=4,COUNTIF(Jours_fériés,AND(HX4+1,HX4+4))),HX28-HLOOKUP(HX4+5,Journalier_HLV_Inter,26,FALSE),IF(AND(WEEKDAY(HX4,2)=5,COUNTIF(Jours_fériés,HX4+3)),HX28-HLOOKUP(HX4+4,Journalier_HLV_Inter,26,FALSE),IF(COUNTIF(Week_end,HX4),0,IF(COUNTIF(Jours_fériés,HX4),0,HX28-HLOOKUP(HX4+1,Journalier_HLV_Inter,26,FALSE)))))))))))))</f>
        <v>0</v>
      </c>
      <c r="HY37" s="70">
        <f>IF(WEEKDAY(HY4,2)=5,(HY28-HLOOKUP(HY4+3,Journalier_HLV_Inter,26,FALSE)),IF(AND(WEEKDAY(HY4,2)=1,COUNTIF(Jours_fériés,AND(HY4+1,IE+2))),HY28-HLOOKUP(HY4+3,Journalier_HLV_Inter,26,FALSE),IF(AND(WEEKDAY(HY4,2)=1,COUNTIF(Jours_fériés,HY4+1)),HY28-HLOOKUP(HY4+2,Journalier_HLV_Inter,26,FALSE),IF(AND(WEEKDAY(HY4,2)=2,COUNTIF(Jours_fériés,AND(HY4+1,HY4+2))),HY28-HLOOKUP(HY4+3,Journalier_HLV_Inter,26,FALSE),IF(AND(WEEKDAY(HY4,2)=2,COUNTIF(Jours_fériés,HY4+1)),HY28-HLOOKUP(HY4+2,Journalier_HLV_Inter,26,FALSE),IF(AND(WEEKDAY(HY4,2)=3,COUNTIF(Jours_fériés,AND(HY4+1,HY4+2))),HY28-HLOOKUP(HY4+5,Journalier_HLV_Inter,26,FALSE),IF(AND(WEEKDAY(HY4,2)=3,COUNTIF(Jours_fériés,HY4+1)),HY28-HLOOKUP(HY4+2,Journalier_HLV_Inter,26,FALSE),IF(AND(WEEKDAY(HY4,2)=4,COUNTIF(Jours_fériés,HY4+1)),HY28-HLOOKUP(HY4+4,Journalier_HLV_Inter,26,FALSE),IF(AND(WEEKDAY(HY4,2)=4,COUNTIF(Jours_fériés,AND(HY4+1,HY4+4))),HY28-HLOOKUP(HY4+5,Journalier_HLV_Inter,26,FALSE),IF(AND(WEEKDAY(HY4,2)=5,COUNTIF(Jours_fériés,HY4+3)),HY28-HLOOKUP(HY4+4,Journalier_HLV_Inter,26,FALSE),IF(COUNTIF(Week_end,HY4),0,IF(COUNTIF(Jours_fériés,HY4),0,HY28-HLOOKUP(HY4+1,Journalier_HLV_Inter,26,FALSE)))))))))))))</f>
        <v>0</v>
      </c>
      <c r="HZ37" s="70">
        <f>IF(WEEKDAY(HZ4,2)=5,(HZ28-HLOOKUP(HZ4+3,Journalier_HLV_Inter,26,FALSE)),IF(AND(WEEKDAY(HZ4,2)=1,COUNTIF(Jours_fériés,AND(HZ4+1,IE+2))),HZ28-HLOOKUP(HZ4+3,Journalier_HLV_Inter,26,FALSE),IF(AND(WEEKDAY(HZ4,2)=1,COUNTIF(Jours_fériés,HZ4+1)),HZ28-HLOOKUP(HZ4+2,Journalier_HLV_Inter,26,FALSE),IF(AND(WEEKDAY(HZ4,2)=2,COUNTIF(Jours_fériés,AND(HZ4+1,HZ4+2))),HZ28-HLOOKUP(HZ4+3,Journalier_HLV_Inter,26,FALSE),IF(AND(WEEKDAY(HZ4,2)=2,COUNTIF(Jours_fériés,HZ4+1)),HZ28-HLOOKUP(HZ4+2,Journalier_HLV_Inter,26,FALSE),IF(AND(WEEKDAY(HZ4,2)=3,COUNTIF(Jours_fériés,AND(HZ4+1,HZ4+2))),HZ28-HLOOKUP(HZ4+5,Journalier_HLV_Inter,26,FALSE),IF(AND(WEEKDAY(HZ4,2)=3,COUNTIF(Jours_fériés,HZ4+1)),HZ28-HLOOKUP(HZ4+2,Journalier_HLV_Inter,26,FALSE),IF(AND(WEEKDAY(HZ4,2)=4,COUNTIF(Jours_fériés,HZ4+1)),HZ28-HLOOKUP(HZ4+4,Journalier_HLV_Inter,26,FALSE),IF(AND(WEEKDAY(HZ4,2)=4,COUNTIF(Jours_fériés,AND(HZ4+1,HZ4+4))),HZ28-HLOOKUP(HZ4+5,Journalier_HLV_Inter,26,FALSE),IF(AND(WEEKDAY(HZ4,2)=5,COUNTIF(Jours_fériés,HZ4+3)),HZ28-HLOOKUP(HZ4+4,Journalier_HLV_Inter,26,FALSE),IF(COUNTIF(Week_end,HZ4),0,IF(COUNTIF(Jours_fériés,HZ4),0,HZ28-HLOOKUP(HZ4+1,Journalier_HLV_Inter,26,FALSE)))))))))))))</f>
        <v>0</v>
      </c>
      <c r="IA37" s="70">
        <f>IF(WEEKDAY(IA4,2)=5,(IA28-HLOOKUP(IA4+3,Journalier_HLV_Inter,26,FALSE)),IF(AND(WEEKDAY(IA4,2)=1,COUNTIF(Jours_fériés,AND(IA4+1,IE+2))),IA28-HLOOKUP(IA4+3,Journalier_HLV_Inter,26,FALSE),IF(AND(WEEKDAY(IA4,2)=1,COUNTIF(Jours_fériés,IA4+1)),IA28-HLOOKUP(IA4+2,Journalier_HLV_Inter,26,FALSE),IF(AND(WEEKDAY(IA4,2)=2,COUNTIF(Jours_fériés,AND(IA4+1,IA4+2))),IA28-HLOOKUP(IA4+3,Journalier_HLV_Inter,26,FALSE),IF(AND(WEEKDAY(IA4,2)=2,COUNTIF(Jours_fériés,IA4+1)),IA28-HLOOKUP(IA4+2,Journalier_HLV_Inter,26,FALSE),IF(AND(WEEKDAY(IA4,2)=3,COUNTIF(Jours_fériés,AND(IA4+1,IA4+2))),IA28-HLOOKUP(IA4+5,Journalier_HLV_Inter,26,FALSE),IF(AND(WEEKDAY(IA4,2)=3,COUNTIF(Jours_fériés,IA4+1)),IA28-HLOOKUP(IA4+2,Journalier_HLV_Inter,26,FALSE),IF(AND(WEEKDAY(IA4,2)=4,COUNTIF(Jours_fériés,IA4+1)),IA28-HLOOKUP(IA4+4,Journalier_HLV_Inter,26,FALSE),IF(AND(WEEKDAY(IA4,2)=4,COUNTIF(Jours_fériés,AND(IA4+1,IA4+4))),IA28-HLOOKUP(IA4+5,Journalier_HLV_Inter,26,FALSE),IF(AND(WEEKDAY(IA4,2)=5,COUNTIF(Jours_fériés,IA4+3)),IA28-HLOOKUP(IA4+4,Journalier_HLV_Inter,26,FALSE),IF(COUNTIF(Week_end,IA4),0,IF(COUNTIF(Jours_fériés,IA4),0,IA28-HLOOKUP(IA4+1,Journalier_HLV_Inter,26,FALSE)))))))))))))</f>
        <v>0</v>
      </c>
      <c r="IB37" s="70">
        <f>IF(WEEKDAY(IB4,2)=5,(IB28-HLOOKUP(IB4+3,Journalier_HLV_Inter,26,FALSE)),IF(AND(WEEKDAY(IB4,2)=1,COUNTIF(Jours_fériés,AND(IB4+1,IE+2))),IB28-HLOOKUP(IB4+3,Journalier_HLV_Inter,26,FALSE),IF(AND(WEEKDAY(IB4,2)=1,COUNTIF(Jours_fériés,IB4+1)),IB28-HLOOKUP(IB4+2,Journalier_HLV_Inter,26,FALSE),IF(AND(WEEKDAY(IB4,2)=2,COUNTIF(Jours_fériés,AND(IB4+1,IB4+2))),IB28-HLOOKUP(IB4+3,Journalier_HLV_Inter,26,FALSE),IF(AND(WEEKDAY(IB4,2)=2,COUNTIF(Jours_fériés,IB4+1)),IB28-HLOOKUP(IB4+2,Journalier_HLV_Inter,26,FALSE),IF(AND(WEEKDAY(IB4,2)=3,COUNTIF(Jours_fériés,AND(IB4+1,IB4+2))),IB28-HLOOKUP(IB4+5,Journalier_HLV_Inter,26,FALSE),IF(AND(WEEKDAY(IB4,2)=3,COUNTIF(Jours_fériés,IB4+1)),IB28-HLOOKUP(IB4+2,Journalier_HLV_Inter,26,FALSE),IF(AND(WEEKDAY(IB4,2)=4,COUNTIF(Jours_fériés,IB4+1)),IB28-HLOOKUP(IB4+4,Journalier_HLV_Inter,26,FALSE),IF(AND(WEEKDAY(IB4,2)=4,COUNTIF(Jours_fériés,AND(IB4+1,IB4+4))),IB28-HLOOKUP(IB4+5,Journalier_HLV_Inter,26,FALSE),IF(AND(WEEKDAY(IB4,2)=5,COUNTIF(Jours_fériés,IB4+3)),IB28-HLOOKUP(IB4+4,Journalier_HLV_Inter,26,FALSE),IF(COUNTIF(Week_end,IB4),0,IF(COUNTIF(Jours_fériés,IB4),0,IB28-HLOOKUP(IB4+1,Journalier_HLV_Inter,26,FALSE)))))))))))))</f>
        <v>0</v>
      </c>
      <c r="IC37" s="70">
        <f>IF(WEEKDAY(IC4,2)=5,(IC28-HLOOKUP(IC4+3,Journalier_HLV_Inter,26,FALSE)),IF(AND(WEEKDAY(IC4,2)=1,COUNTIF(Jours_fériés,AND(IC4+1,IE+2))),IC28-HLOOKUP(IC4+3,Journalier_HLV_Inter,26,FALSE),IF(AND(WEEKDAY(IC4,2)=1,COUNTIF(Jours_fériés,IC4+1)),IC28-HLOOKUP(IC4+2,Journalier_HLV_Inter,26,FALSE),IF(AND(WEEKDAY(IC4,2)=2,COUNTIF(Jours_fériés,AND(IC4+1,IC4+2))),IC28-HLOOKUP(IC4+3,Journalier_HLV_Inter,26,FALSE),IF(AND(WEEKDAY(IC4,2)=2,COUNTIF(Jours_fériés,IC4+1)),IC28-HLOOKUP(IC4+2,Journalier_HLV_Inter,26,FALSE),IF(AND(WEEKDAY(IC4,2)=3,COUNTIF(Jours_fériés,AND(IC4+1,IC4+2))),IC28-HLOOKUP(IC4+5,Journalier_HLV_Inter,26,FALSE),IF(AND(WEEKDAY(IC4,2)=3,COUNTIF(Jours_fériés,IC4+1)),IC28-HLOOKUP(IC4+2,Journalier_HLV_Inter,26,FALSE),IF(AND(WEEKDAY(IC4,2)=4,COUNTIF(Jours_fériés,IC4+1)),IC28-HLOOKUP(IC4+4,Journalier_HLV_Inter,26,FALSE),IF(AND(WEEKDAY(IC4,2)=4,COUNTIF(Jours_fériés,AND(IC4+1,IC4+4))),IC28-HLOOKUP(IC4+5,Journalier_HLV_Inter,26,FALSE),IF(AND(WEEKDAY(IC4,2)=5,COUNTIF(Jours_fériés,IC4+3)),IC28-HLOOKUP(IC4+4,Journalier_HLV_Inter,26,FALSE),IF(COUNTIF(Week_end,IC4),0,IF(COUNTIF(Jours_fériés,IC4),0,IC28-HLOOKUP(IC4+1,Journalier_HLV_Inter,26,FALSE)))))))))))))</f>
        <v>0</v>
      </c>
      <c r="ID37" s="70">
        <f>IF(WEEKDAY(ID4,2)=5,(ID28-HLOOKUP(ID4+3,Journalier_HLV_Inter,26,FALSE)),IF(AND(WEEKDAY(ID4,2)=1,COUNTIF(Jours_fériés,AND(ID4+1,IE+2))),ID28-HLOOKUP(ID4+3,Journalier_HLV_Inter,26,FALSE),IF(AND(WEEKDAY(ID4,2)=1,COUNTIF(Jours_fériés,ID4+1)),ID28-HLOOKUP(ID4+2,Journalier_HLV_Inter,26,FALSE),IF(AND(WEEKDAY(ID4,2)=2,COUNTIF(Jours_fériés,AND(ID4+1,ID4+2))),ID28-HLOOKUP(ID4+3,Journalier_HLV_Inter,26,FALSE),IF(AND(WEEKDAY(ID4,2)=2,COUNTIF(Jours_fériés,ID4+1)),ID28-HLOOKUP(ID4+2,Journalier_HLV_Inter,26,FALSE),IF(AND(WEEKDAY(ID4,2)=3,COUNTIF(Jours_fériés,AND(ID4+1,ID4+2))),ID28-HLOOKUP(ID4+5,Journalier_HLV_Inter,26,FALSE),IF(AND(WEEKDAY(ID4,2)=3,COUNTIF(Jours_fériés,ID4+1)),ID28-HLOOKUP(ID4+2,Journalier_HLV_Inter,26,FALSE),IF(AND(WEEKDAY(ID4,2)=4,COUNTIF(Jours_fériés,ID4+1)),ID28-HLOOKUP(ID4+4,Journalier_HLV_Inter,26,FALSE),IF(AND(WEEKDAY(ID4,2)=4,COUNTIF(Jours_fériés,AND(ID4+1,ID4+4))),ID28-HLOOKUP(ID4+5,Journalier_HLV_Inter,26,FALSE),IF(AND(WEEKDAY(ID4,2)=5,COUNTIF(Jours_fériés,ID4+3)),ID28-HLOOKUP(ID4+4,Journalier_HLV_Inter,26,FALSE),IF(COUNTIF(Week_end,ID4),0,IF(COUNTIF(Jours_fériés,ID4),0,ID28-HLOOKUP(ID4+1,Journalier_HLV_Inter,26,FALSE)))))))))))))</f>
        <v>0</v>
      </c>
      <c r="IE37" s="70">
        <f>IF(WEEKDAY(IE4,2)=5,(IE28-HLOOKUP(IE4+3,Journalier_HLV_Inter,26,FALSE)),IF(AND(WEEKDAY(IE4,2)=1,COUNTIF(Jours_fériés,AND(IE4+1,IE+2))),IE28-HLOOKUP(IE4+3,Journalier_HLV_Inter,26,FALSE),IF(AND(WEEKDAY(IE4,2)=1,COUNTIF(Jours_fériés,IE4+1)),IE28-HLOOKUP(IE4+2,Journalier_HLV_Inter,26,FALSE),IF(AND(WEEKDAY(IE4,2)=2,COUNTIF(Jours_fériés,AND(IE4+1,IE4+2))),IE28-HLOOKUP(IE4+3,Journalier_HLV_Inter,26,FALSE),IF(AND(WEEKDAY(IE4,2)=2,COUNTIF(Jours_fériés,IE4+1)),IE28-HLOOKUP(IE4+2,Journalier_HLV_Inter,26,FALSE),IF(AND(WEEKDAY(IE4,2)=3,COUNTIF(Jours_fériés,AND(IE4+1,IE4+2))),IE28-HLOOKUP(IE4+5,Journalier_HLV_Inter,26,FALSE),IF(AND(WEEKDAY(IE4,2)=3,COUNTIF(Jours_fériés,IE4+1)),IE28-HLOOKUP(IE4+2,Journalier_HLV_Inter,26,FALSE),IF(AND(WEEKDAY(IE4,2)=4,COUNTIF(Jours_fériés,IE4+1)),IE28-HLOOKUP(IE4+4,Journalier_HLV_Inter,26,FALSE),IF(AND(WEEKDAY(IE4,2)=4,COUNTIF(Jours_fériés,AND(IE4+1,IE4+4))),IE28-HLOOKUP(IE4+5,Journalier_HLV_Inter,26,FALSE),IF(AND(WEEKDAY(IE4,2)=5,COUNTIF(Jours_fériés,IE4+3)),IE28-HLOOKUP(IE4+4,Journalier_HLV_Inter,26,FALSE),IF(COUNTIF(Week_end,IE4),0,IF(COUNTIF(Jours_fériés,IE4),0,IE28-HLOOKUP(IE4+1,Journalier_HLV_Inter,26,FALSE)))))))))))))</f>
        <v>0</v>
      </c>
      <c r="IF37" s="70">
        <f>IF(WEEKDAY(IF4,2)=5,(IF28-HLOOKUP(IF4+3,Journalier_HLV_Inter,26,FALSE)),IF(AND(WEEKDAY(IF4,2)=1,COUNTIF(Jours_fériés,AND(IF4+1,IE+2))),IF28-HLOOKUP(IF4+3,Journalier_HLV_Inter,26,FALSE),IF(AND(WEEKDAY(IF4,2)=1,COUNTIF(Jours_fériés,IF4+1)),IF28-HLOOKUP(IF4+2,Journalier_HLV_Inter,26,FALSE),IF(AND(WEEKDAY(IF4,2)=2,COUNTIF(Jours_fériés,AND(IF4+1,IF4+2))),IF28-HLOOKUP(IF4+3,Journalier_HLV_Inter,26,FALSE),IF(AND(WEEKDAY(IF4,2)=2,COUNTIF(Jours_fériés,IF4+1)),IF28-HLOOKUP(IF4+2,Journalier_HLV_Inter,26,FALSE),IF(AND(WEEKDAY(IF4,2)=3,COUNTIF(Jours_fériés,AND(IF4+1,IF4+2))),IF28-HLOOKUP(IF4+5,Journalier_HLV_Inter,26,FALSE),IF(AND(WEEKDAY(IF4,2)=3,COUNTIF(Jours_fériés,IF4+1)),IF28-HLOOKUP(IF4+2,Journalier_HLV_Inter,26,FALSE),IF(AND(WEEKDAY(IF4,2)=4,COUNTIF(Jours_fériés,IF4+1)),IF28-HLOOKUP(IF4+4,Journalier_HLV_Inter,26,FALSE),IF(AND(WEEKDAY(IF4,2)=4,COUNTIF(Jours_fériés,AND(IF4+1,IF4+4))),IF28-HLOOKUP(IF4+5,Journalier_HLV_Inter,26,FALSE),IF(AND(WEEKDAY(IF4,2)=5,COUNTIF(Jours_fériés,IF4+3)),IF28-HLOOKUP(IF4+4,Journalier_HLV_Inter,26,FALSE),IF(COUNTIF(Week_end,IF4),0,IF(COUNTIF(Jours_fériés,IF4),0,IF28-HLOOKUP(IF4+1,Journalier_HLV_Inter,26,FALSE)))))))))))))</f>
        <v>0</v>
      </c>
      <c r="IG37" s="70">
        <f>IF(WEEKDAY(IG4,2)=5,(IG28-HLOOKUP(IG4+3,Journalier_HLV_Inter,26,FALSE)),IF(AND(WEEKDAY(IG4,2)=1,COUNTIF(Jours_fériés,AND(IG4+1,IE+2))),IG28-HLOOKUP(IG4+3,Journalier_HLV_Inter,26,FALSE),IF(AND(WEEKDAY(IG4,2)=1,COUNTIF(Jours_fériés,IG4+1)),IG28-HLOOKUP(IG4+2,Journalier_HLV_Inter,26,FALSE),IF(AND(WEEKDAY(IG4,2)=2,COUNTIF(Jours_fériés,AND(IG4+1,IG4+2))),IG28-HLOOKUP(IG4+3,Journalier_HLV_Inter,26,FALSE),IF(AND(WEEKDAY(IG4,2)=2,COUNTIF(Jours_fériés,IG4+1)),IG28-HLOOKUP(IG4+2,Journalier_HLV_Inter,26,FALSE),IF(AND(WEEKDAY(IG4,2)=3,COUNTIF(Jours_fériés,AND(IG4+1,IG4+2))),IG28-HLOOKUP(IG4+5,Journalier_HLV_Inter,26,FALSE),IF(AND(WEEKDAY(IG4,2)=3,COUNTIF(Jours_fériés,IG4+1)),IG28-HLOOKUP(IG4+2,Journalier_HLV_Inter,26,FALSE),IF(AND(WEEKDAY(IG4,2)=4,COUNTIF(Jours_fériés,IG4+1)),IG28-HLOOKUP(IG4+4,Journalier_HLV_Inter,26,FALSE),IF(AND(WEEKDAY(IG4,2)=4,COUNTIF(Jours_fériés,AND(IG4+1,IG4+4))),IG28-HLOOKUP(IG4+5,Journalier_HLV_Inter,26,FALSE),IF(AND(WEEKDAY(IG4,2)=5,COUNTIF(Jours_fériés,IG4+3)),IG28-HLOOKUP(IG4+4,Journalier_HLV_Inter,26,FALSE),IF(COUNTIF(Week_end,IG4),0,IF(COUNTIF(Jours_fériés,IG4),0,IG28-HLOOKUP(IG4+1,Journalier_HLV_Inter,26,FALSE)))))))))))))</f>
        <v>0</v>
      </c>
      <c r="IH37" s="70">
        <f>IF(WEEKDAY(IH4,2)=5,(IH28-HLOOKUP(IH4+3,Journalier_HLV_Inter,26,FALSE)),IF(AND(WEEKDAY(IH4,2)=1,COUNTIF(Jours_fériés,AND(IH4+1,IE+2))),IH28-HLOOKUP(IH4+3,Journalier_HLV_Inter,26,FALSE),IF(AND(WEEKDAY(IH4,2)=1,COUNTIF(Jours_fériés,IH4+1)),IH28-HLOOKUP(IH4+2,Journalier_HLV_Inter,26,FALSE),IF(AND(WEEKDAY(IH4,2)=2,COUNTIF(Jours_fériés,AND(IH4+1,IH4+2))),IH28-HLOOKUP(IH4+3,Journalier_HLV_Inter,26,FALSE),IF(AND(WEEKDAY(IH4,2)=2,COUNTIF(Jours_fériés,IH4+1)),IH28-HLOOKUP(IH4+2,Journalier_HLV_Inter,26,FALSE),IF(AND(WEEKDAY(IH4,2)=3,COUNTIF(Jours_fériés,AND(IH4+1,IH4+2))),IH28-HLOOKUP(IH4+5,Journalier_HLV_Inter,26,FALSE),IF(AND(WEEKDAY(IH4,2)=3,COUNTIF(Jours_fériés,IH4+1)),IH28-HLOOKUP(IH4+2,Journalier_HLV_Inter,26,FALSE),IF(AND(WEEKDAY(IH4,2)=4,COUNTIF(Jours_fériés,IH4+1)),IH28-HLOOKUP(IH4+4,Journalier_HLV_Inter,26,FALSE),IF(AND(WEEKDAY(IH4,2)=4,COUNTIF(Jours_fériés,AND(IH4+1,IH4+4))),IH28-HLOOKUP(IH4+5,Journalier_HLV_Inter,26,FALSE),IF(AND(WEEKDAY(IH4,2)=5,COUNTIF(Jours_fériés,IH4+3)),IH28-HLOOKUP(IH4+4,Journalier_HLV_Inter,26,FALSE),IF(COUNTIF(Week_end,IH4),0,IF(COUNTIF(Jours_fériés,IH4),0,IH28-HLOOKUP(IH4+1,Journalier_HLV_Inter,26,FALSE)))))))))))))</f>
        <v>0</v>
      </c>
      <c r="II37" s="70">
        <f>IF(WEEKDAY(II4,2)=5,(II28-HLOOKUP(II4+3,Journalier_HLV_Inter,26,FALSE)),IF(AND(WEEKDAY(II4,2)=1,COUNTIF(Jours_fériés,AND(II4+1,IE+2))),II28-HLOOKUP(II4+3,Journalier_HLV_Inter,26,FALSE),IF(AND(WEEKDAY(II4,2)=1,COUNTIF(Jours_fériés,II4+1)),II28-HLOOKUP(II4+2,Journalier_HLV_Inter,26,FALSE),IF(AND(WEEKDAY(II4,2)=2,COUNTIF(Jours_fériés,AND(II4+1,II4+2))),II28-HLOOKUP(II4+3,Journalier_HLV_Inter,26,FALSE),IF(AND(WEEKDAY(II4,2)=2,COUNTIF(Jours_fériés,II4+1)),II28-HLOOKUP(II4+2,Journalier_HLV_Inter,26,FALSE),IF(AND(WEEKDAY(II4,2)=3,COUNTIF(Jours_fériés,AND(II4+1,II4+2))),II28-HLOOKUP(II4+5,Journalier_HLV_Inter,26,FALSE),IF(AND(WEEKDAY(II4,2)=3,COUNTIF(Jours_fériés,II4+1)),II28-HLOOKUP(II4+2,Journalier_HLV_Inter,26,FALSE),IF(AND(WEEKDAY(II4,2)=4,COUNTIF(Jours_fériés,II4+1)),II28-HLOOKUP(II4+4,Journalier_HLV_Inter,26,FALSE),IF(AND(WEEKDAY(II4,2)=4,COUNTIF(Jours_fériés,AND(II4+1,II4+4))),II28-HLOOKUP(II4+5,Journalier_HLV_Inter,26,FALSE),IF(AND(WEEKDAY(II4,2)=5,COUNTIF(Jours_fériés,II4+3)),II28-HLOOKUP(II4+4,Journalier_HLV_Inter,26,FALSE),IF(COUNTIF(Week_end,II4),0,IF(COUNTIF(Jours_fériés,II4),0,II28-HLOOKUP(II4+1,Journalier_HLV_Inter,26,FALSE)))))))))))))</f>
        <v>0</v>
      </c>
      <c r="IJ37" s="70">
        <f>IF(WEEKDAY(IJ4,2)=5,(IJ28-HLOOKUP(IJ4+3,Journalier_HLV_Inter,26,FALSE)),IF(AND(WEEKDAY(IJ4,2)=1,COUNTIF(Jours_fériés,AND(IJ4+1,IE+2))),IJ28-HLOOKUP(IJ4+3,Journalier_HLV_Inter,26,FALSE),IF(AND(WEEKDAY(IJ4,2)=1,COUNTIF(Jours_fériés,IJ4+1)),IJ28-HLOOKUP(IJ4+2,Journalier_HLV_Inter,26,FALSE),IF(AND(WEEKDAY(IJ4,2)=2,COUNTIF(Jours_fériés,AND(IJ4+1,IJ4+2))),IJ28-HLOOKUP(IJ4+3,Journalier_HLV_Inter,26,FALSE),IF(AND(WEEKDAY(IJ4,2)=2,COUNTIF(Jours_fériés,IJ4+1)),IJ28-HLOOKUP(IJ4+2,Journalier_HLV_Inter,26,FALSE),IF(AND(WEEKDAY(IJ4,2)=3,COUNTIF(Jours_fériés,AND(IJ4+1,IJ4+2))),IJ28-HLOOKUP(IJ4+5,Journalier_HLV_Inter,26,FALSE),IF(AND(WEEKDAY(IJ4,2)=3,COUNTIF(Jours_fériés,IJ4+1)),IJ28-HLOOKUP(IJ4+2,Journalier_HLV_Inter,26,FALSE),IF(AND(WEEKDAY(IJ4,2)=4,COUNTIF(Jours_fériés,IJ4+1)),IJ28-HLOOKUP(IJ4+4,Journalier_HLV_Inter,26,FALSE),IF(AND(WEEKDAY(IJ4,2)=4,COUNTIF(Jours_fériés,AND(IJ4+1,IJ4+4))),IJ28-HLOOKUP(IJ4+5,Journalier_HLV_Inter,26,FALSE),IF(AND(WEEKDAY(IJ4,2)=5,COUNTIF(Jours_fériés,IJ4+3)),IJ28-HLOOKUP(IJ4+4,Journalier_HLV_Inter,26,FALSE),IF(COUNTIF(Week_end,IJ4),0,IF(COUNTIF(Jours_fériés,IJ4),0,IJ28-HLOOKUP(IJ4+1,Journalier_HLV_Inter,26,FALSE)))))))))))))</f>
        <v>0</v>
      </c>
      <c r="IK37" s="70">
        <f>IF(WEEKDAY(IK4,2)=5,(IK28-HLOOKUP(IK4+3,Journalier_HLV_Inter,26,FALSE)),IF(AND(WEEKDAY(IK4,2)=1,COUNTIF(Jours_fériés,AND(IK4+1,IE+2))),IK28-HLOOKUP(IK4+3,Journalier_HLV_Inter,26,FALSE),IF(AND(WEEKDAY(IK4,2)=1,COUNTIF(Jours_fériés,IK4+1)),IK28-HLOOKUP(IK4+2,Journalier_HLV_Inter,26,FALSE),IF(AND(WEEKDAY(IK4,2)=2,COUNTIF(Jours_fériés,AND(IK4+1,IK4+2))),IK28-HLOOKUP(IK4+3,Journalier_HLV_Inter,26,FALSE),IF(AND(WEEKDAY(IK4,2)=2,COUNTIF(Jours_fériés,IK4+1)),IK28-HLOOKUP(IK4+2,Journalier_HLV_Inter,26,FALSE),IF(AND(WEEKDAY(IK4,2)=3,COUNTIF(Jours_fériés,AND(IK4+1,IK4+2))),IK28-HLOOKUP(IK4+5,Journalier_HLV_Inter,26,FALSE),IF(AND(WEEKDAY(IK4,2)=3,COUNTIF(Jours_fériés,IK4+1)),IK28-HLOOKUP(IK4+2,Journalier_HLV_Inter,26,FALSE),IF(AND(WEEKDAY(IK4,2)=4,COUNTIF(Jours_fériés,IK4+1)),IK28-HLOOKUP(IK4+4,Journalier_HLV_Inter,26,FALSE),IF(AND(WEEKDAY(IK4,2)=4,COUNTIF(Jours_fériés,AND(IK4+1,IK4+4))),IK28-HLOOKUP(IK4+5,Journalier_HLV_Inter,26,FALSE),IF(AND(WEEKDAY(IK4,2)=5,COUNTIF(Jours_fériés,IK4+3)),IK28-HLOOKUP(IK4+4,Journalier_HLV_Inter,26,FALSE),IF(COUNTIF(Week_end,IK4),0,IF(COUNTIF(Jours_fériés,IK4),0,IK28-HLOOKUP(IK4+1,Journalier_HLV_Inter,26,FALSE)))))))))))))</f>
        <v>0</v>
      </c>
      <c r="IL37" s="70">
        <f>IF(WEEKDAY(IL4,2)=5,(IL28-HLOOKUP(IL4+3,Journalier_HLV_Inter,26,FALSE)),IF(AND(WEEKDAY(IL4,2)=1,COUNTIF(Jours_fériés,AND(IL4+1,IE+2))),IL28-HLOOKUP(IL4+3,Journalier_HLV_Inter,26,FALSE),IF(AND(WEEKDAY(IL4,2)=1,COUNTIF(Jours_fériés,IL4+1)),IL28-HLOOKUP(IL4+2,Journalier_HLV_Inter,26,FALSE),IF(AND(WEEKDAY(IL4,2)=2,COUNTIF(Jours_fériés,AND(IL4+1,IL4+2))),IL28-HLOOKUP(IL4+3,Journalier_HLV_Inter,26,FALSE),IF(AND(WEEKDAY(IL4,2)=2,COUNTIF(Jours_fériés,IL4+1)),IL28-HLOOKUP(IL4+2,Journalier_HLV_Inter,26,FALSE),IF(AND(WEEKDAY(IL4,2)=3,COUNTIF(Jours_fériés,AND(IL4+1,IL4+2))),IL28-HLOOKUP(IL4+5,Journalier_HLV_Inter,26,FALSE),IF(AND(WEEKDAY(IL4,2)=3,COUNTIF(Jours_fériés,IL4+1)),IL28-HLOOKUP(IL4+2,Journalier_HLV_Inter,26,FALSE),IF(AND(WEEKDAY(IL4,2)=4,COUNTIF(Jours_fériés,IL4+1)),IL28-HLOOKUP(IL4+4,Journalier_HLV_Inter,26,FALSE),IF(AND(WEEKDAY(IL4,2)=4,COUNTIF(Jours_fériés,AND(IL4+1,IL4+4))),IL28-HLOOKUP(IL4+5,Journalier_HLV_Inter,26,FALSE),IF(AND(WEEKDAY(IL4,2)=5,COUNTIF(Jours_fériés,IL4+3)),IL28-HLOOKUP(IL4+4,Journalier_HLV_Inter,26,FALSE),IF(COUNTIF(Week_end,IL4),0,IF(COUNTIF(Jours_fériés,IL4),0,IL28-HLOOKUP(IL4+1,Journalier_HLV_Inter,26,FALSE)))))))))))))</f>
        <v>0</v>
      </c>
      <c r="IM37" s="70">
        <f>IF(WEEKDAY(IM4,2)=5,(IM28-HLOOKUP(IM4+3,Journalier_HLV_Inter,26,FALSE)),IF(AND(WEEKDAY(IM4,2)=1,COUNTIF(Jours_fériés,AND(IM4+1,IE+2))),IM28-HLOOKUP(IM4+3,Journalier_HLV_Inter,26,FALSE),IF(AND(WEEKDAY(IM4,2)=1,COUNTIF(Jours_fériés,IM4+1)),IM28-HLOOKUP(IM4+2,Journalier_HLV_Inter,26,FALSE),IF(AND(WEEKDAY(IM4,2)=2,COUNTIF(Jours_fériés,AND(IM4+1,IM4+2))),IM28-HLOOKUP(IM4+3,Journalier_HLV_Inter,26,FALSE),IF(AND(WEEKDAY(IM4,2)=2,COUNTIF(Jours_fériés,IM4+1)),IM28-HLOOKUP(IM4+2,Journalier_HLV_Inter,26,FALSE),IF(AND(WEEKDAY(IM4,2)=3,COUNTIF(Jours_fériés,AND(IM4+1,IM4+2))),IM28-HLOOKUP(IM4+5,Journalier_HLV_Inter,26,FALSE),IF(AND(WEEKDAY(IM4,2)=3,COUNTIF(Jours_fériés,IM4+1)),IM28-HLOOKUP(IM4+2,Journalier_HLV_Inter,26,FALSE),IF(AND(WEEKDAY(IM4,2)=4,COUNTIF(Jours_fériés,IM4+1)),IM28-HLOOKUP(IM4+4,Journalier_HLV_Inter,26,FALSE),IF(AND(WEEKDAY(IM4,2)=4,COUNTIF(Jours_fériés,AND(IM4+1,IM4+4))),IM28-HLOOKUP(IM4+5,Journalier_HLV_Inter,26,FALSE),IF(AND(WEEKDAY(IM4,2)=5,COUNTIF(Jours_fériés,IM4+3)),IM28-HLOOKUP(IM4+4,Journalier_HLV_Inter,26,FALSE),IF(COUNTIF(Week_end,IM4),0,IF(COUNTIF(Jours_fériés,IM4),0,IM28-HLOOKUP(IM4+1,Journalier_HLV_Inter,26,FALSE)))))))))))))</f>
        <v>0</v>
      </c>
      <c r="IN37" s="70">
        <f>IF(WEEKDAY(IN4,2)=5,(IN28-HLOOKUP(IN4+3,Journalier_HLV_Inter,26,FALSE)),IF(AND(WEEKDAY(IN4,2)=1,COUNTIF(Jours_fériés,AND(IN4+1,IE+2))),IN28-HLOOKUP(IN4+3,Journalier_HLV_Inter,26,FALSE),IF(AND(WEEKDAY(IN4,2)=1,COUNTIF(Jours_fériés,IN4+1)),IN28-HLOOKUP(IN4+2,Journalier_HLV_Inter,26,FALSE),IF(AND(WEEKDAY(IN4,2)=2,COUNTIF(Jours_fériés,AND(IN4+1,IN4+2))),IN28-HLOOKUP(IN4+3,Journalier_HLV_Inter,26,FALSE),IF(AND(WEEKDAY(IN4,2)=2,COUNTIF(Jours_fériés,IN4+1)),IN28-HLOOKUP(IN4+2,Journalier_HLV_Inter,26,FALSE),IF(AND(WEEKDAY(IN4,2)=3,COUNTIF(Jours_fériés,AND(IN4+1,IN4+2))),IN28-HLOOKUP(IN4+5,Journalier_HLV_Inter,26,FALSE),IF(AND(WEEKDAY(IN4,2)=3,COUNTIF(Jours_fériés,IN4+1)),IN28-HLOOKUP(IN4+2,Journalier_HLV_Inter,26,FALSE),IF(AND(WEEKDAY(IN4,2)=4,COUNTIF(Jours_fériés,IN4+1)),IN28-HLOOKUP(IN4+4,Journalier_HLV_Inter,26,FALSE),IF(AND(WEEKDAY(IN4,2)=4,COUNTIF(Jours_fériés,AND(IN4+1,IN4+4))),IN28-HLOOKUP(IN4+5,Journalier_HLV_Inter,26,FALSE),IF(AND(WEEKDAY(IN4,2)=5,COUNTIF(Jours_fériés,IN4+3)),IN28-HLOOKUP(IN4+4,Journalier_HLV_Inter,26,FALSE),IF(COUNTIF(Week_end,IN4),0,IF(COUNTIF(Jours_fériés,IN4),0,IN28-HLOOKUP(IN4+1,Journalier_HLV_Inter,26,FALSE)))))))))))))</f>
        <v>0</v>
      </c>
      <c r="IO37" s="70">
        <f>IF(WEEKDAY(IO4,2)=5,(IO28-HLOOKUP(IO4+3,Journalier_HLV_Inter,26,FALSE)),IF(AND(WEEKDAY(IO4,2)=1,COUNTIF(Jours_fériés,AND(IO4+1,IE+2))),IO28-HLOOKUP(IO4+3,Journalier_HLV_Inter,26,FALSE),IF(AND(WEEKDAY(IO4,2)=1,COUNTIF(Jours_fériés,IO4+1)),IO28-HLOOKUP(IO4+2,Journalier_HLV_Inter,26,FALSE),IF(AND(WEEKDAY(IO4,2)=2,COUNTIF(Jours_fériés,AND(IO4+1,IO4+2))),IO28-HLOOKUP(IO4+3,Journalier_HLV_Inter,26,FALSE),IF(AND(WEEKDAY(IO4,2)=2,COUNTIF(Jours_fériés,IO4+1)),IO28-HLOOKUP(IO4+2,Journalier_HLV_Inter,26,FALSE),IF(AND(WEEKDAY(IO4,2)=3,COUNTIF(Jours_fériés,AND(IO4+1,IO4+2))),IO28-HLOOKUP(IO4+5,Journalier_HLV_Inter,26,FALSE),IF(AND(WEEKDAY(IO4,2)=3,COUNTIF(Jours_fériés,IO4+1)),IO28-HLOOKUP(IO4+2,Journalier_HLV_Inter,26,FALSE),IF(AND(WEEKDAY(IO4,2)=4,COUNTIF(Jours_fériés,IO4+1)),IO28-HLOOKUP(IO4+4,Journalier_HLV_Inter,26,FALSE),IF(AND(WEEKDAY(IO4,2)=4,COUNTIF(Jours_fériés,AND(IO4+1,IO4+4))),IO28-HLOOKUP(IO4+5,Journalier_HLV_Inter,26,FALSE),IF(AND(WEEKDAY(IO4,2)=5,COUNTIF(Jours_fériés,IO4+3)),IO28-HLOOKUP(IO4+4,Journalier_HLV_Inter,26,FALSE),IF(COUNTIF(Week_end,IO4),0,IF(COUNTIF(Jours_fériés,IO4),0,IO28-HLOOKUP(IO4+1,Journalier_HLV_Inter,26,FALSE)))))))))))))</f>
        <v>0</v>
      </c>
      <c r="IP37" s="70">
        <f>IF(WEEKDAY(IP4,2)=5,(IP28-HLOOKUP(IP4+3,Journalier_HLV_Inter,26,FALSE)),IF(AND(WEEKDAY(IP4,2)=1,COUNTIF(Jours_fériés,AND(IP4+1,IE+2))),IP28-HLOOKUP(IP4+3,Journalier_HLV_Inter,26,FALSE),IF(AND(WEEKDAY(IP4,2)=1,COUNTIF(Jours_fériés,IP4+1)),IP28-HLOOKUP(IP4+2,Journalier_HLV_Inter,26,FALSE),IF(AND(WEEKDAY(IP4,2)=2,COUNTIF(Jours_fériés,AND(IP4+1,IP4+2))),IP28-HLOOKUP(IP4+3,Journalier_HLV_Inter,26,FALSE),IF(AND(WEEKDAY(IP4,2)=2,COUNTIF(Jours_fériés,IP4+1)),IP28-HLOOKUP(IP4+2,Journalier_HLV_Inter,26,FALSE),IF(AND(WEEKDAY(IP4,2)=3,COUNTIF(Jours_fériés,AND(IP4+1,IP4+2))),IP28-HLOOKUP(IP4+5,Journalier_HLV_Inter,26,FALSE),IF(AND(WEEKDAY(IP4,2)=3,COUNTIF(Jours_fériés,IP4+1)),IP28-HLOOKUP(IP4+2,Journalier_HLV_Inter,26,FALSE),IF(AND(WEEKDAY(IP4,2)=4,COUNTIF(Jours_fériés,IP4+1)),IP28-HLOOKUP(IP4+4,Journalier_HLV_Inter,26,FALSE),IF(AND(WEEKDAY(IP4,2)=4,COUNTIF(Jours_fériés,AND(IP4+1,IP4+4))),IP28-HLOOKUP(IP4+5,Journalier_HLV_Inter,26,FALSE),IF(AND(WEEKDAY(IP4,2)=5,COUNTIF(Jours_fériés,IP4+3)),IP28-HLOOKUP(IP4+4,Journalier_HLV_Inter,26,FALSE),IF(COUNTIF(Week_end,IP4),0,IF(COUNTIF(Jours_fériés,IP4),0,IP28-HLOOKUP(IP4+1,Journalier_HLV_Inter,26,FALSE)))))))))))))</f>
        <v>0</v>
      </c>
      <c r="IQ37" s="70">
        <f>IF(WEEKDAY(IQ4,2)=5,(IQ28-HLOOKUP(IQ4+3,Journalier_HLV_Inter,26,FALSE)),IF(AND(WEEKDAY(IQ4,2)=1,COUNTIF(Jours_fériés,AND(IQ4+1,IE+2))),IQ28-HLOOKUP(IQ4+3,Journalier_HLV_Inter,26,FALSE),IF(AND(WEEKDAY(IQ4,2)=1,COUNTIF(Jours_fériés,IQ4+1)),IQ28-HLOOKUP(IQ4+2,Journalier_HLV_Inter,26,FALSE),IF(AND(WEEKDAY(IQ4,2)=2,COUNTIF(Jours_fériés,AND(IQ4+1,IQ4+2))),IQ28-HLOOKUP(IQ4+3,Journalier_HLV_Inter,26,FALSE),IF(AND(WEEKDAY(IQ4,2)=2,COUNTIF(Jours_fériés,IQ4+1)),IQ28-HLOOKUP(IQ4+2,Journalier_HLV_Inter,26,FALSE),IF(AND(WEEKDAY(IQ4,2)=3,COUNTIF(Jours_fériés,AND(IQ4+1,IQ4+2))),IQ28-HLOOKUP(IQ4+5,Journalier_HLV_Inter,26,FALSE),IF(AND(WEEKDAY(IQ4,2)=3,COUNTIF(Jours_fériés,IQ4+1)),IQ28-HLOOKUP(IQ4+2,Journalier_HLV_Inter,26,FALSE),IF(AND(WEEKDAY(IQ4,2)=4,COUNTIF(Jours_fériés,IQ4+1)),IQ28-HLOOKUP(IQ4+4,Journalier_HLV_Inter,26,FALSE),IF(AND(WEEKDAY(IQ4,2)=4,COUNTIF(Jours_fériés,AND(IQ4+1,IQ4+4))),IQ28-HLOOKUP(IQ4+5,Journalier_HLV_Inter,26,FALSE),IF(AND(WEEKDAY(IQ4,2)=5,COUNTIF(Jours_fériés,IQ4+3)),IQ28-HLOOKUP(IQ4+4,Journalier_HLV_Inter,26,FALSE),IF(COUNTIF(Week_end,IQ4),0,IF(COUNTIF(Jours_fériés,IQ4),0,IQ28-HLOOKUP(IQ4+1,Journalier_HLV_Inter,26,FALSE)))))))))))))</f>
        <v>0</v>
      </c>
      <c r="IR37" s="70">
        <f>IF(WEEKDAY(IR4,2)=5,(IR28-HLOOKUP(IR4+3,Journalier_HLV_Inter,26,FALSE)),IF(AND(WEEKDAY(IR4,2)=1,COUNTIF(Jours_fériés,AND(IR4+1,IE+2))),IR28-HLOOKUP(IR4+3,Journalier_HLV_Inter,26,FALSE),IF(AND(WEEKDAY(IR4,2)=1,COUNTIF(Jours_fériés,IR4+1)),IR28-HLOOKUP(IR4+2,Journalier_HLV_Inter,26,FALSE),IF(AND(WEEKDAY(IR4,2)=2,COUNTIF(Jours_fériés,AND(IR4+1,IR4+2))),IR28-HLOOKUP(IR4+3,Journalier_HLV_Inter,26,FALSE),IF(AND(WEEKDAY(IR4,2)=2,COUNTIF(Jours_fériés,IR4+1)),IR28-HLOOKUP(IR4+2,Journalier_HLV_Inter,26,FALSE),IF(AND(WEEKDAY(IR4,2)=3,COUNTIF(Jours_fériés,AND(IR4+1,IR4+2))),IR28-HLOOKUP(IR4+5,Journalier_HLV_Inter,26,FALSE),IF(AND(WEEKDAY(IR4,2)=3,COUNTIF(Jours_fériés,IR4+1)),IR28-HLOOKUP(IR4+2,Journalier_HLV_Inter,26,FALSE),IF(AND(WEEKDAY(IR4,2)=4,COUNTIF(Jours_fériés,IR4+1)),IR28-HLOOKUP(IR4+4,Journalier_HLV_Inter,26,FALSE),IF(AND(WEEKDAY(IR4,2)=4,COUNTIF(Jours_fériés,AND(IR4+1,IR4+4))),IR28-HLOOKUP(IR4+5,Journalier_HLV_Inter,26,FALSE),IF(AND(WEEKDAY(IR4,2)=5,COUNTIF(Jours_fériés,IR4+3)),IR28-HLOOKUP(IR4+4,Journalier_HLV_Inter,26,FALSE),IF(COUNTIF(Week_end,IR4),0,IF(COUNTIF(Jours_fériés,IR4),0,IR28-HLOOKUP(IR4+1,Journalier_HLV_Inter,26,FALSE)))))))))))))</f>
        <v>0</v>
      </c>
      <c r="IS37" s="70">
        <f>IF(WEEKDAY(IS4,2)=5,(IS28-HLOOKUP(IS4+3,Journalier_HLV_Inter,26,FALSE)),IF(AND(WEEKDAY(IS4,2)=1,COUNTIF(Jours_fériés,AND(IS4+1,IE+2))),IS28-HLOOKUP(IS4+3,Journalier_HLV_Inter,26,FALSE),IF(AND(WEEKDAY(IS4,2)=1,COUNTIF(Jours_fériés,IS4+1)),IS28-HLOOKUP(IS4+2,Journalier_HLV_Inter,26,FALSE),IF(AND(WEEKDAY(IS4,2)=2,COUNTIF(Jours_fériés,AND(IS4+1,IS4+2))),IS28-HLOOKUP(IS4+3,Journalier_HLV_Inter,26,FALSE),IF(AND(WEEKDAY(IS4,2)=2,COUNTIF(Jours_fériés,IS4+1)),IS28-HLOOKUP(IS4+2,Journalier_HLV_Inter,26,FALSE),IF(AND(WEEKDAY(IS4,2)=3,COUNTIF(Jours_fériés,AND(IS4+1,IS4+2))),IS28-HLOOKUP(IS4+5,Journalier_HLV_Inter,26,FALSE),IF(AND(WEEKDAY(IS4,2)=3,COUNTIF(Jours_fériés,IS4+1)),IS28-HLOOKUP(IS4+2,Journalier_HLV_Inter,26,FALSE),IF(AND(WEEKDAY(IS4,2)=4,COUNTIF(Jours_fériés,IS4+1)),IS28-HLOOKUP(IS4+4,Journalier_HLV_Inter,26,FALSE),IF(AND(WEEKDAY(IS4,2)=4,COUNTIF(Jours_fériés,AND(IS4+1,IS4+4))),IS28-HLOOKUP(IS4+5,Journalier_HLV_Inter,26,FALSE),IF(AND(WEEKDAY(IS4,2)=5,COUNTIF(Jours_fériés,IS4+3)),IS28-HLOOKUP(IS4+4,Journalier_HLV_Inter,26,FALSE),IF(COUNTIF(Week_end,IS4),0,IF(COUNTIF(Jours_fériés,IS4),0,IS28-HLOOKUP(IS4+1,Journalier_HLV_Inter,26,FALSE)))))))))))))</f>
        <v>0</v>
      </c>
      <c r="IT37" s="70">
        <f>IF(WEEKDAY(IT4,2)=5,(IT28-HLOOKUP(IT4+3,Journalier_HLV_Inter,26,FALSE)),IF(AND(WEEKDAY(IT4,2)=1,COUNTIF(Jours_fériés,AND(IT4+1,IE+2))),IT28-HLOOKUP(IT4+3,Journalier_HLV_Inter,26,FALSE),IF(AND(WEEKDAY(IT4,2)=1,COUNTIF(Jours_fériés,IT4+1)),IT28-HLOOKUP(IT4+2,Journalier_HLV_Inter,26,FALSE),IF(AND(WEEKDAY(IT4,2)=2,COUNTIF(Jours_fériés,AND(IT4+1,IT4+2))),IT28-HLOOKUP(IT4+3,Journalier_HLV_Inter,26,FALSE),IF(AND(WEEKDAY(IT4,2)=2,COUNTIF(Jours_fériés,IT4+1)),IT28-HLOOKUP(IT4+2,Journalier_HLV_Inter,26,FALSE),IF(AND(WEEKDAY(IT4,2)=3,COUNTIF(Jours_fériés,AND(IT4+1,IT4+2))),IT28-HLOOKUP(IT4+5,Journalier_HLV_Inter,26,FALSE),IF(AND(WEEKDAY(IT4,2)=3,COUNTIF(Jours_fériés,IT4+1)),IT28-HLOOKUP(IT4+2,Journalier_HLV_Inter,26,FALSE),IF(AND(WEEKDAY(IT4,2)=4,COUNTIF(Jours_fériés,IT4+1)),IT28-HLOOKUP(IT4+4,Journalier_HLV_Inter,26,FALSE),IF(AND(WEEKDAY(IT4,2)=4,COUNTIF(Jours_fériés,AND(IT4+1,IT4+4))),IT28-HLOOKUP(IT4+5,Journalier_HLV_Inter,26,FALSE),IF(AND(WEEKDAY(IT4,2)=5,COUNTIF(Jours_fériés,IT4+3)),IT28-HLOOKUP(IT4+4,Journalier_HLV_Inter,26,FALSE),IF(COUNTIF(Week_end,IT4),0,IF(COUNTIF(Jours_fériés,IT4),0,IT28-HLOOKUP(IT4+1,Journalier_HLV_Inter,26,FALSE)))))))))))))</f>
        <v>0</v>
      </c>
      <c r="IU37" s="70">
        <f>IF(WEEKDAY(IU4,2)=5,(IU28-HLOOKUP(IU4+3,Journalier_HLV_Inter,26,FALSE)),IF(AND(WEEKDAY(IU4,2)=1,COUNTIF(Jours_fériés,AND(IU4+1,IE+2))),IU28-HLOOKUP(IU4+3,Journalier_HLV_Inter,26,FALSE),IF(AND(WEEKDAY(IU4,2)=1,COUNTIF(Jours_fériés,IU4+1)),IU28-HLOOKUP(IU4+2,Journalier_HLV_Inter,26,FALSE),IF(AND(WEEKDAY(IU4,2)=2,COUNTIF(Jours_fériés,AND(IU4+1,IU4+2))),IU28-HLOOKUP(IU4+3,Journalier_HLV_Inter,26,FALSE),IF(AND(WEEKDAY(IU4,2)=2,COUNTIF(Jours_fériés,IU4+1)),IU28-HLOOKUP(IU4+2,Journalier_HLV_Inter,26,FALSE),IF(AND(WEEKDAY(IU4,2)=3,COUNTIF(Jours_fériés,AND(IU4+1,IU4+2))),IU28-HLOOKUP(IU4+5,Journalier_HLV_Inter,26,FALSE),IF(AND(WEEKDAY(IU4,2)=3,COUNTIF(Jours_fériés,IU4+1)),IU28-HLOOKUP(IU4+2,Journalier_HLV_Inter,26,FALSE),IF(AND(WEEKDAY(IU4,2)=4,COUNTIF(Jours_fériés,IU4+1)),IU28-HLOOKUP(IU4+4,Journalier_HLV_Inter,26,FALSE),IF(AND(WEEKDAY(IU4,2)=4,COUNTIF(Jours_fériés,AND(IU4+1,IU4+4))),IU28-HLOOKUP(IU4+5,Journalier_HLV_Inter,26,FALSE),IF(AND(WEEKDAY(IU4,2)=5,COUNTIF(Jours_fériés,IU4+3)),IU28-HLOOKUP(IU4+4,Journalier_HLV_Inter,26,FALSE),IF(COUNTIF(Week_end,IU4),0,IF(COUNTIF(Jours_fériés,IU4),0,IU28-HLOOKUP(IU4+1,Journalier_HLV_Inter,26,FALSE)))))))))))))</f>
        <v>0</v>
      </c>
      <c r="IV37" s="70">
        <f>IF(WEEKDAY(IV4,2)=5,(IV28-HLOOKUP(IV4+3,Journalier_HLV_Inter,26,FALSE)),IF(AND(WEEKDAY(IV4,2)=1,COUNTIF(Jours_fériés,AND(IV4+1,IE+2))),IV28-HLOOKUP(IV4+3,Journalier_HLV_Inter,26,FALSE),IF(AND(WEEKDAY(IV4,2)=1,COUNTIF(Jours_fériés,IV4+1)),IV28-HLOOKUP(IV4+2,Journalier_HLV_Inter,26,FALSE),IF(AND(WEEKDAY(IV4,2)=2,COUNTIF(Jours_fériés,AND(IV4+1,IV4+2))),IV28-HLOOKUP(IV4+3,Journalier_HLV_Inter,26,FALSE),IF(AND(WEEKDAY(IV4,2)=2,COUNTIF(Jours_fériés,IV4+1)),IV28-HLOOKUP(IV4+2,Journalier_HLV_Inter,26,FALSE),IF(AND(WEEKDAY(IV4,2)=3,COUNTIF(Jours_fériés,AND(IV4+1,IV4+2))),IV28-HLOOKUP(IV4+5,Journalier_HLV_Inter,26,FALSE),IF(AND(WEEKDAY(IV4,2)=3,COUNTIF(Jours_fériés,IV4+1)),IV28-HLOOKUP(IV4+2,Journalier_HLV_Inter,26,FALSE),IF(AND(WEEKDAY(IV4,2)=4,COUNTIF(Jours_fériés,IV4+1)),IV28-HLOOKUP(IV4+4,Journalier_HLV_Inter,26,FALSE),IF(AND(WEEKDAY(IV4,2)=4,COUNTIF(Jours_fériés,AND(IV4+1,IV4+4))),IV28-HLOOKUP(IV4+5,Journalier_HLV_Inter,26,FALSE),IF(AND(WEEKDAY(IV4,2)=5,COUNTIF(Jours_fériés,IV4+3)),IV28-HLOOKUP(IV4+4,Journalier_HLV_Inter,26,FALSE),IF(COUNTIF(Week_end,IV4),0,IF(COUNTIF(Jours_fériés,IV4),0,IV28-HLOOKUP(IV4+1,Journalier_HLV_Inter,26,FALSE)))))))))))))</f>
        <v>0</v>
      </c>
      <c r="IW37" s="70">
        <f>IF(WEEKDAY(IW4,2)=5,(IW28-HLOOKUP(IW4+3,Journalier_HLV_Inter,26,FALSE)),IF(AND(WEEKDAY(IW4,2)=1,COUNTIF(Jours_fériés,AND(IW4+1,IE+2))),IW28-HLOOKUP(IW4+3,Journalier_HLV_Inter,26,FALSE),IF(AND(WEEKDAY(IW4,2)=1,COUNTIF(Jours_fériés,IW4+1)),IW28-HLOOKUP(IW4+2,Journalier_HLV_Inter,26,FALSE),IF(AND(WEEKDAY(IW4,2)=2,COUNTIF(Jours_fériés,AND(IW4+1,IW4+2))),IW28-HLOOKUP(IW4+3,Journalier_HLV_Inter,26,FALSE),IF(AND(WEEKDAY(IW4,2)=2,COUNTIF(Jours_fériés,IW4+1)),IW28-HLOOKUP(IW4+2,Journalier_HLV_Inter,26,FALSE),IF(AND(WEEKDAY(IW4,2)=3,COUNTIF(Jours_fériés,AND(IW4+1,IW4+2))),IW28-HLOOKUP(IW4+5,Journalier_HLV_Inter,26,FALSE),IF(AND(WEEKDAY(IW4,2)=3,COUNTIF(Jours_fériés,IW4+1)),IW28-HLOOKUP(IW4+2,Journalier_HLV_Inter,26,FALSE),IF(AND(WEEKDAY(IW4,2)=4,COUNTIF(Jours_fériés,IW4+1)),IW28-HLOOKUP(IW4+4,Journalier_HLV_Inter,26,FALSE),IF(AND(WEEKDAY(IW4,2)=4,COUNTIF(Jours_fériés,AND(IW4+1,IW4+4))),IW28-HLOOKUP(IW4+5,Journalier_HLV_Inter,26,FALSE),IF(AND(WEEKDAY(IW4,2)=5,COUNTIF(Jours_fériés,IW4+3)),IW28-HLOOKUP(IW4+4,Journalier_HLV_Inter,26,FALSE),IF(COUNTIF(Week_end,IW4),0,IF(COUNTIF(Jours_fériés,IW4),0,IW28-HLOOKUP(IW4+1,Journalier_HLV_Inter,26,FALSE)))))))))))))</f>
        <v>0</v>
      </c>
      <c r="IX37" s="70">
        <f>IF(WEEKDAY(IX4,2)=5,(IX28-HLOOKUP(IX4+3,Journalier_HLV_Inter,26,FALSE)),IF(AND(WEEKDAY(IX4,2)=1,COUNTIF(Jours_fériés,AND(IX4+1,IE+2))),IX28-HLOOKUP(IX4+3,Journalier_HLV_Inter,26,FALSE),IF(AND(WEEKDAY(IX4,2)=1,COUNTIF(Jours_fériés,IX4+1)),IX28-HLOOKUP(IX4+2,Journalier_HLV_Inter,26,FALSE),IF(AND(WEEKDAY(IX4,2)=2,COUNTIF(Jours_fériés,AND(IX4+1,IX4+2))),IX28-HLOOKUP(IX4+3,Journalier_HLV_Inter,26,FALSE),IF(AND(WEEKDAY(IX4,2)=2,COUNTIF(Jours_fériés,IX4+1)),IX28-HLOOKUP(IX4+2,Journalier_HLV_Inter,26,FALSE),IF(AND(WEEKDAY(IX4,2)=3,COUNTIF(Jours_fériés,AND(IX4+1,IX4+2))),IX28-HLOOKUP(IX4+5,Journalier_HLV_Inter,26,FALSE),IF(AND(WEEKDAY(IX4,2)=3,COUNTIF(Jours_fériés,IX4+1)),IX28-HLOOKUP(IX4+2,Journalier_HLV_Inter,26,FALSE),IF(AND(WEEKDAY(IX4,2)=4,COUNTIF(Jours_fériés,IX4+1)),IX28-HLOOKUP(IX4+4,Journalier_HLV_Inter,26,FALSE),IF(AND(WEEKDAY(IX4,2)=4,COUNTIF(Jours_fériés,AND(IX4+1,IX4+4))),IX28-HLOOKUP(IX4+5,Journalier_HLV_Inter,26,FALSE),IF(AND(WEEKDAY(IX4,2)=5,COUNTIF(Jours_fériés,IX4+3)),IX28-HLOOKUP(IX4+4,Journalier_HLV_Inter,26,FALSE),IF(COUNTIF(Week_end,IX4),0,IF(COUNTIF(Jours_fériés,IX4),0,IX28-HLOOKUP(IX4+1,Journalier_HLV_Inter,26,FALSE)))))))))))))</f>
        <v>0</v>
      </c>
      <c r="IY37" s="70">
        <f>IF(WEEKDAY(IY4,2)=5,(IY28-HLOOKUP(IY4+3,Journalier_HLV_Inter,26,FALSE)),IF(AND(WEEKDAY(IY4,2)=1,COUNTIF(Jours_fériés,AND(IY4+1,IE+2))),IY28-HLOOKUP(IY4+3,Journalier_HLV_Inter,26,FALSE),IF(AND(WEEKDAY(IY4,2)=1,COUNTIF(Jours_fériés,IY4+1)),IY28-HLOOKUP(IY4+2,Journalier_HLV_Inter,26,FALSE),IF(AND(WEEKDAY(IY4,2)=2,COUNTIF(Jours_fériés,AND(IY4+1,IY4+2))),IY28-HLOOKUP(IY4+3,Journalier_HLV_Inter,26,FALSE),IF(AND(WEEKDAY(IY4,2)=2,COUNTIF(Jours_fériés,IY4+1)),IY28-HLOOKUP(IY4+2,Journalier_HLV_Inter,26,FALSE),IF(AND(WEEKDAY(IY4,2)=3,COUNTIF(Jours_fériés,AND(IY4+1,IY4+2))),IY28-HLOOKUP(IY4+5,Journalier_HLV_Inter,26,FALSE),IF(AND(WEEKDAY(IY4,2)=3,COUNTIF(Jours_fériés,IY4+1)),IY28-HLOOKUP(IY4+2,Journalier_HLV_Inter,26,FALSE),IF(AND(WEEKDAY(IY4,2)=4,COUNTIF(Jours_fériés,IY4+1)),IY28-HLOOKUP(IY4+4,Journalier_HLV_Inter,26,FALSE),IF(AND(WEEKDAY(IY4,2)=4,COUNTIF(Jours_fériés,AND(IY4+1,IY4+4))),IY28-HLOOKUP(IY4+5,Journalier_HLV_Inter,26,FALSE),IF(AND(WEEKDAY(IY4,2)=5,COUNTIF(Jours_fériés,IY4+3)),IY28-HLOOKUP(IY4+4,Journalier_HLV_Inter,26,FALSE),IF(COUNTIF(Week_end,IY4),0,IF(COUNTIF(Jours_fériés,IY4),0,IY28-HLOOKUP(IY4+1,Journalier_HLV_Inter,26,FALSE)))))))))))))</f>
        <v>0</v>
      </c>
      <c r="IZ37" s="70">
        <f>IF(WEEKDAY(IZ4,2)=5,(IZ28-HLOOKUP(IZ4+3,Journalier_HLV_Inter,26,FALSE)),IF(AND(WEEKDAY(IZ4,2)=1,COUNTIF(Jours_fériés,AND(IZ4+1,IE+2))),IZ28-HLOOKUP(IZ4+3,Journalier_HLV_Inter,26,FALSE),IF(AND(WEEKDAY(IZ4,2)=1,COUNTIF(Jours_fériés,IZ4+1)),IZ28-HLOOKUP(IZ4+2,Journalier_HLV_Inter,26,FALSE),IF(AND(WEEKDAY(IZ4,2)=2,COUNTIF(Jours_fériés,AND(IZ4+1,IZ4+2))),IZ28-HLOOKUP(IZ4+3,Journalier_HLV_Inter,26,FALSE),IF(AND(WEEKDAY(IZ4,2)=2,COUNTIF(Jours_fériés,IZ4+1)),IZ28-HLOOKUP(IZ4+2,Journalier_HLV_Inter,26,FALSE),IF(AND(WEEKDAY(IZ4,2)=3,COUNTIF(Jours_fériés,AND(IZ4+1,IZ4+2))),IZ28-HLOOKUP(IZ4+5,Journalier_HLV_Inter,26,FALSE),IF(AND(WEEKDAY(IZ4,2)=3,COUNTIF(Jours_fériés,IZ4+1)),IZ28-HLOOKUP(IZ4+2,Journalier_HLV_Inter,26,FALSE),IF(AND(WEEKDAY(IZ4,2)=4,COUNTIF(Jours_fériés,IZ4+1)),IZ28-HLOOKUP(IZ4+4,Journalier_HLV_Inter,26,FALSE),IF(AND(WEEKDAY(IZ4,2)=4,COUNTIF(Jours_fériés,AND(IZ4+1,IZ4+4))),IZ28-HLOOKUP(IZ4+5,Journalier_HLV_Inter,26,FALSE),IF(AND(WEEKDAY(IZ4,2)=5,COUNTIF(Jours_fériés,IZ4+3)),IZ28-HLOOKUP(IZ4+4,Journalier_HLV_Inter,26,FALSE),IF(COUNTIF(Week_end,IZ4),0,IF(COUNTIF(Jours_fériés,IZ4),0,IZ28-HLOOKUP(IZ4+1,Journalier_HLV_Inter,26,FALSE)))))))))))))</f>
        <v>0</v>
      </c>
      <c r="JA37" s="70">
        <f>IF(WEEKDAY(JA4,2)=5,(JA28-HLOOKUP(JA4+3,Journalier_HLV_Inter,26,FALSE)),IF(AND(WEEKDAY(JA4,2)=1,COUNTIF(Jours_fériés,AND(JA4+1,IE+2))),JA28-HLOOKUP(JA4+3,Journalier_HLV_Inter,26,FALSE),IF(AND(WEEKDAY(JA4,2)=1,COUNTIF(Jours_fériés,JA4+1)),JA28-HLOOKUP(JA4+2,Journalier_HLV_Inter,26,FALSE),IF(AND(WEEKDAY(JA4,2)=2,COUNTIF(Jours_fériés,AND(JA4+1,JA4+2))),JA28-HLOOKUP(JA4+3,Journalier_HLV_Inter,26,FALSE),IF(AND(WEEKDAY(JA4,2)=2,COUNTIF(Jours_fériés,JA4+1)),JA28-HLOOKUP(JA4+2,Journalier_HLV_Inter,26,FALSE),IF(AND(WEEKDAY(JA4,2)=3,COUNTIF(Jours_fériés,AND(JA4+1,JA4+2))),JA28-HLOOKUP(JA4+5,Journalier_HLV_Inter,26,FALSE),IF(AND(WEEKDAY(JA4,2)=3,COUNTIF(Jours_fériés,JA4+1)),JA28-HLOOKUP(JA4+2,Journalier_HLV_Inter,26,FALSE),IF(AND(WEEKDAY(JA4,2)=4,COUNTIF(Jours_fériés,JA4+1)),JA28-HLOOKUP(JA4+4,Journalier_HLV_Inter,26,FALSE),IF(AND(WEEKDAY(JA4,2)=4,COUNTIF(Jours_fériés,AND(JA4+1,JA4+4))),JA28-HLOOKUP(JA4+5,Journalier_HLV_Inter,26,FALSE),IF(AND(WEEKDAY(JA4,2)=5,COUNTIF(Jours_fériés,JA4+3)),JA28-HLOOKUP(JA4+4,Journalier_HLV_Inter,26,FALSE),IF(COUNTIF(Week_end,JA4),0,IF(COUNTIF(Jours_fériés,JA4),0,JA28-HLOOKUP(JA4+1,Journalier_HLV_Inter,26,FALSE)))))))))))))</f>
        <v>0</v>
      </c>
      <c r="JB37" s="70">
        <f>IF(WEEKDAY(JB4,2)=5,(JB28-HLOOKUP(JB4+3,Journalier_HLV_Inter,26,FALSE)),IF(AND(WEEKDAY(JB4,2)=1,COUNTIF(Jours_fériés,AND(JB4+1,IE+2))),JB28-HLOOKUP(JB4+3,Journalier_HLV_Inter,26,FALSE),IF(AND(WEEKDAY(JB4,2)=1,COUNTIF(Jours_fériés,JB4+1)),JB28-HLOOKUP(JB4+2,Journalier_HLV_Inter,26,FALSE),IF(AND(WEEKDAY(JB4,2)=2,COUNTIF(Jours_fériés,AND(JB4+1,JB4+2))),JB28-HLOOKUP(JB4+3,Journalier_HLV_Inter,26,FALSE),IF(AND(WEEKDAY(JB4,2)=2,COUNTIF(Jours_fériés,JB4+1)),JB28-HLOOKUP(JB4+2,Journalier_HLV_Inter,26,FALSE),IF(AND(WEEKDAY(JB4,2)=3,COUNTIF(Jours_fériés,AND(JB4+1,JB4+2))),JB28-HLOOKUP(JB4+5,Journalier_HLV_Inter,26,FALSE),IF(AND(WEEKDAY(JB4,2)=3,COUNTIF(Jours_fériés,JB4+1)),JB28-HLOOKUP(JB4+2,Journalier_HLV_Inter,26,FALSE),IF(AND(WEEKDAY(JB4,2)=4,COUNTIF(Jours_fériés,JB4+1)),JB28-HLOOKUP(JB4+4,Journalier_HLV_Inter,26,FALSE),IF(AND(WEEKDAY(JB4,2)=4,COUNTIF(Jours_fériés,AND(JB4+1,JB4+4))),JB28-HLOOKUP(JB4+5,Journalier_HLV_Inter,26,FALSE),IF(AND(WEEKDAY(JB4,2)=5,COUNTIF(Jours_fériés,JB4+3)),JB28-HLOOKUP(JB4+4,Journalier_HLV_Inter,26,FALSE),IF(COUNTIF(Week_end,JB4),0,IF(COUNTIF(Jours_fériés,JB4),0,JB28-HLOOKUP(JB4+1,Journalier_HLV_Inter,26,FALSE)))))))))))))</f>
        <v>0</v>
      </c>
      <c r="JC37" s="70">
        <f>IF(WEEKDAY(JC4,2)=5,(JC28-HLOOKUP(JC4+3,Journalier_HLV_Inter,26,FALSE)),IF(AND(WEEKDAY(JC4,2)=1,COUNTIF(Jours_fériés,AND(JC4+1,IE+2))),JC28-HLOOKUP(JC4+3,Journalier_HLV_Inter,26,FALSE),IF(AND(WEEKDAY(JC4,2)=1,COUNTIF(Jours_fériés,JC4+1)),JC28-HLOOKUP(JC4+2,Journalier_HLV_Inter,26,FALSE),IF(AND(WEEKDAY(JC4,2)=2,COUNTIF(Jours_fériés,AND(JC4+1,JC4+2))),JC28-HLOOKUP(JC4+3,Journalier_HLV_Inter,26,FALSE),IF(AND(WEEKDAY(JC4,2)=2,COUNTIF(Jours_fériés,JC4+1)),JC28-HLOOKUP(JC4+2,Journalier_HLV_Inter,26,FALSE),IF(AND(WEEKDAY(JC4,2)=3,COUNTIF(Jours_fériés,AND(JC4+1,JC4+2))),JC28-HLOOKUP(JC4+5,Journalier_HLV_Inter,26,FALSE),IF(AND(WEEKDAY(JC4,2)=3,COUNTIF(Jours_fériés,JC4+1)),JC28-HLOOKUP(JC4+2,Journalier_HLV_Inter,26,FALSE),IF(AND(WEEKDAY(JC4,2)=4,COUNTIF(Jours_fériés,JC4+1)),JC28-HLOOKUP(JC4+4,Journalier_HLV_Inter,26,FALSE),IF(AND(WEEKDAY(JC4,2)=4,COUNTIF(Jours_fériés,AND(JC4+1,JC4+4))),JC28-HLOOKUP(JC4+5,Journalier_HLV_Inter,26,FALSE),IF(AND(WEEKDAY(JC4,2)=5,COUNTIF(Jours_fériés,JC4+3)),JC28-HLOOKUP(JC4+4,Journalier_HLV_Inter,26,FALSE),IF(COUNTIF(Week_end,JC4),0,IF(COUNTIF(Jours_fériés,JC4),0,JC28-HLOOKUP(JC4+1,Journalier_HLV_Inter,26,FALSE)))))))))))))</f>
        <v>0</v>
      </c>
      <c r="JD37" s="70">
        <f>IF(WEEKDAY(JD4,2)=5,(JD28-HLOOKUP(JD4+3,Journalier_HLV_Inter,26,FALSE)),IF(AND(WEEKDAY(JD4,2)=1,COUNTIF(Jours_fériés,AND(JD4+1,IE+2))),JD28-HLOOKUP(JD4+3,Journalier_HLV_Inter,26,FALSE),IF(AND(WEEKDAY(JD4,2)=1,COUNTIF(Jours_fériés,JD4+1)),JD28-HLOOKUP(JD4+2,Journalier_HLV_Inter,26,FALSE),IF(AND(WEEKDAY(JD4,2)=2,COUNTIF(Jours_fériés,AND(JD4+1,JD4+2))),JD28-HLOOKUP(JD4+3,Journalier_HLV_Inter,26,FALSE),IF(AND(WEEKDAY(JD4,2)=2,COUNTIF(Jours_fériés,JD4+1)),JD28-HLOOKUP(JD4+2,Journalier_HLV_Inter,26,FALSE),IF(AND(WEEKDAY(JD4,2)=3,COUNTIF(Jours_fériés,AND(JD4+1,JD4+2))),JD28-HLOOKUP(JD4+5,Journalier_HLV_Inter,26,FALSE),IF(AND(WEEKDAY(JD4,2)=3,COUNTIF(Jours_fériés,JD4+1)),JD28-HLOOKUP(JD4+2,Journalier_HLV_Inter,26,FALSE),IF(AND(WEEKDAY(JD4,2)=4,COUNTIF(Jours_fériés,JD4+1)),JD28-HLOOKUP(JD4+4,Journalier_HLV_Inter,26,FALSE),IF(AND(WEEKDAY(JD4,2)=4,COUNTIF(Jours_fériés,AND(JD4+1,JD4+4))),JD28-HLOOKUP(JD4+5,Journalier_HLV_Inter,26,FALSE),IF(AND(WEEKDAY(JD4,2)=5,COUNTIF(Jours_fériés,JD4+3)),JD28-HLOOKUP(JD4+4,Journalier_HLV_Inter,26,FALSE),IF(COUNTIF(Week_end,JD4),0,IF(COUNTIF(Jours_fériés,JD4),0,JD28-HLOOKUP(JD4+1,Journalier_HLV_Inter,26,FALSE)))))))))))))</f>
        <v>0</v>
      </c>
      <c r="JE37" s="70">
        <f>IF(WEEKDAY(JE4,2)=5,(JE28-HLOOKUP(JE4+3,Journalier_HLV_Inter,26,FALSE)),IF(AND(WEEKDAY(JE4,2)=1,COUNTIF(Jours_fériés,AND(JE4+1,IE+2))),JE28-HLOOKUP(JE4+3,Journalier_HLV_Inter,26,FALSE),IF(AND(WEEKDAY(JE4,2)=1,COUNTIF(Jours_fériés,JE4+1)),JE28-HLOOKUP(JE4+2,Journalier_HLV_Inter,26,FALSE),IF(AND(WEEKDAY(JE4,2)=2,COUNTIF(Jours_fériés,AND(JE4+1,JE4+2))),JE28-HLOOKUP(JE4+3,Journalier_HLV_Inter,26,FALSE),IF(AND(WEEKDAY(JE4,2)=2,COUNTIF(Jours_fériés,JE4+1)),JE28-HLOOKUP(JE4+2,Journalier_HLV_Inter,26,FALSE),IF(AND(WEEKDAY(JE4,2)=3,COUNTIF(Jours_fériés,AND(JE4+1,JE4+2))),JE28-HLOOKUP(JE4+5,Journalier_HLV_Inter,26,FALSE),IF(AND(WEEKDAY(JE4,2)=3,COUNTIF(Jours_fériés,JE4+1)),JE28-HLOOKUP(JE4+2,Journalier_HLV_Inter,26,FALSE),IF(AND(WEEKDAY(JE4,2)=4,COUNTIF(Jours_fériés,JE4+1)),JE28-HLOOKUP(JE4+4,Journalier_HLV_Inter,26,FALSE),IF(AND(WEEKDAY(JE4,2)=4,COUNTIF(Jours_fériés,AND(JE4+1,JE4+4))),JE28-HLOOKUP(JE4+5,Journalier_HLV_Inter,26,FALSE),IF(AND(WEEKDAY(JE4,2)=5,COUNTIF(Jours_fériés,JE4+3)),JE28-HLOOKUP(JE4+4,Journalier_HLV_Inter,26,FALSE),IF(COUNTIF(Week_end,JE4),0,IF(COUNTIF(Jours_fériés,JE4),0,JE28-HLOOKUP(JE4+1,Journalier_HLV_Inter,26,FALSE)))))))))))))</f>
        <v>0</v>
      </c>
      <c r="JF37" s="70">
        <f>IF(WEEKDAY(JF4,2)=5,(JF28-HLOOKUP(JF4+3,Journalier_HLV_Inter,26,FALSE)),IF(AND(WEEKDAY(JF4,2)=1,COUNTIF(Jours_fériés,AND(JF4+1,IE+2))),JF28-HLOOKUP(JF4+3,Journalier_HLV_Inter,26,FALSE),IF(AND(WEEKDAY(JF4,2)=1,COUNTIF(Jours_fériés,JF4+1)),JF28-HLOOKUP(JF4+2,Journalier_HLV_Inter,26,FALSE),IF(AND(WEEKDAY(JF4,2)=2,COUNTIF(Jours_fériés,AND(JF4+1,JF4+2))),JF28-HLOOKUP(JF4+3,Journalier_HLV_Inter,26,FALSE),IF(AND(WEEKDAY(JF4,2)=2,COUNTIF(Jours_fériés,JF4+1)),JF28-HLOOKUP(JF4+2,Journalier_HLV_Inter,26,FALSE),IF(AND(WEEKDAY(JF4,2)=3,COUNTIF(Jours_fériés,AND(JF4+1,JF4+2))),JF28-HLOOKUP(JF4+5,Journalier_HLV_Inter,26,FALSE),IF(AND(WEEKDAY(JF4,2)=3,COUNTIF(Jours_fériés,JF4+1)),JF28-HLOOKUP(JF4+2,Journalier_HLV_Inter,26,FALSE),IF(AND(WEEKDAY(JF4,2)=4,COUNTIF(Jours_fériés,JF4+1)),JF28-HLOOKUP(JF4+4,Journalier_HLV_Inter,26,FALSE),IF(AND(WEEKDAY(JF4,2)=4,COUNTIF(Jours_fériés,AND(JF4+1,JF4+4))),JF28-HLOOKUP(JF4+5,Journalier_HLV_Inter,26,FALSE),IF(AND(WEEKDAY(JF4,2)=5,COUNTIF(Jours_fériés,JF4+3)),JF28-HLOOKUP(JF4+4,Journalier_HLV_Inter,26,FALSE),IF(COUNTIF(Week_end,JF4),0,IF(COUNTIF(Jours_fériés,JF4),0,JF28-HLOOKUP(JF4+1,Journalier_HLV_Inter,26,FALSE)))))))))))))</f>
        <v>0</v>
      </c>
      <c r="JG37" s="70">
        <f>IF(WEEKDAY(JG4,2)=5,(JG28-HLOOKUP(JG4+3,Journalier_HLV_Inter,26,FALSE)),IF(AND(WEEKDAY(JG4,2)=1,COUNTIF(Jours_fériés,AND(JG4+1,IE+2))),JG28-HLOOKUP(JG4+3,Journalier_HLV_Inter,26,FALSE),IF(AND(WEEKDAY(JG4,2)=1,COUNTIF(Jours_fériés,JG4+1)),JG28-HLOOKUP(JG4+2,Journalier_HLV_Inter,26,FALSE),IF(AND(WEEKDAY(JG4,2)=2,COUNTIF(Jours_fériés,AND(JG4+1,JG4+2))),JG28-HLOOKUP(JG4+3,Journalier_HLV_Inter,26,FALSE),IF(AND(WEEKDAY(JG4,2)=2,COUNTIF(Jours_fériés,JG4+1)),JG28-HLOOKUP(JG4+2,Journalier_HLV_Inter,26,FALSE),IF(AND(WEEKDAY(JG4,2)=3,COUNTIF(Jours_fériés,AND(JG4+1,JG4+2))),JG28-HLOOKUP(JG4+5,Journalier_HLV_Inter,26,FALSE),IF(AND(WEEKDAY(JG4,2)=3,COUNTIF(Jours_fériés,JG4+1)),JG28-HLOOKUP(JG4+2,Journalier_HLV_Inter,26,FALSE),IF(AND(WEEKDAY(JG4,2)=4,COUNTIF(Jours_fériés,JG4+1)),JG28-HLOOKUP(JG4+4,Journalier_HLV_Inter,26,FALSE),IF(AND(WEEKDAY(JG4,2)=4,COUNTIF(Jours_fériés,AND(JG4+1,JG4+4))),JG28-HLOOKUP(JG4+5,Journalier_HLV_Inter,26,FALSE),IF(AND(WEEKDAY(JG4,2)=5,COUNTIF(Jours_fériés,JG4+3)),JG28-HLOOKUP(JG4+4,Journalier_HLV_Inter,26,FALSE),IF(COUNTIF(Week_end,JG4),0,IF(COUNTIF(Jours_fériés,JG4),0,JG28-HLOOKUP(JG4+1,Journalier_HLV_Inter,26,FALSE)))))))))))))</f>
        <v>0</v>
      </c>
      <c r="JH37" s="70">
        <f>IF(WEEKDAY(JH4,2)=5,(JH28-HLOOKUP(JH4+3,Journalier_HLV_Inter,26,FALSE)),IF(AND(WEEKDAY(JH4,2)=1,COUNTIF(Jours_fériés,AND(JH4+1,IE+2))),JH28-HLOOKUP(JH4+3,Journalier_HLV_Inter,26,FALSE),IF(AND(WEEKDAY(JH4,2)=1,COUNTIF(Jours_fériés,JH4+1)),JH28-HLOOKUP(JH4+2,Journalier_HLV_Inter,26,FALSE),IF(AND(WEEKDAY(JH4,2)=2,COUNTIF(Jours_fériés,AND(JH4+1,JH4+2))),JH28-HLOOKUP(JH4+3,Journalier_HLV_Inter,26,FALSE),IF(AND(WEEKDAY(JH4,2)=2,COUNTIF(Jours_fériés,JH4+1)),JH28-HLOOKUP(JH4+2,Journalier_HLV_Inter,26,FALSE),IF(AND(WEEKDAY(JH4,2)=3,COUNTIF(Jours_fériés,AND(JH4+1,JH4+2))),JH28-HLOOKUP(JH4+5,Journalier_HLV_Inter,26,FALSE),IF(AND(WEEKDAY(JH4,2)=3,COUNTIF(Jours_fériés,JH4+1)),JH28-HLOOKUP(JH4+2,Journalier_HLV_Inter,26,FALSE),IF(AND(WEEKDAY(JH4,2)=4,COUNTIF(Jours_fériés,JH4+1)),JH28-HLOOKUP(JH4+4,Journalier_HLV_Inter,26,FALSE),IF(AND(WEEKDAY(JH4,2)=4,COUNTIF(Jours_fériés,AND(JH4+1,JH4+4))),JH28-HLOOKUP(JH4+5,Journalier_HLV_Inter,26,FALSE),IF(AND(WEEKDAY(JH4,2)=5,COUNTIF(Jours_fériés,JH4+3)),JH28-HLOOKUP(JH4+4,Journalier_HLV_Inter,26,FALSE),IF(COUNTIF(Week_end,JH4),0,IF(COUNTIF(Jours_fériés,JH4),0,JH28-HLOOKUP(JH4+1,Journalier_HLV_Inter,26,FALSE)))))))))))))</f>
        <v>0</v>
      </c>
      <c r="JI37" s="70">
        <f>IF(WEEKDAY(JI4,2)=5,(JI28-HLOOKUP(JI4+3,Journalier_HLV_Inter,26,FALSE)),IF(AND(WEEKDAY(JI4,2)=1,COUNTIF(Jours_fériés,AND(JI4+1,IE+2))),JI28-HLOOKUP(JI4+3,Journalier_HLV_Inter,26,FALSE),IF(AND(WEEKDAY(JI4,2)=1,COUNTIF(Jours_fériés,JI4+1)),JI28-HLOOKUP(JI4+2,Journalier_HLV_Inter,26,FALSE),IF(AND(WEEKDAY(JI4,2)=2,COUNTIF(Jours_fériés,AND(JI4+1,JI4+2))),JI28-HLOOKUP(JI4+3,Journalier_HLV_Inter,26,FALSE),IF(AND(WEEKDAY(JI4,2)=2,COUNTIF(Jours_fériés,JI4+1)),JI28-HLOOKUP(JI4+2,Journalier_HLV_Inter,26,FALSE),IF(AND(WEEKDAY(JI4,2)=3,COUNTIF(Jours_fériés,AND(JI4+1,JI4+2))),JI28-HLOOKUP(JI4+5,Journalier_HLV_Inter,26,FALSE),IF(AND(WEEKDAY(JI4,2)=3,COUNTIF(Jours_fériés,JI4+1)),JI28-HLOOKUP(JI4+2,Journalier_HLV_Inter,26,FALSE),IF(AND(WEEKDAY(JI4,2)=4,COUNTIF(Jours_fériés,JI4+1)),JI28-HLOOKUP(JI4+4,Journalier_HLV_Inter,26,FALSE),IF(AND(WEEKDAY(JI4,2)=4,COUNTIF(Jours_fériés,AND(JI4+1,JI4+4))),JI28-HLOOKUP(JI4+5,Journalier_HLV_Inter,26,FALSE),IF(AND(WEEKDAY(JI4,2)=5,COUNTIF(Jours_fériés,JI4+3)),JI28-HLOOKUP(JI4+4,Journalier_HLV_Inter,26,FALSE),IF(COUNTIF(Week_end,JI4),0,IF(COUNTIF(Jours_fériés,JI4),0,JI28-HLOOKUP(JI4+1,Journalier_HLV_Inter,26,FALSE)))))))))))))</f>
        <v>0</v>
      </c>
      <c r="JJ37" s="70">
        <f>IF(WEEKDAY(JJ4,2)=5,(JJ28-HLOOKUP(JJ4+3,Journalier_HLV_Inter,26,FALSE)),IF(AND(WEEKDAY(JJ4,2)=1,COUNTIF(Jours_fériés,AND(JJ4+1,IE+2))),JJ28-HLOOKUP(JJ4+3,Journalier_HLV_Inter,26,FALSE),IF(AND(WEEKDAY(JJ4,2)=1,COUNTIF(Jours_fériés,JJ4+1)),JJ28-HLOOKUP(JJ4+2,Journalier_HLV_Inter,26,FALSE),IF(AND(WEEKDAY(JJ4,2)=2,COUNTIF(Jours_fériés,AND(JJ4+1,JJ4+2))),JJ28-HLOOKUP(JJ4+3,Journalier_HLV_Inter,26,FALSE),IF(AND(WEEKDAY(JJ4,2)=2,COUNTIF(Jours_fériés,JJ4+1)),JJ28-HLOOKUP(JJ4+2,Journalier_HLV_Inter,26,FALSE),IF(AND(WEEKDAY(JJ4,2)=3,COUNTIF(Jours_fériés,AND(JJ4+1,JJ4+2))),JJ28-HLOOKUP(JJ4+5,Journalier_HLV_Inter,26,FALSE),IF(AND(WEEKDAY(JJ4,2)=3,COUNTIF(Jours_fériés,JJ4+1)),JJ28-HLOOKUP(JJ4+2,Journalier_HLV_Inter,26,FALSE),IF(AND(WEEKDAY(JJ4,2)=4,COUNTIF(Jours_fériés,JJ4+1)),JJ28-HLOOKUP(JJ4+4,Journalier_HLV_Inter,26,FALSE),IF(AND(WEEKDAY(JJ4,2)=4,COUNTIF(Jours_fériés,AND(JJ4+1,JJ4+4))),JJ28-HLOOKUP(JJ4+5,Journalier_HLV_Inter,26,FALSE),IF(AND(WEEKDAY(JJ4,2)=5,COUNTIF(Jours_fériés,JJ4+3)),JJ28-HLOOKUP(JJ4+4,Journalier_HLV_Inter,26,FALSE),IF(COUNTIF(Week_end,JJ4),0,IF(COUNTIF(Jours_fériés,JJ4),0,JJ28-HLOOKUP(JJ4+1,Journalier_HLV_Inter,26,FALSE)))))))))))))</f>
        <v>0</v>
      </c>
      <c r="JK37" s="70">
        <f>IF(WEEKDAY(JK4,2)=5,(JK28-HLOOKUP(JK4+3,Journalier_HLV_Inter,26,FALSE)),IF(AND(WEEKDAY(JK4,2)=1,COUNTIF(Jours_fériés,AND(JK4+1,IE+2))),JK28-HLOOKUP(JK4+3,Journalier_HLV_Inter,26,FALSE),IF(AND(WEEKDAY(JK4,2)=1,COUNTIF(Jours_fériés,JK4+1)),JK28-HLOOKUP(JK4+2,Journalier_HLV_Inter,26,FALSE),IF(AND(WEEKDAY(JK4,2)=2,COUNTIF(Jours_fériés,AND(JK4+1,JK4+2))),JK28-HLOOKUP(JK4+3,Journalier_HLV_Inter,26,FALSE),IF(AND(WEEKDAY(JK4,2)=2,COUNTIF(Jours_fériés,JK4+1)),JK28-HLOOKUP(JK4+2,Journalier_HLV_Inter,26,FALSE),IF(AND(WEEKDAY(JK4,2)=3,COUNTIF(Jours_fériés,AND(JK4+1,JK4+2))),JK28-HLOOKUP(JK4+5,Journalier_HLV_Inter,26,FALSE),IF(AND(WEEKDAY(JK4,2)=3,COUNTIF(Jours_fériés,JK4+1)),JK28-HLOOKUP(JK4+2,Journalier_HLV_Inter,26,FALSE),IF(AND(WEEKDAY(JK4,2)=4,COUNTIF(Jours_fériés,JK4+1)),JK28-HLOOKUP(JK4+4,Journalier_HLV_Inter,26,FALSE),IF(AND(WEEKDAY(JK4,2)=4,COUNTIF(Jours_fériés,AND(JK4+1,JK4+4))),JK28-HLOOKUP(JK4+5,Journalier_HLV_Inter,26,FALSE),IF(AND(WEEKDAY(JK4,2)=5,COUNTIF(Jours_fériés,JK4+3)),JK28-HLOOKUP(JK4+4,Journalier_HLV_Inter,26,FALSE),IF(COUNTIF(Week_end,JK4),0,IF(COUNTIF(Jours_fériés,JK4),0,JK28-HLOOKUP(JK4+1,Journalier_HLV_Inter,26,FALSE)))))))))))))</f>
        <v>0</v>
      </c>
      <c r="JL37" s="70">
        <f>IF(WEEKDAY(JL4,2)=5,(JL28-HLOOKUP(JL4+3,Journalier_HLV_Inter,26,FALSE)),IF(AND(WEEKDAY(JL4,2)=1,COUNTIF(Jours_fériés,AND(JL4+1,IE+2))),JL28-HLOOKUP(JL4+3,Journalier_HLV_Inter,26,FALSE),IF(AND(WEEKDAY(JL4,2)=1,COUNTIF(Jours_fériés,JL4+1)),JL28-HLOOKUP(JL4+2,Journalier_HLV_Inter,26,FALSE),IF(AND(WEEKDAY(JL4,2)=2,COUNTIF(Jours_fériés,AND(JL4+1,JL4+2))),JL28-HLOOKUP(JL4+3,Journalier_HLV_Inter,26,FALSE),IF(AND(WEEKDAY(JL4,2)=2,COUNTIF(Jours_fériés,JL4+1)),JL28-HLOOKUP(JL4+2,Journalier_HLV_Inter,26,FALSE),IF(AND(WEEKDAY(JL4,2)=3,COUNTIF(Jours_fériés,AND(JL4+1,JL4+2))),JL28-HLOOKUP(JL4+5,Journalier_HLV_Inter,26,FALSE),IF(AND(WEEKDAY(JL4,2)=3,COUNTIF(Jours_fériés,JL4+1)),JL28-HLOOKUP(JL4+2,Journalier_HLV_Inter,26,FALSE),IF(AND(WEEKDAY(JL4,2)=4,COUNTIF(Jours_fériés,JL4+1)),JL28-HLOOKUP(JL4+4,Journalier_HLV_Inter,26,FALSE),IF(AND(WEEKDAY(JL4,2)=4,COUNTIF(Jours_fériés,AND(JL4+1,JL4+4))),JL28-HLOOKUP(JL4+5,Journalier_HLV_Inter,26,FALSE),IF(AND(WEEKDAY(JL4,2)=5,COUNTIF(Jours_fériés,JL4+3)),JL28-HLOOKUP(JL4+4,Journalier_HLV_Inter,26,FALSE),IF(COUNTIF(Week_end,JL4),0,IF(COUNTIF(Jours_fériés,JL4),0,JL28-HLOOKUP(JL4+1,Journalier_HLV_Inter,26,FALSE)))))))))))))</f>
        <v>0</v>
      </c>
      <c r="JM37" s="70">
        <f>IF(WEEKDAY(JM4,2)=5,(JM28-HLOOKUP(JM4+3,Journalier_HLV_Inter,26,FALSE)),IF(AND(WEEKDAY(JM4,2)=1,COUNTIF(Jours_fériés,AND(JM4+1,IE+2))),JM28-HLOOKUP(JM4+3,Journalier_HLV_Inter,26,FALSE),IF(AND(WEEKDAY(JM4,2)=1,COUNTIF(Jours_fériés,JM4+1)),JM28-HLOOKUP(JM4+2,Journalier_HLV_Inter,26,FALSE),IF(AND(WEEKDAY(JM4,2)=2,COUNTIF(Jours_fériés,AND(JM4+1,JM4+2))),JM28-HLOOKUP(JM4+3,Journalier_HLV_Inter,26,FALSE),IF(AND(WEEKDAY(JM4,2)=2,COUNTIF(Jours_fériés,JM4+1)),JM28-HLOOKUP(JM4+2,Journalier_HLV_Inter,26,FALSE),IF(AND(WEEKDAY(JM4,2)=3,COUNTIF(Jours_fériés,AND(JM4+1,JM4+2))),JM28-HLOOKUP(JM4+5,Journalier_HLV_Inter,26,FALSE),IF(AND(WEEKDAY(JM4,2)=3,COUNTIF(Jours_fériés,JM4+1)),JM28-HLOOKUP(JM4+2,Journalier_HLV_Inter,26,FALSE),IF(AND(WEEKDAY(JM4,2)=4,COUNTIF(Jours_fériés,JM4+1)),JM28-HLOOKUP(JM4+4,Journalier_HLV_Inter,26,FALSE),IF(AND(WEEKDAY(JM4,2)=4,COUNTIF(Jours_fériés,AND(JM4+1,JM4+4))),JM28-HLOOKUP(JM4+5,Journalier_HLV_Inter,26,FALSE),IF(AND(WEEKDAY(JM4,2)=5,COUNTIF(Jours_fériés,JM4+3)),JM28-HLOOKUP(JM4+4,Journalier_HLV_Inter,26,FALSE),IF(COUNTIF(Week_end,JM4),0,IF(COUNTIF(Jours_fériés,JM4),0,JM28-HLOOKUP(JM4+1,Journalier_HLV_Inter,26,FALSE)))))))))))))</f>
        <v>0</v>
      </c>
      <c r="JN37" s="70">
        <f>IF(WEEKDAY(JN4,2)=5,(JN28-HLOOKUP(JN4+3,Journalier_HLV_Inter,26,FALSE)),IF(AND(WEEKDAY(JN4,2)=1,COUNTIF(Jours_fériés,AND(JN4+1,IE+2))),JN28-HLOOKUP(JN4+3,Journalier_HLV_Inter,26,FALSE),IF(AND(WEEKDAY(JN4,2)=1,COUNTIF(Jours_fériés,JN4+1)),JN28-HLOOKUP(JN4+2,Journalier_HLV_Inter,26,FALSE),IF(AND(WEEKDAY(JN4,2)=2,COUNTIF(Jours_fériés,AND(JN4+1,JN4+2))),JN28-HLOOKUP(JN4+3,Journalier_HLV_Inter,26,FALSE),IF(AND(WEEKDAY(JN4,2)=2,COUNTIF(Jours_fériés,JN4+1)),JN28-HLOOKUP(JN4+2,Journalier_HLV_Inter,26,FALSE),IF(AND(WEEKDAY(JN4,2)=3,COUNTIF(Jours_fériés,AND(JN4+1,JN4+2))),JN28-HLOOKUP(JN4+5,Journalier_HLV_Inter,26,FALSE),IF(AND(WEEKDAY(JN4,2)=3,COUNTIF(Jours_fériés,JN4+1)),JN28-HLOOKUP(JN4+2,Journalier_HLV_Inter,26,FALSE),IF(AND(WEEKDAY(JN4,2)=4,COUNTIF(Jours_fériés,JN4+1)),JN28-HLOOKUP(JN4+4,Journalier_HLV_Inter,26,FALSE),IF(AND(WEEKDAY(JN4,2)=4,COUNTIF(Jours_fériés,AND(JN4+1,JN4+4))),JN28-HLOOKUP(JN4+5,Journalier_HLV_Inter,26,FALSE),IF(AND(WEEKDAY(JN4,2)=5,COUNTIF(Jours_fériés,JN4+3)),JN28-HLOOKUP(JN4+4,Journalier_HLV_Inter,26,FALSE),IF(COUNTIF(Week_end,JN4),0,IF(COUNTIF(Jours_fériés,JN4),0,JN28-HLOOKUP(JN4+1,Journalier_HLV_Inter,26,FALSE)))))))))))))</f>
        <v>0</v>
      </c>
      <c r="JO37" s="70">
        <f>IF(WEEKDAY(JO4,2)=5,(JO28-HLOOKUP(JO4+3,Journalier_HLV_Inter,26,FALSE)),IF(AND(WEEKDAY(JO4,2)=1,COUNTIF(Jours_fériés,AND(JO4+1,IE+2))),JO28-HLOOKUP(JO4+3,Journalier_HLV_Inter,26,FALSE),IF(AND(WEEKDAY(JO4,2)=1,COUNTIF(Jours_fériés,JO4+1)),JO28-HLOOKUP(JO4+2,Journalier_HLV_Inter,26,FALSE),IF(AND(WEEKDAY(JO4,2)=2,COUNTIF(Jours_fériés,AND(JO4+1,JO4+2))),JO28-HLOOKUP(JO4+3,Journalier_HLV_Inter,26,FALSE),IF(AND(WEEKDAY(JO4,2)=2,COUNTIF(Jours_fériés,JO4+1)),JO28-HLOOKUP(JO4+2,Journalier_HLV_Inter,26,FALSE),IF(AND(WEEKDAY(JO4,2)=3,COUNTIF(Jours_fériés,AND(JO4+1,JO4+2))),JO28-HLOOKUP(JO4+5,Journalier_HLV_Inter,26,FALSE),IF(AND(WEEKDAY(JO4,2)=3,COUNTIF(Jours_fériés,JO4+1)),JO28-HLOOKUP(JO4+2,Journalier_HLV_Inter,26,FALSE),IF(AND(WEEKDAY(JO4,2)=4,COUNTIF(Jours_fériés,JO4+1)),JO28-HLOOKUP(JO4+4,Journalier_HLV_Inter,26,FALSE),IF(AND(WEEKDAY(JO4,2)=4,COUNTIF(Jours_fériés,AND(JO4+1,JO4+4))),JO28-HLOOKUP(JO4+5,Journalier_HLV_Inter,26,FALSE),IF(AND(WEEKDAY(JO4,2)=5,COUNTIF(Jours_fériés,JO4+3)),JO28-HLOOKUP(JO4+4,Journalier_HLV_Inter,26,FALSE),IF(COUNTIF(Week_end,JO4),0,IF(COUNTIF(Jours_fériés,JO4),0,JO28-HLOOKUP(JO4+1,Journalier_HLV_Inter,26,FALSE)))))))))))))</f>
        <v>0</v>
      </c>
      <c r="JP37" s="70">
        <f>IF(WEEKDAY(JP4,2)=5,(JP28-HLOOKUP(JP4+3,Journalier_HLV_Inter,26,FALSE)),IF(AND(WEEKDAY(JP4,2)=1,COUNTIF(Jours_fériés,AND(JP4+1,IE+2))),JP28-HLOOKUP(JP4+3,Journalier_HLV_Inter,26,FALSE),IF(AND(WEEKDAY(JP4,2)=1,COUNTIF(Jours_fériés,JP4+1)),JP28-HLOOKUP(JP4+2,Journalier_HLV_Inter,26,FALSE),IF(AND(WEEKDAY(JP4,2)=2,COUNTIF(Jours_fériés,AND(JP4+1,JP4+2))),JP28-HLOOKUP(JP4+3,Journalier_HLV_Inter,26,FALSE),IF(AND(WEEKDAY(JP4,2)=2,COUNTIF(Jours_fériés,JP4+1)),JP28-HLOOKUP(JP4+2,Journalier_HLV_Inter,26,FALSE),IF(AND(WEEKDAY(JP4,2)=3,COUNTIF(Jours_fériés,AND(JP4+1,JP4+2))),JP28-HLOOKUP(JP4+5,Journalier_HLV_Inter,26,FALSE),IF(AND(WEEKDAY(JP4,2)=3,COUNTIF(Jours_fériés,JP4+1)),JP28-HLOOKUP(JP4+2,Journalier_HLV_Inter,26,FALSE),IF(AND(WEEKDAY(JP4,2)=4,COUNTIF(Jours_fériés,JP4+1)),JP28-HLOOKUP(JP4+4,Journalier_HLV_Inter,26,FALSE),IF(AND(WEEKDAY(JP4,2)=4,COUNTIF(Jours_fériés,AND(JP4+1,JP4+4))),JP28-HLOOKUP(JP4+5,Journalier_HLV_Inter,26,FALSE),IF(AND(WEEKDAY(JP4,2)=5,COUNTIF(Jours_fériés,JP4+3)),JP28-HLOOKUP(JP4+4,Journalier_HLV_Inter,26,FALSE),IF(COUNTIF(Week_end,JP4),0,IF(COUNTIF(Jours_fériés,JP4),0,JP28-HLOOKUP(JP4+1,Journalier_HLV_Inter,26,FALSE)))))))))))))</f>
        <v>0</v>
      </c>
      <c r="JQ37" s="70">
        <f>IF(WEEKDAY(JQ4,2)=5,(JQ28-HLOOKUP(JQ4+3,Journalier_HLV_Inter,26,FALSE)),IF(AND(WEEKDAY(JQ4,2)=1,COUNTIF(Jours_fériés,AND(JQ4+1,IE+2))),JQ28-HLOOKUP(JQ4+3,Journalier_HLV_Inter,26,FALSE),IF(AND(WEEKDAY(JQ4,2)=1,COUNTIF(Jours_fériés,JQ4+1)),JQ28-HLOOKUP(JQ4+2,Journalier_HLV_Inter,26,FALSE),IF(AND(WEEKDAY(JQ4,2)=2,COUNTIF(Jours_fériés,AND(JQ4+1,JQ4+2))),JQ28-HLOOKUP(JQ4+3,Journalier_HLV_Inter,26,FALSE),IF(AND(WEEKDAY(JQ4,2)=2,COUNTIF(Jours_fériés,JQ4+1)),JQ28-HLOOKUP(JQ4+2,Journalier_HLV_Inter,26,FALSE),IF(AND(WEEKDAY(JQ4,2)=3,COUNTIF(Jours_fériés,AND(JQ4+1,JQ4+2))),JQ28-HLOOKUP(JQ4+5,Journalier_HLV_Inter,26,FALSE),IF(AND(WEEKDAY(JQ4,2)=3,COUNTIF(Jours_fériés,JQ4+1)),JQ28-HLOOKUP(JQ4+2,Journalier_HLV_Inter,26,FALSE),IF(AND(WEEKDAY(JQ4,2)=4,COUNTIF(Jours_fériés,JQ4+1)),JQ28-HLOOKUP(JQ4+4,Journalier_HLV_Inter,26,FALSE),IF(AND(WEEKDAY(JQ4,2)=4,COUNTIF(Jours_fériés,AND(JQ4+1,JQ4+4))),JQ28-HLOOKUP(JQ4+5,Journalier_HLV_Inter,26,FALSE),IF(AND(WEEKDAY(JQ4,2)=5,COUNTIF(Jours_fériés,JQ4+3)),JQ28-HLOOKUP(JQ4+4,Journalier_HLV_Inter,26,FALSE),IF(COUNTIF(Week_end,JQ4),0,IF(COUNTIF(Jours_fériés,JQ4),0,JQ28-HLOOKUP(JQ4+1,Journalier_HLV_Inter,26,FALSE)))))))))))))</f>
        <v>0</v>
      </c>
      <c r="JR37" s="70">
        <f>IF(WEEKDAY(JR4,2)=5,(JR28-HLOOKUP(JR4+3,Journalier_HLV_Inter,26,FALSE)),IF(AND(WEEKDAY(JR4,2)=1,COUNTIF(Jours_fériés,AND(JR4+1,IE+2))),JR28-HLOOKUP(JR4+3,Journalier_HLV_Inter,26,FALSE),IF(AND(WEEKDAY(JR4,2)=1,COUNTIF(Jours_fériés,JR4+1)),JR28-HLOOKUP(JR4+2,Journalier_HLV_Inter,26,FALSE),IF(AND(WEEKDAY(JR4,2)=2,COUNTIF(Jours_fériés,AND(JR4+1,JR4+2))),JR28-HLOOKUP(JR4+3,Journalier_HLV_Inter,26,FALSE),IF(AND(WEEKDAY(JR4,2)=2,COUNTIF(Jours_fériés,JR4+1)),JR28-HLOOKUP(JR4+2,Journalier_HLV_Inter,26,FALSE),IF(AND(WEEKDAY(JR4,2)=3,COUNTIF(Jours_fériés,AND(JR4+1,JR4+2))),JR28-HLOOKUP(JR4+5,Journalier_HLV_Inter,26,FALSE),IF(AND(WEEKDAY(JR4,2)=3,COUNTIF(Jours_fériés,JR4+1)),JR28-HLOOKUP(JR4+2,Journalier_HLV_Inter,26,FALSE),IF(AND(WEEKDAY(JR4,2)=4,COUNTIF(Jours_fériés,JR4+1)),JR28-HLOOKUP(JR4+4,Journalier_HLV_Inter,26,FALSE),IF(AND(WEEKDAY(JR4,2)=4,COUNTIF(Jours_fériés,AND(JR4+1,JR4+4))),JR28-HLOOKUP(JR4+5,Journalier_HLV_Inter,26,FALSE),IF(AND(WEEKDAY(JR4,2)=5,COUNTIF(Jours_fériés,JR4+3)),JR28-HLOOKUP(JR4+4,Journalier_HLV_Inter,26,FALSE),IF(COUNTIF(Week_end,JR4),0,IF(COUNTIF(Jours_fériés,JR4),0,JR28-HLOOKUP(JR4+1,Journalier_HLV_Inter,26,FALSE)))))))))))))</f>
        <v>0</v>
      </c>
      <c r="JS37" s="70">
        <f>IF(WEEKDAY(JS4,2)=5,(JS28-HLOOKUP(JS4+3,Journalier_HLV_Inter,26,FALSE)),IF(AND(WEEKDAY(JS4,2)=1,COUNTIF(Jours_fériés,AND(JS4+1,IE+2))),JS28-HLOOKUP(JS4+3,Journalier_HLV_Inter,26,FALSE),IF(AND(WEEKDAY(JS4,2)=1,COUNTIF(Jours_fériés,JS4+1)),JS28-HLOOKUP(JS4+2,Journalier_HLV_Inter,26,FALSE),IF(AND(WEEKDAY(JS4,2)=2,COUNTIF(Jours_fériés,AND(JS4+1,JS4+2))),JS28-HLOOKUP(JS4+3,Journalier_HLV_Inter,26,FALSE),IF(AND(WEEKDAY(JS4,2)=2,COUNTIF(Jours_fériés,JS4+1)),JS28-HLOOKUP(JS4+2,Journalier_HLV_Inter,26,FALSE),IF(AND(WEEKDAY(JS4,2)=3,COUNTIF(Jours_fériés,AND(JS4+1,JS4+2))),JS28-HLOOKUP(JS4+5,Journalier_HLV_Inter,26,FALSE),IF(AND(WEEKDAY(JS4,2)=3,COUNTIF(Jours_fériés,JS4+1)),JS28-HLOOKUP(JS4+2,Journalier_HLV_Inter,26,FALSE),IF(AND(WEEKDAY(JS4,2)=4,COUNTIF(Jours_fériés,JS4+1)),JS28-HLOOKUP(JS4+4,Journalier_HLV_Inter,26,FALSE),IF(AND(WEEKDAY(JS4,2)=4,COUNTIF(Jours_fériés,AND(JS4+1,JS4+4))),JS28-HLOOKUP(JS4+5,Journalier_HLV_Inter,26,FALSE),IF(AND(WEEKDAY(JS4,2)=5,COUNTIF(Jours_fériés,JS4+3)),JS28-HLOOKUP(JS4+4,Journalier_HLV_Inter,26,FALSE),IF(COUNTIF(Week_end,JS4),0,IF(COUNTIF(Jours_fériés,JS4),0,JS28-HLOOKUP(JS4+1,Journalier_HLV_Inter,26,FALSE)))))))))))))</f>
        <v>0</v>
      </c>
      <c r="JT37" s="70">
        <f>IF(WEEKDAY(JT4,2)=5,(JT28-HLOOKUP(JT4+3,Journalier_HLV_Inter,26,FALSE)),IF(AND(WEEKDAY(JT4,2)=1,COUNTIF(Jours_fériés,AND(JT4+1,IE+2))),JT28-HLOOKUP(JT4+3,Journalier_HLV_Inter,26,FALSE),IF(AND(WEEKDAY(JT4,2)=1,COUNTIF(Jours_fériés,JT4+1)),JT28-HLOOKUP(JT4+2,Journalier_HLV_Inter,26,FALSE),IF(AND(WEEKDAY(JT4,2)=2,COUNTIF(Jours_fériés,AND(JT4+1,JT4+2))),JT28-HLOOKUP(JT4+3,Journalier_HLV_Inter,26,FALSE),IF(AND(WEEKDAY(JT4,2)=2,COUNTIF(Jours_fériés,JT4+1)),JT28-HLOOKUP(JT4+2,Journalier_HLV_Inter,26,FALSE),IF(AND(WEEKDAY(JT4,2)=3,COUNTIF(Jours_fériés,AND(JT4+1,JT4+2))),JT28-HLOOKUP(JT4+5,Journalier_HLV_Inter,26,FALSE),IF(AND(WEEKDAY(JT4,2)=3,COUNTIF(Jours_fériés,JT4+1)),JT28-HLOOKUP(JT4+2,Journalier_HLV_Inter,26,FALSE),IF(AND(WEEKDAY(JT4,2)=4,COUNTIF(Jours_fériés,JT4+1)),JT28-HLOOKUP(JT4+4,Journalier_HLV_Inter,26,FALSE),IF(AND(WEEKDAY(JT4,2)=4,COUNTIF(Jours_fériés,AND(JT4+1,JT4+4))),JT28-HLOOKUP(JT4+5,Journalier_HLV_Inter,26,FALSE),IF(AND(WEEKDAY(JT4,2)=5,COUNTIF(Jours_fériés,JT4+3)),JT28-HLOOKUP(JT4+4,Journalier_HLV_Inter,26,FALSE),IF(COUNTIF(Week_end,JT4),0,IF(COUNTIF(Jours_fériés,JT4),0,JT28-HLOOKUP(JT4+1,Journalier_HLV_Inter,26,FALSE)))))))))))))</f>
        <v>0</v>
      </c>
      <c r="JU37" s="70">
        <f>IF(WEEKDAY(JU4,2)=5,(JU28-HLOOKUP(JU4+3,Journalier_HLV_Inter,26,FALSE)),IF(AND(WEEKDAY(JU4,2)=1,COUNTIF(Jours_fériés,AND(JU4+1,IE+2))),JU28-HLOOKUP(JU4+3,Journalier_HLV_Inter,26,FALSE),IF(AND(WEEKDAY(JU4,2)=1,COUNTIF(Jours_fériés,JU4+1)),JU28-HLOOKUP(JU4+2,Journalier_HLV_Inter,26,FALSE),IF(AND(WEEKDAY(JU4,2)=2,COUNTIF(Jours_fériés,AND(JU4+1,JU4+2))),JU28-HLOOKUP(JU4+3,Journalier_HLV_Inter,26,FALSE),IF(AND(WEEKDAY(JU4,2)=2,COUNTIF(Jours_fériés,JU4+1)),JU28-HLOOKUP(JU4+2,Journalier_HLV_Inter,26,FALSE),IF(AND(WEEKDAY(JU4,2)=3,COUNTIF(Jours_fériés,AND(JU4+1,JU4+2))),JU28-HLOOKUP(JU4+5,Journalier_HLV_Inter,26,FALSE),IF(AND(WEEKDAY(JU4,2)=3,COUNTIF(Jours_fériés,JU4+1)),JU28-HLOOKUP(JU4+2,Journalier_HLV_Inter,26,FALSE),IF(AND(WEEKDAY(JU4,2)=4,COUNTIF(Jours_fériés,JU4+1)),JU28-HLOOKUP(JU4+4,Journalier_HLV_Inter,26,FALSE),IF(AND(WEEKDAY(JU4,2)=4,COUNTIF(Jours_fériés,AND(JU4+1,JU4+4))),JU28-HLOOKUP(JU4+5,Journalier_HLV_Inter,26,FALSE),IF(AND(WEEKDAY(JU4,2)=5,COUNTIF(Jours_fériés,JU4+3)),JU28-HLOOKUP(JU4+4,Journalier_HLV_Inter,26,FALSE),IF(COUNTIF(Week_end,JU4),0,IF(COUNTIF(Jours_fériés,JU4),0,JU28-HLOOKUP(JU4+1,Journalier_HLV_Inter,26,FALSE)))))))))))))</f>
        <v>0</v>
      </c>
      <c r="JV37" s="70">
        <f>IF(WEEKDAY(JV4,2)=5,(JV28-HLOOKUP(JV4+3,Journalier_HLV_Inter,26,FALSE)),IF(AND(WEEKDAY(JV4,2)=1,COUNTIF(Jours_fériés,AND(JV4+1,IE+2))),JV28-HLOOKUP(JV4+3,Journalier_HLV_Inter,26,FALSE),IF(AND(WEEKDAY(JV4,2)=1,COUNTIF(Jours_fériés,JV4+1)),JV28-HLOOKUP(JV4+2,Journalier_HLV_Inter,26,FALSE),IF(AND(WEEKDAY(JV4,2)=2,COUNTIF(Jours_fériés,AND(JV4+1,JV4+2))),JV28-HLOOKUP(JV4+3,Journalier_HLV_Inter,26,FALSE),IF(AND(WEEKDAY(JV4,2)=2,COUNTIF(Jours_fériés,JV4+1)),JV28-HLOOKUP(JV4+2,Journalier_HLV_Inter,26,FALSE),IF(AND(WEEKDAY(JV4,2)=3,COUNTIF(Jours_fériés,AND(JV4+1,JV4+2))),JV28-HLOOKUP(JV4+5,Journalier_HLV_Inter,26,FALSE),IF(AND(WEEKDAY(JV4,2)=3,COUNTIF(Jours_fériés,JV4+1)),JV28-HLOOKUP(JV4+2,Journalier_HLV_Inter,26,FALSE),IF(AND(WEEKDAY(JV4,2)=4,COUNTIF(Jours_fériés,JV4+1)),JV28-HLOOKUP(JV4+4,Journalier_HLV_Inter,26,FALSE),IF(AND(WEEKDAY(JV4,2)=4,COUNTIF(Jours_fériés,AND(JV4+1,JV4+4))),JV28-HLOOKUP(JV4+5,Journalier_HLV_Inter,26,FALSE),IF(AND(WEEKDAY(JV4,2)=5,COUNTIF(Jours_fériés,JV4+3)),JV28-HLOOKUP(JV4+4,Journalier_HLV_Inter,26,FALSE),IF(COUNTIF(Week_end,JV4),0,IF(COUNTIF(Jours_fériés,JV4),0,JV28-HLOOKUP(JV4+1,Journalier_HLV_Inter,26,FALSE)))))))))))))</f>
        <v>0</v>
      </c>
      <c r="JW37" s="70">
        <f>IF(WEEKDAY(JW4,2)=5,(JW28-HLOOKUP(JW4+3,Journalier_HLV_Inter,26,FALSE)),IF(AND(WEEKDAY(JW4,2)=1,COUNTIF(Jours_fériés,AND(JW4+1,IE+2))),JW28-HLOOKUP(JW4+3,Journalier_HLV_Inter,26,FALSE),IF(AND(WEEKDAY(JW4,2)=1,COUNTIF(Jours_fériés,JW4+1)),JW28-HLOOKUP(JW4+2,Journalier_HLV_Inter,26,FALSE),IF(AND(WEEKDAY(JW4,2)=2,COUNTIF(Jours_fériés,AND(JW4+1,JW4+2))),JW28-HLOOKUP(JW4+3,Journalier_HLV_Inter,26,FALSE),IF(AND(WEEKDAY(JW4,2)=2,COUNTIF(Jours_fériés,JW4+1)),JW28-HLOOKUP(JW4+2,Journalier_HLV_Inter,26,FALSE),IF(AND(WEEKDAY(JW4,2)=3,COUNTIF(Jours_fériés,AND(JW4+1,JW4+2))),JW28-HLOOKUP(JW4+5,Journalier_HLV_Inter,26,FALSE),IF(AND(WEEKDAY(JW4,2)=3,COUNTIF(Jours_fériés,JW4+1)),JW28-HLOOKUP(JW4+2,Journalier_HLV_Inter,26,FALSE),IF(AND(WEEKDAY(JW4,2)=4,COUNTIF(Jours_fériés,JW4+1)),JW28-HLOOKUP(JW4+4,Journalier_HLV_Inter,26,FALSE),IF(AND(WEEKDAY(JW4,2)=4,COUNTIF(Jours_fériés,AND(JW4+1,JW4+4))),JW28-HLOOKUP(JW4+5,Journalier_HLV_Inter,26,FALSE),IF(AND(WEEKDAY(JW4,2)=5,COUNTIF(Jours_fériés,JW4+3)),JW28-HLOOKUP(JW4+4,Journalier_HLV_Inter,26,FALSE),IF(COUNTIF(Week_end,JW4),0,IF(COUNTIF(Jours_fériés,JW4),0,JW28-HLOOKUP(JW4+1,Journalier_HLV_Inter,26,FALSE)))))))))))))</f>
        <v>0</v>
      </c>
      <c r="JX37" s="70">
        <f>IF(WEEKDAY(JX4,2)=5,(JX28-HLOOKUP(JX4+3,Journalier_HLV_Inter,26,FALSE)),IF(AND(WEEKDAY(JX4,2)=1,COUNTIF(Jours_fériés,AND(JX4+1,IE+2))),JX28-HLOOKUP(JX4+3,Journalier_HLV_Inter,26,FALSE),IF(AND(WEEKDAY(JX4,2)=1,COUNTIF(Jours_fériés,JX4+1)),JX28-HLOOKUP(JX4+2,Journalier_HLV_Inter,26,FALSE),IF(AND(WEEKDAY(JX4,2)=2,COUNTIF(Jours_fériés,AND(JX4+1,JX4+2))),JX28-HLOOKUP(JX4+3,Journalier_HLV_Inter,26,FALSE),IF(AND(WEEKDAY(JX4,2)=2,COUNTIF(Jours_fériés,JX4+1)),JX28-HLOOKUP(JX4+2,Journalier_HLV_Inter,26,FALSE),IF(AND(WEEKDAY(JX4,2)=3,COUNTIF(Jours_fériés,AND(JX4+1,JX4+2))),JX28-HLOOKUP(JX4+5,Journalier_HLV_Inter,26,FALSE),IF(AND(WEEKDAY(JX4,2)=3,COUNTIF(Jours_fériés,JX4+1)),JX28-HLOOKUP(JX4+2,Journalier_HLV_Inter,26,FALSE),IF(AND(WEEKDAY(JX4,2)=4,COUNTIF(Jours_fériés,JX4+1)),JX28-HLOOKUP(JX4+4,Journalier_HLV_Inter,26,FALSE),IF(AND(WEEKDAY(JX4,2)=4,COUNTIF(Jours_fériés,AND(JX4+1,JX4+4))),JX28-HLOOKUP(JX4+5,Journalier_HLV_Inter,26,FALSE),IF(AND(WEEKDAY(JX4,2)=5,COUNTIF(Jours_fériés,JX4+3)),JX28-HLOOKUP(JX4+4,Journalier_HLV_Inter,26,FALSE),IF(COUNTIF(Week_end,JX4),0,IF(COUNTIF(Jours_fériés,JX4),0,JX28-HLOOKUP(JX4+1,Journalier_HLV_Inter,26,FALSE)))))))))))))</f>
        <v>0</v>
      </c>
      <c r="JY37" s="70">
        <f>IF(WEEKDAY(JY4,2)=5,(JY28-HLOOKUP(JY4+3,Journalier_HLV_Inter,26,FALSE)),IF(AND(WEEKDAY(JY4,2)=1,COUNTIF(Jours_fériés,AND(JY4+1,IE+2))),JY28-HLOOKUP(JY4+3,Journalier_HLV_Inter,26,FALSE),IF(AND(WEEKDAY(JY4,2)=1,COUNTIF(Jours_fériés,JY4+1)),JY28-HLOOKUP(JY4+2,Journalier_HLV_Inter,26,FALSE),IF(AND(WEEKDAY(JY4,2)=2,COUNTIF(Jours_fériés,AND(JY4+1,JY4+2))),JY28-HLOOKUP(JY4+3,Journalier_HLV_Inter,26,FALSE),IF(AND(WEEKDAY(JY4,2)=2,COUNTIF(Jours_fériés,JY4+1)),JY28-HLOOKUP(JY4+2,Journalier_HLV_Inter,26,FALSE),IF(AND(WEEKDAY(JY4,2)=3,COUNTIF(Jours_fériés,AND(JY4+1,JY4+2))),JY28-HLOOKUP(JY4+5,Journalier_HLV_Inter,26,FALSE),IF(AND(WEEKDAY(JY4,2)=3,COUNTIF(Jours_fériés,JY4+1)),JY28-HLOOKUP(JY4+2,Journalier_HLV_Inter,26,FALSE),IF(AND(WEEKDAY(JY4,2)=4,COUNTIF(Jours_fériés,JY4+1)),JY28-HLOOKUP(JY4+4,Journalier_HLV_Inter,26,FALSE),IF(AND(WEEKDAY(JY4,2)=4,COUNTIF(Jours_fériés,AND(JY4+1,JY4+4))),JY28-HLOOKUP(JY4+5,Journalier_HLV_Inter,26,FALSE),IF(AND(WEEKDAY(JY4,2)=5,COUNTIF(Jours_fériés,JY4+3)),JY28-HLOOKUP(JY4+4,Journalier_HLV_Inter,26,FALSE),IF(COUNTIF(Week_end,JY4),0,IF(COUNTIF(Jours_fériés,JY4),0,JY28-HLOOKUP(JY4+1,Journalier_HLV_Inter,26,FALSE)))))))))))))</f>
        <v>0</v>
      </c>
      <c r="JZ37" s="70">
        <f>IF(WEEKDAY(JZ4,2)=5,(JZ28-HLOOKUP(JZ4+3,Journalier_HLV_Inter,26,FALSE)),IF(AND(WEEKDAY(JZ4,2)=1,COUNTIF(Jours_fériés,AND(JZ4+1,IE+2))),JZ28-HLOOKUP(JZ4+3,Journalier_HLV_Inter,26,FALSE),IF(AND(WEEKDAY(JZ4,2)=1,COUNTIF(Jours_fériés,JZ4+1)),JZ28-HLOOKUP(JZ4+2,Journalier_HLV_Inter,26,FALSE),IF(AND(WEEKDAY(JZ4,2)=2,COUNTIF(Jours_fériés,AND(JZ4+1,JZ4+2))),JZ28-HLOOKUP(JZ4+3,Journalier_HLV_Inter,26,FALSE),IF(AND(WEEKDAY(JZ4,2)=2,COUNTIF(Jours_fériés,JZ4+1)),JZ28-HLOOKUP(JZ4+2,Journalier_HLV_Inter,26,FALSE),IF(AND(WEEKDAY(JZ4,2)=3,COUNTIF(Jours_fériés,AND(JZ4+1,JZ4+2))),JZ28-HLOOKUP(JZ4+5,Journalier_HLV_Inter,26,FALSE),IF(AND(WEEKDAY(JZ4,2)=3,COUNTIF(Jours_fériés,JZ4+1)),JZ28-HLOOKUP(JZ4+2,Journalier_HLV_Inter,26,FALSE),IF(AND(WEEKDAY(JZ4,2)=4,COUNTIF(Jours_fériés,JZ4+1)),JZ28-HLOOKUP(JZ4+4,Journalier_HLV_Inter,26,FALSE),IF(AND(WEEKDAY(JZ4,2)=4,COUNTIF(Jours_fériés,AND(JZ4+1,JZ4+4))),JZ28-HLOOKUP(JZ4+5,Journalier_HLV_Inter,26,FALSE),IF(AND(WEEKDAY(JZ4,2)=5,COUNTIF(Jours_fériés,JZ4+3)),JZ28-HLOOKUP(JZ4+4,Journalier_HLV_Inter,26,FALSE),IF(COUNTIF(Week_end,JZ4),0,IF(COUNTIF(Jours_fériés,JZ4),0,JZ28-HLOOKUP(JZ4+1,Journalier_HLV_Inter,26,FALSE)))))))))))))</f>
        <v>0</v>
      </c>
      <c r="KA37" s="70">
        <f>IF(WEEKDAY(KA4,2)=5,(KA28-HLOOKUP(KA4+3,Journalier_HLV_Inter,26,FALSE)),IF(AND(WEEKDAY(KA4,2)=1,COUNTIF(Jours_fériés,AND(KA4+1,IE+2))),KA28-HLOOKUP(KA4+3,Journalier_HLV_Inter,26,FALSE),IF(AND(WEEKDAY(KA4,2)=1,COUNTIF(Jours_fériés,KA4+1)),KA28-HLOOKUP(KA4+2,Journalier_HLV_Inter,26,FALSE),IF(AND(WEEKDAY(KA4,2)=2,COUNTIF(Jours_fériés,AND(KA4+1,KA4+2))),KA28-HLOOKUP(KA4+3,Journalier_HLV_Inter,26,FALSE),IF(AND(WEEKDAY(KA4,2)=2,COUNTIF(Jours_fériés,KA4+1)),KA28-HLOOKUP(KA4+2,Journalier_HLV_Inter,26,FALSE),IF(AND(WEEKDAY(KA4,2)=3,COUNTIF(Jours_fériés,AND(KA4+1,KA4+2))),KA28-HLOOKUP(KA4+5,Journalier_HLV_Inter,26,FALSE),IF(AND(WEEKDAY(KA4,2)=3,COUNTIF(Jours_fériés,KA4+1)),KA28-HLOOKUP(KA4+2,Journalier_HLV_Inter,26,FALSE),IF(AND(WEEKDAY(KA4,2)=4,COUNTIF(Jours_fériés,KA4+1)),KA28-HLOOKUP(KA4+4,Journalier_HLV_Inter,26,FALSE),IF(AND(WEEKDAY(KA4,2)=4,COUNTIF(Jours_fériés,AND(KA4+1,KA4+4))),KA28-HLOOKUP(KA4+5,Journalier_HLV_Inter,26,FALSE),IF(AND(WEEKDAY(KA4,2)=5,COUNTIF(Jours_fériés,KA4+3)),KA28-HLOOKUP(KA4+4,Journalier_HLV_Inter,26,FALSE),IF(COUNTIF(Week_end,KA4),0,IF(COUNTIF(Jours_fériés,KA4),0,KA28-HLOOKUP(KA4+1,Journalier_HLV_Inter,26,FALSE)))))))))))))</f>
        <v>0</v>
      </c>
      <c r="KB37" s="70">
        <f>IF(WEEKDAY(KB4,2)=5,(KB28-HLOOKUP(KB4+3,Journalier_HLV_Inter,26,FALSE)),IF(AND(WEEKDAY(KB4,2)=1,COUNTIF(Jours_fériés,AND(KB4+1,IE+2))),KB28-HLOOKUP(KB4+3,Journalier_HLV_Inter,26,FALSE),IF(AND(WEEKDAY(KB4,2)=1,COUNTIF(Jours_fériés,KB4+1)),KB28-HLOOKUP(KB4+2,Journalier_HLV_Inter,26,FALSE),IF(AND(WEEKDAY(KB4,2)=2,COUNTIF(Jours_fériés,AND(KB4+1,KB4+2))),KB28-HLOOKUP(KB4+3,Journalier_HLV_Inter,26,FALSE),IF(AND(WEEKDAY(KB4,2)=2,COUNTIF(Jours_fériés,KB4+1)),KB28-HLOOKUP(KB4+2,Journalier_HLV_Inter,26,FALSE),IF(AND(WEEKDAY(KB4,2)=3,COUNTIF(Jours_fériés,AND(KB4+1,KB4+2))),KB28-HLOOKUP(KB4+5,Journalier_HLV_Inter,26,FALSE),IF(AND(WEEKDAY(KB4,2)=3,COUNTIF(Jours_fériés,KB4+1)),KB28-HLOOKUP(KB4+2,Journalier_HLV_Inter,26,FALSE),IF(AND(WEEKDAY(KB4,2)=4,COUNTIF(Jours_fériés,KB4+1)),KB28-HLOOKUP(KB4+4,Journalier_HLV_Inter,26,FALSE),IF(AND(WEEKDAY(KB4,2)=4,COUNTIF(Jours_fériés,AND(KB4+1,KB4+4))),KB28-HLOOKUP(KB4+5,Journalier_HLV_Inter,26,FALSE),IF(AND(WEEKDAY(KB4,2)=5,COUNTIF(Jours_fériés,KB4+3)),KB28-HLOOKUP(KB4+4,Journalier_HLV_Inter,26,FALSE),IF(COUNTIF(Week_end,KB4),0,IF(COUNTIF(Jours_fériés,KB4),0,KB28-HLOOKUP(KB4+1,Journalier_HLV_Inter,26,FALSE)))))))))))))</f>
        <v>0</v>
      </c>
      <c r="KC37" s="70">
        <f>IF(WEEKDAY(KC4,2)=5,(KC28-HLOOKUP(KC4+3,Journalier_HLV_Inter,26,FALSE)),IF(AND(WEEKDAY(KC4,2)=1,COUNTIF(Jours_fériés,AND(KC4+1,IE+2))),KC28-HLOOKUP(KC4+3,Journalier_HLV_Inter,26,FALSE),IF(AND(WEEKDAY(KC4,2)=1,COUNTIF(Jours_fériés,KC4+1)),KC28-HLOOKUP(KC4+2,Journalier_HLV_Inter,26,FALSE),IF(AND(WEEKDAY(KC4,2)=2,COUNTIF(Jours_fériés,AND(KC4+1,KC4+2))),KC28-HLOOKUP(KC4+3,Journalier_HLV_Inter,26,FALSE),IF(AND(WEEKDAY(KC4,2)=2,COUNTIF(Jours_fériés,KC4+1)),KC28-HLOOKUP(KC4+2,Journalier_HLV_Inter,26,FALSE),IF(AND(WEEKDAY(KC4,2)=3,COUNTIF(Jours_fériés,AND(KC4+1,KC4+2))),KC28-HLOOKUP(KC4+5,Journalier_HLV_Inter,26,FALSE),IF(AND(WEEKDAY(KC4,2)=3,COUNTIF(Jours_fériés,KC4+1)),KC28-HLOOKUP(KC4+2,Journalier_HLV_Inter,26,FALSE),IF(AND(WEEKDAY(KC4,2)=4,COUNTIF(Jours_fériés,KC4+1)),KC28-HLOOKUP(KC4+4,Journalier_HLV_Inter,26,FALSE),IF(AND(WEEKDAY(KC4,2)=4,COUNTIF(Jours_fériés,AND(KC4+1,KC4+4))),KC28-HLOOKUP(KC4+5,Journalier_HLV_Inter,26,FALSE),IF(AND(WEEKDAY(KC4,2)=5,COUNTIF(Jours_fériés,KC4+3)),KC28-HLOOKUP(KC4+4,Journalier_HLV_Inter,26,FALSE),IF(COUNTIF(Week_end,KC4),0,IF(COUNTIF(Jours_fériés,KC4),0,KC28-HLOOKUP(KC4+1,Journalier_HLV_Inter,26,FALSE)))))))))))))</f>
        <v>0</v>
      </c>
      <c r="KD37" s="70">
        <f>IF(WEEKDAY(KD4,2)=5,(KD28-HLOOKUP(KD4+3,Journalier_HLV_Inter,26,FALSE)),IF(AND(WEEKDAY(KD4,2)=1,COUNTIF(Jours_fériés,AND(KD4+1,IE+2))),KD28-HLOOKUP(KD4+3,Journalier_HLV_Inter,26,FALSE),IF(AND(WEEKDAY(KD4,2)=1,COUNTIF(Jours_fériés,KD4+1)),KD28-HLOOKUP(KD4+2,Journalier_HLV_Inter,26,FALSE),IF(AND(WEEKDAY(KD4,2)=2,COUNTIF(Jours_fériés,AND(KD4+1,KD4+2))),KD28-HLOOKUP(KD4+3,Journalier_HLV_Inter,26,FALSE),IF(AND(WEEKDAY(KD4,2)=2,COUNTIF(Jours_fériés,KD4+1)),KD28-HLOOKUP(KD4+2,Journalier_HLV_Inter,26,FALSE),IF(AND(WEEKDAY(KD4,2)=3,COUNTIF(Jours_fériés,AND(KD4+1,KD4+2))),KD28-HLOOKUP(KD4+5,Journalier_HLV_Inter,26,FALSE),IF(AND(WEEKDAY(KD4,2)=3,COUNTIF(Jours_fériés,KD4+1)),KD28-HLOOKUP(KD4+2,Journalier_HLV_Inter,26,FALSE),IF(AND(WEEKDAY(KD4,2)=4,COUNTIF(Jours_fériés,KD4+1)),KD28-HLOOKUP(KD4+4,Journalier_HLV_Inter,26,FALSE),IF(AND(WEEKDAY(KD4,2)=4,COUNTIF(Jours_fériés,AND(KD4+1,KD4+4))),KD28-HLOOKUP(KD4+5,Journalier_HLV_Inter,26,FALSE),IF(AND(WEEKDAY(KD4,2)=5,COUNTIF(Jours_fériés,KD4+3)),KD28-HLOOKUP(KD4+4,Journalier_HLV_Inter,26,FALSE),IF(COUNTIF(Week_end,KD4),0,IF(COUNTIF(Jours_fériés,KD4),0,KD28-HLOOKUP(KD4+1,Journalier_HLV_Inter,26,FALSE)))))))))))))</f>
        <v>0</v>
      </c>
      <c r="KE37" s="70">
        <f>IF(WEEKDAY(KE4,2)=5,(KE28-HLOOKUP(KE4+3,Journalier_HLV_Inter,26,FALSE)),IF(AND(WEEKDAY(KE4,2)=1,COUNTIF(Jours_fériés,AND(KE4+1,IE+2))),KE28-HLOOKUP(KE4+3,Journalier_HLV_Inter,26,FALSE),IF(AND(WEEKDAY(KE4,2)=1,COUNTIF(Jours_fériés,KE4+1)),KE28-HLOOKUP(KE4+2,Journalier_HLV_Inter,26,FALSE),IF(AND(WEEKDAY(KE4,2)=2,COUNTIF(Jours_fériés,AND(KE4+1,KE4+2))),KE28-HLOOKUP(KE4+3,Journalier_HLV_Inter,26,FALSE),IF(AND(WEEKDAY(KE4,2)=2,COUNTIF(Jours_fériés,KE4+1)),KE28-HLOOKUP(KE4+2,Journalier_HLV_Inter,26,FALSE),IF(AND(WEEKDAY(KE4,2)=3,COUNTIF(Jours_fériés,AND(KE4+1,KE4+2))),KE28-HLOOKUP(KE4+5,Journalier_HLV_Inter,26,FALSE),IF(AND(WEEKDAY(KE4,2)=3,COUNTIF(Jours_fériés,KE4+1)),KE28-HLOOKUP(KE4+2,Journalier_HLV_Inter,26,FALSE),IF(AND(WEEKDAY(KE4,2)=4,COUNTIF(Jours_fériés,KE4+1)),KE28-HLOOKUP(KE4+4,Journalier_HLV_Inter,26,FALSE),IF(AND(WEEKDAY(KE4,2)=4,COUNTIF(Jours_fériés,AND(KE4+1,KE4+4))),KE28-HLOOKUP(KE4+5,Journalier_HLV_Inter,26,FALSE),IF(AND(WEEKDAY(KE4,2)=5,COUNTIF(Jours_fériés,KE4+3)),KE28-HLOOKUP(KE4+4,Journalier_HLV_Inter,26,FALSE),IF(COUNTIF(Week_end,KE4),0,IF(COUNTIF(Jours_fériés,KE4),0,KE28-HLOOKUP(KE4+1,Journalier_HLV_Inter,26,FALSE)))))))))))))</f>
        <v>0</v>
      </c>
      <c r="KF37" s="70">
        <f>IF(WEEKDAY(KF4,2)=5,(KF28-HLOOKUP(KF4+3,Journalier_HLV_Inter,26,FALSE)),IF(AND(WEEKDAY(KF4,2)=1,COUNTIF(Jours_fériés,AND(KF4+1,IE+2))),KF28-HLOOKUP(KF4+3,Journalier_HLV_Inter,26,FALSE),IF(AND(WEEKDAY(KF4,2)=1,COUNTIF(Jours_fériés,KF4+1)),KF28-HLOOKUP(KF4+2,Journalier_HLV_Inter,26,FALSE),IF(AND(WEEKDAY(KF4,2)=2,COUNTIF(Jours_fériés,AND(KF4+1,KF4+2))),KF28-HLOOKUP(KF4+3,Journalier_HLV_Inter,26,FALSE),IF(AND(WEEKDAY(KF4,2)=2,COUNTIF(Jours_fériés,KF4+1)),KF28-HLOOKUP(KF4+2,Journalier_HLV_Inter,26,FALSE),IF(AND(WEEKDAY(KF4,2)=3,COUNTIF(Jours_fériés,AND(KF4+1,KF4+2))),KF28-HLOOKUP(KF4+5,Journalier_HLV_Inter,26,FALSE),IF(AND(WEEKDAY(KF4,2)=3,COUNTIF(Jours_fériés,KF4+1)),KF28-HLOOKUP(KF4+2,Journalier_HLV_Inter,26,FALSE),IF(AND(WEEKDAY(KF4,2)=4,COUNTIF(Jours_fériés,KF4+1)),KF28-HLOOKUP(KF4+4,Journalier_HLV_Inter,26,FALSE),IF(AND(WEEKDAY(KF4,2)=4,COUNTIF(Jours_fériés,AND(KF4+1,KF4+4))),KF28-HLOOKUP(KF4+5,Journalier_HLV_Inter,26,FALSE),IF(AND(WEEKDAY(KF4,2)=5,COUNTIF(Jours_fériés,KF4+3)),KF28-HLOOKUP(KF4+4,Journalier_HLV_Inter,26,FALSE),IF(COUNTIF(Week_end,KF4),0,IF(COUNTIF(Jours_fériés,KF4),0,KF28-HLOOKUP(KF4+1,Journalier_HLV_Inter,26,FALSE)))))))))))))</f>
        <v>0</v>
      </c>
      <c r="KG37" s="70">
        <f>IF(WEEKDAY(KG4,2)=5,(KG28-HLOOKUP(KG4+3,Journalier_HLV_Inter,26,FALSE)),IF(AND(WEEKDAY(KG4,2)=1,COUNTIF(Jours_fériés,AND(KG4+1,IE+2))),KG28-HLOOKUP(KG4+3,Journalier_HLV_Inter,26,FALSE),IF(AND(WEEKDAY(KG4,2)=1,COUNTIF(Jours_fériés,KG4+1)),KG28-HLOOKUP(KG4+2,Journalier_HLV_Inter,26,FALSE),IF(AND(WEEKDAY(KG4,2)=2,COUNTIF(Jours_fériés,AND(KG4+1,KG4+2))),KG28-HLOOKUP(KG4+3,Journalier_HLV_Inter,26,FALSE),IF(AND(WEEKDAY(KG4,2)=2,COUNTIF(Jours_fériés,KG4+1)),KG28-HLOOKUP(KG4+2,Journalier_HLV_Inter,26,FALSE),IF(AND(WEEKDAY(KG4,2)=3,COUNTIF(Jours_fériés,AND(KG4+1,KG4+2))),KG28-HLOOKUP(KG4+5,Journalier_HLV_Inter,26,FALSE),IF(AND(WEEKDAY(KG4,2)=3,COUNTIF(Jours_fériés,KG4+1)),KG28-HLOOKUP(KG4+2,Journalier_HLV_Inter,26,FALSE),IF(AND(WEEKDAY(KG4,2)=4,COUNTIF(Jours_fériés,KG4+1)),KG28-HLOOKUP(KG4+4,Journalier_HLV_Inter,26,FALSE),IF(AND(WEEKDAY(KG4,2)=4,COUNTIF(Jours_fériés,AND(KG4+1,KG4+4))),KG28-HLOOKUP(KG4+5,Journalier_HLV_Inter,26,FALSE),IF(AND(WEEKDAY(KG4,2)=5,COUNTIF(Jours_fériés,KG4+3)),KG28-HLOOKUP(KG4+4,Journalier_HLV_Inter,26,FALSE),IF(COUNTIF(Week_end,KG4),0,IF(COUNTIF(Jours_fériés,KG4),0,KG28-HLOOKUP(KG4+1,Journalier_HLV_Inter,26,FALSE)))))))))))))</f>
        <v>0</v>
      </c>
      <c r="KH37" s="70">
        <f>IF(WEEKDAY(KH4,2)=5,(KH28-HLOOKUP(KH4+3,Journalier_HLV_Inter,26,FALSE)),IF(AND(WEEKDAY(KH4,2)=1,COUNTIF(Jours_fériés,AND(KH4+1,IE+2))),KH28-HLOOKUP(KH4+3,Journalier_HLV_Inter,26,FALSE),IF(AND(WEEKDAY(KH4,2)=1,COUNTIF(Jours_fériés,KH4+1)),KH28-HLOOKUP(KH4+2,Journalier_HLV_Inter,26,FALSE),IF(AND(WEEKDAY(KH4,2)=2,COUNTIF(Jours_fériés,AND(KH4+1,KH4+2))),KH28-HLOOKUP(KH4+3,Journalier_HLV_Inter,26,FALSE),IF(AND(WEEKDAY(KH4,2)=2,COUNTIF(Jours_fériés,KH4+1)),KH28-HLOOKUP(KH4+2,Journalier_HLV_Inter,26,FALSE),IF(AND(WEEKDAY(KH4,2)=3,COUNTIF(Jours_fériés,AND(KH4+1,KH4+2))),KH28-HLOOKUP(KH4+5,Journalier_HLV_Inter,26,FALSE),IF(AND(WEEKDAY(KH4,2)=3,COUNTIF(Jours_fériés,KH4+1)),KH28-HLOOKUP(KH4+2,Journalier_HLV_Inter,26,FALSE),IF(AND(WEEKDAY(KH4,2)=4,COUNTIF(Jours_fériés,KH4+1)),KH28-HLOOKUP(KH4+4,Journalier_HLV_Inter,26,FALSE),IF(AND(WEEKDAY(KH4,2)=4,COUNTIF(Jours_fériés,AND(KH4+1,KH4+4))),KH28-HLOOKUP(KH4+5,Journalier_HLV_Inter,26,FALSE),IF(AND(WEEKDAY(KH4,2)=5,COUNTIF(Jours_fériés,KH4+3)),KH28-HLOOKUP(KH4+4,Journalier_HLV_Inter,26,FALSE),IF(COUNTIF(Week_end,KH4),0,IF(COUNTIF(Jours_fériés,KH4),0,KH28-HLOOKUP(KH4+1,Journalier_HLV_Inter,26,FALSE)))))))))))))</f>
        <v>0</v>
      </c>
      <c r="KI37" s="70">
        <f>IF(WEEKDAY(KI4,2)=5,(KI28-HLOOKUP(KI4+3,Journalier_HLV_Inter,26,FALSE)),IF(AND(WEEKDAY(KI4,2)=1,COUNTIF(Jours_fériés,AND(KI4+1,IE+2))),KI28-HLOOKUP(KI4+3,Journalier_HLV_Inter,26,FALSE),IF(AND(WEEKDAY(KI4,2)=1,COUNTIF(Jours_fériés,KI4+1)),KI28-HLOOKUP(KI4+2,Journalier_HLV_Inter,26,FALSE),IF(AND(WEEKDAY(KI4,2)=2,COUNTIF(Jours_fériés,AND(KI4+1,KI4+2))),KI28-HLOOKUP(KI4+3,Journalier_HLV_Inter,26,FALSE),IF(AND(WEEKDAY(KI4,2)=2,COUNTIF(Jours_fériés,KI4+1)),KI28-HLOOKUP(KI4+2,Journalier_HLV_Inter,26,FALSE),IF(AND(WEEKDAY(KI4,2)=3,COUNTIF(Jours_fériés,AND(KI4+1,KI4+2))),KI28-HLOOKUP(KI4+5,Journalier_HLV_Inter,26,FALSE),IF(AND(WEEKDAY(KI4,2)=3,COUNTIF(Jours_fériés,KI4+1)),KI28-HLOOKUP(KI4+2,Journalier_HLV_Inter,26,FALSE),IF(AND(WEEKDAY(KI4,2)=4,COUNTIF(Jours_fériés,KI4+1)),KI28-HLOOKUP(KI4+4,Journalier_HLV_Inter,26,FALSE),IF(AND(WEEKDAY(KI4,2)=4,COUNTIF(Jours_fériés,AND(KI4+1,KI4+4))),KI28-HLOOKUP(KI4+5,Journalier_HLV_Inter,26,FALSE),IF(AND(WEEKDAY(KI4,2)=5,COUNTIF(Jours_fériés,KI4+3)),KI28-HLOOKUP(KI4+4,Journalier_HLV_Inter,26,FALSE),IF(COUNTIF(Week_end,KI4),0,IF(COUNTIF(Jours_fériés,KI4),0,KI28-HLOOKUP(KI4+1,Journalier_HLV_Inter,26,FALSE)))))))))))))</f>
        <v>0</v>
      </c>
      <c r="KJ37" s="70">
        <f>IF(WEEKDAY(KJ4,2)=5,(KJ28-HLOOKUP(KJ4+3,Journalier_HLV_Inter,26,FALSE)),IF(AND(WEEKDAY(KJ4,2)=1,COUNTIF(Jours_fériés,AND(KJ4+1,IE+2))),KJ28-HLOOKUP(KJ4+3,Journalier_HLV_Inter,26,FALSE),IF(AND(WEEKDAY(KJ4,2)=1,COUNTIF(Jours_fériés,KJ4+1)),KJ28-HLOOKUP(KJ4+2,Journalier_HLV_Inter,26,FALSE),IF(AND(WEEKDAY(KJ4,2)=2,COUNTIF(Jours_fériés,AND(KJ4+1,KJ4+2))),KJ28-HLOOKUP(KJ4+3,Journalier_HLV_Inter,26,FALSE),IF(AND(WEEKDAY(KJ4,2)=2,COUNTIF(Jours_fériés,KJ4+1)),KJ28-HLOOKUP(KJ4+2,Journalier_HLV_Inter,26,FALSE),IF(AND(WEEKDAY(KJ4,2)=3,COUNTIF(Jours_fériés,AND(KJ4+1,KJ4+2))),KJ28-HLOOKUP(KJ4+5,Journalier_HLV_Inter,26,FALSE),IF(AND(WEEKDAY(KJ4,2)=3,COUNTIF(Jours_fériés,KJ4+1)),KJ28-HLOOKUP(KJ4+2,Journalier_HLV_Inter,26,FALSE),IF(AND(WEEKDAY(KJ4,2)=4,COUNTIF(Jours_fériés,KJ4+1)),KJ28-HLOOKUP(KJ4+4,Journalier_HLV_Inter,26,FALSE),IF(AND(WEEKDAY(KJ4,2)=4,COUNTIF(Jours_fériés,AND(KJ4+1,KJ4+4))),KJ28-HLOOKUP(KJ4+5,Journalier_HLV_Inter,26,FALSE),IF(AND(WEEKDAY(KJ4,2)=5,COUNTIF(Jours_fériés,KJ4+3)),KJ28-HLOOKUP(KJ4+4,Journalier_HLV_Inter,26,FALSE),IF(COUNTIF(Week_end,KJ4),0,IF(COUNTIF(Jours_fériés,KJ4),0,KJ28-HLOOKUP(KJ4+1,Journalier_HLV_Inter,26,FALSE)))))))))))))</f>
        <v>0</v>
      </c>
      <c r="KK37" s="70">
        <f>IF(WEEKDAY(KK4,2)=5,(KK28-HLOOKUP(KK4+3,Journalier_HLV_Inter,26,FALSE)),IF(AND(WEEKDAY(KK4,2)=1,COUNTIF(Jours_fériés,AND(KK4+1,IE+2))),KK28-HLOOKUP(KK4+3,Journalier_HLV_Inter,26,FALSE),IF(AND(WEEKDAY(KK4,2)=1,COUNTIF(Jours_fériés,KK4+1)),KK28-HLOOKUP(KK4+2,Journalier_HLV_Inter,26,FALSE),IF(AND(WEEKDAY(KK4,2)=2,COUNTIF(Jours_fériés,AND(KK4+1,KK4+2))),KK28-HLOOKUP(KK4+3,Journalier_HLV_Inter,26,FALSE),IF(AND(WEEKDAY(KK4,2)=2,COUNTIF(Jours_fériés,KK4+1)),KK28-HLOOKUP(KK4+2,Journalier_HLV_Inter,26,FALSE),IF(AND(WEEKDAY(KK4,2)=3,COUNTIF(Jours_fériés,AND(KK4+1,KK4+2))),KK28-HLOOKUP(KK4+5,Journalier_HLV_Inter,26,FALSE),IF(AND(WEEKDAY(KK4,2)=3,COUNTIF(Jours_fériés,KK4+1)),KK28-HLOOKUP(KK4+2,Journalier_HLV_Inter,26,FALSE),IF(AND(WEEKDAY(KK4,2)=4,COUNTIF(Jours_fériés,KK4+1)),KK28-HLOOKUP(KK4+4,Journalier_HLV_Inter,26,FALSE),IF(AND(WEEKDAY(KK4,2)=4,COUNTIF(Jours_fériés,AND(KK4+1,KK4+4))),KK28-HLOOKUP(KK4+5,Journalier_HLV_Inter,26,FALSE),IF(AND(WEEKDAY(KK4,2)=5,COUNTIF(Jours_fériés,KK4+3)),KK28-HLOOKUP(KK4+4,Journalier_HLV_Inter,26,FALSE),IF(COUNTIF(Week_end,KK4),0,IF(COUNTIF(Jours_fériés,KK4),0,KK28-HLOOKUP(KK4+1,Journalier_HLV_Inter,26,FALSE)))))))))))))</f>
        <v>0</v>
      </c>
      <c r="KL37" s="70">
        <f>IF(WEEKDAY(KL4,2)=5,(KL28-HLOOKUP(KL4+3,Journalier_HLV_Inter,26,FALSE)),IF(AND(WEEKDAY(KL4,2)=1,COUNTIF(Jours_fériés,AND(KL4+1,IE+2))),KL28-HLOOKUP(KL4+3,Journalier_HLV_Inter,26,FALSE),IF(AND(WEEKDAY(KL4,2)=1,COUNTIF(Jours_fériés,KL4+1)),KL28-HLOOKUP(KL4+2,Journalier_HLV_Inter,26,FALSE),IF(AND(WEEKDAY(KL4,2)=2,COUNTIF(Jours_fériés,AND(KL4+1,KL4+2))),KL28-HLOOKUP(KL4+3,Journalier_HLV_Inter,26,FALSE),IF(AND(WEEKDAY(KL4,2)=2,COUNTIF(Jours_fériés,KL4+1)),KL28-HLOOKUP(KL4+2,Journalier_HLV_Inter,26,FALSE),IF(AND(WEEKDAY(KL4,2)=3,COUNTIF(Jours_fériés,AND(KL4+1,KL4+2))),KL28-HLOOKUP(KL4+5,Journalier_HLV_Inter,26,FALSE),IF(AND(WEEKDAY(KL4,2)=3,COUNTIF(Jours_fériés,KL4+1)),KL28-HLOOKUP(KL4+2,Journalier_HLV_Inter,26,FALSE),IF(AND(WEEKDAY(KL4,2)=4,COUNTIF(Jours_fériés,KL4+1)),KL28-HLOOKUP(KL4+4,Journalier_HLV_Inter,26,FALSE),IF(AND(WEEKDAY(KL4,2)=4,COUNTIF(Jours_fériés,AND(KL4+1,KL4+4))),KL28-HLOOKUP(KL4+5,Journalier_HLV_Inter,26,FALSE),IF(AND(WEEKDAY(KL4,2)=5,COUNTIF(Jours_fériés,KL4+3)),KL28-HLOOKUP(KL4+4,Journalier_HLV_Inter,26,FALSE),IF(COUNTIF(Week_end,KL4),0,IF(COUNTIF(Jours_fériés,KL4),0,KL28-HLOOKUP(KL4+1,Journalier_HLV_Inter,26,FALSE)))))))))))))</f>
        <v>0</v>
      </c>
      <c r="KM37" s="70">
        <f>IF(WEEKDAY(KM4,2)=5,(KM28-HLOOKUP(KM4+3,Journalier_HLV_Inter,26,FALSE)),IF(AND(WEEKDAY(KM4,2)=1,COUNTIF(Jours_fériés,AND(KM4+1,IE+2))),KM28-HLOOKUP(KM4+3,Journalier_HLV_Inter,26,FALSE),IF(AND(WEEKDAY(KM4,2)=1,COUNTIF(Jours_fériés,KM4+1)),KM28-HLOOKUP(KM4+2,Journalier_HLV_Inter,26,FALSE),IF(AND(WEEKDAY(KM4,2)=2,COUNTIF(Jours_fériés,AND(KM4+1,KM4+2))),KM28-HLOOKUP(KM4+3,Journalier_HLV_Inter,26,FALSE),IF(AND(WEEKDAY(KM4,2)=2,COUNTIF(Jours_fériés,KM4+1)),KM28-HLOOKUP(KM4+2,Journalier_HLV_Inter,26,FALSE),IF(AND(WEEKDAY(KM4,2)=3,COUNTIF(Jours_fériés,AND(KM4+1,KM4+2))),KM28-HLOOKUP(KM4+5,Journalier_HLV_Inter,26,FALSE),IF(AND(WEEKDAY(KM4,2)=3,COUNTIF(Jours_fériés,KM4+1)),KM28-HLOOKUP(KM4+2,Journalier_HLV_Inter,26,FALSE),IF(AND(WEEKDAY(KM4,2)=4,COUNTIF(Jours_fériés,KM4+1)),KM28-HLOOKUP(KM4+4,Journalier_HLV_Inter,26,FALSE),IF(AND(WEEKDAY(KM4,2)=4,COUNTIF(Jours_fériés,AND(KM4+1,KM4+4))),KM28-HLOOKUP(KM4+5,Journalier_HLV_Inter,26,FALSE),IF(AND(WEEKDAY(KM4,2)=5,COUNTIF(Jours_fériés,KM4+3)),KM28-HLOOKUP(KM4+4,Journalier_HLV_Inter,26,FALSE),IF(COUNTIF(Week_end,KM4),0,IF(COUNTIF(Jours_fériés,KM4),0,KM28-HLOOKUP(KM4+1,Journalier_HLV_Inter,26,FALSE)))))))))))))</f>
        <v>0</v>
      </c>
      <c r="KN37" s="70">
        <f>IF(WEEKDAY(KN4,2)=5,(KN28-HLOOKUP(KN4+3,Journalier_HLV_Inter,26,FALSE)),IF(AND(WEEKDAY(KN4,2)=1,COUNTIF(Jours_fériés,AND(KN4+1,IE+2))),KN28-HLOOKUP(KN4+3,Journalier_HLV_Inter,26,FALSE),IF(AND(WEEKDAY(KN4,2)=1,COUNTIF(Jours_fériés,KN4+1)),KN28-HLOOKUP(KN4+2,Journalier_HLV_Inter,26,FALSE),IF(AND(WEEKDAY(KN4,2)=2,COUNTIF(Jours_fériés,AND(KN4+1,KN4+2))),KN28-HLOOKUP(KN4+3,Journalier_HLV_Inter,26,FALSE),IF(AND(WEEKDAY(KN4,2)=2,COUNTIF(Jours_fériés,KN4+1)),KN28-HLOOKUP(KN4+2,Journalier_HLV_Inter,26,FALSE),IF(AND(WEEKDAY(KN4,2)=3,COUNTIF(Jours_fériés,AND(KN4+1,KN4+2))),KN28-HLOOKUP(KN4+5,Journalier_HLV_Inter,26,FALSE),IF(AND(WEEKDAY(KN4,2)=3,COUNTIF(Jours_fériés,KN4+1)),KN28-HLOOKUP(KN4+2,Journalier_HLV_Inter,26,FALSE),IF(AND(WEEKDAY(KN4,2)=4,COUNTIF(Jours_fériés,KN4+1)),KN28-HLOOKUP(KN4+4,Journalier_HLV_Inter,26,FALSE),IF(AND(WEEKDAY(KN4,2)=4,COUNTIF(Jours_fériés,AND(KN4+1,KN4+4))),KN28-HLOOKUP(KN4+5,Journalier_HLV_Inter,26,FALSE),IF(AND(WEEKDAY(KN4,2)=5,COUNTIF(Jours_fériés,KN4+3)),KN28-HLOOKUP(KN4+4,Journalier_HLV_Inter,26,FALSE),IF(COUNTIF(Week_end,KN4),0,IF(COUNTIF(Jours_fériés,KN4),0,KN28-HLOOKUP(KN4+1,Journalier_HLV_Inter,26,FALSE)))))))))))))</f>
        <v>0</v>
      </c>
      <c r="KO37" s="70">
        <f>IF(WEEKDAY(KO4,2)=5,(KO28-HLOOKUP(KO4+3,Journalier_HLV_Inter,26,FALSE)),IF(AND(WEEKDAY(KO4,2)=1,COUNTIF(Jours_fériés,AND(KO4+1,IE+2))),KO28-HLOOKUP(KO4+3,Journalier_HLV_Inter,26,FALSE),IF(AND(WEEKDAY(KO4,2)=1,COUNTIF(Jours_fériés,KO4+1)),KO28-HLOOKUP(KO4+2,Journalier_HLV_Inter,26,FALSE),IF(AND(WEEKDAY(KO4,2)=2,COUNTIF(Jours_fériés,AND(KO4+1,KO4+2))),KO28-HLOOKUP(KO4+3,Journalier_HLV_Inter,26,FALSE),IF(AND(WEEKDAY(KO4,2)=2,COUNTIF(Jours_fériés,KO4+1)),KO28-HLOOKUP(KO4+2,Journalier_HLV_Inter,26,FALSE),IF(AND(WEEKDAY(KO4,2)=3,COUNTIF(Jours_fériés,AND(KO4+1,KO4+2))),KO28-HLOOKUP(KO4+5,Journalier_HLV_Inter,26,FALSE),IF(AND(WEEKDAY(KO4,2)=3,COUNTIF(Jours_fériés,KO4+1)),KO28-HLOOKUP(KO4+2,Journalier_HLV_Inter,26,FALSE),IF(AND(WEEKDAY(KO4,2)=4,COUNTIF(Jours_fériés,KO4+1)),KO28-HLOOKUP(KO4+4,Journalier_HLV_Inter,26,FALSE),IF(AND(WEEKDAY(KO4,2)=4,COUNTIF(Jours_fériés,AND(KO4+1,KO4+4))),KO28-HLOOKUP(KO4+5,Journalier_HLV_Inter,26,FALSE),IF(AND(WEEKDAY(KO4,2)=5,COUNTIF(Jours_fériés,KO4+3)),KO28-HLOOKUP(KO4+4,Journalier_HLV_Inter,26,FALSE),IF(COUNTIF(Week_end,KO4),0,IF(COUNTIF(Jours_fériés,KO4),0,KO28-HLOOKUP(KO4+1,Journalier_HLV_Inter,26,FALSE)))))))))))))</f>
        <v>0</v>
      </c>
      <c r="KP37" s="70">
        <f>IF(WEEKDAY(KP4,2)=5,(KP28-HLOOKUP(KP4+3,Journalier_HLV_Inter,26,FALSE)),IF(AND(WEEKDAY(KP4,2)=1,COUNTIF(Jours_fériés,AND(KP4+1,IE+2))),KP28-HLOOKUP(KP4+3,Journalier_HLV_Inter,26,FALSE),IF(AND(WEEKDAY(KP4,2)=1,COUNTIF(Jours_fériés,KP4+1)),KP28-HLOOKUP(KP4+2,Journalier_HLV_Inter,26,FALSE),IF(AND(WEEKDAY(KP4,2)=2,COUNTIF(Jours_fériés,AND(KP4+1,KP4+2))),KP28-HLOOKUP(KP4+3,Journalier_HLV_Inter,26,FALSE),IF(AND(WEEKDAY(KP4,2)=2,COUNTIF(Jours_fériés,KP4+1)),KP28-HLOOKUP(KP4+2,Journalier_HLV_Inter,26,FALSE),IF(AND(WEEKDAY(KP4,2)=3,COUNTIF(Jours_fériés,AND(KP4+1,KP4+2))),KP28-HLOOKUP(KP4+5,Journalier_HLV_Inter,26,FALSE),IF(AND(WEEKDAY(KP4,2)=3,COUNTIF(Jours_fériés,KP4+1)),KP28-HLOOKUP(KP4+2,Journalier_HLV_Inter,26,FALSE),IF(AND(WEEKDAY(KP4,2)=4,COUNTIF(Jours_fériés,KP4+1)),KP28-HLOOKUP(KP4+4,Journalier_HLV_Inter,26,FALSE),IF(AND(WEEKDAY(KP4,2)=4,COUNTIF(Jours_fériés,AND(KP4+1,KP4+4))),KP28-HLOOKUP(KP4+5,Journalier_HLV_Inter,26,FALSE),IF(AND(WEEKDAY(KP4,2)=5,COUNTIF(Jours_fériés,KP4+3)),KP28-HLOOKUP(KP4+4,Journalier_HLV_Inter,26,FALSE),IF(COUNTIF(Week_end,KP4),0,IF(COUNTIF(Jours_fériés,KP4),0,KP28-HLOOKUP(KP4+1,Journalier_HLV_Inter,26,FALSE)))))))))))))</f>
        <v>0</v>
      </c>
      <c r="KQ37" s="70">
        <f>IF(WEEKDAY(KQ4,2)=5,(KQ28-HLOOKUP(KQ4+3,Journalier_HLV_Inter,26,FALSE)),IF(AND(WEEKDAY(KQ4,2)=1,COUNTIF(Jours_fériés,AND(KQ4+1,IE+2))),KQ28-HLOOKUP(KQ4+3,Journalier_HLV_Inter,26,FALSE),IF(AND(WEEKDAY(KQ4,2)=1,COUNTIF(Jours_fériés,KQ4+1)),KQ28-HLOOKUP(KQ4+2,Journalier_HLV_Inter,26,FALSE),IF(AND(WEEKDAY(KQ4,2)=2,COUNTIF(Jours_fériés,AND(KQ4+1,KQ4+2))),KQ28-HLOOKUP(KQ4+3,Journalier_HLV_Inter,26,FALSE),IF(AND(WEEKDAY(KQ4,2)=2,COUNTIF(Jours_fériés,KQ4+1)),KQ28-HLOOKUP(KQ4+2,Journalier_HLV_Inter,26,FALSE),IF(AND(WEEKDAY(KQ4,2)=3,COUNTIF(Jours_fériés,AND(KQ4+1,KQ4+2))),KQ28-HLOOKUP(KQ4+5,Journalier_HLV_Inter,26,FALSE),IF(AND(WEEKDAY(KQ4,2)=3,COUNTIF(Jours_fériés,KQ4+1)),KQ28-HLOOKUP(KQ4+2,Journalier_HLV_Inter,26,FALSE),IF(AND(WEEKDAY(KQ4,2)=4,COUNTIF(Jours_fériés,KQ4+1)),KQ28-HLOOKUP(KQ4+4,Journalier_HLV_Inter,26,FALSE),IF(AND(WEEKDAY(KQ4,2)=4,COUNTIF(Jours_fériés,AND(KQ4+1,KQ4+4))),KQ28-HLOOKUP(KQ4+5,Journalier_HLV_Inter,26,FALSE),IF(AND(WEEKDAY(KQ4,2)=5,COUNTIF(Jours_fériés,KQ4+3)),KQ28-HLOOKUP(KQ4+4,Journalier_HLV_Inter,26,FALSE),IF(COUNTIF(Week_end,KQ4),0,IF(COUNTIF(Jours_fériés,KQ4),0,KQ28-HLOOKUP(KQ4+1,Journalier_HLV_Inter,26,FALSE)))))))))))))</f>
        <v>0</v>
      </c>
      <c r="KR37" s="70">
        <f>IF(WEEKDAY(KR4,2)=5,(KR28-HLOOKUP(KR4+3,Journalier_HLV_Inter,26,FALSE)),IF(AND(WEEKDAY(KR4,2)=1,COUNTIF(Jours_fériés,AND(KR4+1,IE+2))),KR28-HLOOKUP(KR4+3,Journalier_HLV_Inter,26,FALSE),IF(AND(WEEKDAY(KR4,2)=1,COUNTIF(Jours_fériés,KR4+1)),KR28-HLOOKUP(KR4+2,Journalier_HLV_Inter,26,FALSE),IF(AND(WEEKDAY(KR4,2)=2,COUNTIF(Jours_fériés,AND(KR4+1,KR4+2))),KR28-HLOOKUP(KR4+3,Journalier_HLV_Inter,26,FALSE),IF(AND(WEEKDAY(KR4,2)=2,COUNTIF(Jours_fériés,KR4+1)),KR28-HLOOKUP(KR4+2,Journalier_HLV_Inter,26,FALSE),IF(AND(WEEKDAY(KR4,2)=3,COUNTIF(Jours_fériés,AND(KR4+1,KR4+2))),KR28-HLOOKUP(KR4+5,Journalier_HLV_Inter,26,FALSE),IF(AND(WEEKDAY(KR4,2)=3,COUNTIF(Jours_fériés,KR4+1)),KR28-HLOOKUP(KR4+2,Journalier_HLV_Inter,26,FALSE),IF(AND(WEEKDAY(KR4,2)=4,COUNTIF(Jours_fériés,KR4+1)),KR28-HLOOKUP(KR4+4,Journalier_HLV_Inter,26,FALSE),IF(AND(WEEKDAY(KR4,2)=4,COUNTIF(Jours_fériés,AND(KR4+1,KR4+4))),KR28-HLOOKUP(KR4+5,Journalier_HLV_Inter,26,FALSE),IF(AND(WEEKDAY(KR4,2)=5,COUNTIF(Jours_fériés,KR4+3)),KR28-HLOOKUP(KR4+4,Journalier_HLV_Inter,26,FALSE),IF(COUNTIF(Week_end,KR4),0,IF(COUNTIF(Jours_fériés,KR4),0,KR28-HLOOKUP(KR4+1,Journalier_HLV_Inter,26,FALSE)))))))))))))</f>
        <v>0</v>
      </c>
      <c r="KS37" s="70">
        <f>IF(WEEKDAY(KS4,2)=5,(KS28-HLOOKUP(KS4+3,Journalier_HLV_Inter,26,FALSE)),IF(AND(WEEKDAY(KS4,2)=1,COUNTIF(Jours_fériés,AND(KS4+1,IE+2))),KS28-HLOOKUP(KS4+3,Journalier_HLV_Inter,26,FALSE),IF(AND(WEEKDAY(KS4,2)=1,COUNTIF(Jours_fériés,KS4+1)),KS28-HLOOKUP(KS4+2,Journalier_HLV_Inter,26,FALSE),IF(AND(WEEKDAY(KS4,2)=2,COUNTIF(Jours_fériés,AND(KS4+1,KS4+2))),KS28-HLOOKUP(KS4+3,Journalier_HLV_Inter,26,FALSE),IF(AND(WEEKDAY(KS4,2)=2,COUNTIF(Jours_fériés,KS4+1)),KS28-HLOOKUP(KS4+2,Journalier_HLV_Inter,26,FALSE),IF(AND(WEEKDAY(KS4,2)=3,COUNTIF(Jours_fériés,AND(KS4+1,KS4+2))),KS28-HLOOKUP(KS4+5,Journalier_HLV_Inter,26,FALSE),IF(AND(WEEKDAY(KS4,2)=3,COUNTIF(Jours_fériés,KS4+1)),KS28-HLOOKUP(KS4+2,Journalier_HLV_Inter,26,FALSE),IF(AND(WEEKDAY(KS4,2)=4,COUNTIF(Jours_fériés,KS4+1)),KS28-HLOOKUP(KS4+4,Journalier_HLV_Inter,26,FALSE),IF(AND(WEEKDAY(KS4,2)=4,COUNTIF(Jours_fériés,AND(KS4+1,KS4+4))),KS28-HLOOKUP(KS4+5,Journalier_HLV_Inter,26,FALSE),IF(AND(WEEKDAY(KS4,2)=5,COUNTIF(Jours_fériés,KS4+3)),KS28-HLOOKUP(KS4+4,Journalier_HLV_Inter,26,FALSE),IF(COUNTIF(Week_end,KS4),0,IF(COUNTIF(Jours_fériés,KS4),0,KS28-HLOOKUP(KS4+1,Journalier_HLV_Inter,26,FALSE)))))))))))))</f>
        <v>0</v>
      </c>
      <c r="KT37" s="70">
        <f>IF(WEEKDAY(KT4,2)=5,(KT28-HLOOKUP(KT4+3,Journalier_HLV_Inter,26,FALSE)),IF(AND(WEEKDAY(KT4,2)=1,COUNTIF(Jours_fériés,AND(KT4+1,IE+2))),KT28-HLOOKUP(KT4+3,Journalier_HLV_Inter,26,FALSE),IF(AND(WEEKDAY(KT4,2)=1,COUNTIF(Jours_fériés,KT4+1)),KT28-HLOOKUP(KT4+2,Journalier_HLV_Inter,26,FALSE),IF(AND(WEEKDAY(KT4,2)=2,COUNTIF(Jours_fériés,AND(KT4+1,KT4+2))),KT28-HLOOKUP(KT4+3,Journalier_HLV_Inter,26,FALSE),IF(AND(WEEKDAY(KT4,2)=2,COUNTIF(Jours_fériés,KT4+1)),KT28-HLOOKUP(KT4+2,Journalier_HLV_Inter,26,FALSE),IF(AND(WEEKDAY(KT4,2)=3,COUNTIF(Jours_fériés,AND(KT4+1,KT4+2))),KT28-HLOOKUP(KT4+5,Journalier_HLV_Inter,26,FALSE),IF(AND(WEEKDAY(KT4,2)=3,COUNTIF(Jours_fériés,KT4+1)),KT28-HLOOKUP(KT4+2,Journalier_HLV_Inter,26,FALSE),IF(AND(WEEKDAY(KT4,2)=4,COUNTIF(Jours_fériés,KT4+1)),KT28-HLOOKUP(KT4+4,Journalier_HLV_Inter,26,FALSE),IF(AND(WEEKDAY(KT4,2)=4,COUNTIF(Jours_fériés,AND(KT4+1,KT4+4))),KT28-HLOOKUP(KT4+5,Journalier_HLV_Inter,26,FALSE),IF(AND(WEEKDAY(KT4,2)=5,COUNTIF(Jours_fériés,KT4+3)),KT28-HLOOKUP(KT4+4,Journalier_HLV_Inter,26,FALSE),IF(COUNTIF(Week_end,KT4),0,IF(COUNTIF(Jours_fériés,KT4),0,KT28-HLOOKUP(KT4+1,Journalier_HLV_Inter,26,FALSE)))))))))))))</f>
        <v>0</v>
      </c>
      <c r="KU37" s="70">
        <f>IF(WEEKDAY(KU4,2)=5,(KU28-HLOOKUP(KU4+3,Journalier_HLV_Inter,26,FALSE)),IF(AND(WEEKDAY(KU4,2)=1,COUNTIF(Jours_fériés,AND(KU4+1,IE+2))),KU28-HLOOKUP(KU4+3,Journalier_HLV_Inter,26,FALSE),IF(AND(WEEKDAY(KU4,2)=1,COUNTIF(Jours_fériés,KU4+1)),KU28-HLOOKUP(KU4+2,Journalier_HLV_Inter,26,FALSE),IF(AND(WEEKDAY(KU4,2)=2,COUNTIF(Jours_fériés,AND(KU4+1,KU4+2))),KU28-HLOOKUP(KU4+3,Journalier_HLV_Inter,26,FALSE),IF(AND(WEEKDAY(KU4,2)=2,COUNTIF(Jours_fériés,KU4+1)),KU28-HLOOKUP(KU4+2,Journalier_HLV_Inter,26,FALSE),IF(AND(WEEKDAY(KU4,2)=3,COUNTIF(Jours_fériés,AND(KU4+1,KU4+2))),KU28-HLOOKUP(KU4+5,Journalier_HLV_Inter,26,FALSE),IF(AND(WEEKDAY(KU4,2)=3,COUNTIF(Jours_fériés,KU4+1)),KU28-HLOOKUP(KU4+2,Journalier_HLV_Inter,26,FALSE),IF(AND(WEEKDAY(KU4,2)=4,COUNTIF(Jours_fériés,KU4+1)),KU28-HLOOKUP(KU4+4,Journalier_HLV_Inter,26,FALSE),IF(AND(WEEKDAY(KU4,2)=4,COUNTIF(Jours_fériés,AND(KU4+1,KU4+4))),KU28-HLOOKUP(KU4+5,Journalier_HLV_Inter,26,FALSE),IF(AND(WEEKDAY(KU4,2)=5,COUNTIF(Jours_fériés,KU4+3)),KU28-HLOOKUP(KU4+4,Journalier_HLV_Inter,26,FALSE),IF(COUNTIF(Week_end,KU4),0,IF(COUNTIF(Jours_fériés,KU4),0,KU28-HLOOKUP(KU4+1,Journalier_HLV_Inter,26,FALSE)))))))))))))</f>
        <v>0</v>
      </c>
      <c r="KV37" s="70">
        <f>IF(WEEKDAY(KV4,2)=5,(KV28-HLOOKUP(KV4+3,Journalier_HLV_Inter,26,FALSE)),IF(AND(WEEKDAY(KV4,2)=1,COUNTIF(Jours_fériés,AND(KV4+1,IE+2))),KV28-HLOOKUP(KV4+3,Journalier_HLV_Inter,26,FALSE),IF(AND(WEEKDAY(KV4,2)=1,COUNTIF(Jours_fériés,KV4+1)),KV28-HLOOKUP(KV4+2,Journalier_HLV_Inter,26,FALSE),IF(AND(WEEKDAY(KV4,2)=2,COUNTIF(Jours_fériés,AND(KV4+1,KV4+2))),KV28-HLOOKUP(KV4+3,Journalier_HLV_Inter,26,FALSE),IF(AND(WEEKDAY(KV4,2)=2,COUNTIF(Jours_fériés,KV4+1)),KV28-HLOOKUP(KV4+2,Journalier_HLV_Inter,26,FALSE),IF(AND(WEEKDAY(KV4,2)=3,COUNTIF(Jours_fériés,AND(KV4+1,KV4+2))),KV28-HLOOKUP(KV4+5,Journalier_HLV_Inter,26,FALSE),IF(AND(WEEKDAY(KV4,2)=3,COUNTIF(Jours_fériés,KV4+1)),KV28-HLOOKUP(KV4+2,Journalier_HLV_Inter,26,FALSE),IF(AND(WEEKDAY(KV4,2)=4,COUNTIF(Jours_fériés,KV4+1)),KV28-HLOOKUP(KV4+4,Journalier_HLV_Inter,26,FALSE),IF(AND(WEEKDAY(KV4,2)=4,COUNTIF(Jours_fériés,AND(KV4+1,KV4+4))),KV28-HLOOKUP(KV4+5,Journalier_HLV_Inter,26,FALSE),IF(AND(WEEKDAY(KV4,2)=5,COUNTIF(Jours_fériés,KV4+3)),KV28-HLOOKUP(KV4+4,Journalier_HLV_Inter,26,FALSE),IF(COUNTIF(Week_end,KV4),0,IF(COUNTIF(Jours_fériés,KV4),0,KV28-HLOOKUP(KV4+1,Journalier_HLV_Inter,26,FALSE)))))))))))))</f>
        <v>0</v>
      </c>
      <c r="KW37" s="70">
        <f>IF(WEEKDAY(KW4,2)=5,(KW28-HLOOKUP(KW4+3,Journalier_HLV_Inter,26,FALSE)),IF(AND(WEEKDAY(KW4,2)=1,COUNTIF(Jours_fériés,AND(KW4+1,IE+2))),KW28-HLOOKUP(KW4+3,Journalier_HLV_Inter,26,FALSE),IF(AND(WEEKDAY(KW4,2)=1,COUNTIF(Jours_fériés,KW4+1)),KW28-HLOOKUP(KW4+2,Journalier_HLV_Inter,26,FALSE),IF(AND(WEEKDAY(KW4,2)=2,COUNTIF(Jours_fériés,AND(KW4+1,KW4+2))),KW28-HLOOKUP(KW4+3,Journalier_HLV_Inter,26,FALSE),IF(AND(WEEKDAY(KW4,2)=2,COUNTIF(Jours_fériés,KW4+1)),KW28-HLOOKUP(KW4+2,Journalier_HLV_Inter,26,FALSE),IF(AND(WEEKDAY(KW4,2)=3,COUNTIF(Jours_fériés,AND(KW4+1,KW4+2))),KW28-HLOOKUP(KW4+5,Journalier_HLV_Inter,26,FALSE),IF(AND(WEEKDAY(KW4,2)=3,COUNTIF(Jours_fériés,KW4+1)),KW28-HLOOKUP(KW4+2,Journalier_HLV_Inter,26,FALSE),IF(AND(WEEKDAY(KW4,2)=4,COUNTIF(Jours_fériés,KW4+1)),KW28-HLOOKUP(KW4+4,Journalier_HLV_Inter,26,FALSE),IF(AND(WEEKDAY(KW4,2)=4,COUNTIF(Jours_fériés,AND(KW4+1,KW4+4))),KW28-HLOOKUP(KW4+5,Journalier_HLV_Inter,26,FALSE),IF(AND(WEEKDAY(KW4,2)=5,COUNTIF(Jours_fériés,KW4+3)),KW28-HLOOKUP(KW4+4,Journalier_HLV_Inter,26,FALSE),IF(COUNTIF(Week_end,KW4),0,IF(COUNTIF(Jours_fériés,KW4),0,KW28-HLOOKUP(KW4+1,Journalier_HLV_Inter,26,FALSE)))))))))))))</f>
        <v>0</v>
      </c>
      <c r="KX37" s="70">
        <f>IF(WEEKDAY(KX4,2)=5,(KX28-HLOOKUP(KX4+3,Journalier_HLV_Inter,26,FALSE)),IF(AND(WEEKDAY(KX4,2)=1,COUNTIF(Jours_fériés,AND(KX4+1,IE+2))),KX28-HLOOKUP(KX4+3,Journalier_HLV_Inter,26,FALSE),IF(AND(WEEKDAY(KX4,2)=1,COUNTIF(Jours_fériés,KX4+1)),KX28-HLOOKUP(KX4+2,Journalier_HLV_Inter,26,FALSE),IF(AND(WEEKDAY(KX4,2)=2,COUNTIF(Jours_fériés,AND(KX4+1,KX4+2))),KX28-HLOOKUP(KX4+3,Journalier_HLV_Inter,26,FALSE),IF(AND(WEEKDAY(KX4,2)=2,COUNTIF(Jours_fériés,KX4+1)),KX28-HLOOKUP(KX4+2,Journalier_HLV_Inter,26,FALSE),IF(AND(WEEKDAY(KX4,2)=3,COUNTIF(Jours_fériés,AND(KX4+1,KX4+2))),KX28-HLOOKUP(KX4+5,Journalier_HLV_Inter,26,FALSE),IF(AND(WEEKDAY(KX4,2)=3,COUNTIF(Jours_fériés,KX4+1)),KX28-HLOOKUP(KX4+2,Journalier_HLV_Inter,26,FALSE),IF(AND(WEEKDAY(KX4,2)=4,COUNTIF(Jours_fériés,KX4+1)),KX28-HLOOKUP(KX4+4,Journalier_HLV_Inter,26,FALSE),IF(AND(WEEKDAY(KX4,2)=4,COUNTIF(Jours_fériés,AND(KX4+1,KX4+4))),KX28-HLOOKUP(KX4+5,Journalier_HLV_Inter,26,FALSE),IF(AND(WEEKDAY(KX4,2)=5,COUNTIF(Jours_fériés,KX4+3)),KX28-HLOOKUP(KX4+4,Journalier_HLV_Inter,26,FALSE),IF(COUNTIF(Week_end,KX4),0,IF(COUNTIF(Jours_fériés,KX4),0,KX28-HLOOKUP(KX4+1,Journalier_HLV_Inter,26,FALSE)))))))))))))</f>
        <v>0</v>
      </c>
      <c r="KY37" s="70">
        <f>IF(WEEKDAY(KY4,2)=5,(KY28-HLOOKUP(KY4+3,Journalier_HLV_Inter,26,FALSE)),IF(AND(WEEKDAY(KY4,2)=1,COUNTIF(Jours_fériés,AND(KY4+1,IE+2))),KY28-HLOOKUP(KY4+3,Journalier_HLV_Inter,26,FALSE),IF(AND(WEEKDAY(KY4,2)=1,COUNTIF(Jours_fériés,KY4+1)),KY28-HLOOKUP(KY4+2,Journalier_HLV_Inter,26,FALSE),IF(AND(WEEKDAY(KY4,2)=2,COUNTIF(Jours_fériés,AND(KY4+1,KY4+2))),KY28-HLOOKUP(KY4+3,Journalier_HLV_Inter,26,FALSE),IF(AND(WEEKDAY(KY4,2)=2,COUNTIF(Jours_fériés,KY4+1)),KY28-HLOOKUP(KY4+2,Journalier_HLV_Inter,26,FALSE),IF(AND(WEEKDAY(KY4,2)=3,COUNTIF(Jours_fériés,AND(KY4+1,KY4+2))),KY28-HLOOKUP(KY4+5,Journalier_HLV_Inter,26,FALSE),IF(AND(WEEKDAY(KY4,2)=3,COUNTIF(Jours_fériés,KY4+1)),KY28-HLOOKUP(KY4+2,Journalier_HLV_Inter,26,FALSE),IF(AND(WEEKDAY(KY4,2)=4,COUNTIF(Jours_fériés,KY4+1)),KY28-HLOOKUP(KY4+4,Journalier_HLV_Inter,26,FALSE),IF(AND(WEEKDAY(KY4,2)=4,COUNTIF(Jours_fériés,AND(KY4+1,KY4+4))),KY28-HLOOKUP(KY4+5,Journalier_HLV_Inter,26,FALSE),IF(AND(WEEKDAY(KY4,2)=5,COUNTIF(Jours_fériés,KY4+3)),KY28-HLOOKUP(KY4+4,Journalier_HLV_Inter,26,FALSE),IF(COUNTIF(Week_end,KY4),0,IF(COUNTIF(Jours_fériés,KY4),0,KY28-HLOOKUP(KY4+1,Journalier_HLV_Inter,26,FALSE)))))))))))))</f>
        <v>0</v>
      </c>
      <c r="KZ37" s="70">
        <f>IF(WEEKDAY(KZ4,2)=5,(KZ28-HLOOKUP(KZ4+3,Journalier_HLV_Inter,26,FALSE)),IF(AND(WEEKDAY(KZ4,2)=1,COUNTIF(Jours_fériés,AND(KZ4+1,IE+2))),KZ28-HLOOKUP(KZ4+3,Journalier_HLV_Inter,26,FALSE),IF(AND(WEEKDAY(KZ4,2)=1,COUNTIF(Jours_fériés,KZ4+1)),KZ28-HLOOKUP(KZ4+2,Journalier_HLV_Inter,26,FALSE),IF(AND(WEEKDAY(KZ4,2)=2,COUNTIF(Jours_fériés,AND(KZ4+1,KZ4+2))),KZ28-HLOOKUP(KZ4+3,Journalier_HLV_Inter,26,FALSE),IF(AND(WEEKDAY(KZ4,2)=2,COUNTIF(Jours_fériés,KZ4+1)),KZ28-HLOOKUP(KZ4+2,Journalier_HLV_Inter,26,FALSE),IF(AND(WEEKDAY(KZ4,2)=3,COUNTIF(Jours_fériés,AND(KZ4+1,KZ4+2))),KZ28-HLOOKUP(KZ4+5,Journalier_HLV_Inter,26,FALSE),IF(AND(WEEKDAY(KZ4,2)=3,COUNTIF(Jours_fériés,KZ4+1)),KZ28-HLOOKUP(KZ4+2,Journalier_HLV_Inter,26,FALSE),IF(AND(WEEKDAY(KZ4,2)=4,COUNTIF(Jours_fériés,KZ4+1)),KZ28-HLOOKUP(KZ4+4,Journalier_HLV_Inter,26,FALSE),IF(AND(WEEKDAY(KZ4,2)=4,COUNTIF(Jours_fériés,AND(KZ4+1,KZ4+4))),KZ28-HLOOKUP(KZ4+5,Journalier_HLV_Inter,26,FALSE),IF(AND(WEEKDAY(KZ4,2)=5,COUNTIF(Jours_fériés,KZ4+3)),KZ28-HLOOKUP(KZ4+4,Journalier_HLV_Inter,26,FALSE),IF(COUNTIF(Week_end,KZ4),0,IF(COUNTIF(Jours_fériés,KZ4),0,KZ28-HLOOKUP(KZ4+1,Journalier_HLV_Inter,26,FALSE)))))))))))))</f>
        <v>0</v>
      </c>
      <c r="LA37" s="70">
        <f>IF(WEEKDAY(LA4,2)=5,(LA28-HLOOKUP(LA4+3,Journalier_HLV_Inter,26,FALSE)),IF(AND(WEEKDAY(LA4,2)=1,COUNTIF(Jours_fériés,AND(LA4+1,IE+2))),LA28-HLOOKUP(LA4+3,Journalier_HLV_Inter,26,FALSE),IF(AND(WEEKDAY(LA4,2)=1,COUNTIF(Jours_fériés,LA4+1)),LA28-HLOOKUP(LA4+2,Journalier_HLV_Inter,26,FALSE),IF(AND(WEEKDAY(LA4,2)=2,COUNTIF(Jours_fériés,AND(LA4+1,LA4+2))),LA28-HLOOKUP(LA4+3,Journalier_HLV_Inter,26,FALSE),IF(AND(WEEKDAY(LA4,2)=2,COUNTIF(Jours_fériés,LA4+1)),LA28-HLOOKUP(LA4+2,Journalier_HLV_Inter,26,FALSE),IF(AND(WEEKDAY(LA4,2)=3,COUNTIF(Jours_fériés,AND(LA4+1,LA4+2))),LA28-HLOOKUP(LA4+5,Journalier_HLV_Inter,26,FALSE),IF(AND(WEEKDAY(LA4,2)=3,COUNTIF(Jours_fériés,LA4+1)),LA28-HLOOKUP(LA4+2,Journalier_HLV_Inter,26,FALSE),IF(AND(WEEKDAY(LA4,2)=4,COUNTIF(Jours_fériés,LA4+1)),LA28-HLOOKUP(LA4+4,Journalier_HLV_Inter,26,FALSE),IF(AND(WEEKDAY(LA4,2)=4,COUNTIF(Jours_fériés,AND(LA4+1,LA4+4))),LA28-HLOOKUP(LA4+5,Journalier_HLV_Inter,26,FALSE),IF(AND(WEEKDAY(LA4,2)=5,COUNTIF(Jours_fériés,LA4+3)),LA28-HLOOKUP(LA4+4,Journalier_HLV_Inter,26,FALSE),IF(COUNTIF(Week_end,LA4),0,IF(COUNTIF(Jours_fériés,LA4),0,LA28-HLOOKUP(LA4+1,Journalier_HLV_Inter,26,FALSE)))))))))))))</f>
        <v>0</v>
      </c>
      <c r="LB37" s="70">
        <f>IF(WEEKDAY(LB4,2)=5,(LB28-HLOOKUP(LB4+3,Journalier_HLV_Inter,26,FALSE)),IF(AND(WEEKDAY(LB4,2)=1,COUNTIF(Jours_fériés,AND(LB4+1,IE+2))),LB28-HLOOKUP(LB4+3,Journalier_HLV_Inter,26,FALSE),IF(AND(WEEKDAY(LB4,2)=1,COUNTIF(Jours_fériés,LB4+1)),LB28-HLOOKUP(LB4+2,Journalier_HLV_Inter,26,FALSE),IF(AND(WEEKDAY(LB4,2)=2,COUNTIF(Jours_fériés,AND(LB4+1,LB4+2))),LB28-HLOOKUP(LB4+3,Journalier_HLV_Inter,26,FALSE),IF(AND(WEEKDAY(LB4,2)=2,COUNTIF(Jours_fériés,LB4+1)),LB28-HLOOKUP(LB4+2,Journalier_HLV_Inter,26,FALSE),IF(AND(WEEKDAY(LB4,2)=3,COUNTIF(Jours_fériés,AND(LB4+1,LB4+2))),LB28-HLOOKUP(LB4+5,Journalier_HLV_Inter,26,FALSE),IF(AND(WEEKDAY(LB4,2)=3,COUNTIF(Jours_fériés,LB4+1)),LB28-HLOOKUP(LB4+2,Journalier_HLV_Inter,26,FALSE),IF(AND(WEEKDAY(LB4,2)=4,COUNTIF(Jours_fériés,LB4+1)),LB28-HLOOKUP(LB4+4,Journalier_HLV_Inter,26,FALSE),IF(AND(WEEKDAY(LB4,2)=4,COUNTIF(Jours_fériés,AND(LB4+1,LB4+4))),LB28-HLOOKUP(LB4+5,Journalier_HLV_Inter,26,FALSE),IF(AND(WEEKDAY(LB4,2)=5,COUNTIF(Jours_fériés,LB4+3)),LB28-HLOOKUP(LB4+4,Journalier_HLV_Inter,26,FALSE),IF(COUNTIF(Week_end,LB4),0,IF(COUNTIF(Jours_fériés,LB4),0,LB28-HLOOKUP(LB4+1,Journalier_HLV_Inter,26,FALSE)))))))))))))</f>
        <v>0</v>
      </c>
      <c r="LC37" s="70">
        <f>IF(WEEKDAY(LC4,2)=5,(LC28-HLOOKUP(LC4+3,Journalier_HLV_Inter,26,FALSE)),IF(AND(WEEKDAY(LC4,2)=1,COUNTIF(Jours_fériés,AND(LC4+1,IE+2))),LC28-HLOOKUP(LC4+3,Journalier_HLV_Inter,26,FALSE),IF(AND(WEEKDAY(LC4,2)=1,COUNTIF(Jours_fériés,LC4+1)),LC28-HLOOKUP(LC4+2,Journalier_HLV_Inter,26,FALSE),IF(AND(WEEKDAY(LC4,2)=2,COUNTIF(Jours_fériés,AND(LC4+1,LC4+2))),LC28-HLOOKUP(LC4+3,Journalier_HLV_Inter,26,FALSE),IF(AND(WEEKDAY(LC4,2)=2,COUNTIF(Jours_fériés,LC4+1)),LC28-HLOOKUP(LC4+2,Journalier_HLV_Inter,26,FALSE),IF(AND(WEEKDAY(LC4,2)=3,COUNTIF(Jours_fériés,AND(LC4+1,LC4+2))),LC28-HLOOKUP(LC4+5,Journalier_HLV_Inter,26,FALSE),IF(AND(WEEKDAY(LC4,2)=3,COUNTIF(Jours_fériés,LC4+1)),LC28-HLOOKUP(LC4+2,Journalier_HLV_Inter,26,FALSE),IF(AND(WEEKDAY(LC4,2)=4,COUNTIF(Jours_fériés,LC4+1)),LC28-HLOOKUP(LC4+4,Journalier_HLV_Inter,26,FALSE),IF(AND(WEEKDAY(LC4,2)=4,COUNTIF(Jours_fériés,AND(LC4+1,LC4+4))),LC28-HLOOKUP(LC4+5,Journalier_HLV_Inter,26,FALSE),IF(AND(WEEKDAY(LC4,2)=5,COUNTIF(Jours_fériés,LC4+3)),LC28-HLOOKUP(LC4+4,Journalier_HLV_Inter,26,FALSE),IF(COUNTIF(Week_end,LC4),0,IF(COUNTIF(Jours_fériés,LC4),0,LC28-HLOOKUP(LC4+1,Journalier_HLV_Inter,26,FALSE)))))))))))))</f>
        <v>0</v>
      </c>
      <c r="LD37" s="70">
        <f>IF(WEEKDAY(LD4,2)=5,(LD28-HLOOKUP(LD4+3,Journalier_HLV_Inter,26,FALSE)),IF(AND(WEEKDAY(LD4,2)=1,COUNTIF(Jours_fériés,AND(LD4+1,IE+2))),LD28-HLOOKUP(LD4+3,Journalier_HLV_Inter,26,FALSE),IF(AND(WEEKDAY(LD4,2)=1,COUNTIF(Jours_fériés,LD4+1)),LD28-HLOOKUP(LD4+2,Journalier_HLV_Inter,26,FALSE),IF(AND(WEEKDAY(LD4,2)=2,COUNTIF(Jours_fériés,AND(LD4+1,LD4+2))),LD28-HLOOKUP(LD4+3,Journalier_HLV_Inter,26,FALSE),IF(AND(WEEKDAY(LD4,2)=2,COUNTIF(Jours_fériés,LD4+1)),LD28-HLOOKUP(LD4+2,Journalier_HLV_Inter,26,FALSE),IF(AND(WEEKDAY(LD4,2)=3,COUNTIF(Jours_fériés,AND(LD4+1,LD4+2))),LD28-HLOOKUP(LD4+5,Journalier_HLV_Inter,26,FALSE),IF(AND(WEEKDAY(LD4,2)=3,COUNTIF(Jours_fériés,LD4+1)),LD28-HLOOKUP(LD4+2,Journalier_HLV_Inter,26,FALSE),IF(AND(WEEKDAY(LD4,2)=4,COUNTIF(Jours_fériés,LD4+1)),LD28-HLOOKUP(LD4+4,Journalier_HLV_Inter,26,FALSE),IF(AND(WEEKDAY(LD4,2)=4,COUNTIF(Jours_fériés,AND(LD4+1,LD4+4))),LD28-HLOOKUP(LD4+5,Journalier_HLV_Inter,26,FALSE),IF(AND(WEEKDAY(LD4,2)=5,COUNTIF(Jours_fériés,LD4+3)),LD28-HLOOKUP(LD4+4,Journalier_HLV_Inter,26,FALSE),IF(COUNTIF(Week_end,LD4),0,IF(COUNTIF(Jours_fériés,LD4),0,LD28-HLOOKUP(LD4+1,Journalier_HLV_Inter,26,FALSE)))))))))))))</f>
        <v>0</v>
      </c>
      <c r="LE37" s="70">
        <f>IF(WEEKDAY(LE4,2)=5,(LE28-HLOOKUP(LE4+3,Journalier_HLV_Inter,26,FALSE)),IF(AND(WEEKDAY(LE4,2)=1,COUNTIF(Jours_fériés,AND(LE4+1,IE+2))),LE28-HLOOKUP(LE4+3,Journalier_HLV_Inter,26,FALSE),IF(AND(WEEKDAY(LE4,2)=1,COUNTIF(Jours_fériés,LE4+1)),LE28-HLOOKUP(LE4+2,Journalier_HLV_Inter,26,FALSE),IF(AND(WEEKDAY(LE4,2)=2,COUNTIF(Jours_fériés,AND(LE4+1,LE4+2))),LE28-HLOOKUP(LE4+3,Journalier_HLV_Inter,26,FALSE),IF(AND(WEEKDAY(LE4,2)=2,COUNTIF(Jours_fériés,LE4+1)),LE28-HLOOKUP(LE4+2,Journalier_HLV_Inter,26,FALSE),IF(AND(WEEKDAY(LE4,2)=3,COUNTIF(Jours_fériés,AND(LE4+1,LE4+2))),LE28-HLOOKUP(LE4+5,Journalier_HLV_Inter,26,FALSE),IF(AND(WEEKDAY(LE4,2)=3,COUNTIF(Jours_fériés,LE4+1)),LE28-HLOOKUP(LE4+2,Journalier_HLV_Inter,26,FALSE),IF(AND(WEEKDAY(LE4,2)=4,COUNTIF(Jours_fériés,LE4+1)),LE28-HLOOKUP(LE4+4,Journalier_HLV_Inter,26,FALSE),IF(AND(WEEKDAY(LE4,2)=4,COUNTIF(Jours_fériés,AND(LE4+1,LE4+4))),LE28-HLOOKUP(LE4+5,Journalier_HLV_Inter,26,FALSE),IF(AND(WEEKDAY(LE4,2)=5,COUNTIF(Jours_fériés,LE4+3)),LE28-HLOOKUP(LE4+4,Journalier_HLV_Inter,26,FALSE),IF(COUNTIF(Week_end,LE4),0,IF(COUNTIF(Jours_fériés,LE4),0,LE28-HLOOKUP(LE4+1,Journalier_HLV_Inter,26,FALSE)))))))))))))</f>
        <v>0</v>
      </c>
      <c r="LF37" s="70">
        <f>IF(WEEKDAY(LF4,2)=5,(LF28-HLOOKUP(LF4+3,Journalier_HLV_Inter,26,FALSE)),IF(AND(WEEKDAY(LF4,2)=1,COUNTIF(Jours_fériés,AND(LF4+1,IE+2))),LF28-HLOOKUP(LF4+3,Journalier_HLV_Inter,26,FALSE),IF(AND(WEEKDAY(LF4,2)=1,COUNTIF(Jours_fériés,LF4+1)),LF28-HLOOKUP(LF4+2,Journalier_HLV_Inter,26,FALSE),IF(AND(WEEKDAY(LF4,2)=2,COUNTIF(Jours_fériés,AND(LF4+1,LF4+2))),LF28-HLOOKUP(LF4+3,Journalier_HLV_Inter,26,FALSE),IF(AND(WEEKDAY(LF4,2)=2,COUNTIF(Jours_fériés,LF4+1)),LF28-HLOOKUP(LF4+2,Journalier_HLV_Inter,26,FALSE),IF(AND(WEEKDAY(LF4,2)=3,COUNTIF(Jours_fériés,AND(LF4+1,LF4+2))),LF28-HLOOKUP(LF4+5,Journalier_HLV_Inter,26,FALSE),IF(AND(WEEKDAY(LF4,2)=3,COUNTIF(Jours_fériés,LF4+1)),LF28-HLOOKUP(LF4+2,Journalier_HLV_Inter,26,FALSE),IF(AND(WEEKDAY(LF4,2)=4,COUNTIF(Jours_fériés,LF4+1)),LF28-HLOOKUP(LF4+4,Journalier_HLV_Inter,26,FALSE),IF(AND(WEEKDAY(LF4,2)=4,COUNTIF(Jours_fériés,AND(LF4+1,LF4+4))),LF28-HLOOKUP(LF4+5,Journalier_HLV_Inter,26,FALSE),IF(AND(WEEKDAY(LF4,2)=5,COUNTIF(Jours_fériés,LF4+3)),LF28-HLOOKUP(LF4+4,Journalier_HLV_Inter,26,FALSE),IF(COUNTIF(Week_end,LF4),0,IF(COUNTIF(Jours_fériés,LF4),0,LF28-HLOOKUP(LF4+1,Journalier_HLV_Inter,26,FALSE)))))))))))))</f>
        <v>0</v>
      </c>
      <c r="LG37" s="70">
        <f>IF(WEEKDAY(LG4,2)=5,(LG28-HLOOKUP(LG4+3,Journalier_HLV_Inter,26,FALSE)),IF(AND(WEEKDAY(LG4,2)=1,COUNTIF(Jours_fériés,AND(LG4+1,IE+2))),LG28-HLOOKUP(LG4+3,Journalier_HLV_Inter,26,FALSE),IF(AND(WEEKDAY(LG4,2)=1,COUNTIF(Jours_fériés,LG4+1)),LG28-HLOOKUP(LG4+2,Journalier_HLV_Inter,26,FALSE),IF(AND(WEEKDAY(LG4,2)=2,COUNTIF(Jours_fériés,AND(LG4+1,LG4+2))),LG28-HLOOKUP(LG4+3,Journalier_HLV_Inter,26,FALSE),IF(AND(WEEKDAY(LG4,2)=2,COUNTIF(Jours_fériés,LG4+1)),LG28-HLOOKUP(LG4+2,Journalier_HLV_Inter,26,FALSE),IF(AND(WEEKDAY(LG4,2)=3,COUNTIF(Jours_fériés,AND(LG4+1,LG4+2))),LG28-HLOOKUP(LG4+5,Journalier_HLV_Inter,26,FALSE),IF(AND(WEEKDAY(LG4,2)=3,COUNTIF(Jours_fériés,LG4+1)),LG28-HLOOKUP(LG4+2,Journalier_HLV_Inter,26,FALSE),IF(AND(WEEKDAY(LG4,2)=4,COUNTIF(Jours_fériés,LG4+1)),LG28-HLOOKUP(LG4+4,Journalier_HLV_Inter,26,FALSE),IF(AND(WEEKDAY(LG4,2)=4,COUNTIF(Jours_fériés,AND(LG4+1,LG4+4))),LG28-HLOOKUP(LG4+5,Journalier_HLV_Inter,26,FALSE),IF(AND(WEEKDAY(LG4,2)=5,COUNTIF(Jours_fériés,LG4+3)),LG28-HLOOKUP(LG4+4,Journalier_HLV_Inter,26,FALSE),IF(COUNTIF(Week_end,LG4),0,IF(COUNTIF(Jours_fériés,LG4),0,LG28-HLOOKUP(LG4+1,Journalier_HLV_Inter,26,FALSE)))))))))))))</f>
        <v>0</v>
      </c>
      <c r="LH37" s="70">
        <f>IF(WEEKDAY(LH4,2)=5,(LH28-HLOOKUP(LH4+3,Journalier_HLV_Inter,26,FALSE)),IF(AND(WEEKDAY(LH4,2)=1,COUNTIF(Jours_fériés,AND(LH4+1,IE+2))),LH28-HLOOKUP(LH4+3,Journalier_HLV_Inter,26,FALSE),IF(AND(WEEKDAY(LH4,2)=1,COUNTIF(Jours_fériés,LH4+1)),LH28-HLOOKUP(LH4+2,Journalier_HLV_Inter,26,FALSE),IF(AND(WEEKDAY(LH4,2)=2,COUNTIF(Jours_fériés,AND(LH4+1,LH4+2))),LH28-HLOOKUP(LH4+3,Journalier_HLV_Inter,26,FALSE),IF(AND(WEEKDAY(LH4,2)=2,COUNTIF(Jours_fériés,LH4+1)),LH28-HLOOKUP(LH4+2,Journalier_HLV_Inter,26,FALSE),IF(AND(WEEKDAY(LH4,2)=3,COUNTIF(Jours_fériés,AND(LH4+1,LH4+2))),LH28-HLOOKUP(LH4+5,Journalier_HLV_Inter,26,FALSE),IF(AND(WEEKDAY(LH4,2)=3,COUNTIF(Jours_fériés,LH4+1)),LH28-HLOOKUP(LH4+2,Journalier_HLV_Inter,26,FALSE),IF(AND(WEEKDAY(LH4,2)=4,COUNTIF(Jours_fériés,LH4+1)),LH28-HLOOKUP(LH4+4,Journalier_HLV_Inter,26,FALSE),IF(AND(WEEKDAY(LH4,2)=4,COUNTIF(Jours_fériés,AND(LH4+1,LH4+4))),LH28-HLOOKUP(LH4+5,Journalier_HLV_Inter,26,FALSE),IF(AND(WEEKDAY(LH4,2)=5,COUNTIF(Jours_fériés,LH4+3)),LH28-HLOOKUP(LH4+4,Journalier_HLV_Inter,26,FALSE),IF(COUNTIF(Week_end,LH4),0,IF(COUNTIF(Jours_fériés,LH4),0,LH28-HLOOKUP(LH4+1,Journalier_HLV_Inter,26,FALSE)))))))))))))</f>
        <v>0</v>
      </c>
      <c r="LI37" s="70">
        <f>IF(WEEKDAY(LI4,2)=5,(LI28-HLOOKUP(LI4+3,Journalier_HLV_Inter,26,FALSE)),IF(AND(WEEKDAY(LI4,2)=1,COUNTIF(Jours_fériés,AND(LI4+1,IE+2))),LI28-HLOOKUP(LI4+3,Journalier_HLV_Inter,26,FALSE),IF(AND(WEEKDAY(LI4,2)=1,COUNTIF(Jours_fériés,LI4+1)),LI28-HLOOKUP(LI4+2,Journalier_HLV_Inter,26,FALSE),IF(AND(WEEKDAY(LI4,2)=2,COUNTIF(Jours_fériés,AND(LI4+1,LI4+2))),LI28-HLOOKUP(LI4+3,Journalier_HLV_Inter,26,FALSE),IF(AND(WEEKDAY(LI4,2)=2,COUNTIF(Jours_fériés,LI4+1)),LI28-HLOOKUP(LI4+2,Journalier_HLV_Inter,26,FALSE),IF(AND(WEEKDAY(LI4,2)=3,COUNTIF(Jours_fériés,AND(LI4+1,LI4+2))),LI28-HLOOKUP(LI4+5,Journalier_HLV_Inter,26,FALSE),IF(AND(WEEKDAY(LI4,2)=3,COUNTIF(Jours_fériés,LI4+1)),LI28-HLOOKUP(LI4+2,Journalier_HLV_Inter,26,FALSE),IF(AND(WEEKDAY(LI4,2)=4,COUNTIF(Jours_fériés,LI4+1)),LI28-HLOOKUP(LI4+4,Journalier_HLV_Inter,26,FALSE),IF(AND(WEEKDAY(LI4,2)=4,COUNTIF(Jours_fériés,AND(LI4+1,LI4+4))),LI28-HLOOKUP(LI4+5,Journalier_HLV_Inter,26,FALSE),IF(AND(WEEKDAY(LI4,2)=5,COUNTIF(Jours_fériés,LI4+3)),LI28-HLOOKUP(LI4+4,Journalier_HLV_Inter,26,FALSE),IF(COUNTIF(Week_end,LI4),0,IF(COUNTIF(Jours_fériés,LI4),0,LI28-HLOOKUP(LI4+1,Journalier_HLV_Inter,26,FALSE)))))))))))))</f>
        <v>0</v>
      </c>
      <c r="LJ37" s="70">
        <f>IF(WEEKDAY(LJ4,2)=5,(LJ28-HLOOKUP(LJ4+3,Journalier_HLV_Inter,26,FALSE)),IF(AND(WEEKDAY(LJ4,2)=1,COUNTIF(Jours_fériés,AND(LJ4+1,IE+2))),LJ28-HLOOKUP(LJ4+3,Journalier_HLV_Inter,26,FALSE),IF(AND(WEEKDAY(LJ4,2)=1,COUNTIF(Jours_fériés,LJ4+1)),LJ28-HLOOKUP(LJ4+2,Journalier_HLV_Inter,26,FALSE),IF(AND(WEEKDAY(LJ4,2)=2,COUNTIF(Jours_fériés,AND(LJ4+1,LJ4+2))),LJ28-HLOOKUP(LJ4+3,Journalier_HLV_Inter,26,FALSE),IF(AND(WEEKDAY(LJ4,2)=2,COUNTIF(Jours_fériés,LJ4+1)),LJ28-HLOOKUP(LJ4+2,Journalier_HLV_Inter,26,FALSE),IF(AND(WEEKDAY(LJ4,2)=3,COUNTIF(Jours_fériés,AND(LJ4+1,LJ4+2))),LJ28-HLOOKUP(LJ4+5,Journalier_HLV_Inter,26,FALSE),IF(AND(WEEKDAY(LJ4,2)=3,COUNTIF(Jours_fériés,LJ4+1)),LJ28-HLOOKUP(LJ4+2,Journalier_HLV_Inter,26,FALSE),IF(AND(WEEKDAY(LJ4,2)=4,COUNTIF(Jours_fériés,LJ4+1)),LJ28-HLOOKUP(LJ4+4,Journalier_HLV_Inter,26,FALSE),IF(AND(WEEKDAY(LJ4,2)=4,COUNTIF(Jours_fériés,AND(LJ4+1,LJ4+4))),LJ28-HLOOKUP(LJ4+5,Journalier_HLV_Inter,26,FALSE),IF(AND(WEEKDAY(LJ4,2)=5,COUNTIF(Jours_fériés,LJ4+3)),LJ28-HLOOKUP(LJ4+4,Journalier_HLV_Inter,26,FALSE),IF(COUNTIF(Week_end,LJ4),0,IF(COUNTIF(Jours_fériés,LJ4),0,LJ28-HLOOKUP(LJ4+1,Journalier_HLV_Inter,26,FALSE)))))))))))))</f>
        <v>0</v>
      </c>
      <c r="LK37" s="70">
        <f>IF(WEEKDAY(LK4,2)=5,(LK28-HLOOKUP(LK4+3,Journalier_HLV_Inter,26,FALSE)),IF(AND(WEEKDAY(LK4,2)=1,COUNTIF(Jours_fériés,AND(LK4+1,IE+2))),LK28-HLOOKUP(LK4+3,Journalier_HLV_Inter,26,FALSE),IF(AND(WEEKDAY(LK4,2)=1,COUNTIF(Jours_fériés,LK4+1)),LK28-HLOOKUP(LK4+2,Journalier_HLV_Inter,26,FALSE),IF(AND(WEEKDAY(LK4,2)=2,COUNTIF(Jours_fériés,AND(LK4+1,LK4+2))),LK28-HLOOKUP(LK4+3,Journalier_HLV_Inter,26,FALSE),IF(AND(WEEKDAY(LK4,2)=2,COUNTIF(Jours_fériés,LK4+1)),LK28-HLOOKUP(LK4+2,Journalier_HLV_Inter,26,FALSE),IF(AND(WEEKDAY(LK4,2)=3,COUNTIF(Jours_fériés,AND(LK4+1,LK4+2))),LK28-HLOOKUP(LK4+5,Journalier_HLV_Inter,26,FALSE),IF(AND(WEEKDAY(LK4,2)=3,COUNTIF(Jours_fériés,LK4+1)),LK28-HLOOKUP(LK4+2,Journalier_HLV_Inter,26,FALSE),IF(AND(WEEKDAY(LK4,2)=4,COUNTIF(Jours_fériés,LK4+1)),LK28-HLOOKUP(LK4+4,Journalier_HLV_Inter,26,FALSE),IF(AND(WEEKDAY(LK4,2)=4,COUNTIF(Jours_fériés,AND(LK4+1,LK4+4))),LK28-HLOOKUP(LK4+5,Journalier_HLV_Inter,26,FALSE),IF(AND(WEEKDAY(LK4,2)=5,COUNTIF(Jours_fériés,LK4+3)),LK28-HLOOKUP(LK4+4,Journalier_HLV_Inter,26,FALSE),IF(COUNTIF(Week_end,LK4),0,IF(COUNTIF(Jours_fériés,LK4),0,LK28-HLOOKUP(LK4+1,Journalier_HLV_Inter,26,FALSE)))))))))))))</f>
        <v>0</v>
      </c>
      <c r="LL37" s="70">
        <f>IF(WEEKDAY(LL4,2)=5,(LL28-HLOOKUP(LL4+3,Journalier_HLV_Inter,26,FALSE)),IF(AND(WEEKDAY(LL4,2)=1,COUNTIF(Jours_fériés,AND(LL4+1,IE+2))),LL28-HLOOKUP(LL4+3,Journalier_HLV_Inter,26,FALSE),IF(AND(WEEKDAY(LL4,2)=1,COUNTIF(Jours_fériés,LL4+1)),LL28-HLOOKUP(LL4+2,Journalier_HLV_Inter,26,FALSE),IF(AND(WEEKDAY(LL4,2)=2,COUNTIF(Jours_fériés,AND(LL4+1,LL4+2))),LL28-HLOOKUP(LL4+3,Journalier_HLV_Inter,26,FALSE),IF(AND(WEEKDAY(LL4,2)=2,COUNTIF(Jours_fériés,LL4+1)),LL28-HLOOKUP(LL4+2,Journalier_HLV_Inter,26,FALSE),IF(AND(WEEKDAY(LL4,2)=3,COUNTIF(Jours_fériés,AND(LL4+1,LL4+2))),LL28-HLOOKUP(LL4+5,Journalier_HLV_Inter,26,FALSE),IF(AND(WEEKDAY(LL4,2)=3,COUNTIF(Jours_fériés,LL4+1)),LL28-HLOOKUP(LL4+2,Journalier_HLV_Inter,26,FALSE),IF(AND(WEEKDAY(LL4,2)=4,COUNTIF(Jours_fériés,LL4+1)),LL28-HLOOKUP(LL4+4,Journalier_HLV_Inter,26,FALSE),IF(AND(WEEKDAY(LL4,2)=4,COUNTIF(Jours_fériés,AND(LL4+1,LL4+4))),LL28-HLOOKUP(LL4+5,Journalier_HLV_Inter,26,FALSE),IF(AND(WEEKDAY(LL4,2)=5,COUNTIF(Jours_fériés,LL4+3)),LL28-HLOOKUP(LL4+4,Journalier_HLV_Inter,26,FALSE),IF(COUNTIF(Week_end,LL4),0,IF(COUNTIF(Jours_fériés,LL4),0,LL28-HLOOKUP(LL4+1,Journalier_HLV_Inter,26,FALSE)))))))))))))</f>
        <v>0</v>
      </c>
      <c r="LM37" s="70">
        <f>IF(WEEKDAY(LM4,2)=5,(LM28-HLOOKUP(LM4+3,Journalier_HLV_Inter,26,FALSE)),IF(AND(WEEKDAY(LM4,2)=1,COUNTIF(Jours_fériés,AND(LM4+1,IE+2))),LM28-HLOOKUP(LM4+3,Journalier_HLV_Inter,26,FALSE),IF(AND(WEEKDAY(LM4,2)=1,COUNTIF(Jours_fériés,LM4+1)),LM28-HLOOKUP(LM4+2,Journalier_HLV_Inter,26,FALSE),IF(AND(WEEKDAY(LM4,2)=2,COUNTIF(Jours_fériés,AND(LM4+1,LM4+2))),LM28-HLOOKUP(LM4+3,Journalier_HLV_Inter,26,FALSE),IF(AND(WEEKDAY(LM4,2)=2,COUNTIF(Jours_fériés,LM4+1)),LM28-HLOOKUP(LM4+2,Journalier_HLV_Inter,26,FALSE),IF(AND(WEEKDAY(LM4,2)=3,COUNTIF(Jours_fériés,AND(LM4+1,LM4+2))),LM28-HLOOKUP(LM4+5,Journalier_HLV_Inter,26,FALSE),IF(AND(WEEKDAY(LM4,2)=3,COUNTIF(Jours_fériés,LM4+1)),LM28-HLOOKUP(LM4+2,Journalier_HLV_Inter,26,FALSE),IF(AND(WEEKDAY(LM4,2)=4,COUNTIF(Jours_fériés,LM4+1)),LM28-HLOOKUP(LM4+4,Journalier_HLV_Inter,26,FALSE),IF(AND(WEEKDAY(LM4,2)=4,COUNTIF(Jours_fériés,AND(LM4+1,LM4+4))),LM28-HLOOKUP(LM4+5,Journalier_HLV_Inter,26,FALSE),IF(AND(WEEKDAY(LM4,2)=5,COUNTIF(Jours_fériés,LM4+3)),LM28-HLOOKUP(LM4+4,Journalier_HLV_Inter,26,FALSE),IF(COUNTIF(Week_end,LM4),0,IF(COUNTIF(Jours_fériés,LM4),0,LM28-HLOOKUP(LM4+1,Journalier_HLV_Inter,26,FALSE)))))))))))))</f>
        <v>0</v>
      </c>
      <c r="LN37" s="70">
        <f>IF(WEEKDAY(LN4,2)=5,(LN28-HLOOKUP(LN4+3,Journalier_HLV_Inter,26,FALSE)),IF(AND(WEEKDAY(LN4,2)=1,COUNTIF(Jours_fériés,AND(LN4+1,IE+2))),LN28-HLOOKUP(LN4+3,Journalier_HLV_Inter,26,FALSE),IF(AND(WEEKDAY(LN4,2)=1,COUNTIF(Jours_fériés,LN4+1)),LN28-HLOOKUP(LN4+2,Journalier_HLV_Inter,26,FALSE),IF(AND(WEEKDAY(LN4,2)=2,COUNTIF(Jours_fériés,AND(LN4+1,LN4+2))),LN28-HLOOKUP(LN4+3,Journalier_HLV_Inter,26,FALSE),IF(AND(WEEKDAY(LN4,2)=2,COUNTIF(Jours_fériés,LN4+1)),LN28-HLOOKUP(LN4+2,Journalier_HLV_Inter,26,FALSE),IF(AND(WEEKDAY(LN4,2)=3,COUNTIF(Jours_fériés,AND(LN4+1,LN4+2))),LN28-HLOOKUP(LN4+5,Journalier_HLV_Inter,26,FALSE),IF(AND(WEEKDAY(LN4,2)=3,COUNTIF(Jours_fériés,LN4+1)),LN28-HLOOKUP(LN4+2,Journalier_HLV_Inter,26,FALSE),IF(AND(WEEKDAY(LN4,2)=4,COUNTIF(Jours_fériés,LN4+1)),LN28-HLOOKUP(LN4+4,Journalier_HLV_Inter,26,FALSE),IF(AND(WEEKDAY(LN4,2)=4,COUNTIF(Jours_fériés,AND(LN4+1,LN4+4))),LN28-HLOOKUP(LN4+5,Journalier_HLV_Inter,26,FALSE),IF(AND(WEEKDAY(LN4,2)=5,COUNTIF(Jours_fériés,LN4+3)),LN28-HLOOKUP(LN4+4,Journalier_HLV_Inter,26,FALSE),IF(COUNTIF(Week_end,LN4),0,IF(COUNTIF(Jours_fériés,LN4),0,LN28-HLOOKUP(LN4+1,Journalier_HLV_Inter,26,FALSE)))))))))))))</f>
        <v>0</v>
      </c>
      <c r="LO37" s="70">
        <f>IF(WEEKDAY(LO4,2)=5,(LO28-HLOOKUP(LO4+3,Journalier_HLV_Inter,26,FALSE)),IF(AND(WEEKDAY(LO4,2)=1,COUNTIF(Jours_fériés,AND(LO4+1,IE+2))),LO28-HLOOKUP(LO4+3,Journalier_HLV_Inter,26,FALSE),IF(AND(WEEKDAY(LO4,2)=1,COUNTIF(Jours_fériés,LO4+1)),LO28-HLOOKUP(LO4+2,Journalier_HLV_Inter,26,FALSE),IF(AND(WEEKDAY(LO4,2)=2,COUNTIF(Jours_fériés,AND(LO4+1,LO4+2))),LO28-HLOOKUP(LO4+3,Journalier_HLV_Inter,26,FALSE),IF(AND(WEEKDAY(LO4,2)=2,COUNTIF(Jours_fériés,LO4+1)),LO28-HLOOKUP(LO4+2,Journalier_HLV_Inter,26,FALSE),IF(AND(WEEKDAY(LO4,2)=3,COUNTIF(Jours_fériés,AND(LO4+1,LO4+2))),LO28-HLOOKUP(LO4+5,Journalier_HLV_Inter,26,FALSE),IF(AND(WEEKDAY(LO4,2)=3,COUNTIF(Jours_fériés,LO4+1)),LO28-HLOOKUP(LO4+2,Journalier_HLV_Inter,26,FALSE),IF(AND(WEEKDAY(LO4,2)=4,COUNTIF(Jours_fériés,LO4+1)),LO28-HLOOKUP(LO4+4,Journalier_HLV_Inter,26,FALSE),IF(AND(WEEKDAY(LO4,2)=4,COUNTIF(Jours_fériés,AND(LO4+1,LO4+4))),LO28-HLOOKUP(LO4+5,Journalier_HLV_Inter,26,FALSE),IF(AND(WEEKDAY(LO4,2)=5,COUNTIF(Jours_fériés,LO4+3)),LO28-HLOOKUP(LO4+4,Journalier_HLV_Inter,26,FALSE),IF(COUNTIF(Week_end,LO4),0,IF(COUNTIF(Jours_fériés,LO4),0,LO28-HLOOKUP(LO4+1,Journalier_HLV_Inter,26,FALSE)))))))))))))</f>
        <v>0</v>
      </c>
      <c r="LP37" s="70">
        <f>IF(WEEKDAY(LP4,2)=5,(LP28-HLOOKUP(LP4+3,Journalier_HLV_Inter,26,FALSE)),IF(AND(WEEKDAY(LP4,2)=1,COUNTIF(Jours_fériés,AND(LP4+1,IE+2))),LP28-HLOOKUP(LP4+3,Journalier_HLV_Inter,26,FALSE),IF(AND(WEEKDAY(LP4,2)=1,COUNTIF(Jours_fériés,LP4+1)),LP28-HLOOKUP(LP4+2,Journalier_HLV_Inter,26,FALSE),IF(AND(WEEKDAY(LP4,2)=2,COUNTIF(Jours_fériés,AND(LP4+1,LP4+2))),LP28-HLOOKUP(LP4+3,Journalier_HLV_Inter,26,FALSE),IF(AND(WEEKDAY(LP4,2)=2,COUNTIF(Jours_fériés,LP4+1)),LP28-HLOOKUP(LP4+2,Journalier_HLV_Inter,26,FALSE),IF(AND(WEEKDAY(LP4,2)=3,COUNTIF(Jours_fériés,AND(LP4+1,LP4+2))),LP28-HLOOKUP(LP4+5,Journalier_HLV_Inter,26,FALSE),IF(AND(WEEKDAY(LP4,2)=3,COUNTIF(Jours_fériés,LP4+1)),LP28-HLOOKUP(LP4+2,Journalier_HLV_Inter,26,FALSE),IF(AND(WEEKDAY(LP4,2)=4,COUNTIF(Jours_fériés,LP4+1)),LP28-HLOOKUP(LP4+4,Journalier_HLV_Inter,26,FALSE),IF(AND(WEEKDAY(LP4,2)=4,COUNTIF(Jours_fériés,AND(LP4+1,LP4+4))),LP28-HLOOKUP(LP4+5,Journalier_HLV_Inter,26,FALSE),IF(AND(WEEKDAY(LP4,2)=5,COUNTIF(Jours_fériés,LP4+3)),LP28-HLOOKUP(LP4+4,Journalier_HLV_Inter,26,FALSE),IF(COUNTIF(Week_end,LP4),0,IF(COUNTIF(Jours_fériés,LP4),0,LP28-HLOOKUP(LP4+1,Journalier_HLV_Inter,26,FALSE)))))))))))))</f>
        <v>0</v>
      </c>
      <c r="LQ37" s="70">
        <f>IF(WEEKDAY(LQ4,2)=5,(LQ28-HLOOKUP(LQ4+3,Journalier_HLV_Inter,26,FALSE)),IF(AND(WEEKDAY(LQ4,2)=1,COUNTIF(Jours_fériés,AND(LQ4+1,IE+2))),LQ28-HLOOKUP(LQ4+3,Journalier_HLV_Inter,26,FALSE),IF(AND(WEEKDAY(LQ4,2)=1,COUNTIF(Jours_fériés,LQ4+1)),LQ28-HLOOKUP(LQ4+2,Journalier_HLV_Inter,26,FALSE),IF(AND(WEEKDAY(LQ4,2)=2,COUNTIF(Jours_fériés,AND(LQ4+1,LQ4+2))),LQ28-HLOOKUP(LQ4+3,Journalier_HLV_Inter,26,FALSE),IF(AND(WEEKDAY(LQ4,2)=2,COUNTIF(Jours_fériés,LQ4+1)),LQ28-HLOOKUP(LQ4+2,Journalier_HLV_Inter,26,FALSE),IF(AND(WEEKDAY(LQ4,2)=3,COUNTIF(Jours_fériés,AND(LQ4+1,LQ4+2))),LQ28-HLOOKUP(LQ4+5,Journalier_HLV_Inter,26,FALSE),IF(AND(WEEKDAY(LQ4,2)=3,COUNTIF(Jours_fériés,LQ4+1)),LQ28-HLOOKUP(LQ4+2,Journalier_HLV_Inter,26,FALSE),IF(AND(WEEKDAY(LQ4,2)=4,COUNTIF(Jours_fériés,LQ4+1)),LQ28-HLOOKUP(LQ4+4,Journalier_HLV_Inter,26,FALSE),IF(AND(WEEKDAY(LQ4,2)=4,COUNTIF(Jours_fériés,AND(LQ4+1,LQ4+4))),LQ28-HLOOKUP(LQ4+5,Journalier_HLV_Inter,26,FALSE),IF(AND(WEEKDAY(LQ4,2)=5,COUNTIF(Jours_fériés,LQ4+3)),LQ28-HLOOKUP(LQ4+4,Journalier_HLV_Inter,26,FALSE),IF(COUNTIF(Week_end,LQ4),0,IF(COUNTIF(Jours_fériés,LQ4),0,LQ28-HLOOKUP(LQ4+1,Journalier_HLV_Inter,26,FALSE)))))))))))))</f>
        <v>0</v>
      </c>
      <c r="LR37" s="70">
        <f>IF(WEEKDAY(LR4,2)=5,(LR28-HLOOKUP(LR4+3,Journalier_HLV_Inter,26,FALSE)),IF(AND(WEEKDAY(LR4,2)=1,COUNTIF(Jours_fériés,AND(LR4+1,IE+2))),LR28-HLOOKUP(LR4+3,Journalier_HLV_Inter,26,FALSE),IF(AND(WEEKDAY(LR4,2)=1,COUNTIF(Jours_fériés,LR4+1)),LR28-HLOOKUP(LR4+2,Journalier_HLV_Inter,26,FALSE),IF(AND(WEEKDAY(LR4,2)=2,COUNTIF(Jours_fériés,AND(LR4+1,LR4+2))),LR28-HLOOKUP(LR4+3,Journalier_HLV_Inter,26,FALSE),IF(AND(WEEKDAY(LR4,2)=2,COUNTIF(Jours_fériés,LR4+1)),LR28-HLOOKUP(LR4+2,Journalier_HLV_Inter,26,FALSE),IF(AND(WEEKDAY(LR4,2)=3,COUNTIF(Jours_fériés,AND(LR4+1,LR4+2))),LR28-HLOOKUP(LR4+5,Journalier_HLV_Inter,26,FALSE),IF(AND(WEEKDAY(LR4,2)=3,COUNTIF(Jours_fériés,LR4+1)),LR28-HLOOKUP(LR4+2,Journalier_HLV_Inter,26,FALSE),IF(AND(WEEKDAY(LR4,2)=4,COUNTIF(Jours_fériés,LR4+1)),LR28-HLOOKUP(LR4+4,Journalier_HLV_Inter,26,FALSE),IF(AND(WEEKDAY(LR4,2)=4,COUNTIF(Jours_fériés,AND(LR4+1,LR4+4))),LR28-HLOOKUP(LR4+5,Journalier_HLV_Inter,26,FALSE),IF(AND(WEEKDAY(LR4,2)=5,COUNTIF(Jours_fériés,LR4+3)),LR28-HLOOKUP(LR4+4,Journalier_HLV_Inter,26,FALSE),IF(COUNTIF(Week_end,LR4),0,IF(COUNTIF(Jours_fériés,LR4),0,LR28-HLOOKUP(LR4+1,Journalier_HLV_Inter,26,FALSE)))))))))))))</f>
        <v>0</v>
      </c>
      <c r="LS37" s="70">
        <f>IF(WEEKDAY(LS4,2)=5,(LS28-HLOOKUP(LS4+3,Journalier_HLV_Inter,26,FALSE)),IF(AND(WEEKDAY(LS4,2)=1,COUNTIF(Jours_fériés,AND(LS4+1,IE+2))),LS28-HLOOKUP(LS4+3,Journalier_HLV_Inter,26,FALSE),IF(AND(WEEKDAY(LS4,2)=1,COUNTIF(Jours_fériés,LS4+1)),LS28-HLOOKUP(LS4+2,Journalier_HLV_Inter,26,FALSE),IF(AND(WEEKDAY(LS4,2)=2,COUNTIF(Jours_fériés,AND(LS4+1,LS4+2))),LS28-HLOOKUP(LS4+3,Journalier_HLV_Inter,26,FALSE),IF(AND(WEEKDAY(LS4,2)=2,COUNTIF(Jours_fériés,LS4+1)),LS28-HLOOKUP(LS4+2,Journalier_HLV_Inter,26,FALSE),IF(AND(WEEKDAY(LS4,2)=3,COUNTIF(Jours_fériés,AND(LS4+1,LS4+2))),LS28-HLOOKUP(LS4+5,Journalier_HLV_Inter,26,FALSE),IF(AND(WEEKDAY(LS4,2)=3,COUNTIF(Jours_fériés,LS4+1)),LS28-HLOOKUP(LS4+2,Journalier_HLV_Inter,26,FALSE),IF(AND(WEEKDAY(LS4,2)=4,COUNTIF(Jours_fériés,LS4+1)),LS28-HLOOKUP(LS4+4,Journalier_HLV_Inter,26,FALSE),IF(AND(WEEKDAY(LS4,2)=4,COUNTIF(Jours_fériés,AND(LS4+1,LS4+4))),LS28-HLOOKUP(LS4+5,Journalier_HLV_Inter,26,FALSE),IF(AND(WEEKDAY(LS4,2)=5,COUNTIF(Jours_fériés,LS4+3)),LS28-HLOOKUP(LS4+4,Journalier_HLV_Inter,26,FALSE),IF(COUNTIF(Week_end,LS4),0,IF(COUNTIF(Jours_fériés,LS4),0,LS28-HLOOKUP(LS4+1,Journalier_HLV_Inter,26,FALSE)))))))))))))</f>
        <v>0</v>
      </c>
      <c r="LT37" s="70">
        <f>IF(WEEKDAY(LT4,2)=5,(LT28-HLOOKUP(LT4+3,Journalier_HLV_Inter,26,FALSE)),IF(AND(WEEKDAY(LT4,2)=1,COUNTIF(Jours_fériés,AND(LT4+1,IE+2))),LT28-HLOOKUP(LT4+3,Journalier_HLV_Inter,26,FALSE),IF(AND(WEEKDAY(LT4,2)=1,COUNTIF(Jours_fériés,LT4+1)),LT28-HLOOKUP(LT4+2,Journalier_HLV_Inter,26,FALSE),IF(AND(WEEKDAY(LT4,2)=2,COUNTIF(Jours_fériés,AND(LT4+1,LT4+2))),LT28-HLOOKUP(LT4+3,Journalier_HLV_Inter,26,FALSE),IF(AND(WEEKDAY(LT4,2)=2,COUNTIF(Jours_fériés,LT4+1)),LT28-HLOOKUP(LT4+2,Journalier_HLV_Inter,26,FALSE),IF(AND(WEEKDAY(LT4,2)=3,COUNTIF(Jours_fériés,AND(LT4+1,LT4+2))),LT28-HLOOKUP(LT4+5,Journalier_HLV_Inter,26,FALSE),IF(AND(WEEKDAY(LT4,2)=3,COUNTIF(Jours_fériés,LT4+1)),LT28-HLOOKUP(LT4+2,Journalier_HLV_Inter,26,FALSE),IF(AND(WEEKDAY(LT4,2)=4,COUNTIF(Jours_fériés,LT4+1)),LT28-HLOOKUP(LT4+4,Journalier_HLV_Inter,26,FALSE),IF(AND(WEEKDAY(LT4,2)=4,COUNTIF(Jours_fériés,AND(LT4+1,LT4+4))),LT28-HLOOKUP(LT4+5,Journalier_HLV_Inter,26,FALSE),IF(AND(WEEKDAY(LT4,2)=5,COUNTIF(Jours_fériés,LT4+3)),LT28-HLOOKUP(LT4+4,Journalier_HLV_Inter,26,FALSE),IF(COUNTIF(Week_end,LT4),0,IF(COUNTIF(Jours_fériés,LT4),0,LT28-HLOOKUP(LT4+1,Journalier_HLV_Inter,26,FALSE)))))))))))))</f>
        <v>0</v>
      </c>
      <c r="LU37" s="70">
        <f>IF(WEEKDAY(LU4,2)=5,(LU28-HLOOKUP(LU4+3,Journalier_HLV_Inter,26,FALSE)),IF(AND(WEEKDAY(LU4,2)=1,COUNTIF(Jours_fériés,AND(LU4+1,IE+2))),LU28-HLOOKUP(LU4+3,Journalier_HLV_Inter,26,FALSE),IF(AND(WEEKDAY(LU4,2)=1,COUNTIF(Jours_fériés,LU4+1)),LU28-HLOOKUP(LU4+2,Journalier_HLV_Inter,26,FALSE),IF(AND(WEEKDAY(LU4,2)=2,COUNTIF(Jours_fériés,AND(LU4+1,LU4+2))),LU28-HLOOKUP(LU4+3,Journalier_HLV_Inter,26,FALSE),IF(AND(WEEKDAY(LU4,2)=2,COUNTIF(Jours_fériés,LU4+1)),LU28-HLOOKUP(LU4+2,Journalier_HLV_Inter,26,FALSE),IF(AND(WEEKDAY(LU4,2)=3,COUNTIF(Jours_fériés,AND(LU4+1,LU4+2))),LU28-HLOOKUP(LU4+5,Journalier_HLV_Inter,26,FALSE),IF(AND(WEEKDAY(LU4,2)=3,COUNTIF(Jours_fériés,LU4+1)),LU28-HLOOKUP(LU4+2,Journalier_HLV_Inter,26,FALSE),IF(AND(WEEKDAY(LU4,2)=4,COUNTIF(Jours_fériés,LU4+1)),LU28-HLOOKUP(LU4+4,Journalier_HLV_Inter,26,FALSE),IF(AND(WEEKDAY(LU4,2)=4,COUNTIF(Jours_fériés,AND(LU4+1,LU4+4))),LU28-HLOOKUP(LU4+5,Journalier_HLV_Inter,26,FALSE),IF(AND(WEEKDAY(LU4,2)=5,COUNTIF(Jours_fériés,LU4+3)),LU28-HLOOKUP(LU4+4,Journalier_HLV_Inter,26,FALSE),IF(COUNTIF(Week_end,LU4),0,IF(COUNTIF(Jours_fériés,LU4),0,LU28-HLOOKUP(LU4+1,Journalier_HLV_Inter,26,FALSE)))))))))))))</f>
        <v>0</v>
      </c>
      <c r="LV37" s="70">
        <f>IF(WEEKDAY(LV4,2)=5,(LV28-HLOOKUP(LV4+3,Journalier_HLV_Inter,26,FALSE)),IF(AND(WEEKDAY(LV4,2)=1,COUNTIF(Jours_fériés,AND(LV4+1,IE+2))),LV28-HLOOKUP(LV4+3,Journalier_HLV_Inter,26,FALSE),IF(AND(WEEKDAY(LV4,2)=1,COUNTIF(Jours_fériés,LV4+1)),LV28-HLOOKUP(LV4+2,Journalier_HLV_Inter,26,FALSE),IF(AND(WEEKDAY(LV4,2)=2,COUNTIF(Jours_fériés,AND(LV4+1,LV4+2))),LV28-HLOOKUP(LV4+3,Journalier_HLV_Inter,26,FALSE),IF(AND(WEEKDAY(LV4,2)=2,COUNTIF(Jours_fériés,LV4+1)),LV28-HLOOKUP(LV4+2,Journalier_HLV_Inter,26,FALSE),IF(AND(WEEKDAY(LV4,2)=3,COUNTIF(Jours_fériés,AND(LV4+1,LV4+2))),LV28-HLOOKUP(LV4+5,Journalier_HLV_Inter,26,FALSE),IF(AND(WEEKDAY(LV4,2)=3,COUNTIF(Jours_fériés,LV4+1)),LV28-HLOOKUP(LV4+2,Journalier_HLV_Inter,26,FALSE),IF(AND(WEEKDAY(LV4,2)=4,COUNTIF(Jours_fériés,LV4+1)),LV28-HLOOKUP(LV4+4,Journalier_HLV_Inter,26,FALSE),IF(AND(WEEKDAY(LV4,2)=4,COUNTIF(Jours_fériés,AND(LV4+1,LV4+4))),LV28-HLOOKUP(LV4+5,Journalier_HLV_Inter,26,FALSE),IF(AND(WEEKDAY(LV4,2)=5,COUNTIF(Jours_fériés,LV4+3)),LV28-HLOOKUP(LV4+4,Journalier_HLV_Inter,26,FALSE),IF(COUNTIF(Week_end,LV4),0,IF(COUNTIF(Jours_fériés,LV4),0,LV28-HLOOKUP(LV4+1,Journalier_HLV_Inter,26,FALSE)))))))))))))</f>
        <v>0</v>
      </c>
      <c r="LW37" s="70">
        <f>IF(WEEKDAY(LW4,2)=5,(LW28-HLOOKUP(LW4+3,Journalier_HLV_Inter,26,FALSE)),IF(AND(WEEKDAY(LW4,2)=1,COUNTIF(Jours_fériés,AND(LW4+1,IE+2))),LW28-HLOOKUP(LW4+3,Journalier_HLV_Inter,26,FALSE),IF(AND(WEEKDAY(LW4,2)=1,COUNTIF(Jours_fériés,LW4+1)),LW28-HLOOKUP(LW4+2,Journalier_HLV_Inter,26,FALSE),IF(AND(WEEKDAY(LW4,2)=2,COUNTIF(Jours_fériés,AND(LW4+1,LW4+2))),LW28-HLOOKUP(LW4+3,Journalier_HLV_Inter,26,FALSE),IF(AND(WEEKDAY(LW4,2)=2,COUNTIF(Jours_fériés,LW4+1)),LW28-HLOOKUP(LW4+2,Journalier_HLV_Inter,26,FALSE),IF(AND(WEEKDAY(LW4,2)=3,COUNTIF(Jours_fériés,AND(LW4+1,LW4+2))),LW28-HLOOKUP(LW4+5,Journalier_HLV_Inter,26,FALSE),IF(AND(WEEKDAY(LW4,2)=3,COUNTIF(Jours_fériés,LW4+1)),LW28-HLOOKUP(LW4+2,Journalier_HLV_Inter,26,FALSE),IF(AND(WEEKDAY(LW4,2)=4,COUNTIF(Jours_fériés,LW4+1)),LW28-HLOOKUP(LW4+4,Journalier_HLV_Inter,26,FALSE),IF(AND(WEEKDAY(LW4,2)=4,COUNTIF(Jours_fériés,AND(LW4+1,LW4+4))),LW28-HLOOKUP(LW4+5,Journalier_HLV_Inter,26,FALSE),IF(AND(WEEKDAY(LW4,2)=5,COUNTIF(Jours_fériés,LW4+3)),LW28-HLOOKUP(LW4+4,Journalier_HLV_Inter,26,FALSE),IF(COUNTIF(Week_end,LW4),0,IF(COUNTIF(Jours_fériés,LW4),0,LW28-HLOOKUP(LW4+1,Journalier_HLV_Inter,26,FALSE)))))))))))))</f>
        <v>0</v>
      </c>
      <c r="LX37" s="70">
        <f>IF(WEEKDAY(LX4,2)=5,(LX28-HLOOKUP(LX4+3,Journalier_HLV_Inter,26,FALSE)),IF(AND(WEEKDAY(LX4,2)=1,COUNTIF(Jours_fériés,AND(LX4+1,IE+2))),LX28-HLOOKUP(LX4+3,Journalier_HLV_Inter,26,FALSE),IF(AND(WEEKDAY(LX4,2)=1,COUNTIF(Jours_fériés,LX4+1)),LX28-HLOOKUP(LX4+2,Journalier_HLV_Inter,26,FALSE),IF(AND(WEEKDAY(LX4,2)=2,COUNTIF(Jours_fériés,AND(LX4+1,LX4+2))),LX28-HLOOKUP(LX4+3,Journalier_HLV_Inter,26,FALSE),IF(AND(WEEKDAY(LX4,2)=2,COUNTIF(Jours_fériés,LX4+1)),LX28-HLOOKUP(LX4+2,Journalier_HLV_Inter,26,FALSE),IF(AND(WEEKDAY(LX4,2)=3,COUNTIF(Jours_fériés,AND(LX4+1,LX4+2))),LX28-HLOOKUP(LX4+5,Journalier_HLV_Inter,26,FALSE),IF(AND(WEEKDAY(LX4,2)=3,COUNTIF(Jours_fériés,LX4+1)),LX28-HLOOKUP(LX4+2,Journalier_HLV_Inter,26,FALSE),IF(AND(WEEKDAY(LX4,2)=4,COUNTIF(Jours_fériés,LX4+1)),LX28-HLOOKUP(LX4+4,Journalier_HLV_Inter,26,FALSE),IF(AND(WEEKDAY(LX4,2)=4,COUNTIF(Jours_fériés,AND(LX4+1,LX4+4))),LX28-HLOOKUP(LX4+5,Journalier_HLV_Inter,26,FALSE),IF(AND(WEEKDAY(LX4,2)=5,COUNTIF(Jours_fériés,LX4+3)),LX28-HLOOKUP(LX4+4,Journalier_HLV_Inter,26,FALSE),IF(COUNTIF(Week_end,LX4),0,IF(COUNTIF(Jours_fériés,LX4),0,LX28-HLOOKUP(LX4+1,Journalier_HLV_Inter,26,FALSE)))))))))))))</f>
        <v>0</v>
      </c>
      <c r="LY37" s="70">
        <f>IF(WEEKDAY(LY4,2)=5,(LY28-HLOOKUP(LY4+3,Journalier_HLV_Inter,26,FALSE)),IF(AND(WEEKDAY(LY4,2)=1,COUNTIF(Jours_fériés,AND(LY4+1,IE+2))),LY28-HLOOKUP(LY4+3,Journalier_HLV_Inter,26,FALSE),IF(AND(WEEKDAY(LY4,2)=1,COUNTIF(Jours_fériés,LY4+1)),LY28-HLOOKUP(LY4+2,Journalier_HLV_Inter,26,FALSE),IF(AND(WEEKDAY(LY4,2)=2,COUNTIF(Jours_fériés,AND(LY4+1,LY4+2))),LY28-HLOOKUP(LY4+3,Journalier_HLV_Inter,26,FALSE),IF(AND(WEEKDAY(LY4,2)=2,COUNTIF(Jours_fériés,LY4+1)),LY28-HLOOKUP(LY4+2,Journalier_HLV_Inter,26,FALSE),IF(AND(WEEKDAY(LY4,2)=3,COUNTIF(Jours_fériés,AND(LY4+1,LY4+2))),LY28-HLOOKUP(LY4+5,Journalier_HLV_Inter,26,FALSE),IF(AND(WEEKDAY(LY4,2)=3,COUNTIF(Jours_fériés,LY4+1)),LY28-HLOOKUP(LY4+2,Journalier_HLV_Inter,26,FALSE),IF(AND(WEEKDAY(LY4,2)=4,COUNTIF(Jours_fériés,LY4+1)),LY28-HLOOKUP(LY4+4,Journalier_HLV_Inter,26,FALSE),IF(AND(WEEKDAY(LY4,2)=4,COUNTIF(Jours_fériés,AND(LY4+1,LY4+4))),LY28-HLOOKUP(LY4+5,Journalier_HLV_Inter,26,FALSE),IF(AND(WEEKDAY(LY4,2)=5,COUNTIF(Jours_fériés,LY4+3)),LY28-HLOOKUP(LY4+4,Journalier_HLV_Inter,26,FALSE),IF(COUNTIF(Week_end,LY4),0,IF(COUNTIF(Jours_fériés,LY4),0,LY28-HLOOKUP(LY4+1,Journalier_HLV_Inter,26,FALSE)))))))))))))</f>
        <v>0</v>
      </c>
      <c r="LZ37" s="70">
        <f>IF(WEEKDAY(LZ4,2)=5,(LZ28-HLOOKUP(LZ4+3,Journalier_HLV_Inter,26,FALSE)),IF(AND(WEEKDAY(LZ4,2)=1,COUNTIF(Jours_fériés,AND(LZ4+1,IE+2))),LZ28-HLOOKUP(LZ4+3,Journalier_HLV_Inter,26,FALSE),IF(AND(WEEKDAY(LZ4,2)=1,COUNTIF(Jours_fériés,LZ4+1)),LZ28-HLOOKUP(LZ4+2,Journalier_HLV_Inter,26,FALSE),IF(AND(WEEKDAY(LZ4,2)=2,COUNTIF(Jours_fériés,AND(LZ4+1,LZ4+2))),LZ28-HLOOKUP(LZ4+3,Journalier_HLV_Inter,26,FALSE),IF(AND(WEEKDAY(LZ4,2)=2,COUNTIF(Jours_fériés,LZ4+1)),LZ28-HLOOKUP(LZ4+2,Journalier_HLV_Inter,26,FALSE),IF(AND(WEEKDAY(LZ4,2)=3,COUNTIF(Jours_fériés,AND(LZ4+1,LZ4+2))),LZ28-HLOOKUP(LZ4+5,Journalier_HLV_Inter,26,FALSE),IF(AND(WEEKDAY(LZ4,2)=3,COUNTIF(Jours_fériés,LZ4+1)),LZ28-HLOOKUP(LZ4+2,Journalier_HLV_Inter,26,FALSE),IF(AND(WEEKDAY(LZ4,2)=4,COUNTIF(Jours_fériés,LZ4+1)),LZ28-HLOOKUP(LZ4+4,Journalier_HLV_Inter,26,FALSE),IF(AND(WEEKDAY(LZ4,2)=4,COUNTIF(Jours_fériés,AND(LZ4+1,LZ4+4))),LZ28-HLOOKUP(LZ4+5,Journalier_HLV_Inter,26,FALSE),IF(AND(WEEKDAY(LZ4,2)=5,COUNTIF(Jours_fériés,LZ4+3)),LZ28-HLOOKUP(LZ4+4,Journalier_HLV_Inter,26,FALSE),IF(COUNTIF(Week_end,LZ4),0,IF(COUNTIF(Jours_fériés,LZ4),0,LZ28-HLOOKUP(LZ4+1,Journalier_HLV_Inter,26,FALSE)))))))))))))</f>
        <v>0</v>
      </c>
      <c r="MA37" s="70">
        <f>IF(WEEKDAY(MA4,2)=5,(MA28-HLOOKUP(MA4+3,Journalier_HLV_Inter,26,FALSE)),IF(AND(WEEKDAY(MA4,2)=1,COUNTIF(Jours_fériés,AND(MA4+1,IE+2))),MA28-HLOOKUP(MA4+3,Journalier_HLV_Inter,26,FALSE),IF(AND(WEEKDAY(MA4,2)=1,COUNTIF(Jours_fériés,MA4+1)),MA28-HLOOKUP(MA4+2,Journalier_HLV_Inter,26,FALSE),IF(AND(WEEKDAY(MA4,2)=2,COUNTIF(Jours_fériés,AND(MA4+1,MA4+2))),MA28-HLOOKUP(MA4+3,Journalier_HLV_Inter,26,FALSE),IF(AND(WEEKDAY(MA4,2)=2,COUNTIF(Jours_fériés,MA4+1)),MA28-HLOOKUP(MA4+2,Journalier_HLV_Inter,26,FALSE),IF(AND(WEEKDAY(MA4,2)=3,COUNTIF(Jours_fériés,AND(MA4+1,MA4+2))),MA28-HLOOKUP(MA4+5,Journalier_HLV_Inter,26,FALSE),IF(AND(WEEKDAY(MA4,2)=3,COUNTIF(Jours_fériés,MA4+1)),MA28-HLOOKUP(MA4+2,Journalier_HLV_Inter,26,FALSE),IF(AND(WEEKDAY(MA4,2)=4,COUNTIF(Jours_fériés,MA4+1)),MA28-HLOOKUP(MA4+4,Journalier_HLV_Inter,26,FALSE),IF(AND(WEEKDAY(MA4,2)=4,COUNTIF(Jours_fériés,AND(MA4+1,MA4+4))),MA28-HLOOKUP(MA4+5,Journalier_HLV_Inter,26,FALSE),IF(AND(WEEKDAY(MA4,2)=5,COUNTIF(Jours_fériés,MA4+3)),MA28-HLOOKUP(MA4+4,Journalier_HLV_Inter,26,FALSE),IF(COUNTIF(Week_end,MA4),0,IF(COUNTIF(Jours_fériés,MA4),0,MA28-HLOOKUP(MA4+1,Journalier_HLV_Inter,26,FALSE)))))))))))))</f>
        <v>0</v>
      </c>
      <c r="MB37" s="70">
        <f>IF(WEEKDAY(MB4,2)=5,(MB28-HLOOKUP(MB4+3,Journalier_HLV_Inter,26,FALSE)),IF(AND(WEEKDAY(MB4,2)=1,COUNTIF(Jours_fériés,AND(MB4+1,IE+2))),MB28-HLOOKUP(MB4+3,Journalier_HLV_Inter,26,FALSE),IF(AND(WEEKDAY(MB4,2)=1,COUNTIF(Jours_fériés,MB4+1)),MB28-HLOOKUP(MB4+2,Journalier_HLV_Inter,26,FALSE),IF(AND(WEEKDAY(MB4,2)=2,COUNTIF(Jours_fériés,AND(MB4+1,MB4+2))),MB28-HLOOKUP(MB4+3,Journalier_HLV_Inter,26,FALSE),IF(AND(WEEKDAY(MB4,2)=2,COUNTIF(Jours_fériés,MB4+1)),MB28-HLOOKUP(MB4+2,Journalier_HLV_Inter,26,FALSE),IF(AND(WEEKDAY(MB4,2)=3,COUNTIF(Jours_fériés,AND(MB4+1,MB4+2))),MB28-HLOOKUP(MB4+5,Journalier_HLV_Inter,26,FALSE),IF(AND(WEEKDAY(MB4,2)=3,COUNTIF(Jours_fériés,MB4+1)),MB28-HLOOKUP(MB4+2,Journalier_HLV_Inter,26,FALSE),IF(AND(WEEKDAY(MB4,2)=4,COUNTIF(Jours_fériés,MB4+1)),MB28-HLOOKUP(MB4+4,Journalier_HLV_Inter,26,FALSE),IF(AND(WEEKDAY(MB4,2)=4,COUNTIF(Jours_fériés,AND(MB4+1,MB4+4))),MB28-HLOOKUP(MB4+5,Journalier_HLV_Inter,26,FALSE),IF(AND(WEEKDAY(MB4,2)=5,COUNTIF(Jours_fériés,MB4+3)),MB28-HLOOKUP(MB4+4,Journalier_HLV_Inter,26,FALSE),IF(COUNTIF(Week_end,MB4),0,IF(COUNTIF(Jours_fériés,MB4),0,MB28-HLOOKUP(MB4+1,Journalier_HLV_Inter,26,FALSE)))))))))))))</f>
        <v>0</v>
      </c>
      <c r="MC37" s="70">
        <f>IF(WEEKDAY(MC4,2)=5,(MC28-HLOOKUP(MC4+3,Journalier_HLV_Inter,26,FALSE)),IF(AND(WEEKDAY(MC4,2)=1,COUNTIF(Jours_fériés,AND(MC4+1,IE+2))),MC28-HLOOKUP(MC4+3,Journalier_HLV_Inter,26,FALSE),IF(AND(WEEKDAY(MC4,2)=1,COUNTIF(Jours_fériés,MC4+1)),MC28-HLOOKUP(MC4+2,Journalier_HLV_Inter,26,FALSE),IF(AND(WEEKDAY(MC4,2)=2,COUNTIF(Jours_fériés,AND(MC4+1,MC4+2))),MC28-HLOOKUP(MC4+3,Journalier_HLV_Inter,26,FALSE),IF(AND(WEEKDAY(MC4,2)=2,COUNTIF(Jours_fériés,MC4+1)),MC28-HLOOKUP(MC4+2,Journalier_HLV_Inter,26,FALSE),IF(AND(WEEKDAY(MC4,2)=3,COUNTIF(Jours_fériés,AND(MC4+1,MC4+2))),MC28-HLOOKUP(MC4+5,Journalier_HLV_Inter,26,FALSE),IF(AND(WEEKDAY(MC4,2)=3,COUNTIF(Jours_fériés,MC4+1)),MC28-HLOOKUP(MC4+2,Journalier_HLV_Inter,26,FALSE),IF(AND(WEEKDAY(MC4,2)=4,COUNTIF(Jours_fériés,MC4+1)),MC28-HLOOKUP(MC4+4,Journalier_HLV_Inter,26,FALSE),IF(AND(WEEKDAY(MC4,2)=4,COUNTIF(Jours_fériés,AND(MC4+1,MC4+4))),MC28-HLOOKUP(MC4+5,Journalier_HLV_Inter,26,FALSE),IF(AND(WEEKDAY(MC4,2)=5,COUNTIF(Jours_fériés,MC4+3)),MC28-HLOOKUP(MC4+4,Journalier_HLV_Inter,26,FALSE),IF(COUNTIF(Week_end,MC4),0,IF(COUNTIF(Jours_fériés,MC4),0,MC28-HLOOKUP(MC4+1,Journalier_HLV_Inter,26,FALSE)))))))))))))</f>
        <v>0</v>
      </c>
      <c r="MD37" s="70">
        <f>IF(WEEKDAY(MD4,2)=5,(MD28-HLOOKUP(MD4+3,Journalier_HLV_Inter,26,FALSE)),IF(AND(WEEKDAY(MD4,2)=1,COUNTIF(Jours_fériés,AND(MD4+1,IE+2))),MD28-HLOOKUP(MD4+3,Journalier_HLV_Inter,26,FALSE),IF(AND(WEEKDAY(MD4,2)=1,COUNTIF(Jours_fériés,MD4+1)),MD28-HLOOKUP(MD4+2,Journalier_HLV_Inter,26,FALSE),IF(AND(WEEKDAY(MD4,2)=2,COUNTIF(Jours_fériés,AND(MD4+1,MD4+2))),MD28-HLOOKUP(MD4+3,Journalier_HLV_Inter,26,FALSE),IF(AND(WEEKDAY(MD4,2)=2,COUNTIF(Jours_fériés,MD4+1)),MD28-HLOOKUP(MD4+2,Journalier_HLV_Inter,26,FALSE),IF(AND(WEEKDAY(MD4,2)=3,COUNTIF(Jours_fériés,AND(MD4+1,MD4+2))),MD28-HLOOKUP(MD4+5,Journalier_HLV_Inter,26,FALSE),IF(AND(WEEKDAY(MD4,2)=3,COUNTIF(Jours_fériés,MD4+1)),MD28-HLOOKUP(MD4+2,Journalier_HLV_Inter,26,FALSE),IF(AND(WEEKDAY(MD4,2)=4,COUNTIF(Jours_fériés,MD4+1)),MD28-HLOOKUP(MD4+4,Journalier_HLV_Inter,26,FALSE),IF(AND(WEEKDAY(MD4,2)=4,COUNTIF(Jours_fériés,AND(MD4+1,MD4+4))),MD28-HLOOKUP(MD4+5,Journalier_HLV_Inter,26,FALSE),IF(AND(WEEKDAY(MD4,2)=5,COUNTIF(Jours_fériés,MD4+3)),MD28-HLOOKUP(MD4+4,Journalier_HLV_Inter,26,FALSE),IF(COUNTIF(Week_end,MD4),0,IF(COUNTIF(Jours_fériés,MD4),0,MD28-HLOOKUP(MD4+1,Journalier_HLV_Inter,26,FALSE)))))))))))))</f>
        <v>0</v>
      </c>
      <c r="ME37" s="70">
        <f>IF(WEEKDAY(ME4,2)=5,(ME28-HLOOKUP(ME4+3,Journalier_HLV_Inter,26,FALSE)),IF(AND(WEEKDAY(ME4,2)=1,COUNTIF(Jours_fériés,AND(ME4+1,IE+2))),ME28-HLOOKUP(ME4+3,Journalier_HLV_Inter,26,FALSE),IF(AND(WEEKDAY(ME4,2)=1,COUNTIF(Jours_fériés,ME4+1)),ME28-HLOOKUP(ME4+2,Journalier_HLV_Inter,26,FALSE),IF(AND(WEEKDAY(ME4,2)=2,COUNTIF(Jours_fériés,AND(ME4+1,ME4+2))),ME28-HLOOKUP(ME4+3,Journalier_HLV_Inter,26,FALSE),IF(AND(WEEKDAY(ME4,2)=2,COUNTIF(Jours_fériés,ME4+1)),ME28-HLOOKUP(ME4+2,Journalier_HLV_Inter,26,FALSE),IF(AND(WEEKDAY(ME4,2)=3,COUNTIF(Jours_fériés,AND(ME4+1,ME4+2))),ME28-HLOOKUP(ME4+5,Journalier_HLV_Inter,26,FALSE),IF(AND(WEEKDAY(ME4,2)=3,COUNTIF(Jours_fériés,ME4+1)),ME28-HLOOKUP(ME4+2,Journalier_HLV_Inter,26,FALSE),IF(AND(WEEKDAY(ME4,2)=4,COUNTIF(Jours_fériés,ME4+1)),ME28-HLOOKUP(ME4+4,Journalier_HLV_Inter,26,FALSE),IF(AND(WEEKDAY(ME4,2)=4,COUNTIF(Jours_fériés,AND(ME4+1,ME4+4))),ME28-HLOOKUP(ME4+5,Journalier_HLV_Inter,26,FALSE),IF(AND(WEEKDAY(ME4,2)=5,COUNTIF(Jours_fériés,ME4+3)),ME28-HLOOKUP(ME4+4,Journalier_HLV_Inter,26,FALSE),IF(COUNTIF(Week_end,ME4),0,IF(COUNTIF(Jours_fériés,ME4),0,ME28-HLOOKUP(ME4+1,Journalier_HLV_Inter,26,FALSE)))))))))))))</f>
        <v>0</v>
      </c>
      <c r="MF37" s="70">
        <f>IF(WEEKDAY(MF4,2)=5,(MF28-HLOOKUP(MF4+3,Journalier_HLV_Inter,26,FALSE)),IF(AND(WEEKDAY(MF4,2)=1,COUNTIF(Jours_fériés,AND(MF4+1,IE+2))),MF28-HLOOKUP(MF4+3,Journalier_HLV_Inter,26,FALSE),IF(AND(WEEKDAY(MF4,2)=1,COUNTIF(Jours_fériés,MF4+1)),MF28-HLOOKUP(MF4+2,Journalier_HLV_Inter,26,FALSE),IF(AND(WEEKDAY(MF4,2)=2,COUNTIF(Jours_fériés,AND(MF4+1,MF4+2))),MF28-HLOOKUP(MF4+3,Journalier_HLV_Inter,26,FALSE),IF(AND(WEEKDAY(MF4,2)=2,COUNTIF(Jours_fériés,MF4+1)),MF28-HLOOKUP(MF4+2,Journalier_HLV_Inter,26,FALSE),IF(AND(WEEKDAY(MF4,2)=3,COUNTIF(Jours_fériés,AND(MF4+1,MF4+2))),MF28-HLOOKUP(MF4+5,Journalier_HLV_Inter,26,FALSE),IF(AND(WEEKDAY(MF4,2)=3,COUNTIF(Jours_fériés,MF4+1)),MF28-HLOOKUP(MF4+2,Journalier_HLV_Inter,26,FALSE),IF(AND(WEEKDAY(MF4,2)=4,COUNTIF(Jours_fériés,MF4+1)),MF28-HLOOKUP(MF4+4,Journalier_HLV_Inter,26,FALSE),IF(AND(WEEKDAY(MF4,2)=4,COUNTIF(Jours_fériés,AND(MF4+1,MF4+4))),MF28-HLOOKUP(MF4+5,Journalier_HLV_Inter,26,FALSE),IF(AND(WEEKDAY(MF4,2)=5,COUNTIF(Jours_fériés,MF4+3)),MF28-HLOOKUP(MF4+4,Journalier_HLV_Inter,26,FALSE),IF(COUNTIF(Week_end,MF4),0,IF(COUNTIF(Jours_fériés,MF4),0,MF28-HLOOKUP(MF4+1,Journalier_HLV_Inter,26,FALSE)))))))))))))</f>
        <v>0</v>
      </c>
      <c r="MG37" s="70">
        <f>IF(WEEKDAY(MG4,2)=5,(MG28-HLOOKUP(MG4+3,Journalier_HLV_Inter,26,FALSE)),IF(AND(WEEKDAY(MG4,2)=1,COUNTIF(Jours_fériés,AND(MG4+1,IE+2))),MG28-HLOOKUP(MG4+3,Journalier_HLV_Inter,26,FALSE),IF(AND(WEEKDAY(MG4,2)=1,COUNTIF(Jours_fériés,MG4+1)),MG28-HLOOKUP(MG4+2,Journalier_HLV_Inter,26,FALSE),IF(AND(WEEKDAY(MG4,2)=2,COUNTIF(Jours_fériés,AND(MG4+1,MG4+2))),MG28-HLOOKUP(MG4+3,Journalier_HLV_Inter,26,FALSE),IF(AND(WEEKDAY(MG4,2)=2,COUNTIF(Jours_fériés,MG4+1)),MG28-HLOOKUP(MG4+2,Journalier_HLV_Inter,26,FALSE),IF(AND(WEEKDAY(MG4,2)=3,COUNTIF(Jours_fériés,AND(MG4+1,MG4+2))),MG28-HLOOKUP(MG4+5,Journalier_HLV_Inter,26,FALSE),IF(AND(WEEKDAY(MG4,2)=3,COUNTIF(Jours_fériés,MG4+1)),MG28-HLOOKUP(MG4+2,Journalier_HLV_Inter,26,FALSE),IF(AND(WEEKDAY(MG4,2)=4,COUNTIF(Jours_fériés,MG4+1)),MG28-HLOOKUP(MG4+4,Journalier_HLV_Inter,26,FALSE),IF(AND(WEEKDAY(MG4,2)=4,COUNTIF(Jours_fériés,AND(MG4+1,MG4+4))),MG28-HLOOKUP(MG4+5,Journalier_HLV_Inter,26,FALSE),IF(AND(WEEKDAY(MG4,2)=5,COUNTIF(Jours_fériés,MG4+3)),MG28-HLOOKUP(MG4+4,Journalier_HLV_Inter,26,FALSE),IF(COUNTIF(Week_end,MG4),0,IF(COUNTIF(Jours_fériés,MG4),0,MG28-HLOOKUP(MG4+1,Journalier_HLV_Inter,26,FALSE)))))))))))))</f>
        <v>0</v>
      </c>
      <c r="MH37" s="70">
        <f>IF(WEEKDAY(MH4,2)=5,(MH28-HLOOKUP(MH4+3,Journalier_HLV_Inter,26,FALSE)),IF(AND(WEEKDAY(MH4,2)=1,COUNTIF(Jours_fériés,AND(MH4+1,IE+2))),MH28-HLOOKUP(MH4+3,Journalier_HLV_Inter,26,FALSE),IF(AND(WEEKDAY(MH4,2)=1,COUNTIF(Jours_fériés,MH4+1)),MH28-HLOOKUP(MH4+2,Journalier_HLV_Inter,26,FALSE),IF(AND(WEEKDAY(MH4,2)=2,COUNTIF(Jours_fériés,AND(MH4+1,MH4+2))),MH28-HLOOKUP(MH4+3,Journalier_HLV_Inter,26,FALSE),IF(AND(WEEKDAY(MH4,2)=2,COUNTIF(Jours_fériés,MH4+1)),MH28-HLOOKUP(MH4+2,Journalier_HLV_Inter,26,FALSE),IF(AND(WEEKDAY(MH4,2)=3,COUNTIF(Jours_fériés,AND(MH4+1,MH4+2))),MH28-HLOOKUP(MH4+5,Journalier_HLV_Inter,26,FALSE),IF(AND(WEEKDAY(MH4,2)=3,COUNTIF(Jours_fériés,MH4+1)),MH28-HLOOKUP(MH4+2,Journalier_HLV_Inter,26,FALSE),IF(AND(WEEKDAY(MH4,2)=4,COUNTIF(Jours_fériés,MH4+1)),MH28-HLOOKUP(MH4+4,Journalier_HLV_Inter,26,FALSE),IF(AND(WEEKDAY(MH4,2)=4,COUNTIF(Jours_fériés,AND(MH4+1,MH4+4))),MH28-HLOOKUP(MH4+5,Journalier_HLV_Inter,26,FALSE),IF(AND(WEEKDAY(MH4,2)=5,COUNTIF(Jours_fériés,MH4+3)),MH28-HLOOKUP(MH4+4,Journalier_HLV_Inter,26,FALSE),IF(COUNTIF(Week_end,MH4),0,IF(COUNTIF(Jours_fériés,MH4),0,MH28-HLOOKUP(MH4+1,Journalier_HLV_Inter,26,FALSE)))))))))))))</f>
        <v>0</v>
      </c>
      <c r="MI37" s="70">
        <f>IF(WEEKDAY(MI4,2)=5,(MI28-HLOOKUP(MI4+3,Journalier_HLV_Inter,26,FALSE)),IF(AND(WEEKDAY(MI4,2)=1,COUNTIF(Jours_fériés,AND(MI4+1,IE+2))),MI28-HLOOKUP(MI4+3,Journalier_HLV_Inter,26,FALSE),IF(AND(WEEKDAY(MI4,2)=1,COUNTIF(Jours_fériés,MI4+1)),MI28-HLOOKUP(MI4+2,Journalier_HLV_Inter,26,FALSE),IF(AND(WEEKDAY(MI4,2)=2,COUNTIF(Jours_fériés,AND(MI4+1,MI4+2))),MI28-HLOOKUP(MI4+3,Journalier_HLV_Inter,26,FALSE),IF(AND(WEEKDAY(MI4,2)=2,COUNTIF(Jours_fériés,MI4+1)),MI28-HLOOKUP(MI4+2,Journalier_HLV_Inter,26,FALSE),IF(AND(WEEKDAY(MI4,2)=3,COUNTIF(Jours_fériés,AND(MI4+1,MI4+2))),MI28-HLOOKUP(MI4+5,Journalier_HLV_Inter,26,FALSE),IF(AND(WEEKDAY(MI4,2)=3,COUNTIF(Jours_fériés,MI4+1)),MI28-HLOOKUP(MI4+2,Journalier_HLV_Inter,26,FALSE),IF(AND(WEEKDAY(MI4,2)=4,COUNTIF(Jours_fériés,MI4+1)),MI28-HLOOKUP(MI4+4,Journalier_HLV_Inter,26,FALSE),IF(AND(WEEKDAY(MI4,2)=4,COUNTIF(Jours_fériés,AND(MI4+1,MI4+4))),MI28-HLOOKUP(MI4+5,Journalier_HLV_Inter,26,FALSE),IF(AND(WEEKDAY(MI4,2)=5,COUNTIF(Jours_fériés,MI4+3)),MI28-HLOOKUP(MI4+4,Journalier_HLV_Inter,26,FALSE),IF(COUNTIF(Week_end,MI4),0,IF(COUNTIF(Jours_fériés,MI4),0,MI28-HLOOKUP(MI4+1,Journalier_HLV_Inter,26,FALSE)))))))))))))</f>
        <v>0</v>
      </c>
      <c r="MJ37" s="70">
        <f>IF(WEEKDAY(MJ4,2)=5,(MJ28-HLOOKUP(MJ4+3,Journalier_HLV_Inter,26,FALSE)),IF(AND(WEEKDAY(MJ4,2)=1,COUNTIF(Jours_fériés,AND(MJ4+1,IE+2))),MJ28-HLOOKUP(MJ4+3,Journalier_HLV_Inter,26,FALSE),IF(AND(WEEKDAY(MJ4,2)=1,COUNTIF(Jours_fériés,MJ4+1)),MJ28-HLOOKUP(MJ4+2,Journalier_HLV_Inter,26,FALSE),IF(AND(WEEKDAY(MJ4,2)=2,COUNTIF(Jours_fériés,AND(MJ4+1,MJ4+2))),MJ28-HLOOKUP(MJ4+3,Journalier_HLV_Inter,26,FALSE),IF(AND(WEEKDAY(MJ4,2)=2,COUNTIF(Jours_fériés,MJ4+1)),MJ28-HLOOKUP(MJ4+2,Journalier_HLV_Inter,26,FALSE),IF(AND(WEEKDAY(MJ4,2)=3,COUNTIF(Jours_fériés,AND(MJ4+1,MJ4+2))),MJ28-HLOOKUP(MJ4+5,Journalier_HLV_Inter,26,FALSE),IF(AND(WEEKDAY(MJ4,2)=3,COUNTIF(Jours_fériés,MJ4+1)),MJ28-HLOOKUP(MJ4+2,Journalier_HLV_Inter,26,FALSE),IF(AND(WEEKDAY(MJ4,2)=4,COUNTIF(Jours_fériés,MJ4+1)),MJ28-HLOOKUP(MJ4+4,Journalier_HLV_Inter,26,FALSE),IF(AND(WEEKDAY(MJ4,2)=4,COUNTIF(Jours_fériés,AND(MJ4+1,MJ4+4))),MJ28-HLOOKUP(MJ4+5,Journalier_HLV_Inter,26,FALSE),IF(AND(WEEKDAY(MJ4,2)=5,COUNTIF(Jours_fériés,MJ4+3)),MJ28-HLOOKUP(MJ4+4,Journalier_HLV_Inter,26,FALSE),IF(COUNTIF(Week_end,MJ4),0,IF(COUNTIF(Jours_fériés,MJ4),0,MJ28-HLOOKUP(MJ4+1,Journalier_HLV_Inter,26,FALSE)))))))))))))</f>
        <v>0</v>
      </c>
      <c r="MK37" s="70">
        <f>IF(WEEKDAY(MK4,2)=5,(MK28-HLOOKUP(MK4+3,Journalier_HLV_Inter,26,FALSE)),IF(AND(WEEKDAY(MK4,2)=1,COUNTIF(Jours_fériés,AND(MK4+1,IE+2))),MK28-HLOOKUP(MK4+3,Journalier_HLV_Inter,26,FALSE),IF(AND(WEEKDAY(MK4,2)=1,COUNTIF(Jours_fériés,MK4+1)),MK28-HLOOKUP(MK4+2,Journalier_HLV_Inter,26,FALSE),IF(AND(WEEKDAY(MK4,2)=2,COUNTIF(Jours_fériés,AND(MK4+1,MK4+2))),MK28-HLOOKUP(MK4+3,Journalier_HLV_Inter,26,FALSE),IF(AND(WEEKDAY(MK4,2)=2,COUNTIF(Jours_fériés,MK4+1)),MK28-HLOOKUP(MK4+2,Journalier_HLV_Inter,26,FALSE),IF(AND(WEEKDAY(MK4,2)=3,COUNTIF(Jours_fériés,AND(MK4+1,MK4+2))),MK28-HLOOKUP(MK4+5,Journalier_HLV_Inter,26,FALSE),IF(AND(WEEKDAY(MK4,2)=3,COUNTIF(Jours_fériés,MK4+1)),MK28-HLOOKUP(MK4+2,Journalier_HLV_Inter,26,FALSE),IF(AND(WEEKDAY(MK4,2)=4,COUNTIF(Jours_fériés,MK4+1)),MK28-HLOOKUP(MK4+4,Journalier_HLV_Inter,26,FALSE),IF(AND(WEEKDAY(MK4,2)=4,COUNTIF(Jours_fériés,AND(MK4+1,MK4+4))),MK28-HLOOKUP(MK4+5,Journalier_HLV_Inter,26,FALSE),IF(AND(WEEKDAY(MK4,2)=5,COUNTIF(Jours_fériés,MK4+3)),MK28-HLOOKUP(MK4+4,Journalier_HLV_Inter,26,FALSE),IF(COUNTIF(Week_end,MK4),0,IF(COUNTIF(Jours_fériés,MK4),0,MK28-HLOOKUP(MK4+1,Journalier_HLV_Inter,26,FALSE)))))))))))))</f>
        <v>0</v>
      </c>
      <c r="ML37" s="70">
        <f>IF(WEEKDAY(ML4,2)=5,(ML28-HLOOKUP(ML4+3,Journalier_HLV_Inter,26,FALSE)),IF(AND(WEEKDAY(ML4,2)=1,COUNTIF(Jours_fériés,AND(ML4+1,IE+2))),ML28-HLOOKUP(ML4+3,Journalier_HLV_Inter,26,FALSE),IF(AND(WEEKDAY(ML4,2)=1,COUNTIF(Jours_fériés,ML4+1)),ML28-HLOOKUP(ML4+2,Journalier_HLV_Inter,26,FALSE),IF(AND(WEEKDAY(ML4,2)=2,COUNTIF(Jours_fériés,AND(ML4+1,ML4+2))),ML28-HLOOKUP(ML4+3,Journalier_HLV_Inter,26,FALSE),IF(AND(WEEKDAY(ML4,2)=2,COUNTIF(Jours_fériés,ML4+1)),ML28-HLOOKUP(ML4+2,Journalier_HLV_Inter,26,FALSE),IF(AND(WEEKDAY(ML4,2)=3,COUNTIF(Jours_fériés,AND(ML4+1,ML4+2))),ML28-HLOOKUP(ML4+5,Journalier_HLV_Inter,26,FALSE),IF(AND(WEEKDAY(ML4,2)=3,COUNTIF(Jours_fériés,ML4+1)),ML28-HLOOKUP(ML4+2,Journalier_HLV_Inter,26,FALSE),IF(AND(WEEKDAY(ML4,2)=4,COUNTIF(Jours_fériés,ML4+1)),ML28-HLOOKUP(ML4+4,Journalier_HLV_Inter,26,FALSE),IF(AND(WEEKDAY(ML4,2)=4,COUNTIF(Jours_fériés,AND(ML4+1,ML4+4))),ML28-HLOOKUP(ML4+5,Journalier_HLV_Inter,26,FALSE),IF(AND(WEEKDAY(ML4,2)=5,COUNTIF(Jours_fériés,ML4+3)),ML28-HLOOKUP(ML4+4,Journalier_HLV_Inter,26,FALSE),IF(COUNTIF(Week_end,ML4),0,IF(COUNTIF(Jours_fériés,ML4),0,ML28-HLOOKUP(ML4+1,Journalier_HLV_Inter,26,FALSE)))))))))))))</f>
        <v>0</v>
      </c>
      <c r="MM37" s="70">
        <f>IF(WEEKDAY(MM4,2)=5,(MM28-HLOOKUP(MM4+3,Journalier_HLV_Inter,26,FALSE)),IF(AND(WEEKDAY(MM4,2)=1,COUNTIF(Jours_fériés,AND(MM4+1,IE+2))),MM28-HLOOKUP(MM4+3,Journalier_HLV_Inter,26,FALSE),IF(AND(WEEKDAY(MM4,2)=1,COUNTIF(Jours_fériés,MM4+1)),MM28-HLOOKUP(MM4+2,Journalier_HLV_Inter,26,FALSE),IF(AND(WEEKDAY(MM4,2)=2,COUNTIF(Jours_fériés,AND(MM4+1,MM4+2))),MM28-HLOOKUP(MM4+3,Journalier_HLV_Inter,26,FALSE),IF(AND(WEEKDAY(MM4,2)=2,COUNTIF(Jours_fériés,MM4+1)),MM28-HLOOKUP(MM4+2,Journalier_HLV_Inter,26,FALSE),IF(AND(WEEKDAY(MM4,2)=3,COUNTIF(Jours_fériés,AND(MM4+1,MM4+2))),MM28-HLOOKUP(MM4+5,Journalier_HLV_Inter,26,FALSE),IF(AND(WEEKDAY(MM4,2)=3,COUNTIF(Jours_fériés,MM4+1)),MM28-HLOOKUP(MM4+2,Journalier_HLV_Inter,26,FALSE),IF(AND(WEEKDAY(MM4,2)=4,COUNTIF(Jours_fériés,MM4+1)),MM28-HLOOKUP(MM4+4,Journalier_HLV_Inter,26,FALSE),IF(AND(WEEKDAY(MM4,2)=4,COUNTIF(Jours_fériés,AND(MM4+1,MM4+4))),MM28-HLOOKUP(MM4+5,Journalier_HLV_Inter,26,FALSE),IF(AND(WEEKDAY(MM4,2)=5,COUNTIF(Jours_fériés,MM4+3)),MM28-HLOOKUP(MM4+4,Journalier_HLV_Inter,26,FALSE),IF(COUNTIF(Week_end,MM4),0,IF(COUNTIF(Jours_fériés,MM4),0,MM28-HLOOKUP(MM4+1,Journalier_HLV_Inter,26,FALSE)))))))))))))</f>
        <v>0</v>
      </c>
      <c r="MN37" s="70">
        <f>IF(WEEKDAY(MN4,2)=5,(MN28-HLOOKUP(MN4+3,Journalier_HLV_Inter,26,FALSE)),IF(AND(WEEKDAY(MN4,2)=1,COUNTIF(Jours_fériés,AND(MN4+1,IE+2))),MN28-HLOOKUP(MN4+3,Journalier_HLV_Inter,26,FALSE),IF(AND(WEEKDAY(MN4,2)=1,COUNTIF(Jours_fériés,MN4+1)),MN28-HLOOKUP(MN4+2,Journalier_HLV_Inter,26,FALSE),IF(AND(WEEKDAY(MN4,2)=2,COUNTIF(Jours_fériés,AND(MN4+1,MN4+2))),MN28-HLOOKUP(MN4+3,Journalier_HLV_Inter,26,FALSE),IF(AND(WEEKDAY(MN4,2)=2,COUNTIF(Jours_fériés,MN4+1)),MN28-HLOOKUP(MN4+2,Journalier_HLV_Inter,26,FALSE),IF(AND(WEEKDAY(MN4,2)=3,COUNTIF(Jours_fériés,AND(MN4+1,MN4+2))),MN28-HLOOKUP(MN4+5,Journalier_HLV_Inter,26,FALSE),IF(AND(WEEKDAY(MN4,2)=3,COUNTIF(Jours_fériés,MN4+1)),MN28-HLOOKUP(MN4+2,Journalier_HLV_Inter,26,FALSE),IF(AND(WEEKDAY(MN4,2)=4,COUNTIF(Jours_fériés,MN4+1)),MN28-HLOOKUP(MN4+4,Journalier_HLV_Inter,26,FALSE),IF(AND(WEEKDAY(MN4,2)=4,COUNTIF(Jours_fériés,AND(MN4+1,MN4+4))),MN28-HLOOKUP(MN4+5,Journalier_HLV_Inter,26,FALSE),IF(AND(WEEKDAY(MN4,2)=5,COUNTIF(Jours_fériés,MN4+3)),MN28-HLOOKUP(MN4+4,Journalier_HLV_Inter,26,FALSE),IF(COUNTIF(Week_end,MN4),0,IF(COUNTIF(Jours_fériés,MN4),0,MN28-HLOOKUP(MN4+1,Journalier_HLV_Inter,26,FALSE)))))))))))))</f>
        <v>0</v>
      </c>
      <c r="MO37" s="70">
        <f>IF(WEEKDAY(MO4,2)=5,(MO28-HLOOKUP(MO4+3,Journalier_HLV_Inter,26,FALSE)),IF(AND(WEEKDAY(MO4,2)=1,COUNTIF(Jours_fériés,AND(MO4+1,IE+2))),MO28-HLOOKUP(MO4+3,Journalier_HLV_Inter,26,FALSE),IF(AND(WEEKDAY(MO4,2)=1,COUNTIF(Jours_fériés,MO4+1)),MO28-HLOOKUP(MO4+2,Journalier_HLV_Inter,26,FALSE),IF(AND(WEEKDAY(MO4,2)=2,COUNTIF(Jours_fériés,AND(MO4+1,MO4+2))),MO28-HLOOKUP(MO4+3,Journalier_HLV_Inter,26,FALSE),IF(AND(WEEKDAY(MO4,2)=2,COUNTIF(Jours_fériés,MO4+1)),MO28-HLOOKUP(MO4+2,Journalier_HLV_Inter,26,FALSE),IF(AND(WEEKDAY(MO4,2)=3,COUNTIF(Jours_fériés,AND(MO4+1,MO4+2))),MO28-HLOOKUP(MO4+5,Journalier_HLV_Inter,26,FALSE),IF(AND(WEEKDAY(MO4,2)=3,COUNTIF(Jours_fériés,MO4+1)),MO28-HLOOKUP(MO4+2,Journalier_HLV_Inter,26,FALSE),IF(AND(WEEKDAY(MO4,2)=4,COUNTIF(Jours_fériés,MO4+1)),MO28-HLOOKUP(MO4+4,Journalier_HLV_Inter,26,FALSE),IF(AND(WEEKDAY(MO4,2)=4,COUNTIF(Jours_fériés,AND(MO4+1,MO4+4))),MO28-HLOOKUP(MO4+5,Journalier_HLV_Inter,26,FALSE),IF(AND(WEEKDAY(MO4,2)=5,COUNTIF(Jours_fériés,MO4+3)),MO28-HLOOKUP(MO4+4,Journalier_HLV_Inter,26,FALSE),IF(COUNTIF(Week_end,MO4),0,IF(COUNTIF(Jours_fériés,MO4),0,MO28-HLOOKUP(MO4+1,Journalier_HLV_Inter,26,FALSE)))))))))))))</f>
        <v>0</v>
      </c>
      <c r="MP37" s="70">
        <f>IF(WEEKDAY(MP4,2)=5,(MP28-HLOOKUP(MP4+3,Journalier_HLV_Inter,26,FALSE)),IF(AND(WEEKDAY(MP4,2)=1,COUNTIF(Jours_fériés,AND(MP4+1,IE+2))),MP28-HLOOKUP(MP4+3,Journalier_HLV_Inter,26,FALSE),IF(AND(WEEKDAY(MP4,2)=1,COUNTIF(Jours_fériés,MP4+1)),MP28-HLOOKUP(MP4+2,Journalier_HLV_Inter,26,FALSE),IF(AND(WEEKDAY(MP4,2)=2,COUNTIF(Jours_fériés,AND(MP4+1,MP4+2))),MP28-HLOOKUP(MP4+3,Journalier_HLV_Inter,26,FALSE),IF(AND(WEEKDAY(MP4,2)=2,COUNTIF(Jours_fériés,MP4+1)),MP28-HLOOKUP(MP4+2,Journalier_HLV_Inter,26,FALSE),IF(AND(WEEKDAY(MP4,2)=3,COUNTIF(Jours_fériés,AND(MP4+1,MP4+2))),MP28-HLOOKUP(MP4+5,Journalier_HLV_Inter,26,FALSE),IF(AND(WEEKDAY(MP4,2)=3,COUNTIF(Jours_fériés,MP4+1)),MP28-HLOOKUP(MP4+2,Journalier_HLV_Inter,26,FALSE),IF(AND(WEEKDAY(MP4,2)=4,COUNTIF(Jours_fériés,MP4+1)),MP28-HLOOKUP(MP4+4,Journalier_HLV_Inter,26,FALSE),IF(AND(WEEKDAY(MP4,2)=4,COUNTIF(Jours_fériés,AND(MP4+1,MP4+4))),MP28-HLOOKUP(MP4+5,Journalier_HLV_Inter,26,FALSE),IF(AND(WEEKDAY(MP4,2)=5,COUNTIF(Jours_fériés,MP4+3)),MP28-HLOOKUP(MP4+4,Journalier_HLV_Inter,26,FALSE),IF(COUNTIF(Week_end,MP4),0,IF(COUNTIF(Jours_fériés,MP4),0,MP28-HLOOKUP(MP4+1,Journalier_HLV_Inter,26,FALSE)))))))))))))</f>
        <v>0</v>
      </c>
      <c r="MQ37" s="70">
        <f>IF(WEEKDAY(MQ4,2)=5,(MQ28-HLOOKUP(MQ4+3,Journalier_HLV_Inter,26,FALSE)),IF(AND(WEEKDAY(MQ4,2)=1,COUNTIF(Jours_fériés,AND(MQ4+1,IE+2))),MQ28-HLOOKUP(MQ4+3,Journalier_HLV_Inter,26,FALSE),IF(AND(WEEKDAY(MQ4,2)=1,COUNTIF(Jours_fériés,MQ4+1)),MQ28-HLOOKUP(MQ4+2,Journalier_HLV_Inter,26,FALSE),IF(AND(WEEKDAY(MQ4,2)=2,COUNTIF(Jours_fériés,AND(MQ4+1,MQ4+2))),MQ28-HLOOKUP(MQ4+3,Journalier_HLV_Inter,26,FALSE),IF(AND(WEEKDAY(MQ4,2)=2,COUNTIF(Jours_fériés,MQ4+1)),MQ28-HLOOKUP(MQ4+2,Journalier_HLV_Inter,26,FALSE),IF(AND(WEEKDAY(MQ4,2)=3,COUNTIF(Jours_fériés,AND(MQ4+1,MQ4+2))),MQ28-HLOOKUP(MQ4+5,Journalier_HLV_Inter,26,FALSE),IF(AND(WEEKDAY(MQ4,2)=3,COUNTIF(Jours_fériés,MQ4+1)),MQ28-HLOOKUP(MQ4+2,Journalier_HLV_Inter,26,FALSE),IF(AND(WEEKDAY(MQ4,2)=4,COUNTIF(Jours_fériés,MQ4+1)),MQ28-HLOOKUP(MQ4+4,Journalier_HLV_Inter,26,FALSE),IF(AND(WEEKDAY(MQ4,2)=4,COUNTIF(Jours_fériés,AND(MQ4+1,MQ4+4))),MQ28-HLOOKUP(MQ4+5,Journalier_HLV_Inter,26,FALSE),IF(AND(WEEKDAY(MQ4,2)=5,COUNTIF(Jours_fériés,MQ4+3)),MQ28-HLOOKUP(MQ4+4,Journalier_HLV_Inter,26,FALSE),IF(COUNTIF(Week_end,MQ4),0,IF(COUNTIF(Jours_fériés,MQ4),0,MQ28-HLOOKUP(MQ4+1,Journalier_HLV_Inter,26,FALSE)))))))))))))</f>
        <v>0</v>
      </c>
      <c r="MR37" s="70">
        <f>IF(WEEKDAY(MR4,2)=5,(MR28-HLOOKUP(MR4+3,Journalier_HLV_Inter,26,FALSE)),IF(AND(WEEKDAY(MR4,2)=1,COUNTIF(Jours_fériés,AND(MR4+1,IE+2))),MR28-HLOOKUP(MR4+3,Journalier_HLV_Inter,26,FALSE),IF(AND(WEEKDAY(MR4,2)=1,COUNTIF(Jours_fériés,MR4+1)),MR28-HLOOKUP(MR4+2,Journalier_HLV_Inter,26,FALSE),IF(AND(WEEKDAY(MR4,2)=2,COUNTIF(Jours_fériés,AND(MR4+1,MR4+2))),MR28-HLOOKUP(MR4+3,Journalier_HLV_Inter,26,FALSE),IF(AND(WEEKDAY(MR4,2)=2,COUNTIF(Jours_fériés,MR4+1)),MR28-HLOOKUP(MR4+2,Journalier_HLV_Inter,26,FALSE),IF(AND(WEEKDAY(MR4,2)=3,COUNTIF(Jours_fériés,AND(MR4+1,MR4+2))),MR28-HLOOKUP(MR4+5,Journalier_HLV_Inter,26,FALSE),IF(AND(WEEKDAY(MR4,2)=3,COUNTIF(Jours_fériés,MR4+1)),MR28-HLOOKUP(MR4+2,Journalier_HLV_Inter,26,FALSE),IF(AND(WEEKDAY(MR4,2)=4,COUNTIF(Jours_fériés,MR4+1)),MR28-HLOOKUP(MR4+4,Journalier_HLV_Inter,26,FALSE),IF(AND(WEEKDAY(MR4,2)=4,COUNTIF(Jours_fériés,AND(MR4+1,MR4+4))),MR28-HLOOKUP(MR4+5,Journalier_HLV_Inter,26,FALSE),IF(AND(WEEKDAY(MR4,2)=5,COUNTIF(Jours_fériés,MR4+3)),MR28-HLOOKUP(MR4+4,Journalier_HLV_Inter,26,FALSE),IF(COUNTIF(Week_end,MR4),0,IF(COUNTIF(Jours_fériés,MR4),0,MR28-HLOOKUP(MR4+1,Journalier_HLV_Inter,26,FALSE)))))))))))))</f>
        <v>0</v>
      </c>
      <c r="MS37" s="70">
        <f>IF(WEEKDAY(MS4,2)=5,(MS28-HLOOKUP(MS4+3,Journalier_HLV_Inter,26,FALSE)),IF(AND(WEEKDAY(MS4,2)=1,COUNTIF(Jours_fériés,AND(MS4+1,IE+2))),MS28-HLOOKUP(MS4+3,Journalier_HLV_Inter,26,FALSE),IF(AND(WEEKDAY(MS4,2)=1,COUNTIF(Jours_fériés,MS4+1)),MS28-HLOOKUP(MS4+2,Journalier_HLV_Inter,26,FALSE),IF(AND(WEEKDAY(MS4,2)=2,COUNTIF(Jours_fériés,AND(MS4+1,MS4+2))),MS28-HLOOKUP(MS4+3,Journalier_HLV_Inter,26,FALSE),IF(AND(WEEKDAY(MS4,2)=2,COUNTIF(Jours_fériés,MS4+1)),MS28-HLOOKUP(MS4+2,Journalier_HLV_Inter,26,FALSE),IF(AND(WEEKDAY(MS4,2)=3,COUNTIF(Jours_fériés,AND(MS4+1,MS4+2))),MS28-HLOOKUP(MS4+5,Journalier_HLV_Inter,26,FALSE),IF(AND(WEEKDAY(MS4,2)=3,COUNTIF(Jours_fériés,MS4+1)),MS28-HLOOKUP(MS4+2,Journalier_HLV_Inter,26,FALSE),IF(AND(WEEKDAY(MS4,2)=4,COUNTIF(Jours_fériés,MS4+1)),MS28-HLOOKUP(MS4+4,Journalier_HLV_Inter,26,FALSE),IF(AND(WEEKDAY(MS4,2)=4,COUNTIF(Jours_fériés,AND(MS4+1,MS4+4))),MS28-HLOOKUP(MS4+5,Journalier_HLV_Inter,26,FALSE),IF(AND(WEEKDAY(MS4,2)=5,COUNTIF(Jours_fériés,MS4+3)),MS28-HLOOKUP(MS4+4,Journalier_HLV_Inter,26,FALSE),IF(COUNTIF(Week_end,MS4),0,IF(COUNTIF(Jours_fériés,MS4),0,MS28-HLOOKUP(MS4+1,Journalier_HLV_Inter,26,FALSE)))))))))))))</f>
        <v>0</v>
      </c>
      <c r="MT37" s="70">
        <f>IF(WEEKDAY(MT4,2)=5,(MT28-HLOOKUP(MT4+3,Journalier_HLV_Inter,26,FALSE)),IF(AND(WEEKDAY(MT4,2)=1,COUNTIF(Jours_fériés,AND(MT4+1,IE+2))),MT28-HLOOKUP(MT4+3,Journalier_HLV_Inter,26,FALSE),IF(AND(WEEKDAY(MT4,2)=1,COUNTIF(Jours_fériés,MT4+1)),MT28-HLOOKUP(MT4+2,Journalier_HLV_Inter,26,FALSE),IF(AND(WEEKDAY(MT4,2)=2,COUNTIF(Jours_fériés,AND(MT4+1,MT4+2))),MT28-HLOOKUP(MT4+3,Journalier_HLV_Inter,26,FALSE),IF(AND(WEEKDAY(MT4,2)=2,COUNTIF(Jours_fériés,MT4+1)),MT28-HLOOKUP(MT4+2,Journalier_HLV_Inter,26,FALSE),IF(AND(WEEKDAY(MT4,2)=3,COUNTIF(Jours_fériés,AND(MT4+1,MT4+2))),MT28-HLOOKUP(MT4+5,Journalier_HLV_Inter,26,FALSE),IF(AND(WEEKDAY(MT4,2)=3,COUNTIF(Jours_fériés,MT4+1)),MT28-HLOOKUP(MT4+2,Journalier_HLV_Inter,26,FALSE),IF(AND(WEEKDAY(MT4,2)=4,COUNTIF(Jours_fériés,MT4+1)),MT28-HLOOKUP(MT4+4,Journalier_HLV_Inter,26,FALSE),IF(AND(WEEKDAY(MT4,2)=4,COUNTIF(Jours_fériés,AND(MT4+1,MT4+4))),MT28-HLOOKUP(MT4+5,Journalier_HLV_Inter,26,FALSE),IF(AND(WEEKDAY(MT4,2)=5,COUNTIF(Jours_fériés,MT4+3)),MT28-HLOOKUP(MT4+4,Journalier_HLV_Inter,26,FALSE),IF(COUNTIF(Week_end,MT4),0,IF(COUNTIF(Jours_fériés,MT4),0,MT28-HLOOKUP(MT4+1,Journalier_HLV_Inter,26,FALSE)))))))))))))</f>
        <v>0</v>
      </c>
      <c r="MU37" s="70">
        <f>IF(WEEKDAY(MU4,2)=5,(MU28-HLOOKUP(MU4+3,Journalier_HLV_Inter,26,FALSE)),IF(AND(WEEKDAY(MU4,2)=1,COUNTIF(Jours_fériés,AND(MU4+1,IE+2))),MU28-HLOOKUP(MU4+3,Journalier_HLV_Inter,26,FALSE),IF(AND(WEEKDAY(MU4,2)=1,COUNTIF(Jours_fériés,MU4+1)),MU28-HLOOKUP(MU4+2,Journalier_HLV_Inter,26,FALSE),IF(AND(WEEKDAY(MU4,2)=2,COUNTIF(Jours_fériés,AND(MU4+1,MU4+2))),MU28-HLOOKUP(MU4+3,Journalier_HLV_Inter,26,FALSE),IF(AND(WEEKDAY(MU4,2)=2,COUNTIF(Jours_fériés,MU4+1)),MU28-HLOOKUP(MU4+2,Journalier_HLV_Inter,26,FALSE),IF(AND(WEEKDAY(MU4,2)=3,COUNTIF(Jours_fériés,AND(MU4+1,MU4+2))),MU28-HLOOKUP(MU4+5,Journalier_HLV_Inter,26,FALSE),IF(AND(WEEKDAY(MU4,2)=3,COUNTIF(Jours_fériés,MU4+1)),MU28-HLOOKUP(MU4+2,Journalier_HLV_Inter,26,FALSE),IF(AND(WEEKDAY(MU4,2)=4,COUNTIF(Jours_fériés,MU4+1)),MU28-HLOOKUP(MU4+4,Journalier_HLV_Inter,26,FALSE),IF(AND(WEEKDAY(MU4,2)=4,COUNTIF(Jours_fériés,AND(MU4+1,MU4+4))),MU28-HLOOKUP(MU4+5,Journalier_HLV_Inter,26,FALSE),IF(AND(WEEKDAY(MU4,2)=5,COUNTIF(Jours_fériés,MU4+3)),MU28-HLOOKUP(MU4+4,Journalier_HLV_Inter,26,FALSE),IF(COUNTIF(Week_end,MU4),0,IF(COUNTIF(Jours_fériés,MU4),0,MU28-HLOOKUP(MU4+1,Journalier_HLV_Inter,26,FALSE)))))))))))))</f>
        <v>0</v>
      </c>
      <c r="MV37" s="70">
        <f>IF(WEEKDAY(MV4,2)=5,(MV28-HLOOKUP(MV4+3,Journalier_HLV_Inter,26,FALSE)),IF(AND(WEEKDAY(MV4,2)=1,COUNTIF(Jours_fériés,AND(MV4+1,IE+2))),MV28-HLOOKUP(MV4+3,Journalier_HLV_Inter,26,FALSE),IF(AND(WEEKDAY(MV4,2)=1,COUNTIF(Jours_fériés,MV4+1)),MV28-HLOOKUP(MV4+2,Journalier_HLV_Inter,26,FALSE),IF(AND(WEEKDAY(MV4,2)=2,COUNTIF(Jours_fériés,AND(MV4+1,MV4+2))),MV28-HLOOKUP(MV4+3,Journalier_HLV_Inter,26,FALSE),IF(AND(WEEKDAY(MV4,2)=2,COUNTIF(Jours_fériés,MV4+1)),MV28-HLOOKUP(MV4+2,Journalier_HLV_Inter,26,FALSE),IF(AND(WEEKDAY(MV4,2)=3,COUNTIF(Jours_fériés,AND(MV4+1,MV4+2))),MV28-HLOOKUP(MV4+5,Journalier_HLV_Inter,26,FALSE),IF(AND(WEEKDAY(MV4,2)=3,COUNTIF(Jours_fériés,MV4+1)),MV28-HLOOKUP(MV4+2,Journalier_HLV_Inter,26,FALSE),IF(AND(WEEKDAY(MV4,2)=4,COUNTIF(Jours_fériés,MV4+1)),MV28-HLOOKUP(MV4+4,Journalier_HLV_Inter,26,FALSE),IF(AND(WEEKDAY(MV4,2)=4,COUNTIF(Jours_fériés,AND(MV4+1,MV4+4))),MV28-HLOOKUP(MV4+5,Journalier_HLV_Inter,26,FALSE),IF(AND(WEEKDAY(MV4,2)=5,COUNTIF(Jours_fériés,MV4+3)),MV28-HLOOKUP(MV4+4,Journalier_HLV_Inter,26,FALSE),IF(COUNTIF(Week_end,MV4),0,IF(COUNTIF(Jours_fériés,MV4),0,MV28-HLOOKUP(MV4+1,Journalier_HLV_Inter,26,FALSE)))))))))))))</f>
        <v>0</v>
      </c>
      <c r="MW37" s="70">
        <f>IF(WEEKDAY(MW4,2)=5,(MW28-HLOOKUP(MW4+3,Journalier_HLV_Inter,26,FALSE)),IF(AND(WEEKDAY(MW4,2)=1,COUNTIF(Jours_fériés,AND(MW4+1,IE+2))),MW28-HLOOKUP(MW4+3,Journalier_HLV_Inter,26,FALSE),IF(AND(WEEKDAY(MW4,2)=1,COUNTIF(Jours_fériés,MW4+1)),MW28-HLOOKUP(MW4+2,Journalier_HLV_Inter,26,FALSE),IF(AND(WEEKDAY(MW4,2)=2,COUNTIF(Jours_fériés,AND(MW4+1,MW4+2))),MW28-HLOOKUP(MW4+3,Journalier_HLV_Inter,26,FALSE),IF(AND(WEEKDAY(MW4,2)=2,COUNTIF(Jours_fériés,MW4+1)),MW28-HLOOKUP(MW4+2,Journalier_HLV_Inter,26,FALSE),IF(AND(WEEKDAY(MW4,2)=3,COUNTIF(Jours_fériés,AND(MW4+1,MW4+2))),MW28-HLOOKUP(MW4+5,Journalier_HLV_Inter,26,FALSE),IF(AND(WEEKDAY(MW4,2)=3,COUNTIF(Jours_fériés,MW4+1)),MW28-HLOOKUP(MW4+2,Journalier_HLV_Inter,26,FALSE),IF(AND(WEEKDAY(MW4,2)=4,COUNTIF(Jours_fériés,MW4+1)),MW28-HLOOKUP(MW4+4,Journalier_HLV_Inter,26,FALSE),IF(AND(WEEKDAY(MW4,2)=4,COUNTIF(Jours_fériés,AND(MW4+1,MW4+4))),MW28-HLOOKUP(MW4+5,Journalier_HLV_Inter,26,FALSE),IF(AND(WEEKDAY(MW4,2)=5,COUNTIF(Jours_fériés,MW4+3)),MW28-HLOOKUP(MW4+4,Journalier_HLV_Inter,26,FALSE),IF(COUNTIF(Week_end,MW4),0,IF(COUNTIF(Jours_fériés,MW4),0,MW28-HLOOKUP(MW4+1,Journalier_HLV_Inter,26,FALSE)))))))))))))</f>
        <v>0</v>
      </c>
      <c r="MX37" s="70">
        <f>IF(WEEKDAY(MX4,2)=5,(MX28-HLOOKUP(MX4+3,Journalier_HLV_Inter,26,FALSE)),IF(AND(WEEKDAY(MX4,2)=1,COUNTIF(Jours_fériés,AND(MX4+1,IE+2))),MX28-HLOOKUP(MX4+3,Journalier_HLV_Inter,26,FALSE),IF(AND(WEEKDAY(MX4,2)=1,COUNTIF(Jours_fériés,MX4+1)),MX28-HLOOKUP(MX4+2,Journalier_HLV_Inter,26,FALSE),IF(AND(WEEKDAY(MX4,2)=2,COUNTIF(Jours_fériés,AND(MX4+1,MX4+2))),MX28-HLOOKUP(MX4+3,Journalier_HLV_Inter,26,FALSE),IF(AND(WEEKDAY(MX4,2)=2,COUNTIF(Jours_fériés,MX4+1)),MX28-HLOOKUP(MX4+2,Journalier_HLV_Inter,26,FALSE),IF(AND(WEEKDAY(MX4,2)=3,COUNTIF(Jours_fériés,AND(MX4+1,MX4+2))),MX28-HLOOKUP(MX4+5,Journalier_HLV_Inter,26,FALSE),IF(AND(WEEKDAY(MX4,2)=3,COUNTIF(Jours_fériés,MX4+1)),MX28-HLOOKUP(MX4+2,Journalier_HLV_Inter,26,FALSE),IF(AND(WEEKDAY(MX4,2)=4,COUNTIF(Jours_fériés,MX4+1)),MX28-HLOOKUP(MX4+4,Journalier_HLV_Inter,26,FALSE),IF(AND(WEEKDAY(MX4,2)=4,COUNTIF(Jours_fériés,AND(MX4+1,MX4+4))),MX28-HLOOKUP(MX4+5,Journalier_HLV_Inter,26,FALSE),IF(AND(WEEKDAY(MX4,2)=5,COUNTIF(Jours_fériés,MX4+3)),MX28-HLOOKUP(MX4+4,Journalier_HLV_Inter,26,FALSE),IF(COUNTIF(Week_end,MX4),0,IF(COUNTIF(Jours_fériés,MX4),0,MX28-HLOOKUP(MX4+1,Journalier_HLV_Inter,26,FALSE)))))))))))))</f>
        <v>0</v>
      </c>
      <c r="MY37" s="70">
        <f>IF(WEEKDAY(MY4,2)=5,(MY28-HLOOKUP(MY4+3,Journalier_HLV_Inter,26,FALSE)),IF(AND(WEEKDAY(MY4,2)=1,COUNTIF(Jours_fériés,AND(MY4+1,IE+2))),MY28-HLOOKUP(MY4+3,Journalier_HLV_Inter,26,FALSE),IF(AND(WEEKDAY(MY4,2)=1,COUNTIF(Jours_fériés,MY4+1)),MY28-HLOOKUP(MY4+2,Journalier_HLV_Inter,26,FALSE),IF(AND(WEEKDAY(MY4,2)=2,COUNTIF(Jours_fériés,AND(MY4+1,MY4+2))),MY28-HLOOKUP(MY4+3,Journalier_HLV_Inter,26,FALSE),IF(AND(WEEKDAY(MY4,2)=2,COUNTIF(Jours_fériés,MY4+1)),MY28-HLOOKUP(MY4+2,Journalier_HLV_Inter,26,FALSE),IF(AND(WEEKDAY(MY4,2)=3,COUNTIF(Jours_fériés,AND(MY4+1,MY4+2))),MY28-HLOOKUP(MY4+5,Journalier_HLV_Inter,26,FALSE),IF(AND(WEEKDAY(MY4,2)=3,COUNTIF(Jours_fériés,MY4+1)),MY28-HLOOKUP(MY4+2,Journalier_HLV_Inter,26,FALSE),IF(AND(WEEKDAY(MY4,2)=4,COUNTIF(Jours_fériés,MY4+1)),MY28-HLOOKUP(MY4+4,Journalier_HLV_Inter,26,FALSE),IF(AND(WEEKDAY(MY4,2)=4,COUNTIF(Jours_fériés,AND(MY4+1,MY4+4))),MY28-HLOOKUP(MY4+5,Journalier_HLV_Inter,26,FALSE),IF(AND(WEEKDAY(MY4,2)=5,COUNTIF(Jours_fériés,MY4+3)),MY28-HLOOKUP(MY4+4,Journalier_HLV_Inter,26,FALSE),IF(COUNTIF(Week_end,MY4),0,IF(COUNTIF(Jours_fériés,MY4),0,MY28-HLOOKUP(MY4+1,Journalier_HLV_Inter,26,FALSE)))))))))))))</f>
        <v>0</v>
      </c>
      <c r="MZ37" s="70">
        <f>IF(WEEKDAY(MZ4,2)=5,(MZ28-HLOOKUP(MZ4+3,Journalier_HLV_Inter,26,FALSE)),IF(AND(WEEKDAY(MZ4,2)=1,COUNTIF(Jours_fériés,AND(MZ4+1,IE+2))),MZ28-HLOOKUP(MZ4+3,Journalier_HLV_Inter,26,FALSE),IF(AND(WEEKDAY(MZ4,2)=1,COUNTIF(Jours_fériés,MZ4+1)),MZ28-HLOOKUP(MZ4+2,Journalier_HLV_Inter,26,FALSE),IF(AND(WEEKDAY(MZ4,2)=2,COUNTIF(Jours_fériés,AND(MZ4+1,MZ4+2))),MZ28-HLOOKUP(MZ4+3,Journalier_HLV_Inter,26,FALSE),IF(AND(WEEKDAY(MZ4,2)=2,COUNTIF(Jours_fériés,MZ4+1)),MZ28-HLOOKUP(MZ4+2,Journalier_HLV_Inter,26,FALSE),IF(AND(WEEKDAY(MZ4,2)=3,COUNTIF(Jours_fériés,AND(MZ4+1,MZ4+2))),MZ28-HLOOKUP(MZ4+5,Journalier_HLV_Inter,26,FALSE),IF(AND(WEEKDAY(MZ4,2)=3,COUNTIF(Jours_fériés,MZ4+1)),MZ28-HLOOKUP(MZ4+2,Journalier_HLV_Inter,26,FALSE),IF(AND(WEEKDAY(MZ4,2)=4,COUNTIF(Jours_fériés,MZ4+1)),MZ28-HLOOKUP(MZ4+4,Journalier_HLV_Inter,26,FALSE),IF(AND(WEEKDAY(MZ4,2)=4,COUNTIF(Jours_fériés,AND(MZ4+1,MZ4+4))),MZ28-HLOOKUP(MZ4+5,Journalier_HLV_Inter,26,FALSE),IF(AND(WEEKDAY(MZ4,2)=5,COUNTIF(Jours_fériés,MZ4+3)),MZ28-HLOOKUP(MZ4+4,Journalier_HLV_Inter,26,FALSE),IF(COUNTIF(Week_end,MZ4),0,IF(COUNTIF(Jours_fériés,MZ4),0,MZ28-HLOOKUP(MZ4+1,Journalier_HLV_Inter,26,FALSE)))))))))))))</f>
        <v>0</v>
      </c>
      <c r="NA37" s="70">
        <f>IF(WEEKDAY(NA4,2)=5,(NA28-HLOOKUP(NA4+3,Journalier_HLV_Inter,26,FALSE)),IF(AND(WEEKDAY(NA4,2)=1,COUNTIF(Jours_fériés,AND(NA4+1,IE+2))),NA28-HLOOKUP(NA4+3,Journalier_HLV_Inter,26,FALSE),IF(AND(WEEKDAY(NA4,2)=1,COUNTIF(Jours_fériés,NA4+1)),NA28-HLOOKUP(NA4+2,Journalier_HLV_Inter,26,FALSE),IF(AND(WEEKDAY(NA4,2)=2,COUNTIF(Jours_fériés,AND(NA4+1,NA4+2))),NA28-HLOOKUP(NA4+3,Journalier_HLV_Inter,26,FALSE),IF(AND(WEEKDAY(NA4,2)=2,COUNTIF(Jours_fériés,NA4+1)),NA28-HLOOKUP(NA4+2,Journalier_HLV_Inter,26,FALSE),IF(AND(WEEKDAY(NA4,2)=3,COUNTIF(Jours_fériés,AND(NA4+1,NA4+2))),NA28-HLOOKUP(NA4+5,Journalier_HLV_Inter,26,FALSE),IF(AND(WEEKDAY(NA4,2)=3,COUNTIF(Jours_fériés,NA4+1)),NA28-HLOOKUP(NA4+2,Journalier_HLV_Inter,26,FALSE),IF(AND(WEEKDAY(NA4,2)=4,COUNTIF(Jours_fériés,NA4+1)),NA28-HLOOKUP(NA4+4,Journalier_HLV_Inter,26,FALSE),IF(AND(WEEKDAY(NA4,2)=4,COUNTIF(Jours_fériés,AND(NA4+1,NA4+4))),NA28-HLOOKUP(NA4+5,Journalier_HLV_Inter,26,FALSE),IF(AND(WEEKDAY(NA4,2)=5,COUNTIF(Jours_fériés,NA4+3)),NA28-HLOOKUP(NA4+4,Journalier_HLV_Inter,26,FALSE),IF(COUNTIF(Week_end,NA4),0,IF(COUNTIF(Jours_fériés,NA4),0,NA28-HLOOKUP(NA4+1,Journalier_HLV_Inter,26,FALSE)))))))))))))</f>
        <v>0</v>
      </c>
      <c r="NB37" s="70" t="e">
        <f>IF(WEEKDAY(NB4,2)=5,(NB28-HLOOKUP(NB4+3,Journalier_HLV_Inter,26,FALSE)),IF(AND(WEEKDAY(NB4,2)=1,COUNTIF(Jours_fériés,AND(NB4+1,IE+2))),NB28-HLOOKUP(NB4+3,Journalier_HLV_Inter,26,FALSE),IF(AND(WEEKDAY(NB4,2)=1,COUNTIF(Jours_fériés,NB4+1)),NB28-HLOOKUP(NB4+2,Journalier_HLV_Inter,26,FALSE),IF(AND(WEEKDAY(NB4,2)=2,COUNTIF(Jours_fériés,AND(NB4+1,NB4+2))),NB28-HLOOKUP(NB4+3,Journalier_HLV_Inter,26,FALSE),IF(AND(WEEKDAY(NB4,2)=2,COUNTIF(Jours_fériés,NB4+1)),NB28-HLOOKUP(NB4+2,Journalier_HLV_Inter,26,FALSE),IF(AND(WEEKDAY(NB4,2)=3,COUNTIF(Jours_fériés,AND(NB4+1,NB4+2))),NB28-HLOOKUP(NB4+5,Journalier_HLV_Inter,26,FALSE),IF(AND(WEEKDAY(NB4,2)=3,COUNTIF(Jours_fériés,NB4+1)),NB28-HLOOKUP(NB4+2,Journalier_HLV_Inter,26,FALSE),IF(AND(WEEKDAY(NB4,2)=4,COUNTIF(Jours_fériés,NB4+1)),NB28-HLOOKUP(NB4+4,Journalier_HLV_Inter,26,FALSE),IF(AND(WEEKDAY(NB4,2)=4,COUNTIF(Jours_fériés,AND(NB4+1,NB4+4))),NB28-HLOOKUP(NB4+5,Journalier_HLV_Inter,26,FALSE),IF(AND(WEEKDAY(NB4,2)=5,COUNTIF(Jours_fériés,NB4+3)),NB28-HLOOKUP(NB4+4,Journalier_HLV_Inter,26,FALSE),IF(COUNTIF(Week_end,NB4),0,IF(COUNTIF(Jours_fériés,NB4),0,NB28-HLOOKUP(NB4+1,Journalier_HLV_Inter,26,FALSE)))))))))))))</f>
        <v>#N/A</v>
      </c>
      <c r="NC37" s="70">
        <f>IF(WEEKDAY(NC4,2)=5,(NC28-HLOOKUP(NC4+3,Journalier_HLV_Inter,26,FALSE)),IF(AND(WEEKDAY(NC4,2)=1,COUNTIF(Jours_fériés,AND(NC4+1,IE+2))),NC28-HLOOKUP(NC4+3,Journalier_HLV_Inter,26,FALSE),IF(AND(WEEKDAY(NC4,2)=1,COUNTIF(Jours_fériés,NC4+1)),NC28-HLOOKUP(NC4+2,Journalier_HLV_Inter,26,FALSE),IF(AND(WEEKDAY(NC4,2)=2,COUNTIF(Jours_fériés,AND(NC4+1,NC4+2))),NC28-HLOOKUP(NC4+3,Journalier_HLV_Inter,26,FALSE),IF(AND(WEEKDAY(NC4,2)=2,COUNTIF(Jours_fériés,NC4+1)),NC28-HLOOKUP(NC4+2,Journalier_HLV_Inter,26,FALSE),IF(AND(WEEKDAY(NC4,2)=3,COUNTIF(Jours_fériés,AND(NC4+1,NC4+2))),NC28-HLOOKUP(NC4+5,Journalier_HLV_Inter,26,FALSE),IF(AND(WEEKDAY(NC4,2)=3,COUNTIF(Jours_fériés,NC4+1)),NC28-HLOOKUP(NC4+2,Journalier_HLV_Inter,26,FALSE),IF(AND(WEEKDAY(NC4,2)=4,COUNTIF(Jours_fériés,NC4+1)),NC28-HLOOKUP(NC4+4,Journalier_HLV_Inter,26,FALSE),IF(AND(WEEKDAY(NC4,2)=4,COUNTIF(Jours_fériés,AND(NC4+1,NC4+4))),NC28-HLOOKUP(NC4+5,Journalier_HLV_Inter,26,FALSE),IF(AND(WEEKDAY(NC4,2)=5,COUNTIF(Jours_fériés,NC4+3)),NC28-HLOOKUP(NC4+4,Journalier_HLV_Inter,26,FALSE),IF(COUNTIF(Week_end,NC4),0,IF(COUNTIF(Jours_fériés,NC4),0,NC28-HLOOKUP(NC4+1,Journalier_HLV_Inter,26,FALSE)))))))))))))</f>
        <v>0</v>
      </c>
      <c r="ND37" s="70" t="e">
        <f>IF(WEEKDAY(ND4,2)=5,(ND28-HLOOKUP(ND4+3,Journalier_HLV_Inter,26,FALSE)),IF(AND(WEEKDAY(ND4,2)=1,COUNTIF(Jours_fériés,AND(ND4+1,IE+2))),ND28-HLOOKUP(ND4+3,Journalier_HLV_Inter,26,FALSE),IF(AND(WEEKDAY(ND4,2)=1,COUNTIF(Jours_fériés,ND4+1)),ND28-HLOOKUP(ND4+2,Journalier_HLV_Inter,26,FALSE),IF(AND(WEEKDAY(ND4,2)=2,COUNTIF(Jours_fériés,AND(ND4+1,ND4+2))),ND28-HLOOKUP(ND4+3,Journalier_HLV_Inter,26,FALSE),IF(AND(WEEKDAY(ND4,2)=2,COUNTIF(Jours_fériés,ND4+1)),ND28-HLOOKUP(ND4+2,Journalier_HLV_Inter,26,FALSE),IF(AND(WEEKDAY(ND4,2)=3,COUNTIF(Jours_fériés,AND(ND4+1,ND4+2))),ND28-HLOOKUP(ND4+5,Journalier_HLV_Inter,26,FALSE),IF(AND(WEEKDAY(ND4,2)=3,COUNTIF(Jours_fériés,ND4+1)),ND28-HLOOKUP(ND4+2,Journalier_HLV_Inter,26,FALSE),IF(AND(WEEKDAY(ND4,2)=4,COUNTIF(Jours_fériés,ND4+1)),ND28-HLOOKUP(ND4+4,Journalier_HLV_Inter,26,FALSE),IF(AND(WEEKDAY(ND4,2)=4,COUNTIF(Jours_fériés,AND(ND4+1,ND4+4))),ND28-HLOOKUP(ND4+5,Journalier_HLV_Inter,26,FALSE),IF(AND(WEEKDAY(ND4,2)=5,COUNTIF(Jours_fériés,ND4+3)),ND28-HLOOKUP(ND4+4,Journalier_HLV_Inter,26,FALSE),IF(COUNTIF(Week_end,ND4),0,IF(COUNTIF(Jours_fériés,ND4),0,ND28-HLOOKUP(ND4+1,Journalier_HLV_Inter,26,FALSE)))))))))))))</f>
        <v>#N/A</v>
      </c>
    </row>
    <row r="38" spans="1:368" x14ac:dyDescent="0.35">
      <c r="D38" s="48">
        <f>SUM(D35:D37)</f>
        <v>0</v>
      </c>
      <c r="E38" s="48">
        <f t="shared" ref="E38:BP38" si="72">SUM(E35:E37)</f>
        <v>0</v>
      </c>
      <c r="F38" s="48">
        <f t="shared" si="72"/>
        <v>10</v>
      </c>
      <c r="G38" s="48">
        <f t="shared" si="72"/>
        <v>55</v>
      </c>
      <c r="H38" s="48">
        <f t="shared" si="72"/>
        <v>40</v>
      </c>
      <c r="I38" s="48">
        <f t="shared" si="72"/>
        <v>15</v>
      </c>
      <c r="J38" s="48">
        <f t="shared" si="72"/>
        <v>0</v>
      </c>
      <c r="K38" s="48">
        <f t="shared" si="72"/>
        <v>0</v>
      </c>
      <c r="L38" s="48">
        <f t="shared" si="72"/>
        <v>0</v>
      </c>
      <c r="M38" s="48">
        <f t="shared" si="72"/>
        <v>0</v>
      </c>
      <c r="N38" s="48">
        <f t="shared" si="72"/>
        <v>0</v>
      </c>
      <c r="O38" s="48">
        <f t="shared" si="72"/>
        <v>0</v>
      </c>
      <c r="P38" s="48">
        <f t="shared" si="72"/>
        <v>0</v>
      </c>
      <c r="Q38" s="48">
        <f t="shared" si="72"/>
        <v>0</v>
      </c>
      <c r="R38" s="48">
        <f t="shared" si="72"/>
        <v>0</v>
      </c>
      <c r="S38" s="48">
        <f t="shared" si="72"/>
        <v>0</v>
      </c>
      <c r="T38" s="48">
        <f t="shared" si="72"/>
        <v>0</v>
      </c>
      <c r="U38" s="48">
        <f t="shared" si="72"/>
        <v>0</v>
      </c>
      <c r="V38" s="48">
        <f t="shared" si="72"/>
        <v>0</v>
      </c>
      <c r="W38" s="48">
        <f t="shared" si="72"/>
        <v>0</v>
      </c>
      <c r="X38" s="48">
        <f t="shared" si="72"/>
        <v>0</v>
      </c>
      <c r="Y38" s="48">
        <f t="shared" si="72"/>
        <v>0</v>
      </c>
      <c r="Z38" s="48">
        <f t="shared" si="72"/>
        <v>0</v>
      </c>
      <c r="AA38" s="48">
        <f t="shared" si="72"/>
        <v>0</v>
      </c>
      <c r="AB38" s="48">
        <f t="shared" si="72"/>
        <v>0</v>
      </c>
      <c r="AC38" s="48">
        <f t="shared" si="72"/>
        <v>0</v>
      </c>
      <c r="AD38" s="48">
        <f t="shared" si="72"/>
        <v>0</v>
      </c>
      <c r="AE38" s="48">
        <f t="shared" si="72"/>
        <v>0</v>
      </c>
      <c r="AF38" s="48">
        <f t="shared" si="72"/>
        <v>0</v>
      </c>
      <c r="AG38" s="48">
        <f t="shared" si="72"/>
        <v>0</v>
      </c>
      <c r="AH38" s="48">
        <f t="shared" si="72"/>
        <v>0</v>
      </c>
      <c r="AI38" s="48">
        <f t="shared" si="72"/>
        <v>0</v>
      </c>
      <c r="AJ38" s="48">
        <f t="shared" si="72"/>
        <v>0</v>
      </c>
      <c r="AK38" s="48">
        <f t="shared" si="72"/>
        <v>0</v>
      </c>
      <c r="AL38" s="48">
        <f t="shared" si="72"/>
        <v>0</v>
      </c>
      <c r="AM38" s="48">
        <f t="shared" si="72"/>
        <v>0</v>
      </c>
      <c r="AN38" s="48">
        <f t="shared" si="72"/>
        <v>0</v>
      </c>
      <c r="AO38" s="48">
        <f t="shared" si="72"/>
        <v>0</v>
      </c>
      <c r="AP38" s="48">
        <f t="shared" si="72"/>
        <v>0</v>
      </c>
      <c r="AQ38" s="48">
        <f t="shared" si="72"/>
        <v>0</v>
      </c>
      <c r="AR38" s="48">
        <f t="shared" si="72"/>
        <v>0</v>
      </c>
      <c r="AS38" s="48">
        <f t="shared" si="72"/>
        <v>0</v>
      </c>
      <c r="AT38" s="48">
        <f t="shared" si="72"/>
        <v>0</v>
      </c>
      <c r="AU38" s="48">
        <f t="shared" si="72"/>
        <v>0</v>
      </c>
      <c r="AV38" s="48">
        <f t="shared" si="72"/>
        <v>0</v>
      </c>
      <c r="AW38" s="48">
        <f t="shared" si="72"/>
        <v>0</v>
      </c>
      <c r="AX38" s="48">
        <f t="shared" si="72"/>
        <v>0</v>
      </c>
      <c r="AY38" s="48">
        <f t="shared" si="72"/>
        <v>0</v>
      </c>
      <c r="AZ38" s="48">
        <f t="shared" si="72"/>
        <v>0</v>
      </c>
      <c r="BA38" s="48">
        <f t="shared" si="72"/>
        <v>0</v>
      </c>
      <c r="BB38" s="48">
        <f t="shared" si="72"/>
        <v>0</v>
      </c>
      <c r="BC38" s="48">
        <f t="shared" si="72"/>
        <v>0</v>
      </c>
      <c r="BD38" s="48">
        <f t="shared" si="72"/>
        <v>0</v>
      </c>
      <c r="BE38" s="48">
        <f t="shared" si="72"/>
        <v>0</v>
      </c>
      <c r="BF38" s="48">
        <f t="shared" si="72"/>
        <v>0</v>
      </c>
      <c r="BG38" s="48">
        <f t="shared" si="72"/>
        <v>0</v>
      </c>
      <c r="BH38" s="48">
        <f t="shared" si="72"/>
        <v>0</v>
      </c>
      <c r="BI38" s="48">
        <f t="shared" si="72"/>
        <v>0</v>
      </c>
      <c r="BJ38" s="48">
        <f t="shared" si="72"/>
        <v>0</v>
      </c>
      <c r="BK38" s="48">
        <f t="shared" si="72"/>
        <v>0</v>
      </c>
      <c r="BL38" s="48">
        <f t="shared" si="72"/>
        <v>0</v>
      </c>
      <c r="BM38" s="48">
        <f t="shared" si="72"/>
        <v>0</v>
      </c>
      <c r="BN38" s="48">
        <f t="shared" si="72"/>
        <v>0</v>
      </c>
      <c r="BO38" s="48">
        <f t="shared" si="72"/>
        <v>0</v>
      </c>
      <c r="BP38" s="48">
        <f t="shared" si="72"/>
        <v>0</v>
      </c>
      <c r="BQ38" s="48">
        <f t="shared" ref="BQ38:EB38" si="73">SUM(BQ35:BQ37)</f>
        <v>0</v>
      </c>
      <c r="BR38" s="48">
        <f t="shared" si="73"/>
        <v>0</v>
      </c>
      <c r="BS38" s="48">
        <f t="shared" si="73"/>
        <v>0</v>
      </c>
      <c r="BT38" s="48">
        <f t="shared" si="73"/>
        <v>0</v>
      </c>
      <c r="BU38" s="48">
        <f t="shared" si="73"/>
        <v>0</v>
      </c>
      <c r="BV38" s="48">
        <f t="shared" si="73"/>
        <v>0</v>
      </c>
      <c r="BW38" s="48">
        <f t="shared" si="73"/>
        <v>0</v>
      </c>
      <c r="BX38" s="48">
        <f t="shared" si="73"/>
        <v>0</v>
      </c>
      <c r="BY38" s="48">
        <f t="shared" si="73"/>
        <v>0</v>
      </c>
      <c r="BZ38" s="48">
        <f t="shared" si="73"/>
        <v>0</v>
      </c>
      <c r="CA38" s="48">
        <f t="shared" si="73"/>
        <v>0</v>
      </c>
      <c r="CB38" s="48">
        <f t="shared" si="73"/>
        <v>0</v>
      </c>
      <c r="CC38" s="48">
        <f t="shared" si="73"/>
        <v>0</v>
      </c>
      <c r="CD38" s="48">
        <f t="shared" si="73"/>
        <v>0</v>
      </c>
      <c r="CE38" s="48">
        <f t="shared" si="73"/>
        <v>0</v>
      </c>
      <c r="CF38" s="48">
        <f t="shared" si="73"/>
        <v>0</v>
      </c>
      <c r="CG38" s="48">
        <f t="shared" si="73"/>
        <v>0</v>
      </c>
      <c r="CH38" s="48">
        <f t="shared" si="73"/>
        <v>0</v>
      </c>
      <c r="CI38" s="48">
        <f t="shared" si="73"/>
        <v>0</v>
      </c>
      <c r="CJ38" s="48">
        <f t="shared" si="73"/>
        <v>0</v>
      </c>
      <c r="CK38" s="48">
        <f t="shared" si="73"/>
        <v>0</v>
      </c>
      <c r="CL38" s="48">
        <f t="shared" si="73"/>
        <v>0</v>
      </c>
      <c r="CM38" s="48">
        <f t="shared" si="73"/>
        <v>0</v>
      </c>
      <c r="CN38" s="48">
        <f t="shared" si="73"/>
        <v>0</v>
      </c>
      <c r="CO38" s="48">
        <f t="shared" si="73"/>
        <v>0</v>
      </c>
      <c r="CP38" s="48">
        <f t="shared" si="73"/>
        <v>0</v>
      </c>
      <c r="CQ38" s="48">
        <f t="shared" si="73"/>
        <v>0</v>
      </c>
      <c r="CR38" s="48">
        <f t="shared" si="73"/>
        <v>0</v>
      </c>
      <c r="CS38" s="48">
        <f t="shared" si="73"/>
        <v>0</v>
      </c>
      <c r="CT38" s="48">
        <f t="shared" si="73"/>
        <v>0</v>
      </c>
      <c r="CU38" s="48">
        <f t="shared" si="73"/>
        <v>0</v>
      </c>
      <c r="CV38" s="48">
        <f t="shared" si="73"/>
        <v>0</v>
      </c>
      <c r="CW38" s="48">
        <f t="shared" si="73"/>
        <v>0</v>
      </c>
      <c r="CX38" s="48">
        <f t="shared" si="73"/>
        <v>0</v>
      </c>
      <c r="CY38" s="48">
        <f t="shared" si="73"/>
        <v>0</v>
      </c>
      <c r="CZ38" s="48">
        <f t="shared" si="73"/>
        <v>0</v>
      </c>
      <c r="DA38" s="48">
        <f t="shared" si="73"/>
        <v>0</v>
      </c>
      <c r="DB38" s="48">
        <f t="shared" si="73"/>
        <v>0</v>
      </c>
      <c r="DC38" s="48">
        <f t="shared" si="73"/>
        <v>0</v>
      </c>
      <c r="DD38" s="48">
        <f t="shared" si="73"/>
        <v>0</v>
      </c>
      <c r="DE38" s="48">
        <f t="shared" si="73"/>
        <v>0</v>
      </c>
      <c r="DF38" s="48">
        <f t="shared" si="73"/>
        <v>0</v>
      </c>
      <c r="DG38" s="48">
        <f t="shared" si="73"/>
        <v>0</v>
      </c>
      <c r="DH38" s="48">
        <f t="shared" si="73"/>
        <v>0</v>
      </c>
      <c r="DI38" s="48">
        <f t="shared" si="73"/>
        <v>0</v>
      </c>
      <c r="DJ38" s="48">
        <f t="shared" si="73"/>
        <v>0</v>
      </c>
      <c r="DK38" s="48">
        <f t="shared" si="73"/>
        <v>0</v>
      </c>
      <c r="DL38" s="48">
        <f t="shared" si="73"/>
        <v>0</v>
      </c>
      <c r="DM38" s="48">
        <f t="shared" si="73"/>
        <v>0</v>
      </c>
      <c r="DN38" s="48">
        <f t="shared" si="73"/>
        <v>0</v>
      </c>
      <c r="DO38" s="48">
        <f t="shared" si="73"/>
        <v>0</v>
      </c>
      <c r="DP38" s="48">
        <f t="shared" si="73"/>
        <v>0</v>
      </c>
      <c r="DQ38" s="48">
        <f t="shared" si="73"/>
        <v>0</v>
      </c>
      <c r="DR38" s="48">
        <f t="shared" si="73"/>
        <v>0</v>
      </c>
      <c r="DS38" s="48">
        <f t="shared" si="73"/>
        <v>0</v>
      </c>
      <c r="DT38" s="48">
        <f t="shared" si="73"/>
        <v>0</v>
      </c>
      <c r="DU38" s="48">
        <f t="shared" si="73"/>
        <v>0</v>
      </c>
      <c r="DV38" s="48">
        <f t="shared" si="73"/>
        <v>0</v>
      </c>
      <c r="DW38" s="48">
        <f t="shared" si="73"/>
        <v>0</v>
      </c>
      <c r="DX38" s="48">
        <f t="shared" si="73"/>
        <v>0</v>
      </c>
      <c r="DY38" s="48">
        <f t="shared" si="73"/>
        <v>0</v>
      </c>
      <c r="DZ38" s="48">
        <f t="shared" si="73"/>
        <v>0</v>
      </c>
      <c r="EA38" s="48">
        <f t="shared" si="73"/>
        <v>0</v>
      </c>
      <c r="EB38" s="48">
        <f t="shared" si="73"/>
        <v>0</v>
      </c>
      <c r="EC38" s="48">
        <f t="shared" ref="EC38:GN38" si="74">SUM(EC35:EC37)</f>
        <v>0</v>
      </c>
      <c r="ED38" s="48">
        <f t="shared" si="74"/>
        <v>0</v>
      </c>
      <c r="EE38" s="48">
        <f t="shared" si="74"/>
        <v>0</v>
      </c>
      <c r="EF38" s="48">
        <f t="shared" si="74"/>
        <v>0</v>
      </c>
      <c r="EG38" s="48">
        <f t="shared" si="74"/>
        <v>0</v>
      </c>
      <c r="EH38" s="48">
        <f t="shared" si="74"/>
        <v>0</v>
      </c>
      <c r="EI38" s="48">
        <f t="shared" si="74"/>
        <v>0</v>
      </c>
      <c r="EJ38" s="48">
        <f t="shared" si="74"/>
        <v>0</v>
      </c>
      <c r="EK38" s="48">
        <f t="shared" si="74"/>
        <v>0</v>
      </c>
      <c r="EL38" s="48">
        <f t="shared" si="74"/>
        <v>0</v>
      </c>
      <c r="EM38" s="48">
        <f t="shared" si="74"/>
        <v>0</v>
      </c>
      <c r="EN38" s="48">
        <f t="shared" si="74"/>
        <v>0</v>
      </c>
      <c r="EO38" s="48">
        <f t="shared" si="74"/>
        <v>0</v>
      </c>
      <c r="EP38" s="48">
        <f t="shared" si="74"/>
        <v>0</v>
      </c>
      <c r="EQ38" s="48">
        <f t="shared" si="74"/>
        <v>0</v>
      </c>
      <c r="ER38" s="48">
        <f t="shared" si="74"/>
        <v>0</v>
      </c>
      <c r="ES38" s="48">
        <f t="shared" si="74"/>
        <v>0</v>
      </c>
      <c r="ET38" s="48">
        <f t="shared" si="74"/>
        <v>0</v>
      </c>
      <c r="EU38" s="48">
        <f t="shared" si="74"/>
        <v>0</v>
      </c>
      <c r="EV38" s="48">
        <f t="shared" si="74"/>
        <v>0</v>
      </c>
      <c r="EW38" s="48">
        <f t="shared" si="74"/>
        <v>0</v>
      </c>
      <c r="EX38" s="48">
        <f t="shared" si="74"/>
        <v>0</v>
      </c>
      <c r="EY38" s="48">
        <f t="shared" si="74"/>
        <v>0</v>
      </c>
      <c r="EZ38" s="48">
        <f t="shared" si="74"/>
        <v>0</v>
      </c>
      <c r="FA38" s="48">
        <f t="shared" si="74"/>
        <v>0</v>
      </c>
      <c r="FB38" s="48">
        <f t="shared" si="74"/>
        <v>0</v>
      </c>
      <c r="FC38" s="48">
        <f t="shared" si="74"/>
        <v>0</v>
      </c>
      <c r="FD38" s="48">
        <f t="shared" si="74"/>
        <v>0</v>
      </c>
      <c r="FE38" s="48">
        <f t="shared" si="74"/>
        <v>0</v>
      </c>
      <c r="FF38" s="48">
        <f t="shared" si="74"/>
        <v>0</v>
      </c>
      <c r="FG38" s="48">
        <f t="shared" si="74"/>
        <v>0</v>
      </c>
      <c r="FH38" s="48">
        <f t="shared" si="74"/>
        <v>0</v>
      </c>
      <c r="FI38" s="48">
        <f t="shared" si="74"/>
        <v>0</v>
      </c>
      <c r="FJ38" s="48">
        <f t="shared" si="74"/>
        <v>0</v>
      </c>
      <c r="FK38" s="48">
        <f t="shared" si="74"/>
        <v>0</v>
      </c>
      <c r="FL38" s="48">
        <f t="shared" si="74"/>
        <v>0</v>
      </c>
      <c r="FM38" s="48">
        <f t="shared" si="74"/>
        <v>0</v>
      </c>
      <c r="FN38" s="48">
        <f t="shared" si="74"/>
        <v>0</v>
      </c>
      <c r="FO38" s="48">
        <f t="shared" si="74"/>
        <v>0</v>
      </c>
      <c r="FP38" s="48">
        <f t="shared" si="74"/>
        <v>0</v>
      </c>
      <c r="FQ38" s="48">
        <f t="shared" si="74"/>
        <v>0</v>
      </c>
      <c r="FR38" s="48">
        <f t="shared" si="74"/>
        <v>0</v>
      </c>
      <c r="FS38" s="48">
        <f t="shared" si="74"/>
        <v>0</v>
      </c>
      <c r="FT38" s="48">
        <f t="shared" si="74"/>
        <v>0</v>
      </c>
      <c r="FU38" s="48">
        <f t="shared" si="74"/>
        <v>0</v>
      </c>
      <c r="FV38" s="48">
        <f t="shared" si="74"/>
        <v>0</v>
      </c>
      <c r="FW38" s="48">
        <f t="shared" si="74"/>
        <v>0</v>
      </c>
      <c r="FX38" s="48">
        <f t="shared" si="74"/>
        <v>0</v>
      </c>
      <c r="FY38" s="48">
        <f t="shared" si="74"/>
        <v>0</v>
      </c>
      <c r="FZ38" s="48">
        <f t="shared" si="74"/>
        <v>0</v>
      </c>
      <c r="GA38" s="48">
        <f t="shared" si="74"/>
        <v>0</v>
      </c>
      <c r="GB38" s="48">
        <f t="shared" si="74"/>
        <v>0</v>
      </c>
      <c r="GC38" s="48">
        <f t="shared" si="74"/>
        <v>0</v>
      </c>
      <c r="GD38" s="48">
        <f t="shared" si="74"/>
        <v>0</v>
      </c>
      <c r="GE38" s="48">
        <f t="shared" si="74"/>
        <v>0</v>
      </c>
      <c r="GF38" s="48">
        <f t="shared" si="74"/>
        <v>0</v>
      </c>
      <c r="GG38" s="48">
        <f t="shared" si="74"/>
        <v>0</v>
      </c>
      <c r="GH38" s="48">
        <f t="shared" si="74"/>
        <v>0</v>
      </c>
      <c r="GI38" s="48">
        <f t="shared" si="74"/>
        <v>0</v>
      </c>
      <c r="GJ38" s="48">
        <f t="shared" si="74"/>
        <v>0</v>
      </c>
      <c r="GK38" s="48">
        <f t="shared" si="74"/>
        <v>0</v>
      </c>
      <c r="GL38" s="48">
        <f t="shared" si="74"/>
        <v>0</v>
      </c>
      <c r="GM38" s="48">
        <f t="shared" si="74"/>
        <v>0</v>
      </c>
      <c r="GN38" s="48">
        <f t="shared" si="74"/>
        <v>0</v>
      </c>
      <c r="GO38" s="48">
        <f t="shared" ref="GO38:IZ38" si="75">SUM(GO35:GO37)</f>
        <v>0</v>
      </c>
      <c r="GP38" s="48">
        <f t="shared" si="75"/>
        <v>0</v>
      </c>
      <c r="GQ38" s="48">
        <f t="shared" si="75"/>
        <v>0</v>
      </c>
      <c r="GR38" s="48">
        <f t="shared" si="75"/>
        <v>0</v>
      </c>
      <c r="GS38" s="48">
        <f t="shared" si="75"/>
        <v>0</v>
      </c>
      <c r="GT38" s="48">
        <f t="shared" si="75"/>
        <v>0</v>
      </c>
      <c r="GU38" s="48">
        <f t="shared" si="75"/>
        <v>0</v>
      </c>
      <c r="GV38" s="48">
        <f t="shared" si="75"/>
        <v>0</v>
      </c>
      <c r="GW38" s="48">
        <f t="shared" si="75"/>
        <v>0</v>
      </c>
      <c r="GX38" s="48">
        <f t="shared" si="75"/>
        <v>0</v>
      </c>
      <c r="GY38" s="48">
        <f t="shared" si="75"/>
        <v>0</v>
      </c>
      <c r="GZ38" s="48">
        <f t="shared" si="75"/>
        <v>0</v>
      </c>
      <c r="HA38" s="48">
        <f t="shared" si="75"/>
        <v>0</v>
      </c>
      <c r="HB38" s="48">
        <f t="shared" si="75"/>
        <v>0</v>
      </c>
      <c r="HC38" s="48">
        <f t="shared" si="75"/>
        <v>0</v>
      </c>
      <c r="HD38" s="48">
        <f t="shared" si="75"/>
        <v>0</v>
      </c>
      <c r="HE38" s="48">
        <f t="shared" si="75"/>
        <v>0</v>
      </c>
      <c r="HF38" s="48">
        <f t="shared" si="75"/>
        <v>0</v>
      </c>
      <c r="HG38" s="48">
        <f t="shared" si="75"/>
        <v>0</v>
      </c>
      <c r="HH38" s="48">
        <f t="shared" si="75"/>
        <v>0</v>
      </c>
      <c r="HI38" s="48">
        <f t="shared" si="75"/>
        <v>0</v>
      </c>
      <c r="HJ38" s="48">
        <f t="shared" si="75"/>
        <v>0</v>
      </c>
      <c r="HK38" s="48">
        <f t="shared" si="75"/>
        <v>0</v>
      </c>
      <c r="HL38" s="48">
        <f t="shared" si="75"/>
        <v>0</v>
      </c>
      <c r="HM38" s="48">
        <f t="shared" si="75"/>
        <v>0</v>
      </c>
      <c r="HN38" s="48">
        <f t="shared" si="75"/>
        <v>0</v>
      </c>
      <c r="HO38" s="48">
        <f t="shared" si="75"/>
        <v>0</v>
      </c>
      <c r="HP38" s="48">
        <f t="shared" si="75"/>
        <v>0</v>
      </c>
      <c r="HQ38" s="48">
        <f t="shared" si="75"/>
        <v>0</v>
      </c>
      <c r="HR38" s="48">
        <f t="shared" si="75"/>
        <v>0</v>
      </c>
      <c r="HS38" s="48">
        <f t="shared" si="75"/>
        <v>0</v>
      </c>
      <c r="HT38" s="48">
        <f t="shared" si="75"/>
        <v>0</v>
      </c>
      <c r="HU38" s="48">
        <f t="shared" si="75"/>
        <v>0</v>
      </c>
      <c r="HV38" s="48">
        <f t="shared" si="75"/>
        <v>0</v>
      </c>
      <c r="HW38" s="48">
        <f t="shared" si="75"/>
        <v>0</v>
      </c>
      <c r="HX38" s="48">
        <f t="shared" si="75"/>
        <v>0</v>
      </c>
      <c r="HY38" s="48">
        <f t="shared" si="75"/>
        <v>0</v>
      </c>
      <c r="HZ38" s="48">
        <f t="shared" si="75"/>
        <v>0</v>
      </c>
      <c r="IA38" s="48">
        <f t="shared" si="75"/>
        <v>0</v>
      </c>
      <c r="IB38" s="48">
        <f t="shared" si="75"/>
        <v>0</v>
      </c>
      <c r="IC38" s="48">
        <f t="shared" si="75"/>
        <v>0</v>
      </c>
      <c r="ID38" s="48">
        <f t="shared" si="75"/>
        <v>0</v>
      </c>
      <c r="IE38" s="48">
        <f t="shared" si="75"/>
        <v>0</v>
      </c>
      <c r="IF38" s="48">
        <f t="shared" si="75"/>
        <v>0</v>
      </c>
      <c r="IG38" s="48">
        <f t="shared" si="75"/>
        <v>0</v>
      </c>
      <c r="IH38" s="48">
        <f t="shared" si="75"/>
        <v>0</v>
      </c>
      <c r="II38" s="48">
        <f t="shared" si="75"/>
        <v>0</v>
      </c>
      <c r="IJ38" s="48">
        <f t="shared" si="75"/>
        <v>0</v>
      </c>
      <c r="IK38" s="48">
        <f t="shared" si="75"/>
        <v>0</v>
      </c>
      <c r="IL38" s="48">
        <f t="shared" si="75"/>
        <v>0</v>
      </c>
      <c r="IM38" s="48">
        <f t="shared" si="75"/>
        <v>0</v>
      </c>
      <c r="IN38" s="48">
        <f t="shared" si="75"/>
        <v>0</v>
      </c>
      <c r="IO38" s="48">
        <f t="shared" si="75"/>
        <v>0</v>
      </c>
      <c r="IP38" s="48">
        <f t="shared" si="75"/>
        <v>0</v>
      </c>
      <c r="IQ38" s="48">
        <f t="shared" si="75"/>
        <v>0</v>
      </c>
      <c r="IR38" s="48">
        <f t="shared" si="75"/>
        <v>0</v>
      </c>
      <c r="IS38" s="48">
        <f t="shared" si="75"/>
        <v>0</v>
      </c>
      <c r="IT38" s="48">
        <f t="shared" si="75"/>
        <v>0</v>
      </c>
      <c r="IU38" s="48">
        <f t="shared" si="75"/>
        <v>0</v>
      </c>
      <c r="IV38" s="48">
        <f t="shared" si="75"/>
        <v>0</v>
      </c>
      <c r="IW38" s="48">
        <f t="shared" si="75"/>
        <v>0</v>
      </c>
      <c r="IX38" s="48">
        <f t="shared" si="75"/>
        <v>0</v>
      </c>
      <c r="IY38" s="48">
        <f t="shared" si="75"/>
        <v>0</v>
      </c>
      <c r="IZ38" s="48">
        <f t="shared" si="75"/>
        <v>0</v>
      </c>
      <c r="JA38" s="48">
        <f t="shared" ref="JA38:LL38" si="76">SUM(JA35:JA37)</f>
        <v>0</v>
      </c>
      <c r="JB38" s="48">
        <f t="shared" si="76"/>
        <v>0</v>
      </c>
      <c r="JC38" s="48">
        <f t="shared" si="76"/>
        <v>0</v>
      </c>
      <c r="JD38" s="48">
        <f t="shared" si="76"/>
        <v>0</v>
      </c>
      <c r="JE38" s="48">
        <f t="shared" si="76"/>
        <v>0</v>
      </c>
      <c r="JF38" s="48">
        <f t="shared" si="76"/>
        <v>0</v>
      </c>
      <c r="JG38" s="48">
        <f t="shared" si="76"/>
        <v>0</v>
      </c>
      <c r="JH38" s="48">
        <f t="shared" si="76"/>
        <v>0</v>
      </c>
      <c r="JI38" s="48">
        <f t="shared" si="76"/>
        <v>0</v>
      </c>
      <c r="JJ38" s="48">
        <f t="shared" si="76"/>
        <v>0</v>
      </c>
      <c r="JK38" s="48">
        <f t="shared" si="76"/>
        <v>0</v>
      </c>
      <c r="JL38" s="48">
        <f t="shared" si="76"/>
        <v>0</v>
      </c>
      <c r="JM38" s="48">
        <f t="shared" si="76"/>
        <v>0</v>
      </c>
      <c r="JN38" s="48">
        <f t="shared" si="76"/>
        <v>0</v>
      </c>
      <c r="JO38" s="48">
        <f t="shared" si="76"/>
        <v>0</v>
      </c>
      <c r="JP38" s="48">
        <f t="shared" si="76"/>
        <v>0</v>
      </c>
      <c r="JQ38" s="48">
        <f t="shared" si="76"/>
        <v>0</v>
      </c>
      <c r="JR38" s="48">
        <f t="shared" si="76"/>
        <v>0</v>
      </c>
      <c r="JS38" s="48">
        <f t="shared" si="76"/>
        <v>0</v>
      </c>
      <c r="JT38" s="48">
        <f t="shared" si="76"/>
        <v>0</v>
      </c>
      <c r="JU38" s="48">
        <f t="shared" si="76"/>
        <v>0</v>
      </c>
      <c r="JV38" s="48">
        <f t="shared" si="76"/>
        <v>0</v>
      </c>
      <c r="JW38" s="48">
        <f t="shared" si="76"/>
        <v>0</v>
      </c>
      <c r="JX38" s="48">
        <f t="shared" si="76"/>
        <v>0</v>
      </c>
      <c r="JY38" s="48">
        <f t="shared" si="76"/>
        <v>0</v>
      </c>
      <c r="JZ38" s="48">
        <f t="shared" si="76"/>
        <v>0</v>
      </c>
      <c r="KA38" s="48">
        <f t="shared" si="76"/>
        <v>0</v>
      </c>
      <c r="KB38" s="48">
        <f t="shared" si="76"/>
        <v>0</v>
      </c>
      <c r="KC38" s="48">
        <f t="shared" si="76"/>
        <v>0</v>
      </c>
      <c r="KD38" s="48">
        <f t="shared" si="76"/>
        <v>0</v>
      </c>
      <c r="KE38" s="48">
        <f t="shared" si="76"/>
        <v>0</v>
      </c>
      <c r="KF38" s="48">
        <f t="shared" si="76"/>
        <v>0</v>
      </c>
      <c r="KG38" s="48">
        <f t="shared" si="76"/>
        <v>0</v>
      </c>
      <c r="KH38" s="48">
        <f t="shared" si="76"/>
        <v>0</v>
      </c>
      <c r="KI38" s="48">
        <f t="shared" si="76"/>
        <v>0</v>
      </c>
      <c r="KJ38" s="48">
        <f t="shared" si="76"/>
        <v>0</v>
      </c>
      <c r="KK38" s="48">
        <f t="shared" si="76"/>
        <v>0</v>
      </c>
      <c r="KL38" s="48">
        <f t="shared" si="76"/>
        <v>0</v>
      </c>
      <c r="KM38" s="48">
        <f t="shared" si="76"/>
        <v>0</v>
      </c>
      <c r="KN38" s="48">
        <f t="shared" si="76"/>
        <v>0</v>
      </c>
      <c r="KO38" s="48">
        <f t="shared" si="76"/>
        <v>0</v>
      </c>
      <c r="KP38" s="48">
        <f t="shared" si="76"/>
        <v>0</v>
      </c>
      <c r="KQ38" s="48">
        <f t="shared" si="76"/>
        <v>0</v>
      </c>
      <c r="KR38" s="48">
        <f t="shared" si="76"/>
        <v>0</v>
      </c>
      <c r="KS38" s="48">
        <f t="shared" si="76"/>
        <v>0</v>
      </c>
      <c r="KT38" s="48">
        <f t="shared" si="76"/>
        <v>0</v>
      </c>
      <c r="KU38" s="48">
        <f t="shared" si="76"/>
        <v>0</v>
      </c>
      <c r="KV38" s="48">
        <f t="shared" si="76"/>
        <v>0</v>
      </c>
      <c r="KW38" s="48">
        <f t="shared" si="76"/>
        <v>0</v>
      </c>
      <c r="KX38" s="48">
        <f t="shared" si="76"/>
        <v>0</v>
      </c>
      <c r="KY38" s="48">
        <f t="shared" si="76"/>
        <v>0</v>
      </c>
      <c r="KZ38" s="48">
        <f t="shared" si="76"/>
        <v>0</v>
      </c>
      <c r="LA38" s="48">
        <f t="shared" si="76"/>
        <v>0</v>
      </c>
      <c r="LB38" s="48">
        <f t="shared" si="76"/>
        <v>0</v>
      </c>
      <c r="LC38" s="48">
        <f t="shared" si="76"/>
        <v>0</v>
      </c>
      <c r="LD38" s="48">
        <f t="shared" si="76"/>
        <v>0</v>
      </c>
      <c r="LE38" s="48">
        <f t="shared" si="76"/>
        <v>0</v>
      </c>
      <c r="LF38" s="48">
        <f t="shared" si="76"/>
        <v>0</v>
      </c>
      <c r="LG38" s="48">
        <f t="shared" si="76"/>
        <v>0</v>
      </c>
      <c r="LH38" s="48">
        <f t="shared" si="76"/>
        <v>0</v>
      </c>
      <c r="LI38" s="48">
        <f t="shared" si="76"/>
        <v>0</v>
      </c>
      <c r="LJ38" s="48">
        <f t="shared" si="76"/>
        <v>0</v>
      </c>
      <c r="LK38" s="48">
        <f t="shared" si="76"/>
        <v>0</v>
      </c>
      <c r="LL38" s="48">
        <f t="shared" si="76"/>
        <v>0</v>
      </c>
      <c r="LM38" s="48">
        <f t="shared" ref="LM38:ND38" si="77">SUM(LM35:LM37)</f>
        <v>0</v>
      </c>
      <c r="LN38" s="48">
        <f t="shared" si="77"/>
        <v>0</v>
      </c>
      <c r="LO38" s="48">
        <f t="shared" si="77"/>
        <v>0</v>
      </c>
      <c r="LP38" s="48">
        <f t="shared" si="77"/>
        <v>0</v>
      </c>
      <c r="LQ38" s="48">
        <f t="shared" si="77"/>
        <v>0</v>
      </c>
      <c r="LR38" s="48">
        <f t="shared" si="77"/>
        <v>0</v>
      </c>
      <c r="LS38" s="48">
        <f t="shared" si="77"/>
        <v>0</v>
      </c>
      <c r="LT38" s="48">
        <f t="shared" si="77"/>
        <v>0</v>
      </c>
      <c r="LU38" s="48">
        <f t="shared" si="77"/>
        <v>0</v>
      </c>
      <c r="LV38" s="48">
        <f t="shared" si="77"/>
        <v>0</v>
      </c>
      <c r="LW38" s="48">
        <f t="shared" si="77"/>
        <v>0</v>
      </c>
      <c r="LX38" s="48">
        <f t="shared" si="77"/>
        <v>0</v>
      </c>
      <c r="LY38" s="48">
        <f t="shared" si="77"/>
        <v>0</v>
      </c>
      <c r="LZ38" s="48">
        <f t="shared" si="77"/>
        <v>0</v>
      </c>
      <c r="MA38" s="48">
        <f t="shared" si="77"/>
        <v>0</v>
      </c>
      <c r="MB38" s="48">
        <f t="shared" si="77"/>
        <v>0</v>
      </c>
      <c r="MC38" s="48">
        <f t="shared" si="77"/>
        <v>0</v>
      </c>
      <c r="MD38" s="48">
        <f t="shared" si="77"/>
        <v>0</v>
      </c>
      <c r="ME38" s="48">
        <f t="shared" si="77"/>
        <v>0</v>
      </c>
      <c r="MF38" s="48">
        <f t="shared" si="77"/>
        <v>0</v>
      </c>
      <c r="MG38" s="48">
        <f t="shared" si="77"/>
        <v>0</v>
      </c>
      <c r="MH38" s="48">
        <f t="shared" si="77"/>
        <v>0</v>
      </c>
      <c r="MI38" s="48">
        <f t="shared" si="77"/>
        <v>0</v>
      </c>
      <c r="MJ38" s="48">
        <f t="shared" si="77"/>
        <v>0</v>
      </c>
      <c r="MK38" s="48">
        <f t="shared" si="77"/>
        <v>0</v>
      </c>
      <c r="ML38" s="48">
        <f t="shared" si="77"/>
        <v>0</v>
      </c>
      <c r="MM38" s="48">
        <f t="shared" si="77"/>
        <v>0</v>
      </c>
      <c r="MN38" s="48">
        <f t="shared" si="77"/>
        <v>0</v>
      </c>
      <c r="MO38" s="48">
        <f t="shared" si="77"/>
        <v>0</v>
      </c>
      <c r="MP38" s="48">
        <f t="shared" si="77"/>
        <v>0</v>
      </c>
      <c r="MQ38" s="48">
        <f t="shared" si="77"/>
        <v>0</v>
      </c>
      <c r="MR38" s="48">
        <f t="shared" si="77"/>
        <v>0</v>
      </c>
      <c r="MS38" s="48">
        <f t="shared" si="77"/>
        <v>0</v>
      </c>
      <c r="MT38" s="48">
        <f t="shared" si="77"/>
        <v>0</v>
      </c>
      <c r="MU38" s="48">
        <f t="shared" si="77"/>
        <v>0</v>
      </c>
      <c r="MV38" s="48">
        <f t="shared" si="77"/>
        <v>0</v>
      </c>
      <c r="MW38" s="48">
        <f t="shared" si="77"/>
        <v>0</v>
      </c>
      <c r="MX38" s="48">
        <f t="shared" si="77"/>
        <v>0</v>
      </c>
      <c r="MY38" s="48">
        <f t="shared" si="77"/>
        <v>0</v>
      </c>
      <c r="MZ38" s="48">
        <f t="shared" si="77"/>
        <v>0</v>
      </c>
      <c r="NA38" s="48">
        <f t="shared" si="77"/>
        <v>0</v>
      </c>
      <c r="NB38" s="48" t="e">
        <f t="shared" si="77"/>
        <v>#N/A</v>
      </c>
      <c r="NC38" s="48">
        <f t="shared" si="77"/>
        <v>0</v>
      </c>
      <c r="ND38" s="48" t="e">
        <f t="shared" si="77"/>
        <v>#N/A</v>
      </c>
    </row>
    <row r="39" spans="1:368" x14ac:dyDescent="0.35">
      <c r="A39" s="52" t="s">
        <v>18</v>
      </c>
    </row>
    <row r="40" spans="1:368" x14ac:dyDescent="0.35">
      <c r="A40" s="72" t="s">
        <v>11</v>
      </c>
      <c r="D40" s="73"/>
      <c r="E40" s="73">
        <f>IFERROR((E23+E17)/E15,"")</f>
        <v>0.5</v>
      </c>
      <c r="F40" s="73">
        <f t="shared" ref="F40:BQ40" si="78">IFERROR((F23+F17)/F15,"")</f>
        <v>0.38461538461538464</v>
      </c>
      <c r="G40" s="73">
        <f t="shared" si="78"/>
        <v>0.6333333333333333</v>
      </c>
      <c r="H40" s="73">
        <f t="shared" si="78"/>
        <v>0.88</v>
      </c>
      <c r="I40" s="73">
        <f t="shared" si="78"/>
        <v>1</v>
      </c>
      <c r="J40" s="73" t="str">
        <f t="shared" si="78"/>
        <v/>
      </c>
      <c r="K40" s="73" t="str">
        <f t="shared" si="78"/>
        <v/>
      </c>
      <c r="L40" s="73">
        <v>0.5</v>
      </c>
      <c r="M40" s="73">
        <v>0.38461538461538464</v>
      </c>
      <c r="N40" s="73">
        <v>0.6333333333333333</v>
      </c>
      <c r="O40" s="73">
        <v>0.88</v>
      </c>
      <c r="P40" s="73">
        <v>1</v>
      </c>
      <c r="Q40" s="73" t="str">
        <f t="shared" si="78"/>
        <v/>
      </c>
      <c r="R40" s="73" t="str">
        <f t="shared" si="78"/>
        <v/>
      </c>
      <c r="S40" s="73">
        <v>0.5</v>
      </c>
      <c r="T40" s="73">
        <v>0.38461538461538464</v>
      </c>
      <c r="U40" s="73">
        <v>0.6333333333333333</v>
      </c>
      <c r="V40" s="73">
        <v>0.88</v>
      </c>
      <c r="W40" s="73">
        <v>1</v>
      </c>
      <c r="X40" s="73" t="str">
        <f t="shared" si="78"/>
        <v/>
      </c>
      <c r="Y40" s="73" t="str">
        <f t="shared" si="78"/>
        <v/>
      </c>
      <c r="Z40" s="73">
        <v>0.5</v>
      </c>
      <c r="AA40" s="73">
        <v>0.38461538461538464</v>
      </c>
      <c r="AB40" s="73">
        <v>0.6333333333333333</v>
      </c>
      <c r="AC40" s="73">
        <v>0.88</v>
      </c>
      <c r="AD40" s="73">
        <v>1</v>
      </c>
      <c r="AE40" s="73" t="str">
        <f t="shared" si="78"/>
        <v/>
      </c>
      <c r="AF40" s="73" t="str">
        <f t="shared" si="78"/>
        <v/>
      </c>
      <c r="AG40" s="73">
        <v>0.5</v>
      </c>
      <c r="AH40" s="73">
        <v>0.38461538461538464</v>
      </c>
      <c r="AI40" s="73">
        <v>0.6333333333333333</v>
      </c>
      <c r="AJ40" s="73">
        <v>0.88</v>
      </c>
      <c r="AK40" s="73">
        <v>1</v>
      </c>
      <c r="AL40" s="73" t="str">
        <f t="shared" si="78"/>
        <v/>
      </c>
      <c r="AM40" s="73" t="str">
        <f t="shared" si="78"/>
        <v/>
      </c>
      <c r="AN40" s="73" t="str">
        <f t="shared" si="78"/>
        <v/>
      </c>
      <c r="AO40" s="73" t="str">
        <f t="shared" si="78"/>
        <v/>
      </c>
      <c r="AP40" s="73" t="str">
        <f t="shared" si="78"/>
        <v/>
      </c>
      <c r="AQ40" s="73" t="str">
        <f t="shared" si="78"/>
        <v/>
      </c>
      <c r="AR40" s="73" t="str">
        <f t="shared" si="78"/>
        <v/>
      </c>
      <c r="AS40" s="73" t="str">
        <f t="shared" si="78"/>
        <v/>
      </c>
      <c r="AT40" s="73" t="str">
        <f t="shared" si="78"/>
        <v/>
      </c>
      <c r="AU40" s="73" t="str">
        <f t="shared" si="78"/>
        <v/>
      </c>
      <c r="AV40" s="73" t="str">
        <f t="shared" si="78"/>
        <v/>
      </c>
      <c r="AW40" s="73" t="str">
        <f t="shared" si="78"/>
        <v/>
      </c>
      <c r="AX40" s="73" t="str">
        <f t="shared" si="78"/>
        <v/>
      </c>
      <c r="AY40" s="73" t="str">
        <f t="shared" si="78"/>
        <v/>
      </c>
      <c r="AZ40" s="73" t="str">
        <f t="shared" si="78"/>
        <v/>
      </c>
      <c r="BA40" s="73" t="str">
        <f t="shared" si="78"/>
        <v/>
      </c>
      <c r="BB40" s="73" t="str">
        <f t="shared" si="78"/>
        <v/>
      </c>
      <c r="BC40" s="73" t="str">
        <f t="shared" si="78"/>
        <v/>
      </c>
      <c r="BD40" s="73" t="str">
        <f t="shared" si="78"/>
        <v/>
      </c>
      <c r="BE40" s="73" t="str">
        <f t="shared" si="78"/>
        <v/>
      </c>
      <c r="BF40" s="73" t="str">
        <f t="shared" si="78"/>
        <v/>
      </c>
      <c r="BG40" s="73" t="str">
        <f t="shared" si="78"/>
        <v/>
      </c>
      <c r="BH40" s="73" t="str">
        <f t="shared" si="78"/>
        <v/>
      </c>
      <c r="BI40" s="73" t="str">
        <f t="shared" si="78"/>
        <v/>
      </c>
      <c r="BJ40" s="73" t="str">
        <f t="shared" si="78"/>
        <v/>
      </c>
      <c r="BK40" s="73" t="str">
        <f t="shared" si="78"/>
        <v/>
      </c>
      <c r="BL40" s="73" t="str">
        <f t="shared" si="78"/>
        <v/>
      </c>
      <c r="BM40" s="73" t="str">
        <f t="shared" si="78"/>
        <v/>
      </c>
      <c r="BN40" s="73" t="str">
        <f t="shared" si="78"/>
        <v/>
      </c>
      <c r="BO40" s="73" t="str">
        <f t="shared" si="78"/>
        <v/>
      </c>
      <c r="BP40" s="73" t="str">
        <f t="shared" si="78"/>
        <v/>
      </c>
      <c r="BQ40" s="73" t="str">
        <f t="shared" si="78"/>
        <v/>
      </c>
      <c r="BR40" s="73" t="str">
        <f t="shared" ref="BR40:EC40" si="79">IFERROR((BR23+BR17)/BR15,"")</f>
        <v/>
      </c>
      <c r="BS40" s="73" t="str">
        <f t="shared" si="79"/>
        <v/>
      </c>
      <c r="BT40" s="73" t="str">
        <f t="shared" si="79"/>
        <v/>
      </c>
      <c r="BU40" s="73" t="str">
        <f t="shared" si="79"/>
        <v/>
      </c>
      <c r="BV40" s="73" t="str">
        <f t="shared" si="79"/>
        <v/>
      </c>
      <c r="BW40" s="73" t="str">
        <f t="shared" si="79"/>
        <v/>
      </c>
      <c r="BX40" s="73" t="str">
        <f t="shared" si="79"/>
        <v/>
      </c>
      <c r="BY40" s="73" t="str">
        <f t="shared" si="79"/>
        <v/>
      </c>
      <c r="BZ40" s="73" t="str">
        <f t="shared" si="79"/>
        <v/>
      </c>
      <c r="CA40" s="73" t="str">
        <f t="shared" si="79"/>
        <v/>
      </c>
      <c r="CB40" s="73" t="str">
        <f t="shared" si="79"/>
        <v/>
      </c>
      <c r="CC40" s="73" t="str">
        <f t="shared" si="79"/>
        <v/>
      </c>
      <c r="CD40" s="73" t="str">
        <f t="shared" si="79"/>
        <v/>
      </c>
      <c r="CE40" s="73" t="str">
        <f t="shared" si="79"/>
        <v/>
      </c>
      <c r="CF40" s="73" t="str">
        <f t="shared" si="79"/>
        <v/>
      </c>
      <c r="CG40" s="73" t="str">
        <f t="shared" si="79"/>
        <v/>
      </c>
      <c r="CH40" s="73" t="str">
        <f t="shared" si="79"/>
        <v/>
      </c>
      <c r="CI40" s="73" t="str">
        <f t="shared" si="79"/>
        <v/>
      </c>
      <c r="CJ40" s="73" t="str">
        <f t="shared" si="79"/>
        <v/>
      </c>
      <c r="CK40" s="73" t="str">
        <f t="shared" si="79"/>
        <v/>
      </c>
      <c r="CL40" s="73" t="str">
        <f t="shared" si="79"/>
        <v/>
      </c>
      <c r="CM40" s="73" t="str">
        <f t="shared" si="79"/>
        <v/>
      </c>
      <c r="CN40" s="73" t="str">
        <f t="shared" si="79"/>
        <v/>
      </c>
      <c r="CO40" s="73" t="str">
        <f t="shared" si="79"/>
        <v/>
      </c>
      <c r="CP40" s="73" t="str">
        <f t="shared" si="79"/>
        <v/>
      </c>
      <c r="CQ40" s="73" t="str">
        <f t="shared" si="79"/>
        <v/>
      </c>
      <c r="CR40" s="73" t="str">
        <f t="shared" si="79"/>
        <v/>
      </c>
      <c r="CS40" s="73" t="str">
        <f t="shared" si="79"/>
        <v/>
      </c>
      <c r="CT40" s="73" t="str">
        <f t="shared" si="79"/>
        <v/>
      </c>
      <c r="CU40" s="73" t="str">
        <f t="shared" si="79"/>
        <v/>
      </c>
      <c r="CV40" s="73" t="str">
        <f t="shared" si="79"/>
        <v/>
      </c>
      <c r="CW40" s="73" t="str">
        <f t="shared" si="79"/>
        <v/>
      </c>
      <c r="CX40" s="73" t="str">
        <f t="shared" si="79"/>
        <v/>
      </c>
      <c r="CY40" s="73" t="str">
        <f t="shared" si="79"/>
        <v/>
      </c>
      <c r="CZ40" s="73" t="str">
        <f t="shared" si="79"/>
        <v/>
      </c>
      <c r="DA40" s="73" t="str">
        <f t="shared" si="79"/>
        <v/>
      </c>
      <c r="DB40" s="73" t="str">
        <f t="shared" si="79"/>
        <v/>
      </c>
      <c r="DC40" s="73" t="str">
        <f t="shared" si="79"/>
        <v/>
      </c>
      <c r="DD40" s="73" t="str">
        <f t="shared" si="79"/>
        <v/>
      </c>
      <c r="DE40" s="73" t="str">
        <f t="shared" si="79"/>
        <v/>
      </c>
      <c r="DF40" s="73" t="str">
        <f t="shared" si="79"/>
        <v/>
      </c>
      <c r="DG40" s="73" t="str">
        <f t="shared" si="79"/>
        <v/>
      </c>
      <c r="DH40" s="73" t="str">
        <f t="shared" si="79"/>
        <v/>
      </c>
      <c r="DI40" s="73" t="str">
        <f t="shared" si="79"/>
        <v/>
      </c>
      <c r="DJ40" s="73" t="str">
        <f t="shared" si="79"/>
        <v/>
      </c>
      <c r="DK40" s="73" t="str">
        <f t="shared" si="79"/>
        <v/>
      </c>
      <c r="DL40" s="73" t="str">
        <f t="shared" si="79"/>
        <v/>
      </c>
      <c r="DM40" s="73" t="str">
        <f t="shared" si="79"/>
        <v/>
      </c>
      <c r="DN40" s="73" t="str">
        <f t="shared" si="79"/>
        <v/>
      </c>
      <c r="DO40" s="73" t="str">
        <f t="shared" si="79"/>
        <v/>
      </c>
      <c r="DP40" s="73" t="str">
        <f t="shared" si="79"/>
        <v/>
      </c>
      <c r="DQ40" s="73" t="str">
        <f t="shared" si="79"/>
        <v/>
      </c>
      <c r="DR40" s="73" t="str">
        <f t="shared" si="79"/>
        <v/>
      </c>
      <c r="DS40" s="73" t="str">
        <f t="shared" si="79"/>
        <v/>
      </c>
      <c r="DT40" s="73" t="str">
        <f t="shared" si="79"/>
        <v/>
      </c>
      <c r="DU40" s="73" t="str">
        <f t="shared" si="79"/>
        <v/>
      </c>
      <c r="DV40" s="73" t="str">
        <f t="shared" si="79"/>
        <v/>
      </c>
      <c r="DW40" s="73" t="str">
        <f t="shared" si="79"/>
        <v/>
      </c>
      <c r="DX40" s="73" t="str">
        <f t="shared" si="79"/>
        <v/>
      </c>
      <c r="DY40" s="73" t="str">
        <f t="shared" si="79"/>
        <v/>
      </c>
      <c r="DZ40" s="73" t="str">
        <f t="shared" si="79"/>
        <v/>
      </c>
      <c r="EA40" s="73" t="str">
        <f t="shared" si="79"/>
        <v/>
      </c>
      <c r="EB40" s="73" t="str">
        <f t="shared" si="79"/>
        <v/>
      </c>
      <c r="EC40" s="73" t="str">
        <f t="shared" si="79"/>
        <v/>
      </c>
      <c r="ED40" s="73" t="str">
        <f t="shared" ref="ED40:GO40" si="80">IFERROR((ED23+ED17)/ED15,"")</f>
        <v/>
      </c>
      <c r="EE40" s="73" t="str">
        <f t="shared" si="80"/>
        <v/>
      </c>
      <c r="EF40" s="73" t="str">
        <f t="shared" si="80"/>
        <v/>
      </c>
      <c r="EG40" s="73" t="str">
        <f t="shared" si="80"/>
        <v/>
      </c>
      <c r="EH40" s="73" t="str">
        <f t="shared" si="80"/>
        <v/>
      </c>
      <c r="EI40" s="73" t="str">
        <f t="shared" si="80"/>
        <v/>
      </c>
      <c r="EJ40" s="73" t="str">
        <f t="shared" si="80"/>
        <v/>
      </c>
      <c r="EK40" s="73" t="str">
        <f t="shared" si="80"/>
        <v/>
      </c>
      <c r="EL40" s="73" t="str">
        <f t="shared" si="80"/>
        <v/>
      </c>
      <c r="EM40" s="73" t="str">
        <f t="shared" si="80"/>
        <v/>
      </c>
      <c r="EN40" s="73" t="str">
        <f t="shared" si="80"/>
        <v/>
      </c>
      <c r="EO40" s="73" t="str">
        <f t="shared" si="80"/>
        <v/>
      </c>
      <c r="EP40" s="73" t="str">
        <f t="shared" si="80"/>
        <v/>
      </c>
      <c r="EQ40" s="73" t="str">
        <f t="shared" si="80"/>
        <v/>
      </c>
      <c r="ER40" s="73" t="str">
        <f t="shared" si="80"/>
        <v/>
      </c>
      <c r="ES40" s="73" t="str">
        <f t="shared" si="80"/>
        <v/>
      </c>
      <c r="ET40" s="73" t="str">
        <f t="shared" si="80"/>
        <v/>
      </c>
      <c r="EU40" s="73" t="str">
        <f t="shared" si="80"/>
        <v/>
      </c>
      <c r="EV40" s="73" t="str">
        <f t="shared" si="80"/>
        <v/>
      </c>
      <c r="EW40" s="73" t="str">
        <f t="shared" si="80"/>
        <v/>
      </c>
      <c r="EX40" s="73" t="str">
        <f t="shared" si="80"/>
        <v/>
      </c>
      <c r="EY40" s="73" t="str">
        <f t="shared" si="80"/>
        <v/>
      </c>
      <c r="EZ40" s="73" t="str">
        <f t="shared" si="80"/>
        <v/>
      </c>
      <c r="FA40" s="73" t="str">
        <f t="shared" si="80"/>
        <v/>
      </c>
      <c r="FB40" s="73" t="str">
        <f t="shared" si="80"/>
        <v/>
      </c>
      <c r="FC40" s="73" t="str">
        <f t="shared" si="80"/>
        <v/>
      </c>
      <c r="FD40" s="73" t="str">
        <f t="shared" si="80"/>
        <v/>
      </c>
      <c r="FE40" s="73" t="str">
        <f t="shared" si="80"/>
        <v/>
      </c>
      <c r="FF40" s="73" t="str">
        <f t="shared" si="80"/>
        <v/>
      </c>
      <c r="FG40" s="73" t="str">
        <f t="shared" si="80"/>
        <v/>
      </c>
      <c r="FH40" s="73" t="str">
        <f t="shared" si="80"/>
        <v/>
      </c>
      <c r="FI40" s="73" t="str">
        <f t="shared" si="80"/>
        <v/>
      </c>
      <c r="FJ40" s="73" t="str">
        <f t="shared" si="80"/>
        <v/>
      </c>
      <c r="FK40" s="73" t="str">
        <f t="shared" si="80"/>
        <v/>
      </c>
      <c r="FL40" s="73" t="str">
        <f t="shared" si="80"/>
        <v/>
      </c>
      <c r="FM40" s="73" t="str">
        <f t="shared" si="80"/>
        <v/>
      </c>
      <c r="FN40" s="73" t="str">
        <f t="shared" si="80"/>
        <v/>
      </c>
      <c r="FO40" s="73" t="str">
        <f t="shared" si="80"/>
        <v/>
      </c>
      <c r="FP40" s="73" t="str">
        <f t="shared" si="80"/>
        <v/>
      </c>
      <c r="FQ40" s="73" t="str">
        <f t="shared" si="80"/>
        <v/>
      </c>
      <c r="FR40" s="73" t="str">
        <f t="shared" si="80"/>
        <v/>
      </c>
      <c r="FS40" s="73" t="str">
        <f t="shared" si="80"/>
        <v/>
      </c>
      <c r="FT40" s="73" t="str">
        <f t="shared" si="80"/>
        <v/>
      </c>
      <c r="FU40" s="73" t="str">
        <f t="shared" si="80"/>
        <v/>
      </c>
      <c r="FV40" s="73" t="str">
        <f t="shared" si="80"/>
        <v/>
      </c>
      <c r="FW40" s="73" t="str">
        <f t="shared" si="80"/>
        <v/>
      </c>
      <c r="FX40" s="73" t="str">
        <f t="shared" si="80"/>
        <v/>
      </c>
      <c r="FY40" s="73" t="str">
        <f t="shared" si="80"/>
        <v/>
      </c>
      <c r="FZ40" s="73" t="str">
        <f t="shared" si="80"/>
        <v/>
      </c>
      <c r="GA40" s="73" t="str">
        <f t="shared" si="80"/>
        <v/>
      </c>
      <c r="GB40" s="73" t="str">
        <f t="shared" si="80"/>
        <v/>
      </c>
      <c r="GC40" s="73" t="str">
        <f t="shared" si="80"/>
        <v/>
      </c>
      <c r="GD40" s="73" t="str">
        <f t="shared" si="80"/>
        <v/>
      </c>
      <c r="GE40" s="73" t="str">
        <f t="shared" si="80"/>
        <v/>
      </c>
      <c r="GF40" s="73" t="str">
        <f t="shared" si="80"/>
        <v/>
      </c>
      <c r="GG40" s="73" t="str">
        <f t="shared" si="80"/>
        <v/>
      </c>
      <c r="GH40" s="73" t="str">
        <f t="shared" si="80"/>
        <v/>
      </c>
      <c r="GI40" s="73" t="str">
        <f t="shared" si="80"/>
        <v/>
      </c>
      <c r="GJ40" s="73" t="str">
        <f t="shared" si="80"/>
        <v/>
      </c>
      <c r="GK40" s="73" t="str">
        <f t="shared" si="80"/>
        <v/>
      </c>
      <c r="GL40" s="73" t="str">
        <f t="shared" si="80"/>
        <v/>
      </c>
      <c r="GM40" s="73" t="str">
        <f t="shared" si="80"/>
        <v/>
      </c>
      <c r="GN40" s="73" t="str">
        <f t="shared" si="80"/>
        <v/>
      </c>
      <c r="GO40" s="73" t="str">
        <f t="shared" si="80"/>
        <v/>
      </c>
      <c r="GP40" s="73" t="str">
        <f t="shared" ref="GP40:JA40" si="81">IFERROR((GP23+GP17)/GP15,"")</f>
        <v/>
      </c>
      <c r="GQ40" s="73" t="str">
        <f t="shared" si="81"/>
        <v/>
      </c>
      <c r="GR40" s="73" t="str">
        <f t="shared" si="81"/>
        <v/>
      </c>
      <c r="GS40" s="73" t="str">
        <f t="shared" si="81"/>
        <v/>
      </c>
      <c r="GT40" s="73" t="str">
        <f t="shared" si="81"/>
        <v/>
      </c>
      <c r="GU40" s="73" t="str">
        <f t="shared" si="81"/>
        <v/>
      </c>
      <c r="GV40" s="73" t="str">
        <f t="shared" si="81"/>
        <v/>
      </c>
      <c r="GW40" s="73" t="str">
        <f t="shared" si="81"/>
        <v/>
      </c>
      <c r="GX40" s="73" t="str">
        <f t="shared" si="81"/>
        <v/>
      </c>
      <c r="GY40" s="73" t="str">
        <f t="shared" si="81"/>
        <v/>
      </c>
      <c r="GZ40" s="73" t="str">
        <f t="shared" si="81"/>
        <v/>
      </c>
      <c r="HA40" s="73" t="str">
        <f t="shared" si="81"/>
        <v/>
      </c>
      <c r="HB40" s="73" t="str">
        <f t="shared" si="81"/>
        <v/>
      </c>
      <c r="HC40" s="73" t="str">
        <f t="shared" si="81"/>
        <v/>
      </c>
      <c r="HD40" s="73" t="str">
        <f t="shared" si="81"/>
        <v/>
      </c>
      <c r="HE40" s="73" t="str">
        <f t="shared" si="81"/>
        <v/>
      </c>
      <c r="HF40" s="73" t="str">
        <f t="shared" si="81"/>
        <v/>
      </c>
      <c r="HG40" s="73" t="str">
        <f t="shared" si="81"/>
        <v/>
      </c>
      <c r="HH40" s="73" t="str">
        <f t="shared" si="81"/>
        <v/>
      </c>
      <c r="HI40" s="73" t="str">
        <f t="shared" si="81"/>
        <v/>
      </c>
      <c r="HJ40" s="73" t="str">
        <f t="shared" si="81"/>
        <v/>
      </c>
      <c r="HK40" s="73" t="str">
        <f t="shared" si="81"/>
        <v/>
      </c>
      <c r="HL40" s="73" t="str">
        <f t="shared" si="81"/>
        <v/>
      </c>
      <c r="HM40" s="73" t="str">
        <f t="shared" si="81"/>
        <v/>
      </c>
      <c r="HN40" s="73" t="str">
        <f t="shared" si="81"/>
        <v/>
      </c>
      <c r="HO40" s="73" t="str">
        <f t="shared" si="81"/>
        <v/>
      </c>
      <c r="HP40" s="73" t="str">
        <f t="shared" si="81"/>
        <v/>
      </c>
      <c r="HQ40" s="73" t="str">
        <f t="shared" si="81"/>
        <v/>
      </c>
      <c r="HR40" s="73" t="str">
        <f t="shared" si="81"/>
        <v/>
      </c>
      <c r="HS40" s="73" t="str">
        <f t="shared" si="81"/>
        <v/>
      </c>
      <c r="HT40" s="73" t="str">
        <f t="shared" si="81"/>
        <v/>
      </c>
      <c r="HU40" s="73" t="str">
        <f t="shared" si="81"/>
        <v/>
      </c>
      <c r="HV40" s="73" t="str">
        <f t="shared" si="81"/>
        <v/>
      </c>
      <c r="HW40" s="73" t="str">
        <f t="shared" si="81"/>
        <v/>
      </c>
      <c r="HX40" s="73" t="str">
        <f t="shared" si="81"/>
        <v/>
      </c>
      <c r="HY40" s="73" t="str">
        <f t="shared" si="81"/>
        <v/>
      </c>
      <c r="HZ40" s="73" t="str">
        <f t="shared" si="81"/>
        <v/>
      </c>
      <c r="IA40" s="73" t="str">
        <f t="shared" si="81"/>
        <v/>
      </c>
      <c r="IB40" s="73" t="str">
        <f t="shared" si="81"/>
        <v/>
      </c>
      <c r="IC40" s="73" t="str">
        <f t="shared" si="81"/>
        <v/>
      </c>
      <c r="ID40" s="73" t="str">
        <f t="shared" si="81"/>
        <v/>
      </c>
      <c r="IE40" s="73" t="str">
        <f t="shared" si="81"/>
        <v/>
      </c>
      <c r="IF40" s="73" t="str">
        <f t="shared" si="81"/>
        <v/>
      </c>
      <c r="IG40" s="73" t="str">
        <f t="shared" si="81"/>
        <v/>
      </c>
      <c r="IH40" s="73" t="str">
        <f t="shared" si="81"/>
        <v/>
      </c>
      <c r="II40" s="73" t="str">
        <f t="shared" si="81"/>
        <v/>
      </c>
      <c r="IJ40" s="73" t="str">
        <f t="shared" si="81"/>
        <v/>
      </c>
      <c r="IK40" s="73" t="str">
        <f t="shared" si="81"/>
        <v/>
      </c>
      <c r="IL40" s="73" t="str">
        <f t="shared" si="81"/>
        <v/>
      </c>
      <c r="IM40" s="73" t="str">
        <f t="shared" si="81"/>
        <v/>
      </c>
      <c r="IN40" s="73" t="str">
        <f t="shared" si="81"/>
        <v/>
      </c>
      <c r="IO40" s="73" t="str">
        <f t="shared" si="81"/>
        <v/>
      </c>
      <c r="IP40" s="73" t="str">
        <f t="shared" si="81"/>
        <v/>
      </c>
      <c r="IQ40" s="73" t="str">
        <f t="shared" si="81"/>
        <v/>
      </c>
      <c r="IR40" s="73" t="str">
        <f t="shared" si="81"/>
        <v/>
      </c>
      <c r="IS40" s="73" t="str">
        <f t="shared" si="81"/>
        <v/>
      </c>
      <c r="IT40" s="73" t="str">
        <f t="shared" si="81"/>
        <v/>
      </c>
      <c r="IU40" s="73" t="str">
        <f t="shared" si="81"/>
        <v/>
      </c>
      <c r="IV40" s="73" t="str">
        <f t="shared" si="81"/>
        <v/>
      </c>
      <c r="IW40" s="73" t="str">
        <f t="shared" si="81"/>
        <v/>
      </c>
      <c r="IX40" s="73" t="str">
        <f t="shared" si="81"/>
        <v/>
      </c>
      <c r="IY40" s="73" t="str">
        <f t="shared" si="81"/>
        <v/>
      </c>
      <c r="IZ40" s="73" t="str">
        <f t="shared" si="81"/>
        <v/>
      </c>
      <c r="JA40" s="73" t="str">
        <f t="shared" si="81"/>
        <v/>
      </c>
      <c r="JB40" s="73" t="str">
        <f t="shared" ref="JB40:LM40" si="82">IFERROR((JB23+JB17)/JB15,"")</f>
        <v/>
      </c>
      <c r="JC40" s="73" t="str">
        <f t="shared" si="82"/>
        <v/>
      </c>
      <c r="JD40" s="73" t="str">
        <f t="shared" si="82"/>
        <v/>
      </c>
      <c r="JE40" s="73" t="str">
        <f t="shared" si="82"/>
        <v/>
      </c>
      <c r="JF40" s="73" t="str">
        <f t="shared" si="82"/>
        <v/>
      </c>
      <c r="JG40" s="73" t="str">
        <f t="shared" si="82"/>
        <v/>
      </c>
      <c r="JH40" s="73" t="str">
        <f t="shared" si="82"/>
        <v/>
      </c>
      <c r="JI40" s="73" t="str">
        <f t="shared" si="82"/>
        <v/>
      </c>
      <c r="JJ40" s="73" t="str">
        <f t="shared" si="82"/>
        <v/>
      </c>
      <c r="JK40" s="73" t="str">
        <f t="shared" si="82"/>
        <v/>
      </c>
      <c r="JL40" s="73" t="str">
        <f t="shared" si="82"/>
        <v/>
      </c>
      <c r="JM40" s="73" t="str">
        <f t="shared" si="82"/>
        <v/>
      </c>
      <c r="JN40" s="73" t="str">
        <f t="shared" si="82"/>
        <v/>
      </c>
      <c r="JO40" s="73" t="str">
        <f t="shared" si="82"/>
        <v/>
      </c>
      <c r="JP40" s="73" t="str">
        <f t="shared" si="82"/>
        <v/>
      </c>
      <c r="JQ40" s="73" t="str">
        <f t="shared" si="82"/>
        <v/>
      </c>
      <c r="JR40" s="73" t="str">
        <f t="shared" si="82"/>
        <v/>
      </c>
      <c r="JS40" s="73" t="str">
        <f t="shared" si="82"/>
        <v/>
      </c>
      <c r="JT40" s="73" t="str">
        <f t="shared" si="82"/>
        <v/>
      </c>
      <c r="JU40" s="73" t="str">
        <f t="shared" si="82"/>
        <v/>
      </c>
      <c r="JV40" s="73" t="str">
        <f t="shared" si="82"/>
        <v/>
      </c>
      <c r="JW40" s="73" t="str">
        <f t="shared" si="82"/>
        <v/>
      </c>
      <c r="JX40" s="73" t="str">
        <f t="shared" si="82"/>
        <v/>
      </c>
      <c r="JY40" s="73" t="str">
        <f t="shared" si="82"/>
        <v/>
      </c>
      <c r="JZ40" s="73" t="str">
        <f t="shared" si="82"/>
        <v/>
      </c>
      <c r="KA40" s="73" t="str">
        <f t="shared" si="82"/>
        <v/>
      </c>
      <c r="KB40" s="73" t="str">
        <f t="shared" si="82"/>
        <v/>
      </c>
      <c r="KC40" s="73" t="str">
        <f t="shared" si="82"/>
        <v/>
      </c>
      <c r="KD40" s="73" t="str">
        <f t="shared" si="82"/>
        <v/>
      </c>
      <c r="KE40" s="73" t="str">
        <f t="shared" si="82"/>
        <v/>
      </c>
      <c r="KF40" s="73" t="str">
        <f t="shared" si="82"/>
        <v/>
      </c>
      <c r="KG40" s="73" t="str">
        <f t="shared" si="82"/>
        <v/>
      </c>
      <c r="KH40" s="73" t="str">
        <f t="shared" si="82"/>
        <v/>
      </c>
      <c r="KI40" s="73" t="str">
        <f t="shared" si="82"/>
        <v/>
      </c>
      <c r="KJ40" s="73" t="str">
        <f t="shared" si="82"/>
        <v/>
      </c>
      <c r="KK40" s="73" t="str">
        <f t="shared" si="82"/>
        <v/>
      </c>
      <c r="KL40" s="73" t="str">
        <f t="shared" si="82"/>
        <v/>
      </c>
      <c r="KM40" s="73" t="str">
        <f t="shared" si="82"/>
        <v/>
      </c>
      <c r="KN40" s="73" t="str">
        <f t="shared" si="82"/>
        <v/>
      </c>
      <c r="KO40" s="73" t="str">
        <f t="shared" si="82"/>
        <v/>
      </c>
      <c r="KP40" s="73" t="str">
        <f t="shared" si="82"/>
        <v/>
      </c>
      <c r="KQ40" s="73" t="str">
        <f t="shared" si="82"/>
        <v/>
      </c>
      <c r="KR40" s="73" t="str">
        <f t="shared" si="82"/>
        <v/>
      </c>
      <c r="KS40" s="73" t="str">
        <f t="shared" si="82"/>
        <v/>
      </c>
      <c r="KT40" s="73" t="str">
        <f t="shared" si="82"/>
        <v/>
      </c>
      <c r="KU40" s="73" t="str">
        <f t="shared" si="82"/>
        <v/>
      </c>
      <c r="KV40" s="73" t="str">
        <f t="shared" si="82"/>
        <v/>
      </c>
      <c r="KW40" s="73" t="str">
        <f t="shared" si="82"/>
        <v/>
      </c>
      <c r="KX40" s="73" t="str">
        <f t="shared" si="82"/>
        <v/>
      </c>
      <c r="KY40" s="73" t="str">
        <f t="shared" si="82"/>
        <v/>
      </c>
      <c r="KZ40" s="73" t="str">
        <f t="shared" si="82"/>
        <v/>
      </c>
      <c r="LA40" s="73" t="str">
        <f t="shared" si="82"/>
        <v/>
      </c>
      <c r="LB40" s="73" t="str">
        <f t="shared" si="82"/>
        <v/>
      </c>
      <c r="LC40" s="73" t="str">
        <f t="shared" si="82"/>
        <v/>
      </c>
      <c r="LD40" s="73" t="str">
        <f t="shared" si="82"/>
        <v/>
      </c>
      <c r="LE40" s="73" t="str">
        <f t="shared" si="82"/>
        <v/>
      </c>
      <c r="LF40" s="73" t="str">
        <f t="shared" si="82"/>
        <v/>
      </c>
      <c r="LG40" s="73" t="str">
        <f t="shared" si="82"/>
        <v/>
      </c>
      <c r="LH40" s="73" t="str">
        <f t="shared" si="82"/>
        <v/>
      </c>
      <c r="LI40" s="73" t="str">
        <f t="shared" si="82"/>
        <v/>
      </c>
      <c r="LJ40" s="73" t="str">
        <f t="shared" si="82"/>
        <v/>
      </c>
      <c r="LK40" s="73" t="str">
        <f t="shared" si="82"/>
        <v/>
      </c>
      <c r="LL40" s="73" t="str">
        <f t="shared" si="82"/>
        <v/>
      </c>
      <c r="LM40" s="73" t="str">
        <f t="shared" si="82"/>
        <v/>
      </c>
      <c r="LN40" s="73" t="str">
        <f t="shared" ref="LN40:ND40" si="83">IFERROR((LN23+LN17)/LN15,"")</f>
        <v/>
      </c>
      <c r="LO40" s="73" t="str">
        <f t="shared" si="83"/>
        <v/>
      </c>
      <c r="LP40" s="73" t="str">
        <f t="shared" si="83"/>
        <v/>
      </c>
      <c r="LQ40" s="73" t="str">
        <f t="shared" si="83"/>
        <v/>
      </c>
      <c r="LR40" s="73" t="str">
        <f t="shared" si="83"/>
        <v/>
      </c>
      <c r="LS40" s="73" t="str">
        <f t="shared" si="83"/>
        <v/>
      </c>
      <c r="LT40" s="73" t="str">
        <f t="shared" si="83"/>
        <v/>
      </c>
      <c r="LU40" s="73" t="str">
        <f t="shared" si="83"/>
        <v/>
      </c>
      <c r="LV40" s="73" t="str">
        <f t="shared" si="83"/>
        <v/>
      </c>
      <c r="LW40" s="73" t="str">
        <f t="shared" si="83"/>
        <v/>
      </c>
      <c r="LX40" s="73" t="str">
        <f t="shared" si="83"/>
        <v/>
      </c>
      <c r="LY40" s="73" t="str">
        <f t="shared" si="83"/>
        <v/>
      </c>
      <c r="LZ40" s="73" t="str">
        <f t="shared" si="83"/>
        <v/>
      </c>
      <c r="MA40" s="73" t="str">
        <f t="shared" si="83"/>
        <v/>
      </c>
      <c r="MB40" s="73" t="str">
        <f t="shared" si="83"/>
        <v/>
      </c>
      <c r="MC40" s="73" t="str">
        <f t="shared" si="83"/>
        <v/>
      </c>
      <c r="MD40" s="73" t="str">
        <f t="shared" si="83"/>
        <v/>
      </c>
      <c r="ME40" s="73" t="str">
        <f t="shared" si="83"/>
        <v/>
      </c>
      <c r="MF40" s="73" t="str">
        <f t="shared" si="83"/>
        <v/>
      </c>
      <c r="MG40" s="73" t="str">
        <f t="shared" si="83"/>
        <v/>
      </c>
      <c r="MH40" s="73" t="str">
        <f t="shared" si="83"/>
        <v/>
      </c>
      <c r="MI40" s="73" t="str">
        <f t="shared" si="83"/>
        <v/>
      </c>
      <c r="MJ40" s="73" t="str">
        <f t="shared" si="83"/>
        <v/>
      </c>
      <c r="MK40" s="73" t="str">
        <f t="shared" si="83"/>
        <v/>
      </c>
      <c r="ML40" s="73" t="str">
        <f t="shared" si="83"/>
        <v/>
      </c>
      <c r="MM40" s="73" t="str">
        <f t="shared" si="83"/>
        <v/>
      </c>
      <c r="MN40" s="73" t="str">
        <f t="shared" si="83"/>
        <v/>
      </c>
      <c r="MO40" s="73" t="str">
        <f t="shared" si="83"/>
        <v/>
      </c>
      <c r="MP40" s="73" t="str">
        <f t="shared" si="83"/>
        <v/>
      </c>
      <c r="MQ40" s="73" t="str">
        <f t="shared" si="83"/>
        <v/>
      </c>
      <c r="MR40" s="73" t="str">
        <f t="shared" si="83"/>
        <v/>
      </c>
      <c r="MS40" s="73" t="str">
        <f t="shared" si="83"/>
        <v/>
      </c>
      <c r="MT40" s="73" t="str">
        <f t="shared" si="83"/>
        <v/>
      </c>
      <c r="MU40" s="73" t="str">
        <f t="shared" si="83"/>
        <v/>
      </c>
      <c r="MV40" s="73" t="str">
        <f t="shared" si="83"/>
        <v/>
      </c>
      <c r="MW40" s="73" t="str">
        <f t="shared" si="83"/>
        <v/>
      </c>
      <c r="MX40" s="73" t="str">
        <f t="shared" si="83"/>
        <v/>
      </c>
      <c r="MY40" s="73" t="str">
        <f t="shared" si="83"/>
        <v/>
      </c>
      <c r="MZ40" s="73" t="str">
        <f t="shared" si="83"/>
        <v/>
      </c>
      <c r="NA40" s="73" t="str">
        <f t="shared" si="83"/>
        <v/>
      </c>
      <c r="NB40" s="73" t="str">
        <f t="shared" si="83"/>
        <v/>
      </c>
      <c r="NC40" s="73" t="str">
        <f t="shared" si="83"/>
        <v/>
      </c>
      <c r="ND40" s="73" t="str">
        <f t="shared" si="83"/>
        <v/>
      </c>
    </row>
    <row r="41" spans="1:368" x14ac:dyDescent="0.35">
      <c r="A41" s="72" t="s">
        <v>13</v>
      </c>
      <c r="D41" s="73"/>
      <c r="E41" s="73">
        <f>IFERROR(E17/E10,"")</f>
        <v>0.5</v>
      </c>
      <c r="F41" s="73">
        <f t="shared" ref="F41:BQ41" si="84">IFERROR(F17/F10,"")</f>
        <v>0.5</v>
      </c>
      <c r="G41" s="73">
        <f t="shared" si="84"/>
        <v>0.5714285714285714</v>
      </c>
      <c r="H41" s="73">
        <f t="shared" si="84"/>
        <v>1</v>
      </c>
      <c r="I41" s="73" t="str">
        <f t="shared" si="84"/>
        <v/>
      </c>
      <c r="J41" s="73" t="str">
        <f t="shared" si="84"/>
        <v/>
      </c>
      <c r="K41" s="73" t="str">
        <f t="shared" si="84"/>
        <v/>
      </c>
      <c r="L41" s="73">
        <v>0.5</v>
      </c>
      <c r="M41" s="73">
        <v>0.5</v>
      </c>
      <c r="N41" s="73">
        <v>0.5714285714285714</v>
      </c>
      <c r="O41" s="73">
        <v>1</v>
      </c>
      <c r="P41" s="73" t="s">
        <v>131</v>
      </c>
      <c r="Q41" s="73" t="str">
        <f t="shared" si="84"/>
        <v/>
      </c>
      <c r="R41" s="73" t="str">
        <f t="shared" si="84"/>
        <v/>
      </c>
      <c r="S41" s="73">
        <v>0.5</v>
      </c>
      <c r="T41" s="73">
        <v>0.5</v>
      </c>
      <c r="U41" s="73">
        <v>0.5714285714285714</v>
      </c>
      <c r="V41" s="73">
        <v>1</v>
      </c>
      <c r="W41" s="73" t="s">
        <v>131</v>
      </c>
      <c r="X41" s="73" t="str">
        <f t="shared" si="84"/>
        <v/>
      </c>
      <c r="Y41" s="73" t="str">
        <f t="shared" si="84"/>
        <v/>
      </c>
      <c r="Z41" s="73">
        <v>0.5</v>
      </c>
      <c r="AA41" s="73">
        <v>0.5</v>
      </c>
      <c r="AB41" s="73">
        <v>0.5714285714285714</v>
      </c>
      <c r="AC41" s="73">
        <v>1</v>
      </c>
      <c r="AD41" s="73" t="s">
        <v>131</v>
      </c>
      <c r="AE41" s="73" t="str">
        <f t="shared" si="84"/>
        <v/>
      </c>
      <c r="AF41" s="73" t="str">
        <f t="shared" si="84"/>
        <v/>
      </c>
      <c r="AG41" s="73">
        <v>0.5</v>
      </c>
      <c r="AH41" s="73">
        <v>0.5</v>
      </c>
      <c r="AI41" s="73">
        <v>0.5714285714285714</v>
      </c>
      <c r="AJ41" s="73">
        <v>1</v>
      </c>
      <c r="AK41" s="73" t="s">
        <v>131</v>
      </c>
      <c r="AL41" s="73" t="str">
        <f t="shared" si="84"/>
        <v/>
      </c>
      <c r="AM41" s="73" t="str">
        <f t="shared" si="84"/>
        <v/>
      </c>
      <c r="AN41" s="73" t="str">
        <f t="shared" si="84"/>
        <v/>
      </c>
      <c r="AO41" s="73" t="str">
        <f t="shared" si="84"/>
        <v/>
      </c>
      <c r="AP41" s="73" t="str">
        <f t="shared" si="84"/>
        <v/>
      </c>
      <c r="AQ41" s="73" t="str">
        <f t="shared" si="84"/>
        <v/>
      </c>
      <c r="AR41" s="73" t="str">
        <f t="shared" si="84"/>
        <v/>
      </c>
      <c r="AS41" s="73" t="str">
        <f t="shared" si="84"/>
        <v/>
      </c>
      <c r="AT41" s="73" t="str">
        <f t="shared" si="84"/>
        <v/>
      </c>
      <c r="AU41" s="73" t="str">
        <f t="shared" si="84"/>
        <v/>
      </c>
      <c r="AV41" s="73" t="str">
        <f t="shared" si="84"/>
        <v/>
      </c>
      <c r="AW41" s="73" t="str">
        <f t="shared" si="84"/>
        <v/>
      </c>
      <c r="AX41" s="73" t="str">
        <f t="shared" si="84"/>
        <v/>
      </c>
      <c r="AY41" s="73" t="str">
        <f t="shared" si="84"/>
        <v/>
      </c>
      <c r="AZ41" s="73" t="str">
        <f t="shared" si="84"/>
        <v/>
      </c>
      <c r="BA41" s="73" t="str">
        <f t="shared" si="84"/>
        <v/>
      </c>
      <c r="BB41" s="73" t="str">
        <f t="shared" si="84"/>
        <v/>
      </c>
      <c r="BC41" s="73" t="str">
        <f t="shared" si="84"/>
        <v/>
      </c>
      <c r="BD41" s="73" t="str">
        <f t="shared" si="84"/>
        <v/>
      </c>
      <c r="BE41" s="73" t="str">
        <f t="shared" si="84"/>
        <v/>
      </c>
      <c r="BF41" s="73" t="str">
        <f t="shared" si="84"/>
        <v/>
      </c>
      <c r="BG41" s="73" t="str">
        <f t="shared" si="84"/>
        <v/>
      </c>
      <c r="BH41" s="73" t="str">
        <f t="shared" si="84"/>
        <v/>
      </c>
      <c r="BI41" s="73" t="str">
        <f t="shared" si="84"/>
        <v/>
      </c>
      <c r="BJ41" s="73" t="str">
        <f t="shared" si="84"/>
        <v/>
      </c>
      <c r="BK41" s="73" t="str">
        <f t="shared" si="84"/>
        <v/>
      </c>
      <c r="BL41" s="73" t="str">
        <f t="shared" si="84"/>
        <v/>
      </c>
      <c r="BM41" s="73" t="str">
        <f t="shared" si="84"/>
        <v/>
      </c>
      <c r="BN41" s="73" t="str">
        <f t="shared" si="84"/>
        <v/>
      </c>
      <c r="BO41" s="73" t="str">
        <f t="shared" si="84"/>
        <v/>
      </c>
      <c r="BP41" s="73" t="str">
        <f t="shared" si="84"/>
        <v/>
      </c>
      <c r="BQ41" s="73" t="str">
        <f t="shared" si="84"/>
        <v/>
      </c>
      <c r="BR41" s="73" t="str">
        <f t="shared" ref="BR41:EC41" si="85">IFERROR(BR17/BR10,"")</f>
        <v/>
      </c>
      <c r="BS41" s="73" t="str">
        <f t="shared" si="85"/>
        <v/>
      </c>
      <c r="BT41" s="73" t="str">
        <f t="shared" si="85"/>
        <v/>
      </c>
      <c r="BU41" s="73" t="str">
        <f t="shared" si="85"/>
        <v/>
      </c>
      <c r="BV41" s="73" t="str">
        <f t="shared" si="85"/>
        <v/>
      </c>
      <c r="BW41" s="73" t="str">
        <f t="shared" si="85"/>
        <v/>
      </c>
      <c r="BX41" s="73" t="str">
        <f t="shared" si="85"/>
        <v/>
      </c>
      <c r="BY41" s="73" t="str">
        <f t="shared" si="85"/>
        <v/>
      </c>
      <c r="BZ41" s="73" t="str">
        <f t="shared" si="85"/>
        <v/>
      </c>
      <c r="CA41" s="73" t="str">
        <f t="shared" si="85"/>
        <v/>
      </c>
      <c r="CB41" s="73" t="str">
        <f t="shared" si="85"/>
        <v/>
      </c>
      <c r="CC41" s="73" t="str">
        <f t="shared" si="85"/>
        <v/>
      </c>
      <c r="CD41" s="73" t="str">
        <f t="shared" si="85"/>
        <v/>
      </c>
      <c r="CE41" s="73" t="str">
        <f t="shared" si="85"/>
        <v/>
      </c>
      <c r="CF41" s="73" t="str">
        <f t="shared" si="85"/>
        <v/>
      </c>
      <c r="CG41" s="73" t="str">
        <f t="shared" si="85"/>
        <v/>
      </c>
      <c r="CH41" s="73" t="str">
        <f t="shared" si="85"/>
        <v/>
      </c>
      <c r="CI41" s="73" t="str">
        <f t="shared" si="85"/>
        <v/>
      </c>
      <c r="CJ41" s="73" t="str">
        <f t="shared" si="85"/>
        <v/>
      </c>
      <c r="CK41" s="73" t="str">
        <f t="shared" si="85"/>
        <v/>
      </c>
      <c r="CL41" s="73" t="str">
        <f t="shared" si="85"/>
        <v/>
      </c>
      <c r="CM41" s="73" t="str">
        <f t="shared" si="85"/>
        <v/>
      </c>
      <c r="CN41" s="73" t="str">
        <f t="shared" si="85"/>
        <v/>
      </c>
      <c r="CO41" s="73" t="str">
        <f t="shared" si="85"/>
        <v/>
      </c>
      <c r="CP41" s="73" t="str">
        <f t="shared" si="85"/>
        <v/>
      </c>
      <c r="CQ41" s="73" t="str">
        <f t="shared" si="85"/>
        <v/>
      </c>
      <c r="CR41" s="73" t="str">
        <f t="shared" si="85"/>
        <v/>
      </c>
      <c r="CS41" s="73" t="str">
        <f t="shared" si="85"/>
        <v/>
      </c>
      <c r="CT41" s="73" t="str">
        <f t="shared" si="85"/>
        <v/>
      </c>
      <c r="CU41" s="73" t="str">
        <f t="shared" si="85"/>
        <v/>
      </c>
      <c r="CV41" s="73" t="str">
        <f t="shared" si="85"/>
        <v/>
      </c>
      <c r="CW41" s="73" t="str">
        <f t="shared" si="85"/>
        <v/>
      </c>
      <c r="CX41" s="73" t="str">
        <f t="shared" si="85"/>
        <v/>
      </c>
      <c r="CY41" s="73" t="str">
        <f t="shared" si="85"/>
        <v/>
      </c>
      <c r="CZ41" s="73" t="str">
        <f t="shared" si="85"/>
        <v/>
      </c>
      <c r="DA41" s="73" t="str">
        <f t="shared" si="85"/>
        <v/>
      </c>
      <c r="DB41" s="73" t="str">
        <f t="shared" si="85"/>
        <v/>
      </c>
      <c r="DC41" s="73" t="str">
        <f t="shared" si="85"/>
        <v/>
      </c>
      <c r="DD41" s="73" t="str">
        <f t="shared" si="85"/>
        <v/>
      </c>
      <c r="DE41" s="73" t="str">
        <f t="shared" si="85"/>
        <v/>
      </c>
      <c r="DF41" s="73" t="str">
        <f t="shared" si="85"/>
        <v/>
      </c>
      <c r="DG41" s="73" t="str">
        <f t="shared" si="85"/>
        <v/>
      </c>
      <c r="DH41" s="73" t="str">
        <f t="shared" si="85"/>
        <v/>
      </c>
      <c r="DI41" s="73" t="str">
        <f t="shared" si="85"/>
        <v/>
      </c>
      <c r="DJ41" s="73" t="str">
        <f t="shared" si="85"/>
        <v/>
      </c>
      <c r="DK41" s="73" t="str">
        <f t="shared" si="85"/>
        <v/>
      </c>
      <c r="DL41" s="73" t="str">
        <f t="shared" si="85"/>
        <v/>
      </c>
      <c r="DM41" s="73" t="str">
        <f t="shared" si="85"/>
        <v/>
      </c>
      <c r="DN41" s="73" t="str">
        <f t="shared" si="85"/>
        <v/>
      </c>
      <c r="DO41" s="73" t="str">
        <f t="shared" si="85"/>
        <v/>
      </c>
      <c r="DP41" s="73" t="str">
        <f t="shared" si="85"/>
        <v/>
      </c>
      <c r="DQ41" s="73" t="str">
        <f t="shared" si="85"/>
        <v/>
      </c>
      <c r="DR41" s="73" t="str">
        <f t="shared" si="85"/>
        <v/>
      </c>
      <c r="DS41" s="73" t="str">
        <f t="shared" si="85"/>
        <v/>
      </c>
      <c r="DT41" s="73" t="str">
        <f t="shared" si="85"/>
        <v/>
      </c>
      <c r="DU41" s="73" t="str">
        <f t="shared" si="85"/>
        <v/>
      </c>
      <c r="DV41" s="73" t="str">
        <f t="shared" si="85"/>
        <v/>
      </c>
      <c r="DW41" s="73" t="str">
        <f t="shared" si="85"/>
        <v/>
      </c>
      <c r="DX41" s="73" t="str">
        <f t="shared" si="85"/>
        <v/>
      </c>
      <c r="DY41" s="73" t="str">
        <f t="shared" si="85"/>
        <v/>
      </c>
      <c r="DZ41" s="73" t="str">
        <f t="shared" si="85"/>
        <v/>
      </c>
      <c r="EA41" s="73" t="str">
        <f t="shared" si="85"/>
        <v/>
      </c>
      <c r="EB41" s="73" t="str">
        <f t="shared" si="85"/>
        <v/>
      </c>
      <c r="EC41" s="73" t="str">
        <f t="shared" si="85"/>
        <v/>
      </c>
      <c r="ED41" s="73" t="str">
        <f t="shared" ref="ED41:GO41" si="86">IFERROR(ED17/ED10,"")</f>
        <v/>
      </c>
      <c r="EE41" s="73" t="str">
        <f t="shared" si="86"/>
        <v/>
      </c>
      <c r="EF41" s="73" t="str">
        <f t="shared" si="86"/>
        <v/>
      </c>
      <c r="EG41" s="73" t="str">
        <f t="shared" si="86"/>
        <v/>
      </c>
      <c r="EH41" s="73" t="str">
        <f t="shared" si="86"/>
        <v/>
      </c>
      <c r="EI41" s="73" t="str">
        <f t="shared" si="86"/>
        <v/>
      </c>
      <c r="EJ41" s="73" t="str">
        <f t="shared" si="86"/>
        <v/>
      </c>
      <c r="EK41" s="73" t="str">
        <f t="shared" si="86"/>
        <v/>
      </c>
      <c r="EL41" s="73" t="str">
        <f t="shared" si="86"/>
        <v/>
      </c>
      <c r="EM41" s="73" t="str">
        <f t="shared" si="86"/>
        <v/>
      </c>
      <c r="EN41" s="73" t="str">
        <f t="shared" si="86"/>
        <v/>
      </c>
      <c r="EO41" s="73" t="str">
        <f t="shared" si="86"/>
        <v/>
      </c>
      <c r="EP41" s="73" t="str">
        <f t="shared" si="86"/>
        <v/>
      </c>
      <c r="EQ41" s="73" t="str">
        <f t="shared" si="86"/>
        <v/>
      </c>
      <c r="ER41" s="73" t="str">
        <f t="shared" si="86"/>
        <v/>
      </c>
      <c r="ES41" s="73" t="str">
        <f t="shared" si="86"/>
        <v/>
      </c>
      <c r="ET41" s="73" t="str">
        <f t="shared" si="86"/>
        <v/>
      </c>
      <c r="EU41" s="73" t="str">
        <f t="shared" si="86"/>
        <v/>
      </c>
      <c r="EV41" s="73" t="str">
        <f t="shared" si="86"/>
        <v/>
      </c>
      <c r="EW41" s="73" t="str">
        <f t="shared" si="86"/>
        <v/>
      </c>
      <c r="EX41" s="73" t="str">
        <f t="shared" si="86"/>
        <v/>
      </c>
      <c r="EY41" s="73" t="str">
        <f t="shared" si="86"/>
        <v/>
      </c>
      <c r="EZ41" s="73" t="str">
        <f t="shared" si="86"/>
        <v/>
      </c>
      <c r="FA41" s="73" t="str">
        <f t="shared" si="86"/>
        <v/>
      </c>
      <c r="FB41" s="73" t="str">
        <f t="shared" si="86"/>
        <v/>
      </c>
      <c r="FC41" s="73" t="str">
        <f t="shared" si="86"/>
        <v/>
      </c>
      <c r="FD41" s="73" t="str">
        <f t="shared" si="86"/>
        <v/>
      </c>
      <c r="FE41" s="73" t="str">
        <f t="shared" si="86"/>
        <v/>
      </c>
      <c r="FF41" s="73" t="str">
        <f t="shared" si="86"/>
        <v/>
      </c>
      <c r="FG41" s="73" t="str">
        <f t="shared" si="86"/>
        <v/>
      </c>
      <c r="FH41" s="73" t="str">
        <f t="shared" si="86"/>
        <v/>
      </c>
      <c r="FI41" s="73" t="str">
        <f t="shared" si="86"/>
        <v/>
      </c>
      <c r="FJ41" s="73" t="str">
        <f t="shared" si="86"/>
        <v/>
      </c>
      <c r="FK41" s="73" t="str">
        <f t="shared" si="86"/>
        <v/>
      </c>
      <c r="FL41" s="73" t="str">
        <f t="shared" si="86"/>
        <v/>
      </c>
      <c r="FM41" s="73" t="str">
        <f t="shared" si="86"/>
        <v/>
      </c>
      <c r="FN41" s="73" t="str">
        <f t="shared" si="86"/>
        <v/>
      </c>
      <c r="FO41" s="73" t="str">
        <f t="shared" si="86"/>
        <v/>
      </c>
      <c r="FP41" s="73" t="str">
        <f t="shared" si="86"/>
        <v/>
      </c>
      <c r="FQ41" s="73" t="str">
        <f t="shared" si="86"/>
        <v/>
      </c>
      <c r="FR41" s="73" t="str">
        <f t="shared" si="86"/>
        <v/>
      </c>
      <c r="FS41" s="73" t="str">
        <f t="shared" si="86"/>
        <v/>
      </c>
      <c r="FT41" s="73" t="str">
        <f t="shared" si="86"/>
        <v/>
      </c>
      <c r="FU41" s="73" t="str">
        <f t="shared" si="86"/>
        <v/>
      </c>
      <c r="FV41" s="73" t="str">
        <f t="shared" si="86"/>
        <v/>
      </c>
      <c r="FW41" s="73" t="str">
        <f t="shared" si="86"/>
        <v/>
      </c>
      <c r="FX41" s="73" t="str">
        <f t="shared" si="86"/>
        <v/>
      </c>
      <c r="FY41" s="73" t="str">
        <f t="shared" si="86"/>
        <v/>
      </c>
      <c r="FZ41" s="73" t="str">
        <f t="shared" si="86"/>
        <v/>
      </c>
      <c r="GA41" s="73" t="str">
        <f t="shared" si="86"/>
        <v/>
      </c>
      <c r="GB41" s="73" t="str">
        <f t="shared" si="86"/>
        <v/>
      </c>
      <c r="GC41" s="73" t="str">
        <f t="shared" si="86"/>
        <v/>
      </c>
      <c r="GD41" s="73" t="str">
        <f t="shared" si="86"/>
        <v/>
      </c>
      <c r="GE41" s="73" t="str">
        <f t="shared" si="86"/>
        <v/>
      </c>
      <c r="GF41" s="73" t="str">
        <f t="shared" si="86"/>
        <v/>
      </c>
      <c r="GG41" s="73" t="str">
        <f t="shared" si="86"/>
        <v/>
      </c>
      <c r="GH41" s="73" t="str">
        <f t="shared" si="86"/>
        <v/>
      </c>
      <c r="GI41" s="73" t="str">
        <f t="shared" si="86"/>
        <v/>
      </c>
      <c r="GJ41" s="73" t="str">
        <f t="shared" si="86"/>
        <v/>
      </c>
      <c r="GK41" s="73" t="str">
        <f t="shared" si="86"/>
        <v/>
      </c>
      <c r="GL41" s="73" t="str">
        <f t="shared" si="86"/>
        <v/>
      </c>
      <c r="GM41" s="73" t="str">
        <f t="shared" si="86"/>
        <v/>
      </c>
      <c r="GN41" s="73" t="str">
        <f t="shared" si="86"/>
        <v/>
      </c>
      <c r="GO41" s="73" t="str">
        <f t="shared" si="86"/>
        <v/>
      </c>
      <c r="GP41" s="73" t="str">
        <f t="shared" ref="GP41:JA41" si="87">IFERROR(GP17/GP10,"")</f>
        <v/>
      </c>
      <c r="GQ41" s="73" t="str">
        <f t="shared" si="87"/>
        <v/>
      </c>
      <c r="GR41" s="73" t="str">
        <f t="shared" si="87"/>
        <v/>
      </c>
      <c r="GS41" s="73" t="str">
        <f t="shared" si="87"/>
        <v/>
      </c>
      <c r="GT41" s="73" t="str">
        <f t="shared" si="87"/>
        <v/>
      </c>
      <c r="GU41" s="73" t="str">
        <f t="shared" si="87"/>
        <v/>
      </c>
      <c r="GV41" s="73" t="str">
        <f t="shared" si="87"/>
        <v/>
      </c>
      <c r="GW41" s="73" t="str">
        <f t="shared" si="87"/>
        <v/>
      </c>
      <c r="GX41" s="73" t="str">
        <f t="shared" si="87"/>
        <v/>
      </c>
      <c r="GY41" s="73" t="str">
        <f t="shared" si="87"/>
        <v/>
      </c>
      <c r="GZ41" s="73" t="str">
        <f t="shared" si="87"/>
        <v/>
      </c>
      <c r="HA41" s="73" t="str">
        <f t="shared" si="87"/>
        <v/>
      </c>
      <c r="HB41" s="73" t="str">
        <f t="shared" si="87"/>
        <v/>
      </c>
      <c r="HC41" s="73" t="str">
        <f t="shared" si="87"/>
        <v/>
      </c>
      <c r="HD41" s="73" t="str">
        <f t="shared" si="87"/>
        <v/>
      </c>
      <c r="HE41" s="73" t="str">
        <f t="shared" si="87"/>
        <v/>
      </c>
      <c r="HF41" s="73" t="str">
        <f t="shared" si="87"/>
        <v/>
      </c>
      <c r="HG41" s="73" t="str">
        <f t="shared" si="87"/>
        <v/>
      </c>
      <c r="HH41" s="73" t="str">
        <f t="shared" si="87"/>
        <v/>
      </c>
      <c r="HI41" s="73" t="str">
        <f t="shared" si="87"/>
        <v/>
      </c>
      <c r="HJ41" s="73" t="str">
        <f t="shared" si="87"/>
        <v/>
      </c>
      <c r="HK41" s="73" t="str">
        <f t="shared" si="87"/>
        <v/>
      </c>
      <c r="HL41" s="73" t="str">
        <f t="shared" si="87"/>
        <v/>
      </c>
      <c r="HM41" s="73" t="str">
        <f t="shared" si="87"/>
        <v/>
      </c>
      <c r="HN41" s="73" t="str">
        <f t="shared" si="87"/>
        <v/>
      </c>
      <c r="HO41" s="73" t="str">
        <f t="shared" si="87"/>
        <v/>
      </c>
      <c r="HP41" s="73" t="str">
        <f t="shared" si="87"/>
        <v/>
      </c>
      <c r="HQ41" s="73" t="str">
        <f t="shared" si="87"/>
        <v/>
      </c>
      <c r="HR41" s="73" t="str">
        <f t="shared" si="87"/>
        <v/>
      </c>
      <c r="HS41" s="73" t="str">
        <f t="shared" si="87"/>
        <v/>
      </c>
      <c r="HT41" s="73" t="str">
        <f t="shared" si="87"/>
        <v/>
      </c>
      <c r="HU41" s="73" t="str">
        <f t="shared" si="87"/>
        <v/>
      </c>
      <c r="HV41" s="73" t="str">
        <f t="shared" si="87"/>
        <v/>
      </c>
      <c r="HW41" s="73" t="str">
        <f t="shared" si="87"/>
        <v/>
      </c>
      <c r="HX41" s="73" t="str">
        <f t="shared" si="87"/>
        <v/>
      </c>
      <c r="HY41" s="73" t="str">
        <f t="shared" si="87"/>
        <v/>
      </c>
      <c r="HZ41" s="73" t="str">
        <f t="shared" si="87"/>
        <v/>
      </c>
      <c r="IA41" s="73" t="str">
        <f t="shared" si="87"/>
        <v/>
      </c>
      <c r="IB41" s="73" t="str">
        <f t="shared" si="87"/>
        <v/>
      </c>
      <c r="IC41" s="73" t="str">
        <f t="shared" si="87"/>
        <v/>
      </c>
      <c r="ID41" s="73" t="str">
        <f t="shared" si="87"/>
        <v/>
      </c>
      <c r="IE41" s="73" t="str">
        <f t="shared" si="87"/>
        <v/>
      </c>
      <c r="IF41" s="73" t="str">
        <f t="shared" si="87"/>
        <v/>
      </c>
      <c r="IG41" s="73" t="str">
        <f t="shared" si="87"/>
        <v/>
      </c>
      <c r="IH41" s="73" t="str">
        <f t="shared" si="87"/>
        <v/>
      </c>
      <c r="II41" s="73" t="str">
        <f t="shared" si="87"/>
        <v/>
      </c>
      <c r="IJ41" s="73" t="str">
        <f t="shared" si="87"/>
        <v/>
      </c>
      <c r="IK41" s="73" t="str">
        <f t="shared" si="87"/>
        <v/>
      </c>
      <c r="IL41" s="73" t="str">
        <f t="shared" si="87"/>
        <v/>
      </c>
      <c r="IM41" s="73" t="str">
        <f t="shared" si="87"/>
        <v/>
      </c>
      <c r="IN41" s="73" t="str">
        <f t="shared" si="87"/>
        <v/>
      </c>
      <c r="IO41" s="73" t="str">
        <f t="shared" si="87"/>
        <v/>
      </c>
      <c r="IP41" s="73" t="str">
        <f t="shared" si="87"/>
        <v/>
      </c>
      <c r="IQ41" s="73" t="str">
        <f t="shared" si="87"/>
        <v/>
      </c>
      <c r="IR41" s="73" t="str">
        <f t="shared" si="87"/>
        <v/>
      </c>
      <c r="IS41" s="73" t="str">
        <f t="shared" si="87"/>
        <v/>
      </c>
      <c r="IT41" s="73" t="str">
        <f t="shared" si="87"/>
        <v/>
      </c>
      <c r="IU41" s="73" t="str">
        <f t="shared" si="87"/>
        <v/>
      </c>
      <c r="IV41" s="73" t="str">
        <f t="shared" si="87"/>
        <v/>
      </c>
      <c r="IW41" s="73" t="str">
        <f t="shared" si="87"/>
        <v/>
      </c>
      <c r="IX41" s="73" t="str">
        <f t="shared" si="87"/>
        <v/>
      </c>
      <c r="IY41" s="73" t="str">
        <f t="shared" si="87"/>
        <v/>
      </c>
      <c r="IZ41" s="73" t="str">
        <f t="shared" si="87"/>
        <v/>
      </c>
      <c r="JA41" s="73" t="str">
        <f t="shared" si="87"/>
        <v/>
      </c>
      <c r="JB41" s="73" t="str">
        <f t="shared" ref="JB41:LM41" si="88">IFERROR(JB17/JB10,"")</f>
        <v/>
      </c>
      <c r="JC41" s="73" t="str">
        <f t="shared" si="88"/>
        <v/>
      </c>
      <c r="JD41" s="73" t="str">
        <f t="shared" si="88"/>
        <v/>
      </c>
      <c r="JE41" s="73" t="str">
        <f t="shared" si="88"/>
        <v/>
      </c>
      <c r="JF41" s="73" t="str">
        <f t="shared" si="88"/>
        <v/>
      </c>
      <c r="JG41" s="73" t="str">
        <f t="shared" si="88"/>
        <v/>
      </c>
      <c r="JH41" s="73" t="str">
        <f t="shared" si="88"/>
        <v/>
      </c>
      <c r="JI41" s="73" t="str">
        <f t="shared" si="88"/>
        <v/>
      </c>
      <c r="JJ41" s="73" t="str">
        <f t="shared" si="88"/>
        <v/>
      </c>
      <c r="JK41" s="73" t="str">
        <f t="shared" si="88"/>
        <v/>
      </c>
      <c r="JL41" s="73" t="str">
        <f t="shared" si="88"/>
        <v/>
      </c>
      <c r="JM41" s="73" t="str">
        <f t="shared" si="88"/>
        <v/>
      </c>
      <c r="JN41" s="73" t="str">
        <f t="shared" si="88"/>
        <v/>
      </c>
      <c r="JO41" s="73" t="str">
        <f t="shared" si="88"/>
        <v/>
      </c>
      <c r="JP41" s="73" t="str">
        <f t="shared" si="88"/>
        <v/>
      </c>
      <c r="JQ41" s="73" t="str">
        <f t="shared" si="88"/>
        <v/>
      </c>
      <c r="JR41" s="73" t="str">
        <f t="shared" si="88"/>
        <v/>
      </c>
      <c r="JS41" s="73" t="str">
        <f t="shared" si="88"/>
        <v/>
      </c>
      <c r="JT41" s="73" t="str">
        <f t="shared" si="88"/>
        <v/>
      </c>
      <c r="JU41" s="73" t="str">
        <f t="shared" si="88"/>
        <v/>
      </c>
      <c r="JV41" s="73" t="str">
        <f t="shared" si="88"/>
        <v/>
      </c>
      <c r="JW41" s="73" t="str">
        <f t="shared" si="88"/>
        <v/>
      </c>
      <c r="JX41" s="73" t="str">
        <f t="shared" si="88"/>
        <v/>
      </c>
      <c r="JY41" s="73" t="str">
        <f t="shared" si="88"/>
        <v/>
      </c>
      <c r="JZ41" s="73" t="str">
        <f t="shared" si="88"/>
        <v/>
      </c>
      <c r="KA41" s="73" t="str">
        <f t="shared" si="88"/>
        <v/>
      </c>
      <c r="KB41" s="73" t="str">
        <f t="shared" si="88"/>
        <v/>
      </c>
      <c r="KC41" s="73" t="str">
        <f t="shared" si="88"/>
        <v/>
      </c>
      <c r="KD41" s="73" t="str">
        <f t="shared" si="88"/>
        <v/>
      </c>
      <c r="KE41" s="73" t="str">
        <f t="shared" si="88"/>
        <v/>
      </c>
      <c r="KF41" s="73" t="str">
        <f t="shared" si="88"/>
        <v/>
      </c>
      <c r="KG41" s="73" t="str">
        <f t="shared" si="88"/>
        <v/>
      </c>
      <c r="KH41" s="73" t="str">
        <f t="shared" si="88"/>
        <v/>
      </c>
      <c r="KI41" s="73" t="str">
        <f t="shared" si="88"/>
        <v/>
      </c>
      <c r="KJ41" s="73" t="str">
        <f t="shared" si="88"/>
        <v/>
      </c>
      <c r="KK41" s="73" t="str">
        <f t="shared" si="88"/>
        <v/>
      </c>
      <c r="KL41" s="73" t="str">
        <f t="shared" si="88"/>
        <v/>
      </c>
      <c r="KM41" s="73" t="str">
        <f t="shared" si="88"/>
        <v/>
      </c>
      <c r="KN41" s="73" t="str">
        <f t="shared" si="88"/>
        <v/>
      </c>
      <c r="KO41" s="73" t="str">
        <f t="shared" si="88"/>
        <v/>
      </c>
      <c r="KP41" s="73" t="str">
        <f t="shared" si="88"/>
        <v/>
      </c>
      <c r="KQ41" s="73" t="str">
        <f t="shared" si="88"/>
        <v/>
      </c>
      <c r="KR41" s="73" t="str">
        <f t="shared" si="88"/>
        <v/>
      </c>
      <c r="KS41" s="73" t="str">
        <f t="shared" si="88"/>
        <v/>
      </c>
      <c r="KT41" s="73" t="str">
        <f t="shared" si="88"/>
        <v/>
      </c>
      <c r="KU41" s="73" t="str">
        <f t="shared" si="88"/>
        <v/>
      </c>
      <c r="KV41" s="73" t="str">
        <f t="shared" si="88"/>
        <v/>
      </c>
      <c r="KW41" s="73" t="str">
        <f t="shared" si="88"/>
        <v/>
      </c>
      <c r="KX41" s="73" t="str">
        <f t="shared" si="88"/>
        <v/>
      </c>
      <c r="KY41" s="73" t="str">
        <f t="shared" si="88"/>
        <v/>
      </c>
      <c r="KZ41" s="73" t="str">
        <f t="shared" si="88"/>
        <v/>
      </c>
      <c r="LA41" s="73" t="str">
        <f t="shared" si="88"/>
        <v/>
      </c>
      <c r="LB41" s="73" t="str">
        <f t="shared" si="88"/>
        <v/>
      </c>
      <c r="LC41" s="73" t="str">
        <f t="shared" si="88"/>
        <v/>
      </c>
      <c r="LD41" s="73" t="str">
        <f t="shared" si="88"/>
        <v/>
      </c>
      <c r="LE41" s="73" t="str">
        <f t="shared" si="88"/>
        <v/>
      </c>
      <c r="LF41" s="73" t="str">
        <f t="shared" si="88"/>
        <v/>
      </c>
      <c r="LG41" s="73" t="str">
        <f t="shared" si="88"/>
        <v/>
      </c>
      <c r="LH41" s="73" t="str">
        <f t="shared" si="88"/>
        <v/>
      </c>
      <c r="LI41" s="73" t="str">
        <f t="shared" si="88"/>
        <v/>
      </c>
      <c r="LJ41" s="73" t="str">
        <f t="shared" si="88"/>
        <v/>
      </c>
      <c r="LK41" s="73" t="str">
        <f t="shared" si="88"/>
        <v/>
      </c>
      <c r="LL41" s="73" t="str">
        <f t="shared" si="88"/>
        <v/>
      </c>
      <c r="LM41" s="73" t="str">
        <f t="shared" si="88"/>
        <v/>
      </c>
      <c r="LN41" s="73" t="str">
        <f t="shared" ref="LN41:ND41" si="89">IFERROR(LN17/LN10,"")</f>
        <v/>
      </c>
      <c r="LO41" s="73" t="str">
        <f t="shared" si="89"/>
        <v/>
      </c>
      <c r="LP41" s="73" t="str">
        <f t="shared" si="89"/>
        <v/>
      </c>
      <c r="LQ41" s="73" t="str">
        <f t="shared" si="89"/>
        <v/>
      </c>
      <c r="LR41" s="73" t="str">
        <f t="shared" si="89"/>
        <v/>
      </c>
      <c r="LS41" s="73" t="str">
        <f t="shared" si="89"/>
        <v/>
      </c>
      <c r="LT41" s="73" t="str">
        <f t="shared" si="89"/>
        <v/>
      </c>
      <c r="LU41" s="73" t="str">
        <f t="shared" si="89"/>
        <v/>
      </c>
      <c r="LV41" s="73" t="str">
        <f t="shared" si="89"/>
        <v/>
      </c>
      <c r="LW41" s="73" t="str">
        <f t="shared" si="89"/>
        <v/>
      </c>
      <c r="LX41" s="73" t="str">
        <f t="shared" si="89"/>
        <v/>
      </c>
      <c r="LY41" s="73" t="str">
        <f t="shared" si="89"/>
        <v/>
      </c>
      <c r="LZ41" s="73" t="str">
        <f t="shared" si="89"/>
        <v/>
      </c>
      <c r="MA41" s="73" t="str">
        <f t="shared" si="89"/>
        <v/>
      </c>
      <c r="MB41" s="73" t="str">
        <f t="shared" si="89"/>
        <v/>
      </c>
      <c r="MC41" s="73" t="str">
        <f t="shared" si="89"/>
        <v/>
      </c>
      <c r="MD41" s="73" t="str">
        <f t="shared" si="89"/>
        <v/>
      </c>
      <c r="ME41" s="73" t="str">
        <f t="shared" si="89"/>
        <v/>
      </c>
      <c r="MF41" s="73" t="str">
        <f t="shared" si="89"/>
        <v/>
      </c>
      <c r="MG41" s="73" t="str">
        <f t="shared" si="89"/>
        <v/>
      </c>
      <c r="MH41" s="73" t="str">
        <f t="shared" si="89"/>
        <v/>
      </c>
      <c r="MI41" s="73" t="str">
        <f t="shared" si="89"/>
        <v/>
      </c>
      <c r="MJ41" s="73" t="str">
        <f t="shared" si="89"/>
        <v/>
      </c>
      <c r="MK41" s="73" t="str">
        <f t="shared" si="89"/>
        <v/>
      </c>
      <c r="ML41" s="73" t="str">
        <f t="shared" si="89"/>
        <v/>
      </c>
      <c r="MM41" s="73" t="str">
        <f t="shared" si="89"/>
        <v/>
      </c>
      <c r="MN41" s="73" t="str">
        <f t="shared" si="89"/>
        <v/>
      </c>
      <c r="MO41" s="73" t="str">
        <f t="shared" si="89"/>
        <v/>
      </c>
      <c r="MP41" s="73" t="str">
        <f t="shared" si="89"/>
        <v/>
      </c>
      <c r="MQ41" s="73" t="str">
        <f t="shared" si="89"/>
        <v/>
      </c>
      <c r="MR41" s="73" t="str">
        <f t="shared" si="89"/>
        <v/>
      </c>
      <c r="MS41" s="73" t="str">
        <f t="shared" si="89"/>
        <v/>
      </c>
      <c r="MT41" s="73" t="str">
        <f t="shared" si="89"/>
        <v/>
      </c>
      <c r="MU41" s="73" t="str">
        <f t="shared" si="89"/>
        <v/>
      </c>
      <c r="MV41" s="73" t="str">
        <f t="shared" si="89"/>
        <v/>
      </c>
      <c r="MW41" s="73" t="str">
        <f t="shared" si="89"/>
        <v/>
      </c>
      <c r="MX41" s="73" t="str">
        <f t="shared" si="89"/>
        <v/>
      </c>
      <c r="MY41" s="73" t="str">
        <f t="shared" si="89"/>
        <v/>
      </c>
      <c r="MZ41" s="73" t="str">
        <f t="shared" si="89"/>
        <v/>
      </c>
      <c r="NA41" s="73" t="str">
        <f t="shared" si="89"/>
        <v/>
      </c>
      <c r="NB41" s="73" t="str">
        <f t="shared" si="89"/>
        <v/>
      </c>
      <c r="NC41" s="73" t="str">
        <f t="shared" si="89"/>
        <v/>
      </c>
      <c r="ND41" s="73" t="str">
        <f t="shared" si="89"/>
        <v/>
      </c>
    </row>
    <row r="42" spans="1:368" x14ac:dyDescent="0.35">
      <c r="A42" s="72" t="s">
        <v>12</v>
      </c>
      <c r="D42" s="73"/>
      <c r="E42" s="73">
        <f>IFERROR((E17+E18)/E10,"")</f>
        <v>0.6</v>
      </c>
      <c r="F42" s="73">
        <f t="shared" ref="F42:BQ42" si="90">IFERROR((F17+F18)/F10,"")</f>
        <v>0.6875</v>
      </c>
      <c r="G42" s="73">
        <f t="shared" si="90"/>
        <v>0.7857142857142857</v>
      </c>
      <c r="H42" s="73">
        <f t="shared" si="90"/>
        <v>1</v>
      </c>
      <c r="I42" s="73" t="str">
        <f t="shared" si="90"/>
        <v/>
      </c>
      <c r="J42" s="73" t="str">
        <f t="shared" si="90"/>
        <v/>
      </c>
      <c r="K42" s="73" t="str">
        <f t="shared" si="90"/>
        <v/>
      </c>
      <c r="L42" s="73">
        <v>0.6</v>
      </c>
      <c r="M42" s="73">
        <v>0.6875</v>
      </c>
      <c r="N42" s="73">
        <v>0.7857142857142857</v>
      </c>
      <c r="O42" s="73">
        <v>1</v>
      </c>
      <c r="P42" s="73" t="s">
        <v>131</v>
      </c>
      <c r="Q42" s="73" t="str">
        <f t="shared" si="90"/>
        <v/>
      </c>
      <c r="R42" s="73" t="str">
        <f t="shared" si="90"/>
        <v/>
      </c>
      <c r="S42" s="73">
        <v>0.6</v>
      </c>
      <c r="T42" s="73">
        <v>0.6875</v>
      </c>
      <c r="U42" s="73">
        <v>0.7857142857142857</v>
      </c>
      <c r="V42" s="73">
        <v>1</v>
      </c>
      <c r="W42" s="73" t="s">
        <v>131</v>
      </c>
      <c r="X42" s="73" t="str">
        <f t="shared" si="90"/>
        <v/>
      </c>
      <c r="Y42" s="73" t="str">
        <f t="shared" si="90"/>
        <v/>
      </c>
      <c r="Z42" s="73">
        <v>0.6</v>
      </c>
      <c r="AA42" s="73">
        <v>0.6875</v>
      </c>
      <c r="AB42" s="73">
        <v>0.7857142857142857</v>
      </c>
      <c r="AC42" s="73">
        <v>1</v>
      </c>
      <c r="AD42" s="73" t="s">
        <v>131</v>
      </c>
      <c r="AE42" s="73" t="str">
        <f t="shared" si="90"/>
        <v/>
      </c>
      <c r="AF42" s="73" t="str">
        <f t="shared" si="90"/>
        <v/>
      </c>
      <c r="AG42" s="73">
        <v>0.6</v>
      </c>
      <c r="AH42" s="73">
        <v>0.6875</v>
      </c>
      <c r="AI42" s="73">
        <v>0.7857142857142857</v>
      </c>
      <c r="AJ42" s="73">
        <v>1</v>
      </c>
      <c r="AK42" s="73" t="s">
        <v>131</v>
      </c>
      <c r="AL42" s="73" t="str">
        <f t="shared" si="90"/>
        <v/>
      </c>
      <c r="AM42" s="73" t="str">
        <f t="shared" si="90"/>
        <v/>
      </c>
      <c r="AN42" s="73" t="str">
        <f t="shared" si="90"/>
        <v/>
      </c>
      <c r="AO42" s="73" t="str">
        <f t="shared" si="90"/>
        <v/>
      </c>
      <c r="AP42" s="73" t="str">
        <f t="shared" si="90"/>
        <v/>
      </c>
      <c r="AQ42" s="73" t="str">
        <f t="shared" si="90"/>
        <v/>
      </c>
      <c r="AR42" s="73" t="str">
        <f t="shared" si="90"/>
        <v/>
      </c>
      <c r="AS42" s="73" t="str">
        <f t="shared" si="90"/>
        <v/>
      </c>
      <c r="AT42" s="73" t="str">
        <f t="shared" si="90"/>
        <v/>
      </c>
      <c r="AU42" s="73" t="str">
        <f t="shared" si="90"/>
        <v/>
      </c>
      <c r="AV42" s="73" t="str">
        <f t="shared" si="90"/>
        <v/>
      </c>
      <c r="AW42" s="73" t="str">
        <f t="shared" si="90"/>
        <v/>
      </c>
      <c r="AX42" s="73" t="str">
        <f t="shared" si="90"/>
        <v/>
      </c>
      <c r="AY42" s="73" t="str">
        <f t="shared" si="90"/>
        <v/>
      </c>
      <c r="AZ42" s="73" t="str">
        <f t="shared" si="90"/>
        <v/>
      </c>
      <c r="BA42" s="73" t="str">
        <f t="shared" si="90"/>
        <v/>
      </c>
      <c r="BB42" s="73" t="str">
        <f t="shared" si="90"/>
        <v/>
      </c>
      <c r="BC42" s="73" t="str">
        <f t="shared" si="90"/>
        <v/>
      </c>
      <c r="BD42" s="73" t="str">
        <f t="shared" si="90"/>
        <v/>
      </c>
      <c r="BE42" s="73" t="str">
        <f t="shared" si="90"/>
        <v/>
      </c>
      <c r="BF42" s="73" t="str">
        <f t="shared" si="90"/>
        <v/>
      </c>
      <c r="BG42" s="73" t="str">
        <f t="shared" si="90"/>
        <v/>
      </c>
      <c r="BH42" s="73" t="str">
        <f t="shared" si="90"/>
        <v/>
      </c>
      <c r="BI42" s="73" t="str">
        <f t="shared" si="90"/>
        <v/>
      </c>
      <c r="BJ42" s="73" t="str">
        <f t="shared" si="90"/>
        <v/>
      </c>
      <c r="BK42" s="73" t="str">
        <f t="shared" si="90"/>
        <v/>
      </c>
      <c r="BL42" s="73" t="str">
        <f t="shared" si="90"/>
        <v/>
      </c>
      <c r="BM42" s="73" t="str">
        <f t="shared" si="90"/>
        <v/>
      </c>
      <c r="BN42" s="73" t="str">
        <f t="shared" si="90"/>
        <v/>
      </c>
      <c r="BO42" s="73" t="str">
        <f t="shared" si="90"/>
        <v/>
      </c>
      <c r="BP42" s="73" t="str">
        <f t="shared" si="90"/>
        <v/>
      </c>
      <c r="BQ42" s="73" t="str">
        <f t="shared" si="90"/>
        <v/>
      </c>
      <c r="BR42" s="73" t="str">
        <f t="shared" ref="BR42:EC42" si="91">IFERROR((BR17+BR18)/BR10,"")</f>
        <v/>
      </c>
      <c r="BS42" s="73" t="str">
        <f t="shared" si="91"/>
        <v/>
      </c>
      <c r="BT42" s="73" t="str">
        <f t="shared" si="91"/>
        <v/>
      </c>
      <c r="BU42" s="73" t="str">
        <f t="shared" si="91"/>
        <v/>
      </c>
      <c r="BV42" s="73" t="str">
        <f t="shared" si="91"/>
        <v/>
      </c>
      <c r="BW42" s="73" t="str">
        <f t="shared" si="91"/>
        <v/>
      </c>
      <c r="BX42" s="73" t="str">
        <f t="shared" si="91"/>
        <v/>
      </c>
      <c r="BY42" s="73" t="str">
        <f t="shared" si="91"/>
        <v/>
      </c>
      <c r="BZ42" s="73" t="str">
        <f t="shared" si="91"/>
        <v/>
      </c>
      <c r="CA42" s="73" t="str">
        <f t="shared" si="91"/>
        <v/>
      </c>
      <c r="CB42" s="73" t="str">
        <f t="shared" si="91"/>
        <v/>
      </c>
      <c r="CC42" s="73" t="str">
        <f t="shared" si="91"/>
        <v/>
      </c>
      <c r="CD42" s="73" t="str">
        <f t="shared" si="91"/>
        <v/>
      </c>
      <c r="CE42" s="73" t="str">
        <f t="shared" si="91"/>
        <v/>
      </c>
      <c r="CF42" s="73" t="str">
        <f t="shared" si="91"/>
        <v/>
      </c>
      <c r="CG42" s="73" t="str">
        <f t="shared" si="91"/>
        <v/>
      </c>
      <c r="CH42" s="73" t="str">
        <f t="shared" si="91"/>
        <v/>
      </c>
      <c r="CI42" s="73" t="str">
        <f t="shared" si="91"/>
        <v/>
      </c>
      <c r="CJ42" s="73" t="str">
        <f t="shared" si="91"/>
        <v/>
      </c>
      <c r="CK42" s="73" t="str">
        <f t="shared" si="91"/>
        <v/>
      </c>
      <c r="CL42" s="73" t="str">
        <f t="shared" si="91"/>
        <v/>
      </c>
      <c r="CM42" s="73" t="str">
        <f t="shared" si="91"/>
        <v/>
      </c>
      <c r="CN42" s="73" t="str">
        <f t="shared" si="91"/>
        <v/>
      </c>
      <c r="CO42" s="73" t="str">
        <f t="shared" si="91"/>
        <v/>
      </c>
      <c r="CP42" s="73" t="str">
        <f t="shared" si="91"/>
        <v/>
      </c>
      <c r="CQ42" s="73" t="str">
        <f t="shared" si="91"/>
        <v/>
      </c>
      <c r="CR42" s="73" t="str">
        <f t="shared" si="91"/>
        <v/>
      </c>
      <c r="CS42" s="73" t="str">
        <f t="shared" si="91"/>
        <v/>
      </c>
      <c r="CT42" s="73" t="str">
        <f t="shared" si="91"/>
        <v/>
      </c>
      <c r="CU42" s="73" t="str">
        <f t="shared" si="91"/>
        <v/>
      </c>
      <c r="CV42" s="73" t="str">
        <f t="shared" si="91"/>
        <v/>
      </c>
      <c r="CW42" s="73" t="str">
        <f t="shared" si="91"/>
        <v/>
      </c>
      <c r="CX42" s="73" t="str">
        <f t="shared" si="91"/>
        <v/>
      </c>
      <c r="CY42" s="73" t="str">
        <f t="shared" si="91"/>
        <v/>
      </c>
      <c r="CZ42" s="73" t="str">
        <f t="shared" si="91"/>
        <v/>
      </c>
      <c r="DA42" s="73" t="str">
        <f t="shared" si="91"/>
        <v/>
      </c>
      <c r="DB42" s="73" t="str">
        <f t="shared" si="91"/>
        <v/>
      </c>
      <c r="DC42" s="73" t="str">
        <f t="shared" si="91"/>
        <v/>
      </c>
      <c r="DD42" s="73" t="str">
        <f t="shared" si="91"/>
        <v/>
      </c>
      <c r="DE42" s="73" t="str">
        <f t="shared" si="91"/>
        <v/>
      </c>
      <c r="DF42" s="73" t="str">
        <f t="shared" si="91"/>
        <v/>
      </c>
      <c r="DG42" s="73" t="str">
        <f t="shared" si="91"/>
        <v/>
      </c>
      <c r="DH42" s="73" t="str">
        <f t="shared" si="91"/>
        <v/>
      </c>
      <c r="DI42" s="73" t="str">
        <f t="shared" si="91"/>
        <v/>
      </c>
      <c r="DJ42" s="73" t="str">
        <f t="shared" si="91"/>
        <v/>
      </c>
      <c r="DK42" s="73" t="str">
        <f t="shared" si="91"/>
        <v/>
      </c>
      <c r="DL42" s="73" t="str">
        <f t="shared" si="91"/>
        <v/>
      </c>
      <c r="DM42" s="73" t="str">
        <f t="shared" si="91"/>
        <v/>
      </c>
      <c r="DN42" s="73" t="str">
        <f t="shared" si="91"/>
        <v/>
      </c>
      <c r="DO42" s="73" t="str">
        <f t="shared" si="91"/>
        <v/>
      </c>
      <c r="DP42" s="73" t="str">
        <f t="shared" si="91"/>
        <v/>
      </c>
      <c r="DQ42" s="73" t="str">
        <f t="shared" si="91"/>
        <v/>
      </c>
      <c r="DR42" s="73" t="str">
        <f t="shared" si="91"/>
        <v/>
      </c>
      <c r="DS42" s="73" t="str">
        <f t="shared" si="91"/>
        <v/>
      </c>
      <c r="DT42" s="73" t="str">
        <f t="shared" si="91"/>
        <v/>
      </c>
      <c r="DU42" s="73" t="str">
        <f t="shared" si="91"/>
        <v/>
      </c>
      <c r="DV42" s="73" t="str">
        <f t="shared" si="91"/>
        <v/>
      </c>
      <c r="DW42" s="73" t="str">
        <f t="shared" si="91"/>
        <v/>
      </c>
      <c r="DX42" s="73" t="str">
        <f t="shared" si="91"/>
        <v/>
      </c>
      <c r="DY42" s="73" t="str">
        <f t="shared" si="91"/>
        <v/>
      </c>
      <c r="DZ42" s="73" t="str">
        <f t="shared" si="91"/>
        <v/>
      </c>
      <c r="EA42" s="73" t="str">
        <f t="shared" si="91"/>
        <v/>
      </c>
      <c r="EB42" s="73" t="str">
        <f t="shared" si="91"/>
        <v/>
      </c>
      <c r="EC42" s="73" t="str">
        <f t="shared" si="91"/>
        <v/>
      </c>
      <c r="ED42" s="73" t="str">
        <f t="shared" ref="ED42:GO42" si="92">IFERROR((ED17+ED18)/ED10,"")</f>
        <v/>
      </c>
      <c r="EE42" s="73" t="str">
        <f t="shared" si="92"/>
        <v/>
      </c>
      <c r="EF42" s="73" t="str">
        <f t="shared" si="92"/>
        <v/>
      </c>
      <c r="EG42" s="73" t="str">
        <f t="shared" si="92"/>
        <v/>
      </c>
      <c r="EH42" s="73" t="str">
        <f t="shared" si="92"/>
        <v/>
      </c>
      <c r="EI42" s="73" t="str">
        <f t="shared" si="92"/>
        <v/>
      </c>
      <c r="EJ42" s="73" t="str">
        <f t="shared" si="92"/>
        <v/>
      </c>
      <c r="EK42" s="73" t="str">
        <f t="shared" si="92"/>
        <v/>
      </c>
      <c r="EL42" s="73" t="str">
        <f t="shared" si="92"/>
        <v/>
      </c>
      <c r="EM42" s="73" t="str">
        <f t="shared" si="92"/>
        <v/>
      </c>
      <c r="EN42" s="73" t="str">
        <f t="shared" si="92"/>
        <v/>
      </c>
      <c r="EO42" s="73" t="str">
        <f t="shared" si="92"/>
        <v/>
      </c>
      <c r="EP42" s="73" t="str">
        <f t="shared" si="92"/>
        <v/>
      </c>
      <c r="EQ42" s="73" t="str">
        <f t="shared" si="92"/>
        <v/>
      </c>
      <c r="ER42" s="73" t="str">
        <f t="shared" si="92"/>
        <v/>
      </c>
      <c r="ES42" s="73" t="str">
        <f t="shared" si="92"/>
        <v/>
      </c>
      <c r="ET42" s="73" t="str">
        <f t="shared" si="92"/>
        <v/>
      </c>
      <c r="EU42" s="73" t="str">
        <f t="shared" si="92"/>
        <v/>
      </c>
      <c r="EV42" s="73" t="str">
        <f t="shared" si="92"/>
        <v/>
      </c>
      <c r="EW42" s="73" t="str">
        <f t="shared" si="92"/>
        <v/>
      </c>
      <c r="EX42" s="73" t="str">
        <f t="shared" si="92"/>
        <v/>
      </c>
      <c r="EY42" s="73" t="str">
        <f t="shared" si="92"/>
        <v/>
      </c>
      <c r="EZ42" s="73" t="str">
        <f t="shared" si="92"/>
        <v/>
      </c>
      <c r="FA42" s="73" t="str">
        <f t="shared" si="92"/>
        <v/>
      </c>
      <c r="FB42" s="73" t="str">
        <f t="shared" si="92"/>
        <v/>
      </c>
      <c r="FC42" s="73" t="str">
        <f t="shared" si="92"/>
        <v/>
      </c>
      <c r="FD42" s="73" t="str">
        <f t="shared" si="92"/>
        <v/>
      </c>
      <c r="FE42" s="73" t="str">
        <f t="shared" si="92"/>
        <v/>
      </c>
      <c r="FF42" s="73" t="str">
        <f t="shared" si="92"/>
        <v/>
      </c>
      <c r="FG42" s="73" t="str">
        <f t="shared" si="92"/>
        <v/>
      </c>
      <c r="FH42" s="73" t="str">
        <f t="shared" si="92"/>
        <v/>
      </c>
      <c r="FI42" s="73" t="str">
        <f t="shared" si="92"/>
        <v/>
      </c>
      <c r="FJ42" s="73" t="str">
        <f t="shared" si="92"/>
        <v/>
      </c>
      <c r="FK42" s="73" t="str">
        <f t="shared" si="92"/>
        <v/>
      </c>
      <c r="FL42" s="73" t="str">
        <f t="shared" si="92"/>
        <v/>
      </c>
      <c r="FM42" s="73" t="str">
        <f t="shared" si="92"/>
        <v/>
      </c>
      <c r="FN42" s="73" t="str">
        <f t="shared" si="92"/>
        <v/>
      </c>
      <c r="FO42" s="73" t="str">
        <f t="shared" si="92"/>
        <v/>
      </c>
      <c r="FP42" s="73" t="str">
        <f t="shared" si="92"/>
        <v/>
      </c>
      <c r="FQ42" s="73" t="str">
        <f t="shared" si="92"/>
        <v/>
      </c>
      <c r="FR42" s="73" t="str">
        <f t="shared" si="92"/>
        <v/>
      </c>
      <c r="FS42" s="73" t="str">
        <f t="shared" si="92"/>
        <v/>
      </c>
      <c r="FT42" s="73" t="str">
        <f t="shared" si="92"/>
        <v/>
      </c>
      <c r="FU42" s="73" t="str">
        <f t="shared" si="92"/>
        <v/>
      </c>
      <c r="FV42" s="73" t="str">
        <f t="shared" si="92"/>
        <v/>
      </c>
      <c r="FW42" s="73" t="str">
        <f t="shared" si="92"/>
        <v/>
      </c>
      <c r="FX42" s="73" t="str">
        <f t="shared" si="92"/>
        <v/>
      </c>
      <c r="FY42" s="73" t="str">
        <f t="shared" si="92"/>
        <v/>
      </c>
      <c r="FZ42" s="73" t="str">
        <f t="shared" si="92"/>
        <v/>
      </c>
      <c r="GA42" s="73" t="str">
        <f t="shared" si="92"/>
        <v/>
      </c>
      <c r="GB42" s="73" t="str">
        <f t="shared" si="92"/>
        <v/>
      </c>
      <c r="GC42" s="73" t="str">
        <f t="shared" si="92"/>
        <v/>
      </c>
      <c r="GD42" s="73" t="str">
        <f t="shared" si="92"/>
        <v/>
      </c>
      <c r="GE42" s="73" t="str">
        <f t="shared" si="92"/>
        <v/>
      </c>
      <c r="GF42" s="73" t="str">
        <f t="shared" si="92"/>
        <v/>
      </c>
      <c r="GG42" s="73" t="str">
        <f t="shared" si="92"/>
        <v/>
      </c>
      <c r="GH42" s="73" t="str">
        <f t="shared" si="92"/>
        <v/>
      </c>
      <c r="GI42" s="73" t="str">
        <f t="shared" si="92"/>
        <v/>
      </c>
      <c r="GJ42" s="73" t="str">
        <f t="shared" si="92"/>
        <v/>
      </c>
      <c r="GK42" s="73" t="str">
        <f t="shared" si="92"/>
        <v/>
      </c>
      <c r="GL42" s="73" t="str">
        <f t="shared" si="92"/>
        <v/>
      </c>
      <c r="GM42" s="73" t="str">
        <f t="shared" si="92"/>
        <v/>
      </c>
      <c r="GN42" s="73" t="str">
        <f t="shared" si="92"/>
        <v/>
      </c>
      <c r="GO42" s="73" t="str">
        <f t="shared" si="92"/>
        <v/>
      </c>
      <c r="GP42" s="73" t="str">
        <f t="shared" ref="GP42:JA42" si="93">IFERROR((GP17+GP18)/GP10,"")</f>
        <v/>
      </c>
      <c r="GQ42" s="73" t="str">
        <f t="shared" si="93"/>
        <v/>
      </c>
      <c r="GR42" s="73" t="str">
        <f t="shared" si="93"/>
        <v/>
      </c>
      <c r="GS42" s="73" t="str">
        <f t="shared" si="93"/>
        <v/>
      </c>
      <c r="GT42" s="73" t="str">
        <f t="shared" si="93"/>
        <v/>
      </c>
      <c r="GU42" s="73" t="str">
        <f t="shared" si="93"/>
        <v/>
      </c>
      <c r="GV42" s="73" t="str">
        <f t="shared" si="93"/>
        <v/>
      </c>
      <c r="GW42" s="73" t="str">
        <f t="shared" si="93"/>
        <v/>
      </c>
      <c r="GX42" s="73" t="str">
        <f t="shared" si="93"/>
        <v/>
      </c>
      <c r="GY42" s="73" t="str">
        <f t="shared" si="93"/>
        <v/>
      </c>
      <c r="GZ42" s="73" t="str">
        <f t="shared" si="93"/>
        <v/>
      </c>
      <c r="HA42" s="73" t="str">
        <f t="shared" si="93"/>
        <v/>
      </c>
      <c r="HB42" s="73" t="str">
        <f t="shared" si="93"/>
        <v/>
      </c>
      <c r="HC42" s="73" t="str">
        <f t="shared" si="93"/>
        <v/>
      </c>
      <c r="HD42" s="73" t="str">
        <f t="shared" si="93"/>
        <v/>
      </c>
      <c r="HE42" s="73" t="str">
        <f t="shared" si="93"/>
        <v/>
      </c>
      <c r="HF42" s="73" t="str">
        <f t="shared" si="93"/>
        <v/>
      </c>
      <c r="HG42" s="73" t="str">
        <f t="shared" si="93"/>
        <v/>
      </c>
      <c r="HH42" s="73" t="str">
        <f t="shared" si="93"/>
        <v/>
      </c>
      <c r="HI42" s="73" t="str">
        <f t="shared" si="93"/>
        <v/>
      </c>
      <c r="HJ42" s="73" t="str">
        <f t="shared" si="93"/>
        <v/>
      </c>
      <c r="HK42" s="73" t="str">
        <f t="shared" si="93"/>
        <v/>
      </c>
      <c r="HL42" s="73" t="str">
        <f t="shared" si="93"/>
        <v/>
      </c>
      <c r="HM42" s="73" t="str">
        <f t="shared" si="93"/>
        <v/>
      </c>
      <c r="HN42" s="73" t="str">
        <f t="shared" si="93"/>
        <v/>
      </c>
      <c r="HO42" s="73" t="str">
        <f t="shared" si="93"/>
        <v/>
      </c>
      <c r="HP42" s="73" t="str">
        <f t="shared" si="93"/>
        <v/>
      </c>
      <c r="HQ42" s="73" t="str">
        <f t="shared" si="93"/>
        <v/>
      </c>
      <c r="HR42" s="73" t="str">
        <f t="shared" si="93"/>
        <v/>
      </c>
      <c r="HS42" s="73" t="str">
        <f t="shared" si="93"/>
        <v/>
      </c>
      <c r="HT42" s="73" t="str">
        <f t="shared" si="93"/>
        <v/>
      </c>
      <c r="HU42" s="73" t="str">
        <f t="shared" si="93"/>
        <v/>
      </c>
      <c r="HV42" s="73" t="str">
        <f t="shared" si="93"/>
        <v/>
      </c>
      <c r="HW42" s="73" t="str">
        <f t="shared" si="93"/>
        <v/>
      </c>
      <c r="HX42" s="73" t="str">
        <f t="shared" si="93"/>
        <v/>
      </c>
      <c r="HY42" s="73" t="str">
        <f t="shared" si="93"/>
        <v/>
      </c>
      <c r="HZ42" s="73" t="str">
        <f t="shared" si="93"/>
        <v/>
      </c>
      <c r="IA42" s="73" t="str">
        <f t="shared" si="93"/>
        <v/>
      </c>
      <c r="IB42" s="73" t="str">
        <f t="shared" si="93"/>
        <v/>
      </c>
      <c r="IC42" s="73" t="str">
        <f t="shared" si="93"/>
        <v/>
      </c>
      <c r="ID42" s="73" t="str">
        <f t="shared" si="93"/>
        <v/>
      </c>
      <c r="IE42" s="73" t="str">
        <f t="shared" si="93"/>
        <v/>
      </c>
      <c r="IF42" s="73" t="str">
        <f t="shared" si="93"/>
        <v/>
      </c>
      <c r="IG42" s="73" t="str">
        <f t="shared" si="93"/>
        <v/>
      </c>
      <c r="IH42" s="73" t="str">
        <f t="shared" si="93"/>
        <v/>
      </c>
      <c r="II42" s="73" t="str">
        <f t="shared" si="93"/>
        <v/>
      </c>
      <c r="IJ42" s="73" t="str">
        <f t="shared" si="93"/>
        <v/>
      </c>
      <c r="IK42" s="73" t="str">
        <f t="shared" si="93"/>
        <v/>
      </c>
      <c r="IL42" s="73" t="str">
        <f t="shared" si="93"/>
        <v/>
      </c>
      <c r="IM42" s="73" t="str">
        <f t="shared" si="93"/>
        <v/>
      </c>
      <c r="IN42" s="73" t="str">
        <f t="shared" si="93"/>
        <v/>
      </c>
      <c r="IO42" s="73" t="str">
        <f t="shared" si="93"/>
        <v/>
      </c>
      <c r="IP42" s="73" t="str">
        <f t="shared" si="93"/>
        <v/>
      </c>
      <c r="IQ42" s="73" t="str">
        <f t="shared" si="93"/>
        <v/>
      </c>
      <c r="IR42" s="73" t="str">
        <f t="shared" si="93"/>
        <v/>
      </c>
      <c r="IS42" s="73" t="str">
        <f t="shared" si="93"/>
        <v/>
      </c>
      <c r="IT42" s="73" t="str">
        <f t="shared" si="93"/>
        <v/>
      </c>
      <c r="IU42" s="73" t="str">
        <f t="shared" si="93"/>
        <v/>
      </c>
      <c r="IV42" s="73" t="str">
        <f t="shared" si="93"/>
        <v/>
      </c>
      <c r="IW42" s="73" t="str">
        <f t="shared" si="93"/>
        <v/>
      </c>
      <c r="IX42" s="73" t="str">
        <f t="shared" si="93"/>
        <v/>
      </c>
      <c r="IY42" s="73" t="str">
        <f t="shared" si="93"/>
        <v/>
      </c>
      <c r="IZ42" s="73" t="str">
        <f t="shared" si="93"/>
        <v/>
      </c>
      <c r="JA42" s="73" t="str">
        <f t="shared" si="93"/>
        <v/>
      </c>
      <c r="JB42" s="73" t="str">
        <f t="shared" ref="JB42:LM42" si="94">IFERROR((JB17+JB18)/JB10,"")</f>
        <v/>
      </c>
      <c r="JC42" s="73" t="str">
        <f t="shared" si="94"/>
        <v/>
      </c>
      <c r="JD42" s="73" t="str">
        <f t="shared" si="94"/>
        <v/>
      </c>
      <c r="JE42" s="73" t="str">
        <f t="shared" si="94"/>
        <v/>
      </c>
      <c r="JF42" s="73" t="str">
        <f t="shared" si="94"/>
        <v/>
      </c>
      <c r="JG42" s="73" t="str">
        <f t="shared" si="94"/>
        <v/>
      </c>
      <c r="JH42" s="73" t="str">
        <f t="shared" si="94"/>
        <v/>
      </c>
      <c r="JI42" s="73" t="str">
        <f t="shared" si="94"/>
        <v/>
      </c>
      <c r="JJ42" s="73" t="str">
        <f t="shared" si="94"/>
        <v/>
      </c>
      <c r="JK42" s="73" t="str">
        <f t="shared" si="94"/>
        <v/>
      </c>
      <c r="JL42" s="73" t="str">
        <f t="shared" si="94"/>
        <v/>
      </c>
      <c r="JM42" s="73" t="str">
        <f t="shared" si="94"/>
        <v/>
      </c>
      <c r="JN42" s="73" t="str">
        <f t="shared" si="94"/>
        <v/>
      </c>
      <c r="JO42" s="73" t="str">
        <f t="shared" si="94"/>
        <v/>
      </c>
      <c r="JP42" s="73" t="str">
        <f t="shared" si="94"/>
        <v/>
      </c>
      <c r="JQ42" s="73" t="str">
        <f t="shared" si="94"/>
        <v/>
      </c>
      <c r="JR42" s="73" t="str">
        <f t="shared" si="94"/>
        <v/>
      </c>
      <c r="JS42" s="73" t="str">
        <f t="shared" si="94"/>
        <v/>
      </c>
      <c r="JT42" s="73" t="str">
        <f t="shared" si="94"/>
        <v/>
      </c>
      <c r="JU42" s="73" t="str">
        <f t="shared" si="94"/>
        <v/>
      </c>
      <c r="JV42" s="73" t="str">
        <f t="shared" si="94"/>
        <v/>
      </c>
      <c r="JW42" s="73" t="str">
        <f t="shared" si="94"/>
        <v/>
      </c>
      <c r="JX42" s="73" t="str">
        <f t="shared" si="94"/>
        <v/>
      </c>
      <c r="JY42" s="73" t="str">
        <f t="shared" si="94"/>
        <v/>
      </c>
      <c r="JZ42" s="73" t="str">
        <f t="shared" si="94"/>
        <v/>
      </c>
      <c r="KA42" s="73" t="str">
        <f t="shared" si="94"/>
        <v/>
      </c>
      <c r="KB42" s="73" t="str">
        <f t="shared" si="94"/>
        <v/>
      </c>
      <c r="KC42" s="73" t="str">
        <f t="shared" si="94"/>
        <v/>
      </c>
      <c r="KD42" s="73" t="str">
        <f t="shared" si="94"/>
        <v/>
      </c>
      <c r="KE42" s="73" t="str">
        <f t="shared" si="94"/>
        <v/>
      </c>
      <c r="KF42" s="73" t="str">
        <f t="shared" si="94"/>
        <v/>
      </c>
      <c r="KG42" s="73" t="str">
        <f t="shared" si="94"/>
        <v/>
      </c>
      <c r="KH42" s="73" t="str">
        <f t="shared" si="94"/>
        <v/>
      </c>
      <c r="KI42" s="73" t="str">
        <f t="shared" si="94"/>
        <v/>
      </c>
      <c r="KJ42" s="73" t="str">
        <f t="shared" si="94"/>
        <v/>
      </c>
      <c r="KK42" s="73" t="str">
        <f t="shared" si="94"/>
        <v/>
      </c>
      <c r="KL42" s="73" t="str">
        <f t="shared" si="94"/>
        <v/>
      </c>
      <c r="KM42" s="73" t="str">
        <f t="shared" si="94"/>
        <v/>
      </c>
      <c r="KN42" s="73" t="str">
        <f t="shared" si="94"/>
        <v/>
      </c>
      <c r="KO42" s="73" t="str">
        <f t="shared" si="94"/>
        <v/>
      </c>
      <c r="KP42" s="73" t="str">
        <f t="shared" si="94"/>
        <v/>
      </c>
      <c r="KQ42" s="73" t="str">
        <f t="shared" si="94"/>
        <v/>
      </c>
      <c r="KR42" s="73" t="str">
        <f t="shared" si="94"/>
        <v/>
      </c>
      <c r="KS42" s="73" t="str">
        <f t="shared" si="94"/>
        <v/>
      </c>
      <c r="KT42" s="73" t="str">
        <f t="shared" si="94"/>
        <v/>
      </c>
      <c r="KU42" s="73" t="str">
        <f t="shared" si="94"/>
        <v/>
      </c>
      <c r="KV42" s="73" t="str">
        <f t="shared" si="94"/>
        <v/>
      </c>
      <c r="KW42" s="73" t="str">
        <f t="shared" si="94"/>
        <v/>
      </c>
      <c r="KX42" s="73" t="str">
        <f t="shared" si="94"/>
        <v/>
      </c>
      <c r="KY42" s="73" t="str">
        <f t="shared" si="94"/>
        <v/>
      </c>
      <c r="KZ42" s="73" t="str">
        <f t="shared" si="94"/>
        <v/>
      </c>
      <c r="LA42" s="73" t="str">
        <f t="shared" si="94"/>
        <v/>
      </c>
      <c r="LB42" s="73" t="str">
        <f t="shared" si="94"/>
        <v/>
      </c>
      <c r="LC42" s="73" t="str">
        <f t="shared" si="94"/>
        <v/>
      </c>
      <c r="LD42" s="73" t="str">
        <f t="shared" si="94"/>
        <v/>
      </c>
      <c r="LE42" s="73" t="str">
        <f t="shared" si="94"/>
        <v/>
      </c>
      <c r="LF42" s="73" t="str">
        <f t="shared" si="94"/>
        <v/>
      </c>
      <c r="LG42" s="73" t="str">
        <f t="shared" si="94"/>
        <v/>
      </c>
      <c r="LH42" s="73" t="str">
        <f t="shared" si="94"/>
        <v/>
      </c>
      <c r="LI42" s="73" t="str">
        <f t="shared" si="94"/>
        <v/>
      </c>
      <c r="LJ42" s="73" t="str">
        <f t="shared" si="94"/>
        <v/>
      </c>
      <c r="LK42" s="73" t="str">
        <f t="shared" si="94"/>
        <v/>
      </c>
      <c r="LL42" s="73" t="str">
        <f t="shared" si="94"/>
        <v/>
      </c>
      <c r="LM42" s="73" t="str">
        <f t="shared" si="94"/>
        <v/>
      </c>
      <c r="LN42" s="73" t="str">
        <f t="shared" ref="LN42:ND42" si="95">IFERROR((LN17+LN18)/LN10,"")</f>
        <v/>
      </c>
      <c r="LO42" s="73" t="str">
        <f t="shared" si="95"/>
        <v/>
      </c>
      <c r="LP42" s="73" t="str">
        <f t="shared" si="95"/>
        <v/>
      </c>
      <c r="LQ42" s="73" t="str">
        <f t="shared" si="95"/>
        <v/>
      </c>
      <c r="LR42" s="73" t="str">
        <f t="shared" si="95"/>
        <v/>
      </c>
      <c r="LS42" s="73" t="str">
        <f t="shared" si="95"/>
        <v/>
      </c>
      <c r="LT42" s="73" t="str">
        <f t="shared" si="95"/>
        <v/>
      </c>
      <c r="LU42" s="73" t="str">
        <f t="shared" si="95"/>
        <v/>
      </c>
      <c r="LV42" s="73" t="str">
        <f t="shared" si="95"/>
        <v/>
      </c>
      <c r="LW42" s="73" t="str">
        <f t="shared" si="95"/>
        <v/>
      </c>
      <c r="LX42" s="73" t="str">
        <f t="shared" si="95"/>
        <v/>
      </c>
      <c r="LY42" s="73" t="str">
        <f t="shared" si="95"/>
        <v/>
      </c>
      <c r="LZ42" s="73" t="str">
        <f t="shared" si="95"/>
        <v/>
      </c>
      <c r="MA42" s="73" t="str">
        <f t="shared" si="95"/>
        <v/>
      </c>
      <c r="MB42" s="73" t="str">
        <f t="shared" si="95"/>
        <v/>
      </c>
      <c r="MC42" s="73" t="str">
        <f t="shared" si="95"/>
        <v/>
      </c>
      <c r="MD42" s="73" t="str">
        <f t="shared" si="95"/>
        <v/>
      </c>
      <c r="ME42" s="73" t="str">
        <f t="shared" si="95"/>
        <v/>
      </c>
      <c r="MF42" s="73" t="str">
        <f t="shared" si="95"/>
        <v/>
      </c>
      <c r="MG42" s="73" t="str">
        <f t="shared" si="95"/>
        <v/>
      </c>
      <c r="MH42" s="73" t="str">
        <f t="shared" si="95"/>
        <v/>
      </c>
      <c r="MI42" s="73" t="str">
        <f t="shared" si="95"/>
        <v/>
      </c>
      <c r="MJ42" s="73" t="str">
        <f t="shared" si="95"/>
        <v/>
      </c>
      <c r="MK42" s="73" t="str">
        <f t="shared" si="95"/>
        <v/>
      </c>
      <c r="ML42" s="73" t="str">
        <f t="shared" si="95"/>
        <v/>
      </c>
      <c r="MM42" s="73" t="str">
        <f t="shared" si="95"/>
        <v/>
      </c>
      <c r="MN42" s="73" t="str">
        <f t="shared" si="95"/>
        <v/>
      </c>
      <c r="MO42" s="73" t="str">
        <f t="shared" si="95"/>
        <v/>
      </c>
      <c r="MP42" s="73" t="str">
        <f t="shared" si="95"/>
        <v/>
      </c>
      <c r="MQ42" s="73" t="str">
        <f t="shared" si="95"/>
        <v/>
      </c>
      <c r="MR42" s="73" t="str">
        <f t="shared" si="95"/>
        <v/>
      </c>
      <c r="MS42" s="73" t="str">
        <f t="shared" si="95"/>
        <v/>
      </c>
      <c r="MT42" s="73" t="str">
        <f t="shared" si="95"/>
        <v/>
      </c>
      <c r="MU42" s="73" t="str">
        <f t="shared" si="95"/>
        <v/>
      </c>
      <c r="MV42" s="73" t="str">
        <f t="shared" si="95"/>
        <v/>
      </c>
      <c r="MW42" s="73" t="str">
        <f t="shared" si="95"/>
        <v/>
      </c>
      <c r="MX42" s="73" t="str">
        <f t="shared" si="95"/>
        <v/>
      </c>
      <c r="MY42" s="73" t="str">
        <f t="shared" si="95"/>
        <v/>
      </c>
      <c r="MZ42" s="73" t="str">
        <f t="shared" si="95"/>
        <v/>
      </c>
      <c r="NA42" s="73" t="str">
        <f t="shared" si="95"/>
        <v/>
      </c>
      <c r="NB42" s="73" t="str">
        <f t="shared" si="95"/>
        <v/>
      </c>
      <c r="NC42" s="73" t="str">
        <f t="shared" si="95"/>
        <v/>
      </c>
      <c r="ND42" s="73" t="str">
        <f t="shared" si="95"/>
        <v/>
      </c>
    </row>
    <row r="43" spans="1:368" x14ac:dyDescent="0.35">
      <c r="A43" s="72" t="s">
        <v>14</v>
      </c>
      <c r="D43" s="73"/>
      <c r="E43" s="73">
        <f t="shared" ref="E43:J43" si="96">IFERROR((SUM(E17:E19)/E10),"")</f>
        <v>1</v>
      </c>
      <c r="F43" s="73">
        <f t="shared" si="96"/>
        <v>1</v>
      </c>
      <c r="G43" s="73">
        <f t="shared" si="96"/>
        <v>1</v>
      </c>
      <c r="H43" s="73">
        <f t="shared" si="96"/>
        <v>1</v>
      </c>
      <c r="I43" s="73" t="str">
        <f t="shared" si="96"/>
        <v/>
      </c>
      <c r="J43" s="73" t="str">
        <f t="shared" si="96"/>
        <v/>
      </c>
      <c r="K43" s="73" t="str">
        <f t="shared" ref="K43:BV43" si="97">IFERROR((SUM(K17:K19)/K10),"")</f>
        <v/>
      </c>
      <c r="L43" s="73">
        <v>1</v>
      </c>
      <c r="M43" s="73">
        <v>1</v>
      </c>
      <c r="N43" s="73">
        <v>1</v>
      </c>
      <c r="O43" s="73">
        <v>1</v>
      </c>
      <c r="P43" s="73" t="s">
        <v>131</v>
      </c>
      <c r="Q43" s="73" t="str">
        <f t="shared" si="97"/>
        <v/>
      </c>
      <c r="R43" s="73" t="str">
        <f t="shared" si="97"/>
        <v/>
      </c>
      <c r="S43" s="73">
        <v>1</v>
      </c>
      <c r="T43" s="73">
        <v>1</v>
      </c>
      <c r="U43" s="73">
        <v>1</v>
      </c>
      <c r="V43" s="73">
        <v>1</v>
      </c>
      <c r="W43" s="73" t="s">
        <v>131</v>
      </c>
      <c r="X43" s="73" t="str">
        <f t="shared" si="97"/>
        <v/>
      </c>
      <c r="Y43" s="73" t="str">
        <f t="shared" si="97"/>
        <v/>
      </c>
      <c r="Z43" s="73">
        <v>1</v>
      </c>
      <c r="AA43" s="73">
        <v>1</v>
      </c>
      <c r="AB43" s="73">
        <v>1</v>
      </c>
      <c r="AC43" s="73">
        <v>1</v>
      </c>
      <c r="AD43" s="73" t="s">
        <v>131</v>
      </c>
      <c r="AE43" s="73" t="str">
        <f t="shared" si="97"/>
        <v/>
      </c>
      <c r="AF43" s="73" t="str">
        <f t="shared" si="97"/>
        <v/>
      </c>
      <c r="AG43" s="73">
        <v>1</v>
      </c>
      <c r="AH43" s="73">
        <v>1</v>
      </c>
      <c r="AI43" s="73">
        <v>1</v>
      </c>
      <c r="AJ43" s="73">
        <v>1</v>
      </c>
      <c r="AK43" s="73" t="s">
        <v>131</v>
      </c>
      <c r="AL43" s="73" t="str">
        <f t="shared" si="97"/>
        <v/>
      </c>
      <c r="AM43" s="73" t="str">
        <f t="shared" si="97"/>
        <v/>
      </c>
      <c r="AN43" s="73" t="str">
        <f t="shared" si="97"/>
        <v/>
      </c>
      <c r="AO43" s="73" t="str">
        <f t="shared" si="97"/>
        <v/>
      </c>
      <c r="AP43" s="73" t="str">
        <f t="shared" si="97"/>
        <v/>
      </c>
      <c r="AQ43" s="73" t="str">
        <f t="shared" si="97"/>
        <v/>
      </c>
      <c r="AR43" s="73" t="str">
        <f t="shared" si="97"/>
        <v/>
      </c>
      <c r="AS43" s="73" t="str">
        <f t="shared" si="97"/>
        <v/>
      </c>
      <c r="AT43" s="73" t="str">
        <f t="shared" si="97"/>
        <v/>
      </c>
      <c r="AU43" s="73" t="str">
        <f t="shared" si="97"/>
        <v/>
      </c>
      <c r="AV43" s="73" t="str">
        <f t="shared" si="97"/>
        <v/>
      </c>
      <c r="AW43" s="73" t="str">
        <f t="shared" si="97"/>
        <v/>
      </c>
      <c r="AX43" s="73" t="str">
        <f t="shared" si="97"/>
        <v/>
      </c>
      <c r="AY43" s="73" t="str">
        <f t="shared" si="97"/>
        <v/>
      </c>
      <c r="AZ43" s="73" t="str">
        <f t="shared" si="97"/>
        <v/>
      </c>
      <c r="BA43" s="73" t="str">
        <f t="shared" si="97"/>
        <v/>
      </c>
      <c r="BB43" s="73" t="str">
        <f t="shared" si="97"/>
        <v/>
      </c>
      <c r="BC43" s="73" t="str">
        <f t="shared" si="97"/>
        <v/>
      </c>
      <c r="BD43" s="73" t="str">
        <f t="shared" si="97"/>
        <v/>
      </c>
      <c r="BE43" s="73" t="str">
        <f t="shared" si="97"/>
        <v/>
      </c>
      <c r="BF43" s="73" t="str">
        <f t="shared" si="97"/>
        <v/>
      </c>
      <c r="BG43" s="73" t="str">
        <f t="shared" si="97"/>
        <v/>
      </c>
      <c r="BH43" s="73" t="str">
        <f t="shared" si="97"/>
        <v/>
      </c>
      <c r="BI43" s="73" t="str">
        <f t="shared" si="97"/>
        <v/>
      </c>
      <c r="BJ43" s="73" t="str">
        <f t="shared" si="97"/>
        <v/>
      </c>
      <c r="BK43" s="73" t="str">
        <f t="shared" si="97"/>
        <v/>
      </c>
      <c r="BL43" s="73" t="str">
        <f t="shared" si="97"/>
        <v/>
      </c>
      <c r="BM43" s="73" t="str">
        <f t="shared" si="97"/>
        <v/>
      </c>
      <c r="BN43" s="73" t="str">
        <f t="shared" si="97"/>
        <v/>
      </c>
      <c r="BO43" s="73" t="str">
        <f t="shared" si="97"/>
        <v/>
      </c>
      <c r="BP43" s="73" t="str">
        <f t="shared" si="97"/>
        <v/>
      </c>
      <c r="BQ43" s="73" t="str">
        <f t="shared" si="97"/>
        <v/>
      </c>
      <c r="BR43" s="73" t="str">
        <f t="shared" si="97"/>
        <v/>
      </c>
      <c r="BS43" s="73" t="str">
        <f t="shared" si="97"/>
        <v/>
      </c>
      <c r="BT43" s="73" t="str">
        <f t="shared" si="97"/>
        <v/>
      </c>
      <c r="BU43" s="73" t="str">
        <f t="shared" si="97"/>
        <v/>
      </c>
      <c r="BV43" s="73" t="str">
        <f t="shared" si="97"/>
        <v/>
      </c>
      <c r="BW43" s="73" t="str">
        <f t="shared" ref="BW43:EH43" si="98">IFERROR((SUM(BW17:BW19)/BW10),"")</f>
        <v/>
      </c>
      <c r="BX43" s="73" t="str">
        <f t="shared" si="98"/>
        <v/>
      </c>
      <c r="BY43" s="73" t="str">
        <f t="shared" si="98"/>
        <v/>
      </c>
      <c r="BZ43" s="73" t="str">
        <f t="shared" si="98"/>
        <v/>
      </c>
      <c r="CA43" s="73" t="str">
        <f t="shared" si="98"/>
        <v/>
      </c>
      <c r="CB43" s="73" t="str">
        <f t="shared" si="98"/>
        <v/>
      </c>
      <c r="CC43" s="73" t="str">
        <f t="shared" si="98"/>
        <v/>
      </c>
      <c r="CD43" s="73" t="str">
        <f t="shared" si="98"/>
        <v/>
      </c>
      <c r="CE43" s="73" t="str">
        <f t="shared" si="98"/>
        <v/>
      </c>
      <c r="CF43" s="73" t="str">
        <f t="shared" si="98"/>
        <v/>
      </c>
      <c r="CG43" s="73" t="str">
        <f t="shared" si="98"/>
        <v/>
      </c>
      <c r="CH43" s="73" t="str">
        <f t="shared" si="98"/>
        <v/>
      </c>
      <c r="CI43" s="73" t="str">
        <f t="shared" si="98"/>
        <v/>
      </c>
      <c r="CJ43" s="73" t="str">
        <f t="shared" si="98"/>
        <v/>
      </c>
      <c r="CK43" s="73" t="str">
        <f t="shared" si="98"/>
        <v/>
      </c>
      <c r="CL43" s="73" t="str">
        <f t="shared" si="98"/>
        <v/>
      </c>
      <c r="CM43" s="73" t="str">
        <f t="shared" si="98"/>
        <v/>
      </c>
      <c r="CN43" s="73" t="str">
        <f t="shared" si="98"/>
        <v/>
      </c>
      <c r="CO43" s="73" t="str">
        <f t="shared" si="98"/>
        <v/>
      </c>
      <c r="CP43" s="73" t="str">
        <f t="shared" si="98"/>
        <v/>
      </c>
      <c r="CQ43" s="73" t="str">
        <f t="shared" si="98"/>
        <v/>
      </c>
      <c r="CR43" s="73" t="str">
        <f t="shared" si="98"/>
        <v/>
      </c>
      <c r="CS43" s="73" t="str">
        <f t="shared" si="98"/>
        <v/>
      </c>
      <c r="CT43" s="73" t="str">
        <f t="shared" si="98"/>
        <v/>
      </c>
      <c r="CU43" s="73" t="str">
        <f t="shared" si="98"/>
        <v/>
      </c>
      <c r="CV43" s="73" t="str">
        <f t="shared" si="98"/>
        <v/>
      </c>
      <c r="CW43" s="73" t="str">
        <f t="shared" si="98"/>
        <v/>
      </c>
      <c r="CX43" s="73" t="str">
        <f t="shared" si="98"/>
        <v/>
      </c>
      <c r="CY43" s="73" t="str">
        <f t="shared" si="98"/>
        <v/>
      </c>
      <c r="CZ43" s="73" t="str">
        <f t="shared" si="98"/>
        <v/>
      </c>
      <c r="DA43" s="73" t="str">
        <f t="shared" si="98"/>
        <v/>
      </c>
      <c r="DB43" s="73" t="str">
        <f t="shared" si="98"/>
        <v/>
      </c>
      <c r="DC43" s="73" t="str">
        <f t="shared" si="98"/>
        <v/>
      </c>
      <c r="DD43" s="73" t="str">
        <f t="shared" si="98"/>
        <v/>
      </c>
      <c r="DE43" s="73" t="str">
        <f t="shared" si="98"/>
        <v/>
      </c>
      <c r="DF43" s="73" t="str">
        <f t="shared" si="98"/>
        <v/>
      </c>
      <c r="DG43" s="73" t="str">
        <f t="shared" si="98"/>
        <v/>
      </c>
      <c r="DH43" s="73" t="str">
        <f t="shared" si="98"/>
        <v/>
      </c>
      <c r="DI43" s="73" t="str">
        <f t="shared" si="98"/>
        <v/>
      </c>
      <c r="DJ43" s="73" t="str">
        <f t="shared" si="98"/>
        <v/>
      </c>
      <c r="DK43" s="73" t="str">
        <f t="shared" si="98"/>
        <v/>
      </c>
      <c r="DL43" s="73" t="str">
        <f t="shared" si="98"/>
        <v/>
      </c>
      <c r="DM43" s="73" t="str">
        <f t="shared" si="98"/>
        <v/>
      </c>
      <c r="DN43" s="73" t="str">
        <f t="shared" si="98"/>
        <v/>
      </c>
      <c r="DO43" s="73" t="str">
        <f t="shared" si="98"/>
        <v/>
      </c>
      <c r="DP43" s="73" t="str">
        <f t="shared" si="98"/>
        <v/>
      </c>
      <c r="DQ43" s="73" t="str">
        <f t="shared" si="98"/>
        <v/>
      </c>
      <c r="DR43" s="73" t="str">
        <f t="shared" si="98"/>
        <v/>
      </c>
      <c r="DS43" s="73" t="str">
        <f t="shared" si="98"/>
        <v/>
      </c>
      <c r="DT43" s="73" t="str">
        <f t="shared" si="98"/>
        <v/>
      </c>
      <c r="DU43" s="73" t="str">
        <f t="shared" si="98"/>
        <v/>
      </c>
      <c r="DV43" s="73" t="str">
        <f t="shared" si="98"/>
        <v/>
      </c>
      <c r="DW43" s="73" t="str">
        <f t="shared" si="98"/>
        <v/>
      </c>
      <c r="DX43" s="73" t="str">
        <f t="shared" si="98"/>
        <v/>
      </c>
      <c r="DY43" s="73" t="str">
        <f t="shared" si="98"/>
        <v/>
      </c>
      <c r="DZ43" s="73" t="str">
        <f t="shared" si="98"/>
        <v/>
      </c>
      <c r="EA43" s="73" t="str">
        <f t="shared" si="98"/>
        <v/>
      </c>
      <c r="EB43" s="73" t="str">
        <f t="shared" si="98"/>
        <v/>
      </c>
      <c r="EC43" s="73" t="str">
        <f t="shared" si="98"/>
        <v/>
      </c>
      <c r="ED43" s="73" t="str">
        <f t="shared" si="98"/>
        <v/>
      </c>
      <c r="EE43" s="73" t="str">
        <f t="shared" si="98"/>
        <v/>
      </c>
      <c r="EF43" s="73" t="str">
        <f t="shared" si="98"/>
        <v/>
      </c>
      <c r="EG43" s="73" t="str">
        <f t="shared" si="98"/>
        <v/>
      </c>
      <c r="EH43" s="73" t="str">
        <f t="shared" si="98"/>
        <v/>
      </c>
      <c r="EI43" s="73" t="str">
        <f t="shared" ref="EI43:GT43" si="99">IFERROR((SUM(EI17:EI19)/EI10),"")</f>
        <v/>
      </c>
      <c r="EJ43" s="73" t="str">
        <f t="shared" si="99"/>
        <v/>
      </c>
      <c r="EK43" s="73" t="str">
        <f t="shared" si="99"/>
        <v/>
      </c>
      <c r="EL43" s="73" t="str">
        <f t="shared" si="99"/>
        <v/>
      </c>
      <c r="EM43" s="73" t="str">
        <f t="shared" si="99"/>
        <v/>
      </c>
      <c r="EN43" s="73" t="str">
        <f t="shared" si="99"/>
        <v/>
      </c>
      <c r="EO43" s="73" t="str">
        <f t="shared" si="99"/>
        <v/>
      </c>
      <c r="EP43" s="73" t="str">
        <f t="shared" si="99"/>
        <v/>
      </c>
      <c r="EQ43" s="73" t="str">
        <f t="shared" si="99"/>
        <v/>
      </c>
      <c r="ER43" s="73" t="str">
        <f t="shared" si="99"/>
        <v/>
      </c>
      <c r="ES43" s="73" t="str">
        <f t="shared" si="99"/>
        <v/>
      </c>
      <c r="ET43" s="73" t="str">
        <f t="shared" si="99"/>
        <v/>
      </c>
      <c r="EU43" s="73" t="str">
        <f t="shared" si="99"/>
        <v/>
      </c>
      <c r="EV43" s="73" t="str">
        <f t="shared" si="99"/>
        <v/>
      </c>
      <c r="EW43" s="73" t="str">
        <f t="shared" si="99"/>
        <v/>
      </c>
      <c r="EX43" s="73" t="str">
        <f t="shared" si="99"/>
        <v/>
      </c>
      <c r="EY43" s="73" t="str">
        <f t="shared" si="99"/>
        <v/>
      </c>
      <c r="EZ43" s="73" t="str">
        <f t="shared" si="99"/>
        <v/>
      </c>
      <c r="FA43" s="73" t="str">
        <f t="shared" si="99"/>
        <v/>
      </c>
      <c r="FB43" s="73" t="str">
        <f t="shared" si="99"/>
        <v/>
      </c>
      <c r="FC43" s="73" t="str">
        <f t="shared" si="99"/>
        <v/>
      </c>
      <c r="FD43" s="73" t="str">
        <f t="shared" si="99"/>
        <v/>
      </c>
      <c r="FE43" s="73" t="str">
        <f t="shared" si="99"/>
        <v/>
      </c>
      <c r="FF43" s="73" t="str">
        <f t="shared" si="99"/>
        <v/>
      </c>
      <c r="FG43" s="73" t="str">
        <f t="shared" si="99"/>
        <v/>
      </c>
      <c r="FH43" s="73" t="str">
        <f t="shared" si="99"/>
        <v/>
      </c>
      <c r="FI43" s="73" t="str">
        <f t="shared" si="99"/>
        <v/>
      </c>
      <c r="FJ43" s="73" t="str">
        <f t="shared" si="99"/>
        <v/>
      </c>
      <c r="FK43" s="73" t="str">
        <f t="shared" si="99"/>
        <v/>
      </c>
      <c r="FL43" s="73" t="str">
        <f t="shared" si="99"/>
        <v/>
      </c>
      <c r="FM43" s="73" t="str">
        <f t="shared" si="99"/>
        <v/>
      </c>
      <c r="FN43" s="73" t="str">
        <f t="shared" si="99"/>
        <v/>
      </c>
      <c r="FO43" s="73" t="str">
        <f t="shared" si="99"/>
        <v/>
      </c>
      <c r="FP43" s="73" t="str">
        <f t="shared" si="99"/>
        <v/>
      </c>
      <c r="FQ43" s="73" t="str">
        <f t="shared" si="99"/>
        <v/>
      </c>
      <c r="FR43" s="73" t="str">
        <f t="shared" si="99"/>
        <v/>
      </c>
      <c r="FS43" s="73" t="str">
        <f t="shared" si="99"/>
        <v/>
      </c>
      <c r="FT43" s="73" t="str">
        <f t="shared" si="99"/>
        <v/>
      </c>
      <c r="FU43" s="73" t="str">
        <f t="shared" si="99"/>
        <v/>
      </c>
      <c r="FV43" s="73" t="str">
        <f t="shared" si="99"/>
        <v/>
      </c>
      <c r="FW43" s="73" t="str">
        <f t="shared" si="99"/>
        <v/>
      </c>
      <c r="FX43" s="73" t="str">
        <f t="shared" si="99"/>
        <v/>
      </c>
      <c r="FY43" s="73" t="str">
        <f t="shared" si="99"/>
        <v/>
      </c>
      <c r="FZ43" s="73" t="str">
        <f t="shared" si="99"/>
        <v/>
      </c>
      <c r="GA43" s="73" t="str">
        <f t="shared" si="99"/>
        <v/>
      </c>
      <c r="GB43" s="73" t="str">
        <f t="shared" si="99"/>
        <v/>
      </c>
      <c r="GC43" s="73" t="str">
        <f t="shared" si="99"/>
        <v/>
      </c>
      <c r="GD43" s="73" t="str">
        <f t="shared" si="99"/>
        <v/>
      </c>
      <c r="GE43" s="73" t="str">
        <f t="shared" si="99"/>
        <v/>
      </c>
      <c r="GF43" s="73" t="str">
        <f t="shared" si="99"/>
        <v/>
      </c>
      <c r="GG43" s="73" t="str">
        <f t="shared" si="99"/>
        <v/>
      </c>
      <c r="GH43" s="73" t="str">
        <f t="shared" si="99"/>
        <v/>
      </c>
      <c r="GI43" s="73" t="str">
        <f t="shared" si="99"/>
        <v/>
      </c>
      <c r="GJ43" s="73" t="str">
        <f t="shared" si="99"/>
        <v/>
      </c>
      <c r="GK43" s="73" t="str">
        <f t="shared" si="99"/>
        <v/>
      </c>
      <c r="GL43" s="73" t="str">
        <f t="shared" si="99"/>
        <v/>
      </c>
      <c r="GM43" s="73" t="str">
        <f t="shared" si="99"/>
        <v/>
      </c>
      <c r="GN43" s="73" t="str">
        <f t="shared" si="99"/>
        <v/>
      </c>
      <c r="GO43" s="73" t="str">
        <f t="shared" si="99"/>
        <v/>
      </c>
      <c r="GP43" s="73" t="str">
        <f t="shared" si="99"/>
        <v/>
      </c>
      <c r="GQ43" s="73" t="str">
        <f t="shared" si="99"/>
        <v/>
      </c>
      <c r="GR43" s="73" t="str">
        <f t="shared" si="99"/>
        <v/>
      </c>
      <c r="GS43" s="73" t="str">
        <f t="shared" si="99"/>
        <v/>
      </c>
      <c r="GT43" s="73" t="str">
        <f t="shared" si="99"/>
        <v/>
      </c>
      <c r="GU43" s="73" t="str">
        <f t="shared" ref="GU43:JF43" si="100">IFERROR((SUM(GU17:GU19)/GU10),"")</f>
        <v/>
      </c>
      <c r="GV43" s="73" t="str">
        <f t="shared" si="100"/>
        <v/>
      </c>
      <c r="GW43" s="73" t="str">
        <f t="shared" si="100"/>
        <v/>
      </c>
      <c r="GX43" s="73" t="str">
        <f t="shared" si="100"/>
        <v/>
      </c>
      <c r="GY43" s="73" t="str">
        <f t="shared" si="100"/>
        <v/>
      </c>
      <c r="GZ43" s="73" t="str">
        <f t="shared" si="100"/>
        <v/>
      </c>
      <c r="HA43" s="73" t="str">
        <f t="shared" si="100"/>
        <v/>
      </c>
      <c r="HB43" s="73" t="str">
        <f t="shared" si="100"/>
        <v/>
      </c>
      <c r="HC43" s="73" t="str">
        <f t="shared" si="100"/>
        <v/>
      </c>
      <c r="HD43" s="73" t="str">
        <f t="shared" si="100"/>
        <v/>
      </c>
      <c r="HE43" s="73" t="str">
        <f t="shared" si="100"/>
        <v/>
      </c>
      <c r="HF43" s="73" t="str">
        <f t="shared" si="100"/>
        <v/>
      </c>
      <c r="HG43" s="73" t="str">
        <f t="shared" si="100"/>
        <v/>
      </c>
      <c r="HH43" s="73" t="str">
        <f t="shared" si="100"/>
        <v/>
      </c>
      <c r="HI43" s="73" t="str">
        <f>IFERROR((SUM(HI17:HI19)/HI10),"")</f>
        <v/>
      </c>
      <c r="HJ43" s="73" t="str">
        <f t="shared" si="100"/>
        <v/>
      </c>
      <c r="HK43" s="73" t="str">
        <f t="shared" si="100"/>
        <v/>
      </c>
      <c r="HL43" s="73" t="str">
        <f t="shared" si="100"/>
        <v/>
      </c>
      <c r="HM43" s="73" t="str">
        <f t="shared" si="100"/>
        <v/>
      </c>
      <c r="HN43" s="73" t="str">
        <f t="shared" si="100"/>
        <v/>
      </c>
      <c r="HO43" s="73" t="str">
        <f t="shared" si="100"/>
        <v/>
      </c>
      <c r="HP43" s="73" t="str">
        <f t="shared" si="100"/>
        <v/>
      </c>
      <c r="HQ43" s="73" t="str">
        <f t="shared" si="100"/>
        <v/>
      </c>
      <c r="HR43" s="73" t="str">
        <f t="shared" si="100"/>
        <v/>
      </c>
      <c r="HS43" s="73" t="str">
        <f t="shared" si="100"/>
        <v/>
      </c>
      <c r="HT43" s="73" t="str">
        <f t="shared" si="100"/>
        <v/>
      </c>
      <c r="HU43" s="73" t="str">
        <f t="shared" si="100"/>
        <v/>
      </c>
      <c r="HV43" s="73" t="str">
        <f t="shared" si="100"/>
        <v/>
      </c>
      <c r="HW43" s="73" t="str">
        <f t="shared" si="100"/>
        <v/>
      </c>
      <c r="HX43" s="73" t="str">
        <f t="shared" si="100"/>
        <v/>
      </c>
      <c r="HY43" s="73" t="str">
        <f t="shared" si="100"/>
        <v/>
      </c>
      <c r="HZ43" s="73" t="str">
        <f t="shared" si="100"/>
        <v/>
      </c>
      <c r="IA43" s="73" t="str">
        <f t="shared" si="100"/>
        <v/>
      </c>
      <c r="IB43" s="73" t="str">
        <f t="shared" si="100"/>
        <v/>
      </c>
      <c r="IC43" s="73" t="str">
        <f t="shared" si="100"/>
        <v/>
      </c>
      <c r="ID43" s="73" t="str">
        <f t="shared" si="100"/>
        <v/>
      </c>
      <c r="IE43" s="73" t="str">
        <f t="shared" si="100"/>
        <v/>
      </c>
      <c r="IF43" s="73" t="str">
        <f t="shared" si="100"/>
        <v/>
      </c>
      <c r="IG43" s="73" t="str">
        <f t="shared" si="100"/>
        <v/>
      </c>
      <c r="IH43" s="73" t="str">
        <f t="shared" si="100"/>
        <v/>
      </c>
      <c r="II43" s="73" t="str">
        <f t="shared" si="100"/>
        <v/>
      </c>
      <c r="IJ43" s="73" t="str">
        <f t="shared" si="100"/>
        <v/>
      </c>
      <c r="IK43" s="73" t="str">
        <f t="shared" si="100"/>
        <v/>
      </c>
      <c r="IL43" s="73" t="str">
        <f t="shared" si="100"/>
        <v/>
      </c>
      <c r="IM43" s="73" t="str">
        <f t="shared" si="100"/>
        <v/>
      </c>
      <c r="IN43" s="73" t="str">
        <f t="shared" si="100"/>
        <v/>
      </c>
      <c r="IO43" s="73" t="str">
        <f t="shared" si="100"/>
        <v/>
      </c>
      <c r="IP43" s="73" t="str">
        <f t="shared" si="100"/>
        <v/>
      </c>
      <c r="IQ43" s="73" t="str">
        <f t="shared" si="100"/>
        <v/>
      </c>
      <c r="IR43" s="73" t="str">
        <f t="shared" si="100"/>
        <v/>
      </c>
      <c r="IS43" s="73" t="str">
        <f t="shared" si="100"/>
        <v/>
      </c>
      <c r="IT43" s="73" t="str">
        <f t="shared" si="100"/>
        <v/>
      </c>
      <c r="IU43" s="73" t="str">
        <f t="shared" si="100"/>
        <v/>
      </c>
      <c r="IV43" s="73" t="str">
        <f t="shared" si="100"/>
        <v/>
      </c>
      <c r="IW43" s="73" t="str">
        <f t="shared" si="100"/>
        <v/>
      </c>
      <c r="IX43" s="73" t="str">
        <f t="shared" si="100"/>
        <v/>
      </c>
      <c r="IY43" s="73" t="str">
        <f t="shared" si="100"/>
        <v/>
      </c>
      <c r="IZ43" s="73" t="str">
        <f t="shared" si="100"/>
        <v/>
      </c>
      <c r="JA43" s="73" t="str">
        <f t="shared" si="100"/>
        <v/>
      </c>
      <c r="JB43" s="73" t="str">
        <f t="shared" si="100"/>
        <v/>
      </c>
      <c r="JC43" s="73" t="str">
        <f t="shared" si="100"/>
        <v/>
      </c>
      <c r="JD43" s="73" t="str">
        <f t="shared" si="100"/>
        <v/>
      </c>
      <c r="JE43" s="73" t="str">
        <f t="shared" si="100"/>
        <v/>
      </c>
      <c r="JF43" s="73" t="str">
        <f t="shared" si="100"/>
        <v/>
      </c>
      <c r="JG43" s="73" t="str">
        <f t="shared" ref="JG43:LR43" si="101">IFERROR((SUM(JG17:JG19)/JG10),"")</f>
        <v/>
      </c>
      <c r="JH43" s="73" t="str">
        <f t="shared" si="101"/>
        <v/>
      </c>
      <c r="JI43" s="73" t="str">
        <f t="shared" si="101"/>
        <v/>
      </c>
      <c r="JJ43" s="73" t="str">
        <f t="shared" si="101"/>
        <v/>
      </c>
      <c r="JK43" s="73" t="str">
        <f t="shared" si="101"/>
        <v/>
      </c>
      <c r="JL43" s="73" t="str">
        <f t="shared" si="101"/>
        <v/>
      </c>
      <c r="JM43" s="73" t="str">
        <f t="shared" si="101"/>
        <v/>
      </c>
      <c r="JN43" s="73" t="str">
        <f t="shared" si="101"/>
        <v/>
      </c>
      <c r="JO43" s="73" t="str">
        <f t="shared" si="101"/>
        <v/>
      </c>
      <c r="JP43" s="73" t="str">
        <f t="shared" si="101"/>
        <v/>
      </c>
      <c r="JQ43" s="73" t="str">
        <f t="shared" si="101"/>
        <v/>
      </c>
      <c r="JR43" s="73" t="str">
        <f t="shared" si="101"/>
        <v/>
      </c>
      <c r="JS43" s="73" t="str">
        <f t="shared" si="101"/>
        <v/>
      </c>
      <c r="JT43" s="73" t="str">
        <f t="shared" si="101"/>
        <v/>
      </c>
      <c r="JU43" s="73" t="str">
        <f t="shared" si="101"/>
        <v/>
      </c>
      <c r="JV43" s="73" t="str">
        <f t="shared" si="101"/>
        <v/>
      </c>
      <c r="JW43" s="73" t="str">
        <f t="shared" si="101"/>
        <v/>
      </c>
      <c r="JX43" s="73" t="str">
        <f t="shared" si="101"/>
        <v/>
      </c>
      <c r="JY43" s="73" t="str">
        <f t="shared" si="101"/>
        <v/>
      </c>
      <c r="JZ43" s="73" t="str">
        <f t="shared" si="101"/>
        <v/>
      </c>
      <c r="KA43" s="73" t="str">
        <f t="shared" si="101"/>
        <v/>
      </c>
      <c r="KB43" s="73" t="str">
        <f t="shared" si="101"/>
        <v/>
      </c>
      <c r="KC43" s="73" t="str">
        <f t="shared" si="101"/>
        <v/>
      </c>
      <c r="KD43" s="73" t="str">
        <f t="shared" si="101"/>
        <v/>
      </c>
      <c r="KE43" s="73" t="str">
        <f t="shared" si="101"/>
        <v/>
      </c>
      <c r="KF43" s="73" t="str">
        <f t="shared" si="101"/>
        <v/>
      </c>
      <c r="KG43" s="73" t="str">
        <f t="shared" si="101"/>
        <v/>
      </c>
      <c r="KH43" s="73" t="str">
        <f t="shared" si="101"/>
        <v/>
      </c>
      <c r="KI43" s="73" t="str">
        <f t="shared" si="101"/>
        <v/>
      </c>
      <c r="KJ43" s="73" t="str">
        <f t="shared" si="101"/>
        <v/>
      </c>
      <c r="KK43" s="73" t="str">
        <f t="shared" si="101"/>
        <v/>
      </c>
      <c r="KL43" s="73" t="str">
        <f t="shared" si="101"/>
        <v/>
      </c>
      <c r="KM43" s="73" t="str">
        <f t="shared" si="101"/>
        <v/>
      </c>
      <c r="KN43" s="73" t="str">
        <f t="shared" si="101"/>
        <v/>
      </c>
      <c r="KO43" s="73" t="str">
        <f t="shared" si="101"/>
        <v/>
      </c>
      <c r="KP43" s="73" t="str">
        <f t="shared" si="101"/>
        <v/>
      </c>
      <c r="KQ43" s="73" t="str">
        <f t="shared" si="101"/>
        <v/>
      </c>
      <c r="KR43" s="73" t="str">
        <f t="shared" si="101"/>
        <v/>
      </c>
      <c r="KS43" s="73" t="str">
        <f t="shared" si="101"/>
        <v/>
      </c>
      <c r="KT43" s="73" t="str">
        <f t="shared" si="101"/>
        <v/>
      </c>
      <c r="KU43" s="73" t="str">
        <f t="shared" si="101"/>
        <v/>
      </c>
      <c r="KV43" s="73" t="str">
        <f t="shared" si="101"/>
        <v/>
      </c>
      <c r="KW43" s="73" t="str">
        <f t="shared" si="101"/>
        <v/>
      </c>
      <c r="KX43" s="73" t="str">
        <f t="shared" si="101"/>
        <v/>
      </c>
      <c r="KY43" s="73" t="str">
        <f t="shared" si="101"/>
        <v/>
      </c>
      <c r="KZ43" s="73" t="str">
        <f t="shared" si="101"/>
        <v/>
      </c>
      <c r="LA43" s="73" t="str">
        <f t="shared" si="101"/>
        <v/>
      </c>
      <c r="LB43" s="73" t="str">
        <f t="shared" si="101"/>
        <v/>
      </c>
      <c r="LC43" s="73" t="str">
        <f t="shared" si="101"/>
        <v/>
      </c>
      <c r="LD43" s="73" t="str">
        <f t="shared" si="101"/>
        <v/>
      </c>
      <c r="LE43" s="73" t="str">
        <f t="shared" si="101"/>
        <v/>
      </c>
      <c r="LF43" s="73" t="str">
        <f t="shared" si="101"/>
        <v/>
      </c>
      <c r="LG43" s="73" t="str">
        <f t="shared" si="101"/>
        <v/>
      </c>
      <c r="LH43" s="73" t="str">
        <f t="shared" si="101"/>
        <v/>
      </c>
      <c r="LI43" s="73" t="str">
        <f t="shared" si="101"/>
        <v/>
      </c>
      <c r="LJ43" s="73" t="str">
        <f t="shared" si="101"/>
        <v/>
      </c>
      <c r="LK43" s="73" t="str">
        <f t="shared" si="101"/>
        <v/>
      </c>
      <c r="LL43" s="73" t="str">
        <f t="shared" si="101"/>
        <v/>
      </c>
      <c r="LM43" s="73" t="str">
        <f t="shared" si="101"/>
        <v/>
      </c>
      <c r="LN43" s="73" t="str">
        <f t="shared" si="101"/>
        <v/>
      </c>
      <c r="LO43" s="73" t="str">
        <f t="shared" si="101"/>
        <v/>
      </c>
      <c r="LP43" s="73" t="str">
        <f t="shared" si="101"/>
        <v/>
      </c>
      <c r="LQ43" s="73" t="str">
        <f t="shared" si="101"/>
        <v/>
      </c>
      <c r="LR43" s="73" t="str">
        <f t="shared" si="101"/>
        <v/>
      </c>
      <c r="LS43" s="73" t="str">
        <f t="shared" ref="LS43:ND43" si="102">IFERROR((SUM(LS17:LS19)/LS10),"")</f>
        <v/>
      </c>
      <c r="LT43" s="73" t="str">
        <f t="shared" si="102"/>
        <v/>
      </c>
      <c r="LU43" s="73" t="str">
        <f t="shared" si="102"/>
        <v/>
      </c>
      <c r="LV43" s="73" t="str">
        <f t="shared" si="102"/>
        <v/>
      </c>
      <c r="LW43" s="73" t="str">
        <f t="shared" si="102"/>
        <v/>
      </c>
      <c r="LX43" s="73" t="str">
        <f t="shared" si="102"/>
        <v/>
      </c>
      <c r="LY43" s="73" t="str">
        <f t="shared" si="102"/>
        <v/>
      </c>
      <c r="LZ43" s="73" t="str">
        <f t="shared" si="102"/>
        <v/>
      </c>
      <c r="MA43" s="73" t="str">
        <f t="shared" si="102"/>
        <v/>
      </c>
      <c r="MB43" s="73" t="str">
        <f t="shared" si="102"/>
        <v/>
      </c>
      <c r="MC43" s="73" t="str">
        <f t="shared" si="102"/>
        <v/>
      </c>
      <c r="MD43" s="73" t="str">
        <f t="shared" si="102"/>
        <v/>
      </c>
      <c r="ME43" s="73" t="str">
        <f t="shared" si="102"/>
        <v/>
      </c>
      <c r="MF43" s="73" t="str">
        <f t="shared" si="102"/>
        <v/>
      </c>
      <c r="MG43" s="73" t="str">
        <f t="shared" si="102"/>
        <v/>
      </c>
      <c r="MH43" s="73" t="str">
        <f t="shared" si="102"/>
        <v/>
      </c>
      <c r="MI43" s="73" t="str">
        <f t="shared" si="102"/>
        <v/>
      </c>
      <c r="MJ43" s="73" t="str">
        <f t="shared" si="102"/>
        <v/>
      </c>
      <c r="MK43" s="73" t="str">
        <f t="shared" si="102"/>
        <v/>
      </c>
      <c r="ML43" s="73" t="str">
        <f t="shared" si="102"/>
        <v/>
      </c>
      <c r="MM43" s="73" t="str">
        <f t="shared" si="102"/>
        <v/>
      </c>
      <c r="MN43" s="73" t="str">
        <f t="shared" si="102"/>
        <v/>
      </c>
      <c r="MO43" s="73" t="str">
        <f t="shared" si="102"/>
        <v/>
      </c>
      <c r="MP43" s="73" t="str">
        <f t="shared" si="102"/>
        <v/>
      </c>
      <c r="MQ43" s="73" t="str">
        <f t="shared" si="102"/>
        <v/>
      </c>
      <c r="MR43" s="73" t="str">
        <f t="shared" si="102"/>
        <v/>
      </c>
      <c r="MS43" s="73" t="str">
        <f t="shared" si="102"/>
        <v/>
      </c>
      <c r="MT43" s="73" t="str">
        <f t="shared" si="102"/>
        <v/>
      </c>
      <c r="MU43" s="73" t="str">
        <f t="shared" si="102"/>
        <v/>
      </c>
      <c r="MV43" s="73" t="str">
        <f t="shared" si="102"/>
        <v/>
      </c>
      <c r="MW43" s="73" t="str">
        <f t="shared" si="102"/>
        <v/>
      </c>
      <c r="MX43" s="73" t="str">
        <f t="shared" si="102"/>
        <v/>
      </c>
      <c r="MY43" s="73" t="str">
        <f t="shared" si="102"/>
        <v/>
      </c>
      <c r="MZ43" s="73" t="str">
        <f t="shared" si="102"/>
        <v/>
      </c>
      <c r="NA43" s="73" t="str">
        <f t="shared" si="102"/>
        <v/>
      </c>
      <c r="NB43" s="73" t="str">
        <f t="shared" si="102"/>
        <v/>
      </c>
      <c r="NC43" s="73" t="str">
        <f t="shared" si="102"/>
        <v/>
      </c>
      <c r="ND43" s="73" t="str">
        <f t="shared" si="102"/>
        <v/>
      </c>
    </row>
    <row r="45" spans="1:368" x14ac:dyDescent="0.35">
      <c r="A45" s="52" t="s">
        <v>4</v>
      </c>
    </row>
    <row r="46" spans="1:368" x14ac:dyDescent="0.35">
      <c r="A46" s="72" t="s">
        <v>11</v>
      </c>
      <c r="D46" s="73"/>
      <c r="E46" s="73">
        <f>IFERROR((E32+E38)/E30,"")</f>
        <v>0.5</v>
      </c>
      <c r="F46" s="73">
        <f t="shared" ref="F46:BQ46" si="103">IFERROR((F32+F38)/F30,"")</f>
        <v>0.38461538461538464</v>
      </c>
      <c r="G46" s="73">
        <f t="shared" si="103"/>
        <v>0.6333333333333333</v>
      </c>
      <c r="H46" s="73">
        <f t="shared" si="103"/>
        <v>0.88</v>
      </c>
      <c r="I46" s="73">
        <f t="shared" si="103"/>
        <v>1</v>
      </c>
      <c r="J46" s="73" t="str">
        <f t="shared" si="103"/>
        <v/>
      </c>
      <c r="K46" s="73" t="str">
        <f t="shared" si="103"/>
        <v/>
      </c>
      <c r="L46" s="73">
        <v>0.5</v>
      </c>
      <c r="M46" s="73">
        <v>0.38461538461538464</v>
      </c>
      <c r="N46" s="73">
        <v>0.6333333333333333</v>
      </c>
      <c r="O46" s="73">
        <v>0.88</v>
      </c>
      <c r="P46" s="73">
        <v>1</v>
      </c>
      <c r="Q46" s="73" t="str">
        <f t="shared" si="103"/>
        <v/>
      </c>
      <c r="R46" s="73" t="str">
        <f t="shared" si="103"/>
        <v/>
      </c>
      <c r="S46" s="73">
        <v>0.5</v>
      </c>
      <c r="T46" s="73">
        <v>0.38461538461538464</v>
      </c>
      <c r="U46" s="73">
        <v>0.6333333333333333</v>
      </c>
      <c r="V46" s="73">
        <v>0.88</v>
      </c>
      <c r="W46" s="73">
        <v>1</v>
      </c>
      <c r="X46" s="73" t="str">
        <f t="shared" si="103"/>
        <v/>
      </c>
      <c r="Y46" s="73" t="str">
        <f t="shared" si="103"/>
        <v/>
      </c>
      <c r="Z46" s="73">
        <v>0.5</v>
      </c>
      <c r="AA46" s="73">
        <v>0.38461538461538464</v>
      </c>
      <c r="AB46" s="73">
        <v>0.6333333333333333</v>
      </c>
      <c r="AC46" s="73">
        <v>0.88</v>
      </c>
      <c r="AD46" s="73">
        <v>1</v>
      </c>
      <c r="AE46" s="73" t="str">
        <f t="shared" si="103"/>
        <v/>
      </c>
      <c r="AF46" s="73" t="str">
        <f t="shared" si="103"/>
        <v/>
      </c>
      <c r="AG46" s="73">
        <v>0.5</v>
      </c>
      <c r="AH46" s="73">
        <v>0.38461538461538464</v>
      </c>
      <c r="AI46" s="73">
        <v>0.6333333333333333</v>
      </c>
      <c r="AJ46" s="73">
        <v>0.88</v>
      </c>
      <c r="AK46" s="73">
        <v>1</v>
      </c>
      <c r="AL46" s="73" t="str">
        <f t="shared" si="103"/>
        <v/>
      </c>
      <c r="AM46" s="73" t="str">
        <f t="shared" si="103"/>
        <v/>
      </c>
      <c r="AN46" s="73" t="str">
        <f t="shared" si="103"/>
        <v/>
      </c>
      <c r="AO46" s="73" t="str">
        <f t="shared" si="103"/>
        <v/>
      </c>
      <c r="AP46" s="73" t="str">
        <f t="shared" si="103"/>
        <v/>
      </c>
      <c r="AQ46" s="73" t="str">
        <f t="shared" si="103"/>
        <v/>
      </c>
      <c r="AR46" s="73" t="str">
        <f t="shared" si="103"/>
        <v/>
      </c>
      <c r="AS46" s="73" t="str">
        <f t="shared" si="103"/>
        <v/>
      </c>
      <c r="AT46" s="73" t="str">
        <f t="shared" si="103"/>
        <v/>
      </c>
      <c r="AU46" s="73" t="str">
        <f t="shared" si="103"/>
        <v/>
      </c>
      <c r="AV46" s="73" t="str">
        <f t="shared" si="103"/>
        <v/>
      </c>
      <c r="AW46" s="73" t="str">
        <f t="shared" si="103"/>
        <v/>
      </c>
      <c r="AX46" s="73" t="str">
        <f t="shared" si="103"/>
        <v/>
      </c>
      <c r="AY46" s="73" t="str">
        <f t="shared" si="103"/>
        <v/>
      </c>
      <c r="AZ46" s="73" t="str">
        <f t="shared" si="103"/>
        <v/>
      </c>
      <c r="BA46" s="73" t="str">
        <f t="shared" si="103"/>
        <v/>
      </c>
      <c r="BB46" s="73" t="str">
        <f t="shared" si="103"/>
        <v/>
      </c>
      <c r="BC46" s="73" t="str">
        <f t="shared" si="103"/>
        <v/>
      </c>
      <c r="BD46" s="73" t="str">
        <f t="shared" si="103"/>
        <v/>
      </c>
      <c r="BE46" s="73" t="str">
        <f t="shared" si="103"/>
        <v/>
      </c>
      <c r="BF46" s="73" t="str">
        <f t="shared" si="103"/>
        <v/>
      </c>
      <c r="BG46" s="73" t="str">
        <f t="shared" si="103"/>
        <v/>
      </c>
      <c r="BH46" s="73" t="str">
        <f t="shared" si="103"/>
        <v/>
      </c>
      <c r="BI46" s="73" t="str">
        <f t="shared" si="103"/>
        <v/>
      </c>
      <c r="BJ46" s="73" t="str">
        <f t="shared" si="103"/>
        <v/>
      </c>
      <c r="BK46" s="73" t="str">
        <f t="shared" si="103"/>
        <v/>
      </c>
      <c r="BL46" s="73" t="str">
        <f t="shared" si="103"/>
        <v/>
      </c>
      <c r="BM46" s="73" t="str">
        <f t="shared" si="103"/>
        <v/>
      </c>
      <c r="BN46" s="73" t="str">
        <f t="shared" si="103"/>
        <v/>
      </c>
      <c r="BO46" s="73" t="str">
        <f t="shared" si="103"/>
        <v/>
      </c>
      <c r="BP46" s="73" t="str">
        <f t="shared" si="103"/>
        <v/>
      </c>
      <c r="BQ46" s="73" t="str">
        <f t="shared" si="103"/>
        <v/>
      </c>
      <c r="BR46" s="73" t="str">
        <f t="shared" ref="BR46:EC46" si="104">IFERROR((BR32+BR38)/BR30,"")</f>
        <v/>
      </c>
      <c r="BS46" s="73" t="str">
        <f t="shared" si="104"/>
        <v/>
      </c>
      <c r="BT46" s="73" t="str">
        <f t="shared" si="104"/>
        <v/>
      </c>
      <c r="BU46" s="73" t="str">
        <f t="shared" si="104"/>
        <v/>
      </c>
      <c r="BV46" s="73" t="str">
        <f t="shared" si="104"/>
        <v/>
      </c>
      <c r="BW46" s="73" t="str">
        <f t="shared" si="104"/>
        <v/>
      </c>
      <c r="BX46" s="73" t="str">
        <f t="shared" si="104"/>
        <v/>
      </c>
      <c r="BY46" s="73" t="str">
        <f t="shared" si="104"/>
        <v/>
      </c>
      <c r="BZ46" s="73" t="str">
        <f t="shared" si="104"/>
        <v/>
      </c>
      <c r="CA46" s="73" t="str">
        <f t="shared" si="104"/>
        <v/>
      </c>
      <c r="CB46" s="73" t="str">
        <f t="shared" si="104"/>
        <v/>
      </c>
      <c r="CC46" s="73" t="str">
        <f t="shared" si="104"/>
        <v/>
      </c>
      <c r="CD46" s="73" t="str">
        <f t="shared" si="104"/>
        <v/>
      </c>
      <c r="CE46" s="73" t="str">
        <f t="shared" si="104"/>
        <v/>
      </c>
      <c r="CF46" s="73" t="str">
        <f t="shared" si="104"/>
        <v/>
      </c>
      <c r="CG46" s="73" t="str">
        <f t="shared" si="104"/>
        <v/>
      </c>
      <c r="CH46" s="73" t="str">
        <f t="shared" si="104"/>
        <v/>
      </c>
      <c r="CI46" s="73" t="str">
        <f t="shared" si="104"/>
        <v/>
      </c>
      <c r="CJ46" s="73" t="str">
        <f t="shared" si="104"/>
        <v/>
      </c>
      <c r="CK46" s="73" t="str">
        <f t="shared" si="104"/>
        <v/>
      </c>
      <c r="CL46" s="73" t="str">
        <f t="shared" si="104"/>
        <v/>
      </c>
      <c r="CM46" s="73" t="str">
        <f t="shared" si="104"/>
        <v/>
      </c>
      <c r="CN46" s="73" t="str">
        <f t="shared" si="104"/>
        <v/>
      </c>
      <c r="CO46" s="73" t="str">
        <f t="shared" si="104"/>
        <v/>
      </c>
      <c r="CP46" s="73" t="str">
        <f t="shared" si="104"/>
        <v/>
      </c>
      <c r="CQ46" s="73" t="str">
        <f t="shared" si="104"/>
        <v/>
      </c>
      <c r="CR46" s="73" t="str">
        <f t="shared" si="104"/>
        <v/>
      </c>
      <c r="CS46" s="73" t="str">
        <f t="shared" si="104"/>
        <v/>
      </c>
      <c r="CT46" s="73" t="str">
        <f t="shared" si="104"/>
        <v/>
      </c>
      <c r="CU46" s="73" t="str">
        <f t="shared" si="104"/>
        <v/>
      </c>
      <c r="CV46" s="73" t="str">
        <f t="shared" si="104"/>
        <v/>
      </c>
      <c r="CW46" s="73" t="str">
        <f t="shared" si="104"/>
        <v/>
      </c>
      <c r="CX46" s="73" t="str">
        <f t="shared" si="104"/>
        <v/>
      </c>
      <c r="CY46" s="73" t="str">
        <f t="shared" si="104"/>
        <v/>
      </c>
      <c r="CZ46" s="73" t="str">
        <f t="shared" si="104"/>
        <v/>
      </c>
      <c r="DA46" s="73" t="str">
        <f t="shared" si="104"/>
        <v/>
      </c>
      <c r="DB46" s="73" t="str">
        <f t="shared" si="104"/>
        <v/>
      </c>
      <c r="DC46" s="73" t="str">
        <f t="shared" si="104"/>
        <v/>
      </c>
      <c r="DD46" s="73" t="str">
        <f t="shared" si="104"/>
        <v/>
      </c>
      <c r="DE46" s="73" t="str">
        <f t="shared" si="104"/>
        <v/>
      </c>
      <c r="DF46" s="73" t="str">
        <f t="shared" si="104"/>
        <v/>
      </c>
      <c r="DG46" s="73" t="str">
        <f t="shared" si="104"/>
        <v/>
      </c>
      <c r="DH46" s="73" t="str">
        <f t="shared" si="104"/>
        <v/>
      </c>
      <c r="DI46" s="73" t="str">
        <f t="shared" si="104"/>
        <v/>
      </c>
      <c r="DJ46" s="73" t="str">
        <f t="shared" si="104"/>
        <v/>
      </c>
      <c r="DK46" s="73" t="str">
        <f t="shared" si="104"/>
        <v/>
      </c>
      <c r="DL46" s="73" t="str">
        <f t="shared" si="104"/>
        <v/>
      </c>
      <c r="DM46" s="73" t="str">
        <f t="shared" si="104"/>
        <v/>
      </c>
      <c r="DN46" s="73" t="str">
        <f t="shared" si="104"/>
        <v/>
      </c>
      <c r="DO46" s="73" t="str">
        <f t="shared" si="104"/>
        <v/>
      </c>
      <c r="DP46" s="73" t="str">
        <f t="shared" si="104"/>
        <v/>
      </c>
      <c r="DQ46" s="73" t="str">
        <f t="shared" si="104"/>
        <v/>
      </c>
      <c r="DR46" s="73" t="str">
        <f t="shared" si="104"/>
        <v/>
      </c>
      <c r="DS46" s="73" t="str">
        <f t="shared" si="104"/>
        <v/>
      </c>
      <c r="DT46" s="73" t="str">
        <f t="shared" si="104"/>
        <v/>
      </c>
      <c r="DU46" s="73" t="str">
        <f t="shared" si="104"/>
        <v/>
      </c>
      <c r="DV46" s="73" t="str">
        <f t="shared" si="104"/>
        <v/>
      </c>
      <c r="DW46" s="73" t="str">
        <f t="shared" si="104"/>
        <v/>
      </c>
      <c r="DX46" s="73" t="str">
        <f t="shared" si="104"/>
        <v/>
      </c>
      <c r="DY46" s="73" t="str">
        <f t="shared" si="104"/>
        <v/>
      </c>
      <c r="DZ46" s="73" t="str">
        <f t="shared" si="104"/>
        <v/>
      </c>
      <c r="EA46" s="73" t="str">
        <f t="shared" si="104"/>
        <v/>
      </c>
      <c r="EB46" s="73" t="str">
        <f t="shared" si="104"/>
        <v/>
      </c>
      <c r="EC46" s="73" t="str">
        <f t="shared" si="104"/>
        <v/>
      </c>
      <c r="ED46" s="73" t="str">
        <f t="shared" ref="ED46:GO46" si="105">IFERROR((ED32+ED38)/ED30,"")</f>
        <v/>
      </c>
      <c r="EE46" s="73" t="str">
        <f t="shared" si="105"/>
        <v/>
      </c>
      <c r="EF46" s="73" t="str">
        <f t="shared" si="105"/>
        <v/>
      </c>
      <c r="EG46" s="73" t="str">
        <f t="shared" si="105"/>
        <v/>
      </c>
      <c r="EH46" s="73" t="str">
        <f t="shared" si="105"/>
        <v/>
      </c>
      <c r="EI46" s="73" t="str">
        <f t="shared" si="105"/>
        <v/>
      </c>
      <c r="EJ46" s="73" t="str">
        <f t="shared" si="105"/>
        <v/>
      </c>
      <c r="EK46" s="73" t="str">
        <f t="shared" si="105"/>
        <v/>
      </c>
      <c r="EL46" s="73" t="str">
        <f t="shared" si="105"/>
        <v/>
      </c>
      <c r="EM46" s="73" t="str">
        <f t="shared" si="105"/>
        <v/>
      </c>
      <c r="EN46" s="73" t="str">
        <f t="shared" si="105"/>
        <v/>
      </c>
      <c r="EO46" s="73" t="str">
        <f t="shared" si="105"/>
        <v/>
      </c>
      <c r="EP46" s="73" t="str">
        <f t="shared" si="105"/>
        <v/>
      </c>
      <c r="EQ46" s="73" t="str">
        <f t="shared" si="105"/>
        <v/>
      </c>
      <c r="ER46" s="73" t="str">
        <f t="shared" si="105"/>
        <v/>
      </c>
      <c r="ES46" s="73" t="str">
        <f t="shared" si="105"/>
        <v/>
      </c>
      <c r="ET46" s="73" t="str">
        <f t="shared" si="105"/>
        <v/>
      </c>
      <c r="EU46" s="73" t="str">
        <f t="shared" si="105"/>
        <v/>
      </c>
      <c r="EV46" s="73" t="str">
        <f t="shared" si="105"/>
        <v/>
      </c>
      <c r="EW46" s="73" t="str">
        <f t="shared" si="105"/>
        <v/>
      </c>
      <c r="EX46" s="73" t="str">
        <f t="shared" si="105"/>
        <v/>
      </c>
      <c r="EY46" s="73" t="str">
        <f t="shared" si="105"/>
        <v/>
      </c>
      <c r="EZ46" s="73" t="str">
        <f t="shared" si="105"/>
        <v/>
      </c>
      <c r="FA46" s="73" t="str">
        <f t="shared" si="105"/>
        <v/>
      </c>
      <c r="FB46" s="73" t="str">
        <f t="shared" si="105"/>
        <v/>
      </c>
      <c r="FC46" s="73" t="str">
        <f t="shared" si="105"/>
        <v/>
      </c>
      <c r="FD46" s="73" t="str">
        <f t="shared" si="105"/>
        <v/>
      </c>
      <c r="FE46" s="73" t="str">
        <f t="shared" si="105"/>
        <v/>
      </c>
      <c r="FF46" s="73" t="str">
        <f t="shared" si="105"/>
        <v/>
      </c>
      <c r="FG46" s="73" t="str">
        <f t="shared" si="105"/>
        <v/>
      </c>
      <c r="FH46" s="73" t="str">
        <f t="shared" si="105"/>
        <v/>
      </c>
      <c r="FI46" s="73" t="str">
        <f t="shared" si="105"/>
        <v/>
      </c>
      <c r="FJ46" s="73" t="str">
        <f t="shared" si="105"/>
        <v/>
      </c>
      <c r="FK46" s="73" t="str">
        <f t="shared" si="105"/>
        <v/>
      </c>
      <c r="FL46" s="73" t="str">
        <f t="shared" si="105"/>
        <v/>
      </c>
      <c r="FM46" s="73" t="str">
        <f t="shared" si="105"/>
        <v/>
      </c>
      <c r="FN46" s="73" t="str">
        <f t="shared" si="105"/>
        <v/>
      </c>
      <c r="FO46" s="73" t="str">
        <f t="shared" si="105"/>
        <v/>
      </c>
      <c r="FP46" s="73" t="str">
        <f t="shared" si="105"/>
        <v/>
      </c>
      <c r="FQ46" s="73" t="str">
        <f t="shared" si="105"/>
        <v/>
      </c>
      <c r="FR46" s="73" t="str">
        <f t="shared" si="105"/>
        <v/>
      </c>
      <c r="FS46" s="73" t="str">
        <f t="shared" si="105"/>
        <v/>
      </c>
      <c r="FT46" s="73" t="str">
        <f t="shared" si="105"/>
        <v/>
      </c>
      <c r="FU46" s="73" t="str">
        <f t="shared" si="105"/>
        <v/>
      </c>
      <c r="FV46" s="73" t="str">
        <f t="shared" si="105"/>
        <v/>
      </c>
      <c r="FW46" s="73" t="str">
        <f t="shared" si="105"/>
        <v/>
      </c>
      <c r="FX46" s="73" t="str">
        <f t="shared" si="105"/>
        <v/>
      </c>
      <c r="FY46" s="73" t="str">
        <f t="shared" si="105"/>
        <v/>
      </c>
      <c r="FZ46" s="73" t="str">
        <f t="shared" si="105"/>
        <v/>
      </c>
      <c r="GA46" s="73" t="str">
        <f t="shared" si="105"/>
        <v/>
      </c>
      <c r="GB46" s="73" t="str">
        <f t="shared" si="105"/>
        <v/>
      </c>
      <c r="GC46" s="73" t="str">
        <f t="shared" si="105"/>
        <v/>
      </c>
      <c r="GD46" s="73" t="str">
        <f t="shared" si="105"/>
        <v/>
      </c>
      <c r="GE46" s="73" t="str">
        <f t="shared" si="105"/>
        <v/>
      </c>
      <c r="GF46" s="73" t="str">
        <f t="shared" si="105"/>
        <v/>
      </c>
      <c r="GG46" s="73" t="str">
        <f t="shared" si="105"/>
        <v/>
      </c>
      <c r="GH46" s="73" t="str">
        <f t="shared" si="105"/>
        <v/>
      </c>
      <c r="GI46" s="73" t="str">
        <f t="shared" si="105"/>
        <v/>
      </c>
      <c r="GJ46" s="73" t="str">
        <f t="shared" si="105"/>
        <v/>
      </c>
      <c r="GK46" s="73" t="str">
        <f t="shared" si="105"/>
        <v/>
      </c>
      <c r="GL46" s="73" t="str">
        <f t="shared" si="105"/>
        <v/>
      </c>
      <c r="GM46" s="73" t="str">
        <f t="shared" si="105"/>
        <v/>
      </c>
      <c r="GN46" s="73" t="str">
        <f t="shared" si="105"/>
        <v/>
      </c>
      <c r="GO46" s="73" t="str">
        <f t="shared" si="105"/>
        <v/>
      </c>
      <c r="GP46" s="73" t="str">
        <f t="shared" ref="GP46:JA46" si="106">IFERROR((GP32+GP38)/GP30,"")</f>
        <v/>
      </c>
      <c r="GQ46" s="73" t="str">
        <f t="shared" si="106"/>
        <v/>
      </c>
      <c r="GR46" s="73" t="str">
        <f t="shared" si="106"/>
        <v/>
      </c>
      <c r="GS46" s="73" t="str">
        <f t="shared" si="106"/>
        <v/>
      </c>
      <c r="GT46" s="73" t="str">
        <f t="shared" si="106"/>
        <v/>
      </c>
      <c r="GU46" s="73" t="str">
        <f t="shared" si="106"/>
        <v/>
      </c>
      <c r="GV46" s="73" t="str">
        <f t="shared" si="106"/>
        <v/>
      </c>
      <c r="GW46" s="73" t="str">
        <f t="shared" si="106"/>
        <v/>
      </c>
      <c r="GX46" s="73" t="str">
        <f t="shared" si="106"/>
        <v/>
      </c>
      <c r="GY46" s="73" t="str">
        <f t="shared" si="106"/>
        <v/>
      </c>
      <c r="GZ46" s="73" t="str">
        <f t="shared" si="106"/>
        <v/>
      </c>
      <c r="HA46" s="73" t="str">
        <f t="shared" si="106"/>
        <v/>
      </c>
      <c r="HB46" s="73" t="str">
        <f t="shared" si="106"/>
        <v/>
      </c>
      <c r="HC46" s="73" t="str">
        <f t="shared" si="106"/>
        <v/>
      </c>
      <c r="HD46" s="73" t="str">
        <f t="shared" si="106"/>
        <v/>
      </c>
      <c r="HE46" s="73" t="str">
        <f t="shared" si="106"/>
        <v/>
      </c>
      <c r="HF46" s="73" t="str">
        <f t="shared" si="106"/>
        <v/>
      </c>
      <c r="HG46" s="73" t="str">
        <f t="shared" si="106"/>
        <v/>
      </c>
      <c r="HH46" s="73" t="str">
        <f t="shared" si="106"/>
        <v/>
      </c>
      <c r="HI46" s="73" t="str">
        <f t="shared" si="106"/>
        <v/>
      </c>
      <c r="HJ46" s="73" t="str">
        <f t="shared" si="106"/>
        <v/>
      </c>
      <c r="HK46" s="73" t="str">
        <f t="shared" si="106"/>
        <v/>
      </c>
      <c r="HL46" s="73" t="str">
        <f t="shared" si="106"/>
        <v/>
      </c>
      <c r="HM46" s="73" t="str">
        <f t="shared" si="106"/>
        <v/>
      </c>
      <c r="HN46" s="73" t="str">
        <f t="shared" si="106"/>
        <v/>
      </c>
      <c r="HO46" s="73" t="str">
        <f t="shared" si="106"/>
        <v/>
      </c>
      <c r="HP46" s="73" t="str">
        <f t="shared" si="106"/>
        <v/>
      </c>
      <c r="HQ46" s="73" t="str">
        <f t="shared" si="106"/>
        <v/>
      </c>
      <c r="HR46" s="73" t="str">
        <f t="shared" si="106"/>
        <v/>
      </c>
      <c r="HS46" s="73" t="str">
        <f t="shared" si="106"/>
        <v/>
      </c>
      <c r="HT46" s="73" t="str">
        <f t="shared" si="106"/>
        <v/>
      </c>
      <c r="HU46" s="73" t="str">
        <f t="shared" si="106"/>
        <v/>
      </c>
      <c r="HV46" s="73" t="str">
        <f t="shared" si="106"/>
        <v/>
      </c>
      <c r="HW46" s="73" t="str">
        <f t="shared" si="106"/>
        <v/>
      </c>
      <c r="HX46" s="73" t="str">
        <f t="shared" si="106"/>
        <v/>
      </c>
      <c r="HY46" s="73" t="str">
        <f t="shared" si="106"/>
        <v/>
      </c>
      <c r="HZ46" s="73" t="str">
        <f t="shared" si="106"/>
        <v/>
      </c>
      <c r="IA46" s="73" t="str">
        <f t="shared" si="106"/>
        <v/>
      </c>
      <c r="IB46" s="73" t="str">
        <f t="shared" si="106"/>
        <v/>
      </c>
      <c r="IC46" s="73" t="str">
        <f t="shared" si="106"/>
        <v/>
      </c>
      <c r="ID46" s="73" t="str">
        <f t="shared" si="106"/>
        <v/>
      </c>
      <c r="IE46" s="73" t="str">
        <f t="shared" si="106"/>
        <v/>
      </c>
      <c r="IF46" s="73" t="str">
        <f t="shared" si="106"/>
        <v/>
      </c>
      <c r="IG46" s="73" t="str">
        <f t="shared" si="106"/>
        <v/>
      </c>
      <c r="IH46" s="73" t="str">
        <f t="shared" si="106"/>
        <v/>
      </c>
      <c r="II46" s="73" t="str">
        <f t="shared" si="106"/>
        <v/>
      </c>
      <c r="IJ46" s="73" t="str">
        <f t="shared" si="106"/>
        <v/>
      </c>
      <c r="IK46" s="73" t="str">
        <f t="shared" si="106"/>
        <v/>
      </c>
      <c r="IL46" s="73" t="str">
        <f t="shared" si="106"/>
        <v/>
      </c>
      <c r="IM46" s="73" t="str">
        <f t="shared" si="106"/>
        <v/>
      </c>
      <c r="IN46" s="73" t="str">
        <f t="shared" si="106"/>
        <v/>
      </c>
      <c r="IO46" s="73" t="str">
        <f t="shared" si="106"/>
        <v/>
      </c>
      <c r="IP46" s="73" t="str">
        <f t="shared" si="106"/>
        <v/>
      </c>
      <c r="IQ46" s="73" t="str">
        <f t="shared" si="106"/>
        <v/>
      </c>
      <c r="IR46" s="73" t="str">
        <f t="shared" si="106"/>
        <v/>
      </c>
      <c r="IS46" s="73" t="str">
        <f t="shared" si="106"/>
        <v/>
      </c>
      <c r="IT46" s="73" t="str">
        <f t="shared" si="106"/>
        <v/>
      </c>
      <c r="IU46" s="73" t="str">
        <f t="shared" si="106"/>
        <v/>
      </c>
      <c r="IV46" s="73" t="str">
        <f t="shared" si="106"/>
        <v/>
      </c>
      <c r="IW46" s="73" t="str">
        <f t="shared" si="106"/>
        <v/>
      </c>
      <c r="IX46" s="73" t="str">
        <f t="shared" si="106"/>
        <v/>
      </c>
      <c r="IY46" s="73" t="str">
        <f t="shared" si="106"/>
        <v/>
      </c>
      <c r="IZ46" s="73" t="str">
        <f t="shared" si="106"/>
        <v/>
      </c>
      <c r="JA46" s="73" t="str">
        <f t="shared" si="106"/>
        <v/>
      </c>
      <c r="JB46" s="73" t="str">
        <f t="shared" ref="JB46:LM46" si="107">IFERROR((JB32+JB38)/JB30,"")</f>
        <v/>
      </c>
      <c r="JC46" s="73" t="str">
        <f t="shared" si="107"/>
        <v/>
      </c>
      <c r="JD46" s="73" t="str">
        <f t="shared" si="107"/>
        <v/>
      </c>
      <c r="JE46" s="73" t="str">
        <f t="shared" si="107"/>
        <v/>
      </c>
      <c r="JF46" s="73" t="str">
        <f t="shared" si="107"/>
        <v/>
      </c>
      <c r="JG46" s="73" t="str">
        <f t="shared" si="107"/>
        <v/>
      </c>
      <c r="JH46" s="73" t="str">
        <f t="shared" si="107"/>
        <v/>
      </c>
      <c r="JI46" s="73" t="str">
        <f t="shared" si="107"/>
        <v/>
      </c>
      <c r="JJ46" s="73" t="str">
        <f t="shared" si="107"/>
        <v/>
      </c>
      <c r="JK46" s="73" t="str">
        <f t="shared" si="107"/>
        <v/>
      </c>
      <c r="JL46" s="73" t="str">
        <f t="shared" si="107"/>
        <v/>
      </c>
      <c r="JM46" s="73" t="str">
        <f t="shared" si="107"/>
        <v/>
      </c>
      <c r="JN46" s="73" t="str">
        <f t="shared" si="107"/>
        <v/>
      </c>
      <c r="JO46" s="73" t="str">
        <f t="shared" si="107"/>
        <v/>
      </c>
      <c r="JP46" s="73" t="str">
        <f t="shared" si="107"/>
        <v/>
      </c>
      <c r="JQ46" s="73" t="str">
        <f t="shared" si="107"/>
        <v/>
      </c>
      <c r="JR46" s="73" t="str">
        <f t="shared" si="107"/>
        <v/>
      </c>
      <c r="JS46" s="73" t="str">
        <f t="shared" si="107"/>
        <v/>
      </c>
      <c r="JT46" s="73" t="str">
        <f t="shared" si="107"/>
        <v/>
      </c>
      <c r="JU46" s="73" t="str">
        <f t="shared" si="107"/>
        <v/>
      </c>
      <c r="JV46" s="73" t="str">
        <f t="shared" si="107"/>
        <v/>
      </c>
      <c r="JW46" s="73" t="str">
        <f t="shared" si="107"/>
        <v/>
      </c>
      <c r="JX46" s="73" t="str">
        <f t="shared" si="107"/>
        <v/>
      </c>
      <c r="JY46" s="73" t="str">
        <f t="shared" si="107"/>
        <v/>
      </c>
      <c r="JZ46" s="73" t="str">
        <f t="shared" si="107"/>
        <v/>
      </c>
      <c r="KA46" s="73" t="str">
        <f t="shared" si="107"/>
        <v/>
      </c>
      <c r="KB46" s="73" t="str">
        <f t="shared" si="107"/>
        <v/>
      </c>
      <c r="KC46" s="73" t="str">
        <f t="shared" si="107"/>
        <v/>
      </c>
      <c r="KD46" s="73" t="str">
        <f t="shared" si="107"/>
        <v/>
      </c>
      <c r="KE46" s="73" t="str">
        <f t="shared" si="107"/>
        <v/>
      </c>
      <c r="KF46" s="73" t="str">
        <f t="shared" si="107"/>
        <v/>
      </c>
      <c r="KG46" s="73" t="str">
        <f t="shared" si="107"/>
        <v/>
      </c>
      <c r="KH46" s="73" t="str">
        <f t="shared" si="107"/>
        <v/>
      </c>
      <c r="KI46" s="73" t="str">
        <f t="shared" si="107"/>
        <v/>
      </c>
      <c r="KJ46" s="73" t="str">
        <f t="shared" si="107"/>
        <v/>
      </c>
      <c r="KK46" s="73" t="str">
        <f t="shared" si="107"/>
        <v/>
      </c>
      <c r="KL46" s="73" t="str">
        <f t="shared" si="107"/>
        <v/>
      </c>
      <c r="KM46" s="73" t="str">
        <f t="shared" si="107"/>
        <v/>
      </c>
      <c r="KN46" s="73" t="str">
        <f t="shared" si="107"/>
        <v/>
      </c>
      <c r="KO46" s="73" t="str">
        <f t="shared" si="107"/>
        <v/>
      </c>
      <c r="KP46" s="73" t="str">
        <f t="shared" si="107"/>
        <v/>
      </c>
      <c r="KQ46" s="73" t="str">
        <f t="shared" si="107"/>
        <v/>
      </c>
      <c r="KR46" s="73" t="str">
        <f t="shared" si="107"/>
        <v/>
      </c>
      <c r="KS46" s="73" t="str">
        <f t="shared" si="107"/>
        <v/>
      </c>
      <c r="KT46" s="73" t="str">
        <f t="shared" si="107"/>
        <v/>
      </c>
      <c r="KU46" s="73" t="str">
        <f t="shared" si="107"/>
        <v/>
      </c>
      <c r="KV46" s="73" t="str">
        <f t="shared" si="107"/>
        <v/>
      </c>
      <c r="KW46" s="73" t="str">
        <f t="shared" si="107"/>
        <v/>
      </c>
      <c r="KX46" s="73" t="str">
        <f t="shared" si="107"/>
        <v/>
      </c>
      <c r="KY46" s="73" t="str">
        <f t="shared" si="107"/>
        <v/>
      </c>
      <c r="KZ46" s="73" t="str">
        <f t="shared" si="107"/>
        <v/>
      </c>
      <c r="LA46" s="73" t="str">
        <f t="shared" si="107"/>
        <v/>
      </c>
      <c r="LB46" s="73" t="str">
        <f t="shared" si="107"/>
        <v/>
      </c>
      <c r="LC46" s="73" t="str">
        <f t="shared" si="107"/>
        <v/>
      </c>
      <c r="LD46" s="73" t="str">
        <f t="shared" si="107"/>
        <v/>
      </c>
      <c r="LE46" s="73" t="str">
        <f t="shared" si="107"/>
        <v/>
      </c>
      <c r="LF46" s="73" t="str">
        <f t="shared" si="107"/>
        <v/>
      </c>
      <c r="LG46" s="73" t="str">
        <f t="shared" si="107"/>
        <v/>
      </c>
      <c r="LH46" s="73" t="str">
        <f t="shared" si="107"/>
        <v/>
      </c>
      <c r="LI46" s="73" t="str">
        <f t="shared" si="107"/>
        <v/>
      </c>
      <c r="LJ46" s="73" t="str">
        <f t="shared" si="107"/>
        <v/>
      </c>
      <c r="LK46" s="73" t="str">
        <f t="shared" si="107"/>
        <v/>
      </c>
      <c r="LL46" s="73" t="str">
        <f t="shared" si="107"/>
        <v/>
      </c>
      <c r="LM46" s="73" t="str">
        <f t="shared" si="107"/>
        <v/>
      </c>
      <c r="LN46" s="73" t="str">
        <f t="shared" ref="LN46:ND46" si="108">IFERROR((LN32+LN38)/LN30,"")</f>
        <v/>
      </c>
      <c r="LO46" s="73" t="str">
        <f t="shared" si="108"/>
        <v/>
      </c>
      <c r="LP46" s="73" t="str">
        <f t="shared" si="108"/>
        <v/>
      </c>
      <c r="LQ46" s="73" t="str">
        <f t="shared" si="108"/>
        <v/>
      </c>
      <c r="LR46" s="73" t="str">
        <f t="shared" si="108"/>
        <v/>
      </c>
      <c r="LS46" s="73" t="str">
        <f t="shared" si="108"/>
        <v/>
      </c>
      <c r="LT46" s="73" t="str">
        <f t="shared" si="108"/>
        <v/>
      </c>
      <c r="LU46" s="73" t="str">
        <f t="shared" si="108"/>
        <v/>
      </c>
      <c r="LV46" s="73" t="str">
        <f t="shared" si="108"/>
        <v/>
      </c>
      <c r="LW46" s="73" t="str">
        <f t="shared" si="108"/>
        <v/>
      </c>
      <c r="LX46" s="73" t="str">
        <f t="shared" si="108"/>
        <v/>
      </c>
      <c r="LY46" s="73" t="str">
        <f t="shared" si="108"/>
        <v/>
      </c>
      <c r="LZ46" s="73" t="str">
        <f t="shared" si="108"/>
        <v/>
      </c>
      <c r="MA46" s="73" t="str">
        <f t="shared" si="108"/>
        <v/>
      </c>
      <c r="MB46" s="73" t="str">
        <f t="shared" si="108"/>
        <v/>
      </c>
      <c r="MC46" s="73" t="str">
        <f t="shared" si="108"/>
        <v/>
      </c>
      <c r="MD46" s="73" t="str">
        <f t="shared" si="108"/>
        <v/>
      </c>
      <c r="ME46" s="73" t="str">
        <f t="shared" si="108"/>
        <v/>
      </c>
      <c r="MF46" s="73" t="str">
        <f t="shared" si="108"/>
        <v/>
      </c>
      <c r="MG46" s="73" t="str">
        <f t="shared" si="108"/>
        <v/>
      </c>
      <c r="MH46" s="73" t="str">
        <f t="shared" si="108"/>
        <v/>
      </c>
      <c r="MI46" s="73" t="str">
        <f t="shared" si="108"/>
        <v/>
      </c>
      <c r="MJ46" s="73" t="str">
        <f t="shared" si="108"/>
        <v/>
      </c>
      <c r="MK46" s="73" t="str">
        <f t="shared" si="108"/>
        <v/>
      </c>
      <c r="ML46" s="73" t="str">
        <f t="shared" si="108"/>
        <v/>
      </c>
      <c r="MM46" s="73" t="str">
        <f t="shared" si="108"/>
        <v/>
      </c>
      <c r="MN46" s="73" t="str">
        <f t="shared" si="108"/>
        <v/>
      </c>
      <c r="MO46" s="73" t="str">
        <f t="shared" si="108"/>
        <v/>
      </c>
      <c r="MP46" s="73" t="str">
        <f t="shared" si="108"/>
        <v/>
      </c>
      <c r="MQ46" s="73" t="str">
        <f t="shared" si="108"/>
        <v/>
      </c>
      <c r="MR46" s="73" t="str">
        <f t="shared" si="108"/>
        <v/>
      </c>
      <c r="MS46" s="73" t="str">
        <f t="shared" si="108"/>
        <v/>
      </c>
      <c r="MT46" s="73" t="str">
        <f t="shared" si="108"/>
        <v/>
      </c>
      <c r="MU46" s="73" t="str">
        <f t="shared" si="108"/>
        <v/>
      </c>
      <c r="MV46" s="73" t="str">
        <f t="shared" si="108"/>
        <v/>
      </c>
      <c r="MW46" s="73" t="str">
        <f t="shared" si="108"/>
        <v/>
      </c>
      <c r="MX46" s="73" t="str">
        <f t="shared" si="108"/>
        <v/>
      </c>
      <c r="MY46" s="73" t="str">
        <f t="shared" si="108"/>
        <v/>
      </c>
      <c r="MZ46" s="73" t="str">
        <f t="shared" si="108"/>
        <v/>
      </c>
      <c r="NA46" s="73" t="str">
        <f t="shared" si="108"/>
        <v/>
      </c>
      <c r="NB46" s="73" t="str">
        <f t="shared" si="108"/>
        <v/>
      </c>
      <c r="NC46" s="73" t="str">
        <f t="shared" si="108"/>
        <v/>
      </c>
      <c r="ND46" s="73" t="str">
        <f t="shared" si="108"/>
        <v/>
      </c>
    </row>
    <row r="47" spans="1:368" x14ac:dyDescent="0.35">
      <c r="A47" s="72" t="s">
        <v>13</v>
      </c>
      <c r="D47" s="73"/>
      <c r="E47" s="73">
        <f>IFERROR(E32/E25,"")</f>
        <v>0.5</v>
      </c>
      <c r="F47" s="73">
        <f t="shared" ref="F47:BQ47" si="109">IFERROR(F32/F25,"")</f>
        <v>0.5</v>
      </c>
      <c r="G47" s="73">
        <f t="shared" si="109"/>
        <v>0.5714285714285714</v>
      </c>
      <c r="H47" s="73">
        <f t="shared" si="109"/>
        <v>1</v>
      </c>
      <c r="I47" s="73" t="str">
        <f t="shared" si="109"/>
        <v/>
      </c>
      <c r="J47" s="73" t="str">
        <f t="shared" si="109"/>
        <v/>
      </c>
      <c r="K47" s="73" t="str">
        <f t="shared" si="109"/>
        <v/>
      </c>
      <c r="L47" s="73">
        <v>0.5</v>
      </c>
      <c r="M47" s="73">
        <v>0.5</v>
      </c>
      <c r="N47" s="73">
        <v>0.5714285714285714</v>
      </c>
      <c r="O47" s="73">
        <v>1</v>
      </c>
      <c r="P47" s="73" t="s">
        <v>131</v>
      </c>
      <c r="Q47" s="73" t="str">
        <f t="shared" si="109"/>
        <v/>
      </c>
      <c r="R47" s="73" t="str">
        <f t="shared" si="109"/>
        <v/>
      </c>
      <c r="S47" s="73">
        <v>0.5</v>
      </c>
      <c r="T47" s="73">
        <v>0.5</v>
      </c>
      <c r="U47" s="73">
        <v>0.5714285714285714</v>
      </c>
      <c r="V47" s="73">
        <v>1</v>
      </c>
      <c r="W47" s="73" t="s">
        <v>131</v>
      </c>
      <c r="X47" s="73" t="str">
        <f t="shared" si="109"/>
        <v/>
      </c>
      <c r="Y47" s="73" t="str">
        <f t="shared" si="109"/>
        <v/>
      </c>
      <c r="Z47" s="73">
        <v>0.5</v>
      </c>
      <c r="AA47" s="73">
        <v>0.5</v>
      </c>
      <c r="AB47" s="73">
        <v>0.5714285714285714</v>
      </c>
      <c r="AC47" s="73">
        <v>1</v>
      </c>
      <c r="AD47" s="73" t="s">
        <v>131</v>
      </c>
      <c r="AE47" s="73" t="str">
        <f t="shared" si="109"/>
        <v/>
      </c>
      <c r="AF47" s="73" t="str">
        <f t="shared" si="109"/>
        <v/>
      </c>
      <c r="AG47" s="73">
        <v>0.5</v>
      </c>
      <c r="AH47" s="73">
        <v>0.5</v>
      </c>
      <c r="AI47" s="73">
        <v>0.5714285714285714</v>
      </c>
      <c r="AJ47" s="73">
        <v>1</v>
      </c>
      <c r="AK47" s="73" t="s">
        <v>131</v>
      </c>
      <c r="AL47" s="73" t="str">
        <f t="shared" si="109"/>
        <v/>
      </c>
      <c r="AM47" s="73" t="str">
        <f t="shared" si="109"/>
        <v/>
      </c>
      <c r="AN47" s="73" t="str">
        <f t="shared" si="109"/>
        <v/>
      </c>
      <c r="AO47" s="73" t="str">
        <f t="shared" si="109"/>
        <v/>
      </c>
      <c r="AP47" s="73" t="str">
        <f t="shared" si="109"/>
        <v/>
      </c>
      <c r="AQ47" s="73" t="str">
        <f t="shared" si="109"/>
        <v/>
      </c>
      <c r="AR47" s="73" t="str">
        <f t="shared" si="109"/>
        <v/>
      </c>
      <c r="AS47" s="73" t="str">
        <f t="shared" si="109"/>
        <v/>
      </c>
      <c r="AT47" s="73" t="str">
        <f t="shared" si="109"/>
        <v/>
      </c>
      <c r="AU47" s="73" t="str">
        <f t="shared" si="109"/>
        <v/>
      </c>
      <c r="AV47" s="73" t="str">
        <f t="shared" si="109"/>
        <v/>
      </c>
      <c r="AW47" s="73" t="str">
        <f t="shared" si="109"/>
        <v/>
      </c>
      <c r="AX47" s="73" t="str">
        <f t="shared" si="109"/>
        <v/>
      </c>
      <c r="AY47" s="73" t="str">
        <f t="shared" si="109"/>
        <v/>
      </c>
      <c r="AZ47" s="73" t="str">
        <f t="shared" si="109"/>
        <v/>
      </c>
      <c r="BA47" s="73" t="str">
        <f t="shared" si="109"/>
        <v/>
      </c>
      <c r="BB47" s="73" t="str">
        <f t="shared" si="109"/>
        <v/>
      </c>
      <c r="BC47" s="73" t="str">
        <f t="shared" si="109"/>
        <v/>
      </c>
      <c r="BD47" s="73" t="str">
        <f t="shared" si="109"/>
        <v/>
      </c>
      <c r="BE47" s="73" t="str">
        <f t="shared" si="109"/>
        <v/>
      </c>
      <c r="BF47" s="73" t="str">
        <f t="shared" si="109"/>
        <v/>
      </c>
      <c r="BG47" s="73" t="str">
        <f t="shared" si="109"/>
        <v/>
      </c>
      <c r="BH47" s="73" t="str">
        <f t="shared" si="109"/>
        <v/>
      </c>
      <c r="BI47" s="73" t="str">
        <f t="shared" si="109"/>
        <v/>
      </c>
      <c r="BJ47" s="73" t="str">
        <f t="shared" si="109"/>
        <v/>
      </c>
      <c r="BK47" s="73" t="str">
        <f t="shared" si="109"/>
        <v/>
      </c>
      <c r="BL47" s="73" t="str">
        <f t="shared" si="109"/>
        <v/>
      </c>
      <c r="BM47" s="73" t="str">
        <f t="shared" si="109"/>
        <v/>
      </c>
      <c r="BN47" s="73" t="str">
        <f t="shared" si="109"/>
        <v/>
      </c>
      <c r="BO47" s="73" t="str">
        <f t="shared" si="109"/>
        <v/>
      </c>
      <c r="BP47" s="73" t="str">
        <f t="shared" si="109"/>
        <v/>
      </c>
      <c r="BQ47" s="73" t="str">
        <f t="shared" si="109"/>
        <v/>
      </c>
      <c r="BR47" s="73" t="str">
        <f t="shared" ref="BR47:EC47" si="110">IFERROR(BR32/BR25,"")</f>
        <v/>
      </c>
      <c r="BS47" s="73" t="str">
        <f t="shared" si="110"/>
        <v/>
      </c>
      <c r="BT47" s="73" t="str">
        <f t="shared" si="110"/>
        <v/>
      </c>
      <c r="BU47" s="73" t="str">
        <f t="shared" si="110"/>
        <v/>
      </c>
      <c r="BV47" s="73" t="str">
        <f t="shared" si="110"/>
        <v/>
      </c>
      <c r="BW47" s="73" t="str">
        <f t="shared" si="110"/>
        <v/>
      </c>
      <c r="BX47" s="73" t="str">
        <f t="shared" si="110"/>
        <v/>
      </c>
      <c r="BY47" s="73" t="str">
        <f t="shared" si="110"/>
        <v/>
      </c>
      <c r="BZ47" s="73" t="str">
        <f t="shared" si="110"/>
        <v/>
      </c>
      <c r="CA47" s="73" t="str">
        <f t="shared" si="110"/>
        <v/>
      </c>
      <c r="CB47" s="73" t="str">
        <f t="shared" si="110"/>
        <v/>
      </c>
      <c r="CC47" s="73" t="str">
        <f t="shared" si="110"/>
        <v/>
      </c>
      <c r="CD47" s="73" t="str">
        <f t="shared" si="110"/>
        <v/>
      </c>
      <c r="CE47" s="73" t="str">
        <f t="shared" si="110"/>
        <v/>
      </c>
      <c r="CF47" s="73" t="str">
        <f t="shared" si="110"/>
        <v/>
      </c>
      <c r="CG47" s="73" t="str">
        <f t="shared" si="110"/>
        <v/>
      </c>
      <c r="CH47" s="73" t="str">
        <f t="shared" si="110"/>
        <v/>
      </c>
      <c r="CI47" s="73" t="str">
        <f t="shared" si="110"/>
        <v/>
      </c>
      <c r="CJ47" s="73" t="str">
        <f t="shared" si="110"/>
        <v/>
      </c>
      <c r="CK47" s="73" t="str">
        <f t="shared" si="110"/>
        <v/>
      </c>
      <c r="CL47" s="73" t="str">
        <f t="shared" si="110"/>
        <v/>
      </c>
      <c r="CM47" s="73" t="str">
        <f t="shared" si="110"/>
        <v/>
      </c>
      <c r="CN47" s="73" t="str">
        <f t="shared" si="110"/>
        <v/>
      </c>
      <c r="CO47" s="73" t="str">
        <f t="shared" si="110"/>
        <v/>
      </c>
      <c r="CP47" s="73" t="str">
        <f t="shared" si="110"/>
        <v/>
      </c>
      <c r="CQ47" s="73" t="str">
        <f t="shared" si="110"/>
        <v/>
      </c>
      <c r="CR47" s="73" t="str">
        <f t="shared" si="110"/>
        <v/>
      </c>
      <c r="CS47" s="73" t="str">
        <f t="shared" si="110"/>
        <v/>
      </c>
      <c r="CT47" s="73" t="str">
        <f t="shared" si="110"/>
        <v/>
      </c>
      <c r="CU47" s="73" t="str">
        <f t="shared" si="110"/>
        <v/>
      </c>
      <c r="CV47" s="73" t="str">
        <f t="shared" si="110"/>
        <v/>
      </c>
      <c r="CW47" s="73" t="str">
        <f t="shared" si="110"/>
        <v/>
      </c>
      <c r="CX47" s="73" t="str">
        <f t="shared" si="110"/>
        <v/>
      </c>
      <c r="CY47" s="73" t="str">
        <f t="shared" si="110"/>
        <v/>
      </c>
      <c r="CZ47" s="73" t="str">
        <f t="shared" si="110"/>
        <v/>
      </c>
      <c r="DA47" s="73" t="str">
        <f t="shared" si="110"/>
        <v/>
      </c>
      <c r="DB47" s="73" t="str">
        <f t="shared" si="110"/>
        <v/>
      </c>
      <c r="DC47" s="73" t="str">
        <f t="shared" si="110"/>
        <v/>
      </c>
      <c r="DD47" s="73" t="str">
        <f t="shared" si="110"/>
        <v/>
      </c>
      <c r="DE47" s="73" t="str">
        <f t="shared" si="110"/>
        <v/>
      </c>
      <c r="DF47" s="73" t="str">
        <f t="shared" si="110"/>
        <v/>
      </c>
      <c r="DG47" s="73" t="str">
        <f t="shared" si="110"/>
        <v/>
      </c>
      <c r="DH47" s="73" t="str">
        <f t="shared" si="110"/>
        <v/>
      </c>
      <c r="DI47" s="73" t="str">
        <f t="shared" si="110"/>
        <v/>
      </c>
      <c r="DJ47" s="73" t="str">
        <f t="shared" si="110"/>
        <v/>
      </c>
      <c r="DK47" s="73" t="str">
        <f t="shared" si="110"/>
        <v/>
      </c>
      <c r="DL47" s="73" t="str">
        <f t="shared" si="110"/>
        <v/>
      </c>
      <c r="DM47" s="73" t="str">
        <f t="shared" si="110"/>
        <v/>
      </c>
      <c r="DN47" s="73" t="str">
        <f t="shared" si="110"/>
        <v/>
      </c>
      <c r="DO47" s="73" t="str">
        <f t="shared" si="110"/>
        <v/>
      </c>
      <c r="DP47" s="73" t="str">
        <f t="shared" si="110"/>
        <v/>
      </c>
      <c r="DQ47" s="73" t="str">
        <f t="shared" si="110"/>
        <v/>
      </c>
      <c r="DR47" s="73" t="str">
        <f t="shared" si="110"/>
        <v/>
      </c>
      <c r="DS47" s="73" t="str">
        <f t="shared" si="110"/>
        <v/>
      </c>
      <c r="DT47" s="73" t="str">
        <f t="shared" si="110"/>
        <v/>
      </c>
      <c r="DU47" s="73" t="str">
        <f t="shared" si="110"/>
        <v/>
      </c>
      <c r="DV47" s="73" t="str">
        <f t="shared" si="110"/>
        <v/>
      </c>
      <c r="DW47" s="73" t="str">
        <f t="shared" si="110"/>
        <v/>
      </c>
      <c r="DX47" s="73" t="str">
        <f t="shared" si="110"/>
        <v/>
      </c>
      <c r="DY47" s="73" t="str">
        <f t="shared" si="110"/>
        <v/>
      </c>
      <c r="DZ47" s="73" t="str">
        <f t="shared" si="110"/>
        <v/>
      </c>
      <c r="EA47" s="73" t="str">
        <f t="shared" si="110"/>
        <v/>
      </c>
      <c r="EB47" s="73" t="str">
        <f t="shared" si="110"/>
        <v/>
      </c>
      <c r="EC47" s="73" t="str">
        <f t="shared" si="110"/>
        <v/>
      </c>
      <c r="ED47" s="73" t="str">
        <f t="shared" ref="ED47:GO47" si="111">IFERROR(ED32/ED25,"")</f>
        <v/>
      </c>
      <c r="EE47" s="73" t="str">
        <f t="shared" si="111"/>
        <v/>
      </c>
      <c r="EF47" s="73" t="str">
        <f t="shared" si="111"/>
        <v/>
      </c>
      <c r="EG47" s="73" t="str">
        <f t="shared" si="111"/>
        <v/>
      </c>
      <c r="EH47" s="73" t="str">
        <f t="shared" si="111"/>
        <v/>
      </c>
      <c r="EI47" s="73" t="str">
        <f t="shared" si="111"/>
        <v/>
      </c>
      <c r="EJ47" s="73" t="str">
        <f t="shared" si="111"/>
        <v/>
      </c>
      <c r="EK47" s="73" t="str">
        <f t="shared" si="111"/>
        <v/>
      </c>
      <c r="EL47" s="73" t="str">
        <f t="shared" si="111"/>
        <v/>
      </c>
      <c r="EM47" s="73" t="str">
        <f t="shared" si="111"/>
        <v/>
      </c>
      <c r="EN47" s="73" t="str">
        <f t="shared" si="111"/>
        <v/>
      </c>
      <c r="EO47" s="73" t="str">
        <f t="shared" si="111"/>
        <v/>
      </c>
      <c r="EP47" s="73" t="str">
        <f t="shared" si="111"/>
        <v/>
      </c>
      <c r="EQ47" s="73" t="str">
        <f t="shared" si="111"/>
        <v/>
      </c>
      <c r="ER47" s="73" t="str">
        <f t="shared" si="111"/>
        <v/>
      </c>
      <c r="ES47" s="73" t="str">
        <f t="shared" si="111"/>
        <v/>
      </c>
      <c r="ET47" s="73" t="str">
        <f t="shared" si="111"/>
        <v/>
      </c>
      <c r="EU47" s="73" t="str">
        <f t="shared" si="111"/>
        <v/>
      </c>
      <c r="EV47" s="73" t="str">
        <f t="shared" si="111"/>
        <v/>
      </c>
      <c r="EW47" s="73" t="str">
        <f t="shared" si="111"/>
        <v/>
      </c>
      <c r="EX47" s="73" t="str">
        <f t="shared" si="111"/>
        <v/>
      </c>
      <c r="EY47" s="73" t="str">
        <f t="shared" si="111"/>
        <v/>
      </c>
      <c r="EZ47" s="73" t="str">
        <f t="shared" si="111"/>
        <v/>
      </c>
      <c r="FA47" s="73" t="str">
        <f t="shared" si="111"/>
        <v/>
      </c>
      <c r="FB47" s="73" t="str">
        <f t="shared" si="111"/>
        <v/>
      </c>
      <c r="FC47" s="73" t="str">
        <f t="shared" si="111"/>
        <v/>
      </c>
      <c r="FD47" s="73" t="str">
        <f t="shared" si="111"/>
        <v/>
      </c>
      <c r="FE47" s="73" t="str">
        <f t="shared" si="111"/>
        <v/>
      </c>
      <c r="FF47" s="73" t="str">
        <f t="shared" si="111"/>
        <v/>
      </c>
      <c r="FG47" s="73" t="str">
        <f t="shared" si="111"/>
        <v/>
      </c>
      <c r="FH47" s="73" t="str">
        <f t="shared" si="111"/>
        <v/>
      </c>
      <c r="FI47" s="73" t="str">
        <f t="shared" si="111"/>
        <v/>
      </c>
      <c r="FJ47" s="73" t="str">
        <f t="shared" si="111"/>
        <v/>
      </c>
      <c r="FK47" s="73" t="str">
        <f t="shared" si="111"/>
        <v/>
      </c>
      <c r="FL47" s="73" t="str">
        <f t="shared" si="111"/>
        <v/>
      </c>
      <c r="FM47" s="73" t="str">
        <f t="shared" si="111"/>
        <v/>
      </c>
      <c r="FN47" s="73" t="str">
        <f t="shared" si="111"/>
        <v/>
      </c>
      <c r="FO47" s="73" t="str">
        <f t="shared" si="111"/>
        <v/>
      </c>
      <c r="FP47" s="73" t="str">
        <f t="shared" si="111"/>
        <v/>
      </c>
      <c r="FQ47" s="73" t="str">
        <f t="shared" si="111"/>
        <v/>
      </c>
      <c r="FR47" s="73" t="str">
        <f t="shared" si="111"/>
        <v/>
      </c>
      <c r="FS47" s="73" t="str">
        <f t="shared" si="111"/>
        <v/>
      </c>
      <c r="FT47" s="73" t="str">
        <f t="shared" si="111"/>
        <v/>
      </c>
      <c r="FU47" s="73" t="str">
        <f t="shared" si="111"/>
        <v/>
      </c>
      <c r="FV47" s="73" t="str">
        <f t="shared" si="111"/>
        <v/>
      </c>
      <c r="FW47" s="73" t="str">
        <f t="shared" si="111"/>
        <v/>
      </c>
      <c r="FX47" s="73" t="str">
        <f t="shared" si="111"/>
        <v/>
      </c>
      <c r="FY47" s="73" t="str">
        <f t="shared" si="111"/>
        <v/>
      </c>
      <c r="FZ47" s="73" t="str">
        <f t="shared" si="111"/>
        <v/>
      </c>
      <c r="GA47" s="73" t="str">
        <f t="shared" si="111"/>
        <v/>
      </c>
      <c r="GB47" s="73" t="str">
        <f t="shared" si="111"/>
        <v/>
      </c>
      <c r="GC47" s="73" t="str">
        <f t="shared" si="111"/>
        <v/>
      </c>
      <c r="GD47" s="73" t="str">
        <f t="shared" si="111"/>
        <v/>
      </c>
      <c r="GE47" s="73" t="str">
        <f t="shared" si="111"/>
        <v/>
      </c>
      <c r="GF47" s="73" t="str">
        <f t="shared" si="111"/>
        <v/>
      </c>
      <c r="GG47" s="73" t="str">
        <f t="shared" si="111"/>
        <v/>
      </c>
      <c r="GH47" s="73" t="str">
        <f t="shared" si="111"/>
        <v/>
      </c>
      <c r="GI47" s="73" t="str">
        <f t="shared" si="111"/>
        <v/>
      </c>
      <c r="GJ47" s="73" t="str">
        <f t="shared" si="111"/>
        <v/>
      </c>
      <c r="GK47" s="73" t="str">
        <f t="shared" si="111"/>
        <v/>
      </c>
      <c r="GL47" s="73" t="str">
        <f t="shared" si="111"/>
        <v/>
      </c>
      <c r="GM47" s="73" t="str">
        <f t="shared" si="111"/>
        <v/>
      </c>
      <c r="GN47" s="73" t="str">
        <f t="shared" si="111"/>
        <v/>
      </c>
      <c r="GO47" s="73" t="str">
        <f t="shared" si="111"/>
        <v/>
      </c>
      <c r="GP47" s="73" t="str">
        <f t="shared" ref="GP47:JA47" si="112">IFERROR(GP32/GP25,"")</f>
        <v/>
      </c>
      <c r="GQ47" s="73" t="str">
        <f t="shared" si="112"/>
        <v/>
      </c>
      <c r="GR47" s="73" t="str">
        <f t="shared" si="112"/>
        <v/>
      </c>
      <c r="GS47" s="73" t="str">
        <f t="shared" si="112"/>
        <v/>
      </c>
      <c r="GT47" s="73" t="str">
        <f t="shared" si="112"/>
        <v/>
      </c>
      <c r="GU47" s="73" t="str">
        <f t="shared" si="112"/>
        <v/>
      </c>
      <c r="GV47" s="73" t="str">
        <f t="shared" si="112"/>
        <v/>
      </c>
      <c r="GW47" s="73" t="str">
        <f t="shared" si="112"/>
        <v/>
      </c>
      <c r="GX47" s="73" t="str">
        <f t="shared" si="112"/>
        <v/>
      </c>
      <c r="GY47" s="73" t="str">
        <f t="shared" si="112"/>
        <v/>
      </c>
      <c r="GZ47" s="73" t="str">
        <f t="shared" si="112"/>
        <v/>
      </c>
      <c r="HA47" s="73" t="str">
        <f t="shared" si="112"/>
        <v/>
      </c>
      <c r="HB47" s="73" t="str">
        <f t="shared" si="112"/>
        <v/>
      </c>
      <c r="HC47" s="73" t="str">
        <f t="shared" si="112"/>
        <v/>
      </c>
      <c r="HD47" s="73" t="str">
        <f t="shared" si="112"/>
        <v/>
      </c>
      <c r="HE47" s="73" t="str">
        <f t="shared" si="112"/>
        <v/>
      </c>
      <c r="HF47" s="73" t="str">
        <f t="shared" si="112"/>
        <v/>
      </c>
      <c r="HG47" s="73" t="str">
        <f t="shared" si="112"/>
        <v/>
      </c>
      <c r="HH47" s="73" t="str">
        <f t="shared" si="112"/>
        <v/>
      </c>
      <c r="HI47" s="73" t="str">
        <f t="shared" si="112"/>
        <v/>
      </c>
      <c r="HJ47" s="73" t="str">
        <f t="shared" si="112"/>
        <v/>
      </c>
      <c r="HK47" s="73" t="str">
        <f t="shared" si="112"/>
        <v/>
      </c>
      <c r="HL47" s="73" t="str">
        <f t="shared" si="112"/>
        <v/>
      </c>
      <c r="HM47" s="73" t="str">
        <f t="shared" si="112"/>
        <v/>
      </c>
      <c r="HN47" s="73" t="str">
        <f t="shared" si="112"/>
        <v/>
      </c>
      <c r="HO47" s="73" t="str">
        <f t="shared" si="112"/>
        <v/>
      </c>
      <c r="HP47" s="73" t="str">
        <f t="shared" si="112"/>
        <v/>
      </c>
      <c r="HQ47" s="73" t="str">
        <f t="shared" si="112"/>
        <v/>
      </c>
      <c r="HR47" s="73" t="str">
        <f t="shared" si="112"/>
        <v/>
      </c>
      <c r="HS47" s="73" t="str">
        <f t="shared" si="112"/>
        <v/>
      </c>
      <c r="HT47" s="73" t="str">
        <f t="shared" si="112"/>
        <v/>
      </c>
      <c r="HU47" s="73" t="str">
        <f t="shared" si="112"/>
        <v/>
      </c>
      <c r="HV47" s="73" t="str">
        <f t="shared" si="112"/>
        <v/>
      </c>
      <c r="HW47" s="73" t="str">
        <f t="shared" si="112"/>
        <v/>
      </c>
      <c r="HX47" s="73" t="str">
        <f t="shared" si="112"/>
        <v/>
      </c>
      <c r="HY47" s="73" t="str">
        <f t="shared" si="112"/>
        <v/>
      </c>
      <c r="HZ47" s="73" t="str">
        <f t="shared" si="112"/>
        <v/>
      </c>
      <c r="IA47" s="73" t="str">
        <f t="shared" si="112"/>
        <v/>
      </c>
      <c r="IB47" s="73" t="str">
        <f t="shared" si="112"/>
        <v/>
      </c>
      <c r="IC47" s="73" t="str">
        <f t="shared" si="112"/>
        <v/>
      </c>
      <c r="ID47" s="73" t="str">
        <f t="shared" si="112"/>
        <v/>
      </c>
      <c r="IE47" s="73" t="str">
        <f t="shared" si="112"/>
        <v/>
      </c>
      <c r="IF47" s="73" t="str">
        <f t="shared" si="112"/>
        <v/>
      </c>
      <c r="IG47" s="73" t="str">
        <f t="shared" si="112"/>
        <v/>
      </c>
      <c r="IH47" s="73" t="str">
        <f t="shared" si="112"/>
        <v/>
      </c>
      <c r="II47" s="73" t="str">
        <f t="shared" si="112"/>
        <v/>
      </c>
      <c r="IJ47" s="73" t="str">
        <f t="shared" si="112"/>
        <v/>
      </c>
      <c r="IK47" s="73" t="str">
        <f t="shared" si="112"/>
        <v/>
      </c>
      <c r="IL47" s="73" t="str">
        <f t="shared" si="112"/>
        <v/>
      </c>
      <c r="IM47" s="73" t="str">
        <f t="shared" si="112"/>
        <v/>
      </c>
      <c r="IN47" s="73" t="str">
        <f t="shared" si="112"/>
        <v/>
      </c>
      <c r="IO47" s="73" t="str">
        <f t="shared" si="112"/>
        <v/>
      </c>
      <c r="IP47" s="73" t="str">
        <f t="shared" si="112"/>
        <v/>
      </c>
      <c r="IQ47" s="73" t="str">
        <f t="shared" si="112"/>
        <v/>
      </c>
      <c r="IR47" s="73" t="str">
        <f t="shared" si="112"/>
        <v/>
      </c>
      <c r="IS47" s="73" t="str">
        <f t="shared" si="112"/>
        <v/>
      </c>
      <c r="IT47" s="73" t="str">
        <f t="shared" si="112"/>
        <v/>
      </c>
      <c r="IU47" s="73" t="str">
        <f t="shared" si="112"/>
        <v/>
      </c>
      <c r="IV47" s="73" t="str">
        <f t="shared" si="112"/>
        <v/>
      </c>
      <c r="IW47" s="73" t="str">
        <f t="shared" si="112"/>
        <v/>
      </c>
      <c r="IX47" s="73" t="str">
        <f t="shared" si="112"/>
        <v/>
      </c>
      <c r="IY47" s="73" t="str">
        <f t="shared" si="112"/>
        <v/>
      </c>
      <c r="IZ47" s="73" t="str">
        <f t="shared" si="112"/>
        <v/>
      </c>
      <c r="JA47" s="73" t="str">
        <f t="shared" si="112"/>
        <v/>
      </c>
      <c r="JB47" s="73" t="str">
        <f t="shared" ref="JB47:LM47" si="113">IFERROR(JB32/JB25,"")</f>
        <v/>
      </c>
      <c r="JC47" s="73" t="str">
        <f t="shared" si="113"/>
        <v/>
      </c>
      <c r="JD47" s="73" t="str">
        <f t="shared" si="113"/>
        <v/>
      </c>
      <c r="JE47" s="73" t="str">
        <f t="shared" si="113"/>
        <v/>
      </c>
      <c r="JF47" s="73" t="str">
        <f t="shared" si="113"/>
        <v/>
      </c>
      <c r="JG47" s="73" t="str">
        <f t="shared" si="113"/>
        <v/>
      </c>
      <c r="JH47" s="73" t="str">
        <f t="shared" si="113"/>
        <v/>
      </c>
      <c r="JI47" s="73" t="str">
        <f t="shared" si="113"/>
        <v/>
      </c>
      <c r="JJ47" s="73" t="str">
        <f t="shared" si="113"/>
        <v/>
      </c>
      <c r="JK47" s="73" t="str">
        <f t="shared" si="113"/>
        <v/>
      </c>
      <c r="JL47" s="73" t="str">
        <f t="shared" si="113"/>
        <v/>
      </c>
      <c r="JM47" s="73" t="str">
        <f t="shared" si="113"/>
        <v/>
      </c>
      <c r="JN47" s="73" t="str">
        <f t="shared" si="113"/>
        <v/>
      </c>
      <c r="JO47" s="73" t="str">
        <f t="shared" si="113"/>
        <v/>
      </c>
      <c r="JP47" s="73" t="str">
        <f t="shared" si="113"/>
        <v/>
      </c>
      <c r="JQ47" s="73" t="str">
        <f t="shared" si="113"/>
        <v/>
      </c>
      <c r="JR47" s="73" t="str">
        <f t="shared" si="113"/>
        <v/>
      </c>
      <c r="JS47" s="73" t="str">
        <f t="shared" si="113"/>
        <v/>
      </c>
      <c r="JT47" s="73" t="str">
        <f t="shared" si="113"/>
        <v/>
      </c>
      <c r="JU47" s="73" t="str">
        <f t="shared" si="113"/>
        <v/>
      </c>
      <c r="JV47" s="73" t="str">
        <f t="shared" si="113"/>
        <v/>
      </c>
      <c r="JW47" s="73" t="str">
        <f t="shared" si="113"/>
        <v/>
      </c>
      <c r="JX47" s="73" t="str">
        <f t="shared" si="113"/>
        <v/>
      </c>
      <c r="JY47" s="73" t="str">
        <f t="shared" si="113"/>
        <v/>
      </c>
      <c r="JZ47" s="73" t="str">
        <f t="shared" si="113"/>
        <v/>
      </c>
      <c r="KA47" s="73" t="str">
        <f t="shared" si="113"/>
        <v/>
      </c>
      <c r="KB47" s="73" t="str">
        <f t="shared" si="113"/>
        <v/>
      </c>
      <c r="KC47" s="73" t="str">
        <f t="shared" si="113"/>
        <v/>
      </c>
      <c r="KD47" s="73" t="str">
        <f t="shared" si="113"/>
        <v/>
      </c>
      <c r="KE47" s="73" t="str">
        <f t="shared" si="113"/>
        <v/>
      </c>
      <c r="KF47" s="73" t="str">
        <f t="shared" si="113"/>
        <v/>
      </c>
      <c r="KG47" s="73" t="str">
        <f t="shared" si="113"/>
        <v/>
      </c>
      <c r="KH47" s="73" t="str">
        <f t="shared" si="113"/>
        <v/>
      </c>
      <c r="KI47" s="73" t="str">
        <f t="shared" si="113"/>
        <v/>
      </c>
      <c r="KJ47" s="73" t="str">
        <f t="shared" si="113"/>
        <v/>
      </c>
      <c r="KK47" s="73" t="str">
        <f t="shared" si="113"/>
        <v/>
      </c>
      <c r="KL47" s="73" t="str">
        <f t="shared" si="113"/>
        <v/>
      </c>
      <c r="KM47" s="73" t="str">
        <f t="shared" si="113"/>
        <v/>
      </c>
      <c r="KN47" s="73" t="str">
        <f t="shared" si="113"/>
        <v/>
      </c>
      <c r="KO47" s="73" t="str">
        <f t="shared" si="113"/>
        <v/>
      </c>
      <c r="KP47" s="73" t="str">
        <f t="shared" si="113"/>
        <v/>
      </c>
      <c r="KQ47" s="73" t="str">
        <f t="shared" si="113"/>
        <v/>
      </c>
      <c r="KR47" s="73" t="str">
        <f t="shared" si="113"/>
        <v/>
      </c>
      <c r="KS47" s="73" t="str">
        <f t="shared" si="113"/>
        <v/>
      </c>
      <c r="KT47" s="73" t="str">
        <f t="shared" si="113"/>
        <v/>
      </c>
      <c r="KU47" s="73" t="str">
        <f t="shared" si="113"/>
        <v/>
      </c>
      <c r="KV47" s="73" t="str">
        <f t="shared" si="113"/>
        <v/>
      </c>
      <c r="KW47" s="73" t="str">
        <f t="shared" si="113"/>
        <v/>
      </c>
      <c r="KX47" s="73" t="str">
        <f t="shared" si="113"/>
        <v/>
      </c>
      <c r="KY47" s="73" t="str">
        <f t="shared" si="113"/>
        <v/>
      </c>
      <c r="KZ47" s="73" t="str">
        <f t="shared" si="113"/>
        <v/>
      </c>
      <c r="LA47" s="73" t="str">
        <f t="shared" si="113"/>
        <v/>
      </c>
      <c r="LB47" s="73" t="str">
        <f t="shared" si="113"/>
        <v/>
      </c>
      <c r="LC47" s="73" t="str">
        <f t="shared" si="113"/>
        <v/>
      </c>
      <c r="LD47" s="73" t="str">
        <f t="shared" si="113"/>
        <v/>
      </c>
      <c r="LE47" s="73" t="str">
        <f t="shared" si="113"/>
        <v/>
      </c>
      <c r="LF47" s="73" t="str">
        <f t="shared" si="113"/>
        <v/>
      </c>
      <c r="LG47" s="73" t="str">
        <f t="shared" si="113"/>
        <v/>
      </c>
      <c r="LH47" s="73" t="str">
        <f t="shared" si="113"/>
        <v/>
      </c>
      <c r="LI47" s="73" t="str">
        <f t="shared" si="113"/>
        <v/>
      </c>
      <c r="LJ47" s="73" t="str">
        <f t="shared" si="113"/>
        <v/>
      </c>
      <c r="LK47" s="73" t="str">
        <f t="shared" si="113"/>
        <v/>
      </c>
      <c r="LL47" s="73" t="str">
        <f t="shared" si="113"/>
        <v/>
      </c>
      <c r="LM47" s="73" t="str">
        <f t="shared" si="113"/>
        <v/>
      </c>
      <c r="LN47" s="73" t="str">
        <f t="shared" ref="LN47:ND47" si="114">IFERROR(LN32/LN25,"")</f>
        <v/>
      </c>
      <c r="LO47" s="73" t="str">
        <f t="shared" si="114"/>
        <v/>
      </c>
      <c r="LP47" s="73" t="str">
        <f t="shared" si="114"/>
        <v/>
      </c>
      <c r="LQ47" s="73" t="str">
        <f t="shared" si="114"/>
        <v/>
      </c>
      <c r="LR47" s="73" t="str">
        <f t="shared" si="114"/>
        <v/>
      </c>
      <c r="LS47" s="73" t="str">
        <f t="shared" si="114"/>
        <v/>
      </c>
      <c r="LT47" s="73" t="str">
        <f t="shared" si="114"/>
        <v/>
      </c>
      <c r="LU47" s="73" t="str">
        <f t="shared" si="114"/>
        <v/>
      </c>
      <c r="LV47" s="73" t="str">
        <f t="shared" si="114"/>
        <v/>
      </c>
      <c r="LW47" s="73" t="str">
        <f t="shared" si="114"/>
        <v/>
      </c>
      <c r="LX47" s="73" t="str">
        <f t="shared" si="114"/>
        <v/>
      </c>
      <c r="LY47" s="73" t="str">
        <f t="shared" si="114"/>
        <v/>
      </c>
      <c r="LZ47" s="73" t="str">
        <f t="shared" si="114"/>
        <v/>
      </c>
      <c r="MA47" s="73" t="str">
        <f t="shared" si="114"/>
        <v/>
      </c>
      <c r="MB47" s="73" t="str">
        <f t="shared" si="114"/>
        <v/>
      </c>
      <c r="MC47" s="73" t="str">
        <f t="shared" si="114"/>
        <v/>
      </c>
      <c r="MD47" s="73" t="str">
        <f t="shared" si="114"/>
        <v/>
      </c>
      <c r="ME47" s="73" t="str">
        <f t="shared" si="114"/>
        <v/>
      </c>
      <c r="MF47" s="73" t="str">
        <f t="shared" si="114"/>
        <v/>
      </c>
      <c r="MG47" s="73" t="str">
        <f t="shared" si="114"/>
        <v/>
      </c>
      <c r="MH47" s="73" t="str">
        <f t="shared" si="114"/>
        <v/>
      </c>
      <c r="MI47" s="73" t="str">
        <f t="shared" si="114"/>
        <v/>
      </c>
      <c r="MJ47" s="73" t="str">
        <f t="shared" si="114"/>
        <v/>
      </c>
      <c r="MK47" s="73" t="str">
        <f t="shared" si="114"/>
        <v/>
      </c>
      <c r="ML47" s="73" t="str">
        <f t="shared" si="114"/>
        <v/>
      </c>
      <c r="MM47" s="73" t="str">
        <f t="shared" si="114"/>
        <v/>
      </c>
      <c r="MN47" s="73" t="str">
        <f t="shared" si="114"/>
        <v/>
      </c>
      <c r="MO47" s="73" t="str">
        <f t="shared" si="114"/>
        <v/>
      </c>
      <c r="MP47" s="73" t="str">
        <f t="shared" si="114"/>
        <v/>
      </c>
      <c r="MQ47" s="73" t="str">
        <f t="shared" si="114"/>
        <v/>
      </c>
      <c r="MR47" s="73" t="str">
        <f t="shared" si="114"/>
        <v/>
      </c>
      <c r="MS47" s="73" t="str">
        <f t="shared" si="114"/>
        <v/>
      </c>
      <c r="MT47" s="73" t="str">
        <f t="shared" si="114"/>
        <v/>
      </c>
      <c r="MU47" s="73" t="str">
        <f t="shared" si="114"/>
        <v/>
      </c>
      <c r="MV47" s="73" t="str">
        <f t="shared" si="114"/>
        <v/>
      </c>
      <c r="MW47" s="73" t="str">
        <f t="shared" si="114"/>
        <v/>
      </c>
      <c r="MX47" s="73" t="str">
        <f t="shared" si="114"/>
        <v/>
      </c>
      <c r="MY47" s="73" t="str">
        <f t="shared" si="114"/>
        <v/>
      </c>
      <c r="MZ47" s="73" t="str">
        <f t="shared" si="114"/>
        <v/>
      </c>
      <c r="NA47" s="73" t="str">
        <f t="shared" si="114"/>
        <v/>
      </c>
      <c r="NB47" s="73" t="str">
        <f t="shared" si="114"/>
        <v/>
      </c>
      <c r="NC47" s="73" t="str">
        <f t="shared" si="114"/>
        <v/>
      </c>
      <c r="ND47" s="73" t="str">
        <f t="shared" si="114"/>
        <v/>
      </c>
    </row>
    <row r="48" spans="1:368" x14ac:dyDescent="0.35">
      <c r="A48" s="72" t="s">
        <v>12</v>
      </c>
      <c r="D48" s="73"/>
      <c r="E48" s="73">
        <f>IFERROR((E32+E33)/E25,"")</f>
        <v>0.6</v>
      </c>
      <c r="F48" s="73">
        <f t="shared" ref="F48:BQ48" si="115">IFERROR((F32+F33)/F25,"")</f>
        <v>0.6875</v>
      </c>
      <c r="G48" s="73">
        <f t="shared" si="115"/>
        <v>0.7857142857142857</v>
      </c>
      <c r="H48" s="73">
        <f t="shared" si="115"/>
        <v>1</v>
      </c>
      <c r="I48" s="73" t="str">
        <f t="shared" si="115"/>
        <v/>
      </c>
      <c r="J48" s="73" t="str">
        <f t="shared" si="115"/>
        <v/>
      </c>
      <c r="K48" s="73" t="str">
        <f t="shared" si="115"/>
        <v/>
      </c>
      <c r="L48" s="73">
        <v>0.6</v>
      </c>
      <c r="M48" s="73">
        <v>0.6875</v>
      </c>
      <c r="N48" s="73">
        <v>0.7857142857142857</v>
      </c>
      <c r="O48" s="73">
        <v>1</v>
      </c>
      <c r="P48" s="73" t="s">
        <v>131</v>
      </c>
      <c r="Q48" s="73" t="str">
        <f t="shared" si="115"/>
        <v/>
      </c>
      <c r="R48" s="73" t="str">
        <f t="shared" si="115"/>
        <v/>
      </c>
      <c r="S48" s="73">
        <v>0.6</v>
      </c>
      <c r="T48" s="73">
        <v>0.6875</v>
      </c>
      <c r="U48" s="73">
        <v>0.7857142857142857</v>
      </c>
      <c r="V48" s="73">
        <v>1</v>
      </c>
      <c r="W48" s="73" t="s">
        <v>131</v>
      </c>
      <c r="X48" s="73" t="str">
        <f t="shared" si="115"/>
        <v/>
      </c>
      <c r="Y48" s="73" t="str">
        <f t="shared" si="115"/>
        <v/>
      </c>
      <c r="Z48" s="73">
        <v>0.6</v>
      </c>
      <c r="AA48" s="73">
        <v>0.6875</v>
      </c>
      <c r="AB48" s="73">
        <v>0.7857142857142857</v>
      </c>
      <c r="AC48" s="73">
        <v>1</v>
      </c>
      <c r="AD48" s="73" t="s">
        <v>131</v>
      </c>
      <c r="AE48" s="73" t="str">
        <f t="shared" si="115"/>
        <v/>
      </c>
      <c r="AF48" s="73" t="str">
        <f t="shared" si="115"/>
        <v/>
      </c>
      <c r="AG48" s="73">
        <v>0.6</v>
      </c>
      <c r="AH48" s="73">
        <v>0.6875</v>
      </c>
      <c r="AI48" s="73">
        <v>0.7857142857142857</v>
      </c>
      <c r="AJ48" s="73">
        <v>1</v>
      </c>
      <c r="AK48" s="73" t="s">
        <v>131</v>
      </c>
      <c r="AL48" s="73" t="str">
        <f t="shared" si="115"/>
        <v/>
      </c>
      <c r="AM48" s="73" t="str">
        <f t="shared" si="115"/>
        <v/>
      </c>
      <c r="AN48" s="73" t="str">
        <f t="shared" si="115"/>
        <v/>
      </c>
      <c r="AO48" s="73" t="str">
        <f t="shared" si="115"/>
        <v/>
      </c>
      <c r="AP48" s="73" t="str">
        <f t="shared" si="115"/>
        <v/>
      </c>
      <c r="AQ48" s="73" t="str">
        <f t="shared" si="115"/>
        <v/>
      </c>
      <c r="AR48" s="73" t="str">
        <f t="shared" si="115"/>
        <v/>
      </c>
      <c r="AS48" s="73" t="str">
        <f t="shared" si="115"/>
        <v/>
      </c>
      <c r="AT48" s="73" t="str">
        <f t="shared" si="115"/>
        <v/>
      </c>
      <c r="AU48" s="73" t="str">
        <f t="shared" si="115"/>
        <v/>
      </c>
      <c r="AV48" s="73" t="str">
        <f t="shared" si="115"/>
        <v/>
      </c>
      <c r="AW48" s="73" t="str">
        <f t="shared" si="115"/>
        <v/>
      </c>
      <c r="AX48" s="73" t="str">
        <f t="shared" si="115"/>
        <v/>
      </c>
      <c r="AY48" s="73" t="str">
        <f t="shared" si="115"/>
        <v/>
      </c>
      <c r="AZ48" s="73" t="str">
        <f t="shared" si="115"/>
        <v/>
      </c>
      <c r="BA48" s="73" t="str">
        <f t="shared" si="115"/>
        <v/>
      </c>
      <c r="BB48" s="73" t="str">
        <f t="shared" si="115"/>
        <v/>
      </c>
      <c r="BC48" s="73" t="str">
        <f t="shared" si="115"/>
        <v/>
      </c>
      <c r="BD48" s="73" t="str">
        <f t="shared" si="115"/>
        <v/>
      </c>
      <c r="BE48" s="73" t="str">
        <f t="shared" si="115"/>
        <v/>
      </c>
      <c r="BF48" s="73" t="str">
        <f t="shared" si="115"/>
        <v/>
      </c>
      <c r="BG48" s="73" t="str">
        <f t="shared" si="115"/>
        <v/>
      </c>
      <c r="BH48" s="73" t="str">
        <f t="shared" si="115"/>
        <v/>
      </c>
      <c r="BI48" s="73" t="str">
        <f t="shared" si="115"/>
        <v/>
      </c>
      <c r="BJ48" s="73" t="str">
        <f t="shared" si="115"/>
        <v/>
      </c>
      <c r="BK48" s="73" t="str">
        <f t="shared" si="115"/>
        <v/>
      </c>
      <c r="BL48" s="73" t="str">
        <f t="shared" si="115"/>
        <v/>
      </c>
      <c r="BM48" s="73" t="str">
        <f t="shared" si="115"/>
        <v/>
      </c>
      <c r="BN48" s="73" t="str">
        <f t="shared" si="115"/>
        <v/>
      </c>
      <c r="BO48" s="73" t="str">
        <f t="shared" si="115"/>
        <v/>
      </c>
      <c r="BP48" s="73" t="str">
        <f t="shared" si="115"/>
        <v/>
      </c>
      <c r="BQ48" s="73" t="str">
        <f t="shared" si="115"/>
        <v/>
      </c>
      <c r="BR48" s="73" t="str">
        <f t="shared" ref="BR48:EC48" si="116">IFERROR((BR32+BR33)/BR25,"")</f>
        <v/>
      </c>
      <c r="BS48" s="73" t="str">
        <f t="shared" si="116"/>
        <v/>
      </c>
      <c r="BT48" s="73" t="str">
        <f t="shared" si="116"/>
        <v/>
      </c>
      <c r="BU48" s="73" t="str">
        <f t="shared" si="116"/>
        <v/>
      </c>
      <c r="BV48" s="73" t="str">
        <f t="shared" si="116"/>
        <v/>
      </c>
      <c r="BW48" s="73" t="str">
        <f t="shared" si="116"/>
        <v/>
      </c>
      <c r="BX48" s="73" t="str">
        <f t="shared" si="116"/>
        <v/>
      </c>
      <c r="BY48" s="73" t="str">
        <f t="shared" si="116"/>
        <v/>
      </c>
      <c r="BZ48" s="73" t="str">
        <f t="shared" si="116"/>
        <v/>
      </c>
      <c r="CA48" s="73" t="str">
        <f t="shared" si="116"/>
        <v/>
      </c>
      <c r="CB48" s="73" t="str">
        <f t="shared" si="116"/>
        <v/>
      </c>
      <c r="CC48" s="73" t="str">
        <f t="shared" si="116"/>
        <v/>
      </c>
      <c r="CD48" s="73" t="str">
        <f t="shared" si="116"/>
        <v/>
      </c>
      <c r="CE48" s="73" t="str">
        <f t="shared" si="116"/>
        <v/>
      </c>
      <c r="CF48" s="73" t="str">
        <f t="shared" si="116"/>
        <v/>
      </c>
      <c r="CG48" s="73" t="str">
        <f t="shared" si="116"/>
        <v/>
      </c>
      <c r="CH48" s="73" t="str">
        <f t="shared" si="116"/>
        <v/>
      </c>
      <c r="CI48" s="73" t="str">
        <f t="shared" si="116"/>
        <v/>
      </c>
      <c r="CJ48" s="73" t="str">
        <f t="shared" si="116"/>
        <v/>
      </c>
      <c r="CK48" s="73" t="str">
        <f t="shared" si="116"/>
        <v/>
      </c>
      <c r="CL48" s="73" t="str">
        <f t="shared" si="116"/>
        <v/>
      </c>
      <c r="CM48" s="73" t="str">
        <f t="shared" si="116"/>
        <v/>
      </c>
      <c r="CN48" s="73" t="str">
        <f t="shared" si="116"/>
        <v/>
      </c>
      <c r="CO48" s="73" t="str">
        <f t="shared" si="116"/>
        <v/>
      </c>
      <c r="CP48" s="73" t="str">
        <f t="shared" si="116"/>
        <v/>
      </c>
      <c r="CQ48" s="73" t="str">
        <f t="shared" si="116"/>
        <v/>
      </c>
      <c r="CR48" s="73" t="str">
        <f t="shared" si="116"/>
        <v/>
      </c>
      <c r="CS48" s="73" t="str">
        <f t="shared" si="116"/>
        <v/>
      </c>
      <c r="CT48" s="73" t="str">
        <f t="shared" si="116"/>
        <v/>
      </c>
      <c r="CU48" s="73" t="str">
        <f t="shared" si="116"/>
        <v/>
      </c>
      <c r="CV48" s="73" t="str">
        <f t="shared" si="116"/>
        <v/>
      </c>
      <c r="CW48" s="73" t="str">
        <f t="shared" si="116"/>
        <v/>
      </c>
      <c r="CX48" s="73" t="str">
        <f t="shared" si="116"/>
        <v/>
      </c>
      <c r="CY48" s="73" t="str">
        <f t="shared" si="116"/>
        <v/>
      </c>
      <c r="CZ48" s="73" t="str">
        <f t="shared" si="116"/>
        <v/>
      </c>
      <c r="DA48" s="73" t="str">
        <f t="shared" si="116"/>
        <v/>
      </c>
      <c r="DB48" s="73" t="str">
        <f t="shared" si="116"/>
        <v/>
      </c>
      <c r="DC48" s="73" t="str">
        <f t="shared" si="116"/>
        <v/>
      </c>
      <c r="DD48" s="73" t="str">
        <f t="shared" si="116"/>
        <v/>
      </c>
      <c r="DE48" s="73" t="str">
        <f t="shared" si="116"/>
        <v/>
      </c>
      <c r="DF48" s="73" t="str">
        <f t="shared" si="116"/>
        <v/>
      </c>
      <c r="DG48" s="73" t="str">
        <f t="shared" si="116"/>
        <v/>
      </c>
      <c r="DH48" s="73" t="str">
        <f t="shared" si="116"/>
        <v/>
      </c>
      <c r="DI48" s="73" t="str">
        <f t="shared" si="116"/>
        <v/>
      </c>
      <c r="DJ48" s="73" t="str">
        <f t="shared" si="116"/>
        <v/>
      </c>
      <c r="DK48" s="73" t="str">
        <f t="shared" si="116"/>
        <v/>
      </c>
      <c r="DL48" s="73" t="str">
        <f t="shared" si="116"/>
        <v/>
      </c>
      <c r="DM48" s="73" t="str">
        <f t="shared" si="116"/>
        <v/>
      </c>
      <c r="DN48" s="73" t="str">
        <f t="shared" si="116"/>
        <v/>
      </c>
      <c r="DO48" s="73" t="str">
        <f t="shared" si="116"/>
        <v/>
      </c>
      <c r="DP48" s="73" t="str">
        <f t="shared" si="116"/>
        <v/>
      </c>
      <c r="DQ48" s="73" t="str">
        <f t="shared" si="116"/>
        <v/>
      </c>
      <c r="DR48" s="73" t="str">
        <f t="shared" si="116"/>
        <v/>
      </c>
      <c r="DS48" s="73" t="str">
        <f t="shared" si="116"/>
        <v/>
      </c>
      <c r="DT48" s="73" t="str">
        <f t="shared" si="116"/>
        <v/>
      </c>
      <c r="DU48" s="73" t="str">
        <f t="shared" si="116"/>
        <v/>
      </c>
      <c r="DV48" s="73" t="str">
        <f t="shared" si="116"/>
        <v/>
      </c>
      <c r="DW48" s="73" t="str">
        <f t="shared" si="116"/>
        <v/>
      </c>
      <c r="DX48" s="73" t="str">
        <f t="shared" si="116"/>
        <v/>
      </c>
      <c r="DY48" s="73" t="str">
        <f t="shared" si="116"/>
        <v/>
      </c>
      <c r="DZ48" s="73" t="str">
        <f t="shared" si="116"/>
        <v/>
      </c>
      <c r="EA48" s="73" t="str">
        <f t="shared" si="116"/>
        <v/>
      </c>
      <c r="EB48" s="73" t="str">
        <f t="shared" si="116"/>
        <v/>
      </c>
      <c r="EC48" s="73" t="str">
        <f t="shared" si="116"/>
        <v/>
      </c>
      <c r="ED48" s="73" t="str">
        <f t="shared" ref="ED48:GO48" si="117">IFERROR((ED32+ED33)/ED25,"")</f>
        <v/>
      </c>
      <c r="EE48" s="73" t="str">
        <f t="shared" si="117"/>
        <v/>
      </c>
      <c r="EF48" s="73" t="str">
        <f t="shared" si="117"/>
        <v/>
      </c>
      <c r="EG48" s="73" t="str">
        <f t="shared" si="117"/>
        <v/>
      </c>
      <c r="EH48" s="73" t="str">
        <f t="shared" si="117"/>
        <v/>
      </c>
      <c r="EI48" s="73" t="str">
        <f t="shared" si="117"/>
        <v/>
      </c>
      <c r="EJ48" s="73" t="str">
        <f t="shared" si="117"/>
        <v/>
      </c>
      <c r="EK48" s="73" t="str">
        <f t="shared" si="117"/>
        <v/>
      </c>
      <c r="EL48" s="73" t="str">
        <f t="shared" si="117"/>
        <v/>
      </c>
      <c r="EM48" s="73" t="str">
        <f t="shared" si="117"/>
        <v/>
      </c>
      <c r="EN48" s="73" t="str">
        <f t="shared" si="117"/>
        <v/>
      </c>
      <c r="EO48" s="73" t="str">
        <f t="shared" si="117"/>
        <v/>
      </c>
      <c r="EP48" s="73" t="str">
        <f t="shared" si="117"/>
        <v/>
      </c>
      <c r="EQ48" s="73" t="str">
        <f t="shared" si="117"/>
        <v/>
      </c>
      <c r="ER48" s="73" t="str">
        <f t="shared" si="117"/>
        <v/>
      </c>
      <c r="ES48" s="73" t="str">
        <f t="shared" si="117"/>
        <v/>
      </c>
      <c r="ET48" s="73" t="str">
        <f t="shared" si="117"/>
        <v/>
      </c>
      <c r="EU48" s="73" t="str">
        <f t="shared" si="117"/>
        <v/>
      </c>
      <c r="EV48" s="73" t="str">
        <f t="shared" si="117"/>
        <v/>
      </c>
      <c r="EW48" s="73" t="str">
        <f t="shared" si="117"/>
        <v/>
      </c>
      <c r="EX48" s="73" t="str">
        <f t="shared" si="117"/>
        <v/>
      </c>
      <c r="EY48" s="73" t="str">
        <f t="shared" si="117"/>
        <v/>
      </c>
      <c r="EZ48" s="73" t="str">
        <f t="shared" si="117"/>
        <v/>
      </c>
      <c r="FA48" s="73" t="str">
        <f t="shared" si="117"/>
        <v/>
      </c>
      <c r="FB48" s="73" t="str">
        <f t="shared" si="117"/>
        <v/>
      </c>
      <c r="FC48" s="73" t="str">
        <f t="shared" si="117"/>
        <v/>
      </c>
      <c r="FD48" s="73" t="str">
        <f t="shared" si="117"/>
        <v/>
      </c>
      <c r="FE48" s="73" t="str">
        <f t="shared" si="117"/>
        <v/>
      </c>
      <c r="FF48" s="73" t="str">
        <f t="shared" si="117"/>
        <v/>
      </c>
      <c r="FG48" s="73" t="str">
        <f t="shared" si="117"/>
        <v/>
      </c>
      <c r="FH48" s="73" t="str">
        <f t="shared" si="117"/>
        <v/>
      </c>
      <c r="FI48" s="73" t="str">
        <f t="shared" si="117"/>
        <v/>
      </c>
      <c r="FJ48" s="73" t="str">
        <f t="shared" si="117"/>
        <v/>
      </c>
      <c r="FK48" s="73" t="str">
        <f t="shared" si="117"/>
        <v/>
      </c>
      <c r="FL48" s="73" t="str">
        <f t="shared" si="117"/>
        <v/>
      </c>
      <c r="FM48" s="73" t="str">
        <f t="shared" si="117"/>
        <v/>
      </c>
      <c r="FN48" s="73" t="str">
        <f t="shared" si="117"/>
        <v/>
      </c>
      <c r="FO48" s="73" t="str">
        <f t="shared" si="117"/>
        <v/>
      </c>
      <c r="FP48" s="73" t="str">
        <f t="shared" si="117"/>
        <v/>
      </c>
      <c r="FQ48" s="73" t="str">
        <f t="shared" si="117"/>
        <v/>
      </c>
      <c r="FR48" s="73" t="str">
        <f t="shared" si="117"/>
        <v/>
      </c>
      <c r="FS48" s="73" t="str">
        <f t="shared" si="117"/>
        <v/>
      </c>
      <c r="FT48" s="73" t="str">
        <f t="shared" si="117"/>
        <v/>
      </c>
      <c r="FU48" s="73" t="str">
        <f t="shared" si="117"/>
        <v/>
      </c>
      <c r="FV48" s="73" t="str">
        <f t="shared" si="117"/>
        <v/>
      </c>
      <c r="FW48" s="73" t="str">
        <f t="shared" si="117"/>
        <v/>
      </c>
      <c r="FX48" s="73" t="str">
        <f t="shared" si="117"/>
        <v/>
      </c>
      <c r="FY48" s="73" t="str">
        <f t="shared" si="117"/>
        <v/>
      </c>
      <c r="FZ48" s="73" t="str">
        <f t="shared" si="117"/>
        <v/>
      </c>
      <c r="GA48" s="73" t="str">
        <f t="shared" si="117"/>
        <v/>
      </c>
      <c r="GB48" s="73" t="str">
        <f t="shared" si="117"/>
        <v/>
      </c>
      <c r="GC48" s="73" t="str">
        <f t="shared" si="117"/>
        <v/>
      </c>
      <c r="GD48" s="73" t="str">
        <f t="shared" si="117"/>
        <v/>
      </c>
      <c r="GE48" s="73" t="str">
        <f t="shared" si="117"/>
        <v/>
      </c>
      <c r="GF48" s="73" t="str">
        <f t="shared" si="117"/>
        <v/>
      </c>
      <c r="GG48" s="73" t="str">
        <f t="shared" si="117"/>
        <v/>
      </c>
      <c r="GH48" s="73" t="str">
        <f t="shared" si="117"/>
        <v/>
      </c>
      <c r="GI48" s="73" t="str">
        <f t="shared" si="117"/>
        <v/>
      </c>
      <c r="GJ48" s="73" t="str">
        <f t="shared" si="117"/>
        <v/>
      </c>
      <c r="GK48" s="73" t="str">
        <f t="shared" si="117"/>
        <v/>
      </c>
      <c r="GL48" s="73" t="str">
        <f t="shared" si="117"/>
        <v/>
      </c>
      <c r="GM48" s="73" t="str">
        <f t="shared" si="117"/>
        <v/>
      </c>
      <c r="GN48" s="73" t="str">
        <f t="shared" si="117"/>
        <v/>
      </c>
      <c r="GO48" s="73" t="str">
        <f t="shared" si="117"/>
        <v/>
      </c>
      <c r="GP48" s="73" t="str">
        <f t="shared" ref="GP48:JA48" si="118">IFERROR((GP32+GP33)/GP25,"")</f>
        <v/>
      </c>
      <c r="GQ48" s="73" t="str">
        <f t="shared" si="118"/>
        <v/>
      </c>
      <c r="GR48" s="73" t="str">
        <f t="shared" si="118"/>
        <v/>
      </c>
      <c r="GS48" s="73" t="str">
        <f t="shared" si="118"/>
        <v/>
      </c>
      <c r="GT48" s="73" t="str">
        <f t="shared" si="118"/>
        <v/>
      </c>
      <c r="GU48" s="73" t="str">
        <f t="shared" si="118"/>
        <v/>
      </c>
      <c r="GV48" s="73" t="str">
        <f t="shared" si="118"/>
        <v/>
      </c>
      <c r="GW48" s="73" t="str">
        <f t="shared" si="118"/>
        <v/>
      </c>
      <c r="GX48" s="73" t="str">
        <f t="shared" si="118"/>
        <v/>
      </c>
      <c r="GY48" s="73" t="str">
        <f t="shared" si="118"/>
        <v/>
      </c>
      <c r="GZ48" s="73" t="str">
        <f t="shared" si="118"/>
        <v/>
      </c>
      <c r="HA48" s="73" t="str">
        <f t="shared" si="118"/>
        <v/>
      </c>
      <c r="HB48" s="73" t="str">
        <f t="shared" si="118"/>
        <v/>
      </c>
      <c r="HC48" s="73" t="str">
        <f t="shared" si="118"/>
        <v/>
      </c>
      <c r="HD48" s="73" t="str">
        <f t="shared" si="118"/>
        <v/>
      </c>
      <c r="HE48" s="73" t="str">
        <f t="shared" si="118"/>
        <v/>
      </c>
      <c r="HF48" s="73" t="str">
        <f t="shared" si="118"/>
        <v/>
      </c>
      <c r="HG48" s="73" t="str">
        <f t="shared" si="118"/>
        <v/>
      </c>
      <c r="HH48" s="73" t="str">
        <f t="shared" si="118"/>
        <v/>
      </c>
      <c r="HI48" s="73" t="str">
        <f t="shared" si="118"/>
        <v/>
      </c>
      <c r="HJ48" s="73" t="str">
        <f t="shared" si="118"/>
        <v/>
      </c>
      <c r="HK48" s="73" t="str">
        <f t="shared" si="118"/>
        <v/>
      </c>
      <c r="HL48" s="73" t="str">
        <f t="shared" si="118"/>
        <v/>
      </c>
      <c r="HM48" s="73" t="str">
        <f t="shared" si="118"/>
        <v/>
      </c>
      <c r="HN48" s="73" t="str">
        <f t="shared" si="118"/>
        <v/>
      </c>
      <c r="HO48" s="73" t="str">
        <f t="shared" si="118"/>
        <v/>
      </c>
      <c r="HP48" s="73" t="str">
        <f t="shared" si="118"/>
        <v/>
      </c>
      <c r="HQ48" s="73" t="str">
        <f t="shared" si="118"/>
        <v/>
      </c>
      <c r="HR48" s="73" t="str">
        <f t="shared" si="118"/>
        <v/>
      </c>
      <c r="HS48" s="73" t="str">
        <f t="shared" si="118"/>
        <v/>
      </c>
      <c r="HT48" s="73" t="str">
        <f t="shared" si="118"/>
        <v/>
      </c>
      <c r="HU48" s="73" t="str">
        <f t="shared" si="118"/>
        <v/>
      </c>
      <c r="HV48" s="73" t="str">
        <f t="shared" si="118"/>
        <v/>
      </c>
      <c r="HW48" s="73" t="str">
        <f t="shared" si="118"/>
        <v/>
      </c>
      <c r="HX48" s="73" t="str">
        <f t="shared" si="118"/>
        <v/>
      </c>
      <c r="HY48" s="73" t="str">
        <f t="shared" si="118"/>
        <v/>
      </c>
      <c r="HZ48" s="73" t="str">
        <f t="shared" si="118"/>
        <v/>
      </c>
      <c r="IA48" s="73" t="str">
        <f t="shared" si="118"/>
        <v/>
      </c>
      <c r="IB48" s="73" t="str">
        <f t="shared" si="118"/>
        <v/>
      </c>
      <c r="IC48" s="73" t="str">
        <f t="shared" si="118"/>
        <v/>
      </c>
      <c r="ID48" s="73" t="str">
        <f t="shared" si="118"/>
        <v/>
      </c>
      <c r="IE48" s="73" t="str">
        <f t="shared" si="118"/>
        <v/>
      </c>
      <c r="IF48" s="73" t="str">
        <f t="shared" si="118"/>
        <v/>
      </c>
      <c r="IG48" s="73" t="str">
        <f t="shared" si="118"/>
        <v/>
      </c>
      <c r="IH48" s="73" t="str">
        <f t="shared" si="118"/>
        <v/>
      </c>
      <c r="II48" s="73" t="str">
        <f t="shared" si="118"/>
        <v/>
      </c>
      <c r="IJ48" s="73" t="str">
        <f t="shared" si="118"/>
        <v/>
      </c>
      <c r="IK48" s="73" t="str">
        <f t="shared" si="118"/>
        <v/>
      </c>
      <c r="IL48" s="73" t="str">
        <f t="shared" si="118"/>
        <v/>
      </c>
      <c r="IM48" s="73" t="str">
        <f t="shared" si="118"/>
        <v/>
      </c>
      <c r="IN48" s="73" t="str">
        <f t="shared" si="118"/>
        <v/>
      </c>
      <c r="IO48" s="73" t="str">
        <f t="shared" si="118"/>
        <v/>
      </c>
      <c r="IP48" s="73" t="str">
        <f t="shared" si="118"/>
        <v/>
      </c>
      <c r="IQ48" s="73" t="str">
        <f t="shared" si="118"/>
        <v/>
      </c>
      <c r="IR48" s="73" t="str">
        <f t="shared" si="118"/>
        <v/>
      </c>
      <c r="IS48" s="73" t="str">
        <f t="shared" si="118"/>
        <v/>
      </c>
      <c r="IT48" s="73" t="str">
        <f t="shared" si="118"/>
        <v/>
      </c>
      <c r="IU48" s="73" t="str">
        <f t="shared" si="118"/>
        <v/>
      </c>
      <c r="IV48" s="73" t="str">
        <f t="shared" si="118"/>
        <v/>
      </c>
      <c r="IW48" s="73" t="str">
        <f t="shared" si="118"/>
        <v/>
      </c>
      <c r="IX48" s="73" t="str">
        <f t="shared" si="118"/>
        <v/>
      </c>
      <c r="IY48" s="73" t="str">
        <f t="shared" si="118"/>
        <v/>
      </c>
      <c r="IZ48" s="73" t="str">
        <f t="shared" si="118"/>
        <v/>
      </c>
      <c r="JA48" s="73" t="str">
        <f t="shared" si="118"/>
        <v/>
      </c>
      <c r="JB48" s="73" t="str">
        <f t="shared" ref="JB48:LM48" si="119">IFERROR((JB32+JB33)/JB25,"")</f>
        <v/>
      </c>
      <c r="JC48" s="73" t="str">
        <f t="shared" si="119"/>
        <v/>
      </c>
      <c r="JD48" s="73" t="str">
        <f t="shared" si="119"/>
        <v/>
      </c>
      <c r="JE48" s="73" t="str">
        <f t="shared" si="119"/>
        <v/>
      </c>
      <c r="JF48" s="73" t="str">
        <f t="shared" si="119"/>
        <v/>
      </c>
      <c r="JG48" s="73" t="str">
        <f t="shared" si="119"/>
        <v/>
      </c>
      <c r="JH48" s="73" t="str">
        <f t="shared" si="119"/>
        <v/>
      </c>
      <c r="JI48" s="73" t="str">
        <f t="shared" si="119"/>
        <v/>
      </c>
      <c r="JJ48" s="73" t="str">
        <f t="shared" si="119"/>
        <v/>
      </c>
      <c r="JK48" s="73" t="str">
        <f t="shared" si="119"/>
        <v/>
      </c>
      <c r="JL48" s="73" t="str">
        <f t="shared" si="119"/>
        <v/>
      </c>
      <c r="JM48" s="73" t="str">
        <f t="shared" si="119"/>
        <v/>
      </c>
      <c r="JN48" s="73" t="str">
        <f t="shared" si="119"/>
        <v/>
      </c>
      <c r="JO48" s="73" t="str">
        <f t="shared" si="119"/>
        <v/>
      </c>
      <c r="JP48" s="73" t="str">
        <f t="shared" si="119"/>
        <v/>
      </c>
      <c r="JQ48" s="73" t="str">
        <f t="shared" si="119"/>
        <v/>
      </c>
      <c r="JR48" s="73" t="str">
        <f t="shared" si="119"/>
        <v/>
      </c>
      <c r="JS48" s="73" t="str">
        <f t="shared" si="119"/>
        <v/>
      </c>
      <c r="JT48" s="73" t="str">
        <f t="shared" si="119"/>
        <v/>
      </c>
      <c r="JU48" s="73" t="str">
        <f t="shared" si="119"/>
        <v/>
      </c>
      <c r="JV48" s="73" t="str">
        <f t="shared" si="119"/>
        <v/>
      </c>
      <c r="JW48" s="73" t="str">
        <f t="shared" si="119"/>
        <v/>
      </c>
      <c r="JX48" s="73" t="str">
        <f t="shared" si="119"/>
        <v/>
      </c>
      <c r="JY48" s="73" t="str">
        <f t="shared" si="119"/>
        <v/>
      </c>
      <c r="JZ48" s="73" t="str">
        <f t="shared" si="119"/>
        <v/>
      </c>
      <c r="KA48" s="73" t="str">
        <f t="shared" si="119"/>
        <v/>
      </c>
      <c r="KB48" s="73" t="str">
        <f t="shared" si="119"/>
        <v/>
      </c>
      <c r="KC48" s="73" t="str">
        <f t="shared" si="119"/>
        <v/>
      </c>
      <c r="KD48" s="73" t="str">
        <f t="shared" si="119"/>
        <v/>
      </c>
      <c r="KE48" s="73" t="str">
        <f t="shared" si="119"/>
        <v/>
      </c>
      <c r="KF48" s="73" t="str">
        <f t="shared" si="119"/>
        <v/>
      </c>
      <c r="KG48" s="73" t="str">
        <f t="shared" si="119"/>
        <v/>
      </c>
      <c r="KH48" s="73" t="str">
        <f t="shared" si="119"/>
        <v/>
      </c>
      <c r="KI48" s="73" t="str">
        <f t="shared" si="119"/>
        <v/>
      </c>
      <c r="KJ48" s="73" t="str">
        <f t="shared" si="119"/>
        <v/>
      </c>
      <c r="KK48" s="73" t="str">
        <f t="shared" si="119"/>
        <v/>
      </c>
      <c r="KL48" s="73" t="str">
        <f t="shared" si="119"/>
        <v/>
      </c>
      <c r="KM48" s="73" t="str">
        <f t="shared" si="119"/>
        <v/>
      </c>
      <c r="KN48" s="73" t="str">
        <f t="shared" si="119"/>
        <v/>
      </c>
      <c r="KO48" s="73" t="str">
        <f t="shared" si="119"/>
        <v/>
      </c>
      <c r="KP48" s="73" t="str">
        <f t="shared" si="119"/>
        <v/>
      </c>
      <c r="KQ48" s="73" t="str">
        <f t="shared" si="119"/>
        <v/>
      </c>
      <c r="KR48" s="73" t="str">
        <f t="shared" si="119"/>
        <v/>
      </c>
      <c r="KS48" s="73" t="str">
        <f t="shared" si="119"/>
        <v/>
      </c>
      <c r="KT48" s="73" t="str">
        <f t="shared" si="119"/>
        <v/>
      </c>
      <c r="KU48" s="73" t="str">
        <f t="shared" si="119"/>
        <v/>
      </c>
      <c r="KV48" s="73" t="str">
        <f t="shared" si="119"/>
        <v/>
      </c>
      <c r="KW48" s="73" t="str">
        <f t="shared" si="119"/>
        <v/>
      </c>
      <c r="KX48" s="73" t="str">
        <f t="shared" si="119"/>
        <v/>
      </c>
      <c r="KY48" s="73" t="str">
        <f t="shared" si="119"/>
        <v/>
      </c>
      <c r="KZ48" s="73" t="str">
        <f t="shared" si="119"/>
        <v/>
      </c>
      <c r="LA48" s="73" t="str">
        <f t="shared" si="119"/>
        <v/>
      </c>
      <c r="LB48" s="73" t="str">
        <f t="shared" si="119"/>
        <v/>
      </c>
      <c r="LC48" s="73" t="str">
        <f t="shared" si="119"/>
        <v/>
      </c>
      <c r="LD48" s="73" t="str">
        <f t="shared" si="119"/>
        <v/>
      </c>
      <c r="LE48" s="73" t="str">
        <f t="shared" si="119"/>
        <v/>
      </c>
      <c r="LF48" s="73" t="str">
        <f t="shared" si="119"/>
        <v/>
      </c>
      <c r="LG48" s="73" t="str">
        <f t="shared" si="119"/>
        <v/>
      </c>
      <c r="LH48" s="73" t="str">
        <f t="shared" si="119"/>
        <v/>
      </c>
      <c r="LI48" s="73" t="str">
        <f t="shared" si="119"/>
        <v/>
      </c>
      <c r="LJ48" s="73" t="str">
        <f t="shared" si="119"/>
        <v/>
      </c>
      <c r="LK48" s="73" t="str">
        <f t="shared" si="119"/>
        <v/>
      </c>
      <c r="LL48" s="73" t="str">
        <f t="shared" si="119"/>
        <v/>
      </c>
      <c r="LM48" s="73" t="str">
        <f t="shared" si="119"/>
        <v/>
      </c>
      <c r="LN48" s="73" t="str">
        <f t="shared" ref="LN48:ND48" si="120">IFERROR((LN32+LN33)/LN25,"")</f>
        <v/>
      </c>
      <c r="LO48" s="73" t="str">
        <f t="shared" si="120"/>
        <v/>
      </c>
      <c r="LP48" s="73" t="str">
        <f t="shared" si="120"/>
        <v/>
      </c>
      <c r="LQ48" s="73" t="str">
        <f t="shared" si="120"/>
        <v/>
      </c>
      <c r="LR48" s="73" t="str">
        <f t="shared" si="120"/>
        <v/>
      </c>
      <c r="LS48" s="73" t="str">
        <f t="shared" si="120"/>
        <v/>
      </c>
      <c r="LT48" s="73" t="str">
        <f t="shared" si="120"/>
        <v/>
      </c>
      <c r="LU48" s="73" t="str">
        <f t="shared" si="120"/>
        <v/>
      </c>
      <c r="LV48" s="73" t="str">
        <f t="shared" si="120"/>
        <v/>
      </c>
      <c r="LW48" s="73" t="str">
        <f t="shared" si="120"/>
        <v/>
      </c>
      <c r="LX48" s="73" t="str">
        <f t="shared" si="120"/>
        <v/>
      </c>
      <c r="LY48" s="73" t="str">
        <f t="shared" si="120"/>
        <v/>
      </c>
      <c r="LZ48" s="73" t="str">
        <f t="shared" si="120"/>
        <v/>
      </c>
      <c r="MA48" s="73" t="str">
        <f t="shared" si="120"/>
        <v/>
      </c>
      <c r="MB48" s="73" t="str">
        <f t="shared" si="120"/>
        <v/>
      </c>
      <c r="MC48" s="73" t="str">
        <f t="shared" si="120"/>
        <v/>
      </c>
      <c r="MD48" s="73" t="str">
        <f t="shared" si="120"/>
        <v/>
      </c>
      <c r="ME48" s="73" t="str">
        <f t="shared" si="120"/>
        <v/>
      </c>
      <c r="MF48" s="73" t="str">
        <f t="shared" si="120"/>
        <v/>
      </c>
      <c r="MG48" s="73" t="str">
        <f t="shared" si="120"/>
        <v/>
      </c>
      <c r="MH48" s="73" t="str">
        <f t="shared" si="120"/>
        <v/>
      </c>
      <c r="MI48" s="73" t="str">
        <f t="shared" si="120"/>
        <v/>
      </c>
      <c r="MJ48" s="73" t="str">
        <f t="shared" si="120"/>
        <v/>
      </c>
      <c r="MK48" s="73" t="str">
        <f t="shared" si="120"/>
        <v/>
      </c>
      <c r="ML48" s="73" t="str">
        <f t="shared" si="120"/>
        <v/>
      </c>
      <c r="MM48" s="73" t="str">
        <f t="shared" si="120"/>
        <v/>
      </c>
      <c r="MN48" s="73" t="str">
        <f t="shared" si="120"/>
        <v/>
      </c>
      <c r="MO48" s="73" t="str">
        <f t="shared" si="120"/>
        <v/>
      </c>
      <c r="MP48" s="73" t="str">
        <f t="shared" si="120"/>
        <v/>
      </c>
      <c r="MQ48" s="73" t="str">
        <f t="shared" si="120"/>
        <v/>
      </c>
      <c r="MR48" s="73" t="str">
        <f t="shared" si="120"/>
        <v/>
      </c>
      <c r="MS48" s="73" t="str">
        <f t="shared" si="120"/>
        <v/>
      </c>
      <c r="MT48" s="73" t="str">
        <f t="shared" si="120"/>
        <v/>
      </c>
      <c r="MU48" s="73" t="str">
        <f t="shared" si="120"/>
        <v/>
      </c>
      <c r="MV48" s="73" t="str">
        <f t="shared" si="120"/>
        <v/>
      </c>
      <c r="MW48" s="73" t="str">
        <f t="shared" si="120"/>
        <v/>
      </c>
      <c r="MX48" s="73" t="str">
        <f t="shared" si="120"/>
        <v/>
      </c>
      <c r="MY48" s="73" t="str">
        <f t="shared" si="120"/>
        <v/>
      </c>
      <c r="MZ48" s="73" t="str">
        <f t="shared" si="120"/>
        <v/>
      </c>
      <c r="NA48" s="73" t="str">
        <f t="shared" si="120"/>
        <v/>
      </c>
      <c r="NB48" s="73" t="str">
        <f t="shared" si="120"/>
        <v/>
      </c>
      <c r="NC48" s="73" t="str">
        <f t="shared" si="120"/>
        <v/>
      </c>
      <c r="ND48" s="73" t="str">
        <f t="shared" si="120"/>
        <v/>
      </c>
    </row>
    <row r="49" spans="1:368" x14ac:dyDescent="0.35">
      <c r="A49" s="72" t="s">
        <v>14</v>
      </c>
      <c r="D49" s="73"/>
      <c r="E49" s="73">
        <f>IFERROR((E32+E33+E34)/E25,"")</f>
        <v>1</v>
      </c>
      <c r="F49" s="73">
        <f t="shared" ref="F49:BQ49" si="121">IFERROR((F32+F33+F34)/F25,"")</f>
        <v>1</v>
      </c>
      <c r="G49" s="73">
        <f t="shared" si="121"/>
        <v>1</v>
      </c>
      <c r="H49" s="73">
        <f t="shared" si="121"/>
        <v>1</v>
      </c>
      <c r="I49" s="73" t="str">
        <f t="shared" si="121"/>
        <v/>
      </c>
      <c r="J49" s="73" t="str">
        <f t="shared" si="121"/>
        <v/>
      </c>
      <c r="K49" s="73" t="str">
        <f t="shared" si="121"/>
        <v/>
      </c>
      <c r="L49" s="73">
        <v>1</v>
      </c>
      <c r="M49" s="73">
        <v>1</v>
      </c>
      <c r="N49" s="73">
        <v>1</v>
      </c>
      <c r="O49" s="73">
        <v>1</v>
      </c>
      <c r="P49" s="73" t="s">
        <v>131</v>
      </c>
      <c r="Q49" s="73" t="str">
        <f t="shared" si="121"/>
        <v/>
      </c>
      <c r="R49" s="73" t="str">
        <f t="shared" si="121"/>
        <v/>
      </c>
      <c r="S49" s="73">
        <v>1</v>
      </c>
      <c r="T49" s="73">
        <v>1</v>
      </c>
      <c r="U49" s="73">
        <v>1</v>
      </c>
      <c r="V49" s="73">
        <v>1</v>
      </c>
      <c r="W49" s="73" t="s">
        <v>131</v>
      </c>
      <c r="X49" s="73" t="str">
        <f t="shared" si="121"/>
        <v/>
      </c>
      <c r="Y49" s="73" t="str">
        <f t="shared" si="121"/>
        <v/>
      </c>
      <c r="Z49" s="73">
        <v>1</v>
      </c>
      <c r="AA49" s="73">
        <v>1</v>
      </c>
      <c r="AB49" s="73">
        <v>1</v>
      </c>
      <c r="AC49" s="73">
        <v>1</v>
      </c>
      <c r="AD49" s="73" t="s">
        <v>131</v>
      </c>
      <c r="AE49" s="73" t="str">
        <f t="shared" si="121"/>
        <v/>
      </c>
      <c r="AF49" s="73" t="str">
        <f t="shared" si="121"/>
        <v/>
      </c>
      <c r="AG49" s="73">
        <v>1</v>
      </c>
      <c r="AH49" s="73">
        <v>1</v>
      </c>
      <c r="AI49" s="73">
        <v>1</v>
      </c>
      <c r="AJ49" s="73">
        <v>1</v>
      </c>
      <c r="AK49" s="73" t="s">
        <v>131</v>
      </c>
      <c r="AL49" s="73" t="str">
        <f t="shared" si="121"/>
        <v/>
      </c>
      <c r="AM49" s="73" t="str">
        <f t="shared" si="121"/>
        <v/>
      </c>
      <c r="AN49" s="73" t="str">
        <f t="shared" si="121"/>
        <v/>
      </c>
      <c r="AO49" s="73" t="str">
        <f t="shared" si="121"/>
        <v/>
      </c>
      <c r="AP49" s="73" t="str">
        <f t="shared" si="121"/>
        <v/>
      </c>
      <c r="AQ49" s="73" t="str">
        <f t="shared" si="121"/>
        <v/>
      </c>
      <c r="AR49" s="73" t="str">
        <f t="shared" si="121"/>
        <v/>
      </c>
      <c r="AS49" s="73" t="str">
        <f t="shared" si="121"/>
        <v/>
      </c>
      <c r="AT49" s="73" t="str">
        <f t="shared" si="121"/>
        <v/>
      </c>
      <c r="AU49" s="73" t="str">
        <f t="shared" si="121"/>
        <v/>
      </c>
      <c r="AV49" s="73" t="str">
        <f t="shared" si="121"/>
        <v/>
      </c>
      <c r="AW49" s="73" t="str">
        <f t="shared" si="121"/>
        <v/>
      </c>
      <c r="AX49" s="73" t="str">
        <f t="shared" si="121"/>
        <v/>
      </c>
      <c r="AY49" s="73" t="str">
        <f t="shared" si="121"/>
        <v/>
      </c>
      <c r="AZ49" s="73" t="str">
        <f t="shared" si="121"/>
        <v/>
      </c>
      <c r="BA49" s="73" t="str">
        <f t="shared" si="121"/>
        <v/>
      </c>
      <c r="BB49" s="73" t="str">
        <f t="shared" si="121"/>
        <v/>
      </c>
      <c r="BC49" s="73" t="str">
        <f t="shared" si="121"/>
        <v/>
      </c>
      <c r="BD49" s="73" t="str">
        <f t="shared" si="121"/>
        <v/>
      </c>
      <c r="BE49" s="73" t="str">
        <f t="shared" si="121"/>
        <v/>
      </c>
      <c r="BF49" s="73" t="str">
        <f t="shared" si="121"/>
        <v/>
      </c>
      <c r="BG49" s="73" t="str">
        <f t="shared" si="121"/>
        <v/>
      </c>
      <c r="BH49" s="73" t="str">
        <f t="shared" si="121"/>
        <v/>
      </c>
      <c r="BI49" s="73" t="str">
        <f t="shared" si="121"/>
        <v/>
      </c>
      <c r="BJ49" s="73" t="str">
        <f t="shared" si="121"/>
        <v/>
      </c>
      <c r="BK49" s="73" t="str">
        <f t="shared" si="121"/>
        <v/>
      </c>
      <c r="BL49" s="73" t="str">
        <f t="shared" si="121"/>
        <v/>
      </c>
      <c r="BM49" s="73" t="str">
        <f t="shared" si="121"/>
        <v/>
      </c>
      <c r="BN49" s="73" t="str">
        <f t="shared" si="121"/>
        <v/>
      </c>
      <c r="BO49" s="73" t="str">
        <f t="shared" si="121"/>
        <v/>
      </c>
      <c r="BP49" s="73" t="str">
        <f t="shared" si="121"/>
        <v/>
      </c>
      <c r="BQ49" s="73" t="str">
        <f t="shared" si="121"/>
        <v/>
      </c>
      <c r="BR49" s="73" t="str">
        <f t="shared" ref="BR49:EC49" si="122">IFERROR((BR32+BR33+BR34)/BR25,"")</f>
        <v/>
      </c>
      <c r="BS49" s="73" t="str">
        <f t="shared" si="122"/>
        <v/>
      </c>
      <c r="BT49" s="73" t="str">
        <f t="shared" si="122"/>
        <v/>
      </c>
      <c r="BU49" s="73" t="str">
        <f t="shared" si="122"/>
        <v/>
      </c>
      <c r="BV49" s="73" t="str">
        <f t="shared" si="122"/>
        <v/>
      </c>
      <c r="BW49" s="73" t="str">
        <f t="shared" si="122"/>
        <v/>
      </c>
      <c r="BX49" s="73" t="str">
        <f t="shared" si="122"/>
        <v/>
      </c>
      <c r="BY49" s="73" t="str">
        <f t="shared" si="122"/>
        <v/>
      </c>
      <c r="BZ49" s="73" t="str">
        <f t="shared" si="122"/>
        <v/>
      </c>
      <c r="CA49" s="73" t="str">
        <f t="shared" si="122"/>
        <v/>
      </c>
      <c r="CB49" s="73" t="str">
        <f t="shared" si="122"/>
        <v/>
      </c>
      <c r="CC49" s="73" t="str">
        <f t="shared" si="122"/>
        <v/>
      </c>
      <c r="CD49" s="73" t="str">
        <f t="shared" si="122"/>
        <v/>
      </c>
      <c r="CE49" s="73" t="str">
        <f t="shared" si="122"/>
        <v/>
      </c>
      <c r="CF49" s="73" t="str">
        <f t="shared" si="122"/>
        <v/>
      </c>
      <c r="CG49" s="73" t="str">
        <f t="shared" si="122"/>
        <v/>
      </c>
      <c r="CH49" s="73" t="str">
        <f t="shared" si="122"/>
        <v/>
      </c>
      <c r="CI49" s="73" t="str">
        <f t="shared" si="122"/>
        <v/>
      </c>
      <c r="CJ49" s="73" t="str">
        <f t="shared" si="122"/>
        <v/>
      </c>
      <c r="CK49" s="73" t="str">
        <f t="shared" si="122"/>
        <v/>
      </c>
      <c r="CL49" s="73" t="str">
        <f t="shared" si="122"/>
        <v/>
      </c>
      <c r="CM49" s="73" t="str">
        <f t="shared" si="122"/>
        <v/>
      </c>
      <c r="CN49" s="73" t="str">
        <f t="shared" si="122"/>
        <v/>
      </c>
      <c r="CO49" s="73" t="str">
        <f t="shared" si="122"/>
        <v/>
      </c>
      <c r="CP49" s="73" t="str">
        <f t="shared" si="122"/>
        <v/>
      </c>
      <c r="CQ49" s="73" t="str">
        <f t="shared" si="122"/>
        <v/>
      </c>
      <c r="CR49" s="73" t="str">
        <f t="shared" si="122"/>
        <v/>
      </c>
      <c r="CS49" s="73" t="str">
        <f t="shared" si="122"/>
        <v/>
      </c>
      <c r="CT49" s="73" t="str">
        <f t="shared" si="122"/>
        <v/>
      </c>
      <c r="CU49" s="73" t="str">
        <f t="shared" si="122"/>
        <v/>
      </c>
      <c r="CV49" s="73" t="str">
        <f t="shared" si="122"/>
        <v/>
      </c>
      <c r="CW49" s="73" t="str">
        <f t="shared" si="122"/>
        <v/>
      </c>
      <c r="CX49" s="73" t="str">
        <f t="shared" si="122"/>
        <v/>
      </c>
      <c r="CY49" s="73" t="str">
        <f t="shared" si="122"/>
        <v/>
      </c>
      <c r="CZ49" s="73" t="str">
        <f t="shared" si="122"/>
        <v/>
      </c>
      <c r="DA49" s="73" t="str">
        <f t="shared" si="122"/>
        <v/>
      </c>
      <c r="DB49" s="73" t="str">
        <f t="shared" si="122"/>
        <v/>
      </c>
      <c r="DC49" s="73" t="str">
        <f t="shared" si="122"/>
        <v/>
      </c>
      <c r="DD49" s="73" t="str">
        <f t="shared" si="122"/>
        <v/>
      </c>
      <c r="DE49" s="73" t="str">
        <f t="shared" si="122"/>
        <v/>
      </c>
      <c r="DF49" s="73" t="str">
        <f t="shared" si="122"/>
        <v/>
      </c>
      <c r="DG49" s="73" t="str">
        <f t="shared" si="122"/>
        <v/>
      </c>
      <c r="DH49" s="73" t="str">
        <f t="shared" si="122"/>
        <v/>
      </c>
      <c r="DI49" s="73" t="str">
        <f t="shared" si="122"/>
        <v/>
      </c>
      <c r="DJ49" s="73" t="str">
        <f t="shared" si="122"/>
        <v/>
      </c>
      <c r="DK49" s="73" t="str">
        <f t="shared" si="122"/>
        <v/>
      </c>
      <c r="DL49" s="73" t="str">
        <f t="shared" si="122"/>
        <v/>
      </c>
      <c r="DM49" s="73" t="str">
        <f t="shared" si="122"/>
        <v/>
      </c>
      <c r="DN49" s="73" t="str">
        <f t="shared" si="122"/>
        <v/>
      </c>
      <c r="DO49" s="73" t="str">
        <f t="shared" si="122"/>
        <v/>
      </c>
      <c r="DP49" s="73" t="str">
        <f t="shared" si="122"/>
        <v/>
      </c>
      <c r="DQ49" s="73" t="str">
        <f t="shared" si="122"/>
        <v/>
      </c>
      <c r="DR49" s="73" t="str">
        <f t="shared" si="122"/>
        <v/>
      </c>
      <c r="DS49" s="73" t="str">
        <f t="shared" si="122"/>
        <v/>
      </c>
      <c r="DT49" s="73" t="str">
        <f t="shared" si="122"/>
        <v/>
      </c>
      <c r="DU49" s="73" t="str">
        <f t="shared" si="122"/>
        <v/>
      </c>
      <c r="DV49" s="73" t="str">
        <f t="shared" si="122"/>
        <v/>
      </c>
      <c r="DW49" s="73" t="str">
        <f t="shared" si="122"/>
        <v/>
      </c>
      <c r="DX49" s="73" t="str">
        <f t="shared" si="122"/>
        <v/>
      </c>
      <c r="DY49" s="73" t="str">
        <f t="shared" si="122"/>
        <v/>
      </c>
      <c r="DZ49" s="73" t="str">
        <f t="shared" si="122"/>
        <v/>
      </c>
      <c r="EA49" s="73" t="str">
        <f t="shared" si="122"/>
        <v/>
      </c>
      <c r="EB49" s="73" t="str">
        <f t="shared" si="122"/>
        <v/>
      </c>
      <c r="EC49" s="73" t="str">
        <f t="shared" si="122"/>
        <v/>
      </c>
      <c r="ED49" s="73" t="str">
        <f t="shared" ref="ED49:GO49" si="123">IFERROR((ED32+ED33+ED34)/ED25,"")</f>
        <v/>
      </c>
      <c r="EE49" s="73" t="str">
        <f t="shared" si="123"/>
        <v/>
      </c>
      <c r="EF49" s="73" t="str">
        <f t="shared" si="123"/>
        <v/>
      </c>
      <c r="EG49" s="73" t="str">
        <f t="shared" si="123"/>
        <v/>
      </c>
      <c r="EH49" s="73" t="str">
        <f t="shared" si="123"/>
        <v/>
      </c>
      <c r="EI49" s="73" t="str">
        <f t="shared" si="123"/>
        <v/>
      </c>
      <c r="EJ49" s="73" t="str">
        <f t="shared" si="123"/>
        <v/>
      </c>
      <c r="EK49" s="73" t="str">
        <f t="shared" si="123"/>
        <v/>
      </c>
      <c r="EL49" s="73" t="str">
        <f t="shared" si="123"/>
        <v/>
      </c>
      <c r="EM49" s="73" t="str">
        <f t="shared" si="123"/>
        <v/>
      </c>
      <c r="EN49" s="73" t="str">
        <f t="shared" si="123"/>
        <v/>
      </c>
      <c r="EO49" s="73" t="str">
        <f t="shared" si="123"/>
        <v/>
      </c>
      <c r="EP49" s="73" t="str">
        <f t="shared" si="123"/>
        <v/>
      </c>
      <c r="EQ49" s="73" t="str">
        <f t="shared" si="123"/>
        <v/>
      </c>
      <c r="ER49" s="73" t="str">
        <f t="shared" si="123"/>
        <v/>
      </c>
      <c r="ES49" s="73" t="str">
        <f t="shared" si="123"/>
        <v/>
      </c>
      <c r="ET49" s="73" t="str">
        <f t="shared" si="123"/>
        <v/>
      </c>
      <c r="EU49" s="73" t="str">
        <f t="shared" si="123"/>
        <v/>
      </c>
      <c r="EV49" s="73" t="str">
        <f t="shared" si="123"/>
        <v/>
      </c>
      <c r="EW49" s="73" t="str">
        <f t="shared" si="123"/>
        <v/>
      </c>
      <c r="EX49" s="73" t="str">
        <f t="shared" si="123"/>
        <v/>
      </c>
      <c r="EY49" s="73" t="str">
        <f t="shared" si="123"/>
        <v/>
      </c>
      <c r="EZ49" s="73" t="str">
        <f t="shared" si="123"/>
        <v/>
      </c>
      <c r="FA49" s="73" t="str">
        <f t="shared" si="123"/>
        <v/>
      </c>
      <c r="FB49" s="73" t="str">
        <f t="shared" si="123"/>
        <v/>
      </c>
      <c r="FC49" s="73" t="str">
        <f t="shared" si="123"/>
        <v/>
      </c>
      <c r="FD49" s="73" t="str">
        <f t="shared" si="123"/>
        <v/>
      </c>
      <c r="FE49" s="73" t="str">
        <f t="shared" si="123"/>
        <v/>
      </c>
      <c r="FF49" s="73" t="str">
        <f t="shared" si="123"/>
        <v/>
      </c>
      <c r="FG49" s="73" t="str">
        <f t="shared" si="123"/>
        <v/>
      </c>
      <c r="FH49" s="73" t="str">
        <f t="shared" si="123"/>
        <v/>
      </c>
      <c r="FI49" s="73" t="str">
        <f t="shared" si="123"/>
        <v/>
      </c>
      <c r="FJ49" s="73" t="str">
        <f t="shared" si="123"/>
        <v/>
      </c>
      <c r="FK49" s="73" t="str">
        <f t="shared" si="123"/>
        <v/>
      </c>
      <c r="FL49" s="73" t="str">
        <f t="shared" si="123"/>
        <v/>
      </c>
      <c r="FM49" s="73" t="str">
        <f t="shared" si="123"/>
        <v/>
      </c>
      <c r="FN49" s="73" t="str">
        <f t="shared" si="123"/>
        <v/>
      </c>
      <c r="FO49" s="73" t="str">
        <f t="shared" si="123"/>
        <v/>
      </c>
      <c r="FP49" s="73" t="str">
        <f t="shared" si="123"/>
        <v/>
      </c>
      <c r="FQ49" s="73" t="str">
        <f t="shared" si="123"/>
        <v/>
      </c>
      <c r="FR49" s="73" t="str">
        <f t="shared" si="123"/>
        <v/>
      </c>
      <c r="FS49" s="73" t="str">
        <f t="shared" si="123"/>
        <v/>
      </c>
      <c r="FT49" s="73" t="str">
        <f t="shared" si="123"/>
        <v/>
      </c>
      <c r="FU49" s="73" t="str">
        <f t="shared" si="123"/>
        <v/>
      </c>
      <c r="FV49" s="73" t="str">
        <f t="shared" si="123"/>
        <v/>
      </c>
      <c r="FW49" s="73" t="str">
        <f t="shared" si="123"/>
        <v/>
      </c>
      <c r="FX49" s="73" t="str">
        <f t="shared" si="123"/>
        <v/>
      </c>
      <c r="FY49" s="73" t="str">
        <f t="shared" si="123"/>
        <v/>
      </c>
      <c r="FZ49" s="73" t="str">
        <f t="shared" si="123"/>
        <v/>
      </c>
      <c r="GA49" s="73" t="str">
        <f t="shared" si="123"/>
        <v/>
      </c>
      <c r="GB49" s="73" t="str">
        <f t="shared" si="123"/>
        <v/>
      </c>
      <c r="GC49" s="73" t="str">
        <f t="shared" si="123"/>
        <v/>
      </c>
      <c r="GD49" s="73" t="str">
        <f t="shared" si="123"/>
        <v/>
      </c>
      <c r="GE49" s="73" t="str">
        <f t="shared" si="123"/>
        <v/>
      </c>
      <c r="GF49" s="73" t="str">
        <f t="shared" si="123"/>
        <v/>
      </c>
      <c r="GG49" s="73" t="str">
        <f t="shared" si="123"/>
        <v/>
      </c>
      <c r="GH49" s="73" t="str">
        <f t="shared" si="123"/>
        <v/>
      </c>
      <c r="GI49" s="73" t="str">
        <f t="shared" si="123"/>
        <v/>
      </c>
      <c r="GJ49" s="73" t="str">
        <f t="shared" si="123"/>
        <v/>
      </c>
      <c r="GK49" s="73" t="str">
        <f t="shared" si="123"/>
        <v/>
      </c>
      <c r="GL49" s="73" t="str">
        <f t="shared" si="123"/>
        <v/>
      </c>
      <c r="GM49" s="73" t="str">
        <f t="shared" si="123"/>
        <v/>
      </c>
      <c r="GN49" s="73" t="str">
        <f t="shared" si="123"/>
        <v/>
      </c>
      <c r="GO49" s="73" t="str">
        <f t="shared" si="123"/>
        <v/>
      </c>
      <c r="GP49" s="73" t="str">
        <f t="shared" ref="GP49:JA49" si="124">IFERROR((GP32+GP33+GP34)/GP25,"")</f>
        <v/>
      </c>
      <c r="GQ49" s="73" t="str">
        <f t="shared" si="124"/>
        <v/>
      </c>
      <c r="GR49" s="73" t="str">
        <f t="shared" si="124"/>
        <v/>
      </c>
      <c r="GS49" s="73" t="str">
        <f t="shared" si="124"/>
        <v/>
      </c>
      <c r="GT49" s="73" t="str">
        <f t="shared" si="124"/>
        <v/>
      </c>
      <c r="GU49" s="73" t="str">
        <f t="shared" si="124"/>
        <v/>
      </c>
      <c r="GV49" s="73" t="str">
        <f t="shared" si="124"/>
        <v/>
      </c>
      <c r="GW49" s="73" t="str">
        <f t="shared" si="124"/>
        <v/>
      </c>
      <c r="GX49" s="73" t="str">
        <f t="shared" si="124"/>
        <v/>
      </c>
      <c r="GY49" s="73" t="str">
        <f t="shared" si="124"/>
        <v/>
      </c>
      <c r="GZ49" s="73" t="str">
        <f t="shared" si="124"/>
        <v/>
      </c>
      <c r="HA49" s="73" t="str">
        <f t="shared" si="124"/>
        <v/>
      </c>
      <c r="HB49" s="73" t="str">
        <f t="shared" si="124"/>
        <v/>
      </c>
      <c r="HC49" s="73" t="str">
        <f t="shared" si="124"/>
        <v/>
      </c>
      <c r="HD49" s="73" t="str">
        <f t="shared" si="124"/>
        <v/>
      </c>
      <c r="HE49" s="73" t="str">
        <f t="shared" si="124"/>
        <v/>
      </c>
      <c r="HF49" s="73" t="str">
        <f t="shared" si="124"/>
        <v/>
      </c>
      <c r="HG49" s="73" t="str">
        <f t="shared" si="124"/>
        <v/>
      </c>
      <c r="HH49" s="73" t="str">
        <f t="shared" si="124"/>
        <v/>
      </c>
      <c r="HI49" s="73" t="str">
        <f t="shared" si="124"/>
        <v/>
      </c>
      <c r="HJ49" s="73" t="str">
        <f t="shared" si="124"/>
        <v/>
      </c>
      <c r="HK49" s="73" t="str">
        <f t="shared" si="124"/>
        <v/>
      </c>
      <c r="HL49" s="73" t="str">
        <f t="shared" si="124"/>
        <v/>
      </c>
      <c r="HM49" s="73" t="str">
        <f t="shared" si="124"/>
        <v/>
      </c>
      <c r="HN49" s="73" t="str">
        <f t="shared" si="124"/>
        <v/>
      </c>
      <c r="HO49" s="73" t="str">
        <f t="shared" si="124"/>
        <v/>
      </c>
      <c r="HP49" s="73" t="str">
        <f t="shared" si="124"/>
        <v/>
      </c>
      <c r="HQ49" s="73" t="str">
        <f t="shared" si="124"/>
        <v/>
      </c>
      <c r="HR49" s="73" t="str">
        <f t="shared" si="124"/>
        <v/>
      </c>
      <c r="HS49" s="73" t="str">
        <f t="shared" si="124"/>
        <v/>
      </c>
      <c r="HT49" s="73" t="str">
        <f t="shared" si="124"/>
        <v/>
      </c>
      <c r="HU49" s="73" t="str">
        <f t="shared" si="124"/>
        <v/>
      </c>
      <c r="HV49" s="73" t="str">
        <f t="shared" si="124"/>
        <v/>
      </c>
      <c r="HW49" s="73" t="str">
        <f t="shared" si="124"/>
        <v/>
      </c>
      <c r="HX49" s="73" t="str">
        <f t="shared" si="124"/>
        <v/>
      </c>
      <c r="HY49" s="73" t="str">
        <f t="shared" si="124"/>
        <v/>
      </c>
      <c r="HZ49" s="73" t="str">
        <f t="shared" si="124"/>
        <v/>
      </c>
      <c r="IA49" s="73" t="str">
        <f t="shared" si="124"/>
        <v/>
      </c>
      <c r="IB49" s="73" t="str">
        <f t="shared" si="124"/>
        <v/>
      </c>
      <c r="IC49" s="73" t="str">
        <f t="shared" si="124"/>
        <v/>
      </c>
      <c r="ID49" s="73" t="str">
        <f t="shared" si="124"/>
        <v/>
      </c>
      <c r="IE49" s="73" t="str">
        <f t="shared" si="124"/>
        <v/>
      </c>
      <c r="IF49" s="73" t="str">
        <f t="shared" si="124"/>
        <v/>
      </c>
      <c r="IG49" s="73" t="str">
        <f t="shared" si="124"/>
        <v/>
      </c>
      <c r="IH49" s="73" t="str">
        <f t="shared" si="124"/>
        <v/>
      </c>
      <c r="II49" s="73" t="str">
        <f t="shared" si="124"/>
        <v/>
      </c>
      <c r="IJ49" s="73" t="str">
        <f t="shared" si="124"/>
        <v/>
      </c>
      <c r="IK49" s="73" t="str">
        <f t="shared" si="124"/>
        <v/>
      </c>
      <c r="IL49" s="73" t="str">
        <f t="shared" si="124"/>
        <v/>
      </c>
      <c r="IM49" s="73" t="str">
        <f t="shared" si="124"/>
        <v/>
      </c>
      <c r="IN49" s="73" t="str">
        <f t="shared" si="124"/>
        <v/>
      </c>
      <c r="IO49" s="73" t="str">
        <f t="shared" si="124"/>
        <v/>
      </c>
      <c r="IP49" s="73" t="str">
        <f t="shared" si="124"/>
        <v/>
      </c>
      <c r="IQ49" s="73" t="str">
        <f t="shared" si="124"/>
        <v/>
      </c>
      <c r="IR49" s="73" t="str">
        <f t="shared" si="124"/>
        <v/>
      </c>
      <c r="IS49" s="73" t="str">
        <f t="shared" si="124"/>
        <v/>
      </c>
      <c r="IT49" s="73" t="str">
        <f t="shared" si="124"/>
        <v/>
      </c>
      <c r="IU49" s="73" t="str">
        <f t="shared" si="124"/>
        <v/>
      </c>
      <c r="IV49" s="73" t="str">
        <f t="shared" si="124"/>
        <v/>
      </c>
      <c r="IW49" s="73" t="str">
        <f t="shared" si="124"/>
        <v/>
      </c>
      <c r="IX49" s="73" t="str">
        <f t="shared" si="124"/>
        <v/>
      </c>
      <c r="IY49" s="73" t="str">
        <f t="shared" si="124"/>
        <v/>
      </c>
      <c r="IZ49" s="73" t="str">
        <f t="shared" si="124"/>
        <v/>
      </c>
      <c r="JA49" s="73" t="str">
        <f t="shared" si="124"/>
        <v/>
      </c>
      <c r="JB49" s="73" t="str">
        <f t="shared" ref="JB49:LM49" si="125">IFERROR((JB32+JB33+JB34)/JB25,"")</f>
        <v/>
      </c>
      <c r="JC49" s="73" t="str">
        <f t="shared" si="125"/>
        <v/>
      </c>
      <c r="JD49" s="73" t="str">
        <f t="shared" si="125"/>
        <v/>
      </c>
      <c r="JE49" s="73" t="str">
        <f t="shared" si="125"/>
        <v/>
      </c>
      <c r="JF49" s="73" t="str">
        <f t="shared" si="125"/>
        <v/>
      </c>
      <c r="JG49" s="73" t="str">
        <f t="shared" si="125"/>
        <v/>
      </c>
      <c r="JH49" s="73" t="str">
        <f t="shared" si="125"/>
        <v/>
      </c>
      <c r="JI49" s="73" t="str">
        <f t="shared" si="125"/>
        <v/>
      </c>
      <c r="JJ49" s="73" t="str">
        <f t="shared" si="125"/>
        <v/>
      </c>
      <c r="JK49" s="73" t="str">
        <f t="shared" si="125"/>
        <v/>
      </c>
      <c r="JL49" s="73" t="str">
        <f t="shared" si="125"/>
        <v/>
      </c>
      <c r="JM49" s="73" t="str">
        <f t="shared" si="125"/>
        <v/>
      </c>
      <c r="JN49" s="73" t="str">
        <f t="shared" si="125"/>
        <v/>
      </c>
      <c r="JO49" s="73" t="str">
        <f t="shared" si="125"/>
        <v/>
      </c>
      <c r="JP49" s="73" t="str">
        <f t="shared" si="125"/>
        <v/>
      </c>
      <c r="JQ49" s="73" t="str">
        <f t="shared" si="125"/>
        <v/>
      </c>
      <c r="JR49" s="73" t="str">
        <f t="shared" si="125"/>
        <v/>
      </c>
      <c r="JS49" s="73" t="str">
        <f t="shared" si="125"/>
        <v/>
      </c>
      <c r="JT49" s="73" t="str">
        <f t="shared" si="125"/>
        <v/>
      </c>
      <c r="JU49" s="73" t="str">
        <f t="shared" si="125"/>
        <v/>
      </c>
      <c r="JV49" s="73" t="str">
        <f t="shared" si="125"/>
        <v/>
      </c>
      <c r="JW49" s="73" t="str">
        <f t="shared" si="125"/>
        <v/>
      </c>
      <c r="JX49" s="73" t="str">
        <f t="shared" si="125"/>
        <v/>
      </c>
      <c r="JY49" s="73" t="str">
        <f t="shared" si="125"/>
        <v/>
      </c>
      <c r="JZ49" s="73" t="str">
        <f t="shared" si="125"/>
        <v/>
      </c>
      <c r="KA49" s="73" t="str">
        <f t="shared" si="125"/>
        <v/>
      </c>
      <c r="KB49" s="73" t="str">
        <f t="shared" si="125"/>
        <v/>
      </c>
      <c r="KC49" s="73" t="str">
        <f t="shared" si="125"/>
        <v/>
      </c>
      <c r="KD49" s="73" t="str">
        <f t="shared" si="125"/>
        <v/>
      </c>
      <c r="KE49" s="73" t="str">
        <f t="shared" si="125"/>
        <v/>
      </c>
      <c r="KF49" s="73" t="str">
        <f t="shared" si="125"/>
        <v/>
      </c>
      <c r="KG49" s="73" t="str">
        <f t="shared" si="125"/>
        <v/>
      </c>
      <c r="KH49" s="73" t="str">
        <f t="shared" si="125"/>
        <v/>
      </c>
      <c r="KI49" s="73" t="str">
        <f t="shared" si="125"/>
        <v/>
      </c>
      <c r="KJ49" s="73" t="str">
        <f t="shared" si="125"/>
        <v/>
      </c>
      <c r="KK49" s="73" t="str">
        <f t="shared" si="125"/>
        <v/>
      </c>
      <c r="KL49" s="73" t="str">
        <f t="shared" si="125"/>
        <v/>
      </c>
      <c r="KM49" s="73" t="str">
        <f t="shared" si="125"/>
        <v/>
      </c>
      <c r="KN49" s="73" t="str">
        <f t="shared" si="125"/>
        <v/>
      </c>
      <c r="KO49" s="73" t="str">
        <f t="shared" si="125"/>
        <v/>
      </c>
      <c r="KP49" s="73" t="str">
        <f t="shared" si="125"/>
        <v/>
      </c>
      <c r="KQ49" s="73" t="str">
        <f t="shared" si="125"/>
        <v/>
      </c>
      <c r="KR49" s="73" t="str">
        <f t="shared" si="125"/>
        <v/>
      </c>
      <c r="KS49" s="73" t="str">
        <f t="shared" si="125"/>
        <v/>
      </c>
      <c r="KT49" s="73" t="str">
        <f t="shared" si="125"/>
        <v/>
      </c>
      <c r="KU49" s="73" t="str">
        <f t="shared" si="125"/>
        <v/>
      </c>
      <c r="KV49" s="73" t="str">
        <f t="shared" si="125"/>
        <v/>
      </c>
      <c r="KW49" s="73" t="str">
        <f t="shared" si="125"/>
        <v/>
      </c>
      <c r="KX49" s="73" t="str">
        <f t="shared" si="125"/>
        <v/>
      </c>
      <c r="KY49" s="73" t="str">
        <f t="shared" si="125"/>
        <v/>
      </c>
      <c r="KZ49" s="73" t="str">
        <f t="shared" si="125"/>
        <v/>
      </c>
      <c r="LA49" s="73" t="str">
        <f t="shared" si="125"/>
        <v/>
      </c>
      <c r="LB49" s="73" t="str">
        <f t="shared" si="125"/>
        <v/>
      </c>
      <c r="LC49" s="73" t="str">
        <f t="shared" si="125"/>
        <v/>
      </c>
      <c r="LD49" s="73" t="str">
        <f t="shared" si="125"/>
        <v/>
      </c>
      <c r="LE49" s="73" t="str">
        <f t="shared" si="125"/>
        <v/>
      </c>
      <c r="LF49" s="73" t="str">
        <f t="shared" si="125"/>
        <v/>
      </c>
      <c r="LG49" s="73" t="str">
        <f t="shared" si="125"/>
        <v/>
      </c>
      <c r="LH49" s="73" t="str">
        <f t="shared" si="125"/>
        <v/>
      </c>
      <c r="LI49" s="73" t="str">
        <f t="shared" si="125"/>
        <v/>
      </c>
      <c r="LJ49" s="73" t="str">
        <f t="shared" si="125"/>
        <v/>
      </c>
      <c r="LK49" s="73" t="str">
        <f t="shared" si="125"/>
        <v/>
      </c>
      <c r="LL49" s="73" t="str">
        <f t="shared" si="125"/>
        <v/>
      </c>
      <c r="LM49" s="73" t="str">
        <f t="shared" si="125"/>
        <v/>
      </c>
      <c r="LN49" s="73" t="str">
        <f t="shared" ref="LN49:ND49" si="126">IFERROR((LN32+LN33+LN34)/LN25,"")</f>
        <v/>
      </c>
      <c r="LO49" s="73" t="str">
        <f t="shared" si="126"/>
        <v/>
      </c>
      <c r="LP49" s="73" t="str">
        <f t="shared" si="126"/>
        <v/>
      </c>
      <c r="LQ49" s="73" t="str">
        <f t="shared" si="126"/>
        <v/>
      </c>
      <c r="LR49" s="73" t="str">
        <f t="shared" si="126"/>
        <v/>
      </c>
      <c r="LS49" s="73" t="str">
        <f t="shared" si="126"/>
        <v/>
      </c>
      <c r="LT49" s="73" t="str">
        <f t="shared" si="126"/>
        <v/>
      </c>
      <c r="LU49" s="73" t="str">
        <f t="shared" si="126"/>
        <v/>
      </c>
      <c r="LV49" s="73" t="str">
        <f t="shared" si="126"/>
        <v/>
      </c>
      <c r="LW49" s="73" t="str">
        <f t="shared" si="126"/>
        <v/>
      </c>
      <c r="LX49" s="73" t="str">
        <f t="shared" si="126"/>
        <v/>
      </c>
      <c r="LY49" s="73" t="str">
        <f t="shared" si="126"/>
        <v/>
      </c>
      <c r="LZ49" s="73" t="str">
        <f t="shared" si="126"/>
        <v/>
      </c>
      <c r="MA49" s="73" t="str">
        <f t="shared" si="126"/>
        <v/>
      </c>
      <c r="MB49" s="73" t="str">
        <f t="shared" si="126"/>
        <v/>
      </c>
      <c r="MC49" s="73" t="str">
        <f t="shared" si="126"/>
        <v/>
      </c>
      <c r="MD49" s="73" t="str">
        <f t="shared" si="126"/>
        <v/>
      </c>
      <c r="ME49" s="73" t="str">
        <f t="shared" si="126"/>
        <v/>
      </c>
      <c r="MF49" s="73" t="str">
        <f t="shared" si="126"/>
        <v/>
      </c>
      <c r="MG49" s="73" t="str">
        <f t="shared" si="126"/>
        <v/>
      </c>
      <c r="MH49" s="73" t="str">
        <f t="shared" si="126"/>
        <v/>
      </c>
      <c r="MI49" s="73" t="str">
        <f t="shared" si="126"/>
        <v/>
      </c>
      <c r="MJ49" s="73" t="str">
        <f t="shared" si="126"/>
        <v/>
      </c>
      <c r="MK49" s="73" t="str">
        <f t="shared" si="126"/>
        <v/>
      </c>
      <c r="ML49" s="73" t="str">
        <f t="shared" si="126"/>
        <v/>
      </c>
      <c r="MM49" s="73" t="str">
        <f t="shared" si="126"/>
        <v/>
      </c>
      <c r="MN49" s="73" t="str">
        <f t="shared" si="126"/>
        <v/>
      </c>
      <c r="MO49" s="73" t="str">
        <f t="shared" si="126"/>
        <v/>
      </c>
      <c r="MP49" s="73" t="str">
        <f t="shared" si="126"/>
        <v/>
      </c>
      <c r="MQ49" s="73" t="str">
        <f t="shared" si="126"/>
        <v/>
      </c>
      <c r="MR49" s="73" t="str">
        <f t="shared" si="126"/>
        <v/>
      </c>
      <c r="MS49" s="73" t="str">
        <f t="shared" si="126"/>
        <v/>
      </c>
      <c r="MT49" s="73" t="str">
        <f t="shared" si="126"/>
        <v/>
      </c>
      <c r="MU49" s="73" t="str">
        <f t="shared" si="126"/>
        <v/>
      </c>
      <c r="MV49" s="73" t="str">
        <f t="shared" si="126"/>
        <v/>
      </c>
      <c r="MW49" s="73" t="str">
        <f t="shared" si="126"/>
        <v/>
      </c>
      <c r="MX49" s="73" t="str">
        <f t="shared" si="126"/>
        <v/>
      </c>
      <c r="MY49" s="73" t="str">
        <f t="shared" si="126"/>
        <v/>
      </c>
      <c r="MZ49" s="73" t="str">
        <f t="shared" si="126"/>
        <v/>
      </c>
      <c r="NA49" s="73" t="str">
        <f t="shared" si="126"/>
        <v/>
      </c>
      <c r="NB49" s="73" t="str">
        <f t="shared" si="126"/>
        <v/>
      </c>
      <c r="NC49" s="73" t="str">
        <f t="shared" si="126"/>
        <v/>
      </c>
      <c r="ND49" s="73" t="str">
        <f t="shared" si="126"/>
        <v/>
      </c>
    </row>
    <row r="54" spans="1:368" x14ac:dyDescent="0.35">
      <c r="A54" s="136"/>
      <c r="B54" s="136"/>
      <c r="C54" s="136"/>
    </row>
    <row r="56" spans="1:368" x14ac:dyDescent="0.35">
      <c r="A56" s="92" t="s">
        <v>106</v>
      </c>
    </row>
  </sheetData>
  <mergeCells count="1">
    <mergeCell ref="A54:C54"/>
  </mergeCells>
  <conditionalFormatting sqref="D10:ND14 D25:ND29">
    <cfRule type="expression" dxfId="3099" priority="8">
      <formula>D$6=1</formula>
    </cfRule>
  </conditionalFormatting>
  <conditionalFormatting sqref="D17:ND22 D32:ND37">
    <cfRule type="expression" dxfId="3098" priority="6">
      <formula>D$6=1</formula>
    </cfRule>
    <cfRule type="expression" dxfId="3097" priority="7">
      <formula>D$6=1</formula>
    </cfRule>
  </conditionalFormatting>
  <conditionalFormatting sqref="F14:ND14">
    <cfRule type="expression" dxfId="3096" priority="5">
      <formula>F$14&lt;&gt;0</formula>
    </cfRule>
  </conditionalFormatting>
  <conditionalFormatting sqref="D15:ND16 D30:ND31 D38:ND38 D23:ND23">
    <cfRule type="expression" dxfId="3095" priority="4">
      <formula>D$6=1</formula>
    </cfRule>
  </conditionalFormatting>
  <conditionalFormatting sqref="F29:ND29">
    <cfRule type="expression" dxfId="3094" priority="3">
      <formula>F$29&lt;&gt;0</formula>
    </cfRule>
  </conditionalFormatting>
  <conditionalFormatting sqref="E32:ND37 E17:ND22">
    <cfRule type="cellIs" dxfId="3093" priority="2" operator="lessThan">
      <formula>0</formula>
    </cfRule>
  </conditionalFormatting>
  <conditionalFormatting sqref="D46:ND49 D40:ND43">
    <cfRule type="expression" dxfId="3092" priority="1">
      <formula>D$6=1</formula>
    </cfRule>
  </conditionalFormatting>
  <dataValidations count="2">
    <dataValidation type="custom" errorStyle="warning" allowBlank="1" sqref="E17:ND20 E22:ND22">
      <formula1>E16&lt;=E10</formula1>
    </dataValidation>
    <dataValidation type="custom" errorStyle="warning" allowBlank="1" sqref="E21:ND21">
      <formula1>E20&lt;=E15</formula1>
    </dataValidation>
  </dataValidations>
  <hyperlinks>
    <hyperlink ref="A56" location="SOMMAIRE!A1" display="RETOUR AU SOMMAIRE"/>
  </hyperlinks>
  <pageMargins left="0.7" right="0.7" top="0.75" bottom="0.75" header="0.3" footer="0.3"/>
  <pageSetup paperSize="9" orientation="portrait" horizontalDpi="4294967295" verticalDpi="4294967295"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7">
    <tabColor theme="8"/>
  </sheetPr>
  <dimension ref="A1:ND56"/>
  <sheetViews>
    <sheetView showGridLines="0" showZeros="0" workbookViewId="0">
      <pane xSplit="3" ySplit="7" topLeftCell="MJ8" activePane="bottomRight" state="frozen"/>
      <selection activeCell="J4" sqref="J4:O4"/>
      <selection pane="topRight" activeCell="J4" sqref="J4:O4"/>
      <selection pane="bottomLeft" activeCell="J4" sqref="J4:O4"/>
      <selection pane="bottomRight" activeCell="D17" sqref="D17:ND22"/>
    </sheetView>
  </sheetViews>
  <sheetFormatPr baseColWidth="10" defaultColWidth="11.453125" defaultRowHeight="14.5" x14ac:dyDescent="0.35"/>
  <cols>
    <col min="1" max="1" width="27" style="48" customWidth="1"/>
    <col min="2" max="3" width="11.54296875" style="48" hidden="1" customWidth="1"/>
    <col min="4" max="9" width="11.54296875" style="48" customWidth="1"/>
    <col min="10" max="16" width="12.54296875" style="48" customWidth="1"/>
    <col min="17" max="16384" width="11.453125" style="48"/>
  </cols>
  <sheetData>
    <row r="1" spans="1:368" hidden="1" x14ac:dyDescent="0.35">
      <c r="A1" s="47">
        <f>SOMMAIRE!$L$2</f>
        <v>2017</v>
      </c>
    </row>
    <row r="2" spans="1:368" x14ac:dyDescent="0.35">
      <c r="A2" s="49" t="s">
        <v>5</v>
      </c>
      <c r="B2" s="50"/>
      <c r="C2" s="50"/>
      <c r="D2" s="50" t="str">
        <f>TEXT(D4,"mmmm")</f>
        <v>janvier</v>
      </c>
      <c r="E2" s="50" t="str">
        <f>TEXT(E4,"mmmm")</f>
        <v>janvier</v>
      </c>
      <c r="F2" s="50" t="str">
        <f t="shared" ref="F2:BQ2" si="0">TEXT(F4,"mmmm")</f>
        <v>janvier</v>
      </c>
      <c r="G2" s="50" t="str">
        <f t="shared" si="0"/>
        <v>janvier</v>
      </c>
      <c r="H2" s="50" t="str">
        <f t="shared" si="0"/>
        <v>janvier</v>
      </c>
      <c r="I2" s="50" t="str">
        <f t="shared" si="0"/>
        <v>janvier</v>
      </c>
      <c r="J2" s="50" t="str">
        <f t="shared" si="0"/>
        <v>janvier</v>
      </c>
      <c r="K2" s="50" t="str">
        <f t="shared" si="0"/>
        <v>janvier</v>
      </c>
      <c r="L2" s="50" t="str">
        <f t="shared" si="0"/>
        <v>janvier</v>
      </c>
      <c r="M2" s="50" t="str">
        <f t="shared" si="0"/>
        <v>janvier</v>
      </c>
      <c r="N2" s="50" t="str">
        <f t="shared" si="0"/>
        <v>janvier</v>
      </c>
      <c r="O2" s="50" t="str">
        <f t="shared" si="0"/>
        <v>janvier</v>
      </c>
      <c r="P2" s="50" t="str">
        <f t="shared" si="0"/>
        <v>janvier</v>
      </c>
      <c r="Q2" s="50" t="str">
        <f t="shared" si="0"/>
        <v>janvier</v>
      </c>
      <c r="R2" s="50" t="str">
        <f t="shared" si="0"/>
        <v>janvier</v>
      </c>
      <c r="S2" s="50" t="str">
        <f t="shared" si="0"/>
        <v>janvier</v>
      </c>
      <c r="T2" s="50" t="str">
        <f t="shared" si="0"/>
        <v>janvier</v>
      </c>
      <c r="U2" s="50" t="str">
        <f t="shared" si="0"/>
        <v>janvier</v>
      </c>
      <c r="V2" s="50" t="str">
        <f t="shared" si="0"/>
        <v>janvier</v>
      </c>
      <c r="W2" s="50" t="str">
        <f t="shared" si="0"/>
        <v>janvier</v>
      </c>
      <c r="X2" s="50" t="str">
        <f t="shared" si="0"/>
        <v>janvier</v>
      </c>
      <c r="Y2" s="50" t="str">
        <f t="shared" si="0"/>
        <v>janvier</v>
      </c>
      <c r="Z2" s="50" t="str">
        <f t="shared" si="0"/>
        <v>janvier</v>
      </c>
      <c r="AA2" s="50" t="str">
        <f t="shared" si="0"/>
        <v>janvier</v>
      </c>
      <c r="AB2" s="50" t="str">
        <f t="shared" si="0"/>
        <v>janvier</v>
      </c>
      <c r="AC2" s="50" t="str">
        <f t="shared" si="0"/>
        <v>janvier</v>
      </c>
      <c r="AD2" s="50" t="str">
        <f t="shared" si="0"/>
        <v>janvier</v>
      </c>
      <c r="AE2" s="50" t="str">
        <f t="shared" si="0"/>
        <v>janvier</v>
      </c>
      <c r="AF2" s="50" t="str">
        <f t="shared" si="0"/>
        <v>janvier</v>
      </c>
      <c r="AG2" s="50" t="str">
        <f t="shared" si="0"/>
        <v>janvier</v>
      </c>
      <c r="AH2" s="50" t="str">
        <f t="shared" si="0"/>
        <v>janvier</v>
      </c>
      <c r="AI2" s="50" t="str">
        <f t="shared" si="0"/>
        <v>février</v>
      </c>
      <c r="AJ2" s="50" t="str">
        <f t="shared" si="0"/>
        <v>février</v>
      </c>
      <c r="AK2" s="50" t="str">
        <f t="shared" si="0"/>
        <v>février</v>
      </c>
      <c r="AL2" s="50" t="str">
        <f t="shared" si="0"/>
        <v>février</v>
      </c>
      <c r="AM2" s="50" t="str">
        <f t="shared" si="0"/>
        <v>février</v>
      </c>
      <c r="AN2" s="50" t="str">
        <f t="shared" si="0"/>
        <v>février</v>
      </c>
      <c r="AO2" s="50" t="str">
        <f t="shared" si="0"/>
        <v>février</v>
      </c>
      <c r="AP2" s="50" t="str">
        <f t="shared" si="0"/>
        <v>février</v>
      </c>
      <c r="AQ2" s="50" t="str">
        <f t="shared" si="0"/>
        <v>février</v>
      </c>
      <c r="AR2" s="50" t="str">
        <f t="shared" si="0"/>
        <v>février</v>
      </c>
      <c r="AS2" s="50" t="str">
        <f t="shared" si="0"/>
        <v>février</v>
      </c>
      <c r="AT2" s="50" t="str">
        <f t="shared" si="0"/>
        <v>février</v>
      </c>
      <c r="AU2" s="50" t="str">
        <f t="shared" si="0"/>
        <v>février</v>
      </c>
      <c r="AV2" s="50" t="str">
        <f t="shared" si="0"/>
        <v>février</v>
      </c>
      <c r="AW2" s="50" t="str">
        <f t="shared" si="0"/>
        <v>février</v>
      </c>
      <c r="AX2" s="50" t="str">
        <f t="shared" si="0"/>
        <v>février</v>
      </c>
      <c r="AY2" s="50" t="str">
        <f t="shared" si="0"/>
        <v>février</v>
      </c>
      <c r="AZ2" s="50" t="str">
        <f t="shared" si="0"/>
        <v>février</v>
      </c>
      <c r="BA2" s="50" t="str">
        <f t="shared" si="0"/>
        <v>février</v>
      </c>
      <c r="BB2" s="50" t="str">
        <f t="shared" si="0"/>
        <v>février</v>
      </c>
      <c r="BC2" s="50" t="str">
        <f t="shared" si="0"/>
        <v>février</v>
      </c>
      <c r="BD2" s="50" t="str">
        <f t="shared" si="0"/>
        <v>février</v>
      </c>
      <c r="BE2" s="50" t="str">
        <f t="shared" si="0"/>
        <v>février</v>
      </c>
      <c r="BF2" s="50" t="str">
        <f t="shared" si="0"/>
        <v>février</v>
      </c>
      <c r="BG2" s="50" t="str">
        <f t="shared" si="0"/>
        <v>février</v>
      </c>
      <c r="BH2" s="50" t="str">
        <f t="shared" si="0"/>
        <v>février</v>
      </c>
      <c r="BI2" s="50" t="str">
        <f t="shared" si="0"/>
        <v>février</v>
      </c>
      <c r="BJ2" s="50" t="str">
        <f t="shared" si="0"/>
        <v>février</v>
      </c>
      <c r="BK2" s="50" t="str">
        <f t="shared" si="0"/>
        <v>mars</v>
      </c>
      <c r="BL2" s="50" t="str">
        <f t="shared" si="0"/>
        <v>mars</v>
      </c>
      <c r="BM2" s="50" t="str">
        <f t="shared" si="0"/>
        <v>mars</v>
      </c>
      <c r="BN2" s="50" t="str">
        <f t="shared" si="0"/>
        <v>mars</v>
      </c>
      <c r="BO2" s="50" t="str">
        <f t="shared" si="0"/>
        <v>mars</v>
      </c>
      <c r="BP2" s="50" t="str">
        <f t="shared" si="0"/>
        <v>mars</v>
      </c>
      <c r="BQ2" s="50" t="str">
        <f t="shared" si="0"/>
        <v>mars</v>
      </c>
      <c r="BR2" s="50" t="str">
        <f t="shared" ref="BR2:EC2" si="1">TEXT(BR4,"mmmm")</f>
        <v>mars</v>
      </c>
      <c r="BS2" s="50" t="str">
        <f t="shared" si="1"/>
        <v>mars</v>
      </c>
      <c r="BT2" s="50" t="str">
        <f t="shared" si="1"/>
        <v>mars</v>
      </c>
      <c r="BU2" s="50" t="str">
        <f t="shared" si="1"/>
        <v>mars</v>
      </c>
      <c r="BV2" s="50" t="str">
        <f t="shared" si="1"/>
        <v>mars</v>
      </c>
      <c r="BW2" s="50" t="str">
        <f t="shared" si="1"/>
        <v>mars</v>
      </c>
      <c r="BX2" s="50" t="str">
        <f t="shared" si="1"/>
        <v>mars</v>
      </c>
      <c r="BY2" s="50" t="str">
        <f t="shared" si="1"/>
        <v>mars</v>
      </c>
      <c r="BZ2" s="50" t="str">
        <f t="shared" si="1"/>
        <v>mars</v>
      </c>
      <c r="CA2" s="50" t="str">
        <f t="shared" si="1"/>
        <v>mars</v>
      </c>
      <c r="CB2" s="50" t="str">
        <f t="shared" si="1"/>
        <v>mars</v>
      </c>
      <c r="CC2" s="50" t="str">
        <f t="shared" si="1"/>
        <v>mars</v>
      </c>
      <c r="CD2" s="50" t="str">
        <f t="shared" si="1"/>
        <v>mars</v>
      </c>
      <c r="CE2" s="50" t="str">
        <f t="shared" si="1"/>
        <v>mars</v>
      </c>
      <c r="CF2" s="50" t="str">
        <f t="shared" si="1"/>
        <v>mars</v>
      </c>
      <c r="CG2" s="50" t="str">
        <f t="shared" si="1"/>
        <v>mars</v>
      </c>
      <c r="CH2" s="50" t="str">
        <f t="shared" si="1"/>
        <v>mars</v>
      </c>
      <c r="CI2" s="50" t="str">
        <f t="shared" si="1"/>
        <v>mars</v>
      </c>
      <c r="CJ2" s="50" t="str">
        <f t="shared" si="1"/>
        <v>mars</v>
      </c>
      <c r="CK2" s="50" t="str">
        <f t="shared" si="1"/>
        <v>mars</v>
      </c>
      <c r="CL2" s="50" t="str">
        <f t="shared" si="1"/>
        <v>mars</v>
      </c>
      <c r="CM2" s="50" t="str">
        <f t="shared" si="1"/>
        <v>mars</v>
      </c>
      <c r="CN2" s="50" t="str">
        <f t="shared" si="1"/>
        <v>mars</v>
      </c>
      <c r="CO2" s="50" t="str">
        <f t="shared" si="1"/>
        <v>mars</v>
      </c>
      <c r="CP2" s="50" t="str">
        <f t="shared" si="1"/>
        <v>avril</v>
      </c>
      <c r="CQ2" s="50" t="str">
        <f t="shared" si="1"/>
        <v>avril</v>
      </c>
      <c r="CR2" s="50" t="str">
        <f t="shared" si="1"/>
        <v>avril</v>
      </c>
      <c r="CS2" s="50" t="str">
        <f t="shared" si="1"/>
        <v>avril</v>
      </c>
      <c r="CT2" s="50" t="str">
        <f t="shared" si="1"/>
        <v>avril</v>
      </c>
      <c r="CU2" s="50" t="str">
        <f t="shared" si="1"/>
        <v>avril</v>
      </c>
      <c r="CV2" s="50" t="str">
        <f t="shared" si="1"/>
        <v>avril</v>
      </c>
      <c r="CW2" s="50" t="str">
        <f t="shared" si="1"/>
        <v>avril</v>
      </c>
      <c r="CX2" s="50" t="str">
        <f t="shared" si="1"/>
        <v>avril</v>
      </c>
      <c r="CY2" s="50" t="str">
        <f t="shared" si="1"/>
        <v>avril</v>
      </c>
      <c r="CZ2" s="50" t="str">
        <f t="shared" si="1"/>
        <v>avril</v>
      </c>
      <c r="DA2" s="50" t="str">
        <f t="shared" si="1"/>
        <v>avril</v>
      </c>
      <c r="DB2" s="50" t="str">
        <f t="shared" si="1"/>
        <v>avril</v>
      </c>
      <c r="DC2" s="50" t="str">
        <f t="shared" si="1"/>
        <v>avril</v>
      </c>
      <c r="DD2" s="50" t="str">
        <f t="shared" si="1"/>
        <v>avril</v>
      </c>
      <c r="DE2" s="50" t="str">
        <f t="shared" si="1"/>
        <v>avril</v>
      </c>
      <c r="DF2" s="50" t="str">
        <f t="shared" si="1"/>
        <v>avril</v>
      </c>
      <c r="DG2" s="50" t="str">
        <f t="shared" si="1"/>
        <v>avril</v>
      </c>
      <c r="DH2" s="50" t="str">
        <f t="shared" si="1"/>
        <v>avril</v>
      </c>
      <c r="DI2" s="50" t="str">
        <f t="shared" si="1"/>
        <v>avril</v>
      </c>
      <c r="DJ2" s="50" t="str">
        <f t="shared" si="1"/>
        <v>avril</v>
      </c>
      <c r="DK2" s="50" t="str">
        <f t="shared" si="1"/>
        <v>avril</v>
      </c>
      <c r="DL2" s="50" t="str">
        <f t="shared" si="1"/>
        <v>avril</v>
      </c>
      <c r="DM2" s="50" t="str">
        <f t="shared" si="1"/>
        <v>avril</v>
      </c>
      <c r="DN2" s="50" t="str">
        <f t="shared" si="1"/>
        <v>avril</v>
      </c>
      <c r="DO2" s="50" t="str">
        <f t="shared" si="1"/>
        <v>avril</v>
      </c>
      <c r="DP2" s="50" t="str">
        <f t="shared" si="1"/>
        <v>avril</v>
      </c>
      <c r="DQ2" s="50" t="str">
        <f t="shared" si="1"/>
        <v>avril</v>
      </c>
      <c r="DR2" s="50" t="str">
        <f t="shared" si="1"/>
        <v>avril</v>
      </c>
      <c r="DS2" s="50" t="str">
        <f t="shared" si="1"/>
        <v>avril</v>
      </c>
      <c r="DT2" s="50" t="str">
        <f t="shared" si="1"/>
        <v>mai</v>
      </c>
      <c r="DU2" s="50" t="str">
        <f t="shared" si="1"/>
        <v>mai</v>
      </c>
      <c r="DV2" s="50" t="str">
        <f t="shared" si="1"/>
        <v>mai</v>
      </c>
      <c r="DW2" s="50" t="str">
        <f t="shared" si="1"/>
        <v>mai</v>
      </c>
      <c r="DX2" s="50" t="str">
        <f t="shared" si="1"/>
        <v>mai</v>
      </c>
      <c r="DY2" s="50" t="str">
        <f t="shared" si="1"/>
        <v>mai</v>
      </c>
      <c r="DZ2" s="50" t="str">
        <f t="shared" si="1"/>
        <v>mai</v>
      </c>
      <c r="EA2" s="50" t="str">
        <f t="shared" si="1"/>
        <v>mai</v>
      </c>
      <c r="EB2" s="50" t="str">
        <f t="shared" si="1"/>
        <v>mai</v>
      </c>
      <c r="EC2" s="50" t="str">
        <f t="shared" si="1"/>
        <v>mai</v>
      </c>
      <c r="ED2" s="50" t="str">
        <f t="shared" ref="ED2:GO2" si="2">TEXT(ED4,"mmmm")</f>
        <v>mai</v>
      </c>
      <c r="EE2" s="50" t="str">
        <f t="shared" si="2"/>
        <v>mai</v>
      </c>
      <c r="EF2" s="50" t="str">
        <f t="shared" si="2"/>
        <v>mai</v>
      </c>
      <c r="EG2" s="50" t="str">
        <f t="shared" si="2"/>
        <v>mai</v>
      </c>
      <c r="EH2" s="50" t="str">
        <f t="shared" si="2"/>
        <v>mai</v>
      </c>
      <c r="EI2" s="50" t="str">
        <f t="shared" si="2"/>
        <v>mai</v>
      </c>
      <c r="EJ2" s="50" t="str">
        <f t="shared" si="2"/>
        <v>mai</v>
      </c>
      <c r="EK2" s="50" t="str">
        <f t="shared" si="2"/>
        <v>mai</v>
      </c>
      <c r="EL2" s="50" t="str">
        <f t="shared" si="2"/>
        <v>mai</v>
      </c>
      <c r="EM2" s="50" t="str">
        <f t="shared" si="2"/>
        <v>mai</v>
      </c>
      <c r="EN2" s="50" t="str">
        <f t="shared" si="2"/>
        <v>mai</v>
      </c>
      <c r="EO2" s="50" t="str">
        <f t="shared" si="2"/>
        <v>mai</v>
      </c>
      <c r="EP2" s="50" t="str">
        <f t="shared" si="2"/>
        <v>mai</v>
      </c>
      <c r="EQ2" s="50" t="str">
        <f t="shared" si="2"/>
        <v>mai</v>
      </c>
      <c r="ER2" s="50" t="str">
        <f t="shared" si="2"/>
        <v>mai</v>
      </c>
      <c r="ES2" s="50" t="str">
        <f t="shared" si="2"/>
        <v>mai</v>
      </c>
      <c r="ET2" s="50" t="str">
        <f t="shared" si="2"/>
        <v>mai</v>
      </c>
      <c r="EU2" s="50" t="str">
        <f t="shared" si="2"/>
        <v>mai</v>
      </c>
      <c r="EV2" s="50" t="str">
        <f t="shared" si="2"/>
        <v>mai</v>
      </c>
      <c r="EW2" s="50" t="str">
        <f t="shared" si="2"/>
        <v>mai</v>
      </c>
      <c r="EX2" s="50" t="str">
        <f t="shared" si="2"/>
        <v>mai</v>
      </c>
      <c r="EY2" s="50" t="str">
        <f t="shared" si="2"/>
        <v>juin</v>
      </c>
      <c r="EZ2" s="50" t="str">
        <f t="shared" si="2"/>
        <v>juin</v>
      </c>
      <c r="FA2" s="50" t="str">
        <f t="shared" si="2"/>
        <v>juin</v>
      </c>
      <c r="FB2" s="50" t="str">
        <f t="shared" si="2"/>
        <v>juin</v>
      </c>
      <c r="FC2" s="50" t="str">
        <f t="shared" si="2"/>
        <v>juin</v>
      </c>
      <c r="FD2" s="50" t="str">
        <f t="shared" si="2"/>
        <v>juin</v>
      </c>
      <c r="FE2" s="50" t="str">
        <f t="shared" si="2"/>
        <v>juin</v>
      </c>
      <c r="FF2" s="50" t="str">
        <f t="shared" si="2"/>
        <v>juin</v>
      </c>
      <c r="FG2" s="50" t="str">
        <f t="shared" si="2"/>
        <v>juin</v>
      </c>
      <c r="FH2" s="50" t="str">
        <f t="shared" si="2"/>
        <v>juin</v>
      </c>
      <c r="FI2" s="50" t="str">
        <f t="shared" si="2"/>
        <v>juin</v>
      </c>
      <c r="FJ2" s="50" t="str">
        <f t="shared" si="2"/>
        <v>juin</v>
      </c>
      <c r="FK2" s="50" t="str">
        <f t="shared" si="2"/>
        <v>juin</v>
      </c>
      <c r="FL2" s="50" t="str">
        <f t="shared" si="2"/>
        <v>juin</v>
      </c>
      <c r="FM2" s="50" t="str">
        <f t="shared" si="2"/>
        <v>juin</v>
      </c>
      <c r="FN2" s="50" t="str">
        <f t="shared" si="2"/>
        <v>juin</v>
      </c>
      <c r="FO2" s="50" t="str">
        <f t="shared" si="2"/>
        <v>juin</v>
      </c>
      <c r="FP2" s="50" t="str">
        <f t="shared" si="2"/>
        <v>juin</v>
      </c>
      <c r="FQ2" s="50" t="str">
        <f t="shared" si="2"/>
        <v>juin</v>
      </c>
      <c r="FR2" s="50" t="str">
        <f t="shared" si="2"/>
        <v>juin</v>
      </c>
      <c r="FS2" s="50" t="str">
        <f t="shared" si="2"/>
        <v>juin</v>
      </c>
      <c r="FT2" s="50" t="str">
        <f t="shared" si="2"/>
        <v>juin</v>
      </c>
      <c r="FU2" s="50" t="str">
        <f t="shared" si="2"/>
        <v>juin</v>
      </c>
      <c r="FV2" s="50" t="str">
        <f t="shared" si="2"/>
        <v>juin</v>
      </c>
      <c r="FW2" s="50" t="str">
        <f t="shared" si="2"/>
        <v>juin</v>
      </c>
      <c r="FX2" s="50" t="str">
        <f t="shared" si="2"/>
        <v>juin</v>
      </c>
      <c r="FY2" s="50" t="str">
        <f t="shared" si="2"/>
        <v>juin</v>
      </c>
      <c r="FZ2" s="50" t="str">
        <f t="shared" si="2"/>
        <v>juin</v>
      </c>
      <c r="GA2" s="50" t="str">
        <f t="shared" si="2"/>
        <v>juin</v>
      </c>
      <c r="GB2" s="50" t="str">
        <f t="shared" si="2"/>
        <v>juin</v>
      </c>
      <c r="GC2" s="50" t="str">
        <f t="shared" si="2"/>
        <v>juillet</v>
      </c>
      <c r="GD2" s="50" t="str">
        <f t="shared" si="2"/>
        <v>juillet</v>
      </c>
      <c r="GE2" s="50" t="str">
        <f t="shared" si="2"/>
        <v>juillet</v>
      </c>
      <c r="GF2" s="50" t="str">
        <f t="shared" si="2"/>
        <v>juillet</v>
      </c>
      <c r="GG2" s="50" t="str">
        <f t="shared" si="2"/>
        <v>juillet</v>
      </c>
      <c r="GH2" s="50" t="str">
        <f t="shared" si="2"/>
        <v>juillet</v>
      </c>
      <c r="GI2" s="50" t="str">
        <f t="shared" si="2"/>
        <v>juillet</v>
      </c>
      <c r="GJ2" s="50" t="str">
        <f t="shared" si="2"/>
        <v>juillet</v>
      </c>
      <c r="GK2" s="50" t="str">
        <f t="shared" si="2"/>
        <v>juillet</v>
      </c>
      <c r="GL2" s="50" t="str">
        <f t="shared" si="2"/>
        <v>juillet</v>
      </c>
      <c r="GM2" s="50" t="str">
        <f t="shared" si="2"/>
        <v>juillet</v>
      </c>
      <c r="GN2" s="50" t="str">
        <f t="shared" si="2"/>
        <v>juillet</v>
      </c>
      <c r="GO2" s="50" t="str">
        <f t="shared" si="2"/>
        <v>juillet</v>
      </c>
      <c r="GP2" s="50" t="str">
        <f t="shared" ref="GP2:JA2" si="3">TEXT(GP4,"mmmm")</f>
        <v>juillet</v>
      </c>
      <c r="GQ2" s="50" t="str">
        <f t="shared" si="3"/>
        <v>juillet</v>
      </c>
      <c r="GR2" s="50" t="str">
        <f t="shared" si="3"/>
        <v>juillet</v>
      </c>
      <c r="GS2" s="50" t="str">
        <f t="shared" si="3"/>
        <v>juillet</v>
      </c>
      <c r="GT2" s="50" t="str">
        <f t="shared" si="3"/>
        <v>juillet</v>
      </c>
      <c r="GU2" s="50" t="str">
        <f t="shared" si="3"/>
        <v>juillet</v>
      </c>
      <c r="GV2" s="50" t="str">
        <f t="shared" si="3"/>
        <v>juillet</v>
      </c>
      <c r="GW2" s="50" t="str">
        <f t="shared" si="3"/>
        <v>juillet</v>
      </c>
      <c r="GX2" s="50" t="str">
        <f t="shared" si="3"/>
        <v>juillet</v>
      </c>
      <c r="GY2" s="50" t="str">
        <f t="shared" si="3"/>
        <v>juillet</v>
      </c>
      <c r="GZ2" s="50" t="str">
        <f t="shared" si="3"/>
        <v>juillet</v>
      </c>
      <c r="HA2" s="50" t="str">
        <f t="shared" si="3"/>
        <v>juillet</v>
      </c>
      <c r="HB2" s="50" t="str">
        <f t="shared" si="3"/>
        <v>juillet</v>
      </c>
      <c r="HC2" s="50" t="str">
        <f t="shared" si="3"/>
        <v>juillet</v>
      </c>
      <c r="HD2" s="50" t="str">
        <f t="shared" si="3"/>
        <v>juillet</v>
      </c>
      <c r="HE2" s="50" t="str">
        <f t="shared" si="3"/>
        <v>juillet</v>
      </c>
      <c r="HF2" s="50" t="str">
        <f t="shared" si="3"/>
        <v>juillet</v>
      </c>
      <c r="HG2" s="50" t="str">
        <f t="shared" si="3"/>
        <v>juillet</v>
      </c>
      <c r="HH2" s="50" t="str">
        <f t="shared" si="3"/>
        <v>août</v>
      </c>
      <c r="HI2" s="50" t="str">
        <f t="shared" si="3"/>
        <v>août</v>
      </c>
      <c r="HJ2" s="50" t="str">
        <f t="shared" si="3"/>
        <v>août</v>
      </c>
      <c r="HK2" s="50" t="str">
        <f t="shared" si="3"/>
        <v>août</v>
      </c>
      <c r="HL2" s="50" t="str">
        <f t="shared" si="3"/>
        <v>août</v>
      </c>
      <c r="HM2" s="50" t="str">
        <f t="shared" si="3"/>
        <v>août</v>
      </c>
      <c r="HN2" s="50" t="str">
        <f t="shared" si="3"/>
        <v>août</v>
      </c>
      <c r="HO2" s="50" t="str">
        <f t="shared" si="3"/>
        <v>août</v>
      </c>
      <c r="HP2" s="50" t="str">
        <f t="shared" si="3"/>
        <v>août</v>
      </c>
      <c r="HQ2" s="50" t="str">
        <f t="shared" si="3"/>
        <v>août</v>
      </c>
      <c r="HR2" s="50" t="str">
        <f t="shared" si="3"/>
        <v>août</v>
      </c>
      <c r="HS2" s="50" t="str">
        <f t="shared" si="3"/>
        <v>août</v>
      </c>
      <c r="HT2" s="50" t="str">
        <f t="shared" si="3"/>
        <v>août</v>
      </c>
      <c r="HU2" s="50" t="str">
        <f t="shared" si="3"/>
        <v>août</v>
      </c>
      <c r="HV2" s="50" t="str">
        <f t="shared" si="3"/>
        <v>août</v>
      </c>
      <c r="HW2" s="50" t="str">
        <f t="shared" si="3"/>
        <v>août</v>
      </c>
      <c r="HX2" s="50" t="str">
        <f t="shared" si="3"/>
        <v>août</v>
      </c>
      <c r="HY2" s="50" t="str">
        <f t="shared" si="3"/>
        <v>août</v>
      </c>
      <c r="HZ2" s="50" t="str">
        <f t="shared" si="3"/>
        <v>août</v>
      </c>
      <c r="IA2" s="50" t="str">
        <f t="shared" si="3"/>
        <v>août</v>
      </c>
      <c r="IB2" s="50" t="str">
        <f t="shared" si="3"/>
        <v>août</v>
      </c>
      <c r="IC2" s="50" t="str">
        <f t="shared" si="3"/>
        <v>août</v>
      </c>
      <c r="ID2" s="50" t="str">
        <f t="shared" si="3"/>
        <v>août</v>
      </c>
      <c r="IE2" s="50" t="str">
        <f t="shared" si="3"/>
        <v>août</v>
      </c>
      <c r="IF2" s="50" t="str">
        <f t="shared" si="3"/>
        <v>août</v>
      </c>
      <c r="IG2" s="50" t="str">
        <f t="shared" si="3"/>
        <v>août</v>
      </c>
      <c r="IH2" s="50" t="str">
        <f t="shared" si="3"/>
        <v>août</v>
      </c>
      <c r="II2" s="50" t="str">
        <f t="shared" si="3"/>
        <v>août</v>
      </c>
      <c r="IJ2" s="50" t="str">
        <f t="shared" si="3"/>
        <v>août</v>
      </c>
      <c r="IK2" s="50" t="str">
        <f t="shared" si="3"/>
        <v>août</v>
      </c>
      <c r="IL2" s="50" t="str">
        <f t="shared" si="3"/>
        <v>août</v>
      </c>
      <c r="IM2" s="50" t="str">
        <f t="shared" si="3"/>
        <v>septembre</v>
      </c>
      <c r="IN2" s="50" t="str">
        <f t="shared" si="3"/>
        <v>septembre</v>
      </c>
      <c r="IO2" s="50" t="str">
        <f t="shared" si="3"/>
        <v>septembre</v>
      </c>
      <c r="IP2" s="50" t="str">
        <f t="shared" si="3"/>
        <v>septembre</v>
      </c>
      <c r="IQ2" s="50" t="str">
        <f t="shared" si="3"/>
        <v>septembre</v>
      </c>
      <c r="IR2" s="50" t="str">
        <f t="shared" si="3"/>
        <v>septembre</v>
      </c>
      <c r="IS2" s="50" t="str">
        <f t="shared" si="3"/>
        <v>septembre</v>
      </c>
      <c r="IT2" s="50" t="str">
        <f t="shared" si="3"/>
        <v>septembre</v>
      </c>
      <c r="IU2" s="50" t="str">
        <f t="shared" si="3"/>
        <v>septembre</v>
      </c>
      <c r="IV2" s="50" t="str">
        <f t="shared" si="3"/>
        <v>septembre</v>
      </c>
      <c r="IW2" s="50" t="str">
        <f t="shared" si="3"/>
        <v>septembre</v>
      </c>
      <c r="IX2" s="50" t="str">
        <f t="shared" si="3"/>
        <v>septembre</v>
      </c>
      <c r="IY2" s="50" t="str">
        <f t="shared" si="3"/>
        <v>septembre</v>
      </c>
      <c r="IZ2" s="50" t="str">
        <f t="shared" si="3"/>
        <v>septembre</v>
      </c>
      <c r="JA2" s="50" t="str">
        <f t="shared" si="3"/>
        <v>septembre</v>
      </c>
      <c r="JB2" s="50" t="str">
        <f t="shared" ref="JB2:LM2" si="4">TEXT(JB4,"mmmm")</f>
        <v>septembre</v>
      </c>
      <c r="JC2" s="50" t="str">
        <f t="shared" si="4"/>
        <v>septembre</v>
      </c>
      <c r="JD2" s="50" t="str">
        <f t="shared" si="4"/>
        <v>septembre</v>
      </c>
      <c r="JE2" s="50" t="str">
        <f t="shared" si="4"/>
        <v>septembre</v>
      </c>
      <c r="JF2" s="50" t="str">
        <f t="shared" si="4"/>
        <v>septembre</v>
      </c>
      <c r="JG2" s="50" t="str">
        <f t="shared" si="4"/>
        <v>septembre</v>
      </c>
      <c r="JH2" s="50" t="str">
        <f t="shared" si="4"/>
        <v>septembre</v>
      </c>
      <c r="JI2" s="50" t="str">
        <f t="shared" si="4"/>
        <v>septembre</v>
      </c>
      <c r="JJ2" s="50" t="str">
        <f t="shared" si="4"/>
        <v>septembre</v>
      </c>
      <c r="JK2" s="50" t="str">
        <f t="shared" si="4"/>
        <v>septembre</v>
      </c>
      <c r="JL2" s="50" t="str">
        <f t="shared" si="4"/>
        <v>septembre</v>
      </c>
      <c r="JM2" s="50" t="str">
        <f t="shared" si="4"/>
        <v>septembre</v>
      </c>
      <c r="JN2" s="50" t="str">
        <f t="shared" si="4"/>
        <v>septembre</v>
      </c>
      <c r="JO2" s="50" t="str">
        <f t="shared" si="4"/>
        <v>septembre</v>
      </c>
      <c r="JP2" s="50" t="str">
        <f t="shared" si="4"/>
        <v>septembre</v>
      </c>
      <c r="JQ2" s="50" t="str">
        <f t="shared" si="4"/>
        <v>octobre</v>
      </c>
      <c r="JR2" s="50" t="str">
        <f t="shared" si="4"/>
        <v>octobre</v>
      </c>
      <c r="JS2" s="50" t="str">
        <f t="shared" si="4"/>
        <v>octobre</v>
      </c>
      <c r="JT2" s="50" t="str">
        <f t="shared" si="4"/>
        <v>octobre</v>
      </c>
      <c r="JU2" s="50" t="str">
        <f t="shared" si="4"/>
        <v>octobre</v>
      </c>
      <c r="JV2" s="50" t="str">
        <f t="shared" si="4"/>
        <v>octobre</v>
      </c>
      <c r="JW2" s="50" t="str">
        <f t="shared" si="4"/>
        <v>octobre</v>
      </c>
      <c r="JX2" s="50" t="str">
        <f t="shared" si="4"/>
        <v>octobre</v>
      </c>
      <c r="JY2" s="50" t="str">
        <f t="shared" si="4"/>
        <v>octobre</v>
      </c>
      <c r="JZ2" s="50" t="str">
        <f t="shared" si="4"/>
        <v>octobre</v>
      </c>
      <c r="KA2" s="50" t="str">
        <f t="shared" si="4"/>
        <v>octobre</v>
      </c>
      <c r="KB2" s="50" t="str">
        <f t="shared" si="4"/>
        <v>octobre</v>
      </c>
      <c r="KC2" s="50" t="str">
        <f t="shared" si="4"/>
        <v>octobre</v>
      </c>
      <c r="KD2" s="50" t="str">
        <f t="shared" si="4"/>
        <v>octobre</v>
      </c>
      <c r="KE2" s="50" t="str">
        <f t="shared" si="4"/>
        <v>octobre</v>
      </c>
      <c r="KF2" s="50" t="str">
        <f t="shared" si="4"/>
        <v>octobre</v>
      </c>
      <c r="KG2" s="50" t="str">
        <f t="shared" si="4"/>
        <v>octobre</v>
      </c>
      <c r="KH2" s="50" t="str">
        <f t="shared" si="4"/>
        <v>octobre</v>
      </c>
      <c r="KI2" s="50" t="str">
        <f t="shared" si="4"/>
        <v>octobre</v>
      </c>
      <c r="KJ2" s="50" t="str">
        <f t="shared" si="4"/>
        <v>octobre</v>
      </c>
      <c r="KK2" s="50" t="str">
        <f t="shared" si="4"/>
        <v>octobre</v>
      </c>
      <c r="KL2" s="50" t="str">
        <f t="shared" si="4"/>
        <v>octobre</v>
      </c>
      <c r="KM2" s="50" t="str">
        <f t="shared" si="4"/>
        <v>octobre</v>
      </c>
      <c r="KN2" s="50" t="str">
        <f t="shared" si="4"/>
        <v>octobre</v>
      </c>
      <c r="KO2" s="50" t="str">
        <f t="shared" si="4"/>
        <v>octobre</v>
      </c>
      <c r="KP2" s="50" t="str">
        <f t="shared" si="4"/>
        <v>octobre</v>
      </c>
      <c r="KQ2" s="50" t="str">
        <f t="shared" si="4"/>
        <v>octobre</v>
      </c>
      <c r="KR2" s="50" t="str">
        <f t="shared" si="4"/>
        <v>octobre</v>
      </c>
      <c r="KS2" s="50" t="str">
        <f t="shared" si="4"/>
        <v>octobre</v>
      </c>
      <c r="KT2" s="50" t="str">
        <f t="shared" si="4"/>
        <v>octobre</v>
      </c>
      <c r="KU2" s="50" t="str">
        <f t="shared" si="4"/>
        <v>octobre</v>
      </c>
      <c r="KV2" s="50" t="str">
        <f t="shared" si="4"/>
        <v>novembre</v>
      </c>
      <c r="KW2" s="50" t="str">
        <f t="shared" si="4"/>
        <v>novembre</v>
      </c>
      <c r="KX2" s="50" t="str">
        <f t="shared" si="4"/>
        <v>novembre</v>
      </c>
      <c r="KY2" s="50" t="str">
        <f t="shared" si="4"/>
        <v>novembre</v>
      </c>
      <c r="KZ2" s="50" t="str">
        <f t="shared" si="4"/>
        <v>novembre</v>
      </c>
      <c r="LA2" s="50" t="str">
        <f t="shared" si="4"/>
        <v>novembre</v>
      </c>
      <c r="LB2" s="50" t="str">
        <f t="shared" si="4"/>
        <v>novembre</v>
      </c>
      <c r="LC2" s="50" t="str">
        <f t="shared" si="4"/>
        <v>novembre</v>
      </c>
      <c r="LD2" s="50" t="str">
        <f t="shared" si="4"/>
        <v>novembre</v>
      </c>
      <c r="LE2" s="50" t="str">
        <f t="shared" si="4"/>
        <v>novembre</v>
      </c>
      <c r="LF2" s="50" t="str">
        <f t="shared" si="4"/>
        <v>novembre</v>
      </c>
      <c r="LG2" s="50" t="str">
        <f t="shared" si="4"/>
        <v>novembre</v>
      </c>
      <c r="LH2" s="50" t="str">
        <f t="shared" si="4"/>
        <v>novembre</v>
      </c>
      <c r="LI2" s="50" t="str">
        <f t="shared" si="4"/>
        <v>novembre</v>
      </c>
      <c r="LJ2" s="50" t="str">
        <f t="shared" si="4"/>
        <v>novembre</v>
      </c>
      <c r="LK2" s="50" t="str">
        <f t="shared" si="4"/>
        <v>novembre</v>
      </c>
      <c r="LL2" s="50" t="str">
        <f t="shared" si="4"/>
        <v>novembre</v>
      </c>
      <c r="LM2" s="50" t="str">
        <f t="shared" si="4"/>
        <v>novembre</v>
      </c>
      <c r="LN2" s="50" t="str">
        <f t="shared" ref="LN2:ND2" si="5">TEXT(LN4,"mmmm")</f>
        <v>novembre</v>
      </c>
      <c r="LO2" s="50" t="str">
        <f t="shared" si="5"/>
        <v>novembre</v>
      </c>
      <c r="LP2" s="50" t="str">
        <f t="shared" si="5"/>
        <v>novembre</v>
      </c>
      <c r="LQ2" s="50" t="str">
        <f t="shared" si="5"/>
        <v>novembre</v>
      </c>
      <c r="LR2" s="50" t="str">
        <f t="shared" si="5"/>
        <v>novembre</v>
      </c>
      <c r="LS2" s="50" t="str">
        <f t="shared" si="5"/>
        <v>novembre</v>
      </c>
      <c r="LT2" s="50" t="str">
        <f t="shared" si="5"/>
        <v>novembre</v>
      </c>
      <c r="LU2" s="50" t="str">
        <f t="shared" si="5"/>
        <v>novembre</v>
      </c>
      <c r="LV2" s="50" t="str">
        <f t="shared" si="5"/>
        <v>novembre</v>
      </c>
      <c r="LW2" s="50" t="str">
        <f t="shared" si="5"/>
        <v>novembre</v>
      </c>
      <c r="LX2" s="50" t="str">
        <f t="shared" si="5"/>
        <v>novembre</v>
      </c>
      <c r="LY2" s="50" t="str">
        <f t="shared" si="5"/>
        <v>novembre</v>
      </c>
      <c r="LZ2" s="50" t="str">
        <f t="shared" si="5"/>
        <v>décembre</v>
      </c>
      <c r="MA2" s="50" t="str">
        <f t="shared" si="5"/>
        <v>décembre</v>
      </c>
      <c r="MB2" s="50" t="str">
        <f t="shared" si="5"/>
        <v>décembre</v>
      </c>
      <c r="MC2" s="50" t="str">
        <f t="shared" si="5"/>
        <v>décembre</v>
      </c>
      <c r="MD2" s="50" t="str">
        <f t="shared" si="5"/>
        <v>décembre</v>
      </c>
      <c r="ME2" s="50" t="str">
        <f t="shared" si="5"/>
        <v>décembre</v>
      </c>
      <c r="MF2" s="50" t="str">
        <f t="shared" si="5"/>
        <v>décembre</v>
      </c>
      <c r="MG2" s="50" t="str">
        <f t="shared" si="5"/>
        <v>décembre</v>
      </c>
      <c r="MH2" s="50" t="str">
        <f t="shared" si="5"/>
        <v>décembre</v>
      </c>
      <c r="MI2" s="50" t="str">
        <f t="shared" si="5"/>
        <v>décembre</v>
      </c>
      <c r="MJ2" s="50" t="str">
        <f t="shared" si="5"/>
        <v>décembre</v>
      </c>
      <c r="MK2" s="50" t="str">
        <f t="shared" si="5"/>
        <v>décembre</v>
      </c>
      <c r="ML2" s="50" t="str">
        <f t="shared" si="5"/>
        <v>décembre</v>
      </c>
      <c r="MM2" s="50" t="str">
        <f t="shared" si="5"/>
        <v>décembre</v>
      </c>
      <c r="MN2" s="50" t="str">
        <f t="shared" si="5"/>
        <v>décembre</v>
      </c>
      <c r="MO2" s="50" t="str">
        <f t="shared" si="5"/>
        <v>décembre</v>
      </c>
      <c r="MP2" s="50" t="str">
        <f t="shared" si="5"/>
        <v>décembre</v>
      </c>
      <c r="MQ2" s="50" t="str">
        <f t="shared" si="5"/>
        <v>décembre</v>
      </c>
      <c r="MR2" s="50" t="str">
        <f t="shared" si="5"/>
        <v>décembre</v>
      </c>
      <c r="MS2" s="50" t="str">
        <f t="shared" si="5"/>
        <v>décembre</v>
      </c>
      <c r="MT2" s="50" t="str">
        <f t="shared" si="5"/>
        <v>décembre</v>
      </c>
      <c r="MU2" s="50" t="str">
        <f t="shared" si="5"/>
        <v>décembre</v>
      </c>
      <c r="MV2" s="50" t="str">
        <f t="shared" si="5"/>
        <v>décembre</v>
      </c>
      <c r="MW2" s="50" t="str">
        <f t="shared" si="5"/>
        <v>décembre</v>
      </c>
      <c r="MX2" s="50" t="str">
        <f t="shared" si="5"/>
        <v>décembre</v>
      </c>
      <c r="MY2" s="50" t="str">
        <f t="shared" si="5"/>
        <v>décembre</v>
      </c>
      <c r="MZ2" s="50" t="str">
        <f t="shared" si="5"/>
        <v>décembre</v>
      </c>
      <c r="NA2" s="50" t="str">
        <f t="shared" si="5"/>
        <v>décembre</v>
      </c>
      <c r="NB2" s="50" t="str">
        <f t="shared" si="5"/>
        <v>décembre</v>
      </c>
      <c r="NC2" s="50" t="str">
        <f t="shared" si="5"/>
        <v>décembre</v>
      </c>
      <c r="ND2" s="50" t="str">
        <f t="shared" si="5"/>
        <v>décembre</v>
      </c>
    </row>
    <row r="3" spans="1:368" x14ac:dyDescent="0.35">
      <c r="A3" s="51" t="s">
        <v>6</v>
      </c>
      <c r="B3" s="52"/>
      <c r="C3" s="52"/>
      <c r="D3" s="52">
        <f>WEEKNUM(D4,21)</f>
        <v>52</v>
      </c>
      <c r="E3" s="52">
        <f t="shared" ref="E3:I3" si="6">WEEKNUM(E4,21)</f>
        <v>1</v>
      </c>
      <c r="F3" s="52">
        <f t="shared" si="6"/>
        <v>1</v>
      </c>
      <c r="G3" s="52">
        <f t="shared" si="6"/>
        <v>1</v>
      </c>
      <c r="H3" s="52">
        <f t="shared" si="6"/>
        <v>1</v>
      </c>
      <c r="I3" s="52">
        <f t="shared" si="6"/>
        <v>1</v>
      </c>
      <c r="J3" s="52">
        <f>WEEKNUM(J4,21)</f>
        <v>1</v>
      </c>
      <c r="K3" s="52">
        <f t="shared" ref="K3:BV3" si="7">WEEKNUM(K4,21)</f>
        <v>1</v>
      </c>
      <c r="L3" s="52">
        <f t="shared" si="7"/>
        <v>2</v>
      </c>
      <c r="M3" s="52">
        <f t="shared" si="7"/>
        <v>2</v>
      </c>
      <c r="N3" s="52">
        <f t="shared" si="7"/>
        <v>2</v>
      </c>
      <c r="O3" s="52">
        <f t="shared" si="7"/>
        <v>2</v>
      </c>
      <c r="P3" s="52">
        <f t="shared" si="7"/>
        <v>2</v>
      </c>
      <c r="Q3" s="52">
        <f t="shared" si="7"/>
        <v>2</v>
      </c>
      <c r="R3" s="52">
        <f t="shared" si="7"/>
        <v>2</v>
      </c>
      <c r="S3" s="52">
        <f t="shared" si="7"/>
        <v>3</v>
      </c>
      <c r="T3" s="52">
        <f t="shared" si="7"/>
        <v>3</v>
      </c>
      <c r="U3" s="52">
        <f t="shared" si="7"/>
        <v>3</v>
      </c>
      <c r="V3" s="52">
        <f t="shared" si="7"/>
        <v>3</v>
      </c>
      <c r="W3" s="52">
        <f t="shared" si="7"/>
        <v>3</v>
      </c>
      <c r="X3" s="52">
        <f t="shared" si="7"/>
        <v>3</v>
      </c>
      <c r="Y3" s="52">
        <f t="shared" si="7"/>
        <v>3</v>
      </c>
      <c r="Z3" s="52">
        <f t="shared" si="7"/>
        <v>4</v>
      </c>
      <c r="AA3" s="52">
        <f t="shared" si="7"/>
        <v>4</v>
      </c>
      <c r="AB3" s="52">
        <f t="shared" si="7"/>
        <v>4</v>
      </c>
      <c r="AC3" s="52">
        <f t="shared" si="7"/>
        <v>4</v>
      </c>
      <c r="AD3" s="52">
        <f t="shared" si="7"/>
        <v>4</v>
      </c>
      <c r="AE3" s="52">
        <f t="shared" si="7"/>
        <v>4</v>
      </c>
      <c r="AF3" s="52">
        <f t="shared" si="7"/>
        <v>4</v>
      </c>
      <c r="AG3" s="52">
        <f t="shared" si="7"/>
        <v>5</v>
      </c>
      <c r="AH3" s="52">
        <f t="shared" si="7"/>
        <v>5</v>
      </c>
      <c r="AI3" s="52">
        <f t="shared" si="7"/>
        <v>5</v>
      </c>
      <c r="AJ3" s="52">
        <f t="shared" si="7"/>
        <v>5</v>
      </c>
      <c r="AK3" s="52">
        <f t="shared" si="7"/>
        <v>5</v>
      </c>
      <c r="AL3" s="52">
        <f t="shared" si="7"/>
        <v>5</v>
      </c>
      <c r="AM3" s="52">
        <f t="shared" si="7"/>
        <v>5</v>
      </c>
      <c r="AN3" s="52">
        <f t="shared" si="7"/>
        <v>6</v>
      </c>
      <c r="AO3" s="52">
        <f t="shared" si="7"/>
        <v>6</v>
      </c>
      <c r="AP3" s="52">
        <f t="shared" si="7"/>
        <v>6</v>
      </c>
      <c r="AQ3" s="52">
        <f t="shared" si="7"/>
        <v>6</v>
      </c>
      <c r="AR3" s="52">
        <f t="shared" si="7"/>
        <v>6</v>
      </c>
      <c r="AS3" s="52">
        <f t="shared" si="7"/>
        <v>6</v>
      </c>
      <c r="AT3" s="52">
        <f t="shared" si="7"/>
        <v>6</v>
      </c>
      <c r="AU3" s="52">
        <f t="shared" si="7"/>
        <v>7</v>
      </c>
      <c r="AV3" s="52">
        <f t="shared" si="7"/>
        <v>7</v>
      </c>
      <c r="AW3" s="52">
        <f t="shared" si="7"/>
        <v>7</v>
      </c>
      <c r="AX3" s="52">
        <f t="shared" si="7"/>
        <v>7</v>
      </c>
      <c r="AY3" s="52">
        <f t="shared" si="7"/>
        <v>7</v>
      </c>
      <c r="AZ3" s="52">
        <f t="shared" si="7"/>
        <v>7</v>
      </c>
      <c r="BA3" s="52">
        <f t="shared" si="7"/>
        <v>7</v>
      </c>
      <c r="BB3" s="52">
        <f t="shared" si="7"/>
        <v>8</v>
      </c>
      <c r="BC3" s="52">
        <f t="shared" si="7"/>
        <v>8</v>
      </c>
      <c r="BD3" s="52">
        <f t="shared" si="7"/>
        <v>8</v>
      </c>
      <c r="BE3" s="52">
        <f t="shared" si="7"/>
        <v>8</v>
      </c>
      <c r="BF3" s="52">
        <f t="shared" si="7"/>
        <v>8</v>
      </c>
      <c r="BG3" s="52">
        <f t="shared" si="7"/>
        <v>8</v>
      </c>
      <c r="BH3" s="52">
        <f t="shared" si="7"/>
        <v>8</v>
      </c>
      <c r="BI3" s="52">
        <f t="shared" si="7"/>
        <v>9</v>
      </c>
      <c r="BJ3" s="52">
        <f t="shared" si="7"/>
        <v>9</v>
      </c>
      <c r="BK3" s="52">
        <f t="shared" si="7"/>
        <v>9</v>
      </c>
      <c r="BL3" s="52">
        <f t="shared" si="7"/>
        <v>9</v>
      </c>
      <c r="BM3" s="52">
        <f t="shared" si="7"/>
        <v>9</v>
      </c>
      <c r="BN3" s="52">
        <f t="shared" si="7"/>
        <v>9</v>
      </c>
      <c r="BO3" s="52">
        <f t="shared" si="7"/>
        <v>9</v>
      </c>
      <c r="BP3" s="52">
        <f t="shared" si="7"/>
        <v>10</v>
      </c>
      <c r="BQ3" s="52">
        <f t="shared" si="7"/>
        <v>10</v>
      </c>
      <c r="BR3" s="52">
        <f t="shared" si="7"/>
        <v>10</v>
      </c>
      <c r="BS3" s="52">
        <f t="shared" si="7"/>
        <v>10</v>
      </c>
      <c r="BT3" s="52">
        <f t="shared" si="7"/>
        <v>10</v>
      </c>
      <c r="BU3" s="52">
        <f t="shared" si="7"/>
        <v>10</v>
      </c>
      <c r="BV3" s="52">
        <f t="shared" si="7"/>
        <v>10</v>
      </c>
      <c r="BW3" s="52">
        <f t="shared" ref="BW3:EH3" si="8">WEEKNUM(BW4,21)</f>
        <v>11</v>
      </c>
      <c r="BX3" s="52">
        <f t="shared" si="8"/>
        <v>11</v>
      </c>
      <c r="BY3" s="52">
        <f t="shared" si="8"/>
        <v>11</v>
      </c>
      <c r="BZ3" s="52">
        <f t="shared" si="8"/>
        <v>11</v>
      </c>
      <c r="CA3" s="52">
        <f t="shared" si="8"/>
        <v>11</v>
      </c>
      <c r="CB3" s="52">
        <f t="shared" si="8"/>
        <v>11</v>
      </c>
      <c r="CC3" s="52">
        <f t="shared" si="8"/>
        <v>11</v>
      </c>
      <c r="CD3" s="52">
        <f t="shared" si="8"/>
        <v>12</v>
      </c>
      <c r="CE3" s="52">
        <f t="shared" si="8"/>
        <v>12</v>
      </c>
      <c r="CF3" s="52">
        <f t="shared" si="8"/>
        <v>12</v>
      </c>
      <c r="CG3" s="52">
        <f t="shared" si="8"/>
        <v>12</v>
      </c>
      <c r="CH3" s="52">
        <f t="shared" si="8"/>
        <v>12</v>
      </c>
      <c r="CI3" s="52">
        <f t="shared" si="8"/>
        <v>12</v>
      </c>
      <c r="CJ3" s="52">
        <f t="shared" si="8"/>
        <v>12</v>
      </c>
      <c r="CK3" s="52">
        <f t="shared" si="8"/>
        <v>13</v>
      </c>
      <c r="CL3" s="52">
        <f t="shared" si="8"/>
        <v>13</v>
      </c>
      <c r="CM3" s="52">
        <f t="shared" si="8"/>
        <v>13</v>
      </c>
      <c r="CN3" s="52">
        <f t="shared" si="8"/>
        <v>13</v>
      </c>
      <c r="CO3" s="52">
        <f t="shared" si="8"/>
        <v>13</v>
      </c>
      <c r="CP3" s="52">
        <f t="shared" si="8"/>
        <v>13</v>
      </c>
      <c r="CQ3" s="52">
        <f t="shared" si="8"/>
        <v>13</v>
      </c>
      <c r="CR3" s="52">
        <f t="shared" si="8"/>
        <v>14</v>
      </c>
      <c r="CS3" s="52">
        <f t="shared" si="8"/>
        <v>14</v>
      </c>
      <c r="CT3" s="52">
        <f t="shared" si="8"/>
        <v>14</v>
      </c>
      <c r="CU3" s="52">
        <f t="shared" si="8"/>
        <v>14</v>
      </c>
      <c r="CV3" s="52">
        <f t="shared" si="8"/>
        <v>14</v>
      </c>
      <c r="CW3" s="52">
        <f t="shared" si="8"/>
        <v>14</v>
      </c>
      <c r="CX3" s="52">
        <f t="shared" si="8"/>
        <v>14</v>
      </c>
      <c r="CY3" s="52">
        <f t="shared" si="8"/>
        <v>15</v>
      </c>
      <c r="CZ3" s="52">
        <f t="shared" si="8"/>
        <v>15</v>
      </c>
      <c r="DA3" s="52">
        <f t="shared" si="8"/>
        <v>15</v>
      </c>
      <c r="DB3" s="52">
        <f t="shared" si="8"/>
        <v>15</v>
      </c>
      <c r="DC3" s="52">
        <f t="shared" si="8"/>
        <v>15</v>
      </c>
      <c r="DD3" s="52">
        <f t="shared" si="8"/>
        <v>15</v>
      </c>
      <c r="DE3" s="52">
        <f t="shared" si="8"/>
        <v>15</v>
      </c>
      <c r="DF3" s="52">
        <f t="shared" si="8"/>
        <v>16</v>
      </c>
      <c r="DG3" s="52">
        <f t="shared" si="8"/>
        <v>16</v>
      </c>
      <c r="DH3" s="52">
        <f t="shared" si="8"/>
        <v>16</v>
      </c>
      <c r="DI3" s="52">
        <f t="shared" si="8"/>
        <v>16</v>
      </c>
      <c r="DJ3" s="52">
        <f t="shared" si="8"/>
        <v>16</v>
      </c>
      <c r="DK3" s="52">
        <f t="shared" si="8"/>
        <v>16</v>
      </c>
      <c r="DL3" s="52">
        <f t="shared" si="8"/>
        <v>16</v>
      </c>
      <c r="DM3" s="52">
        <f t="shared" si="8"/>
        <v>17</v>
      </c>
      <c r="DN3" s="52">
        <f t="shared" si="8"/>
        <v>17</v>
      </c>
      <c r="DO3" s="52">
        <f t="shared" si="8"/>
        <v>17</v>
      </c>
      <c r="DP3" s="52">
        <f t="shared" si="8"/>
        <v>17</v>
      </c>
      <c r="DQ3" s="52">
        <f t="shared" si="8"/>
        <v>17</v>
      </c>
      <c r="DR3" s="52">
        <f t="shared" si="8"/>
        <v>17</v>
      </c>
      <c r="DS3" s="52">
        <f t="shared" si="8"/>
        <v>17</v>
      </c>
      <c r="DT3" s="52">
        <f t="shared" si="8"/>
        <v>18</v>
      </c>
      <c r="DU3" s="52">
        <f t="shared" si="8"/>
        <v>18</v>
      </c>
      <c r="DV3" s="52">
        <f t="shared" si="8"/>
        <v>18</v>
      </c>
      <c r="DW3" s="52">
        <f t="shared" si="8"/>
        <v>18</v>
      </c>
      <c r="DX3" s="52">
        <f t="shared" si="8"/>
        <v>18</v>
      </c>
      <c r="DY3" s="52">
        <f t="shared" si="8"/>
        <v>18</v>
      </c>
      <c r="DZ3" s="52">
        <f t="shared" si="8"/>
        <v>18</v>
      </c>
      <c r="EA3" s="52">
        <f t="shared" si="8"/>
        <v>19</v>
      </c>
      <c r="EB3" s="52">
        <f t="shared" si="8"/>
        <v>19</v>
      </c>
      <c r="EC3" s="52">
        <f t="shared" si="8"/>
        <v>19</v>
      </c>
      <c r="ED3" s="52">
        <f t="shared" si="8"/>
        <v>19</v>
      </c>
      <c r="EE3" s="52">
        <f t="shared" si="8"/>
        <v>19</v>
      </c>
      <c r="EF3" s="52">
        <f t="shared" si="8"/>
        <v>19</v>
      </c>
      <c r="EG3" s="52">
        <f t="shared" si="8"/>
        <v>19</v>
      </c>
      <c r="EH3" s="52">
        <f t="shared" si="8"/>
        <v>20</v>
      </c>
      <c r="EI3" s="52">
        <f t="shared" ref="EI3:GT3" si="9">WEEKNUM(EI4,21)</f>
        <v>20</v>
      </c>
      <c r="EJ3" s="52">
        <f t="shared" si="9"/>
        <v>20</v>
      </c>
      <c r="EK3" s="52">
        <f t="shared" si="9"/>
        <v>20</v>
      </c>
      <c r="EL3" s="52">
        <f t="shared" si="9"/>
        <v>20</v>
      </c>
      <c r="EM3" s="52">
        <f t="shared" si="9"/>
        <v>20</v>
      </c>
      <c r="EN3" s="52">
        <f t="shared" si="9"/>
        <v>20</v>
      </c>
      <c r="EO3" s="52">
        <f t="shared" si="9"/>
        <v>21</v>
      </c>
      <c r="EP3" s="52">
        <f t="shared" si="9"/>
        <v>21</v>
      </c>
      <c r="EQ3" s="52">
        <f t="shared" si="9"/>
        <v>21</v>
      </c>
      <c r="ER3" s="52">
        <f t="shared" si="9"/>
        <v>21</v>
      </c>
      <c r="ES3" s="52">
        <f t="shared" si="9"/>
        <v>21</v>
      </c>
      <c r="ET3" s="52">
        <f t="shared" si="9"/>
        <v>21</v>
      </c>
      <c r="EU3" s="52">
        <f t="shared" si="9"/>
        <v>21</v>
      </c>
      <c r="EV3" s="52">
        <f t="shared" si="9"/>
        <v>22</v>
      </c>
      <c r="EW3" s="52">
        <f t="shared" si="9"/>
        <v>22</v>
      </c>
      <c r="EX3" s="52">
        <f t="shared" si="9"/>
        <v>22</v>
      </c>
      <c r="EY3" s="52">
        <f t="shared" si="9"/>
        <v>22</v>
      </c>
      <c r="EZ3" s="52">
        <f t="shared" si="9"/>
        <v>22</v>
      </c>
      <c r="FA3" s="52">
        <f t="shared" si="9"/>
        <v>22</v>
      </c>
      <c r="FB3" s="52">
        <f t="shared" si="9"/>
        <v>22</v>
      </c>
      <c r="FC3" s="52">
        <f t="shared" si="9"/>
        <v>23</v>
      </c>
      <c r="FD3" s="52">
        <f t="shared" si="9"/>
        <v>23</v>
      </c>
      <c r="FE3" s="52">
        <f t="shared" si="9"/>
        <v>23</v>
      </c>
      <c r="FF3" s="52">
        <f t="shared" si="9"/>
        <v>23</v>
      </c>
      <c r="FG3" s="52">
        <f t="shared" si="9"/>
        <v>23</v>
      </c>
      <c r="FH3" s="52">
        <f t="shared" si="9"/>
        <v>23</v>
      </c>
      <c r="FI3" s="52">
        <f t="shared" si="9"/>
        <v>23</v>
      </c>
      <c r="FJ3" s="52">
        <f t="shared" si="9"/>
        <v>24</v>
      </c>
      <c r="FK3" s="52">
        <f t="shared" si="9"/>
        <v>24</v>
      </c>
      <c r="FL3" s="52">
        <f t="shared" si="9"/>
        <v>24</v>
      </c>
      <c r="FM3" s="52">
        <f t="shared" si="9"/>
        <v>24</v>
      </c>
      <c r="FN3" s="52">
        <f t="shared" si="9"/>
        <v>24</v>
      </c>
      <c r="FO3" s="52">
        <f t="shared" si="9"/>
        <v>24</v>
      </c>
      <c r="FP3" s="52">
        <f t="shared" si="9"/>
        <v>24</v>
      </c>
      <c r="FQ3" s="52">
        <f t="shared" si="9"/>
        <v>25</v>
      </c>
      <c r="FR3" s="52">
        <f t="shared" si="9"/>
        <v>25</v>
      </c>
      <c r="FS3" s="52">
        <f t="shared" si="9"/>
        <v>25</v>
      </c>
      <c r="FT3" s="52">
        <f t="shared" si="9"/>
        <v>25</v>
      </c>
      <c r="FU3" s="52">
        <f t="shared" si="9"/>
        <v>25</v>
      </c>
      <c r="FV3" s="52">
        <f t="shared" si="9"/>
        <v>25</v>
      </c>
      <c r="FW3" s="52">
        <f t="shared" si="9"/>
        <v>25</v>
      </c>
      <c r="FX3" s="52">
        <f t="shared" si="9"/>
        <v>26</v>
      </c>
      <c r="FY3" s="52">
        <f t="shared" si="9"/>
        <v>26</v>
      </c>
      <c r="FZ3" s="52">
        <f t="shared" si="9"/>
        <v>26</v>
      </c>
      <c r="GA3" s="52">
        <f t="shared" si="9"/>
        <v>26</v>
      </c>
      <c r="GB3" s="52">
        <f t="shared" si="9"/>
        <v>26</v>
      </c>
      <c r="GC3" s="52">
        <f t="shared" si="9"/>
        <v>26</v>
      </c>
      <c r="GD3" s="52">
        <f t="shared" si="9"/>
        <v>26</v>
      </c>
      <c r="GE3" s="52">
        <f t="shared" si="9"/>
        <v>27</v>
      </c>
      <c r="GF3" s="52">
        <f t="shared" si="9"/>
        <v>27</v>
      </c>
      <c r="GG3" s="52">
        <f t="shared" si="9"/>
        <v>27</v>
      </c>
      <c r="GH3" s="52">
        <f t="shared" si="9"/>
        <v>27</v>
      </c>
      <c r="GI3" s="52">
        <f t="shared" si="9"/>
        <v>27</v>
      </c>
      <c r="GJ3" s="52">
        <f t="shared" si="9"/>
        <v>27</v>
      </c>
      <c r="GK3" s="52">
        <f t="shared" si="9"/>
        <v>27</v>
      </c>
      <c r="GL3" s="52">
        <f t="shared" si="9"/>
        <v>28</v>
      </c>
      <c r="GM3" s="52">
        <f t="shared" si="9"/>
        <v>28</v>
      </c>
      <c r="GN3" s="52">
        <f t="shared" si="9"/>
        <v>28</v>
      </c>
      <c r="GO3" s="52">
        <f t="shared" si="9"/>
        <v>28</v>
      </c>
      <c r="GP3" s="52">
        <f t="shared" si="9"/>
        <v>28</v>
      </c>
      <c r="GQ3" s="52">
        <f t="shared" si="9"/>
        <v>28</v>
      </c>
      <c r="GR3" s="52">
        <f t="shared" si="9"/>
        <v>28</v>
      </c>
      <c r="GS3" s="52">
        <f t="shared" si="9"/>
        <v>29</v>
      </c>
      <c r="GT3" s="52">
        <f t="shared" si="9"/>
        <v>29</v>
      </c>
      <c r="GU3" s="52">
        <f t="shared" ref="GU3:JF3" si="10">WEEKNUM(GU4,21)</f>
        <v>29</v>
      </c>
      <c r="GV3" s="52">
        <f t="shared" si="10"/>
        <v>29</v>
      </c>
      <c r="GW3" s="52">
        <f t="shared" si="10"/>
        <v>29</v>
      </c>
      <c r="GX3" s="52">
        <f t="shared" si="10"/>
        <v>29</v>
      </c>
      <c r="GY3" s="52">
        <f t="shared" si="10"/>
        <v>29</v>
      </c>
      <c r="GZ3" s="52">
        <f t="shared" si="10"/>
        <v>30</v>
      </c>
      <c r="HA3" s="52">
        <f t="shared" si="10"/>
        <v>30</v>
      </c>
      <c r="HB3" s="52">
        <f t="shared" si="10"/>
        <v>30</v>
      </c>
      <c r="HC3" s="52">
        <f t="shared" si="10"/>
        <v>30</v>
      </c>
      <c r="HD3" s="52">
        <f t="shared" si="10"/>
        <v>30</v>
      </c>
      <c r="HE3" s="52">
        <f t="shared" si="10"/>
        <v>30</v>
      </c>
      <c r="HF3" s="52">
        <f t="shared" si="10"/>
        <v>30</v>
      </c>
      <c r="HG3" s="52">
        <f t="shared" si="10"/>
        <v>31</v>
      </c>
      <c r="HH3" s="52">
        <f t="shared" si="10"/>
        <v>31</v>
      </c>
      <c r="HI3" s="52">
        <f t="shared" si="10"/>
        <v>31</v>
      </c>
      <c r="HJ3" s="52">
        <f t="shared" si="10"/>
        <v>31</v>
      </c>
      <c r="HK3" s="52">
        <f t="shared" si="10"/>
        <v>31</v>
      </c>
      <c r="HL3" s="52">
        <f t="shared" si="10"/>
        <v>31</v>
      </c>
      <c r="HM3" s="52">
        <f t="shared" si="10"/>
        <v>31</v>
      </c>
      <c r="HN3" s="52">
        <f t="shared" si="10"/>
        <v>32</v>
      </c>
      <c r="HO3" s="52">
        <f t="shared" si="10"/>
        <v>32</v>
      </c>
      <c r="HP3" s="52">
        <f t="shared" si="10"/>
        <v>32</v>
      </c>
      <c r="HQ3" s="52">
        <f t="shared" si="10"/>
        <v>32</v>
      </c>
      <c r="HR3" s="52">
        <f t="shared" si="10"/>
        <v>32</v>
      </c>
      <c r="HS3" s="52">
        <f t="shared" si="10"/>
        <v>32</v>
      </c>
      <c r="HT3" s="52">
        <f t="shared" si="10"/>
        <v>32</v>
      </c>
      <c r="HU3" s="52">
        <f t="shared" si="10"/>
        <v>33</v>
      </c>
      <c r="HV3" s="52">
        <f t="shared" si="10"/>
        <v>33</v>
      </c>
      <c r="HW3" s="52">
        <f t="shared" si="10"/>
        <v>33</v>
      </c>
      <c r="HX3" s="52">
        <f t="shared" si="10"/>
        <v>33</v>
      </c>
      <c r="HY3" s="52">
        <f t="shared" si="10"/>
        <v>33</v>
      </c>
      <c r="HZ3" s="52">
        <f t="shared" si="10"/>
        <v>33</v>
      </c>
      <c r="IA3" s="52">
        <f t="shared" si="10"/>
        <v>33</v>
      </c>
      <c r="IB3" s="52">
        <f t="shared" si="10"/>
        <v>34</v>
      </c>
      <c r="IC3" s="52">
        <f t="shared" si="10"/>
        <v>34</v>
      </c>
      <c r="ID3" s="52">
        <f t="shared" si="10"/>
        <v>34</v>
      </c>
      <c r="IE3" s="52">
        <f t="shared" si="10"/>
        <v>34</v>
      </c>
      <c r="IF3" s="52">
        <f t="shared" si="10"/>
        <v>34</v>
      </c>
      <c r="IG3" s="52">
        <f t="shared" si="10"/>
        <v>34</v>
      </c>
      <c r="IH3" s="52">
        <f t="shared" si="10"/>
        <v>34</v>
      </c>
      <c r="II3" s="52">
        <f t="shared" si="10"/>
        <v>35</v>
      </c>
      <c r="IJ3" s="52">
        <f t="shared" si="10"/>
        <v>35</v>
      </c>
      <c r="IK3" s="52">
        <f t="shared" si="10"/>
        <v>35</v>
      </c>
      <c r="IL3" s="52">
        <f t="shared" si="10"/>
        <v>35</v>
      </c>
      <c r="IM3" s="52">
        <f t="shared" si="10"/>
        <v>35</v>
      </c>
      <c r="IN3" s="52">
        <f t="shared" si="10"/>
        <v>35</v>
      </c>
      <c r="IO3" s="52">
        <f t="shared" si="10"/>
        <v>35</v>
      </c>
      <c r="IP3" s="52">
        <f t="shared" si="10"/>
        <v>36</v>
      </c>
      <c r="IQ3" s="52">
        <f t="shared" si="10"/>
        <v>36</v>
      </c>
      <c r="IR3" s="52">
        <f t="shared" si="10"/>
        <v>36</v>
      </c>
      <c r="IS3" s="52">
        <f t="shared" si="10"/>
        <v>36</v>
      </c>
      <c r="IT3" s="52">
        <f t="shared" si="10"/>
        <v>36</v>
      </c>
      <c r="IU3" s="52">
        <f t="shared" si="10"/>
        <v>36</v>
      </c>
      <c r="IV3" s="52">
        <f t="shared" si="10"/>
        <v>36</v>
      </c>
      <c r="IW3" s="52">
        <f t="shared" si="10"/>
        <v>37</v>
      </c>
      <c r="IX3" s="52">
        <f t="shared" si="10"/>
        <v>37</v>
      </c>
      <c r="IY3" s="52">
        <f t="shared" si="10"/>
        <v>37</v>
      </c>
      <c r="IZ3" s="52">
        <f t="shared" si="10"/>
        <v>37</v>
      </c>
      <c r="JA3" s="52">
        <f t="shared" si="10"/>
        <v>37</v>
      </c>
      <c r="JB3" s="52">
        <f t="shared" si="10"/>
        <v>37</v>
      </c>
      <c r="JC3" s="52">
        <f t="shared" si="10"/>
        <v>37</v>
      </c>
      <c r="JD3" s="52">
        <f t="shared" si="10"/>
        <v>38</v>
      </c>
      <c r="JE3" s="52">
        <f t="shared" si="10"/>
        <v>38</v>
      </c>
      <c r="JF3" s="52">
        <f t="shared" si="10"/>
        <v>38</v>
      </c>
      <c r="JG3" s="52">
        <f t="shared" ref="JG3:LR3" si="11">WEEKNUM(JG4,21)</f>
        <v>38</v>
      </c>
      <c r="JH3" s="52">
        <f t="shared" si="11"/>
        <v>38</v>
      </c>
      <c r="JI3" s="52">
        <f t="shared" si="11"/>
        <v>38</v>
      </c>
      <c r="JJ3" s="52">
        <f t="shared" si="11"/>
        <v>38</v>
      </c>
      <c r="JK3" s="52">
        <f t="shared" si="11"/>
        <v>39</v>
      </c>
      <c r="JL3" s="52">
        <f t="shared" si="11"/>
        <v>39</v>
      </c>
      <c r="JM3" s="52">
        <f t="shared" si="11"/>
        <v>39</v>
      </c>
      <c r="JN3" s="52">
        <f t="shared" si="11"/>
        <v>39</v>
      </c>
      <c r="JO3" s="52">
        <f t="shared" si="11"/>
        <v>39</v>
      </c>
      <c r="JP3" s="52">
        <f t="shared" si="11"/>
        <v>39</v>
      </c>
      <c r="JQ3" s="52">
        <f t="shared" si="11"/>
        <v>39</v>
      </c>
      <c r="JR3" s="52">
        <f t="shared" si="11"/>
        <v>40</v>
      </c>
      <c r="JS3" s="52">
        <f t="shared" si="11"/>
        <v>40</v>
      </c>
      <c r="JT3" s="52">
        <f t="shared" si="11"/>
        <v>40</v>
      </c>
      <c r="JU3" s="52">
        <f t="shared" si="11"/>
        <v>40</v>
      </c>
      <c r="JV3" s="52">
        <f t="shared" si="11"/>
        <v>40</v>
      </c>
      <c r="JW3" s="52">
        <f t="shared" si="11"/>
        <v>40</v>
      </c>
      <c r="JX3" s="52">
        <f t="shared" si="11"/>
        <v>40</v>
      </c>
      <c r="JY3" s="52">
        <f t="shared" si="11"/>
        <v>41</v>
      </c>
      <c r="JZ3" s="52">
        <f t="shared" si="11"/>
        <v>41</v>
      </c>
      <c r="KA3" s="52">
        <f t="shared" si="11"/>
        <v>41</v>
      </c>
      <c r="KB3" s="52">
        <f t="shared" si="11"/>
        <v>41</v>
      </c>
      <c r="KC3" s="52">
        <f t="shared" si="11"/>
        <v>41</v>
      </c>
      <c r="KD3" s="52">
        <f t="shared" si="11"/>
        <v>41</v>
      </c>
      <c r="KE3" s="52">
        <f t="shared" si="11"/>
        <v>41</v>
      </c>
      <c r="KF3" s="52">
        <f t="shared" si="11"/>
        <v>42</v>
      </c>
      <c r="KG3" s="52">
        <f t="shared" si="11"/>
        <v>42</v>
      </c>
      <c r="KH3" s="52">
        <f t="shared" si="11"/>
        <v>42</v>
      </c>
      <c r="KI3" s="52">
        <f t="shared" si="11"/>
        <v>42</v>
      </c>
      <c r="KJ3" s="52">
        <f t="shared" si="11"/>
        <v>42</v>
      </c>
      <c r="KK3" s="52">
        <f t="shared" si="11"/>
        <v>42</v>
      </c>
      <c r="KL3" s="52">
        <f t="shared" si="11"/>
        <v>42</v>
      </c>
      <c r="KM3" s="52">
        <f t="shared" si="11"/>
        <v>43</v>
      </c>
      <c r="KN3" s="52">
        <f t="shared" si="11"/>
        <v>43</v>
      </c>
      <c r="KO3" s="52">
        <f t="shared" si="11"/>
        <v>43</v>
      </c>
      <c r="KP3" s="52">
        <f t="shared" si="11"/>
        <v>43</v>
      </c>
      <c r="KQ3" s="52">
        <f t="shared" si="11"/>
        <v>43</v>
      </c>
      <c r="KR3" s="52">
        <f t="shared" si="11"/>
        <v>43</v>
      </c>
      <c r="KS3" s="52">
        <f t="shared" si="11"/>
        <v>43</v>
      </c>
      <c r="KT3" s="52">
        <f t="shared" si="11"/>
        <v>44</v>
      </c>
      <c r="KU3" s="52">
        <f t="shared" si="11"/>
        <v>44</v>
      </c>
      <c r="KV3" s="52">
        <f t="shared" si="11"/>
        <v>44</v>
      </c>
      <c r="KW3" s="52">
        <f t="shared" si="11"/>
        <v>44</v>
      </c>
      <c r="KX3" s="52">
        <f t="shared" si="11"/>
        <v>44</v>
      </c>
      <c r="KY3" s="52">
        <f t="shared" si="11"/>
        <v>44</v>
      </c>
      <c r="KZ3" s="52">
        <f t="shared" si="11"/>
        <v>44</v>
      </c>
      <c r="LA3" s="52">
        <f t="shared" si="11"/>
        <v>45</v>
      </c>
      <c r="LB3" s="52">
        <f t="shared" si="11"/>
        <v>45</v>
      </c>
      <c r="LC3" s="52">
        <f t="shared" si="11"/>
        <v>45</v>
      </c>
      <c r="LD3" s="52">
        <f t="shared" si="11"/>
        <v>45</v>
      </c>
      <c r="LE3" s="52">
        <f t="shared" si="11"/>
        <v>45</v>
      </c>
      <c r="LF3" s="52">
        <f t="shared" si="11"/>
        <v>45</v>
      </c>
      <c r="LG3" s="52">
        <f t="shared" si="11"/>
        <v>45</v>
      </c>
      <c r="LH3" s="52">
        <f t="shared" si="11"/>
        <v>46</v>
      </c>
      <c r="LI3" s="52">
        <f t="shared" si="11"/>
        <v>46</v>
      </c>
      <c r="LJ3" s="52">
        <f t="shared" si="11"/>
        <v>46</v>
      </c>
      <c r="LK3" s="52">
        <f t="shared" si="11"/>
        <v>46</v>
      </c>
      <c r="LL3" s="52">
        <f t="shared" si="11"/>
        <v>46</v>
      </c>
      <c r="LM3" s="52">
        <f t="shared" si="11"/>
        <v>46</v>
      </c>
      <c r="LN3" s="52">
        <f t="shared" si="11"/>
        <v>46</v>
      </c>
      <c r="LO3" s="52">
        <f t="shared" si="11"/>
        <v>47</v>
      </c>
      <c r="LP3" s="52">
        <f t="shared" si="11"/>
        <v>47</v>
      </c>
      <c r="LQ3" s="52">
        <f t="shared" si="11"/>
        <v>47</v>
      </c>
      <c r="LR3" s="52">
        <f t="shared" si="11"/>
        <v>47</v>
      </c>
      <c r="LS3" s="52">
        <f t="shared" ref="LS3:ND3" si="12">WEEKNUM(LS4,21)</f>
        <v>47</v>
      </c>
      <c r="LT3" s="52">
        <f t="shared" si="12"/>
        <v>47</v>
      </c>
      <c r="LU3" s="52">
        <f t="shared" si="12"/>
        <v>47</v>
      </c>
      <c r="LV3" s="52">
        <f t="shared" si="12"/>
        <v>48</v>
      </c>
      <c r="LW3" s="52">
        <f t="shared" si="12"/>
        <v>48</v>
      </c>
      <c r="LX3" s="52">
        <f t="shared" si="12"/>
        <v>48</v>
      </c>
      <c r="LY3" s="52">
        <f t="shared" si="12"/>
        <v>48</v>
      </c>
      <c r="LZ3" s="52">
        <f t="shared" si="12"/>
        <v>48</v>
      </c>
      <c r="MA3" s="52">
        <f t="shared" si="12"/>
        <v>48</v>
      </c>
      <c r="MB3" s="52">
        <f t="shared" si="12"/>
        <v>48</v>
      </c>
      <c r="MC3" s="52">
        <f t="shared" si="12"/>
        <v>49</v>
      </c>
      <c r="MD3" s="52">
        <f t="shared" si="12"/>
        <v>49</v>
      </c>
      <c r="ME3" s="52">
        <f t="shared" si="12"/>
        <v>49</v>
      </c>
      <c r="MF3" s="52">
        <f t="shared" si="12"/>
        <v>49</v>
      </c>
      <c r="MG3" s="52">
        <f t="shared" si="12"/>
        <v>49</v>
      </c>
      <c r="MH3" s="52">
        <f t="shared" si="12"/>
        <v>49</v>
      </c>
      <c r="MI3" s="52">
        <f t="shared" si="12"/>
        <v>49</v>
      </c>
      <c r="MJ3" s="52">
        <f t="shared" si="12"/>
        <v>50</v>
      </c>
      <c r="MK3" s="52">
        <f t="shared" si="12"/>
        <v>50</v>
      </c>
      <c r="ML3" s="52">
        <f t="shared" si="12"/>
        <v>50</v>
      </c>
      <c r="MM3" s="52">
        <f t="shared" si="12"/>
        <v>50</v>
      </c>
      <c r="MN3" s="52">
        <f t="shared" si="12"/>
        <v>50</v>
      </c>
      <c r="MO3" s="52">
        <f t="shared" si="12"/>
        <v>50</v>
      </c>
      <c r="MP3" s="52">
        <f t="shared" si="12"/>
        <v>50</v>
      </c>
      <c r="MQ3" s="52">
        <f t="shared" si="12"/>
        <v>51</v>
      </c>
      <c r="MR3" s="52">
        <f t="shared" si="12"/>
        <v>51</v>
      </c>
      <c r="MS3" s="52">
        <f t="shared" si="12"/>
        <v>51</v>
      </c>
      <c r="MT3" s="52">
        <f t="shared" si="12"/>
        <v>51</v>
      </c>
      <c r="MU3" s="52">
        <f t="shared" si="12"/>
        <v>51</v>
      </c>
      <c r="MV3" s="52">
        <f t="shared" si="12"/>
        <v>51</v>
      </c>
      <c r="MW3" s="52">
        <f t="shared" si="12"/>
        <v>51</v>
      </c>
      <c r="MX3" s="52">
        <f t="shared" si="12"/>
        <v>52</v>
      </c>
      <c r="MY3" s="52">
        <f t="shared" si="12"/>
        <v>52</v>
      </c>
      <c r="MZ3" s="52">
        <f t="shared" si="12"/>
        <v>52</v>
      </c>
      <c r="NA3" s="52">
        <f t="shared" si="12"/>
        <v>52</v>
      </c>
      <c r="NB3" s="52">
        <f t="shared" si="12"/>
        <v>52</v>
      </c>
      <c r="NC3" s="52">
        <f t="shared" si="12"/>
        <v>52</v>
      </c>
      <c r="ND3" s="52">
        <f t="shared" si="12"/>
        <v>52</v>
      </c>
    </row>
    <row r="4" spans="1:368" x14ac:dyDescent="0.35">
      <c r="A4" s="51" t="s">
        <v>7</v>
      </c>
      <c r="B4" s="52"/>
      <c r="C4" s="52"/>
      <c r="D4" s="53">
        <f>DATE($A$1,1,1)</f>
        <v>42736</v>
      </c>
      <c r="E4" s="53">
        <f t="shared" ref="E4:BP4" si="13">D4+1</f>
        <v>42737</v>
      </c>
      <c r="F4" s="53">
        <f t="shared" si="13"/>
        <v>42738</v>
      </c>
      <c r="G4" s="53">
        <f t="shared" si="13"/>
        <v>42739</v>
      </c>
      <c r="H4" s="53">
        <f t="shared" si="13"/>
        <v>42740</v>
      </c>
      <c r="I4" s="53">
        <f t="shared" si="13"/>
        <v>42741</v>
      </c>
      <c r="J4" s="53">
        <f t="shared" si="13"/>
        <v>42742</v>
      </c>
      <c r="K4" s="53">
        <f t="shared" si="13"/>
        <v>42743</v>
      </c>
      <c r="L4" s="53">
        <f t="shared" si="13"/>
        <v>42744</v>
      </c>
      <c r="M4" s="53">
        <f t="shared" si="13"/>
        <v>42745</v>
      </c>
      <c r="N4" s="53">
        <f t="shared" si="13"/>
        <v>42746</v>
      </c>
      <c r="O4" s="53">
        <f t="shared" si="13"/>
        <v>42747</v>
      </c>
      <c r="P4" s="53">
        <f t="shared" si="13"/>
        <v>42748</v>
      </c>
      <c r="Q4" s="53">
        <f t="shared" si="13"/>
        <v>42749</v>
      </c>
      <c r="R4" s="53">
        <f t="shared" si="13"/>
        <v>42750</v>
      </c>
      <c r="S4" s="53">
        <f t="shared" si="13"/>
        <v>42751</v>
      </c>
      <c r="T4" s="53">
        <f t="shared" si="13"/>
        <v>42752</v>
      </c>
      <c r="U4" s="53">
        <f t="shared" si="13"/>
        <v>42753</v>
      </c>
      <c r="V4" s="53">
        <f t="shared" si="13"/>
        <v>42754</v>
      </c>
      <c r="W4" s="53">
        <f t="shared" si="13"/>
        <v>42755</v>
      </c>
      <c r="X4" s="53">
        <f t="shared" si="13"/>
        <v>42756</v>
      </c>
      <c r="Y4" s="53">
        <f t="shared" si="13"/>
        <v>42757</v>
      </c>
      <c r="Z4" s="53">
        <f t="shared" si="13"/>
        <v>42758</v>
      </c>
      <c r="AA4" s="53">
        <f t="shared" si="13"/>
        <v>42759</v>
      </c>
      <c r="AB4" s="53">
        <f t="shared" si="13"/>
        <v>42760</v>
      </c>
      <c r="AC4" s="53">
        <f t="shared" si="13"/>
        <v>42761</v>
      </c>
      <c r="AD4" s="53">
        <f t="shared" si="13"/>
        <v>42762</v>
      </c>
      <c r="AE4" s="53">
        <f t="shared" si="13"/>
        <v>42763</v>
      </c>
      <c r="AF4" s="53">
        <f t="shared" si="13"/>
        <v>42764</v>
      </c>
      <c r="AG4" s="53">
        <f t="shared" si="13"/>
        <v>42765</v>
      </c>
      <c r="AH4" s="53">
        <f t="shared" si="13"/>
        <v>42766</v>
      </c>
      <c r="AI4" s="53">
        <f t="shared" si="13"/>
        <v>42767</v>
      </c>
      <c r="AJ4" s="53">
        <f t="shared" si="13"/>
        <v>42768</v>
      </c>
      <c r="AK4" s="53">
        <f t="shared" si="13"/>
        <v>42769</v>
      </c>
      <c r="AL4" s="53">
        <f t="shared" si="13"/>
        <v>42770</v>
      </c>
      <c r="AM4" s="53">
        <f t="shared" si="13"/>
        <v>42771</v>
      </c>
      <c r="AN4" s="53">
        <f t="shared" si="13"/>
        <v>42772</v>
      </c>
      <c r="AO4" s="53">
        <f t="shared" si="13"/>
        <v>42773</v>
      </c>
      <c r="AP4" s="53">
        <f t="shared" si="13"/>
        <v>42774</v>
      </c>
      <c r="AQ4" s="53">
        <f t="shared" si="13"/>
        <v>42775</v>
      </c>
      <c r="AR4" s="53">
        <f t="shared" si="13"/>
        <v>42776</v>
      </c>
      <c r="AS4" s="53">
        <f t="shared" si="13"/>
        <v>42777</v>
      </c>
      <c r="AT4" s="53">
        <f t="shared" si="13"/>
        <v>42778</v>
      </c>
      <c r="AU4" s="53">
        <f t="shared" si="13"/>
        <v>42779</v>
      </c>
      <c r="AV4" s="53">
        <f t="shared" si="13"/>
        <v>42780</v>
      </c>
      <c r="AW4" s="53">
        <f t="shared" si="13"/>
        <v>42781</v>
      </c>
      <c r="AX4" s="53">
        <f t="shared" si="13"/>
        <v>42782</v>
      </c>
      <c r="AY4" s="53">
        <f t="shared" si="13"/>
        <v>42783</v>
      </c>
      <c r="AZ4" s="53">
        <f t="shared" si="13"/>
        <v>42784</v>
      </c>
      <c r="BA4" s="53">
        <f t="shared" si="13"/>
        <v>42785</v>
      </c>
      <c r="BB4" s="53">
        <f t="shared" si="13"/>
        <v>42786</v>
      </c>
      <c r="BC4" s="53">
        <f t="shared" si="13"/>
        <v>42787</v>
      </c>
      <c r="BD4" s="53">
        <f t="shared" si="13"/>
        <v>42788</v>
      </c>
      <c r="BE4" s="53">
        <f t="shared" si="13"/>
        <v>42789</v>
      </c>
      <c r="BF4" s="53">
        <f t="shared" si="13"/>
        <v>42790</v>
      </c>
      <c r="BG4" s="53">
        <f t="shared" si="13"/>
        <v>42791</v>
      </c>
      <c r="BH4" s="53">
        <f t="shared" si="13"/>
        <v>42792</v>
      </c>
      <c r="BI4" s="53">
        <f t="shared" si="13"/>
        <v>42793</v>
      </c>
      <c r="BJ4" s="53">
        <f t="shared" si="13"/>
        <v>42794</v>
      </c>
      <c r="BK4" s="53">
        <f t="shared" si="13"/>
        <v>42795</v>
      </c>
      <c r="BL4" s="53">
        <f t="shared" si="13"/>
        <v>42796</v>
      </c>
      <c r="BM4" s="53">
        <f t="shared" si="13"/>
        <v>42797</v>
      </c>
      <c r="BN4" s="53">
        <f t="shared" si="13"/>
        <v>42798</v>
      </c>
      <c r="BO4" s="53">
        <f t="shared" si="13"/>
        <v>42799</v>
      </c>
      <c r="BP4" s="53">
        <f t="shared" si="13"/>
        <v>42800</v>
      </c>
      <c r="BQ4" s="53">
        <f t="shared" ref="BQ4:EB4" si="14">BP4+1</f>
        <v>42801</v>
      </c>
      <c r="BR4" s="53">
        <f t="shared" si="14"/>
        <v>42802</v>
      </c>
      <c r="BS4" s="53">
        <f t="shared" si="14"/>
        <v>42803</v>
      </c>
      <c r="BT4" s="53">
        <f t="shared" si="14"/>
        <v>42804</v>
      </c>
      <c r="BU4" s="53">
        <f t="shared" si="14"/>
        <v>42805</v>
      </c>
      <c r="BV4" s="53">
        <f t="shared" si="14"/>
        <v>42806</v>
      </c>
      <c r="BW4" s="53">
        <f t="shared" si="14"/>
        <v>42807</v>
      </c>
      <c r="BX4" s="53">
        <f t="shared" si="14"/>
        <v>42808</v>
      </c>
      <c r="BY4" s="53">
        <f t="shared" si="14"/>
        <v>42809</v>
      </c>
      <c r="BZ4" s="53">
        <f t="shared" si="14"/>
        <v>42810</v>
      </c>
      <c r="CA4" s="53">
        <f t="shared" si="14"/>
        <v>42811</v>
      </c>
      <c r="CB4" s="53">
        <f t="shared" si="14"/>
        <v>42812</v>
      </c>
      <c r="CC4" s="53">
        <f t="shared" si="14"/>
        <v>42813</v>
      </c>
      <c r="CD4" s="53">
        <f t="shared" si="14"/>
        <v>42814</v>
      </c>
      <c r="CE4" s="53">
        <f t="shared" si="14"/>
        <v>42815</v>
      </c>
      <c r="CF4" s="53">
        <f t="shared" si="14"/>
        <v>42816</v>
      </c>
      <c r="CG4" s="53">
        <f t="shared" si="14"/>
        <v>42817</v>
      </c>
      <c r="CH4" s="53">
        <f t="shared" si="14"/>
        <v>42818</v>
      </c>
      <c r="CI4" s="53">
        <f t="shared" si="14"/>
        <v>42819</v>
      </c>
      <c r="CJ4" s="53">
        <f t="shared" si="14"/>
        <v>42820</v>
      </c>
      <c r="CK4" s="53">
        <f t="shared" si="14"/>
        <v>42821</v>
      </c>
      <c r="CL4" s="53">
        <f t="shared" si="14"/>
        <v>42822</v>
      </c>
      <c r="CM4" s="53">
        <f t="shared" si="14"/>
        <v>42823</v>
      </c>
      <c r="CN4" s="53">
        <f t="shared" si="14"/>
        <v>42824</v>
      </c>
      <c r="CO4" s="53">
        <f t="shared" si="14"/>
        <v>42825</v>
      </c>
      <c r="CP4" s="53">
        <f t="shared" si="14"/>
        <v>42826</v>
      </c>
      <c r="CQ4" s="53">
        <f t="shared" si="14"/>
        <v>42827</v>
      </c>
      <c r="CR4" s="53">
        <f t="shared" si="14"/>
        <v>42828</v>
      </c>
      <c r="CS4" s="53">
        <f t="shared" si="14"/>
        <v>42829</v>
      </c>
      <c r="CT4" s="53">
        <f t="shared" si="14"/>
        <v>42830</v>
      </c>
      <c r="CU4" s="53">
        <f t="shared" si="14"/>
        <v>42831</v>
      </c>
      <c r="CV4" s="53">
        <f t="shared" si="14"/>
        <v>42832</v>
      </c>
      <c r="CW4" s="53">
        <f t="shared" si="14"/>
        <v>42833</v>
      </c>
      <c r="CX4" s="53">
        <f t="shared" si="14"/>
        <v>42834</v>
      </c>
      <c r="CY4" s="53">
        <f t="shared" si="14"/>
        <v>42835</v>
      </c>
      <c r="CZ4" s="53">
        <f t="shared" si="14"/>
        <v>42836</v>
      </c>
      <c r="DA4" s="53">
        <f t="shared" si="14"/>
        <v>42837</v>
      </c>
      <c r="DB4" s="53">
        <f t="shared" si="14"/>
        <v>42838</v>
      </c>
      <c r="DC4" s="53">
        <f t="shared" si="14"/>
        <v>42839</v>
      </c>
      <c r="DD4" s="53">
        <f t="shared" si="14"/>
        <v>42840</v>
      </c>
      <c r="DE4" s="53">
        <f t="shared" si="14"/>
        <v>42841</v>
      </c>
      <c r="DF4" s="53">
        <f t="shared" si="14"/>
        <v>42842</v>
      </c>
      <c r="DG4" s="53">
        <f t="shared" si="14"/>
        <v>42843</v>
      </c>
      <c r="DH4" s="53">
        <f t="shared" si="14"/>
        <v>42844</v>
      </c>
      <c r="DI4" s="53">
        <f t="shared" si="14"/>
        <v>42845</v>
      </c>
      <c r="DJ4" s="53">
        <f t="shared" si="14"/>
        <v>42846</v>
      </c>
      <c r="DK4" s="53">
        <f t="shared" si="14"/>
        <v>42847</v>
      </c>
      <c r="DL4" s="53">
        <f t="shared" si="14"/>
        <v>42848</v>
      </c>
      <c r="DM4" s="53">
        <f t="shared" si="14"/>
        <v>42849</v>
      </c>
      <c r="DN4" s="53">
        <f t="shared" si="14"/>
        <v>42850</v>
      </c>
      <c r="DO4" s="53">
        <f t="shared" si="14"/>
        <v>42851</v>
      </c>
      <c r="DP4" s="53">
        <f t="shared" si="14"/>
        <v>42852</v>
      </c>
      <c r="DQ4" s="53">
        <f t="shared" si="14"/>
        <v>42853</v>
      </c>
      <c r="DR4" s="53">
        <f t="shared" si="14"/>
        <v>42854</v>
      </c>
      <c r="DS4" s="53">
        <f t="shared" si="14"/>
        <v>42855</v>
      </c>
      <c r="DT4" s="53">
        <f t="shared" si="14"/>
        <v>42856</v>
      </c>
      <c r="DU4" s="53">
        <f t="shared" si="14"/>
        <v>42857</v>
      </c>
      <c r="DV4" s="53">
        <f t="shared" si="14"/>
        <v>42858</v>
      </c>
      <c r="DW4" s="53">
        <f t="shared" si="14"/>
        <v>42859</v>
      </c>
      <c r="DX4" s="53">
        <f t="shared" si="14"/>
        <v>42860</v>
      </c>
      <c r="DY4" s="53">
        <f t="shared" si="14"/>
        <v>42861</v>
      </c>
      <c r="DZ4" s="53">
        <f t="shared" si="14"/>
        <v>42862</v>
      </c>
      <c r="EA4" s="53">
        <f t="shared" si="14"/>
        <v>42863</v>
      </c>
      <c r="EB4" s="53">
        <f t="shared" si="14"/>
        <v>42864</v>
      </c>
      <c r="EC4" s="53">
        <f t="shared" ref="EC4:GN4" si="15">EB4+1</f>
        <v>42865</v>
      </c>
      <c r="ED4" s="53">
        <f t="shared" si="15"/>
        <v>42866</v>
      </c>
      <c r="EE4" s="53">
        <f t="shared" si="15"/>
        <v>42867</v>
      </c>
      <c r="EF4" s="53">
        <f t="shared" si="15"/>
        <v>42868</v>
      </c>
      <c r="EG4" s="53">
        <f t="shared" si="15"/>
        <v>42869</v>
      </c>
      <c r="EH4" s="53">
        <f t="shared" si="15"/>
        <v>42870</v>
      </c>
      <c r="EI4" s="53">
        <f t="shared" si="15"/>
        <v>42871</v>
      </c>
      <c r="EJ4" s="53">
        <f t="shared" si="15"/>
        <v>42872</v>
      </c>
      <c r="EK4" s="53">
        <f t="shared" si="15"/>
        <v>42873</v>
      </c>
      <c r="EL4" s="53">
        <f t="shared" si="15"/>
        <v>42874</v>
      </c>
      <c r="EM4" s="53">
        <f t="shared" si="15"/>
        <v>42875</v>
      </c>
      <c r="EN4" s="53">
        <f t="shared" si="15"/>
        <v>42876</v>
      </c>
      <c r="EO4" s="53">
        <f t="shared" si="15"/>
        <v>42877</v>
      </c>
      <c r="EP4" s="53">
        <f t="shared" si="15"/>
        <v>42878</v>
      </c>
      <c r="EQ4" s="53">
        <f t="shared" si="15"/>
        <v>42879</v>
      </c>
      <c r="ER4" s="53">
        <f t="shared" si="15"/>
        <v>42880</v>
      </c>
      <c r="ES4" s="53">
        <f t="shared" si="15"/>
        <v>42881</v>
      </c>
      <c r="ET4" s="53">
        <f t="shared" si="15"/>
        <v>42882</v>
      </c>
      <c r="EU4" s="53">
        <f t="shared" si="15"/>
        <v>42883</v>
      </c>
      <c r="EV4" s="53">
        <f t="shared" si="15"/>
        <v>42884</v>
      </c>
      <c r="EW4" s="53">
        <f t="shared" si="15"/>
        <v>42885</v>
      </c>
      <c r="EX4" s="53">
        <f t="shared" si="15"/>
        <v>42886</v>
      </c>
      <c r="EY4" s="53">
        <f t="shared" si="15"/>
        <v>42887</v>
      </c>
      <c r="EZ4" s="53">
        <f t="shared" si="15"/>
        <v>42888</v>
      </c>
      <c r="FA4" s="53">
        <f t="shared" si="15"/>
        <v>42889</v>
      </c>
      <c r="FB4" s="53">
        <f t="shared" si="15"/>
        <v>42890</v>
      </c>
      <c r="FC4" s="53">
        <f t="shared" si="15"/>
        <v>42891</v>
      </c>
      <c r="FD4" s="53">
        <f t="shared" si="15"/>
        <v>42892</v>
      </c>
      <c r="FE4" s="53">
        <f t="shared" si="15"/>
        <v>42893</v>
      </c>
      <c r="FF4" s="53">
        <f t="shared" si="15"/>
        <v>42894</v>
      </c>
      <c r="FG4" s="53">
        <f t="shared" si="15"/>
        <v>42895</v>
      </c>
      <c r="FH4" s="53">
        <f t="shared" si="15"/>
        <v>42896</v>
      </c>
      <c r="FI4" s="53">
        <f t="shared" si="15"/>
        <v>42897</v>
      </c>
      <c r="FJ4" s="53">
        <f t="shared" si="15"/>
        <v>42898</v>
      </c>
      <c r="FK4" s="53">
        <f t="shared" si="15"/>
        <v>42899</v>
      </c>
      <c r="FL4" s="53">
        <f t="shared" si="15"/>
        <v>42900</v>
      </c>
      <c r="FM4" s="53">
        <f t="shared" si="15"/>
        <v>42901</v>
      </c>
      <c r="FN4" s="53">
        <f t="shared" si="15"/>
        <v>42902</v>
      </c>
      <c r="FO4" s="53">
        <f t="shared" si="15"/>
        <v>42903</v>
      </c>
      <c r="FP4" s="53">
        <f t="shared" si="15"/>
        <v>42904</v>
      </c>
      <c r="FQ4" s="53">
        <f t="shared" si="15"/>
        <v>42905</v>
      </c>
      <c r="FR4" s="53">
        <f t="shared" si="15"/>
        <v>42906</v>
      </c>
      <c r="FS4" s="53">
        <f t="shared" si="15"/>
        <v>42907</v>
      </c>
      <c r="FT4" s="53">
        <f t="shared" si="15"/>
        <v>42908</v>
      </c>
      <c r="FU4" s="53">
        <f t="shared" si="15"/>
        <v>42909</v>
      </c>
      <c r="FV4" s="53">
        <f t="shared" si="15"/>
        <v>42910</v>
      </c>
      <c r="FW4" s="53">
        <f t="shared" si="15"/>
        <v>42911</v>
      </c>
      <c r="FX4" s="53">
        <f t="shared" si="15"/>
        <v>42912</v>
      </c>
      <c r="FY4" s="53">
        <f t="shared" si="15"/>
        <v>42913</v>
      </c>
      <c r="FZ4" s="53">
        <f t="shared" si="15"/>
        <v>42914</v>
      </c>
      <c r="GA4" s="53">
        <f t="shared" si="15"/>
        <v>42915</v>
      </c>
      <c r="GB4" s="53">
        <f t="shared" si="15"/>
        <v>42916</v>
      </c>
      <c r="GC4" s="53">
        <f t="shared" si="15"/>
        <v>42917</v>
      </c>
      <c r="GD4" s="53">
        <f t="shared" si="15"/>
        <v>42918</v>
      </c>
      <c r="GE4" s="53">
        <f t="shared" si="15"/>
        <v>42919</v>
      </c>
      <c r="GF4" s="53">
        <f t="shared" si="15"/>
        <v>42920</v>
      </c>
      <c r="GG4" s="53">
        <f t="shared" si="15"/>
        <v>42921</v>
      </c>
      <c r="GH4" s="53">
        <f t="shared" si="15"/>
        <v>42922</v>
      </c>
      <c r="GI4" s="53">
        <f t="shared" si="15"/>
        <v>42923</v>
      </c>
      <c r="GJ4" s="53">
        <f t="shared" si="15"/>
        <v>42924</v>
      </c>
      <c r="GK4" s="53">
        <f t="shared" si="15"/>
        <v>42925</v>
      </c>
      <c r="GL4" s="53">
        <f t="shared" si="15"/>
        <v>42926</v>
      </c>
      <c r="GM4" s="53">
        <f t="shared" si="15"/>
        <v>42927</v>
      </c>
      <c r="GN4" s="53">
        <f t="shared" si="15"/>
        <v>42928</v>
      </c>
      <c r="GO4" s="53">
        <f t="shared" ref="GO4:IZ4" si="16">GN4+1</f>
        <v>42929</v>
      </c>
      <c r="GP4" s="53">
        <f t="shared" si="16"/>
        <v>42930</v>
      </c>
      <c r="GQ4" s="53">
        <f t="shared" si="16"/>
        <v>42931</v>
      </c>
      <c r="GR4" s="53">
        <f t="shared" si="16"/>
        <v>42932</v>
      </c>
      <c r="GS4" s="53">
        <f t="shared" si="16"/>
        <v>42933</v>
      </c>
      <c r="GT4" s="53">
        <f t="shared" si="16"/>
        <v>42934</v>
      </c>
      <c r="GU4" s="53">
        <f t="shared" si="16"/>
        <v>42935</v>
      </c>
      <c r="GV4" s="53">
        <f t="shared" si="16"/>
        <v>42936</v>
      </c>
      <c r="GW4" s="53">
        <f t="shared" si="16"/>
        <v>42937</v>
      </c>
      <c r="GX4" s="53">
        <f t="shared" si="16"/>
        <v>42938</v>
      </c>
      <c r="GY4" s="53">
        <f t="shared" si="16"/>
        <v>42939</v>
      </c>
      <c r="GZ4" s="53">
        <f t="shared" si="16"/>
        <v>42940</v>
      </c>
      <c r="HA4" s="53">
        <f t="shared" si="16"/>
        <v>42941</v>
      </c>
      <c r="HB4" s="53">
        <f t="shared" si="16"/>
        <v>42942</v>
      </c>
      <c r="HC4" s="53">
        <f t="shared" si="16"/>
        <v>42943</v>
      </c>
      <c r="HD4" s="53">
        <f t="shared" si="16"/>
        <v>42944</v>
      </c>
      <c r="HE4" s="53">
        <f t="shared" si="16"/>
        <v>42945</v>
      </c>
      <c r="HF4" s="53">
        <f t="shared" si="16"/>
        <v>42946</v>
      </c>
      <c r="HG4" s="53">
        <f t="shared" si="16"/>
        <v>42947</v>
      </c>
      <c r="HH4" s="53">
        <f t="shared" si="16"/>
        <v>42948</v>
      </c>
      <c r="HI4" s="53">
        <f t="shared" si="16"/>
        <v>42949</v>
      </c>
      <c r="HJ4" s="53">
        <f t="shared" si="16"/>
        <v>42950</v>
      </c>
      <c r="HK4" s="53">
        <f t="shared" si="16"/>
        <v>42951</v>
      </c>
      <c r="HL4" s="53">
        <f t="shared" si="16"/>
        <v>42952</v>
      </c>
      <c r="HM4" s="53">
        <f t="shared" si="16"/>
        <v>42953</v>
      </c>
      <c r="HN4" s="53">
        <f t="shared" si="16"/>
        <v>42954</v>
      </c>
      <c r="HO4" s="53">
        <f t="shared" si="16"/>
        <v>42955</v>
      </c>
      <c r="HP4" s="53">
        <f t="shared" si="16"/>
        <v>42956</v>
      </c>
      <c r="HQ4" s="53">
        <f t="shared" si="16"/>
        <v>42957</v>
      </c>
      <c r="HR4" s="53">
        <f t="shared" si="16"/>
        <v>42958</v>
      </c>
      <c r="HS4" s="53">
        <f t="shared" si="16"/>
        <v>42959</v>
      </c>
      <c r="HT4" s="53">
        <f t="shared" si="16"/>
        <v>42960</v>
      </c>
      <c r="HU4" s="53">
        <f t="shared" si="16"/>
        <v>42961</v>
      </c>
      <c r="HV4" s="53">
        <f t="shared" si="16"/>
        <v>42962</v>
      </c>
      <c r="HW4" s="53">
        <f t="shared" si="16"/>
        <v>42963</v>
      </c>
      <c r="HX4" s="53">
        <f t="shared" si="16"/>
        <v>42964</v>
      </c>
      <c r="HY4" s="53">
        <f t="shared" si="16"/>
        <v>42965</v>
      </c>
      <c r="HZ4" s="53">
        <f t="shared" si="16"/>
        <v>42966</v>
      </c>
      <c r="IA4" s="53">
        <f t="shared" si="16"/>
        <v>42967</v>
      </c>
      <c r="IB4" s="53">
        <f t="shared" si="16"/>
        <v>42968</v>
      </c>
      <c r="IC4" s="53">
        <f t="shared" si="16"/>
        <v>42969</v>
      </c>
      <c r="ID4" s="53">
        <f t="shared" si="16"/>
        <v>42970</v>
      </c>
      <c r="IE4" s="53">
        <f t="shared" si="16"/>
        <v>42971</v>
      </c>
      <c r="IF4" s="53">
        <f t="shared" si="16"/>
        <v>42972</v>
      </c>
      <c r="IG4" s="53">
        <f t="shared" si="16"/>
        <v>42973</v>
      </c>
      <c r="IH4" s="53">
        <f t="shared" si="16"/>
        <v>42974</v>
      </c>
      <c r="II4" s="53">
        <f t="shared" si="16"/>
        <v>42975</v>
      </c>
      <c r="IJ4" s="53">
        <f t="shared" si="16"/>
        <v>42976</v>
      </c>
      <c r="IK4" s="53">
        <f t="shared" si="16"/>
        <v>42977</v>
      </c>
      <c r="IL4" s="53">
        <f t="shared" si="16"/>
        <v>42978</v>
      </c>
      <c r="IM4" s="53">
        <f t="shared" si="16"/>
        <v>42979</v>
      </c>
      <c r="IN4" s="53">
        <f t="shared" si="16"/>
        <v>42980</v>
      </c>
      <c r="IO4" s="53">
        <f t="shared" si="16"/>
        <v>42981</v>
      </c>
      <c r="IP4" s="53">
        <f t="shared" si="16"/>
        <v>42982</v>
      </c>
      <c r="IQ4" s="53">
        <f t="shared" si="16"/>
        <v>42983</v>
      </c>
      <c r="IR4" s="53">
        <f t="shared" si="16"/>
        <v>42984</v>
      </c>
      <c r="IS4" s="53">
        <f t="shared" si="16"/>
        <v>42985</v>
      </c>
      <c r="IT4" s="53">
        <f t="shared" si="16"/>
        <v>42986</v>
      </c>
      <c r="IU4" s="53">
        <f t="shared" si="16"/>
        <v>42987</v>
      </c>
      <c r="IV4" s="53">
        <f t="shared" si="16"/>
        <v>42988</v>
      </c>
      <c r="IW4" s="53">
        <f t="shared" si="16"/>
        <v>42989</v>
      </c>
      <c r="IX4" s="53">
        <f t="shared" si="16"/>
        <v>42990</v>
      </c>
      <c r="IY4" s="53">
        <f t="shared" si="16"/>
        <v>42991</v>
      </c>
      <c r="IZ4" s="53">
        <f t="shared" si="16"/>
        <v>42992</v>
      </c>
      <c r="JA4" s="53">
        <f t="shared" ref="JA4:LL4" si="17">IZ4+1</f>
        <v>42993</v>
      </c>
      <c r="JB4" s="53">
        <f t="shared" si="17"/>
        <v>42994</v>
      </c>
      <c r="JC4" s="53">
        <f t="shared" si="17"/>
        <v>42995</v>
      </c>
      <c r="JD4" s="53">
        <f t="shared" si="17"/>
        <v>42996</v>
      </c>
      <c r="JE4" s="53">
        <f t="shared" si="17"/>
        <v>42997</v>
      </c>
      <c r="JF4" s="53">
        <f t="shared" si="17"/>
        <v>42998</v>
      </c>
      <c r="JG4" s="53">
        <f t="shared" si="17"/>
        <v>42999</v>
      </c>
      <c r="JH4" s="53">
        <f t="shared" si="17"/>
        <v>43000</v>
      </c>
      <c r="JI4" s="53">
        <f t="shared" si="17"/>
        <v>43001</v>
      </c>
      <c r="JJ4" s="53">
        <f t="shared" si="17"/>
        <v>43002</v>
      </c>
      <c r="JK4" s="53">
        <f t="shared" si="17"/>
        <v>43003</v>
      </c>
      <c r="JL4" s="53">
        <f t="shared" si="17"/>
        <v>43004</v>
      </c>
      <c r="JM4" s="53">
        <f t="shared" si="17"/>
        <v>43005</v>
      </c>
      <c r="JN4" s="53">
        <f t="shared" si="17"/>
        <v>43006</v>
      </c>
      <c r="JO4" s="53">
        <f t="shared" si="17"/>
        <v>43007</v>
      </c>
      <c r="JP4" s="53">
        <f t="shared" si="17"/>
        <v>43008</v>
      </c>
      <c r="JQ4" s="53">
        <f t="shared" si="17"/>
        <v>43009</v>
      </c>
      <c r="JR4" s="53">
        <f t="shared" si="17"/>
        <v>43010</v>
      </c>
      <c r="JS4" s="53">
        <f t="shared" si="17"/>
        <v>43011</v>
      </c>
      <c r="JT4" s="53">
        <f t="shared" si="17"/>
        <v>43012</v>
      </c>
      <c r="JU4" s="53">
        <f t="shared" si="17"/>
        <v>43013</v>
      </c>
      <c r="JV4" s="53">
        <f t="shared" si="17"/>
        <v>43014</v>
      </c>
      <c r="JW4" s="53">
        <f t="shared" si="17"/>
        <v>43015</v>
      </c>
      <c r="JX4" s="53">
        <f t="shared" si="17"/>
        <v>43016</v>
      </c>
      <c r="JY4" s="53">
        <f t="shared" si="17"/>
        <v>43017</v>
      </c>
      <c r="JZ4" s="53">
        <f t="shared" si="17"/>
        <v>43018</v>
      </c>
      <c r="KA4" s="53">
        <f t="shared" si="17"/>
        <v>43019</v>
      </c>
      <c r="KB4" s="53">
        <f t="shared" si="17"/>
        <v>43020</v>
      </c>
      <c r="KC4" s="53">
        <f t="shared" si="17"/>
        <v>43021</v>
      </c>
      <c r="KD4" s="53">
        <f t="shared" si="17"/>
        <v>43022</v>
      </c>
      <c r="KE4" s="53">
        <f t="shared" si="17"/>
        <v>43023</v>
      </c>
      <c r="KF4" s="53">
        <f t="shared" si="17"/>
        <v>43024</v>
      </c>
      <c r="KG4" s="53">
        <f t="shared" si="17"/>
        <v>43025</v>
      </c>
      <c r="KH4" s="53">
        <f t="shared" si="17"/>
        <v>43026</v>
      </c>
      <c r="KI4" s="53">
        <f t="shared" si="17"/>
        <v>43027</v>
      </c>
      <c r="KJ4" s="53">
        <f t="shared" si="17"/>
        <v>43028</v>
      </c>
      <c r="KK4" s="53">
        <f t="shared" si="17"/>
        <v>43029</v>
      </c>
      <c r="KL4" s="53">
        <f t="shared" si="17"/>
        <v>43030</v>
      </c>
      <c r="KM4" s="53">
        <f t="shared" si="17"/>
        <v>43031</v>
      </c>
      <c r="KN4" s="53">
        <f t="shared" si="17"/>
        <v>43032</v>
      </c>
      <c r="KO4" s="53">
        <f t="shared" si="17"/>
        <v>43033</v>
      </c>
      <c r="KP4" s="53">
        <f t="shared" si="17"/>
        <v>43034</v>
      </c>
      <c r="KQ4" s="53">
        <f t="shared" si="17"/>
        <v>43035</v>
      </c>
      <c r="KR4" s="53">
        <f t="shared" si="17"/>
        <v>43036</v>
      </c>
      <c r="KS4" s="53">
        <f t="shared" si="17"/>
        <v>43037</v>
      </c>
      <c r="KT4" s="53">
        <f t="shared" si="17"/>
        <v>43038</v>
      </c>
      <c r="KU4" s="53">
        <f t="shared" si="17"/>
        <v>43039</v>
      </c>
      <c r="KV4" s="53">
        <f t="shared" si="17"/>
        <v>43040</v>
      </c>
      <c r="KW4" s="53">
        <f t="shared" si="17"/>
        <v>43041</v>
      </c>
      <c r="KX4" s="53">
        <f t="shared" si="17"/>
        <v>43042</v>
      </c>
      <c r="KY4" s="53">
        <f t="shared" si="17"/>
        <v>43043</v>
      </c>
      <c r="KZ4" s="53">
        <f t="shared" si="17"/>
        <v>43044</v>
      </c>
      <c r="LA4" s="53">
        <f t="shared" si="17"/>
        <v>43045</v>
      </c>
      <c r="LB4" s="53">
        <f t="shared" si="17"/>
        <v>43046</v>
      </c>
      <c r="LC4" s="53">
        <f t="shared" si="17"/>
        <v>43047</v>
      </c>
      <c r="LD4" s="53">
        <f t="shared" si="17"/>
        <v>43048</v>
      </c>
      <c r="LE4" s="53">
        <f t="shared" si="17"/>
        <v>43049</v>
      </c>
      <c r="LF4" s="53">
        <f t="shared" si="17"/>
        <v>43050</v>
      </c>
      <c r="LG4" s="53">
        <f t="shared" si="17"/>
        <v>43051</v>
      </c>
      <c r="LH4" s="53">
        <f t="shared" si="17"/>
        <v>43052</v>
      </c>
      <c r="LI4" s="53">
        <f t="shared" si="17"/>
        <v>43053</v>
      </c>
      <c r="LJ4" s="53">
        <f t="shared" si="17"/>
        <v>43054</v>
      </c>
      <c r="LK4" s="53">
        <f t="shared" si="17"/>
        <v>43055</v>
      </c>
      <c r="LL4" s="53">
        <f t="shared" si="17"/>
        <v>43056</v>
      </c>
      <c r="LM4" s="53">
        <f t="shared" ref="LM4:ND4" si="18">LL4+1</f>
        <v>43057</v>
      </c>
      <c r="LN4" s="53">
        <f t="shared" si="18"/>
        <v>43058</v>
      </c>
      <c r="LO4" s="53">
        <f t="shared" si="18"/>
        <v>43059</v>
      </c>
      <c r="LP4" s="53">
        <f t="shared" si="18"/>
        <v>43060</v>
      </c>
      <c r="LQ4" s="53">
        <f t="shared" si="18"/>
        <v>43061</v>
      </c>
      <c r="LR4" s="53">
        <f t="shared" si="18"/>
        <v>43062</v>
      </c>
      <c r="LS4" s="53">
        <f t="shared" si="18"/>
        <v>43063</v>
      </c>
      <c r="LT4" s="53">
        <f t="shared" si="18"/>
        <v>43064</v>
      </c>
      <c r="LU4" s="53">
        <f t="shared" si="18"/>
        <v>43065</v>
      </c>
      <c r="LV4" s="53">
        <f t="shared" si="18"/>
        <v>43066</v>
      </c>
      <c r="LW4" s="53">
        <f t="shared" si="18"/>
        <v>43067</v>
      </c>
      <c r="LX4" s="53">
        <f t="shared" si="18"/>
        <v>43068</v>
      </c>
      <c r="LY4" s="53">
        <f t="shared" si="18"/>
        <v>43069</v>
      </c>
      <c r="LZ4" s="53">
        <f t="shared" si="18"/>
        <v>43070</v>
      </c>
      <c r="MA4" s="53">
        <f t="shared" si="18"/>
        <v>43071</v>
      </c>
      <c r="MB4" s="53">
        <f t="shared" si="18"/>
        <v>43072</v>
      </c>
      <c r="MC4" s="53">
        <f t="shared" si="18"/>
        <v>43073</v>
      </c>
      <c r="MD4" s="53">
        <f t="shared" si="18"/>
        <v>43074</v>
      </c>
      <c r="ME4" s="53">
        <f t="shared" si="18"/>
        <v>43075</v>
      </c>
      <c r="MF4" s="53">
        <f t="shared" si="18"/>
        <v>43076</v>
      </c>
      <c r="MG4" s="53">
        <f t="shared" si="18"/>
        <v>43077</v>
      </c>
      <c r="MH4" s="53">
        <f t="shared" si="18"/>
        <v>43078</v>
      </c>
      <c r="MI4" s="53">
        <f t="shared" si="18"/>
        <v>43079</v>
      </c>
      <c r="MJ4" s="53">
        <f t="shared" si="18"/>
        <v>43080</v>
      </c>
      <c r="MK4" s="53">
        <f t="shared" si="18"/>
        <v>43081</v>
      </c>
      <c r="ML4" s="53">
        <f t="shared" si="18"/>
        <v>43082</v>
      </c>
      <c r="MM4" s="53">
        <f t="shared" si="18"/>
        <v>43083</v>
      </c>
      <c r="MN4" s="53">
        <f t="shared" si="18"/>
        <v>43084</v>
      </c>
      <c r="MO4" s="53">
        <f t="shared" si="18"/>
        <v>43085</v>
      </c>
      <c r="MP4" s="53">
        <f t="shared" si="18"/>
        <v>43086</v>
      </c>
      <c r="MQ4" s="53">
        <f t="shared" si="18"/>
        <v>43087</v>
      </c>
      <c r="MR4" s="53">
        <f t="shared" si="18"/>
        <v>43088</v>
      </c>
      <c r="MS4" s="53">
        <f t="shared" si="18"/>
        <v>43089</v>
      </c>
      <c r="MT4" s="53">
        <f t="shared" si="18"/>
        <v>43090</v>
      </c>
      <c r="MU4" s="53">
        <f t="shared" si="18"/>
        <v>43091</v>
      </c>
      <c r="MV4" s="53">
        <f t="shared" si="18"/>
        <v>43092</v>
      </c>
      <c r="MW4" s="53">
        <f t="shared" si="18"/>
        <v>43093</v>
      </c>
      <c r="MX4" s="53">
        <f t="shared" si="18"/>
        <v>43094</v>
      </c>
      <c r="MY4" s="53">
        <f t="shared" si="18"/>
        <v>43095</v>
      </c>
      <c r="MZ4" s="53">
        <f t="shared" si="18"/>
        <v>43096</v>
      </c>
      <c r="NA4" s="53">
        <f t="shared" si="18"/>
        <v>43097</v>
      </c>
      <c r="NB4" s="53">
        <f t="shared" si="18"/>
        <v>43098</v>
      </c>
      <c r="NC4" s="53">
        <f t="shared" si="18"/>
        <v>43099</v>
      </c>
      <c r="ND4" s="53">
        <f t="shared" si="18"/>
        <v>43100</v>
      </c>
    </row>
    <row r="5" spans="1:368" x14ac:dyDescent="0.35">
      <c r="A5" s="51" t="s">
        <v>37</v>
      </c>
      <c r="B5" s="52"/>
      <c r="C5" s="52"/>
      <c r="D5" s="52">
        <f>ROUNDUP(MONTH(D4)/3,0)</f>
        <v>1</v>
      </c>
      <c r="E5" s="52">
        <f>ROUNDUP(MONTH(E4)/3,0)</f>
        <v>1</v>
      </c>
      <c r="F5" s="52">
        <f t="shared" ref="F5:BQ5" si="19">ROUNDUP(MONTH(F4)/3,0)</f>
        <v>1</v>
      </c>
      <c r="G5" s="52">
        <f t="shared" si="19"/>
        <v>1</v>
      </c>
      <c r="H5" s="52">
        <f t="shared" si="19"/>
        <v>1</v>
      </c>
      <c r="I5" s="52">
        <f t="shared" si="19"/>
        <v>1</v>
      </c>
      <c r="J5" s="52">
        <f t="shared" si="19"/>
        <v>1</v>
      </c>
      <c r="K5" s="52">
        <f t="shared" si="19"/>
        <v>1</v>
      </c>
      <c r="L5" s="52">
        <f t="shared" si="19"/>
        <v>1</v>
      </c>
      <c r="M5" s="52">
        <f t="shared" si="19"/>
        <v>1</v>
      </c>
      <c r="N5" s="52">
        <f t="shared" si="19"/>
        <v>1</v>
      </c>
      <c r="O5" s="52">
        <f t="shared" si="19"/>
        <v>1</v>
      </c>
      <c r="P5" s="52">
        <f t="shared" si="19"/>
        <v>1</v>
      </c>
      <c r="Q5" s="52">
        <f t="shared" si="19"/>
        <v>1</v>
      </c>
      <c r="R5" s="52">
        <f t="shared" si="19"/>
        <v>1</v>
      </c>
      <c r="S5" s="52">
        <f t="shared" si="19"/>
        <v>1</v>
      </c>
      <c r="T5" s="52">
        <f t="shared" si="19"/>
        <v>1</v>
      </c>
      <c r="U5" s="52">
        <f t="shared" si="19"/>
        <v>1</v>
      </c>
      <c r="V5" s="52">
        <f t="shared" si="19"/>
        <v>1</v>
      </c>
      <c r="W5" s="52">
        <f t="shared" si="19"/>
        <v>1</v>
      </c>
      <c r="X5" s="52">
        <f t="shared" si="19"/>
        <v>1</v>
      </c>
      <c r="Y5" s="52">
        <f t="shared" si="19"/>
        <v>1</v>
      </c>
      <c r="Z5" s="52">
        <f t="shared" si="19"/>
        <v>1</v>
      </c>
      <c r="AA5" s="52">
        <f t="shared" si="19"/>
        <v>1</v>
      </c>
      <c r="AB5" s="52">
        <f t="shared" si="19"/>
        <v>1</v>
      </c>
      <c r="AC5" s="52">
        <f t="shared" si="19"/>
        <v>1</v>
      </c>
      <c r="AD5" s="52">
        <f t="shared" si="19"/>
        <v>1</v>
      </c>
      <c r="AE5" s="52">
        <f t="shared" si="19"/>
        <v>1</v>
      </c>
      <c r="AF5" s="52">
        <f t="shared" si="19"/>
        <v>1</v>
      </c>
      <c r="AG5" s="52">
        <f t="shared" si="19"/>
        <v>1</v>
      </c>
      <c r="AH5" s="52">
        <f t="shared" si="19"/>
        <v>1</v>
      </c>
      <c r="AI5" s="52">
        <f t="shared" si="19"/>
        <v>1</v>
      </c>
      <c r="AJ5" s="52">
        <f t="shared" si="19"/>
        <v>1</v>
      </c>
      <c r="AK5" s="52">
        <f t="shared" si="19"/>
        <v>1</v>
      </c>
      <c r="AL5" s="52">
        <f t="shared" si="19"/>
        <v>1</v>
      </c>
      <c r="AM5" s="52">
        <f t="shared" si="19"/>
        <v>1</v>
      </c>
      <c r="AN5" s="52">
        <f t="shared" si="19"/>
        <v>1</v>
      </c>
      <c r="AO5" s="52">
        <f t="shared" si="19"/>
        <v>1</v>
      </c>
      <c r="AP5" s="52">
        <f t="shared" si="19"/>
        <v>1</v>
      </c>
      <c r="AQ5" s="52">
        <f t="shared" si="19"/>
        <v>1</v>
      </c>
      <c r="AR5" s="52">
        <f t="shared" si="19"/>
        <v>1</v>
      </c>
      <c r="AS5" s="52">
        <f t="shared" si="19"/>
        <v>1</v>
      </c>
      <c r="AT5" s="52">
        <f t="shared" si="19"/>
        <v>1</v>
      </c>
      <c r="AU5" s="52">
        <f t="shared" si="19"/>
        <v>1</v>
      </c>
      <c r="AV5" s="52">
        <f t="shared" si="19"/>
        <v>1</v>
      </c>
      <c r="AW5" s="52">
        <f t="shared" si="19"/>
        <v>1</v>
      </c>
      <c r="AX5" s="52">
        <f t="shared" si="19"/>
        <v>1</v>
      </c>
      <c r="AY5" s="52">
        <f t="shared" si="19"/>
        <v>1</v>
      </c>
      <c r="AZ5" s="52">
        <f t="shared" si="19"/>
        <v>1</v>
      </c>
      <c r="BA5" s="52">
        <f t="shared" si="19"/>
        <v>1</v>
      </c>
      <c r="BB5" s="52">
        <f t="shared" si="19"/>
        <v>1</v>
      </c>
      <c r="BC5" s="52">
        <f t="shared" si="19"/>
        <v>1</v>
      </c>
      <c r="BD5" s="52">
        <f t="shared" si="19"/>
        <v>1</v>
      </c>
      <c r="BE5" s="52">
        <f t="shared" si="19"/>
        <v>1</v>
      </c>
      <c r="BF5" s="52">
        <f t="shared" si="19"/>
        <v>1</v>
      </c>
      <c r="BG5" s="52">
        <f t="shared" si="19"/>
        <v>1</v>
      </c>
      <c r="BH5" s="52">
        <f t="shared" si="19"/>
        <v>1</v>
      </c>
      <c r="BI5" s="52">
        <f t="shared" si="19"/>
        <v>1</v>
      </c>
      <c r="BJ5" s="52">
        <f t="shared" si="19"/>
        <v>1</v>
      </c>
      <c r="BK5" s="52">
        <f t="shared" si="19"/>
        <v>1</v>
      </c>
      <c r="BL5" s="52">
        <f t="shared" si="19"/>
        <v>1</v>
      </c>
      <c r="BM5" s="52">
        <f t="shared" si="19"/>
        <v>1</v>
      </c>
      <c r="BN5" s="52">
        <f t="shared" si="19"/>
        <v>1</v>
      </c>
      <c r="BO5" s="52">
        <f t="shared" si="19"/>
        <v>1</v>
      </c>
      <c r="BP5" s="52">
        <f t="shared" si="19"/>
        <v>1</v>
      </c>
      <c r="BQ5" s="52">
        <f t="shared" si="19"/>
        <v>1</v>
      </c>
      <c r="BR5" s="52">
        <f t="shared" ref="BR5:EC5" si="20">ROUNDUP(MONTH(BR4)/3,0)</f>
        <v>1</v>
      </c>
      <c r="BS5" s="52">
        <f t="shared" si="20"/>
        <v>1</v>
      </c>
      <c r="BT5" s="52">
        <f t="shared" si="20"/>
        <v>1</v>
      </c>
      <c r="BU5" s="52">
        <f t="shared" si="20"/>
        <v>1</v>
      </c>
      <c r="BV5" s="52">
        <f t="shared" si="20"/>
        <v>1</v>
      </c>
      <c r="BW5" s="52">
        <f t="shared" si="20"/>
        <v>1</v>
      </c>
      <c r="BX5" s="52">
        <f t="shared" si="20"/>
        <v>1</v>
      </c>
      <c r="BY5" s="52">
        <f t="shared" si="20"/>
        <v>1</v>
      </c>
      <c r="BZ5" s="52">
        <f t="shared" si="20"/>
        <v>1</v>
      </c>
      <c r="CA5" s="52">
        <f t="shared" si="20"/>
        <v>1</v>
      </c>
      <c r="CB5" s="52">
        <f t="shared" si="20"/>
        <v>1</v>
      </c>
      <c r="CC5" s="52">
        <f t="shared" si="20"/>
        <v>1</v>
      </c>
      <c r="CD5" s="52">
        <f t="shared" si="20"/>
        <v>1</v>
      </c>
      <c r="CE5" s="52">
        <f t="shared" si="20"/>
        <v>1</v>
      </c>
      <c r="CF5" s="52">
        <f t="shared" si="20"/>
        <v>1</v>
      </c>
      <c r="CG5" s="52">
        <f t="shared" si="20"/>
        <v>1</v>
      </c>
      <c r="CH5" s="52">
        <f t="shared" si="20"/>
        <v>1</v>
      </c>
      <c r="CI5" s="52">
        <f t="shared" si="20"/>
        <v>1</v>
      </c>
      <c r="CJ5" s="52">
        <f t="shared" si="20"/>
        <v>1</v>
      </c>
      <c r="CK5" s="52">
        <f t="shared" si="20"/>
        <v>1</v>
      </c>
      <c r="CL5" s="52">
        <f t="shared" si="20"/>
        <v>1</v>
      </c>
      <c r="CM5" s="52">
        <f t="shared" si="20"/>
        <v>1</v>
      </c>
      <c r="CN5" s="52">
        <f t="shared" si="20"/>
        <v>1</v>
      </c>
      <c r="CO5" s="52">
        <f t="shared" si="20"/>
        <v>1</v>
      </c>
      <c r="CP5" s="52">
        <f t="shared" si="20"/>
        <v>2</v>
      </c>
      <c r="CQ5" s="52">
        <f t="shared" si="20"/>
        <v>2</v>
      </c>
      <c r="CR5" s="52">
        <f t="shared" si="20"/>
        <v>2</v>
      </c>
      <c r="CS5" s="52">
        <f t="shared" si="20"/>
        <v>2</v>
      </c>
      <c r="CT5" s="52">
        <f t="shared" si="20"/>
        <v>2</v>
      </c>
      <c r="CU5" s="52">
        <f t="shared" si="20"/>
        <v>2</v>
      </c>
      <c r="CV5" s="52">
        <f t="shared" si="20"/>
        <v>2</v>
      </c>
      <c r="CW5" s="52">
        <f t="shared" si="20"/>
        <v>2</v>
      </c>
      <c r="CX5" s="52">
        <f t="shared" si="20"/>
        <v>2</v>
      </c>
      <c r="CY5" s="52">
        <f t="shared" si="20"/>
        <v>2</v>
      </c>
      <c r="CZ5" s="52">
        <f t="shared" si="20"/>
        <v>2</v>
      </c>
      <c r="DA5" s="52">
        <f t="shared" si="20"/>
        <v>2</v>
      </c>
      <c r="DB5" s="52">
        <f t="shared" si="20"/>
        <v>2</v>
      </c>
      <c r="DC5" s="52">
        <f t="shared" si="20"/>
        <v>2</v>
      </c>
      <c r="DD5" s="52">
        <f t="shared" si="20"/>
        <v>2</v>
      </c>
      <c r="DE5" s="52">
        <f t="shared" si="20"/>
        <v>2</v>
      </c>
      <c r="DF5" s="52">
        <f t="shared" si="20"/>
        <v>2</v>
      </c>
      <c r="DG5" s="52">
        <f t="shared" si="20"/>
        <v>2</v>
      </c>
      <c r="DH5" s="52">
        <f t="shared" si="20"/>
        <v>2</v>
      </c>
      <c r="DI5" s="52">
        <f t="shared" si="20"/>
        <v>2</v>
      </c>
      <c r="DJ5" s="52">
        <f t="shared" si="20"/>
        <v>2</v>
      </c>
      <c r="DK5" s="52">
        <f t="shared" si="20"/>
        <v>2</v>
      </c>
      <c r="DL5" s="52">
        <f t="shared" si="20"/>
        <v>2</v>
      </c>
      <c r="DM5" s="52">
        <f t="shared" si="20"/>
        <v>2</v>
      </c>
      <c r="DN5" s="52">
        <f t="shared" si="20"/>
        <v>2</v>
      </c>
      <c r="DO5" s="52">
        <f t="shared" si="20"/>
        <v>2</v>
      </c>
      <c r="DP5" s="52">
        <f t="shared" si="20"/>
        <v>2</v>
      </c>
      <c r="DQ5" s="52">
        <f t="shared" si="20"/>
        <v>2</v>
      </c>
      <c r="DR5" s="52">
        <f t="shared" si="20"/>
        <v>2</v>
      </c>
      <c r="DS5" s="52">
        <f t="shared" si="20"/>
        <v>2</v>
      </c>
      <c r="DT5" s="52">
        <f t="shared" si="20"/>
        <v>2</v>
      </c>
      <c r="DU5" s="52">
        <f t="shared" si="20"/>
        <v>2</v>
      </c>
      <c r="DV5" s="52">
        <f t="shared" si="20"/>
        <v>2</v>
      </c>
      <c r="DW5" s="52">
        <f t="shared" si="20"/>
        <v>2</v>
      </c>
      <c r="DX5" s="52">
        <f t="shared" si="20"/>
        <v>2</v>
      </c>
      <c r="DY5" s="52">
        <f t="shared" si="20"/>
        <v>2</v>
      </c>
      <c r="DZ5" s="52">
        <f t="shared" si="20"/>
        <v>2</v>
      </c>
      <c r="EA5" s="52">
        <f t="shared" si="20"/>
        <v>2</v>
      </c>
      <c r="EB5" s="52">
        <f t="shared" si="20"/>
        <v>2</v>
      </c>
      <c r="EC5" s="52">
        <f t="shared" si="20"/>
        <v>2</v>
      </c>
      <c r="ED5" s="52">
        <f t="shared" ref="ED5:GO5" si="21">ROUNDUP(MONTH(ED4)/3,0)</f>
        <v>2</v>
      </c>
      <c r="EE5" s="52">
        <f t="shared" si="21"/>
        <v>2</v>
      </c>
      <c r="EF5" s="52">
        <f t="shared" si="21"/>
        <v>2</v>
      </c>
      <c r="EG5" s="52">
        <f t="shared" si="21"/>
        <v>2</v>
      </c>
      <c r="EH5" s="52">
        <f t="shared" si="21"/>
        <v>2</v>
      </c>
      <c r="EI5" s="52">
        <f t="shared" si="21"/>
        <v>2</v>
      </c>
      <c r="EJ5" s="52">
        <f t="shared" si="21"/>
        <v>2</v>
      </c>
      <c r="EK5" s="52">
        <f t="shared" si="21"/>
        <v>2</v>
      </c>
      <c r="EL5" s="52">
        <f t="shared" si="21"/>
        <v>2</v>
      </c>
      <c r="EM5" s="52">
        <f t="shared" si="21"/>
        <v>2</v>
      </c>
      <c r="EN5" s="52">
        <f t="shared" si="21"/>
        <v>2</v>
      </c>
      <c r="EO5" s="52">
        <f t="shared" si="21"/>
        <v>2</v>
      </c>
      <c r="EP5" s="52">
        <f t="shared" si="21"/>
        <v>2</v>
      </c>
      <c r="EQ5" s="52">
        <f t="shared" si="21"/>
        <v>2</v>
      </c>
      <c r="ER5" s="52">
        <f t="shared" si="21"/>
        <v>2</v>
      </c>
      <c r="ES5" s="52">
        <f t="shared" si="21"/>
        <v>2</v>
      </c>
      <c r="ET5" s="52">
        <f t="shared" si="21"/>
        <v>2</v>
      </c>
      <c r="EU5" s="52">
        <f t="shared" si="21"/>
        <v>2</v>
      </c>
      <c r="EV5" s="52">
        <f t="shared" si="21"/>
        <v>2</v>
      </c>
      <c r="EW5" s="52">
        <f t="shared" si="21"/>
        <v>2</v>
      </c>
      <c r="EX5" s="52">
        <f t="shared" si="21"/>
        <v>2</v>
      </c>
      <c r="EY5" s="52">
        <f t="shared" si="21"/>
        <v>2</v>
      </c>
      <c r="EZ5" s="52">
        <f t="shared" si="21"/>
        <v>2</v>
      </c>
      <c r="FA5" s="52">
        <f t="shared" si="21"/>
        <v>2</v>
      </c>
      <c r="FB5" s="52">
        <f t="shared" si="21"/>
        <v>2</v>
      </c>
      <c r="FC5" s="52">
        <f t="shared" si="21"/>
        <v>2</v>
      </c>
      <c r="FD5" s="52">
        <f t="shared" si="21"/>
        <v>2</v>
      </c>
      <c r="FE5" s="52">
        <f t="shared" si="21"/>
        <v>2</v>
      </c>
      <c r="FF5" s="52">
        <f t="shared" si="21"/>
        <v>2</v>
      </c>
      <c r="FG5" s="52">
        <f t="shared" si="21"/>
        <v>2</v>
      </c>
      <c r="FH5" s="52">
        <f t="shared" si="21"/>
        <v>2</v>
      </c>
      <c r="FI5" s="52">
        <f t="shared" si="21"/>
        <v>2</v>
      </c>
      <c r="FJ5" s="52">
        <f t="shared" si="21"/>
        <v>2</v>
      </c>
      <c r="FK5" s="52">
        <f t="shared" si="21"/>
        <v>2</v>
      </c>
      <c r="FL5" s="52">
        <f t="shared" si="21"/>
        <v>2</v>
      </c>
      <c r="FM5" s="52">
        <f t="shared" si="21"/>
        <v>2</v>
      </c>
      <c r="FN5" s="52">
        <f t="shared" si="21"/>
        <v>2</v>
      </c>
      <c r="FO5" s="52">
        <f t="shared" si="21"/>
        <v>2</v>
      </c>
      <c r="FP5" s="52">
        <f t="shared" si="21"/>
        <v>2</v>
      </c>
      <c r="FQ5" s="52">
        <f t="shared" si="21"/>
        <v>2</v>
      </c>
      <c r="FR5" s="52">
        <f t="shared" si="21"/>
        <v>2</v>
      </c>
      <c r="FS5" s="52">
        <f t="shared" si="21"/>
        <v>2</v>
      </c>
      <c r="FT5" s="52">
        <f t="shared" si="21"/>
        <v>2</v>
      </c>
      <c r="FU5" s="52">
        <f t="shared" si="21"/>
        <v>2</v>
      </c>
      <c r="FV5" s="52">
        <f t="shared" si="21"/>
        <v>2</v>
      </c>
      <c r="FW5" s="52">
        <f t="shared" si="21"/>
        <v>2</v>
      </c>
      <c r="FX5" s="52">
        <f t="shared" si="21"/>
        <v>2</v>
      </c>
      <c r="FY5" s="52">
        <f t="shared" si="21"/>
        <v>2</v>
      </c>
      <c r="FZ5" s="52">
        <f t="shared" si="21"/>
        <v>2</v>
      </c>
      <c r="GA5" s="52">
        <f t="shared" si="21"/>
        <v>2</v>
      </c>
      <c r="GB5" s="52">
        <f t="shared" si="21"/>
        <v>2</v>
      </c>
      <c r="GC5" s="52">
        <f t="shared" si="21"/>
        <v>3</v>
      </c>
      <c r="GD5" s="52">
        <f t="shared" si="21"/>
        <v>3</v>
      </c>
      <c r="GE5" s="52">
        <f t="shared" si="21"/>
        <v>3</v>
      </c>
      <c r="GF5" s="52">
        <f t="shared" si="21"/>
        <v>3</v>
      </c>
      <c r="GG5" s="52">
        <f t="shared" si="21"/>
        <v>3</v>
      </c>
      <c r="GH5" s="52">
        <f t="shared" si="21"/>
        <v>3</v>
      </c>
      <c r="GI5" s="52">
        <f t="shared" si="21"/>
        <v>3</v>
      </c>
      <c r="GJ5" s="52">
        <f t="shared" si="21"/>
        <v>3</v>
      </c>
      <c r="GK5" s="52">
        <f t="shared" si="21"/>
        <v>3</v>
      </c>
      <c r="GL5" s="52">
        <f t="shared" si="21"/>
        <v>3</v>
      </c>
      <c r="GM5" s="52">
        <f t="shared" si="21"/>
        <v>3</v>
      </c>
      <c r="GN5" s="52">
        <f t="shared" si="21"/>
        <v>3</v>
      </c>
      <c r="GO5" s="52">
        <f t="shared" si="21"/>
        <v>3</v>
      </c>
      <c r="GP5" s="52">
        <f t="shared" ref="GP5:JA5" si="22">ROUNDUP(MONTH(GP4)/3,0)</f>
        <v>3</v>
      </c>
      <c r="GQ5" s="52">
        <f t="shared" si="22"/>
        <v>3</v>
      </c>
      <c r="GR5" s="52">
        <f t="shared" si="22"/>
        <v>3</v>
      </c>
      <c r="GS5" s="52">
        <f t="shared" si="22"/>
        <v>3</v>
      </c>
      <c r="GT5" s="52">
        <f t="shared" si="22"/>
        <v>3</v>
      </c>
      <c r="GU5" s="52">
        <f t="shared" si="22"/>
        <v>3</v>
      </c>
      <c r="GV5" s="52">
        <f t="shared" si="22"/>
        <v>3</v>
      </c>
      <c r="GW5" s="52">
        <f t="shared" si="22"/>
        <v>3</v>
      </c>
      <c r="GX5" s="52">
        <f t="shared" si="22"/>
        <v>3</v>
      </c>
      <c r="GY5" s="52">
        <f t="shared" si="22"/>
        <v>3</v>
      </c>
      <c r="GZ5" s="52">
        <f t="shared" si="22"/>
        <v>3</v>
      </c>
      <c r="HA5" s="52">
        <f t="shared" si="22"/>
        <v>3</v>
      </c>
      <c r="HB5" s="52">
        <f t="shared" si="22"/>
        <v>3</v>
      </c>
      <c r="HC5" s="52">
        <f t="shared" si="22"/>
        <v>3</v>
      </c>
      <c r="HD5" s="52">
        <f t="shared" si="22"/>
        <v>3</v>
      </c>
      <c r="HE5" s="52">
        <f t="shared" si="22"/>
        <v>3</v>
      </c>
      <c r="HF5" s="52">
        <f t="shared" si="22"/>
        <v>3</v>
      </c>
      <c r="HG5" s="52">
        <f t="shared" si="22"/>
        <v>3</v>
      </c>
      <c r="HH5" s="52">
        <f t="shared" si="22"/>
        <v>3</v>
      </c>
      <c r="HI5" s="52">
        <f t="shared" si="22"/>
        <v>3</v>
      </c>
      <c r="HJ5" s="52">
        <f t="shared" si="22"/>
        <v>3</v>
      </c>
      <c r="HK5" s="52">
        <f t="shared" si="22"/>
        <v>3</v>
      </c>
      <c r="HL5" s="52">
        <f t="shared" si="22"/>
        <v>3</v>
      </c>
      <c r="HM5" s="52">
        <f t="shared" si="22"/>
        <v>3</v>
      </c>
      <c r="HN5" s="52">
        <f t="shared" si="22"/>
        <v>3</v>
      </c>
      <c r="HO5" s="52">
        <f t="shared" si="22"/>
        <v>3</v>
      </c>
      <c r="HP5" s="52">
        <f t="shared" si="22"/>
        <v>3</v>
      </c>
      <c r="HQ5" s="52">
        <f t="shared" si="22"/>
        <v>3</v>
      </c>
      <c r="HR5" s="52">
        <f t="shared" si="22"/>
        <v>3</v>
      </c>
      <c r="HS5" s="52">
        <f t="shared" si="22"/>
        <v>3</v>
      </c>
      <c r="HT5" s="52">
        <f t="shared" si="22"/>
        <v>3</v>
      </c>
      <c r="HU5" s="52">
        <f t="shared" si="22"/>
        <v>3</v>
      </c>
      <c r="HV5" s="52">
        <f t="shared" si="22"/>
        <v>3</v>
      </c>
      <c r="HW5" s="52">
        <f t="shared" si="22"/>
        <v>3</v>
      </c>
      <c r="HX5" s="52">
        <f t="shared" si="22"/>
        <v>3</v>
      </c>
      <c r="HY5" s="52">
        <f t="shared" si="22"/>
        <v>3</v>
      </c>
      <c r="HZ5" s="52">
        <f t="shared" si="22"/>
        <v>3</v>
      </c>
      <c r="IA5" s="52">
        <f t="shared" si="22"/>
        <v>3</v>
      </c>
      <c r="IB5" s="52">
        <f t="shared" si="22"/>
        <v>3</v>
      </c>
      <c r="IC5" s="52">
        <f t="shared" si="22"/>
        <v>3</v>
      </c>
      <c r="ID5" s="52">
        <f t="shared" si="22"/>
        <v>3</v>
      </c>
      <c r="IE5" s="52">
        <f t="shared" si="22"/>
        <v>3</v>
      </c>
      <c r="IF5" s="52">
        <f t="shared" si="22"/>
        <v>3</v>
      </c>
      <c r="IG5" s="52">
        <f t="shared" si="22"/>
        <v>3</v>
      </c>
      <c r="IH5" s="52">
        <f t="shared" si="22"/>
        <v>3</v>
      </c>
      <c r="II5" s="52">
        <f t="shared" si="22"/>
        <v>3</v>
      </c>
      <c r="IJ5" s="52">
        <f t="shared" si="22"/>
        <v>3</v>
      </c>
      <c r="IK5" s="52">
        <f t="shared" si="22"/>
        <v>3</v>
      </c>
      <c r="IL5" s="52">
        <f t="shared" si="22"/>
        <v>3</v>
      </c>
      <c r="IM5" s="52">
        <f t="shared" si="22"/>
        <v>3</v>
      </c>
      <c r="IN5" s="52">
        <f t="shared" si="22"/>
        <v>3</v>
      </c>
      <c r="IO5" s="52">
        <f t="shared" si="22"/>
        <v>3</v>
      </c>
      <c r="IP5" s="52">
        <f t="shared" si="22"/>
        <v>3</v>
      </c>
      <c r="IQ5" s="52">
        <f t="shared" si="22"/>
        <v>3</v>
      </c>
      <c r="IR5" s="52">
        <f t="shared" si="22"/>
        <v>3</v>
      </c>
      <c r="IS5" s="52">
        <f t="shared" si="22"/>
        <v>3</v>
      </c>
      <c r="IT5" s="52">
        <f t="shared" si="22"/>
        <v>3</v>
      </c>
      <c r="IU5" s="52">
        <f t="shared" si="22"/>
        <v>3</v>
      </c>
      <c r="IV5" s="52">
        <f t="shared" si="22"/>
        <v>3</v>
      </c>
      <c r="IW5" s="52">
        <f t="shared" si="22"/>
        <v>3</v>
      </c>
      <c r="IX5" s="52">
        <f t="shared" si="22"/>
        <v>3</v>
      </c>
      <c r="IY5" s="52">
        <f t="shared" si="22"/>
        <v>3</v>
      </c>
      <c r="IZ5" s="52">
        <f t="shared" si="22"/>
        <v>3</v>
      </c>
      <c r="JA5" s="52">
        <f t="shared" si="22"/>
        <v>3</v>
      </c>
      <c r="JB5" s="52">
        <f t="shared" ref="JB5:LM5" si="23">ROUNDUP(MONTH(JB4)/3,0)</f>
        <v>3</v>
      </c>
      <c r="JC5" s="52">
        <f t="shared" si="23"/>
        <v>3</v>
      </c>
      <c r="JD5" s="52">
        <f t="shared" si="23"/>
        <v>3</v>
      </c>
      <c r="JE5" s="52">
        <f t="shared" si="23"/>
        <v>3</v>
      </c>
      <c r="JF5" s="52">
        <f t="shared" si="23"/>
        <v>3</v>
      </c>
      <c r="JG5" s="52">
        <f t="shared" si="23"/>
        <v>3</v>
      </c>
      <c r="JH5" s="52">
        <f t="shared" si="23"/>
        <v>3</v>
      </c>
      <c r="JI5" s="52">
        <f t="shared" si="23"/>
        <v>3</v>
      </c>
      <c r="JJ5" s="52">
        <f t="shared" si="23"/>
        <v>3</v>
      </c>
      <c r="JK5" s="52">
        <f t="shared" si="23"/>
        <v>3</v>
      </c>
      <c r="JL5" s="52">
        <f t="shared" si="23"/>
        <v>3</v>
      </c>
      <c r="JM5" s="52">
        <f t="shared" si="23"/>
        <v>3</v>
      </c>
      <c r="JN5" s="52">
        <f t="shared" si="23"/>
        <v>3</v>
      </c>
      <c r="JO5" s="52">
        <f t="shared" si="23"/>
        <v>3</v>
      </c>
      <c r="JP5" s="52">
        <f t="shared" si="23"/>
        <v>3</v>
      </c>
      <c r="JQ5" s="52">
        <f t="shared" si="23"/>
        <v>4</v>
      </c>
      <c r="JR5" s="52">
        <f t="shared" si="23"/>
        <v>4</v>
      </c>
      <c r="JS5" s="52">
        <f t="shared" si="23"/>
        <v>4</v>
      </c>
      <c r="JT5" s="52">
        <f t="shared" si="23"/>
        <v>4</v>
      </c>
      <c r="JU5" s="52">
        <f t="shared" si="23"/>
        <v>4</v>
      </c>
      <c r="JV5" s="52">
        <f t="shared" si="23"/>
        <v>4</v>
      </c>
      <c r="JW5" s="52">
        <f t="shared" si="23"/>
        <v>4</v>
      </c>
      <c r="JX5" s="52">
        <f t="shared" si="23"/>
        <v>4</v>
      </c>
      <c r="JY5" s="52">
        <f t="shared" si="23"/>
        <v>4</v>
      </c>
      <c r="JZ5" s="52">
        <f t="shared" si="23"/>
        <v>4</v>
      </c>
      <c r="KA5" s="52">
        <f t="shared" si="23"/>
        <v>4</v>
      </c>
      <c r="KB5" s="52">
        <f t="shared" si="23"/>
        <v>4</v>
      </c>
      <c r="KC5" s="52">
        <f t="shared" si="23"/>
        <v>4</v>
      </c>
      <c r="KD5" s="52">
        <f t="shared" si="23"/>
        <v>4</v>
      </c>
      <c r="KE5" s="52">
        <f t="shared" si="23"/>
        <v>4</v>
      </c>
      <c r="KF5" s="52">
        <f t="shared" si="23"/>
        <v>4</v>
      </c>
      <c r="KG5" s="52">
        <f t="shared" si="23"/>
        <v>4</v>
      </c>
      <c r="KH5" s="52">
        <f t="shared" si="23"/>
        <v>4</v>
      </c>
      <c r="KI5" s="52">
        <f t="shared" si="23"/>
        <v>4</v>
      </c>
      <c r="KJ5" s="52">
        <f t="shared" si="23"/>
        <v>4</v>
      </c>
      <c r="KK5" s="52">
        <f t="shared" si="23"/>
        <v>4</v>
      </c>
      <c r="KL5" s="52">
        <f t="shared" si="23"/>
        <v>4</v>
      </c>
      <c r="KM5" s="52">
        <f t="shared" si="23"/>
        <v>4</v>
      </c>
      <c r="KN5" s="52">
        <f t="shared" si="23"/>
        <v>4</v>
      </c>
      <c r="KO5" s="52">
        <f t="shared" si="23"/>
        <v>4</v>
      </c>
      <c r="KP5" s="52">
        <f t="shared" si="23"/>
        <v>4</v>
      </c>
      <c r="KQ5" s="52">
        <f t="shared" si="23"/>
        <v>4</v>
      </c>
      <c r="KR5" s="52">
        <f t="shared" si="23"/>
        <v>4</v>
      </c>
      <c r="KS5" s="52">
        <f t="shared" si="23"/>
        <v>4</v>
      </c>
      <c r="KT5" s="52">
        <f t="shared" si="23"/>
        <v>4</v>
      </c>
      <c r="KU5" s="52">
        <f t="shared" si="23"/>
        <v>4</v>
      </c>
      <c r="KV5" s="52">
        <f t="shared" si="23"/>
        <v>4</v>
      </c>
      <c r="KW5" s="52">
        <f t="shared" si="23"/>
        <v>4</v>
      </c>
      <c r="KX5" s="52">
        <f t="shared" si="23"/>
        <v>4</v>
      </c>
      <c r="KY5" s="52">
        <f t="shared" si="23"/>
        <v>4</v>
      </c>
      <c r="KZ5" s="52">
        <f t="shared" si="23"/>
        <v>4</v>
      </c>
      <c r="LA5" s="52">
        <f t="shared" si="23"/>
        <v>4</v>
      </c>
      <c r="LB5" s="52">
        <f t="shared" si="23"/>
        <v>4</v>
      </c>
      <c r="LC5" s="52">
        <f t="shared" si="23"/>
        <v>4</v>
      </c>
      <c r="LD5" s="52">
        <f t="shared" si="23"/>
        <v>4</v>
      </c>
      <c r="LE5" s="52">
        <f t="shared" si="23"/>
        <v>4</v>
      </c>
      <c r="LF5" s="52">
        <f t="shared" si="23"/>
        <v>4</v>
      </c>
      <c r="LG5" s="52">
        <f t="shared" si="23"/>
        <v>4</v>
      </c>
      <c r="LH5" s="52">
        <f t="shared" si="23"/>
        <v>4</v>
      </c>
      <c r="LI5" s="52">
        <f t="shared" si="23"/>
        <v>4</v>
      </c>
      <c r="LJ5" s="52">
        <f t="shared" si="23"/>
        <v>4</v>
      </c>
      <c r="LK5" s="52">
        <f t="shared" si="23"/>
        <v>4</v>
      </c>
      <c r="LL5" s="52">
        <f t="shared" si="23"/>
        <v>4</v>
      </c>
      <c r="LM5" s="52">
        <f t="shared" si="23"/>
        <v>4</v>
      </c>
      <c r="LN5" s="52">
        <f t="shared" ref="LN5:ND5" si="24">ROUNDUP(MONTH(LN4)/3,0)</f>
        <v>4</v>
      </c>
      <c r="LO5" s="52">
        <f t="shared" si="24"/>
        <v>4</v>
      </c>
      <c r="LP5" s="52">
        <f t="shared" si="24"/>
        <v>4</v>
      </c>
      <c r="LQ5" s="52">
        <f t="shared" si="24"/>
        <v>4</v>
      </c>
      <c r="LR5" s="52">
        <f t="shared" si="24"/>
        <v>4</v>
      </c>
      <c r="LS5" s="52">
        <f t="shared" si="24"/>
        <v>4</v>
      </c>
      <c r="LT5" s="52">
        <f t="shared" si="24"/>
        <v>4</v>
      </c>
      <c r="LU5" s="52">
        <f t="shared" si="24"/>
        <v>4</v>
      </c>
      <c r="LV5" s="52">
        <f t="shared" si="24"/>
        <v>4</v>
      </c>
      <c r="LW5" s="52">
        <f t="shared" si="24"/>
        <v>4</v>
      </c>
      <c r="LX5" s="52">
        <f t="shared" si="24"/>
        <v>4</v>
      </c>
      <c r="LY5" s="52">
        <f t="shared" si="24"/>
        <v>4</v>
      </c>
      <c r="LZ5" s="52">
        <f t="shared" si="24"/>
        <v>4</v>
      </c>
      <c r="MA5" s="52">
        <f t="shared" si="24"/>
        <v>4</v>
      </c>
      <c r="MB5" s="52">
        <f t="shared" si="24"/>
        <v>4</v>
      </c>
      <c r="MC5" s="52">
        <f t="shared" si="24"/>
        <v>4</v>
      </c>
      <c r="MD5" s="52">
        <f t="shared" si="24"/>
        <v>4</v>
      </c>
      <c r="ME5" s="52">
        <f t="shared" si="24"/>
        <v>4</v>
      </c>
      <c r="MF5" s="52">
        <f t="shared" si="24"/>
        <v>4</v>
      </c>
      <c r="MG5" s="52">
        <f t="shared" si="24"/>
        <v>4</v>
      </c>
      <c r="MH5" s="52">
        <f t="shared" si="24"/>
        <v>4</v>
      </c>
      <c r="MI5" s="52">
        <f t="shared" si="24"/>
        <v>4</v>
      </c>
      <c r="MJ5" s="52">
        <f t="shared" si="24"/>
        <v>4</v>
      </c>
      <c r="MK5" s="52">
        <f t="shared" si="24"/>
        <v>4</v>
      </c>
      <c r="ML5" s="52">
        <f t="shared" si="24"/>
        <v>4</v>
      </c>
      <c r="MM5" s="52">
        <f t="shared" si="24"/>
        <v>4</v>
      </c>
      <c r="MN5" s="52">
        <f t="shared" si="24"/>
        <v>4</v>
      </c>
      <c r="MO5" s="52">
        <f t="shared" si="24"/>
        <v>4</v>
      </c>
      <c r="MP5" s="52">
        <f t="shared" si="24"/>
        <v>4</v>
      </c>
      <c r="MQ5" s="52">
        <f t="shared" si="24"/>
        <v>4</v>
      </c>
      <c r="MR5" s="52">
        <f t="shared" si="24"/>
        <v>4</v>
      </c>
      <c r="MS5" s="52">
        <f t="shared" si="24"/>
        <v>4</v>
      </c>
      <c r="MT5" s="52">
        <f t="shared" si="24"/>
        <v>4</v>
      </c>
      <c r="MU5" s="52">
        <f t="shared" si="24"/>
        <v>4</v>
      </c>
      <c r="MV5" s="52">
        <f t="shared" si="24"/>
        <v>4</v>
      </c>
      <c r="MW5" s="52">
        <f t="shared" si="24"/>
        <v>4</v>
      </c>
      <c r="MX5" s="52">
        <f t="shared" si="24"/>
        <v>4</v>
      </c>
      <c r="MY5" s="52">
        <f t="shared" si="24"/>
        <v>4</v>
      </c>
      <c r="MZ5" s="52">
        <f t="shared" si="24"/>
        <v>4</v>
      </c>
      <c r="NA5" s="52">
        <f t="shared" si="24"/>
        <v>4</v>
      </c>
      <c r="NB5" s="52">
        <f t="shared" si="24"/>
        <v>4</v>
      </c>
      <c r="NC5" s="52">
        <f t="shared" si="24"/>
        <v>4</v>
      </c>
      <c r="ND5" s="52">
        <f t="shared" si="24"/>
        <v>4</v>
      </c>
    </row>
    <row r="6" spans="1:368" hidden="1" x14ac:dyDescent="0.35">
      <c r="A6" s="54" t="s">
        <v>56</v>
      </c>
      <c r="B6" s="55"/>
      <c r="C6" s="55"/>
      <c r="D6" s="55">
        <f t="shared" ref="D6:BO6" si="25">IF(COUNTIF(Week_end,D4)&gt;0,0,IF(COUNTIF(Jours_fériés,D4)&gt;0,0,1))</f>
        <v>1</v>
      </c>
      <c r="E6" s="55">
        <f t="shared" si="25"/>
        <v>1</v>
      </c>
      <c r="F6" s="55">
        <f t="shared" si="25"/>
        <v>1</v>
      </c>
      <c r="G6" s="55">
        <f t="shared" si="25"/>
        <v>1</v>
      </c>
      <c r="H6" s="55">
        <f t="shared" si="25"/>
        <v>1</v>
      </c>
      <c r="I6" s="55">
        <f t="shared" si="25"/>
        <v>1</v>
      </c>
      <c r="J6" s="55">
        <f t="shared" si="25"/>
        <v>1</v>
      </c>
      <c r="K6" s="55">
        <f t="shared" si="25"/>
        <v>1</v>
      </c>
      <c r="L6" s="55">
        <f t="shared" si="25"/>
        <v>1</v>
      </c>
      <c r="M6" s="55">
        <f t="shared" si="25"/>
        <v>1</v>
      </c>
      <c r="N6" s="55">
        <f t="shared" si="25"/>
        <v>1</v>
      </c>
      <c r="O6" s="55">
        <f t="shared" si="25"/>
        <v>1</v>
      </c>
      <c r="P6" s="55">
        <f t="shared" si="25"/>
        <v>1</v>
      </c>
      <c r="Q6" s="55">
        <f t="shared" si="25"/>
        <v>1</v>
      </c>
      <c r="R6" s="55">
        <f t="shared" si="25"/>
        <v>1</v>
      </c>
      <c r="S6" s="55">
        <f t="shared" si="25"/>
        <v>1</v>
      </c>
      <c r="T6" s="55">
        <f t="shared" si="25"/>
        <v>1</v>
      </c>
      <c r="U6" s="55">
        <f t="shared" si="25"/>
        <v>1</v>
      </c>
      <c r="V6" s="55">
        <f t="shared" si="25"/>
        <v>1</v>
      </c>
      <c r="W6" s="55">
        <f t="shared" si="25"/>
        <v>1</v>
      </c>
      <c r="X6" s="55">
        <f t="shared" si="25"/>
        <v>1</v>
      </c>
      <c r="Y6" s="55">
        <f t="shared" si="25"/>
        <v>1</v>
      </c>
      <c r="Z6" s="55">
        <f t="shared" si="25"/>
        <v>1</v>
      </c>
      <c r="AA6" s="55">
        <f t="shared" si="25"/>
        <v>1</v>
      </c>
      <c r="AB6" s="55">
        <f t="shared" si="25"/>
        <v>1</v>
      </c>
      <c r="AC6" s="55">
        <f t="shared" si="25"/>
        <v>1</v>
      </c>
      <c r="AD6" s="55">
        <f t="shared" si="25"/>
        <v>1</v>
      </c>
      <c r="AE6" s="55">
        <f t="shared" si="25"/>
        <v>1</v>
      </c>
      <c r="AF6" s="55">
        <f t="shared" si="25"/>
        <v>1</v>
      </c>
      <c r="AG6" s="55">
        <f t="shared" si="25"/>
        <v>1</v>
      </c>
      <c r="AH6" s="55">
        <f t="shared" si="25"/>
        <v>1</v>
      </c>
      <c r="AI6" s="55">
        <f t="shared" si="25"/>
        <v>1</v>
      </c>
      <c r="AJ6" s="55">
        <f t="shared" si="25"/>
        <v>1</v>
      </c>
      <c r="AK6" s="55">
        <f t="shared" si="25"/>
        <v>1</v>
      </c>
      <c r="AL6" s="55">
        <f t="shared" si="25"/>
        <v>1</v>
      </c>
      <c r="AM6" s="55">
        <f t="shared" si="25"/>
        <v>1</v>
      </c>
      <c r="AN6" s="55">
        <f t="shared" si="25"/>
        <v>1</v>
      </c>
      <c r="AO6" s="55">
        <f t="shared" si="25"/>
        <v>1</v>
      </c>
      <c r="AP6" s="55">
        <f t="shared" si="25"/>
        <v>1</v>
      </c>
      <c r="AQ6" s="55">
        <f t="shared" si="25"/>
        <v>1</v>
      </c>
      <c r="AR6" s="55">
        <f t="shared" si="25"/>
        <v>1</v>
      </c>
      <c r="AS6" s="55">
        <f t="shared" si="25"/>
        <v>1</v>
      </c>
      <c r="AT6" s="55">
        <f t="shared" si="25"/>
        <v>1</v>
      </c>
      <c r="AU6" s="55">
        <f t="shared" si="25"/>
        <v>1</v>
      </c>
      <c r="AV6" s="55">
        <f t="shared" si="25"/>
        <v>1</v>
      </c>
      <c r="AW6" s="55">
        <f t="shared" si="25"/>
        <v>1</v>
      </c>
      <c r="AX6" s="55">
        <f t="shared" si="25"/>
        <v>1</v>
      </c>
      <c r="AY6" s="55">
        <f t="shared" si="25"/>
        <v>1</v>
      </c>
      <c r="AZ6" s="55">
        <f t="shared" si="25"/>
        <v>1</v>
      </c>
      <c r="BA6" s="55">
        <f t="shared" si="25"/>
        <v>1</v>
      </c>
      <c r="BB6" s="55">
        <f t="shared" si="25"/>
        <v>1</v>
      </c>
      <c r="BC6" s="55">
        <f t="shared" si="25"/>
        <v>1</v>
      </c>
      <c r="BD6" s="55">
        <f t="shared" si="25"/>
        <v>1</v>
      </c>
      <c r="BE6" s="55">
        <f t="shared" si="25"/>
        <v>1</v>
      </c>
      <c r="BF6" s="55">
        <f t="shared" si="25"/>
        <v>1</v>
      </c>
      <c r="BG6" s="55">
        <f t="shared" si="25"/>
        <v>1</v>
      </c>
      <c r="BH6" s="55">
        <f t="shared" si="25"/>
        <v>1</v>
      </c>
      <c r="BI6" s="55">
        <f t="shared" si="25"/>
        <v>1</v>
      </c>
      <c r="BJ6" s="55">
        <f t="shared" si="25"/>
        <v>1</v>
      </c>
      <c r="BK6" s="55">
        <f t="shared" si="25"/>
        <v>1</v>
      </c>
      <c r="BL6" s="55">
        <f t="shared" si="25"/>
        <v>1</v>
      </c>
      <c r="BM6" s="55">
        <f t="shared" si="25"/>
        <v>1</v>
      </c>
      <c r="BN6" s="55">
        <f t="shared" si="25"/>
        <v>1</v>
      </c>
      <c r="BO6" s="55">
        <f t="shared" si="25"/>
        <v>1</v>
      </c>
      <c r="BP6" s="55">
        <f t="shared" ref="BP6:EA6" si="26">IF(COUNTIF(Week_end,BP4)&gt;0,0,IF(COUNTIF(Jours_fériés,BP4)&gt;0,0,1))</f>
        <v>1</v>
      </c>
      <c r="BQ6" s="55">
        <f t="shared" si="26"/>
        <v>1</v>
      </c>
      <c r="BR6" s="55">
        <f t="shared" si="26"/>
        <v>1</v>
      </c>
      <c r="BS6" s="55">
        <f t="shared" si="26"/>
        <v>1</v>
      </c>
      <c r="BT6" s="55">
        <f t="shared" si="26"/>
        <v>1</v>
      </c>
      <c r="BU6" s="55">
        <f t="shared" si="26"/>
        <v>1</v>
      </c>
      <c r="BV6" s="55">
        <f t="shared" si="26"/>
        <v>1</v>
      </c>
      <c r="BW6" s="55">
        <f t="shared" si="26"/>
        <v>1</v>
      </c>
      <c r="BX6" s="55">
        <f t="shared" si="26"/>
        <v>1</v>
      </c>
      <c r="BY6" s="55">
        <f t="shared" si="26"/>
        <v>1</v>
      </c>
      <c r="BZ6" s="55">
        <f t="shared" si="26"/>
        <v>1</v>
      </c>
      <c r="CA6" s="55">
        <f t="shared" si="26"/>
        <v>1</v>
      </c>
      <c r="CB6" s="55">
        <f t="shared" si="26"/>
        <v>1</v>
      </c>
      <c r="CC6" s="55">
        <f t="shared" si="26"/>
        <v>1</v>
      </c>
      <c r="CD6" s="55">
        <f t="shared" si="26"/>
        <v>1</v>
      </c>
      <c r="CE6" s="55">
        <f t="shared" si="26"/>
        <v>1</v>
      </c>
      <c r="CF6" s="55">
        <f t="shared" si="26"/>
        <v>1</v>
      </c>
      <c r="CG6" s="55">
        <f t="shared" si="26"/>
        <v>1</v>
      </c>
      <c r="CH6" s="55">
        <f t="shared" si="26"/>
        <v>1</v>
      </c>
      <c r="CI6" s="55">
        <f t="shared" si="26"/>
        <v>1</v>
      </c>
      <c r="CJ6" s="55">
        <f t="shared" si="26"/>
        <v>1</v>
      </c>
      <c r="CK6" s="55">
        <f t="shared" si="26"/>
        <v>1</v>
      </c>
      <c r="CL6" s="55">
        <f t="shared" si="26"/>
        <v>1</v>
      </c>
      <c r="CM6" s="55">
        <f t="shared" si="26"/>
        <v>1</v>
      </c>
      <c r="CN6" s="55">
        <f t="shared" si="26"/>
        <v>1</v>
      </c>
      <c r="CO6" s="55">
        <f t="shared" si="26"/>
        <v>1</v>
      </c>
      <c r="CP6" s="55">
        <f t="shared" si="26"/>
        <v>1</v>
      </c>
      <c r="CQ6" s="55">
        <f t="shared" si="26"/>
        <v>1</v>
      </c>
      <c r="CR6" s="55">
        <f t="shared" si="26"/>
        <v>1</v>
      </c>
      <c r="CS6" s="55">
        <f t="shared" si="26"/>
        <v>1</v>
      </c>
      <c r="CT6" s="55">
        <f t="shared" si="26"/>
        <v>1</v>
      </c>
      <c r="CU6" s="55">
        <f t="shared" si="26"/>
        <v>1</v>
      </c>
      <c r="CV6" s="55">
        <f t="shared" si="26"/>
        <v>1</v>
      </c>
      <c r="CW6" s="55">
        <f t="shared" si="26"/>
        <v>1</v>
      </c>
      <c r="CX6" s="55">
        <f t="shared" si="26"/>
        <v>1</v>
      </c>
      <c r="CY6" s="55">
        <f t="shared" si="26"/>
        <v>1</v>
      </c>
      <c r="CZ6" s="55">
        <f t="shared" si="26"/>
        <v>1</v>
      </c>
      <c r="DA6" s="55">
        <f t="shared" si="26"/>
        <v>1</v>
      </c>
      <c r="DB6" s="55">
        <f t="shared" si="26"/>
        <v>1</v>
      </c>
      <c r="DC6" s="55">
        <f t="shared" si="26"/>
        <v>1</v>
      </c>
      <c r="DD6" s="55">
        <f t="shared" si="26"/>
        <v>1</v>
      </c>
      <c r="DE6" s="55">
        <f t="shared" si="26"/>
        <v>1</v>
      </c>
      <c r="DF6" s="55">
        <f t="shared" si="26"/>
        <v>1</v>
      </c>
      <c r="DG6" s="55">
        <f t="shared" si="26"/>
        <v>1</v>
      </c>
      <c r="DH6" s="55">
        <f t="shared" si="26"/>
        <v>1</v>
      </c>
      <c r="DI6" s="55">
        <f t="shared" si="26"/>
        <v>1</v>
      </c>
      <c r="DJ6" s="55">
        <f t="shared" si="26"/>
        <v>1</v>
      </c>
      <c r="DK6" s="55">
        <f t="shared" si="26"/>
        <v>1</v>
      </c>
      <c r="DL6" s="55">
        <f t="shared" si="26"/>
        <v>1</v>
      </c>
      <c r="DM6" s="55">
        <f t="shared" si="26"/>
        <v>1</v>
      </c>
      <c r="DN6" s="55">
        <f t="shared" si="26"/>
        <v>1</v>
      </c>
      <c r="DO6" s="55">
        <f t="shared" si="26"/>
        <v>1</v>
      </c>
      <c r="DP6" s="55">
        <f t="shared" si="26"/>
        <v>1</v>
      </c>
      <c r="DQ6" s="55">
        <f t="shared" si="26"/>
        <v>1</v>
      </c>
      <c r="DR6" s="55">
        <f t="shared" si="26"/>
        <v>1</v>
      </c>
      <c r="DS6" s="55">
        <f t="shared" si="26"/>
        <v>1</v>
      </c>
      <c r="DT6" s="55">
        <f t="shared" si="26"/>
        <v>1</v>
      </c>
      <c r="DU6" s="55">
        <f t="shared" si="26"/>
        <v>1</v>
      </c>
      <c r="DV6" s="55">
        <f t="shared" si="26"/>
        <v>1</v>
      </c>
      <c r="DW6" s="55">
        <f t="shared" si="26"/>
        <v>1</v>
      </c>
      <c r="DX6" s="55">
        <f t="shared" si="26"/>
        <v>1</v>
      </c>
      <c r="DY6" s="55">
        <f t="shared" si="26"/>
        <v>1</v>
      </c>
      <c r="DZ6" s="55">
        <f t="shared" si="26"/>
        <v>1</v>
      </c>
      <c r="EA6" s="55">
        <f t="shared" si="26"/>
        <v>1</v>
      </c>
      <c r="EB6" s="55">
        <f t="shared" ref="EB6:GM6" si="27">IF(COUNTIF(Week_end,EB4)&gt;0,0,IF(COUNTIF(Jours_fériés,EB4)&gt;0,0,1))</f>
        <v>1</v>
      </c>
      <c r="EC6" s="55">
        <f t="shared" si="27"/>
        <v>1</v>
      </c>
      <c r="ED6" s="55">
        <f t="shared" si="27"/>
        <v>1</v>
      </c>
      <c r="EE6" s="55">
        <f t="shared" si="27"/>
        <v>1</v>
      </c>
      <c r="EF6" s="55">
        <f t="shared" si="27"/>
        <v>1</v>
      </c>
      <c r="EG6" s="55">
        <f t="shared" si="27"/>
        <v>1</v>
      </c>
      <c r="EH6" s="55">
        <f t="shared" si="27"/>
        <v>1</v>
      </c>
      <c r="EI6" s="55">
        <f t="shared" si="27"/>
        <v>1</v>
      </c>
      <c r="EJ6" s="55">
        <f t="shared" si="27"/>
        <v>1</v>
      </c>
      <c r="EK6" s="55">
        <f t="shared" si="27"/>
        <v>1</v>
      </c>
      <c r="EL6" s="55">
        <f t="shared" si="27"/>
        <v>1</v>
      </c>
      <c r="EM6" s="55">
        <f t="shared" si="27"/>
        <v>1</v>
      </c>
      <c r="EN6" s="55">
        <f t="shared" si="27"/>
        <v>1</v>
      </c>
      <c r="EO6" s="55">
        <f t="shared" si="27"/>
        <v>1</v>
      </c>
      <c r="EP6" s="55">
        <f t="shared" si="27"/>
        <v>1</v>
      </c>
      <c r="EQ6" s="55">
        <f t="shared" si="27"/>
        <v>1</v>
      </c>
      <c r="ER6" s="55">
        <f t="shared" si="27"/>
        <v>1</v>
      </c>
      <c r="ES6" s="55">
        <f t="shared" si="27"/>
        <v>1</v>
      </c>
      <c r="ET6" s="55">
        <f t="shared" si="27"/>
        <v>1</v>
      </c>
      <c r="EU6" s="55">
        <f t="shared" si="27"/>
        <v>1</v>
      </c>
      <c r="EV6" s="55">
        <f t="shared" si="27"/>
        <v>1</v>
      </c>
      <c r="EW6" s="55">
        <f t="shared" si="27"/>
        <v>1</v>
      </c>
      <c r="EX6" s="55">
        <f t="shared" si="27"/>
        <v>1</v>
      </c>
      <c r="EY6" s="55">
        <f t="shared" si="27"/>
        <v>1</v>
      </c>
      <c r="EZ6" s="55">
        <f t="shared" si="27"/>
        <v>1</v>
      </c>
      <c r="FA6" s="55">
        <f t="shared" si="27"/>
        <v>1</v>
      </c>
      <c r="FB6" s="55">
        <f t="shared" si="27"/>
        <v>1</v>
      </c>
      <c r="FC6" s="55">
        <f t="shared" si="27"/>
        <v>1</v>
      </c>
      <c r="FD6" s="55">
        <f t="shared" si="27"/>
        <v>1</v>
      </c>
      <c r="FE6" s="55">
        <f t="shared" si="27"/>
        <v>1</v>
      </c>
      <c r="FF6" s="55">
        <f t="shared" si="27"/>
        <v>1</v>
      </c>
      <c r="FG6" s="55">
        <f t="shared" si="27"/>
        <v>1</v>
      </c>
      <c r="FH6" s="55">
        <f t="shared" si="27"/>
        <v>1</v>
      </c>
      <c r="FI6" s="55">
        <f t="shared" si="27"/>
        <v>1</v>
      </c>
      <c r="FJ6" s="55">
        <f t="shared" si="27"/>
        <v>1</v>
      </c>
      <c r="FK6" s="55">
        <f t="shared" si="27"/>
        <v>1</v>
      </c>
      <c r="FL6" s="55">
        <f t="shared" si="27"/>
        <v>1</v>
      </c>
      <c r="FM6" s="55">
        <f t="shared" si="27"/>
        <v>1</v>
      </c>
      <c r="FN6" s="55">
        <f t="shared" si="27"/>
        <v>1</v>
      </c>
      <c r="FO6" s="55">
        <f t="shared" si="27"/>
        <v>1</v>
      </c>
      <c r="FP6" s="55">
        <f t="shared" si="27"/>
        <v>1</v>
      </c>
      <c r="FQ6" s="55">
        <f t="shared" si="27"/>
        <v>1</v>
      </c>
      <c r="FR6" s="55">
        <f t="shared" si="27"/>
        <v>1</v>
      </c>
      <c r="FS6" s="55">
        <f t="shared" si="27"/>
        <v>1</v>
      </c>
      <c r="FT6" s="55">
        <f t="shared" si="27"/>
        <v>1</v>
      </c>
      <c r="FU6" s="55">
        <f t="shared" si="27"/>
        <v>1</v>
      </c>
      <c r="FV6" s="55">
        <f t="shared" si="27"/>
        <v>1</v>
      </c>
      <c r="FW6" s="55">
        <f t="shared" si="27"/>
        <v>1</v>
      </c>
      <c r="FX6" s="55">
        <f t="shared" si="27"/>
        <v>1</v>
      </c>
      <c r="FY6" s="55">
        <f t="shared" si="27"/>
        <v>1</v>
      </c>
      <c r="FZ6" s="55">
        <f t="shared" si="27"/>
        <v>1</v>
      </c>
      <c r="GA6" s="55">
        <f t="shared" si="27"/>
        <v>1</v>
      </c>
      <c r="GB6" s="55">
        <f t="shared" si="27"/>
        <v>1</v>
      </c>
      <c r="GC6" s="55">
        <f t="shared" si="27"/>
        <v>1</v>
      </c>
      <c r="GD6" s="55">
        <f t="shared" si="27"/>
        <v>1</v>
      </c>
      <c r="GE6" s="55">
        <f t="shared" si="27"/>
        <v>1</v>
      </c>
      <c r="GF6" s="55">
        <f t="shared" si="27"/>
        <v>1</v>
      </c>
      <c r="GG6" s="55">
        <f t="shared" si="27"/>
        <v>1</v>
      </c>
      <c r="GH6" s="55">
        <f t="shared" si="27"/>
        <v>1</v>
      </c>
      <c r="GI6" s="55">
        <f t="shared" si="27"/>
        <v>1</v>
      </c>
      <c r="GJ6" s="55">
        <f t="shared" si="27"/>
        <v>1</v>
      </c>
      <c r="GK6" s="55">
        <f t="shared" si="27"/>
        <v>1</v>
      </c>
      <c r="GL6" s="55">
        <f t="shared" si="27"/>
        <v>1</v>
      </c>
      <c r="GM6" s="55">
        <f t="shared" si="27"/>
        <v>1</v>
      </c>
      <c r="GN6" s="55">
        <f t="shared" ref="GN6:IY6" si="28">IF(COUNTIF(Week_end,GN4)&gt;0,0,IF(COUNTIF(Jours_fériés,GN4)&gt;0,0,1))</f>
        <v>1</v>
      </c>
      <c r="GO6" s="55">
        <f t="shared" si="28"/>
        <v>1</v>
      </c>
      <c r="GP6" s="55">
        <f t="shared" si="28"/>
        <v>1</v>
      </c>
      <c r="GQ6" s="55">
        <f t="shared" si="28"/>
        <v>1</v>
      </c>
      <c r="GR6" s="55">
        <f t="shared" si="28"/>
        <v>1</v>
      </c>
      <c r="GS6" s="55">
        <f t="shared" si="28"/>
        <v>1</v>
      </c>
      <c r="GT6" s="55">
        <f t="shared" si="28"/>
        <v>1</v>
      </c>
      <c r="GU6" s="55">
        <f t="shared" si="28"/>
        <v>1</v>
      </c>
      <c r="GV6" s="55">
        <f t="shared" si="28"/>
        <v>1</v>
      </c>
      <c r="GW6" s="55">
        <f t="shared" si="28"/>
        <v>1</v>
      </c>
      <c r="GX6" s="55">
        <f t="shared" si="28"/>
        <v>1</v>
      </c>
      <c r="GY6" s="55">
        <f t="shared" si="28"/>
        <v>1</v>
      </c>
      <c r="GZ6" s="55">
        <f t="shared" si="28"/>
        <v>1</v>
      </c>
      <c r="HA6" s="55">
        <f t="shared" si="28"/>
        <v>1</v>
      </c>
      <c r="HB6" s="55">
        <f t="shared" si="28"/>
        <v>1</v>
      </c>
      <c r="HC6" s="55">
        <f t="shared" si="28"/>
        <v>1</v>
      </c>
      <c r="HD6" s="55">
        <f t="shared" si="28"/>
        <v>1</v>
      </c>
      <c r="HE6" s="55">
        <f t="shared" si="28"/>
        <v>1</v>
      </c>
      <c r="HF6" s="55">
        <f t="shared" si="28"/>
        <v>1</v>
      </c>
      <c r="HG6" s="55">
        <f t="shared" si="28"/>
        <v>1</v>
      </c>
      <c r="HH6" s="55">
        <f t="shared" si="28"/>
        <v>1</v>
      </c>
      <c r="HI6" s="55">
        <f t="shared" si="28"/>
        <v>1</v>
      </c>
      <c r="HJ6" s="55">
        <f t="shared" si="28"/>
        <v>1</v>
      </c>
      <c r="HK6" s="55">
        <f t="shared" si="28"/>
        <v>1</v>
      </c>
      <c r="HL6" s="55">
        <f t="shared" si="28"/>
        <v>1</v>
      </c>
      <c r="HM6" s="55">
        <f t="shared" si="28"/>
        <v>1</v>
      </c>
      <c r="HN6" s="55">
        <f t="shared" si="28"/>
        <v>1</v>
      </c>
      <c r="HO6" s="55">
        <f t="shared" si="28"/>
        <v>1</v>
      </c>
      <c r="HP6" s="55">
        <f t="shared" si="28"/>
        <v>1</v>
      </c>
      <c r="HQ6" s="55">
        <f t="shared" si="28"/>
        <v>1</v>
      </c>
      <c r="HR6" s="55">
        <f t="shared" si="28"/>
        <v>1</v>
      </c>
      <c r="HS6" s="55">
        <f t="shared" si="28"/>
        <v>1</v>
      </c>
      <c r="HT6" s="55">
        <f t="shared" si="28"/>
        <v>1</v>
      </c>
      <c r="HU6" s="55">
        <f t="shared" si="28"/>
        <v>1</v>
      </c>
      <c r="HV6" s="55">
        <f t="shared" si="28"/>
        <v>1</v>
      </c>
      <c r="HW6" s="55">
        <f t="shared" si="28"/>
        <v>1</v>
      </c>
      <c r="HX6" s="55">
        <f t="shared" si="28"/>
        <v>1</v>
      </c>
      <c r="HY6" s="55">
        <f t="shared" si="28"/>
        <v>1</v>
      </c>
      <c r="HZ6" s="55">
        <f t="shared" si="28"/>
        <v>1</v>
      </c>
      <c r="IA6" s="55">
        <f t="shared" si="28"/>
        <v>1</v>
      </c>
      <c r="IB6" s="55">
        <f t="shared" si="28"/>
        <v>1</v>
      </c>
      <c r="IC6" s="55">
        <f t="shared" si="28"/>
        <v>1</v>
      </c>
      <c r="ID6" s="55">
        <f t="shared" si="28"/>
        <v>1</v>
      </c>
      <c r="IE6" s="55">
        <f t="shared" si="28"/>
        <v>1</v>
      </c>
      <c r="IF6" s="55">
        <f t="shared" si="28"/>
        <v>1</v>
      </c>
      <c r="IG6" s="55">
        <f t="shared" si="28"/>
        <v>1</v>
      </c>
      <c r="IH6" s="55">
        <f t="shared" si="28"/>
        <v>1</v>
      </c>
      <c r="II6" s="55">
        <f t="shared" si="28"/>
        <v>1</v>
      </c>
      <c r="IJ6" s="55">
        <f t="shared" si="28"/>
        <v>1</v>
      </c>
      <c r="IK6" s="55">
        <f t="shared" si="28"/>
        <v>1</v>
      </c>
      <c r="IL6" s="55">
        <f t="shared" si="28"/>
        <v>1</v>
      </c>
      <c r="IM6" s="55">
        <f t="shared" si="28"/>
        <v>1</v>
      </c>
      <c r="IN6" s="55">
        <f t="shared" si="28"/>
        <v>1</v>
      </c>
      <c r="IO6" s="55">
        <f t="shared" si="28"/>
        <v>1</v>
      </c>
      <c r="IP6" s="55">
        <f t="shared" si="28"/>
        <v>1</v>
      </c>
      <c r="IQ6" s="55">
        <f t="shared" si="28"/>
        <v>1</v>
      </c>
      <c r="IR6" s="55">
        <f t="shared" si="28"/>
        <v>1</v>
      </c>
      <c r="IS6" s="55">
        <f t="shared" si="28"/>
        <v>1</v>
      </c>
      <c r="IT6" s="55">
        <f t="shared" si="28"/>
        <v>1</v>
      </c>
      <c r="IU6" s="55">
        <f t="shared" si="28"/>
        <v>1</v>
      </c>
      <c r="IV6" s="55">
        <f t="shared" si="28"/>
        <v>1</v>
      </c>
      <c r="IW6" s="55">
        <f t="shared" si="28"/>
        <v>1</v>
      </c>
      <c r="IX6" s="55">
        <f t="shared" si="28"/>
        <v>1</v>
      </c>
      <c r="IY6" s="55">
        <f t="shared" si="28"/>
        <v>1</v>
      </c>
      <c r="IZ6" s="55">
        <f t="shared" ref="IZ6:LK6" si="29">IF(COUNTIF(Week_end,IZ4)&gt;0,0,IF(COUNTIF(Jours_fériés,IZ4)&gt;0,0,1))</f>
        <v>1</v>
      </c>
      <c r="JA6" s="55">
        <f t="shared" si="29"/>
        <v>1</v>
      </c>
      <c r="JB6" s="55">
        <f t="shared" si="29"/>
        <v>1</v>
      </c>
      <c r="JC6" s="55">
        <f t="shared" si="29"/>
        <v>1</v>
      </c>
      <c r="JD6" s="55">
        <f t="shared" si="29"/>
        <v>1</v>
      </c>
      <c r="JE6" s="55">
        <f t="shared" si="29"/>
        <v>1</v>
      </c>
      <c r="JF6" s="55">
        <f t="shared" si="29"/>
        <v>1</v>
      </c>
      <c r="JG6" s="55">
        <f t="shared" si="29"/>
        <v>1</v>
      </c>
      <c r="JH6" s="55">
        <f t="shared" si="29"/>
        <v>1</v>
      </c>
      <c r="JI6" s="55">
        <f t="shared" si="29"/>
        <v>1</v>
      </c>
      <c r="JJ6" s="55">
        <f t="shared" si="29"/>
        <v>1</v>
      </c>
      <c r="JK6" s="55">
        <f t="shared" si="29"/>
        <v>1</v>
      </c>
      <c r="JL6" s="55">
        <f t="shared" si="29"/>
        <v>1</v>
      </c>
      <c r="JM6" s="55">
        <f t="shared" si="29"/>
        <v>1</v>
      </c>
      <c r="JN6" s="55">
        <f t="shared" si="29"/>
        <v>1</v>
      </c>
      <c r="JO6" s="55">
        <f t="shared" si="29"/>
        <v>1</v>
      </c>
      <c r="JP6" s="55">
        <f t="shared" si="29"/>
        <v>1</v>
      </c>
      <c r="JQ6" s="55">
        <f t="shared" si="29"/>
        <v>1</v>
      </c>
      <c r="JR6" s="55">
        <f t="shared" si="29"/>
        <v>1</v>
      </c>
      <c r="JS6" s="55">
        <f t="shared" si="29"/>
        <v>1</v>
      </c>
      <c r="JT6" s="55">
        <f t="shared" si="29"/>
        <v>1</v>
      </c>
      <c r="JU6" s="55">
        <f t="shared" si="29"/>
        <v>1</v>
      </c>
      <c r="JV6" s="55">
        <f t="shared" si="29"/>
        <v>1</v>
      </c>
      <c r="JW6" s="55">
        <f t="shared" si="29"/>
        <v>1</v>
      </c>
      <c r="JX6" s="55">
        <f t="shared" si="29"/>
        <v>1</v>
      </c>
      <c r="JY6" s="55">
        <f t="shared" si="29"/>
        <v>1</v>
      </c>
      <c r="JZ6" s="55">
        <f t="shared" si="29"/>
        <v>1</v>
      </c>
      <c r="KA6" s="55">
        <f t="shared" si="29"/>
        <v>1</v>
      </c>
      <c r="KB6" s="55">
        <f t="shared" si="29"/>
        <v>1</v>
      </c>
      <c r="KC6" s="55">
        <f t="shared" si="29"/>
        <v>1</v>
      </c>
      <c r="KD6" s="55">
        <f t="shared" si="29"/>
        <v>1</v>
      </c>
      <c r="KE6" s="55">
        <f t="shared" si="29"/>
        <v>1</v>
      </c>
      <c r="KF6" s="55">
        <f t="shared" si="29"/>
        <v>1</v>
      </c>
      <c r="KG6" s="55">
        <f t="shared" si="29"/>
        <v>1</v>
      </c>
      <c r="KH6" s="55">
        <f t="shared" si="29"/>
        <v>1</v>
      </c>
      <c r="KI6" s="55">
        <f t="shared" si="29"/>
        <v>1</v>
      </c>
      <c r="KJ6" s="55">
        <f t="shared" si="29"/>
        <v>1</v>
      </c>
      <c r="KK6" s="55">
        <f t="shared" si="29"/>
        <v>1</v>
      </c>
      <c r="KL6" s="55">
        <f t="shared" si="29"/>
        <v>1</v>
      </c>
      <c r="KM6" s="55">
        <f t="shared" si="29"/>
        <v>1</v>
      </c>
      <c r="KN6" s="55">
        <f t="shared" si="29"/>
        <v>1</v>
      </c>
      <c r="KO6" s="55">
        <f t="shared" si="29"/>
        <v>1</v>
      </c>
      <c r="KP6" s="55">
        <f t="shared" si="29"/>
        <v>1</v>
      </c>
      <c r="KQ6" s="55">
        <f t="shared" si="29"/>
        <v>1</v>
      </c>
      <c r="KR6" s="55">
        <f t="shared" si="29"/>
        <v>1</v>
      </c>
      <c r="KS6" s="55">
        <f t="shared" si="29"/>
        <v>1</v>
      </c>
      <c r="KT6" s="55">
        <f t="shared" si="29"/>
        <v>1</v>
      </c>
      <c r="KU6" s="55">
        <f t="shared" si="29"/>
        <v>1</v>
      </c>
      <c r="KV6" s="55">
        <f t="shared" si="29"/>
        <v>1</v>
      </c>
      <c r="KW6" s="55">
        <f t="shared" si="29"/>
        <v>1</v>
      </c>
      <c r="KX6" s="55">
        <f t="shared" si="29"/>
        <v>1</v>
      </c>
      <c r="KY6" s="55">
        <f t="shared" si="29"/>
        <v>1</v>
      </c>
      <c r="KZ6" s="55">
        <f t="shared" si="29"/>
        <v>1</v>
      </c>
      <c r="LA6" s="55">
        <f t="shared" si="29"/>
        <v>1</v>
      </c>
      <c r="LB6" s="55">
        <f t="shared" si="29"/>
        <v>1</v>
      </c>
      <c r="LC6" s="55">
        <f t="shared" si="29"/>
        <v>1</v>
      </c>
      <c r="LD6" s="55">
        <f t="shared" si="29"/>
        <v>1</v>
      </c>
      <c r="LE6" s="55">
        <f t="shared" si="29"/>
        <v>1</v>
      </c>
      <c r="LF6" s="55">
        <f t="shared" si="29"/>
        <v>1</v>
      </c>
      <c r="LG6" s="55">
        <f t="shared" si="29"/>
        <v>1</v>
      </c>
      <c r="LH6" s="55">
        <f t="shared" si="29"/>
        <v>1</v>
      </c>
      <c r="LI6" s="55">
        <f t="shared" si="29"/>
        <v>1</v>
      </c>
      <c r="LJ6" s="55">
        <f t="shared" si="29"/>
        <v>1</v>
      </c>
      <c r="LK6" s="55">
        <f t="shared" si="29"/>
        <v>1</v>
      </c>
      <c r="LL6" s="55">
        <f t="shared" ref="LL6:ND6" si="30">IF(COUNTIF(Week_end,LL4)&gt;0,0,IF(COUNTIF(Jours_fériés,LL4)&gt;0,0,1))</f>
        <v>1</v>
      </c>
      <c r="LM6" s="55">
        <f t="shared" si="30"/>
        <v>1</v>
      </c>
      <c r="LN6" s="55">
        <f t="shared" si="30"/>
        <v>1</v>
      </c>
      <c r="LO6" s="55">
        <f t="shared" si="30"/>
        <v>1</v>
      </c>
      <c r="LP6" s="55">
        <f t="shared" si="30"/>
        <v>1</v>
      </c>
      <c r="LQ6" s="55">
        <f t="shared" si="30"/>
        <v>1</v>
      </c>
      <c r="LR6" s="55">
        <f t="shared" si="30"/>
        <v>1</v>
      </c>
      <c r="LS6" s="55">
        <f t="shared" si="30"/>
        <v>1</v>
      </c>
      <c r="LT6" s="55">
        <f t="shared" si="30"/>
        <v>1</v>
      </c>
      <c r="LU6" s="55">
        <f t="shared" si="30"/>
        <v>1</v>
      </c>
      <c r="LV6" s="55">
        <f t="shared" si="30"/>
        <v>1</v>
      </c>
      <c r="LW6" s="55">
        <f t="shared" si="30"/>
        <v>1</v>
      </c>
      <c r="LX6" s="55">
        <f t="shared" si="30"/>
        <v>1</v>
      </c>
      <c r="LY6" s="55">
        <f t="shared" si="30"/>
        <v>1</v>
      </c>
      <c r="LZ6" s="55">
        <f t="shared" si="30"/>
        <v>1</v>
      </c>
      <c r="MA6" s="55">
        <f t="shared" si="30"/>
        <v>1</v>
      </c>
      <c r="MB6" s="55">
        <f t="shared" si="30"/>
        <v>1</v>
      </c>
      <c r="MC6" s="55">
        <f t="shared" si="30"/>
        <v>1</v>
      </c>
      <c r="MD6" s="55">
        <f t="shared" si="30"/>
        <v>1</v>
      </c>
      <c r="ME6" s="55">
        <f t="shared" si="30"/>
        <v>1</v>
      </c>
      <c r="MF6" s="55">
        <f t="shared" si="30"/>
        <v>1</v>
      </c>
      <c r="MG6" s="55">
        <f t="shared" si="30"/>
        <v>1</v>
      </c>
      <c r="MH6" s="55">
        <f t="shared" si="30"/>
        <v>1</v>
      </c>
      <c r="MI6" s="55">
        <f t="shared" si="30"/>
        <v>1</v>
      </c>
      <c r="MJ6" s="55">
        <f t="shared" si="30"/>
        <v>1</v>
      </c>
      <c r="MK6" s="55">
        <f t="shared" si="30"/>
        <v>1</v>
      </c>
      <c r="ML6" s="55">
        <f t="shared" si="30"/>
        <v>1</v>
      </c>
      <c r="MM6" s="55">
        <f t="shared" si="30"/>
        <v>1</v>
      </c>
      <c r="MN6" s="55">
        <f t="shared" si="30"/>
        <v>1</v>
      </c>
      <c r="MO6" s="55">
        <f t="shared" si="30"/>
        <v>1</v>
      </c>
      <c r="MP6" s="55">
        <f t="shared" si="30"/>
        <v>1</v>
      </c>
      <c r="MQ6" s="55">
        <f t="shared" si="30"/>
        <v>1</v>
      </c>
      <c r="MR6" s="55">
        <f t="shared" si="30"/>
        <v>1</v>
      </c>
      <c r="MS6" s="55">
        <f t="shared" si="30"/>
        <v>1</v>
      </c>
      <c r="MT6" s="55">
        <f t="shared" si="30"/>
        <v>1</v>
      </c>
      <c r="MU6" s="55">
        <f t="shared" si="30"/>
        <v>1</v>
      </c>
      <c r="MV6" s="55">
        <f t="shared" si="30"/>
        <v>1</v>
      </c>
      <c r="MW6" s="55">
        <f t="shared" si="30"/>
        <v>1</v>
      </c>
      <c r="MX6" s="55">
        <f t="shared" si="30"/>
        <v>1</v>
      </c>
      <c r="MY6" s="55">
        <f t="shared" si="30"/>
        <v>1</v>
      </c>
      <c r="MZ6" s="55">
        <f t="shared" si="30"/>
        <v>1</v>
      </c>
      <c r="NA6" s="55">
        <f t="shared" si="30"/>
        <v>1</v>
      </c>
      <c r="NB6" s="55">
        <f t="shared" si="30"/>
        <v>1</v>
      </c>
      <c r="NC6" s="55">
        <f t="shared" si="30"/>
        <v>1</v>
      </c>
      <c r="ND6" s="55">
        <f t="shared" si="30"/>
        <v>1</v>
      </c>
    </row>
    <row r="7" spans="1:368" hidden="1" x14ac:dyDescent="0.35">
      <c r="A7" s="48" t="s">
        <v>8</v>
      </c>
      <c r="F7" s="56"/>
    </row>
    <row r="8" spans="1:368" x14ac:dyDescent="0.35">
      <c r="J8" s="56"/>
    </row>
    <row r="9" spans="1:368" s="58" customFormat="1" x14ac:dyDescent="0.35">
      <c r="A9" s="57" t="s">
        <v>18</v>
      </c>
    </row>
    <row r="10" spans="1:368" s="58" customFormat="1" x14ac:dyDescent="0.35">
      <c r="A10" s="57" t="s">
        <v>0</v>
      </c>
      <c r="E10" s="58">
        <v>100</v>
      </c>
      <c r="F10" s="58">
        <v>80</v>
      </c>
      <c r="G10" s="58">
        <v>70</v>
      </c>
      <c r="H10" s="58">
        <v>70</v>
      </c>
      <c r="ID10" s="59"/>
      <c r="IE10" s="59"/>
      <c r="IF10" s="59"/>
    </row>
    <row r="11" spans="1:368" s="58" customFormat="1" x14ac:dyDescent="0.35">
      <c r="A11" s="57" t="s">
        <v>15</v>
      </c>
      <c r="F11" s="58">
        <v>50</v>
      </c>
      <c r="G11" s="58">
        <v>40</v>
      </c>
      <c r="H11" s="58">
        <v>30</v>
      </c>
      <c r="GE11" s="90"/>
      <c r="GF11" s="90"/>
      <c r="GG11" s="90"/>
      <c r="GH11" s="90"/>
      <c r="GI11" s="90"/>
      <c r="HG11" s="60"/>
      <c r="HH11" s="60"/>
      <c r="HI11" s="60"/>
      <c r="HJ11" s="60"/>
      <c r="HK11" s="60"/>
      <c r="HN11" s="60"/>
      <c r="HO11" s="60"/>
      <c r="HP11" s="60"/>
      <c r="HQ11" s="60"/>
      <c r="HR11" s="60"/>
      <c r="IB11" s="60"/>
      <c r="IC11" s="60"/>
      <c r="ID11" s="60"/>
      <c r="IE11" s="60"/>
      <c r="IF11" s="60"/>
    </row>
    <row r="12" spans="1:368" s="58" customFormat="1" x14ac:dyDescent="0.35">
      <c r="A12" s="57" t="s">
        <v>16</v>
      </c>
      <c r="G12" s="58">
        <v>40</v>
      </c>
      <c r="H12" s="58">
        <v>25</v>
      </c>
      <c r="I12" s="58">
        <v>15</v>
      </c>
      <c r="ID12" s="60"/>
      <c r="IE12" s="60"/>
      <c r="IF12" s="60"/>
    </row>
    <row r="13" spans="1:368" s="58" customFormat="1" x14ac:dyDescent="0.35">
      <c r="A13" s="57" t="s">
        <v>17</v>
      </c>
      <c r="ID13" s="60"/>
      <c r="IE13" s="60"/>
      <c r="IF13" s="60"/>
    </row>
    <row r="14" spans="1:368" s="58" customFormat="1" x14ac:dyDescent="0.35">
      <c r="A14" s="57" t="s">
        <v>57</v>
      </c>
    </row>
    <row r="15" spans="1:368" s="58" customFormat="1" x14ac:dyDescent="0.35">
      <c r="A15" s="61" t="s">
        <v>58</v>
      </c>
      <c r="D15" s="62">
        <f>SUM(D10:D13)</f>
        <v>0</v>
      </c>
      <c r="E15" s="62">
        <f>SUM(E10:E14)</f>
        <v>100</v>
      </c>
      <c r="F15" s="62">
        <f>SUM(F10:F14)</f>
        <v>130</v>
      </c>
      <c r="G15" s="62">
        <f t="shared" ref="G15:BR15" si="31">SUM(G10:G13)</f>
        <v>150</v>
      </c>
      <c r="H15" s="62">
        <f t="shared" si="31"/>
        <v>125</v>
      </c>
      <c r="I15" s="62">
        <f t="shared" si="31"/>
        <v>15</v>
      </c>
      <c r="J15" s="62">
        <f t="shared" si="31"/>
        <v>0</v>
      </c>
      <c r="K15" s="62">
        <f>SUM(K10:K14)</f>
        <v>0</v>
      </c>
      <c r="L15" s="62">
        <f t="shared" si="31"/>
        <v>0</v>
      </c>
      <c r="M15" s="62">
        <f t="shared" si="31"/>
        <v>0</v>
      </c>
      <c r="N15" s="62">
        <f t="shared" si="31"/>
        <v>0</v>
      </c>
      <c r="O15" s="62">
        <f t="shared" si="31"/>
        <v>0</v>
      </c>
      <c r="P15" s="62">
        <f t="shared" si="31"/>
        <v>0</v>
      </c>
      <c r="Q15" s="62">
        <f>SUM(Q10:Q14)</f>
        <v>0</v>
      </c>
      <c r="R15" s="62">
        <f t="shared" si="31"/>
        <v>0</v>
      </c>
      <c r="S15" s="62">
        <f t="shared" si="31"/>
        <v>0</v>
      </c>
      <c r="T15" s="62">
        <f>SUM(T10:T14)</f>
        <v>0</v>
      </c>
      <c r="U15" s="62">
        <f t="shared" si="31"/>
        <v>0</v>
      </c>
      <c r="V15" s="62">
        <f t="shared" si="31"/>
        <v>0</v>
      </c>
      <c r="W15" s="62">
        <f t="shared" si="31"/>
        <v>0</v>
      </c>
      <c r="X15" s="62">
        <f t="shared" si="31"/>
        <v>0</v>
      </c>
      <c r="Y15" s="62">
        <f t="shared" si="31"/>
        <v>0</v>
      </c>
      <c r="Z15" s="62">
        <f>SUM(Z10:Z14)</f>
        <v>0</v>
      </c>
      <c r="AA15" s="62">
        <f t="shared" si="31"/>
        <v>0</v>
      </c>
      <c r="AB15" s="62">
        <f t="shared" si="31"/>
        <v>0</v>
      </c>
      <c r="AC15" s="62">
        <f t="shared" si="31"/>
        <v>0</v>
      </c>
      <c r="AD15" s="62">
        <f t="shared" si="31"/>
        <v>0</v>
      </c>
      <c r="AE15" s="62">
        <f t="shared" si="31"/>
        <v>0</v>
      </c>
      <c r="AF15" s="62">
        <f>SUM(AF10:AF14)</f>
        <v>0</v>
      </c>
      <c r="AG15" s="62">
        <f t="shared" si="31"/>
        <v>0</v>
      </c>
      <c r="AH15" s="62">
        <f t="shared" si="31"/>
        <v>0</v>
      </c>
      <c r="AI15" s="62">
        <f>SUM(AI10:AI14)</f>
        <v>0</v>
      </c>
      <c r="AJ15" s="62">
        <f t="shared" si="31"/>
        <v>0</v>
      </c>
      <c r="AK15" s="62">
        <f t="shared" si="31"/>
        <v>0</v>
      </c>
      <c r="AL15" s="62">
        <f t="shared" si="31"/>
        <v>0</v>
      </c>
      <c r="AM15" s="62">
        <f t="shared" si="31"/>
        <v>0</v>
      </c>
      <c r="AN15" s="62">
        <f t="shared" si="31"/>
        <v>0</v>
      </c>
      <c r="AO15" s="62">
        <f>SUM(AO10:AO14)</f>
        <v>0</v>
      </c>
      <c r="AP15" s="62">
        <f t="shared" si="31"/>
        <v>0</v>
      </c>
      <c r="AQ15" s="62">
        <f t="shared" si="31"/>
        <v>0</v>
      </c>
      <c r="AR15" s="62">
        <f t="shared" si="31"/>
        <v>0</v>
      </c>
      <c r="AS15" s="62">
        <f t="shared" si="31"/>
        <v>0</v>
      </c>
      <c r="AT15" s="62">
        <f t="shared" si="31"/>
        <v>0</v>
      </c>
      <c r="AU15" s="62">
        <f>SUM(AU10:AU14)</f>
        <v>0</v>
      </c>
      <c r="AV15" s="62">
        <f t="shared" si="31"/>
        <v>0</v>
      </c>
      <c r="AW15" s="62">
        <f t="shared" si="31"/>
        <v>0</v>
      </c>
      <c r="AX15" s="62">
        <f>SUM(AX10:AX14)</f>
        <v>0</v>
      </c>
      <c r="AY15" s="62">
        <f t="shared" si="31"/>
        <v>0</v>
      </c>
      <c r="AZ15" s="62">
        <f t="shared" si="31"/>
        <v>0</v>
      </c>
      <c r="BA15" s="62">
        <f t="shared" si="31"/>
        <v>0</v>
      </c>
      <c r="BB15" s="62">
        <f t="shared" si="31"/>
        <v>0</v>
      </c>
      <c r="BC15" s="62">
        <f t="shared" si="31"/>
        <v>0</v>
      </c>
      <c r="BD15" s="62">
        <f>SUM(BD10:BD14)</f>
        <v>0</v>
      </c>
      <c r="BE15" s="62">
        <f t="shared" si="31"/>
        <v>0</v>
      </c>
      <c r="BF15" s="62">
        <f t="shared" si="31"/>
        <v>0</v>
      </c>
      <c r="BG15" s="62">
        <f t="shared" si="31"/>
        <v>0</v>
      </c>
      <c r="BH15" s="62">
        <f t="shared" si="31"/>
        <v>0</v>
      </c>
      <c r="BI15" s="62">
        <f t="shared" si="31"/>
        <v>0</v>
      </c>
      <c r="BJ15" s="62">
        <f>SUM(BJ10:BJ14)</f>
        <v>0</v>
      </c>
      <c r="BK15" s="62">
        <f t="shared" si="31"/>
        <v>0</v>
      </c>
      <c r="BL15" s="62">
        <f t="shared" si="31"/>
        <v>0</v>
      </c>
      <c r="BM15" s="62">
        <f>SUM(BM10:BM14)</f>
        <v>0</v>
      </c>
      <c r="BN15" s="62">
        <f t="shared" si="31"/>
        <v>0</v>
      </c>
      <c r="BO15" s="62">
        <f t="shared" si="31"/>
        <v>0</v>
      </c>
      <c r="BP15" s="62">
        <f t="shared" si="31"/>
        <v>0</v>
      </c>
      <c r="BQ15" s="62">
        <f t="shared" si="31"/>
        <v>0</v>
      </c>
      <c r="BR15" s="62">
        <f t="shared" si="31"/>
        <v>0</v>
      </c>
      <c r="BS15" s="62">
        <f>SUM(BS10:BS14)</f>
        <v>0</v>
      </c>
      <c r="BT15" s="62">
        <f t="shared" ref="BT15:EE15" si="32">SUM(BT10:BT13)</f>
        <v>0</v>
      </c>
      <c r="BU15" s="62">
        <f t="shared" si="32"/>
        <v>0</v>
      </c>
      <c r="BV15" s="62">
        <f t="shared" si="32"/>
        <v>0</v>
      </c>
      <c r="BW15" s="62">
        <f t="shared" si="32"/>
        <v>0</v>
      </c>
      <c r="BX15" s="62">
        <f t="shared" si="32"/>
        <v>0</v>
      </c>
      <c r="BY15" s="62">
        <f>SUM(BY10:BY14)</f>
        <v>0</v>
      </c>
      <c r="BZ15" s="62">
        <f t="shared" si="32"/>
        <v>0</v>
      </c>
      <c r="CA15" s="62">
        <f t="shared" si="32"/>
        <v>0</v>
      </c>
      <c r="CB15" s="62">
        <f>SUM(CB10:CB14)</f>
        <v>0</v>
      </c>
      <c r="CC15" s="62">
        <f t="shared" si="32"/>
        <v>0</v>
      </c>
      <c r="CD15" s="62">
        <f t="shared" si="32"/>
        <v>0</v>
      </c>
      <c r="CE15" s="62">
        <f t="shared" si="32"/>
        <v>0</v>
      </c>
      <c r="CF15" s="62">
        <f t="shared" si="32"/>
        <v>0</v>
      </c>
      <c r="CG15" s="62">
        <f t="shared" si="32"/>
        <v>0</v>
      </c>
      <c r="CH15" s="62">
        <f>SUM(CH10:CH14)</f>
        <v>0</v>
      </c>
      <c r="CI15" s="62">
        <f t="shared" si="32"/>
        <v>0</v>
      </c>
      <c r="CJ15" s="62">
        <f t="shared" si="32"/>
        <v>0</v>
      </c>
      <c r="CK15" s="62">
        <f t="shared" si="32"/>
        <v>0</v>
      </c>
      <c r="CL15" s="62">
        <f t="shared" si="32"/>
        <v>0</v>
      </c>
      <c r="CM15" s="62">
        <f t="shared" si="32"/>
        <v>0</v>
      </c>
      <c r="CN15" s="62">
        <f>SUM(CN10:CN14)</f>
        <v>0</v>
      </c>
      <c r="CO15" s="62">
        <f t="shared" si="32"/>
        <v>0</v>
      </c>
      <c r="CP15" s="62">
        <f t="shared" si="32"/>
        <v>0</v>
      </c>
      <c r="CQ15" s="62">
        <f>SUM(CQ10:CQ14)</f>
        <v>0</v>
      </c>
      <c r="CR15" s="62">
        <f t="shared" si="32"/>
        <v>0</v>
      </c>
      <c r="CS15" s="62">
        <f t="shared" si="32"/>
        <v>0</v>
      </c>
      <c r="CT15" s="62">
        <f t="shared" si="32"/>
        <v>0</v>
      </c>
      <c r="CU15" s="62">
        <f t="shared" si="32"/>
        <v>0</v>
      </c>
      <c r="CV15" s="62">
        <f t="shared" si="32"/>
        <v>0</v>
      </c>
      <c r="CW15" s="62">
        <f>SUM(CW10:CW14)</f>
        <v>0</v>
      </c>
      <c r="CX15" s="62">
        <f t="shared" si="32"/>
        <v>0</v>
      </c>
      <c r="CY15" s="62">
        <f t="shared" si="32"/>
        <v>0</v>
      </c>
      <c r="CZ15" s="62">
        <f t="shared" si="32"/>
        <v>0</v>
      </c>
      <c r="DA15" s="62">
        <f t="shared" si="32"/>
        <v>0</v>
      </c>
      <c r="DB15" s="62">
        <f t="shared" si="32"/>
        <v>0</v>
      </c>
      <c r="DC15" s="62">
        <f>SUM(DC10:DC14)</f>
        <v>0</v>
      </c>
      <c r="DD15" s="62">
        <f t="shared" si="32"/>
        <v>0</v>
      </c>
      <c r="DE15" s="62">
        <f t="shared" si="32"/>
        <v>0</v>
      </c>
      <c r="DF15" s="62">
        <f>SUM(DF10:DF14)</f>
        <v>0</v>
      </c>
      <c r="DG15" s="62">
        <f t="shared" si="32"/>
        <v>0</v>
      </c>
      <c r="DH15" s="62">
        <f t="shared" si="32"/>
        <v>0</v>
      </c>
      <c r="DI15" s="62">
        <f t="shared" si="32"/>
        <v>0</v>
      </c>
      <c r="DJ15" s="62">
        <f t="shared" si="32"/>
        <v>0</v>
      </c>
      <c r="DK15" s="62">
        <f t="shared" si="32"/>
        <v>0</v>
      </c>
      <c r="DL15" s="62">
        <f>SUM(DL10:DL14)</f>
        <v>0</v>
      </c>
      <c r="DM15" s="62">
        <f t="shared" si="32"/>
        <v>0</v>
      </c>
      <c r="DN15" s="62">
        <f t="shared" si="32"/>
        <v>0</v>
      </c>
      <c r="DO15" s="62">
        <f t="shared" si="32"/>
        <v>0</v>
      </c>
      <c r="DP15" s="62">
        <f t="shared" si="32"/>
        <v>0</v>
      </c>
      <c r="DQ15" s="62">
        <f t="shared" si="32"/>
        <v>0</v>
      </c>
      <c r="DR15" s="62">
        <f>SUM(DR10:DR14)</f>
        <v>0</v>
      </c>
      <c r="DS15" s="62">
        <f t="shared" si="32"/>
        <v>0</v>
      </c>
      <c r="DT15" s="62">
        <f t="shared" si="32"/>
        <v>0</v>
      </c>
      <c r="DU15" s="62">
        <f>SUM(DU10:DU14)</f>
        <v>0</v>
      </c>
      <c r="DV15" s="62">
        <f t="shared" si="32"/>
        <v>0</v>
      </c>
      <c r="DW15" s="62">
        <f t="shared" si="32"/>
        <v>0</v>
      </c>
      <c r="DX15" s="62">
        <f t="shared" si="32"/>
        <v>0</v>
      </c>
      <c r="DY15" s="62">
        <f t="shared" si="32"/>
        <v>0</v>
      </c>
      <c r="DZ15" s="62">
        <f t="shared" si="32"/>
        <v>0</v>
      </c>
      <c r="EA15" s="62">
        <f>SUM(EA10:EA14)</f>
        <v>0</v>
      </c>
      <c r="EB15" s="62">
        <f t="shared" si="32"/>
        <v>0</v>
      </c>
      <c r="EC15" s="62">
        <f t="shared" si="32"/>
        <v>0</v>
      </c>
      <c r="ED15" s="62">
        <f t="shared" si="32"/>
        <v>0</v>
      </c>
      <c r="EE15" s="62">
        <f t="shared" si="32"/>
        <v>0</v>
      </c>
      <c r="EF15" s="62">
        <f t="shared" ref="EF15:GN15" si="33">SUM(EF10:EF13)</f>
        <v>0</v>
      </c>
      <c r="EG15" s="62">
        <f>SUM(EG10:EG14)</f>
        <v>0</v>
      </c>
      <c r="EH15" s="62">
        <f t="shared" si="33"/>
        <v>0</v>
      </c>
      <c r="EI15" s="62">
        <f t="shared" si="33"/>
        <v>0</v>
      </c>
      <c r="EJ15" s="62">
        <f>SUM(EJ10:EJ14)</f>
        <v>0</v>
      </c>
      <c r="EK15" s="62">
        <f t="shared" si="33"/>
        <v>0</v>
      </c>
      <c r="EL15" s="62">
        <f t="shared" si="33"/>
        <v>0</v>
      </c>
      <c r="EM15" s="62">
        <f t="shared" si="33"/>
        <v>0</v>
      </c>
      <c r="EN15" s="62">
        <f t="shared" si="33"/>
        <v>0</v>
      </c>
      <c r="EO15" s="62">
        <f t="shared" si="33"/>
        <v>0</v>
      </c>
      <c r="EP15" s="62">
        <f>SUM(EP10:EP14)</f>
        <v>0</v>
      </c>
      <c r="EQ15" s="62">
        <f t="shared" si="33"/>
        <v>0</v>
      </c>
      <c r="ER15" s="62">
        <f t="shared" si="33"/>
        <v>0</v>
      </c>
      <c r="ES15" s="62">
        <f t="shared" si="33"/>
        <v>0</v>
      </c>
      <c r="ET15" s="62">
        <f t="shared" si="33"/>
        <v>0</v>
      </c>
      <c r="EU15" s="62">
        <f t="shared" si="33"/>
        <v>0</v>
      </c>
      <c r="EV15" s="62">
        <f>SUM(EV10:EV14)</f>
        <v>0</v>
      </c>
      <c r="EW15" s="62">
        <f t="shared" si="33"/>
        <v>0</v>
      </c>
      <c r="EX15" s="62">
        <f t="shared" si="33"/>
        <v>0</v>
      </c>
      <c r="EY15" s="62">
        <f>SUM(EY10:EY14)</f>
        <v>0</v>
      </c>
      <c r="EZ15" s="62">
        <f t="shared" si="33"/>
        <v>0</v>
      </c>
      <c r="FA15" s="62">
        <f t="shared" si="33"/>
        <v>0</v>
      </c>
      <c r="FB15" s="62">
        <f t="shared" si="33"/>
        <v>0</v>
      </c>
      <c r="FC15" s="62">
        <f t="shared" si="33"/>
        <v>0</v>
      </c>
      <c r="FD15" s="62">
        <f t="shared" si="33"/>
        <v>0</v>
      </c>
      <c r="FE15" s="62">
        <f>SUM(FE10:FE14)</f>
        <v>0</v>
      </c>
      <c r="FF15" s="62">
        <f t="shared" si="33"/>
        <v>0</v>
      </c>
      <c r="FG15" s="62">
        <f t="shared" si="33"/>
        <v>0</v>
      </c>
      <c r="FH15" s="62">
        <f t="shared" si="33"/>
        <v>0</v>
      </c>
      <c r="FI15" s="62">
        <f t="shared" si="33"/>
        <v>0</v>
      </c>
      <c r="FJ15" s="62">
        <f t="shared" si="33"/>
        <v>0</v>
      </c>
      <c r="FK15" s="62">
        <f>SUM(FK10:FK14)</f>
        <v>0</v>
      </c>
      <c r="FL15" s="62">
        <f t="shared" si="33"/>
        <v>0</v>
      </c>
      <c r="FM15" s="62">
        <f t="shared" si="33"/>
        <v>0</v>
      </c>
      <c r="FN15" s="62">
        <f>SUM(FN10:FN14)</f>
        <v>0</v>
      </c>
      <c r="FO15" s="62">
        <f t="shared" si="33"/>
        <v>0</v>
      </c>
      <c r="FP15" s="62">
        <f t="shared" si="33"/>
        <v>0</v>
      </c>
      <c r="FQ15" s="62">
        <f t="shared" si="33"/>
        <v>0</v>
      </c>
      <c r="FR15" s="62">
        <f t="shared" si="33"/>
        <v>0</v>
      </c>
      <c r="FS15" s="62">
        <f t="shared" si="33"/>
        <v>0</v>
      </c>
      <c r="FT15" s="62">
        <f>SUM(FT10:FT14)</f>
        <v>0</v>
      </c>
      <c r="FU15" s="62">
        <f t="shared" si="33"/>
        <v>0</v>
      </c>
      <c r="FV15" s="62">
        <f t="shared" si="33"/>
        <v>0</v>
      </c>
      <c r="FW15" s="62">
        <f t="shared" si="33"/>
        <v>0</v>
      </c>
      <c r="FX15" s="62">
        <f t="shared" si="33"/>
        <v>0</v>
      </c>
      <c r="FY15" s="62">
        <f t="shared" si="33"/>
        <v>0</v>
      </c>
      <c r="FZ15" s="62">
        <f>SUM(FZ10:FZ14)</f>
        <v>0</v>
      </c>
      <c r="GA15" s="62">
        <f t="shared" si="33"/>
        <v>0</v>
      </c>
      <c r="GB15" s="62">
        <f t="shared" si="33"/>
        <v>0</v>
      </c>
      <c r="GC15" s="62">
        <f>SUM(GC10:GC14)</f>
        <v>0</v>
      </c>
      <c r="GD15" s="62">
        <f t="shared" si="33"/>
        <v>0</v>
      </c>
      <c r="GE15" s="62">
        <f t="shared" si="33"/>
        <v>0</v>
      </c>
      <c r="GF15" s="62">
        <f t="shared" si="33"/>
        <v>0</v>
      </c>
      <c r="GG15" s="62">
        <f t="shared" si="33"/>
        <v>0</v>
      </c>
      <c r="GH15" s="62">
        <f t="shared" si="33"/>
        <v>0</v>
      </c>
      <c r="GI15" s="62">
        <f>SUM(GI10:GI14)</f>
        <v>0</v>
      </c>
      <c r="GJ15" s="62">
        <f t="shared" si="33"/>
        <v>0</v>
      </c>
      <c r="GK15" s="62">
        <f t="shared" si="33"/>
        <v>0</v>
      </c>
      <c r="GL15" s="62">
        <f t="shared" si="33"/>
        <v>0</v>
      </c>
      <c r="GM15" s="62">
        <f t="shared" si="33"/>
        <v>0</v>
      </c>
      <c r="GN15" s="62">
        <f t="shared" si="33"/>
        <v>0</v>
      </c>
      <c r="GO15" s="62">
        <f>SUM(GO10:GO14)</f>
        <v>0</v>
      </c>
      <c r="GP15" s="62">
        <f t="shared" ref="GP15:JA15" si="34">SUM(GP10:GP13)</f>
        <v>0</v>
      </c>
      <c r="GQ15" s="62">
        <f t="shared" si="34"/>
        <v>0</v>
      </c>
      <c r="GR15" s="62">
        <f>SUM(GR10:GR14)</f>
        <v>0</v>
      </c>
      <c r="GS15" s="62">
        <f t="shared" si="34"/>
        <v>0</v>
      </c>
      <c r="GT15" s="62">
        <f t="shared" si="34"/>
        <v>0</v>
      </c>
      <c r="GU15" s="62">
        <f t="shared" si="34"/>
        <v>0</v>
      </c>
      <c r="GV15" s="62">
        <f t="shared" si="34"/>
        <v>0</v>
      </c>
      <c r="GW15" s="62">
        <f t="shared" si="34"/>
        <v>0</v>
      </c>
      <c r="GX15" s="62">
        <f>SUM(GX10:GX14)</f>
        <v>0</v>
      </c>
      <c r="GY15" s="62">
        <f t="shared" si="34"/>
        <v>0</v>
      </c>
      <c r="GZ15" s="62">
        <f t="shared" si="34"/>
        <v>0</v>
      </c>
      <c r="HA15" s="62">
        <f t="shared" si="34"/>
        <v>0</v>
      </c>
      <c r="HB15" s="62">
        <f t="shared" si="34"/>
        <v>0</v>
      </c>
      <c r="HC15" s="62">
        <f t="shared" si="34"/>
        <v>0</v>
      </c>
      <c r="HD15" s="62">
        <f>SUM(HD10:HD14)</f>
        <v>0</v>
      </c>
      <c r="HE15" s="62">
        <f t="shared" si="34"/>
        <v>0</v>
      </c>
      <c r="HF15" s="62">
        <f t="shared" si="34"/>
        <v>0</v>
      </c>
      <c r="HG15" s="62">
        <f>SUM(HG10:HG14)</f>
        <v>0</v>
      </c>
      <c r="HH15" s="62">
        <f t="shared" si="34"/>
        <v>0</v>
      </c>
      <c r="HI15" s="62">
        <f t="shared" si="34"/>
        <v>0</v>
      </c>
      <c r="HJ15" s="62">
        <f t="shared" si="34"/>
        <v>0</v>
      </c>
      <c r="HK15" s="62">
        <f t="shared" si="34"/>
        <v>0</v>
      </c>
      <c r="HL15" s="62">
        <f t="shared" si="34"/>
        <v>0</v>
      </c>
      <c r="HM15" s="62">
        <f>SUM(HM10:HM14)</f>
        <v>0</v>
      </c>
      <c r="HN15" s="62">
        <f t="shared" si="34"/>
        <v>0</v>
      </c>
      <c r="HO15" s="62">
        <f t="shared" si="34"/>
        <v>0</v>
      </c>
      <c r="HP15" s="62">
        <f t="shared" si="34"/>
        <v>0</v>
      </c>
      <c r="HQ15" s="62">
        <f t="shared" si="34"/>
        <v>0</v>
      </c>
      <c r="HR15" s="62">
        <f t="shared" si="34"/>
        <v>0</v>
      </c>
      <c r="HS15" s="62">
        <f>SUM(HS10:HS14)</f>
        <v>0</v>
      </c>
      <c r="HT15" s="62">
        <f t="shared" si="34"/>
        <v>0</v>
      </c>
      <c r="HU15" s="62">
        <f t="shared" si="34"/>
        <v>0</v>
      </c>
      <c r="HV15" s="62">
        <f>SUM(HV10:HV14)</f>
        <v>0</v>
      </c>
      <c r="HW15" s="62">
        <f t="shared" si="34"/>
        <v>0</v>
      </c>
      <c r="HX15" s="62">
        <f t="shared" si="34"/>
        <v>0</v>
      </c>
      <c r="HY15" s="62">
        <f t="shared" si="34"/>
        <v>0</v>
      </c>
      <c r="HZ15" s="62">
        <f t="shared" si="34"/>
        <v>0</v>
      </c>
      <c r="IA15" s="62">
        <f t="shared" si="34"/>
        <v>0</v>
      </c>
      <c r="IB15" s="62">
        <f>SUM(IB10:IB14)</f>
        <v>0</v>
      </c>
      <c r="IC15" s="62">
        <f t="shared" si="34"/>
        <v>0</v>
      </c>
      <c r="ID15" s="62">
        <f t="shared" si="34"/>
        <v>0</v>
      </c>
      <c r="IE15" s="62">
        <f t="shared" si="34"/>
        <v>0</v>
      </c>
      <c r="IF15" s="62">
        <f t="shared" si="34"/>
        <v>0</v>
      </c>
      <c r="IG15" s="62">
        <f t="shared" si="34"/>
        <v>0</v>
      </c>
      <c r="IH15" s="62">
        <f>SUM(IH10:IH14)</f>
        <v>0</v>
      </c>
      <c r="II15" s="62">
        <f t="shared" si="34"/>
        <v>0</v>
      </c>
      <c r="IJ15" s="62">
        <f t="shared" si="34"/>
        <v>0</v>
      </c>
      <c r="IK15" s="62">
        <f>SUM(IK10:IK14)</f>
        <v>0</v>
      </c>
      <c r="IL15" s="62">
        <f t="shared" si="34"/>
        <v>0</v>
      </c>
      <c r="IM15" s="62">
        <f t="shared" si="34"/>
        <v>0</v>
      </c>
      <c r="IN15" s="62">
        <f t="shared" si="34"/>
        <v>0</v>
      </c>
      <c r="IO15" s="62">
        <f t="shared" si="34"/>
        <v>0</v>
      </c>
      <c r="IP15" s="62">
        <f t="shared" si="34"/>
        <v>0</v>
      </c>
      <c r="IQ15" s="62">
        <f>SUM(IQ10:IQ14)</f>
        <v>0</v>
      </c>
      <c r="IR15" s="62">
        <f t="shared" si="34"/>
        <v>0</v>
      </c>
      <c r="IS15" s="62">
        <f t="shared" si="34"/>
        <v>0</v>
      </c>
      <c r="IT15" s="62">
        <f t="shared" si="34"/>
        <v>0</v>
      </c>
      <c r="IU15" s="62">
        <f t="shared" si="34"/>
        <v>0</v>
      </c>
      <c r="IV15" s="62">
        <f t="shared" si="34"/>
        <v>0</v>
      </c>
      <c r="IW15" s="62">
        <f>SUM(IW10:IW14)</f>
        <v>0</v>
      </c>
      <c r="IX15" s="62">
        <f t="shared" si="34"/>
        <v>0</v>
      </c>
      <c r="IY15" s="62">
        <f t="shared" si="34"/>
        <v>0</v>
      </c>
      <c r="IZ15" s="62">
        <f>SUM(IZ10:IZ14)</f>
        <v>0</v>
      </c>
      <c r="JA15" s="62">
        <f t="shared" si="34"/>
        <v>0</v>
      </c>
      <c r="JB15" s="62">
        <f t="shared" ref="JB15:LM15" si="35">SUM(JB10:JB13)</f>
        <v>0</v>
      </c>
      <c r="JC15" s="62">
        <f t="shared" si="35"/>
        <v>0</v>
      </c>
      <c r="JD15" s="62">
        <f t="shared" si="35"/>
        <v>0</v>
      </c>
      <c r="JE15" s="62">
        <f t="shared" si="35"/>
        <v>0</v>
      </c>
      <c r="JF15" s="62">
        <f>SUM(JF10:JF14)</f>
        <v>0</v>
      </c>
      <c r="JG15" s="62">
        <f t="shared" si="35"/>
        <v>0</v>
      </c>
      <c r="JH15" s="62">
        <f t="shared" si="35"/>
        <v>0</v>
      </c>
      <c r="JI15" s="62">
        <f t="shared" si="35"/>
        <v>0</v>
      </c>
      <c r="JJ15" s="62">
        <f t="shared" si="35"/>
        <v>0</v>
      </c>
      <c r="JK15" s="62">
        <f t="shared" si="35"/>
        <v>0</v>
      </c>
      <c r="JL15" s="62">
        <f>SUM(JL10:JL14)</f>
        <v>0</v>
      </c>
      <c r="JM15" s="62">
        <f t="shared" si="35"/>
        <v>0</v>
      </c>
      <c r="JN15" s="62">
        <f t="shared" si="35"/>
        <v>0</v>
      </c>
      <c r="JO15" s="62">
        <f>SUM(JO10:JO14)</f>
        <v>0</v>
      </c>
      <c r="JP15" s="62">
        <f t="shared" si="35"/>
        <v>0</v>
      </c>
      <c r="JQ15" s="62">
        <f t="shared" si="35"/>
        <v>0</v>
      </c>
      <c r="JR15" s="62">
        <f t="shared" si="35"/>
        <v>0</v>
      </c>
      <c r="JS15" s="62">
        <f t="shared" si="35"/>
        <v>0</v>
      </c>
      <c r="JT15" s="62">
        <f t="shared" si="35"/>
        <v>0</v>
      </c>
      <c r="JU15" s="62">
        <f>SUM(JU10:JU14)</f>
        <v>0</v>
      </c>
      <c r="JV15" s="62">
        <f t="shared" si="35"/>
        <v>0</v>
      </c>
      <c r="JW15" s="62">
        <f t="shared" si="35"/>
        <v>0</v>
      </c>
      <c r="JX15" s="62">
        <f t="shared" si="35"/>
        <v>0</v>
      </c>
      <c r="JY15" s="62">
        <f t="shared" si="35"/>
        <v>0</v>
      </c>
      <c r="JZ15" s="62">
        <f t="shared" si="35"/>
        <v>0</v>
      </c>
      <c r="KA15" s="62">
        <f>SUM(KA10:KA14)</f>
        <v>0</v>
      </c>
      <c r="KB15" s="62">
        <f t="shared" si="35"/>
        <v>0</v>
      </c>
      <c r="KC15" s="62">
        <f t="shared" si="35"/>
        <v>0</v>
      </c>
      <c r="KD15" s="62">
        <f>SUM(KD10:KD14)</f>
        <v>0</v>
      </c>
      <c r="KE15" s="62">
        <f t="shared" si="35"/>
        <v>0</v>
      </c>
      <c r="KF15" s="62">
        <f t="shared" si="35"/>
        <v>0</v>
      </c>
      <c r="KG15" s="62">
        <f t="shared" si="35"/>
        <v>0</v>
      </c>
      <c r="KH15" s="62">
        <f t="shared" si="35"/>
        <v>0</v>
      </c>
      <c r="KI15" s="62">
        <f t="shared" si="35"/>
        <v>0</v>
      </c>
      <c r="KJ15" s="62">
        <f>SUM(KJ10:KJ14)</f>
        <v>0</v>
      </c>
      <c r="KK15" s="62">
        <f t="shared" si="35"/>
        <v>0</v>
      </c>
      <c r="KL15" s="62">
        <f t="shared" si="35"/>
        <v>0</v>
      </c>
      <c r="KM15" s="62">
        <f t="shared" si="35"/>
        <v>0</v>
      </c>
      <c r="KN15" s="62">
        <f t="shared" si="35"/>
        <v>0</v>
      </c>
      <c r="KO15" s="62">
        <f t="shared" si="35"/>
        <v>0</v>
      </c>
      <c r="KP15" s="62">
        <f>SUM(KP10:KP14)</f>
        <v>0</v>
      </c>
      <c r="KQ15" s="62">
        <f t="shared" si="35"/>
        <v>0</v>
      </c>
      <c r="KR15" s="62">
        <f t="shared" si="35"/>
        <v>0</v>
      </c>
      <c r="KS15" s="62">
        <f>SUM(KS10:KS14)</f>
        <v>0</v>
      </c>
      <c r="KT15" s="62">
        <f t="shared" si="35"/>
        <v>0</v>
      </c>
      <c r="KU15" s="62">
        <f t="shared" si="35"/>
        <v>0</v>
      </c>
      <c r="KV15" s="62">
        <f t="shared" si="35"/>
        <v>0</v>
      </c>
      <c r="KW15" s="62">
        <f t="shared" si="35"/>
        <v>0</v>
      </c>
      <c r="KX15" s="62">
        <f t="shared" si="35"/>
        <v>0</v>
      </c>
      <c r="KY15" s="62">
        <f>SUM(KY10:KY14)</f>
        <v>0</v>
      </c>
      <c r="KZ15" s="62">
        <f t="shared" si="35"/>
        <v>0</v>
      </c>
      <c r="LA15" s="62">
        <f t="shared" si="35"/>
        <v>0</v>
      </c>
      <c r="LB15" s="62">
        <f t="shared" si="35"/>
        <v>0</v>
      </c>
      <c r="LC15" s="62">
        <f t="shared" si="35"/>
        <v>0</v>
      </c>
      <c r="LD15" s="62">
        <f t="shared" si="35"/>
        <v>0</v>
      </c>
      <c r="LE15" s="62">
        <f>SUM(LE10:LE14)</f>
        <v>0</v>
      </c>
      <c r="LF15" s="62">
        <f t="shared" si="35"/>
        <v>0</v>
      </c>
      <c r="LG15" s="62">
        <f t="shared" si="35"/>
        <v>0</v>
      </c>
      <c r="LH15" s="62">
        <f>SUM(LH10:LH14)</f>
        <v>0</v>
      </c>
      <c r="LI15" s="62">
        <f t="shared" si="35"/>
        <v>0</v>
      </c>
      <c r="LJ15" s="62">
        <f t="shared" si="35"/>
        <v>0</v>
      </c>
      <c r="LK15" s="62">
        <f t="shared" si="35"/>
        <v>0</v>
      </c>
      <c r="LL15" s="62">
        <f t="shared" si="35"/>
        <v>0</v>
      </c>
      <c r="LM15" s="62">
        <f t="shared" si="35"/>
        <v>0</v>
      </c>
      <c r="LN15" s="62">
        <f>SUM(LN10:LN14)</f>
        <v>0</v>
      </c>
      <c r="LO15" s="62">
        <f t="shared" ref="LO15:ND15" si="36">SUM(LO10:LO13)</f>
        <v>0</v>
      </c>
      <c r="LP15" s="62">
        <f t="shared" si="36"/>
        <v>0</v>
      </c>
      <c r="LQ15" s="62">
        <f t="shared" si="36"/>
        <v>0</v>
      </c>
      <c r="LR15" s="62">
        <f t="shared" si="36"/>
        <v>0</v>
      </c>
      <c r="LS15" s="62">
        <f t="shared" si="36"/>
        <v>0</v>
      </c>
      <c r="LT15" s="62">
        <f>SUM(LT10:LT14)</f>
        <v>0</v>
      </c>
      <c r="LU15" s="62">
        <f t="shared" si="36"/>
        <v>0</v>
      </c>
      <c r="LV15" s="62">
        <f t="shared" si="36"/>
        <v>0</v>
      </c>
      <c r="LW15" s="62">
        <f>SUM(LW10:LW14)</f>
        <v>0</v>
      </c>
      <c r="LX15" s="62">
        <f t="shared" si="36"/>
        <v>0</v>
      </c>
      <c r="LY15" s="62">
        <f t="shared" si="36"/>
        <v>0</v>
      </c>
      <c r="LZ15" s="62">
        <f t="shared" si="36"/>
        <v>0</v>
      </c>
      <c r="MA15" s="62">
        <f t="shared" si="36"/>
        <v>0</v>
      </c>
      <c r="MB15" s="62">
        <f t="shared" si="36"/>
        <v>0</v>
      </c>
      <c r="MC15" s="62">
        <f>SUM(MC10:MC14)</f>
        <v>0</v>
      </c>
      <c r="MD15" s="62">
        <f t="shared" si="36"/>
        <v>0</v>
      </c>
      <c r="ME15" s="62">
        <f t="shared" si="36"/>
        <v>0</v>
      </c>
      <c r="MF15" s="62">
        <f t="shared" si="36"/>
        <v>0</v>
      </c>
      <c r="MG15" s="62">
        <f t="shared" si="36"/>
        <v>0</v>
      </c>
      <c r="MH15" s="62">
        <f t="shared" si="36"/>
        <v>0</v>
      </c>
      <c r="MI15" s="62">
        <f>SUM(MI10:MI14)</f>
        <v>0</v>
      </c>
      <c r="MJ15" s="62">
        <f t="shared" si="36"/>
        <v>0</v>
      </c>
      <c r="MK15" s="62">
        <f t="shared" si="36"/>
        <v>0</v>
      </c>
      <c r="ML15" s="62">
        <f>SUM(ML10:ML14)</f>
        <v>0</v>
      </c>
      <c r="MM15" s="62">
        <f t="shared" si="36"/>
        <v>0</v>
      </c>
      <c r="MN15" s="62">
        <f t="shared" si="36"/>
        <v>0</v>
      </c>
      <c r="MO15" s="62">
        <f t="shared" si="36"/>
        <v>0</v>
      </c>
      <c r="MP15" s="62">
        <f t="shared" si="36"/>
        <v>0</v>
      </c>
      <c r="MQ15" s="62">
        <f t="shared" si="36"/>
        <v>0</v>
      </c>
      <c r="MR15" s="62">
        <f>SUM(MR10:MR14)</f>
        <v>0</v>
      </c>
      <c r="MS15" s="62">
        <f t="shared" si="36"/>
        <v>0</v>
      </c>
      <c r="MT15" s="62">
        <f t="shared" si="36"/>
        <v>0</v>
      </c>
      <c r="MU15" s="62">
        <f t="shared" si="36"/>
        <v>0</v>
      </c>
      <c r="MV15" s="62">
        <f t="shared" si="36"/>
        <v>0</v>
      </c>
      <c r="MW15" s="62">
        <f t="shared" si="36"/>
        <v>0</v>
      </c>
      <c r="MX15" s="62">
        <f>SUM(MX10:MX14)</f>
        <v>0</v>
      </c>
      <c r="MY15" s="62">
        <f t="shared" si="36"/>
        <v>0</v>
      </c>
      <c r="MZ15" s="62">
        <f t="shared" si="36"/>
        <v>0</v>
      </c>
      <c r="NA15" s="62">
        <f>SUM(NA10:NA14)</f>
        <v>0</v>
      </c>
      <c r="NB15" s="62">
        <f t="shared" si="36"/>
        <v>0</v>
      </c>
      <c r="NC15" s="62">
        <f t="shared" si="36"/>
        <v>0</v>
      </c>
      <c r="ND15" s="62">
        <f t="shared" si="36"/>
        <v>0</v>
      </c>
    </row>
    <row r="16" spans="1:368" s="58" customFormat="1" x14ac:dyDescent="0.35">
      <c r="A16" s="61" t="s">
        <v>59</v>
      </c>
      <c r="C16" s="64"/>
      <c r="D16" s="62">
        <f>SUM(D17:D19)</f>
        <v>0</v>
      </c>
      <c r="E16" s="62">
        <f>E17+E23</f>
        <v>0</v>
      </c>
      <c r="F16" s="62">
        <f t="shared" ref="F16:BQ16" si="37">F17+F23</f>
        <v>0</v>
      </c>
      <c r="G16" s="62">
        <f t="shared" si="37"/>
        <v>0</v>
      </c>
      <c r="H16" s="62">
        <f t="shared" si="37"/>
        <v>0</v>
      </c>
      <c r="I16" s="62">
        <f t="shared" si="37"/>
        <v>0</v>
      </c>
      <c r="J16" s="62">
        <f t="shared" si="37"/>
        <v>0</v>
      </c>
      <c r="K16" s="62">
        <f t="shared" si="37"/>
        <v>0</v>
      </c>
      <c r="L16" s="62">
        <f t="shared" si="37"/>
        <v>0</v>
      </c>
      <c r="M16" s="62">
        <f t="shared" si="37"/>
        <v>0</v>
      </c>
      <c r="N16" s="62">
        <f t="shared" si="37"/>
        <v>0</v>
      </c>
      <c r="O16" s="62">
        <f t="shared" si="37"/>
        <v>0</v>
      </c>
      <c r="P16" s="62">
        <f t="shared" si="37"/>
        <v>0</v>
      </c>
      <c r="Q16" s="62">
        <f t="shared" si="37"/>
        <v>0</v>
      </c>
      <c r="R16" s="62">
        <f t="shared" si="37"/>
        <v>0</v>
      </c>
      <c r="S16" s="62">
        <f t="shared" si="37"/>
        <v>0</v>
      </c>
      <c r="T16" s="62">
        <f t="shared" si="37"/>
        <v>0</v>
      </c>
      <c r="U16" s="62">
        <f t="shared" si="37"/>
        <v>0</v>
      </c>
      <c r="V16" s="62">
        <f t="shared" si="37"/>
        <v>0</v>
      </c>
      <c r="W16" s="62">
        <f t="shared" si="37"/>
        <v>0</v>
      </c>
      <c r="X16" s="62">
        <f t="shared" si="37"/>
        <v>0</v>
      </c>
      <c r="Y16" s="62">
        <f t="shared" si="37"/>
        <v>0</v>
      </c>
      <c r="Z16" s="62">
        <f t="shared" si="37"/>
        <v>0</v>
      </c>
      <c r="AA16" s="62">
        <f t="shared" si="37"/>
        <v>0</v>
      </c>
      <c r="AB16" s="62">
        <f t="shared" si="37"/>
        <v>0</v>
      </c>
      <c r="AC16" s="62">
        <f t="shared" si="37"/>
        <v>0</v>
      </c>
      <c r="AD16" s="62">
        <f t="shared" si="37"/>
        <v>0</v>
      </c>
      <c r="AE16" s="62">
        <f t="shared" si="37"/>
        <v>0</v>
      </c>
      <c r="AF16" s="62">
        <f t="shared" si="37"/>
        <v>0</v>
      </c>
      <c r="AG16" s="62">
        <f t="shared" si="37"/>
        <v>0</v>
      </c>
      <c r="AH16" s="62">
        <f t="shared" si="37"/>
        <v>0</v>
      </c>
      <c r="AI16" s="62">
        <f t="shared" si="37"/>
        <v>0</v>
      </c>
      <c r="AJ16" s="62">
        <f t="shared" si="37"/>
        <v>0</v>
      </c>
      <c r="AK16" s="62">
        <f t="shared" si="37"/>
        <v>0</v>
      </c>
      <c r="AL16" s="62">
        <f t="shared" si="37"/>
        <v>0</v>
      </c>
      <c r="AM16" s="62">
        <f t="shared" si="37"/>
        <v>0</v>
      </c>
      <c r="AN16" s="62">
        <f t="shared" si="37"/>
        <v>0</v>
      </c>
      <c r="AO16" s="62">
        <f t="shared" si="37"/>
        <v>0</v>
      </c>
      <c r="AP16" s="62">
        <f t="shared" si="37"/>
        <v>0</v>
      </c>
      <c r="AQ16" s="62">
        <f t="shared" si="37"/>
        <v>0</v>
      </c>
      <c r="AR16" s="62">
        <f t="shared" si="37"/>
        <v>0</v>
      </c>
      <c r="AS16" s="62">
        <f t="shared" si="37"/>
        <v>0</v>
      </c>
      <c r="AT16" s="62">
        <f t="shared" si="37"/>
        <v>0</v>
      </c>
      <c r="AU16" s="62">
        <f t="shared" si="37"/>
        <v>0</v>
      </c>
      <c r="AV16" s="62">
        <f t="shared" si="37"/>
        <v>0</v>
      </c>
      <c r="AW16" s="62">
        <f t="shared" si="37"/>
        <v>0</v>
      </c>
      <c r="AX16" s="62">
        <f t="shared" si="37"/>
        <v>0</v>
      </c>
      <c r="AY16" s="62">
        <f t="shared" si="37"/>
        <v>0</v>
      </c>
      <c r="AZ16" s="62">
        <f t="shared" si="37"/>
        <v>0</v>
      </c>
      <c r="BA16" s="62">
        <f t="shared" si="37"/>
        <v>0</v>
      </c>
      <c r="BB16" s="62">
        <f t="shared" si="37"/>
        <v>0</v>
      </c>
      <c r="BC16" s="62">
        <f t="shared" si="37"/>
        <v>0</v>
      </c>
      <c r="BD16" s="62">
        <f t="shared" si="37"/>
        <v>0</v>
      </c>
      <c r="BE16" s="62">
        <f t="shared" si="37"/>
        <v>0</v>
      </c>
      <c r="BF16" s="62">
        <f t="shared" si="37"/>
        <v>0</v>
      </c>
      <c r="BG16" s="62">
        <f t="shared" si="37"/>
        <v>0</v>
      </c>
      <c r="BH16" s="62">
        <f t="shared" si="37"/>
        <v>0</v>
      </c>
      <c r="BI16" s="62">
        <f t="shared" si="37"/>
        <v>0</v>
      </c>
      <c r="BJ16" s="62">
        <f t="shared" si="37"/>
        <v>0</v>
      </c>
      <c r="BK16" s="62">
        <f t="shared" si="37"/>
        <v>0</v>
      </c>
      <c r="BL16" s="62">
        <f t="shared" si="37"/>
        <v>0</v>
      </c>
      <c r="BM16" s="62">
        <f t="shared" si="37"/>
        <v>0</v>
      </c>
      <c r="BN16" s="62">
        <f t="shared" si="37"/>
        <v>0</v>
      </c>
      <c r="BO16" s="62">
        <f t="shared" si="37"/>
        <v>0</v>
      </c>
      <c r="BP16" s="62">
        <f t="shared" si="37"/>
        <v>0</v>
      </c>
      <c r="BQ16" s="62">
        <f t="shared" si="37"/>
        <v>0</v>
      </c>
      <c r="BR16" s="62">
        <f t="shared" ref="BR16:EC16" si="38">BR17+BR23</f>
        <v>0</v>
      </c>
      <c r="BS16" s="62">
        <f t="shared" si="38"/>
        <v>0</v>
      </c>
      <c r="BT16" s="62">
        <f t="shared" si="38"/>
        <v>0</v>
      </c>
      <c r="BU16" s="62">
        <f t="shared" si="38"/>
        <v>0</v>
      </c>
      <c r="BV16" s="62">
        <f t="shared" si="38"/>
        <v>0</v>
      </c>
      <c r="BW16" s="62">
        <f t="shared" si="38"/>
        <v>0</v>
      </c>
      <c r="BX16" s="62">
        <f t="shared" si="38"/>
        <v>0</v>
      </c>
      <c r="BY16" s="62">
        <f t="shared" si="38"/>
        <v>0</v>
      </c>
      <c r="BZ16" s="62">
        <f t="shared" si="38"/>
        <v>0</v>
      </c>
      <c r="CA16" s="62">
        <f t="shared" si="38"/>
        <v>0</v>
      </c>
      <c r="CB16" s="62">
        <f t="shared" si="38"/>
        <v>0</v>
      </c>
      <c r="CC16" s="62">
        <f t="shared" si="38"/>
        <v>0</v>
      </c>
      <c r="CD16" s="62">
        <f t="shared" si="38"/>
        <v>0</v>
      </c>
      <c r="CE16" s="62">
        <f t="shared" si="38"/>
        <v>0</v>
      </c>
      <c r="CF16" s="62">
        <f t="shared" si="38"/>
        <v>0</v>
      </c>
      <c r="CG16" s="62">
        <f t="shared" si="38"/>
        <v>0</v>
      </c>
      <c r="CH16" s="62">
        <f t="shared" si="38"/>
        <v>0</v>
      </c>
      <c r="CI16" s="62">
        <f t="shared" si="38"/>
        <v>0</v>
      </c>
      <c r="CJ16" s="62">
        <f t="shared" si="38"/>
        <v>0</v>
      </c>
      <c r="CK16" s="62">
        <f t="shared" si="38"/>
        <v>0</v>
      </c>
      <c r="CL16" s="62">
        <f t="shared" si="38"/>
        <v>0</v>
      </c>
      <c r="CM16" s="62">
        <f t="shared" si="38"/>
        <v>0</v>
      </c>
      <c r="CN16" s="62">
        <f t="shared" si="38"/>
        <v>0</v>
      </c>
      <c r="CO16" s="62">
        <f t="shared" si="38"/>
        <v>0</v>
      </c>
      <c r="CP16" s="62">
        <f t="shared" si="38"/>
        <v>0</v>
      </c>
      <c r="CQ16" s="62">
        <f t="shared" si="38"/>
        <v>0</v>
      </c>
      <c r="CR16" s="62">
        <f t="shared" si="38"/>
        <v>0</v>
      </c>
      <c r="CS16" s="62">
        <f t="shared" si="38"/>
        <v>0</v>
      </c>
      <c r="CT16" s="62">
        <f t="shared" si="38"/>
        <v>0</v>
      </c>
      <c r="CU16" s="62">
        <f t="shared" si="38"/>
        <v>0</v>
      </c>
      <c r="CV16" s="62">
        <f t="shared" si="38"/>
        <v>0</v>
      </c>
      <c r="CW16" s="62">
        <f t="shared" si="38"/>
        <v>0</v>
      </c>
      <c r="CX16" s="62">
        <f t="shared" si="38"/>
        <v>0</v>
      </c>
      <c r="CY16" s="62">
        <f t="shared" si="38"/>
        <v>0</v>
      </c>
      <c r="CZ16" s="62">
        <f t="shared" si="38"/>
        <v>0</v>
      </c>
      <c r="DA16" s="62">
        <f t="shared" si="38"/>
        <v>0</v>
      </c>
      <c r="DB16" s="62">
        <f t="shared" si="38"/>
        <v>0</v>
      </c>
      <c r="DC16" s="62">
        <f t="shared" si="38"/>
        <v>0</v>
      </c>
      <c r="DD16" s="62">
        <f t="shared" si="38"/>
        <v>0</v>
      </c>
      <c r="DE16" s="62">
        <f t="shared" si="38"/>
        <v>0</v>
      </c>
      <c r="DF16" s="62">
        <f t="shared" si="38"/>
        <v>0</v>
      </c>
      <c r="DG16" s="62">
        <f t="shared" si="38"/>
        <v>0</v>
      </c>
      <c r="DH16" s="62">
        <f t="shared" si="38"/>
        <v>0</v>
      </c>
      <c r="DI16" s="62">
        <f t="shared" si="38"/>
        <v>0</v>
      </c>
      <c r="DJ16" s="62">
        <f t="shared" si="38"/>
        <v>0</v>
      </c>
      <c r="DK16" s="62">
        <f t="shared" si="38"/>
        <v>0</v>
      </c>
      <c r="DL16" s="62">
        <f t="shared" si="38"/>
        <v>0</v>
      </c>
      <c r="DM16" s="62">
        <f t="shared" si="38"/>
        <v>0</v>
      </c>
      <c r="DN16" s="62">
        <f t="shared" si="38"/>
        <v>0</v>
      </c>
      <c r="DO16" s="62">
        <f t="shared" si="38"/>
        <v>0</v>
      </c>
      <c r="DP16" s="62">
        <f t="shared" si="38"/>
        <v>0</v>
      </c>
      <c r="DQ16" s="62">
        <f t="shared" si="38"/>
        <v>0</v>
      </c>
      <c r="DR16" s="62">
        <f t="shared" si="38"/>
        <v>0</v>
      </c>
      <c r="DS16" s="62">
        <f t="shared" si="38"/>
        <v>0</v>
      </c>
      <c r="DT16" s="62">
        <f t="shared" si="38"/>
        <v>0</v>
      </c>
      <c r="DU16" s="62">
        <f t="shared" si="38"/>
        <v>0</v>
      </c>
      <c r="DV16" s="62">
        <f t="shared" si="38"/>
        <v>0</v>
      </c>
      <c r="DW16" s="62">
        <f t="shared" si="38"/>
        <v>0</v>
      </c>
      <c r="DX16" s="62">
        <f t="shared" si="38"/>
        <v>0</v>
      </c>
      <c r="DY16" s="62">
        <f t="shared" si="38"/>
        <v>0</v>
      </c>
      <c r="DZ16" s="62">
        <f t="shared" si="38"/>
        <v>0</v>
      </c>
      <c r="EA16" s="62">
        <f t="shared" si="38"/>
        <v>0</v>
      </c>
      <c r="EB16" s="62">
        <f t="shared" si="38"/>
        <v>0</v>
      </c>
      <c r="EC16" s="62">
        <f t="shared" si="38"/>
        <v>0</v>
      </c>
      <c r="ED16" s="62">
        <f t="shared" ref="ED16:GO16" si="39">ED17+ED23</f>
        <v>0</v>
      </c>
      <c r="EE16" s="62">
        <f t="shared" si="39"/>
        <v>0</v>
      </c>
      <c r="EF16" s="62">
        <f t="shared" si="39"/>
        <v>0</v>
      </c>
      <c r="EG16" s="62">
        <f t="shared" si="39"/>
        <v>0</v>
      </c>
      <c r="EH16" s="62">
        <f t="shared" si="39"/>
        <v>0</v>
      </c>
      <c r="EI16" s="62">
        <f t="shared" si="39"/>
        <v>0</v>
      </c>
      <c r="EJ16" s="62">
        <f t="shared" si="39"/>
        <v>0</v>
      </c>
      <c r="EK16" s="62">
        <f t="shared" si="39"/>
        <v>0</v>
      </c>
      <c r="EL16" s="62">
        <f t="shared" si="39"/>
        <v>0</v>
      </c>
      <c r="EM16" s="62">
        <f t="shared" si="39"/>
        <v>0</v>
      </c>
      <c r="EN16" s="62">
        <f t="shared" si="39"/>
        <v>0</v>
      </c>
      <c r="EO16" s="62">
        <f t="shared" si="39"/>
        <v>0</v>
      </c>
      <c r="EP16" s="62">
        <f t="shared" si="39"/>
        <v>0</v>
      </c>
      <c r="EQ16" s="62">
        <f t="shared" si="39"/>
        <v>0</v>
      </c>
      <c r="ER16" s="62">
        <f t="shared" si="39"/>
        <v>0</v>
      </c>
      <c r="ES16" s="62">
        <f t="shared" si="39"/>
        <v>0</v>
      </c>
      <c r="ET16" s="62">
        <f t="shared" si="39"/>
        <v>0</v>
      </c>
      <c r="EU16" s="62">
        <f t="shared" si="39"/>
        <v>0</v>
      </c>
      <c r="EV16" s="62">
        <f t="shared" si="39"/>
        <v>0</v>
      </c>
      <c r="EW16" s="62">
        <f t="shared" si="39"/>
        <v>0</v>
      </c>
      <c r="EX16" s="62">
        <f t="shared" si="39"/>
        <v>0</v>
      </c>
      <c r="EY16" s="62">
        <f t="shared" si="39"/>
        <v>0</v>
      </c>
      <c r="EZ16" s="62">
        <f t="shared" si="39"/>
        <v>0</v>
      </c>
      <c r="FA16" s="62">
        <f t="shared" si="39"/>
        <v>0</v>
      </c>
      <c r="FB16" s="62">
        <f t="shared" si="39"/>
        <v>0</v>
      </c>
      <c r="FC16" s="62">
        <f t="shared" si="39"/>
        <v>0</v>
      </c>
      <c r="FD16" s="62">
        <f t="shared" si="39"/>
        <v>0</v>
      </c>
      <c r="FE16" s="62">
        <f t="shared" si="39"/>
        <v>0</v>
      </c>
      <c r="FF16" s="62">
        <f t="shared" si="39"/>
        <v>0</v>
      </c>
      <c r="FG16" s="62">
        <f t="shared" si="39"/>
        <v>0</v>
      </c>
      <c r="FH16" s="62">
        <f t="shared" si="39"/>
        <v>0</v>
      </c>
      <c r="FI16" s="62">
        <f t="shared" si="39"/>
        <v>0</v>
      </c>
      <c r="FJ16" s="62">
        <f t="shared" si="39"/>
        <v>0</v>
      </c>
      <c r="FK16" s="62">
        <f t="shared" si="39"/>
        <v>0</v>
      </c>
      <c r="FL16" s="62">
        <f t="shared" si="39"/>
        <v>0</v>
      </c>
      <c r="FM16" s="62">
        <f t="shared" si="39"/>
        <v>0</v>
      </c>
      <c r="FN16" s="62">
        <f t="shared" si="39"/>
        <v>0</v>
      </c>
      <c r="FO16" s="62">
        <f t="shared" si="39"/>
        <v>0</v>
      </c>
      <c r="FP16" s="62">
        <f t="shared" si="39"/>
        <v>0</v>
      </c>
      <c r="FQ16" s="62">
        <f t="shared" si="39"/>
        <v>0</v>
      </c>
      <c r="FR16" s="62">
        <f t="shared" si="39"/>
        <v>0</v>
      </c>
      <c r="FS16" s="62">
        <f t="shared" si="39"/>
        <v>0</v>
      </c>
      <c r="FT16" s="62">
        <f t="shared" si="39"/>
        <v>0</v>
      </c>
      <c r="FU16" s="62">
        <f t="shared" si="39"/>
        <v>0</v>
      </c>
      <c r="FV16" s="62">
        <f t="shared" si="39"/>
        <v>0</v>
      </c>
      <c r="FW16" s="62">
        <f t="shared" si="39"/>
        <v>0</v>
      </c>
      <c r="FX16" s="62">
        <f t="shared" si="39"/>
        <v>0</v>
      </c>
      <c r="FY16" s="62">
        <f t="shared" si="39"/>
        <v>0</v>
      </c>
      <c r="FZ16" s="62">
        <f t="shared" si="39"/>
        <v>0</v>
      </c>
      <c r="GA16" s="62">
        <f t="shared" si="39"/>
        <v>0</v>
      </c>
      <c r="GB16" s="62">
        <f t="shared" si="39"/>
        <v>0</v>
      </c>
      <c r="GC16" s="62">
        <f t="shared" si="39"/>
        <v>0</v>
      </c>
      <c r="GD16" s="62">
        <f t="shared" si="39"/>
        <v>0</v>
      </c>
      <c r="GE16" s="62">
        <f t="shared" si="39"/>
        <v>0</v>
      </c>
      <c r="GF16" s="62">
        <f t="shared" si="39"/>
        <v>0</v>
      </c>
      <c r="GG16" s="62">
        <f t="shared" si="39"/>
        <v>0</v>
      </c>
      <c r="GH16" s="62">
        <f t="shared" si="39"/>
        <v>0</v>
      </c>
      <c r="GI16" s="62">
        <f t="shared" si="39"/>
        <v>0</v>
      </c>
      <c r="GJ16" s="62">
        <f t="shared" si="39"/>
        <v>0</v>
      </c>
      <c r="GK16" s="62">
        <f t="shared" si="39"/>
        <v>0</v>
      </c>
      <c r="GL16" s="62">
        <f t="shared" si="39"/>
        <v>0</v>
      </c>
      <c r="GM16" s="62">
        <f t="shared" si="39"/>
        <v>0</v>
      </c>
      <c r="GN16" s="62">
        <f t="shared" si="39"/>
        <v>0</v>
      </c>
      <c r="GO16" s="62">
        <f t="shared" si="39"/>
        <v>0</v>
      </c>
      <c r="GP16" s="62">
        <f t="shared" ref="GP16:JA16" si="40">GP17+GP23</f>
        <v>0</v>
      </c>
      <c r="GQ16" s="62">
        <f t="shared" si="40"/>
        <v>0</v>
      </c>
      <c r="GR16" s="62">
        <f t="shared" si="40"/>
        <v>0</v>
      </c>
      <c r="GS16" s="62">
        <f t="shared" si="40"/>
        <v>0</v>
      </c>
      <c r="GT16" s="62">
        <f t="shared" si="40"/>
        <v>0</v>
      </c>
      <c r="GU16" s="62">
        <f t="shared" si="40"/>
        <v>0</v>
      </c>
      <c r="GV16" s="62">
        <f t="shared" si="40"/>
        <v>0</v>
      </c>
      <c r="GW16" s="62">
        <f t="shared" si="40"/>
        <v>0</v>
      </c>
      <c r="GX16" s="62">
        <f t="shared" si="40"/>
        <v>0</v>
      </c>
      <c r="GY16" s="62">
        <f t="shared" si="40"/>
        <v>0</v>
      </c>
      <c r="GZ16" s="62">
        <f t="shared" si="40"/>
        <v>0</v>
      </c>
      <c r="HA16" s="62">
        <f t="shared" si="40"/>
        <v>0</v>
      </c>
      <c r="HB16" s="62">
        <f t="shared" si="40"/>
        <v>0</v>
      </c>
      <c r="HC16" s="62">
        <f t="shared" si="40"/>
        <v>0</v>
      </c>
      <c r="HD16" s="62">
        <f t="shared" si="40"/>
        <v>0</v>
      </c>
      <c r="HE16" s="62">
        <f t="shared" si="40"/>
        <v>0</v>
      </c>
      <c r="HF16" s="62">
        <f t="shared" si="40"/>
        <v>0</v>
      </c>
      <c r="HG16" s="62">
        <f t="shared" si="40"/>
        <v>0</v>
      </c>
      <c r="HH16" s="62">
        <f t="shared" si="40"/>
        <v>0</v>
      </c>
      <c r="HI16" s="62">
        <f t="shared" si="40"/>
        <v>0</v>
      </c>
      <c r="HJ16" s="62">
        <f t="shared" si="40"/>
        <v>0</v>
      </c>
      <c r="HK16" s="62">
        <f t="shared" si="40"/>
        <v>0</v>
      </c>
      <c r="HL16" s="62">
        <f t="shared" si="40"/>
        <v>0</v>
      </c>
      <c r="HM16" s="62">
        <f t="shared" si="40"/>
        <v>0</v>
      </c>
      <c r="HN16" s="62">
        <f t="shared" si="40"/>
        <v>0</v>
      </c>
      <c r="HO16" s="62">
        <f t="shared" si="40"/>
        <v>0</v>
      </c>
      <c r="HP16" s="62">
        <f t="shared" si="40"/>
        <v>0</v>
      </c>
      <c r="HQ16" s="62">
        <f t="shared" si="40"/>
        <v>0</v>
      </c>
      <c r="HR16" s="62">
        <f t="shared" si="40"/>
        <v>0</v>
      </c>
      <c r="HS16" s="62">
        <f t="shared" si="40"/>
        <v>0</v>
      </c>
      <c r="HT16" s="62">
        <f t="shared" si="40"/>
        <v>0</v>
      </c>
      <c r="HU16" s="62">
        <f t="shared" si="40"/>
        <v>0</v>
      </c>
      <c r="HV16" s="62">
        <f t="shared" si="40"/>
        <v>0</v>
      </c>
      <c r="HW16" s="62">
        <f t="shared" si="40"/>
        <v>0</v>
      </c>
      <c r="HX16" s="62">
        <f t="shared" si="40"/>
        <v>0</v>
      </c>
      <c r="HY16" s="62">
        <f t="shared" si="40"/>
        <v>0</v>
      </c>
      <c r="HZ16" s="62">
        <f t="shared" si="40"/>
        <v>0</v>
      </c>
      <c r="IA16" s="62">
        <f t="shared" si="40"/>
        <v>0</v>
      </c>
      <c r="IB16" s="62">
        <f t="shared" si="40"/>
        <v>0</v>
      </c>
      <c r="IC16" s="62">
        <f t="shared" si="40"/>
        <v>0</v>
      </c>
      <c r="ID16" s="62">
        <f t="shared" si="40"/>
        <v>0</v>
      </c>
      <c r="IE16" s="62">
        <f t="shared" si="40"/>
        <v>0</v>
      </c>
      <c r="IF16" s="62">
        <f t="shared" si="40"/>
        <v>0</v>
      </c>
      <c r="IG16" s="62">
        <f t="shared" si="40"/>
        <v>0</v>
      </c>
      <c r="IH16" s="62">
        <f t="shared" si="40"/>
        <v>0</v>
      </c>
      <c r="II16" s="62">
        <f t="shared" si="40"/>
        <v>0</v>
      </c>
      <c r="IJ16" s="62">
        <f t="shared" si="40"/>
        <v>0</v>
      </c>
      <c r="IK16" s="62">
        <f t="shared" si="40"/>
        <v>0</v>
      </c>
      <c r="IL16" s="62">
        <f t="shared" si="40"/>
        <v>0</v>
      </c>
      <c r="IM16" s="62">
        <f t="shared" si="40"/>
        <v>0</v>
      </c>
      <c r="IN16" s="62">
        <f t="shared" si="40"/>
        <v>0</v>
      </c>
      <c r="IO16" s="62">
        <f t="shared" si="40"/>
        <v>0</v>
      </c>
      <c r="IP16" s="62">
        <f t="shared" si="40"/>
        <v>0</v>
      </c>
      <c r="IQ16" s="62">
        <f t="shared" si="40"/>
        <v>0</v>
      </c>
      <c r="IR16" s="62">
        <f t="shared" si="40"/>
        <v>0</v>
      </c>
      <c r="IS16" s="62">
        <f t="shared" si="40"/>
        <v>0</v>
      </c>
      <c r="IT16" s="62">
        <f t="shared" si="40"/>
        <v>0</v>
      </c>
      <c r="IU16" s="62">
        <f t="shared" si="40"/>
        <v>0</v>
      </c>
      <c r="IV16" s="62">
        <f t="shared" si="40"/>
        <v>0</v>
      </c>
      <c r="IW16" s="62">
        <f t="shared" si="40"/>
        <v>0</v>
      </c>
      <c r="IX16" s="62">
        <f t="shared" si="40"/>
        <v>0</v>
      </c>
      <c r="IY16" s="62">
        <f t="shared" si="40"/>
        <v>0</v>
      </c>
      <c r="IZ16" s="62">
        <f t="shared" si="40"/>
        <v>0</v>
      </c>
      <c r="JA16" s="62">
        <f t="shared" si="40"/>
        <v>0</v>
      </c>
      <c r="JB16" s="62">
        <f t="shared" ref="JB16:LM16" si="41">JB17+JB23</f>
        <v>0</v>
      </c>
      <c r="JC16" s="62">
        <f t="shared" si="41"/>
        <v>0</v>
      </c>
      <c r="JD16" s="62">
        <f t="shared" si="41"/>
        <v>0</v>
      </c>
      <c r="JE16" s="62">
        <f t="shared" si="41"/>
        <v>0</v>
      </c>
      <c r="JF16" s="62">
        <f t="shared" si="41"/>
        <v>0</v>
      </c>
      <c r="JG16" s="62">
        <f t="shared" si="41"/>
        <v>0</v>
      </c>
      <c r="JH16" s="62">
        <f t="shared" si="41"/>
        <v>0</v>
      </c>
      <c r="JI16" s="62">
        <f t="shared" si="41"/>
        <v>0</v>
      </c>
      <c r="JJ16" s="62">
        <f t="shared" si="41"/>
        <v>0</v>
      </c>
      <c r="JK16" s="62">
        <f t="shared" si="41"/>
        <v>0</v>
      </c>
      <c r="JL16" s="62">
        <f t="shared" si="41"/>
        <v>0</v>
      </c>
      <c r="JM16" s="62">
        <f t="shared" si="41"/>
        <v>0</v>
      </c>
      <c r="JN16" s="62">
        <f t="shared" si="41"/>
        <v>0</v>
      </c>
      <c r="JO16" s="62">
        <f t="shared" si="41"/>
        <v>0</v>
      </c>
      <c r="JP16" s="62">
        <f t="shared" si="41"/>
        <v>0</v>
      </c>
      <c r="JQ16" s="62">
        <f t="shared" si="41"/>
        <v>0</v>
      </c>
      <c r="JR16" s="62">
        <f t="shared" si="41"/>
        <v>0</v>
      </c>
      <c r="JS16" s="62">
        <f t="shared" si="41"/>
        <v>0</v>
      </c>
      <c r="JT16" s="62">
        <f t="shared" si="41"/>
        <v>0</v>
      </c>
      <c r="JU16" s="62">
        <f t="shared" si="41"/>
        <v>0</v>
      </c>
      <c r="JV16" s="62">
        <f t="shared" si="41"/>
        <v>0</v>
      </c>
      <c r="JW16" s="62">
        <f t="shared" si="41"/>
        <v>0</v>
      </c>
      <c r="JX16" s="62">
        <f t="shared" si="41"/>
        <v>0</v>
      </c>
      <c r="JY16" s="62">
        <f t="shared" si="41"/>
        <v>0</v>
      </c>
      <c r="JZ16" s="62">
        <f t="shared" si="41"/>
        <v>0</v>
      </c>
      <c r="KA16" s="62">
        <f t="shared" si="41"/>
        <v>0</v>
      </c>
      <c r="KB16" s="62">
        <f t="shared" si="41"/>
        <v>0</v>
      </c>
      <c r="KC16" s="62">
        <f t="shared" si="41"/>
        <v>0</v>
      </c>
      <c r="KD16" s="62">
        <f t="shared" si="41"/>
        <v>0</v>
      </c>
      <c r="KE16" s="62">
        <f t="shared" si="41"/>
        <v>0</v>
      </c>
      <c r="KF16" s="62">
        <f t="shared" si="41"/>
        <v>0</v>
      </c>
      <c r="KG16" s="62">
        <f t="shared" si="41"/>
        <v>0</v>
      </c>
      <c r="KH16" s="62">
        <f t="shared" si="41"/>
        <v>0</v>
      </c>
      <c r="KI16" s="62">
        <f t="shared" si="41"/>
        <v>0</v>
      </c>
      <c r="KJ16" s="62">
        <f t="shared" si="41"/>
        <v>0</v>
      </c>
      <c r="KK16" s="62">
        <f t="shared" si="41"/>
        <v>0</v>
      </c>
      <c r="KL16" s="62">
        <f t="shared" si="41"/>
        <v>0</v>
      </c>
      <c r="KM16" s="62">
        <f t="shared" si="41"/>
        <v>0</v>
      </c>
      <c r="KN16" s="62">
        <f t="shared" si="41"/>
        <v>0</v>
      </c>
      <c r="KO16" s="62">
        <f t="shared" si="41"/>
        <v>0</v>
      </c>
      <c r="KP16" s="62">
        <f t="shared" si="41"/>
        <v>0</v>
      </c>
      <c r="KQ16" s="62">
        <f t="shared" si="41"/>
        <v>0</v>
      </c>
      <c r="KR16" s="62">
        <f t="shared" si="41"/>
        <v>0</v>
      </c>
      <c r="KS16" s="62">
        <f t="shared" si="41"/>
        <v>0</v>
      </c>
      <c r="KT16" s="62">
        <f t="shared" si="41"/>
        <v>0</v>
      </c>
      <c r="KU16" s="62">
        <f t="shared" si="41"/>
        <v>0</v>
      </c>
      <c r="KV16" s="62">
        <f t="shared" si="41"/>
        <v>0</v>
      </c>
      <c r="KW16" s="62">
        <f t="shared" si="41"/>
        <v>0</v>
      </c>
      <c r="KX16" s="62">
        <f t="shared" si="41"/>
        <v>0</v>
      </c>
      <c r="KY16" s="62">
        <f t="shared" si="41"/>
        <v>0</v>
      </c>
      <c r="KZ16" s="62">
        <f t="shared" si="41"/>
        <v>0</v>
      </c>
      <c r="LA16" s="62">
        <f t="shared" si="41"/>
        <v>0</v>
      </c>
      <c r="LB16" s="62">
        <f t="shared" si="41"/>
        <v>0</v>
      </c>
      <c r="LC16" s="62">
        <f t="shared" si="41"/>
        <v>0</v>
      </c>
      <c r="LD16" s="62">
        <f t="shared" si="41"/>
        <v>0</v>
      </c>
      <c r="LE16" s="62">
        <f t="shared" si="41"/>
        <v>0</v>
      </c>
      <c r="LF16" s="62">
        <f t="shared" si="41"/>
        <v>0</v>
      </c>
      <c r="LG16" s="62">
        <f t="shared" si="41"/>
        <v>0</v>
      </c>
      <c r="LH16" s="62">
        <f t="shared" si="41"/>
        <v>0</v>
      </c>
      <c r="LI16" s="62">
        <f t="shared" si="41"/>
        <v>0</v>
      </c>
      <c r="LJ16" s="62">
        <f t="shared" si="41"/>
        <v>0</v>
      </c>
      <c r="LK16" s="62">
        <f t="shared" si="41"/>
        <v>0</v>
      </c>
      <c r="LL16" s="62">
        <f t="shared" si="41"/>
        <v>0</v>
      </c>
      <c r="LM16" s="62">
        <f t="shared" si="41"/>
        <v>0</v>
      </c>
      <c r="LN16" s="62">
        <f t="shared" ref="LN16:ND16" si="42">LN17+LN23</f>
        <v>0</v>
      </c>
      <c r="LO16" s="62">
        <f t="shared" si="42"/>
        <v>0</v>
      </c>
      <c r="LP16" s="62">
        <f t="shared" si="42"/>
        <v>0</v>
      </c>
      <c r="LQ16" s="62">
        <f t="shared" si="42"/>
        <v>0</v>
      </c>
      <c r="LR16" s="62">
        <f t="shared" si="42"/>
        <v>0</v>
      </c>
      <c r="LS16" s="62">
        <f t="shared" si="42"/>
        <v>0</v>
      </c>
      <c r="LT16" s="62">
        <f t="shared" si="42"/>
        <v>0</v>
      </c>
      <c r="LU16" s="62">
        <f t="shared" si="42"/>
        <v>0</v>
      </c>
      <c r="LV16" s="62">
        <f t="shared" si="42"/>
        <v>0</v>
      </c>
      <c r="LW16" s="62">
        <f t="shared" si="42"/>
        <v>0</v>
      </c>
      <c r="LX16" s="62">
        <f t="shared" si="42"/>
        <v>0</v>
      </c>
      <c r="LY16" s="62">
        <f t="shared" si="42"/>
        <v>0</v>
      </c>
      <c r="LZ16" s="62">
        <f t="shared" si="42"/>
        <v>0</v>
      </c>
      <c r="MA16" s="62">
        <f t="shared" si="42"/>
        <v>0</v>
      </c>
      <c r="MB16" s="62">
        <f t="shared" si="42"/>
        <v>0</v>
      </c>
      <c r="MC16" s="62">
        <f t="shared" si="42"/>
        <v>0</v>
      </c>
      <c r="MD16" s="62">
        <f t="shared" si="42"/>
        <v>0</v>
      </c>
      <c r="ME16" s="62">
        <f t="shared" si="42"/>
        <v>0</v>
      </c>
      <c r="MF16" s="62">
        <f t="shared" si="42"/>
        <v>0</v>
      </c>
      <c r="MG16" s="62">
        <f t="shared" si="42"/>
        <v>0</v>
      </c>
      <c r="MH16" s="62">
        <f t="shared" si="42"/>
        <v>0</v>
      </c>
      <c r="MI16" s="62">
        <f t="shared" si="42"/>
        <v>0</v>
      </c>
      <c r="MJ16" s="62">
        <f t="shared" si="42"/>
        <v>0</v>
      </c>
      <c r="MK16" s="62">
        <f t="shared" si="42"/>
        <v>0</v>
      </c>
      <c r="ML16" s="62">
        <f t="shared" si="42"/>
        <v>0</v>
      </c>
      <c r="MM16" s="62">
        <f t="shared" si="42"/>
        <v>0</v>
      </c>
      <c r="MN16" s="62">
        <f t="shared" si="42"/>
        <v>0</v>
      </c>
      <c r="MO16" s="62">
        <f t="shared" si="42"/>
        <v>0</v>
      </c>
      <c r="MP16" s="62">
        <f t="shared" si="42"/>
        <v>0</v>
      </c>
      <c r="MQ16" s="62">
        <f t="shared" si="42"/>
        <v>0</v>
      </c>
      <c r="MR16" s="62">
        <f t="shared" si="42"/>
        <v>0</v>
      </c>
      <c r="MS16" s="62">
        <f t="shared" si="42"/>
        <v>0</v>
      </c>
      <c r="MT16" s="62">
        <f t="shared" si="42"/>
        <v>0</v>
      </c>
      <c r="MU16" s="62">
        <f t="shared" si="42"/>
        <v>0</v>
      </c>
      <c r="MV16" s="62">
        <f t="shared" si="42"/>
        <v>0</v>
      </c>
      <c r="MW16" s="62">
        <f t="shared" si="42"/>
        <v>0</v>
      </c>
      <c r="MX16" s="62">
        <f t="shared" si="42"/>
        <v>0</v>
      </c>
      <c r="MY16" s="62">
        <f t="shared" si="42"/>
        <v>0</v>
      </c>
      <c r="MZ16" s="62">
        <f t="shared" si="42"/>
        <v>0</v>
      </c>
      <c r="NA16" s="62">
        <f t="shared" si="42"/>
        <v>0</v>
      </c>
      <c r="NB16" s="62">
        <f t="shared" si="42"/>
        <v>0</v>
      </c>
      <c r="NC16" s="62">
        <f t="shared" si="42"/>
        <v>0</v>
      </c>
      <c r="ND16" s="62">
        <f t="shared" si="42"/>
        <v>0</v>
      </c>
    </row>
    <row r="17" spans="1:368" s="58" customFormat="1" x14ac:dyDescent="0.35">
      <c r="A17" s="65" t="s">
        <v>0</v>
      </c>
      <c r="D17" s="62"/>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c r="IW17" s="63"/>
      <c r="IX17" s="63"/>
      <c r="IY17" s="63"/>
      <c r="IZ17" s="63"/>
      <c r="JA17" s="63"/>
      <c r="JB17" s="63"/>
      <c r="JC17" s="63"/>
      <c r="JD17" s="63"/>
      <c r="JE17" s="63"/>
      <c r="JF17" s="63"/>
      <c r="JG17" s="63"/>
      <c r="JH17" s="63"/>
      <c r="JI17" s="63"/>
      <c r="JJ17" s="63"/>
      <c r="JK17" s="63"/>
      <c r="JL17" s="63"/>
      <c r="JM17" s="63"/>
      <c r="JN17" s="63"/>
      <c r="JO17" s="63"/>
      <c r="JP17" s="63"/>
      <c r="JQ17" s="63"/>
      <c r="JR17" s="63"/>
      <c r="JS17" s="63"/>
      <c r="JT17" s="63"/>
      <c r="JU17" s="63"/>
      <c r="JV17" s="63"/>
      <c r="JW17" s="63"/>
      <c r="JX17" s="63"/>
      <c r="JY17" s="63"/>
      <c r="JZ17" s="63"/>
      <c r="KA17" s="63"/>
      <c r="KB17" s="63"/>
      <c r="KC17" s="63"/>
      <c r="KD17" s="63"/>
      <c r="KE17" s="63"/>
      <c r="KF17" s="63"/>
      <c r="KG17" s="63"/>
      <c r="KH17" s="63"/>
      <c r="KI17" s="63"/>
      <c r="KJ17" s="63"/>
      <c r="KK17" s="63"/>
      <c r="KL17" s="63"/>
      <c r="KM17" s="63"/>
      <c r="KN17" s="63"/>
      <c r="KO17" s="63"/>
      <c r="KP17" s="63"/>
      <c r="KQ17" s="63"/>
      <c r="KR17" s="63"/>
      <c r="KS17" s="63"/>
      <c r="KT17" s="63"/>
      <c r="KU17" s="63"/>
      <c r="KV17" s="63"/>
      <c r="KW17" s="63"/>
      <c r="KX17" s="63"/>
      <c r="KY17" s="63"/>
      <c r="KZ17" s="63"/>
      <c r="LA17" s="63"/>
      <c r="LB17" s="63"/>
      <c r="LC17" s="63"/>
      <c r="LD17" s="63"/>
      <c r="LE17" s="63"/>
      <c r="LF17" s="63"/>
      <c r="LG17" s="63"/>
      <c r="LH17" s="63"/>
      <c r="LI17" s="63"/>
      <c r="LJ17" s="63"/>
      <c r="LK17" s="63"/>
      <c r="LL17" s="63"/>
      <c r="LM17" s="63"/>
      <c r="LN17" s="63"/>
      <c r="LO17" s="63"/>
      <c r="LP17" s="63"/>
      <c r="LQ17" s="63"/>
      <c r="LR17" s="63"/>
      <c r="LS17" s="63"/>
      <c r="LT17" s="63"/>
      <c r="LU17" s="63"/>
      <c r="LV17" s="63"/>
      <c r="LW17" s="63"/>
      <c r="LX17" s="63"/>
      <c r="LY17" s="63"/>
      <c r="LZ17" s="63"/>
      <c r="MA17" s="63"/>
      <c r="MB17" s="63"/>
      <c r="MC17" s="63"/>
      <c r="MD17" s="63"/>
      <c r="ME17" s="63"/>
      <c r="MF17" s="63"/>
      <c r="MG17" s="63"/>
      <c r="MH17" s="63"/>
      <c r="MI17" s="63"/>
      <c r="MJ17" s="63"/>
      <c r="MK17" s="63"/>
      <c r="ML17" s="63"/>
      <c r="MM17" s="63"/>
      <c r="MN17" s="63"/>
      <c r="MO17" s="63"/>
      <c r="MP17" s="63"/>
      <c r="MQ17" s="63"/>
      <c r="MR17" s="63"/>
      <c r="MS17" s="63"/>
      <c r="MT17" s="63"/>
      <c r="MU17" s="63"/>
      <c r="MV17" s="63"/>
      <c r="MW17" s="63"/>
      <c r="MX17" s="63"/>
      <c r="MY17" s="63"/>
      <c r="MZ17" s="63"/>
      <c r="NA17" s="63"/>
      <c r="NB17" s="63"/>
      <c r="NC17" s="63"/>
      <c r="ND17" s="63"/>
    </row>
    <row r="18" spans="1:368" s="58" customFormat="1" x14ac:dyDescent="0.35">
      <c r="A18" s="65" t="s">
        <v>1</v>
      </c>
      <c r="D18" s="62"/>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c r="DE18" s="63"/>
      <c r="DF18" s="63"/>
      <c r="DG18" s="63"/>
      <c r="DH18" s="63"/>
      <c r="DI18" s="63"/>
      <c r="DJ18" s="63"/>
      <c r="DK18" s="63"/>
      <c r="DL18" s="63"/>
      <c r="DM18" s="63"/>
      <c r="DN18" s="63"/>
      <c r="DO18" s="63"/>
      <c r="DP18" s="63"/>
      <c r="DQ18" s="63"/>
      <c r="DR18" s="63"/>
      <c r="DS18" s="63"/>
      <c r="DT18" s="63"/>
      <c r="DU18" s="63"/>
      <c r="DV18" s="63"/>
      <c r="DW18" s="63"/>
      <c r="DX18" s="63"/>
      <c r="DY18" s="63"/>
      <c r="DZ18" s="63"/>
      <c r="EA18" s="63"/>
      <c r="EB18" s="63"/>
      <c r="EC18" s="63"/>
      <c r="ED18" s="63"/>
      <c r="EE18" s="63"/>
      <c r="EF18" s="63"/>
      <c r="EG18" s="63"/>
      <c r="EH18" s="63"/>
      <c r="EI18" s="63"/>
      <c r="EJ18" s="63"/>
      <c r="EK18" s="63"/>
      <c r="EL18" s="63"/>
      <c r="EM18" s="63"/>
      <c r="EN18" s="63"/>
      <c r="EO18" s="63"/>
      <c r="EP18" s="63"/>
      <c r="EQ18" s="63"/>
      <c r="ER18" s="63"/>
      <c r="ES18" s="63"/>
      <c r="ET18" s="63"/>
      <c r="EU18" s="63"/>
      <c r="EV18" s="63"/>
      <c r="EW18" s="63"/>
      <c r="EX18" s="63"/>
      <c r="EY18" s="63"/>
      <c r="EZ18" s="63"/>
      <c r="FA18" s="63"/>
      <c r="FB18" s="63"/>
      <c r="FC18" s="63"/>
      <c r="FD18" s="63"/>
      <c r="FE18" s="63"/>
      <c r="FF18" s="63"/>
      <c r="FG18" s="63"/>
      <c r="FH18" s="63"/>
      <c r="FI18" s="63"/>
      <c r="FJ18" s="63"/>
      <c r="FK18" s="63"/>
      <c r="FL18" s="63"/>
      <c r="FM18" s="63"/>
      <c r="FN18" s="63"/>
      <c r="FO18" s="63"/>
      <c r="FP18" s="63"/>
      <c r="FQ18" s="63"/>
      <c r="FR18" s="63"/>
      <c r="FS18" s="63"/>
      <c r="FT18" s="63"/>
      <c r="FU18" s="63"/>
      <c r="FV18" s="63"/>
      <c r="FW18" s="63"/>
      <c r="FX18" s="63"/>
      <c r="FY18" s="63"/>
      <c r="FZ18" s="63"/>
      <c r="GA18" s="63"/>
      <c r="GB18" s="63"/>
      <c r="GC18" s="63"/>
      <c r="GD18" s="63"/>
      <c r="GE18" s="63"/>
      <c r="GF18" s="63"/>
      <c r="GG18" s="63"/>
      <c r="GH18" s="63"/>
      <c r="GI18" s="63"/>
      <c r="GJ18" s="63"/>
      <c r="GK18" s="63"/>
      <c r="GL18" s="63"/>
      <c r="GM18" s="63"/>
      <c r="GN18" s="63"/>
      <c r="GO18" s="63"/>
      <c r="GP18" s="63"/>
      <c r="GQ18" s="63"/>
      <c r="GR18" s="63"/>
      <c r="GS18" s="63"/>
      <c r="GT18" s="63"/>
      <c r="GU18" s="63"/>
      <c r="GV18" s="63"/>
      <c r="GW18" s="63"/>
      <c r="GX18" s="63"/>
      <c r="GY18" s="63"/>
      <c r="GZ18" s="63"/>
      <c r="HA18" s="63"/>
      <c r="HB18" s="63"/>
      <c r="HC18" s="63"/>
      <c r="HD18" s="63"/>
      <c r="HE18" s="63"/>
      <c r="HF18" s="63"/>
      <c r="HG18" s="63"/>
      <c r="HH18" s="63"/>
      <c r="HI18" s="63"/>
      <c r="HJ18" s="63"/>
      <c r="HK18" s="63"/>
      <c r="HL18" s="63"/>
      <c r="HM18" s="63"/>
      <c r="HN18" s="63"/>
      <c r="HO18" s="63"/>
      <c r="HP18" s="63"/>
      <c r="HQ18" s="63"/>
      <c r="HR18" s="63"/>
      <c r="HS18" s="63"/>
      <c r="HT18" s="63"/>
      <c r="HU18" s="63"/>
      <c r="HV18" s="63"/>
      <c r="HW18" s="63"/>
      <c r="HX18" s="63"/>
      <c r="HY18" s="63"/>
      <c r="HZ18" s="63"/>
      <c r="IA18" s="63"/>
      <c r="IB18" s="63"/>
      <c r="IC18" s="63"/>
      <c r="ID18" s="63"/>
      <c r="IE18" s="63"/>
      <c r="IF18" s="63"/>
      <c r="IG18" s="63"/>
      <c r="IH18" s="63"/>
      <c r="II18" s="63"/>
      <c r="IJ18" s="63"/>
      <c r="IK18" s="63"/>
      <c r="IL18" s="63"/>
      <c r="IM18" s="63"/>
      <c r="IN18" s="63"/>
      <c r="IO18" s="63"/>
      <c r="IP18" s="63"/>
      <c r="IQ18" s="63"/>
      <c r="IR18" s="63"/>
      <c r="IS18" s="63"/>
      <c r="IT18" s="63"/>
      <c r="IU18" s="63"/>
      <c r="IV18" s="63"/>
      <c r="IW18" s="63"/>
      <c r="IX18" s="63"/>
      <c r="IY18" s="63"/>
      <c r="IZ18" s="63"/>
      <c r="JA18" s="63"/>
      <c r="JB18" s="63"/>
      <c r="JC18" s="63"/>
      <c r="JD18" s="63"/>
      <c r="JE18" s="63"/>
      <c r="JF18" s="63"/>
      <c r="JG18" s="63"/>
      <c r="JH18" s="63"/>
      <c r="JI18" s="63"/>
      <c r="JJ18" s="63"/>
      <c r="JK18" s="63"/>
      <c r="JL18" s="63"/>
      <c r="JM18" s="63"/>
      <c r="JN18" s="63"/>
      <c r="JO18" s="63"/>
      <c r="JP18" s="63"/>
      <c r="JQ18" s="63"/>
      <c r="JR18" s="63"/>
      <c r="JS18" s="63"/>
      <c r="JT18" s="63"/>
      <c r="JU18" s="63"/>
      <c r="JV18" s="63"/>
      <c r="JW18" s="63"/>
      <c r="JX18" s="63"/>
      <c r="JY18" s="63"/>
      <c r="JZ18" s="63"/>
      <c r="KA18" s="63"/>
      <c r="KB18" s="63"/>
      <c r="KC18" s="63"/>
      <c r="KD18" s="63"/>
      <c r="KE18" s="63"/>
      <c r="KF18" s="63"/>
      <c r="KG18" s="63"/>
      <c r="KH18" s="63"/>
      <c r="KI18" s="63"/>
      <c r="KJ18" s="63"/>
      <c r="KK18" s="63"/>
      <c r="KL18" s="63"/>
      <c r="KM18" s="63"/>
      <c r="KN18" s="63"/>
      <c r="KO18" s="63"/>
      <c r="KP18" s="63"/>
      <c r="KQ18" s="63"/>
      <c r="KR18" s="63"/>
      <c r="KS18" s="63"/>
      <c r="KT18" s="63"/>
      <c r="KU18" s="63"/>
      <c r="KV18" s="63"/>
      <c r="KW18" s="63"/>
      <c r="KX18" s="63"/>
      <c r="KY18" s="63"/>
      <c r="KZ18" s="63"/>
      <c r="LA18" s="63"/>
      <c r="LB18" s="63"/>
      <c r="LC18" s="63"/>
      <c r="LD18" s="63"/>
      <c r="LE18" s="63"/>
      <c r="LF18" s="63"/>
      <c r="LG18" s="63"/>
      <c r="LH18" s="63"/>
      <c r="LI18" s="63"/>
      <c r="LJ18" s="63"/>
      <c r="LK18" s="63"/>
      <c r="LL18" s="63"/>
      <c r="LM18" s="63"/>
      <c r="LN18" s="63"/>
      <c r="LO18" s="63"/>
      <c r="LP18" s="63"/>
      <c r="LQ18" s="63"/>
      <c r="LR18" s="63"/>
      <c r="LS18" s="63"/>
      <c r="LT18" s="63"/>
      <c r="LU18" s="63"/>
      <c r="LV18" s="63"/>
      <c r="LW18" s="63"/>
      <c r="LX18" s="63"/>
      <c r="LY18" s="63"/>
      <c r="LZ18" s="63"/>
      <c r="MA18" s="63"/>
      <c r="MB18" s="63"/>
      <c r="MC18" s="63"/>
      <c r="MD18" s="63"/>
      <c r="ME18" s="63"/>
      <c r="MF18" s="63"/>
      <c r="MG18" s="63"/>
      <c r="MH18" s="63"/>
      <c r="MI18" s="63"/>
      <c r="MJ18" s="63"/>
      <c r="MK18" s="63"/>
      <c r="ML18" s="63"/>
      <c r="MM18" s="63"/>
      <c r="MN18" s="63"/>
      <c r="MO18" s="63"/>
      <c r="MP18" s="63"/>
      <c r="MQ18" s="63"/>
      <c r="MR18" s="63"/>
      <c r="MS18" s="63"/>
      <c r="MT18" s="63"/>
      <c r="MU18" s="63"/>
      <c r="MV18" s="63"/>
      <c r="MW18" s="63"/>
      <c r="MX18" s="63"/>
      <c r="MY18" s="63"/>
      <c r="MZ18" s="63"/>
      <c r="NA18" s="63"/>
      <c r="NB18" s="63"/>
      <c r="NC18" s="63"/>
      <c r="ND18" s="63"/>
    </row>
    <row r="19" spans="1:368" s="58" customFormat="1" x14ac:dyDescent="0.35">
      <c r="A19" s="65" t="s">
        <v>2</v>
      </c>
      <c r="D19" s="62"/>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c r="EY19" s="63"/>
      <c r="EZ19" s="63"/>
      <c r="FA19" s="63"/>
      <c r="FB19" s="63"/>
      <c r="FC19" s="63"/>
      <c r="FD19" s="63"/>
      <c r="FE19" s="63"/>
      <c r="FF19" s="63"/>
      <c r="FG19" s="63"/>
      <c r="FH19" s="63"/>
      <c r="FI19" s="63"/>
      <c r="FJ19" s="63"/>
      <c r="FK19" s="63"/>
      <c r="FL19" s="63"/>
      <c r="FM19" s="63"/>
      <c r="FN19" s="63"/>
      <c r="FO19" s="63"/>
      <c r="FP19" s="63"/>
      <c r="FQ19" s="63"/>
      <c r="FR19" s="63"/>
      <c r="FS19" s="63"/>
      <c r="FT19" s="63"/>
      <c r="FU19" s="63"/>
      <c r="FV19" s="63"/>
      <c r="FW19" s="63"/>
      <c r="FX19" s="63"/>
      <c r="FY19" s="63"/>
      <c r="FZ19" s="63"/>
      <c r="GA19" s="63"/>
      <c r="GB19" s="63"/>
      <c r="GC19" s="63"/>
      <c r="GD19" s="63"/>
      <c r="GE19" s="63"/>
      <c r="GF19" s="63"/>
      <c r="GG19" s="63"/>
      <c r="GH19" s="63"/>
      <c r="GI19" s="63"/>
      <c r="GJ19" s="63"/>
      <c r="GK19" s="63"/>
      <c r="GL19" s="63"/>
      <c r="GM19" s="63"/>
      <c r="GN19" s="63"/>
      <c r="GO19" s="63"/>
      <c r="GP19" s="63"/>
      <c r="GQ19" s="63"/>
      <c r="GR19" s="63"/>
      <c r="GS19" s="63"/>
      <c r="GT19" s="63"/>
      <c r="GU19" s="63"/>
      <c r="GV19" s="63"/>
      <c r="GW19" s="63"/>
      <c r="GX19" s="63"/>
      <c r="GY19" s="63"/>
      <c r="GZ19" s="63"/>
      <c r="HA19" s="63"/>
      <c r="HB19" s="63"/>
      <c r="HC19" s="63"/>
      <c r="HD19" s="63"/>
      <c r="HE19" s="63"/>
      <c r="HF19" s="63"/>
      <c r="HG19" s="63"/>
      <c r="HH19" s="63"/>
      <c r="HI19" s="63"/>
      <c r="HJ19" s="63"/>
      <c r="HK19" s="63"/>
      <c r="HL19" s="63"/>
      <c r="HM19" s="63"/>
      <c r="HN19" s="63"/>
      <c r="HO19" s="63"/>
      <c r="HP19" s="63"/>
      <c r="HQ19" s="63"/>
      <c r="HR19" s="63"/>
      <c r="HS19" s="63"/>
      <c r="HT19" s="63"/>
      <c r="HU19" s="63"/>
      <c r="HV19" s="63"/>
      <c r="HW19" s="63"/>
      <c r="HX19" s="63"/>
      <c r="HY19" s="63"/>
      <c r="HZ19" s="63"/>
      <c r="IA19" s="63"/>
      <c r="IB19" s="63"/>
      <c r="IC19" s="63"/>
      <c r="ID19" s="63"/>
      <c r="IE19" s="63"/>
      <c r="IF19" s="63"/>
      <c r="IG19" s="63"/>
      <c r="IH19" s="63"/>
      <c r="II19" s="63"/>
      <c r="IJ19" s="63"/>
      <c r="IK19" s="63"/>
      <c r="IL19" s="63"/>
      <c r="IM19" s="63"/>
      <c r="IN19" s="63"/>
      <c r="IO19" s="63"/>
      <c r="IP19" s="63"/>
      <c r="IQ19" s="63"/>
      <c r="IR19" s="63"/>
      <c r="IS19" s="63"/>
      <c r="IT19" s="63"/>
      <c r="IU19" s="63"/>
      <c r="IV19" s="63"/>
      <c r="IW19" s="63"/>
      <c r="IX19" s="63"/>
      <c r="IY19" s="63"/>
      <c r="IZ19" s="63"/>
      <c r="JA19" s="63"/>
      <c r="JB19" s="63"/>
      <c r="JC19" s="63"/>
      <c r="JD19" s="63"/>
      <c r="JE19" s="63"/>
      <c r="JF19" s="63"/>
      <c r="JG19" s="63"/>
      <c r="JH19" s="63"/>
      <c r="JI19" s="63"/>
      <c r="JJ19" s="63"/>
      <c r="JK19" s="63"/>
      <c r="JL19" s="63"/>
      <c r="JM19" s="63"/>
      <c r="JN19" s="63"/>
      <c r="JO19" s="63"/>
      <c r="JP19" s="63"/>
      <c r="JQ19" s="63"/>
      <c r="JR19" s="63"/>
      <c r="JS19" s="63"/>
      <c r="JT19" s="63"/>
      <c r="JU19" s="63"/>
      <c r="JV19" s="63"/>
      <c r="JW19" s="63"/>
      <c r="JX19" s="63"/>
      <c r="JY19" s="63"/>
      <c r="JZ19" s="63"/>
      <c r="KA19" s="63"/>
      <c r="KB19" s="63"/>
      <c r="KC19" s="63"/>
      <c r="KD19" s="63"/>
      <c r="KE19" s="63"/>
      <c r="KF19" s="63"/>
      <c r="KG19" s="63"/>
      <c r="KH19" s="63"/>
      <c r="KI19" s="63"/>
      <c r="KJ19" s="63"/>
      <c r="KK19" s="63"/>
      <c r="KL19" s="63"/>
      <c r="KM19" s="63"/>
      <c r="KN19" s="63"/>
      <c r="KO19" s="63"/>
      <c r="KP19" s="63"/>
      <c r="KQ19" s="63"/>
      <c r="KR19" s="63"/>
      <c r="KS19" s="63"/>
      <c r="KT19" s="63"/>
      <c r="KU19" s="63"/>
      <c r="KV19" s="63"/>
      <c r="KW19" s="63"/>
      <c r="KX19" s="63"/>
      <c r="KY19" s="63"/>
      <c r="KZ19" s="63"/>
      <c r="LA19" s="63"/>
      <c r="LB19" s="63"/>
      <c r="LC19" s="63"/>
      <c r="LD19" s="63"/>
      <c r="LE19" s="63"/>
      <c r="LF19" s="63"/>
      <c r="LG19" s="63"/>
      <c r="LH19" s="63"/>
      <c r="LI19" s="63"/>
      <c r="LJ19" s="63"/>
      <c r="LK19" s="63"/>
      <c r="LL19" s="63"/>
      <c r="LM19" s="63"/>
      <c r="LN19" s="63"/>
      <c r="LO19" s="63"/>
      <c r="LP19" s="63"/>
      <c r="LQ19" s="63"/>
      <c r="LR19" s="63"/>
      <c r="LS19" s="63"/>
      <c r="LT19" s="63"/>
      <c r="LU19" s="63"/>
      <c r="LV19" s="63"/>
      <c r="LW19" s="63"/>
      <c r="LX19" s="63"/>
      <c r="LY19" s="63"/>
      <c r="LZ19" s="63"/>
      <c r="MA19" s="63"/>
      <c r="MB19" s="63"/>
      <c r="MC19" s="63"/>
      <c r="MD19" s="63"/>
      <c r="ME19" s="63"/>
      <c r="MF19" s="63"/>
      <c r="MG19" s="63"/>
      <c r="MH19" s="63"/>
      <c r="MI19" s="63"/>
      <c r="MJ19" s="63"/>
      <c r="MK19" s="63"/>
      <c r="ML19" s="63"/>
      <c r="MM19" s="63"/>
      <c r="MN19" s="63"/>
      <c r="MO19" s="63"/>
      <c r="MP19" s="63"/>
      <c r="MQ19" s="63"/>
      <c r="MR19" s="63"/>
      <c r="MS19" s="63"/>
      <c r="MT19" s="63"/>
      <c r="MU19" s="63"/>
      <c r="MV19" s="63"/>
      <c r="MW19" s="63"/>
      <c r="MX19" s="63"/>
      <c r="MY19" s="63"/>
      <c r="MZ19" s="63"/>
      <c r="NA19" s="63"/>
      <c r="NB19" s="63"/>
      <c r="NC19" s="63"/>
      <c r="ND19" s="63"/>
    </row>
    <row r="20" spans="1:368" s="58" customFormat="1" x14ac:dyDescent="0.35">
      <c r="A20" s="66" t="s">
        <v>15</v>
      </c>
      <c r="D20" s="62"/>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3"/>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3"/>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3"/>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row>
    <row r="21" spans="1:368" s="58" customFormat="1" x14ac:dyDescent="0.35">
      <c r="A21" s="66" t="s">
        <v>16</v>
      </c>
      <c r="D21" s="62"/>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3"/>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3"/>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row>
    <row r="22" spans="1:368" s="58" customFormat="1" x14ac:dyDescent="0.35">
      <c r="A22" s="66" t="s">
        <v>17</v>
      </c>
      <c r="D22" s="62"/>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3"/>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row>
    <row r="23" spans="1:368" s="58" customFormat="1" x14ac:dyDescent="0.35">
      <c r="A23" s="48"/>
      <c r="D23" s="62"/>
      <c r="E23" s="63">
        <f>SUM(E20:E22)</f>
        <v>0</v>
      </c>
      <c r="F23" s="63">
        <f t="shared" ref="F23:BQ23" si="43">SUM(F20:F22)</f>
        <v>0</v>
      </c>
      <c r="G23" s="63">
        <f t="shared" si="43"/>
        <v>0</v>
      </c>
      <c r="H23" s="63">
        <f t="shared" si="43"/>
        <v>0</v>
      </c>
      <c r="I23" s="63">
        <f t="shared" si="43"/>
        <v>0</v>
      </c>
      <c r="J23" s="63">
        <f t="shared" si="43"/>
        <v>0</v>
      </c>
      <c r="K23" s="63">
        <f t="shared" si="43"/>
        <v>0</v>
      </c>
      <c r="L23" s="63">
        <f t="shared" si="43"/>
        <v>0</v>
      </c>
      <c r="M23" s="63">
        <f t="shared" si="43"/>
        <v>0</v>
      </c>
      <c r="N23" s="63">
        <f t="shared" si="43"/>
        <v>0</v>
      </c>
      <c r="O23" s="63">
        <f t="shared" si="43"/>
        <v>0</v>
      </c>
      <c r="P23" s="63">
        <f t="shared" si="43"/>
        <v>0</v>
      </c>
      <c r="Q23" s="63">
        <f t="shared" si="43"/>
        <v>0</v>
      </c>
      <c r="R23" s="63">
        <f t="shared" si="43"/>
        <v>0</v>
      </c>
      <c r="S23" s="63">
        <f t="shared" si="43"/>
        <v>0</v>
      </c>
      <c r="T23" s="63">
        <f t="shared" si="43"/>
        <v>0</v>
      </c>
      <c r="U23" s="63">
        <f t="shared" si="43"/>
        <v>0</v>
      </c>
      <c r="V23" s="63">
        <f t="shared" si="43"/>
        <v>0</v>
      </c>
      <c r="W23" s="63">
        <f t="shared" si="43"/>
        <v>0</v>
      </c>
      <c r="X23" s="63">
        <f t="shared" si="43"/>
        <v>0</v>
      </c>
      <c r="Y23" s="63">
        <f t="shared" si="43"/>
        <v>0</v>
      </c>
      <c r="Z23" s="63">
        <f t="shared" si="43"/>
        <v>0</v>
      </c>
      <c r="AA23" s="63">
        <f t="shared" si="43"/>
        <v>0</v>
      </c>
      <c r="AB23" s="63">
        <f t="shared" si="43"/>
        <v>0</v>
      </c>
      <c r="AC23" s="63">
        <f t="shared" si="43"/>
        <v>0</v>
      </c>
      <c r="AD23" s="63">
        <f t="shared" si="43"/>
        <v>0</v>
      </c>
      <c r="AE23" s="63">
        <f t="shared" si="43"/>
        <v>0</v>
      </c>
      <c r="AF23" s="63">
        <f t="shared" si="43"/>
        <v>0</v>
      </c>
      <c r="AG23" s="63">
        <f t="shared" si="43"/>
        <v>0</v>
      </c>
      <c r="AH23" s="63">
        <f t="shared" si="43"/>
        <v>0</v>
      </c>
      <c r="AI23" s="63">
        <f t="shared" si="43"/>
        <v>0</v>
      </c>
      <c r="AJ23" s="63">
        <f t="shared" si="43"/>
        <v>0</v>
      </c>
      <c r="AK23" s="63">
        <f t="shared" si="43"/>
        <v>0</v>
      </c>
      <c r="AL23" s="63">
        <f t="shared" si="43"/>
        <v>0</v>
      </c>
      <c r="AM23" s="63">
        <f t="shared" si="43"/>
        <v>0</v>
      </c>
      <c r="AN23" s="63">
        <f t="shared" si="43"/>
        <v>0</v>
      </c>
      <c r="AO23" s="63">
        <f t="shared" si="43"/>
        <v>0</v>
      </c>
      <c r="AP23" s="63">
        <f t="shared" si="43"/>
        <v>0</v>
      </c>
      <c r="AQ23" s="63">
        <f t="shared" si="43"/>
        <v>0</v>
      </c>
      <c r="AR23" s="63">
        <f t="shared" si="43"/>
        <v>0</v>
      </c>
      <c r="AS23" s="63">
        <f t="shared" si="43"/>
        <v>0</v>
      </c>
      <c r="AT23" s="63">
        <f t="shared" si="43"/>
        <v>0</v>
      </c>
      <c r="AU23" s="63">
        <f t="shared" si="43"/>
        <v>0</v>
      </c>
      <c r="AV23" s="63">
        <f t="shared" si="43"/>
        <v>0</v>
      </c>
      <c r="AW23" s="63">
        <f t="shared" si="43"/>
        <v>0</v>
      </c>
      <c r="AX23" s="63">
        <f t="shared" si="43"/>
        <v>0</v>
      </c>
      <c r="AY23" s="63">
        <f t="shared" si="43"/>
        <v>0</v>
      </c>
      <c r="AZ23" s="63">
        <f t="shared" si="43"/>
        <v>0</v>
      </c>
      <c r="BA23" s="63">
        <f t="shared" si="43"/>
        <v>0</v>
      </c>
      <c r="BB23" s="63">
        <f t="shared" si="43"/>
        <v>0</v>
      </c>
      <c r="BC23" s="63">
        <f t="shared" si="43"/>
        <v>0</v>
      </c>
      <c r="BD23" s="63">
        <f t="shared" si="43"/>
        <v>0</v>
      </c>
      <c r="BE23" s="63">
        <f t="shared" si="43"/>
        <v>0</v>
      </c>
      <c r="BF23" s="63">
        <f t="shared" si="43"/>
        <v>0</v>
      </c>
      <c r="BG23" s="63">
        <f t="shared" si="43"/>
        <v>0</v>
      </c>
      <c r="BH23" s="63">
        <f t="shared" si="43"/>
        <v>0</v>
      </c>
      <c r="BI23" s="63">
        <f t="shared" si="43"/>
        <v>0</v>
      </c>
      <c r="BJ23" s="63">
        <f t="shared" si="43"/>
        <v>0</v>
      </c>
      <c r="BK23" s="63">
        <f t="shared" si="43"/>
        <v>0</v>
      </c>
      <c r="BL23" s="63">
        <f t="shared" si="43"/>
        <v>0</v>
      </c>
      <c r="BM23" s="63">
        <f t="shared" si="43"/>
        <v>0</v>
      </c>
      <c r="BN23" s="63">
        <f t="shared" si="43"/>
        <v>0</v>
      </c>
      <c r="BO23" s="63">
        <f t="shared" si="43"/>
        <v>0</v>
      </c>
      <c r="BP23" s="63">
        <f t="shared" si="43"/>
        <v>0</v>
      </c>
      <c r="BQ23" s="63">
        <f t="shared" si="43"/>
        <v>0</v>
      </c>
      <c r="BR23" s="63">
        <f t="shared" ref="BR23:EC23" si="44">SUM(BR20:BR22)</f>
        <v>0</v>
      </c>
      <c r="BS23" s="63">
        <f t="shared" si="44"/>
        <v>0</v>
      </c>
      <c r="BT23" s="63">
        <f t="shared" si="44"/>
        <v>0</v>
      </c>
      <c r="BU23" s="63">
        <f t="shared" si="44"/>
        <v>0</v>
      </c>
      <c r="BV23" s="63">
        <f t="shared" si="44"/>
        <v>0</v>
      </c>
      <c r="BW23" s="63">
        <f t="shared" si="44"/>
        <v>0</v>
      </c>
      <c r="BX23" s="63">
        <f t="shared" si="44"/>
        <v>0</v>
      </c>
      <c r="BY23" s="63">
        <f t="shared" si="44"/>
        <v>0</v>
      </c>
      <c r="BZ23" s="63">
        <f t="shared" si="44"/>
        <v>0</v>
      </c>
      <c r="CA23" s="63">
        <f t="shared" si="44"/>
        <v>0</v>
      </c>
      <c r="CB23" s="63">
        <f t="shared" si="44"/>
        <v>0</v>
      </c>
      <c r="CC23" s="63">
        <f t="shared" si="44"/>
        <v>0</v>
      </c>
      <c r="CD23" s="63">
        <f t="shared" si="44"/>
        <v>0</v>
      </c>
      <c r="CE23" s="63">
        <f t="shared" si="44"/>
        <v>0</v>
      </c>
      <c r="CF23" s="63">
        <f t="shared" si="44"/>
        <v>0</v>
      </c>
      <c r="CG23" s="63">
        <f t="shared" si="44"/>
        <v>0</v>
      </c>
      <c r="CH23" s="63">
        <f t="shared" si="44"/>
        <v>0</v>
      </c>
      <c r="CI23" s="63">
        <f t="shared" si="44"/>
        <v>0</v>
      </c>
      <c r="CJ23" s="63">
        <f t="shared" si="44"/>
        <v>0</v>
      </c>
      <c r="CK23" s="63">
        <f t="shared" si="44"/>
        <v>0</v>
      </c>
      <c r="CL23" s="63">
        <f t="shared" si="44"/>
        <v>0</v>
      </c>
      <c r="CM23" s="63">
        <f t="shared" si="44"/>
        <v>0</v>
      </c>
      <c r="CN23" s="63">
        <f t="shared" si="44"/>
        <v>0</v>
      </c>
      <c r="CO23" s="63">
        <f t="shared" si="44"/>
        <v>0</v>
      </c>
      <c r="CP23" s="63">
        <f t="shared" si="44"/>
        <v>0</v>
      </c>
      <c r="CQ23" s="63">
        <f t="shared" si="44"/>
        <v>0</v>
      </c>
      <c r="CR23" s="63">
        <f t="shared" si="44"/>
        <v>0</v>
      </c>
      <c r="CS23" s="63">
        <f t="shared" si="44"/>
        <v>0</v>
      </c>
      <c r="CT23" s="63">
        <f t="shared" si="44"/>
        <v>0</v>
      </c>
      <c r="CU23" s="63">
        <f t="shared" si="44"/>
        <v>0</v>
      </c>
      <c r="CV23" s="63">
        <f t="shared" si="44"/>
        <v>0</v>
      </c>
      <c r="CW23" s="63">
        <f t="shared" si="44"/>
        <v>0</v>
      </c>
      <c r="CX23" s="63">
        <f t="shared" si="44"/>
        <v>0</v>
      </c>
      <c r="CY23" s="63">
        <f t="shared" si="44"/>
        <v>0</v>
      </c>
      <c r="CZ23" s="63">
        <f t="shared" si="44"/>
        <v>0</v>
      </c>
      <c r="DA23" s="63">
        <f t="shared" si="44"/>
        <v>0</v>
      </c>
      <c r="DB23" s="63">
        <f t="shared" si="44"/>
        <v>0</v>
      </c>
      <c r="DC23" s="63">
        <f t="shared" si="44"/>
        <v>0</v>
      </c>
      <c r="DD23" s="63">
        <f t="shared" si="44"/>
        <v>0</v>
      </c>
      <c r="DE23" s="63">
        <f t="shared" si="44"/>
        <v>0</v>
      </c>
      <c r="DF23" s="63">
        <f t="shared" si="44"/>
        <v>0</v>
      </c>
      <c r="DG23" s="63">
        <f t="shared" si="44"/>
        <v>0</v>
      </c>
      <c r="DH23" s="63">
        <f t="shared" si="44"/>
        <v>0</v>
      </c>
      <c r="DI23" s="63">
        <f t="shared" si="44"/>
        <v>0</v>
      </c>
      <c r="DJ23" s="63">
        <f t="shared" si="44"/>
        <v>0</v>
      </c>
      <c r="DK23" s="63">
        <f t="shared" si="44"/>
        <v>0</v>
      </c>
      <c r="DL23" s="63">
        <f t="shared" si="44"/>
        <v>0</v>
      </c>
      <c r="DM23" s="63">
        <f t="shared" si="44"/>
        <v>0</v>
      </c>
      <c r="DN23" s="63">
        <f t="shared" si="44"/>
        <v>0</v>
      </c>
      <c r="DO23" s="63">
        <f t="shared" si="44"/>
        <v>0</v>
      </c>
      <c r="DP23" s="63">
        <f t="shared" si="44"/>
        <v>0</v>
      </c>
      <c r="DQ23" s="63">
        <f t="shared" si="44"/>
        <v>0</v>
      </c>
      <c r="DR23" s="63">
        <f t="shared" si="44"/>
        <v>0</v>
      </c>
      <c r="DS23" s="63">
        <f t="shared" si="44"/>
        <v>0</v>
      </c>
      <c r="DT23" s="63">
        <f t="shared" si="44"/>
        <v>0</v>
      </c>
      <c r="DU23" s="63">
        <f t="shared" si="44"/>
        <v>0</v>
      </c>
      <c r="DV23" s="63">
        <f t="shared" si="44"/>
        <v>0</v>
      </c>
      <c r="DW23" s="63">
        <f t="shared" si="44"/>
        <v>0</v>
      </c>
      <c r="DX23" s="63">
        <f t="shared" si="44"/>
        <v>0</v>
      </c>
      <c r="DY23" s="63">
        <f t="shared" si="44"/>
        <v>0</v>
      </c>
      <c r="DZ23" s="63">
        <f t="shared" si="44"/>
        <v>0</v>
      </c>
      <c r="EA23" s="63">
        <f t="shared" si="44"/>
        <v>0</v>
      </c>
      <c r="EB23" s="63">
        <f t="shared" si="44"/>
        <v>0</v>
      </c>
      <c r="EC23" s="63">
        <f t="shared" si="44"/>
        <v>0</v>
      </c>
      <c r="ED23" s="63">
        <f t="shared" ref="ED23:GO23" si="45">SUM(ED20:ED22)</f>
        <v>0</v>
      </c>
      <c r="EE23" s="63">
        <f t="shared" si="45"/>
        <v>0</v>
      </c>
      <c r="EF23" s="63">
        <f t="shared" si="45"/>
        <v>0</v>
      </c>
      <c r="EG23" s="63">
        <f t="shared" si="45"/>
        <v>0</v>
      </c>
      <c r="EH23" s="63">
        <f t="shared" si="45"/>
        <v>0</v>
      </c>
      <c r="EI23" s="63">
        <f t="shared" si="45"/>
        <v>0</v>
      </c>
      <c r="EJ23" s="63">
        <f t="shared" si="45"/>
        <v>0</v>
      </c>
      <c r="EK23" s="63">
        <f t="shared" si="45"/>
        <v>0</v>
      </c>
      <c r="EL23" s="63">
        <f t="shared" si="45"/>
        <v>0</v>
      </c>
      <c r="EM23" s="63">
        <f t="shared" si="45"/>
        <v>0</v>
      </c>
      <c r="EN23" s="63">
        <f t="shared" si="45"/>
        <v>0</v>
      </c>
      <c r="EO23" s="63">
        <f t="shared" si="45"/>
        <v>0</v>
      </c>
      <c r="EP23" s="63">
        <f t="shared" si="45"/>
        <v>0</v>
      </c>
      <c r="EQ23" s="63">
        <f t="shared" si="45"/>
        <v>0</v>
      </c>
      <c r="ER23" s="63">
        <f t="shared" si="45"/>
        <v>0</v>
      </c>
      <c r="ES23" s="63">
        <f t="shared" si="45"/>
        <v>0</v>
      </c>
      <c r="ET23" s="63">
        <f t="shared" si="45"/>
        <v>0</v>
      </c>
      <c r="EU23" s="63">
        <f t="shared" si="45"/>
        <v>0</v>
      </c>
      <c r="EV23" s="63">
        <f t="shared" si="45"/>
        <v>0</v>
      </c>
      <c r="EW23" s="63">
        <f t="shared" si="45"/>
        <v>0</v>
      </c>
      <c r="EX23" s="63">
        <f t="shared" si="45"/>
        <v>0</v>
      </c>
      <c r="EY23" s="63">
        <f t="shared" si="45"/>
        <v>0</v>
      </c>
      <c r="EZ23" s="63">
        <f t="shared" si="45"/>
        <v>0</v>
      </c>
      <c r="FA23" s="63">
        <f t="shared" si="45"/>
        <v>0</v>
      </c>
      <c r="FB23" s="63">
        <f t="shared" si="45"/>
        <v>0</v>
      </c>
      <c r="FC23" s="63">
        <f t="shared" si="45"/>
        <v>0</v>
      </c>
      <c r="FD23" s="63">
        <f t="shared" si="45"/>
        <v>0</v>
      </c>
      <c r="FE23" s="63">
        <f t="shared" si="45"/>
        <v>0</v>
      </c>
      <c r="FF23" s="63">
        <f t="shared" si="45"/>
        <v>0</v>
      </c>
      <c r="FG23" s="63">
        <f t="shared" si="45"/>
        <v>0</v>
      </c>
      <c r="FH23" s="63">
        <f t="shared" si="45"/>
        <v>0</v>
      </c>
      <c r="FI23" s="63">
        <f t="shared" si="45"/>
        <v>0</v>
      </c>
      <c r="FJ23" s="63">
        <f t="shared" si="45"/>
        <v>0</v>
      </c>
      <c r="FK23" s="63">
        <f t="shared" si="45"/>
        <v>0</v>
      </c>
      <c r="FL23" s="63">
        <f t="shared" si="45"/>
        <v>0</v>
      </c>
      <c r="FM23" s="63">
        <f t="shared" si="45"/>
        <v>0</v>
      </c>
      <c r="FN23" s="63">
        <f t="shared" si="45"/>
        <v>0</v>
      </c>
      <c r="FO23" s="63">
        <f t="shared" si="45"/>
        <v>0</v>
      </c>
      <c r="FP23" s="63">
        <f t="shared" si="45"/>
        <v>0</v>
      </c>
      <c r="FQ23" s="63">
        <f t="shared" si="45"/>
        <v>0</v>
      </c>
      <c r="FR23" s="63">
        <f t="shared" si="45"/>
        <v>0</v>
      </c>
      <c r="FS23" s="63">
        <f t="shared" si="45"/>
        <v>0</v>
      </c>
      <c r="FT23" s="63">
        <f t="shared" si="45"/>
        <v>0</v>
      </c>
      <c r="FU23" s="63">
        <f t="shared" si="45"/>
        <v>0</v>
      </c>
      <c r="FV23" s="63">
        <f t="shared" si="45"/>
        <v>0</v>
      </c>
      <c r="FW23" s="63">
        <f t="shared" si="45"/>
        <v>0</v>
      </c>
      <c r="FX23" s="63">
        <f t="shared" si="45"/>
        <v>0</v>
      </c>
      <c r="FY23" s="63">
        <f t="shared" si="45"/>
        <v>0</v>
      </c>
      <c r="FZ23" s="63">
        <f t="shared" si="45"/>
        <v>0</v>
      </c>
      <c r="GA23" s="63">
        <f t="shared" si="45"/>
        <v>0</v>
      </c>
      <c r="GB23" s="63">
        <f t="shared" si="45"/>
        <v>0</v>
      </c>
      <c r="GC23" s="63">
        <f t="shared" si="45"/>
        <v>0</v>
      </c>
      <c r="GD23" s="63">
        <f t="shared" si="45"/>
        <v>0</v>
      </c>
      <c r="GE23" s="63">
        <f t="shared" si="45"/>
        <v>0</v>
      </c>
      <c r="GF23" s="63">
        <f t="shared" si="45"/>
        <v>0</v>
      </c>
      <c r="GG23" s="63">
        <f t="shared" si="45"/>
        <v>0</v>
      </c>
      <c r="GH23" s="63">
        <f t="shared" si="45"/>
        <v>0</v>
      </c>
      <c r="GI23" s="63">
        <f t="shared" si="45"/>
        <v>0</v>
      </c>
      <c r="GJ23" s="63">
        <f t="shared" si="45"/>
        <v>0</v>
      </c>
      <c r="GK23" s="63">
        <f t="shared" si="45"/>
        <v>0</v>
      </c>
      <c r="GL23" s="63">
        <f t="shared" si="45"/>
        <v>0</v>
      </c>
      <c r="GM23" s="63">
        <f t="shared" si="45"/>
        <v>0</v>
      </c>
      <c r="GN23" s="63">
        <f t="shared" si="45"/>
        <v>0</v>
      </c>
      <c r="GO23" s="63">
        <f t="shared" si="45"/>
        <v>0</v>
      </c>
      <c r="GP23" s="63">
        <f t="shared" ref="GP23:JA23" si="46">SUM(GP20:GP22)</f>
        <v>0</v>
      </c>
      <c r="GQ23" s="63">
        <f t="shared" si="46"/>
        <v>0</v>
      </c>
      <c r="GR23" s="63">
        <f t="shared" si="46"/>
        <v>0</v>
      </c>
      <c r="GS23" s="63">
        <f t="shared" si="46"/>
        <v>0</v>
      </c>
      <c r="GT23" s="63">
        <f t="shared" si="46"/>
        <v>0</v>
      </c>
      <c r="GU23" s="63">
        <f t="shared" si="46"/>
        <v>0</v>
      </c>
      <c r="GV23" s="63">
        <f t="shared" si="46"/>
        <v>0</v>
      </c>
      <c r="GW23" s="63">
        <f t="shared" si="46"/>
        <v>0</v>
      </c>
      <c r="GX23" s="63">
        <f t="shared" si="46"/>
        <v>0</v>
      </c>
      <c r="GY23" s="63">
        <f t="shared" si="46"/>
        <v>0</v>
      </c>
      <c r="GZ23" s="63">
        <f t="shared" si="46"/>
        <v>0</v>
      </c>
      <c r="HA23" s="63">
        <f t="shared" si="46"/>
        <v>0</v>
      </c>
      <c r="HB23" s="63">
        <f t="shared" si="46"/>
        <v>0</v>
      </c>
      <c r="HC23" s="63">
        <f t="shared" si="46"/>
        <v>0</v>
      </c>
      <c r="HD23" s="63">
        <f t="shared" si="46"/>
        <v>0</v>
      </c>
      <c r="HE23" s="63">
        <f t="shared" si="46"/>
        <v>0</v>
      </c>
      <c r="HF23" s="63">
        <f t="shared" si="46"/>
        <v>0</v>
      </c>
      <c r="HG23" s="63">
        <f t="shared" si="46"/>
        <v>0</v>
      </c>
      <c r="HH23" s="63">
        <f t="shared" si="46"/>
        <v>0</v>
      </c>
      <c r="HI23" s="63">
        <f t="shared" si="46"/>
        <v>0</v>
      </c>
      <c r="HJ23" s="63">
        <f t="shared" si="46"/>
        <v>0</v>
      </c>
      <c r="HK23" s="63">
        <f t="shared" si="46"/>
        <v>0</v>
      </c>
      <c r="HL23" s="63">
        <f t="shared" si="46"/>
        <v>0</v>
      </c>
      <c r="HM23" s="63">
        <f t="shared" si="46"/>
        <v>0</v>
      </c>
      <c r="HN23" s="63">
        <f t="shared" si="46"/>
        <v>0</v>
      </c>
      <c r="HO23" s="63">
        <f t="shared" si="46"/>
        <v>0</v>
      </c>
      <c r="HP23" s="63">
        <f t="shared" si="46"/>
        <v>0</v>
      </c>
      <c r="HQ23" s="63">
        <f t="shared" si="46"/>
        <v>0</v>
      </c>
      <c r="HR23" s="63">
        <f t="shared" si="46"/>
        <v>0</v>
      </c>
      <c r="HS23" s="63">
        <f t="shared" si="46"/>
        <v>0</v>
      </c>
      <c r="HT23" s="63">
        <f t="shared" si="46"/>
        <v>0</v>
      </c>
      <c r="HU23" s="63">
        <f t="shared" si="46"/>
        <v>0</v>
      </c>
      <c r="HV23" s="63">
        <f t="shared" si="46"/>
        <v>0</v>
      </c>
      <c r="HW23" s="63">
        <f t="shared" si="46"/>
        <v>0</v>
      </c>
      <c r="HX23" s="63">
        <f t="shared" si="46"/>
        <v>0</v>
      </c>
      <c r="HY23" s="63">
        <f t="shared" si="46"/>
        <v>0</v>
      </c>
      <c r="HZ23" s="63">
        <f t="shared" si="46"/>
        <v>0</v>
      </c>
      <c r="IA23" s="63">
        <f t="shared" si="46"/>
        <v>0</v>
      </c>
      <c r="IB23" s="63">
        <f t="shared" si="46"/>
        <v>0</v>
      </c>
      <c r="IC23" s="63">
        <f t="shared" si="46"/>
        <v>0</v>
      </c>
      <c r="ID23" s="63">
        <f t="shared" si="46"/>
        <v>0</v>
      </c>
      <c r="IE23" s="63">
        <f t="shared" si="46"/>
        <v>0</v>
      </c>
      <c r="IF23" s="63">
        <f t="shared" si="46"/>
        <v>0</v>
      </c>
      <c r="IG23" s="63">
        <f t="shared" si="46"/>
        <v>0</v>
      </c>
      <c r="IH23" s="63">
        <f t="shared" si="46"/>
        <v>0</v>
      </c>
      <c r="II23" s="63">
        <f t="shared" si="46"/>
        <v>0</v>
      </c>
      <c r="IJ23" s="63">
        <f t="shared" si="46"/>
        <v>0</v>
      </c>
      <c r="IK23" s="63">
        <f t="shared" si="46"/>
        <v>0</v>
      </c>
      <c r="IL23" s="63">
        <f t="shared" si="46"/>
        <v>0</v>
      </c>
      <c r="IM23" s="63">
        <f t="shared" si="46"/>
        <v>0</v>
      </c>
      <c r="IN23" s="63">
        <f t="shared" si="46"/>
        <v>0</v>
      </c>
      <c r="IO23" s="63">
        <f t="shared" si="46"/>
        <v>0</v>
      </c>
      <c r="IP23" s="63">
        <f t="shared" si="46"/>
        <v>0</v>
      </c>
      <c r="IQ23" s="63">
        <f t="shared" si="46"/>
        <v>0</v>
      </c>
      <c r="IR23" s="63">
        <f t="shared" si="46"/>
        <v>0</v>
      </c>
      <c r="IS23" s="63">
        <f t="shared" si="46"/>
        <v>0</v>
      </c>
      <c r="IT23" s="63">
        <f t="shared" si="46"/>
        <v>0</v>
      </c>
      <c r="IU23" s="63">
        <f t="shared" si="46"/>
        <v>0</v>
      </c>
      <c r="IV23" s="63">
        <f t="shared" si="46"/>
        <v>0</v>
      </c>
      <c r="IW23" s="63">
        <f t="shared" si="46"/>
        <v>0</v>
      </c>
      <c r="IX23" s="63">
        <f t="shared" si="46"/>
        <v>0</v>
      </c>
      <c r="IY23" s="63">
        <f t="shared" si="46"/>
        <v>0</v>
      </c>
      <c r="IZ23" s="63">
        <f t="shared" si="46"/>
        <v>0</v>
      </c>
      <c r="JA23" s="63">
        <f t="shared" si="46"/>
        <v>0</v>
      </c>
      <c r="JB23" s="63">
        <f t="shared" ref="JB23:LM23" si="47">SUM(JB20:JB22)</f>
        <v>0</v>
      </c>
      <c r="JC23" s="63">
        <f t="shared" si="47"/>
        <v>0</v>
      </c>
      <c r="JD23" s="63">
        <f t="shared" si="47"/>
        <v>0</v>
      </c>
      <c r="JE23" s="63">
        <f t="shared" si="47"/>
        <v>0</v>
      </c>
      <c r="JF23" s="63">
        <f t="shared" si="47"/>
        <v>0</v>
      </c>
      <c r="JG23" s="63">
        <f t="shared" si="47"/>
        <v>0</v>
      </c>
      <c r="JH23" s="63">
        <f t="shared" si="47"/>
        <v>0</v>
      </c>
      <c r="JI23" s="63">
        <f t="shared" si="47"/>
        <v>0</v>
      </c>
      <c r="JJ23" s="63">
        <f t="shared" si="47"/>
        <v>0</v>
      </c>
      <c r="JK23" s="63">
        <f t="shared" si="47"/>
        <v>0</v>
      </c>
      <c r="JL23" s="63">
        <f t="shared" si="47"/>
        <v>0</v>
      </c>
      <c r="JM23" s="63">
        <f t="shared" si="47"/>
        <v>0</v>
      </c>
      <c r="JN23" s="63">
        <f t="shared" si="47"/>
        <v>0</v>
      </c>
      <c r="JO23" s="63">
        <f t="shared" si="47"/>
        <v>0</v>
      </c>
      <c r="JP23" s="63">
        <f t="shared" si="47"/>
        <v>0</v>
      </c>
      <c r="JQ23" s="63">
        <f t="shared" si="47"/>
        <v>0</v>
      </c>
      <c r="JR23" s="63">
        <f t="shared" si="47"/>
        <v>0</v>
      </c>
      <c r="JS23" s="63">
        <f t="shared" si="47"/>
        <v>0</v>
      </c>
      <c r="JT23" s="63">
        <f t="shared" si="47"/>
        <v>0</v>
      </c>
      <c r="JU23" s="63">
        <f t="shared" si="47"/>
        <v>0</v>
      </c>
      <c r="JV23" s="63">
        <f t="shared" si="47"/>
        <v>0</v>
      </c>
      <c r="JW23" s="63">
        <f t="shared" si="47"/>
        <v>0</v>
      </c>
      <c r="JX23" s="63">
        <f t="shared" si="47"/>
        <v>0</v>
      </c>
      <c r="JY23" s="63">
        <f t="shared" si="47"/>
        <v>0</v>
      </c>
      <c r="JZ23" s="63">
        <f t="shared" si="47"/>
        <v>0</v>
      </c>
      <c r="KA23" s="63">
        <f t="shared" si="47"/>
        <v>0</v>
      </c>
      <c r="KB23" s="63">
        <f t="shared" si="47"/>
        <v>0</v>
      </c>
      <c r="KC23" s="63">
        <f t="shared" si="47"/>
        <v>0</v>
      </c>
      <c r="KD23" s="63">
        <f t="shared" si="47"/>
        <v>0</v>
      </c>
      <c r="KE23" s="63">
        <f t="shared" si="47"/>
        <v>0</v>
      </c>
      <c r="KF23" s="63">
        <f t="shared" si="47"/>
        <v>0</v>
      </c>
      <c r="KG23" s="63">
        <f t="shared" si="47"/>
        <v>0</v>
      </c>
      <c r="KH23" s="63">
        <f t="shared" si="47"/>
        <v>0</v>
      </c>
      <c r="KI23" s="63">
        <f t="shared" si="47"/>
        <v>0</v>
      </c>
      <c r="KJ23" s="63">
        <f t="shared" si="47"/>
        <v>0</v>
      </c>
      <c r="KK23" s="63">
        <f t="shared" si="47"/>
        <v>0</v>
      </c>
      <c r="KL23" s="63">
        <f t="shared" si="47"/>
        <v>0</v>
      </c>
      <c r="KM23" s="63">
        <f t="shared" si="47"/>
        <v>0</v>
      </c>
      <c r="KN23" s="63">
        <f t="shared" si="47"/>
        <v>0</v>
      </c>
      <c r="KO23" s="63">
        <f t="shared" si="47"/>
        <v>0</v>
      </c>
      <c r="KP23" s="63">
        <f t="shared" si="47"/>
        <v>0</v>
      </c>
      <c r="KQ23" s="63">
        <f t="shared" si="47"/>
        <v>0</v>
      </c>
      <c r="KR23" s="63">
        <f t="shared" si="47"/>
        <v>0</v>
      </c>
      <c r="KS23" s="63">
        <f t="shared" si="47"/>
        <v>0</v>
      </c>
      <c r="KT23" s="63">
        <f t="shared" si="47"/>
        <v>0</v>
      </c>
      <c r="KU23" s="63">
        <f t="shared" si="47"/>
        <v>0</v>
      </c>
      <c r="KV23" s="63">
        <f t="shared" si="47"/>
        <v>0</v>
      </c>
      <c r="KW23" s="63">
        <f t="shared" si="47"/>
        <v>0</v>
      </c>
      <c r="KX23" s="63">
        <f t="shared" si="47"/>
        <v>0</v>
      </c>
      <c r="KY23" s="63">
        <f t="shared" si="47"/>
        <v>0</v>
      </c>
      <c r="KZ23" s="63">
        <f t="shared" si="47"/>
        <v>0</v>
      </c>
      <c r="LA23" s="63">
        <f t="shared" si="47"/>
        <v>0</v>
      </c>
      <c r="LB23" s="63">
        <f t="shared" si="47"/>
        <v>0</v>
      </c>
      <c r="LC23" s="63">
        <f t="shared" si="47"/>
        <v>0</v>
      </c>
      <c r="LD23" s="63">
        <f t="shared" si="47"/>
        <v>0</v>
      </c>
      <c r="LE23" s="63">
        <f t="shared" si="47"/>
        <v>0</v>
      </c>
      <c r="LF23" s="63">
        <f t="shared" si="47"/>
        <v>0</v>
      </c>
      <c r="LG23" s="63">
        <f t="shared" si="47"/>
        <v>0</v>
      </c>
      <c r="LH23" s="63">
        <f t="shared" si="47"/>
        <v>0</v>
      </c>
      <c r="LI23" s="63">
        <f t="shared" si="47"/>
        <v>0</v>
      </c>
      <c r="LJ23" s="63">
        <f t="shared" si="47"/>
        <v>0</v>
      </c>
      <c r="LK23" s="63">
        <f t="shared" si="47"/>
        <v>0</v>
      </c>
      <c r="LL23" s="63">
        <f t="shared" si="47"/>
        <v>0</v>
      </c>
      <c r="LM23" s="63">
        <f t="shared" si="47"/>
        <v>0</v>
      </c>
      <c r="LN23" s="63">
        <f t="shared" ref="LN23:ND23" si="48">SUM(LN20:LN22)</f>
        <v>0</v>
      </c>
      <c r="LO23" s="63">
        <f t="shared" si="48"/>
        <v>0</v>
      </c>
      <c r="LP23" s="63">
        <f t="shared" si="48"/>
        <v>0</v>
      </c>
      <c r="LQ23" s="63">
        <f t="shared" si="48"/>
        <v>0</v>
      </c>
      <c r="LR23" s="63">
        <f t="shared" si="48"/>
        <v>0</v>
      </c>
      <c r="LS23" s="63">
        <f t="shared" si="48"/>
        <v>0</v>
      </c>
      <c r="LT23" s="63">
        <f t="shared" si="48"/>
        <v>0</v>
      </c>
      <c r="LU23" s="63">
        <f t="shared" si="48"/>
        <v>0</v>
      </c>
      <c r="LV23" s="63">
        <f t="shared" si="48"/>
        <v>0</v>
      </c>
      <c r="LW23" s="63">
        <f t="shared" si="48"/>
        <v>0</v>
      </c>
      <c r="LX23" s="63">
        <f t="shared" si="48"/>
        <v>0</v>
      </c>
      <c r="LY23" s="63">
        <f t="shared" si="48"/>
        <v>0</v>
      </c>
      <c r="LZ23" s="63">
        <f t="shared" si="48"/>
        <v>0</v>
      </c>
      <c r="MA23" s="63">
        <f t="shared" si="48"/>
        <v>0</v>
      </c>
      <c r="MB23" s="63">
        <f t="shared" si="48"/>
        <v>0</v>
      </c>
      <c r="MC23" s="63">
        <f t="shared" si="48"/>
        <v>0</v>
      </c>
      <c r="MD23" s="63">
        <f t="shared" si="48"/>
        <v>0</v>
      </c>
      <c r="ME23" s="63">
        <f t="shared" si="48"/>
        <v>0</v>
      </c>
      <c r="MF23" s="63">
        <f t="shared" si="48"/>
        <v>0</v>
      </c>
      <c r="MG23" s="63">
        <f t="shared" si="48"/>
        <v>0</v>
      </c>
      <c r="MH23" s="63">
        <f t="shared" si="48"/>
        <v>0</v>
      </c>
      <c r="MI23" s="63">
        <f t="shared" si="48"/>
        <v>0</v>
      </c>
      <c r="MJ23" s="63">
        <f t="shared" si="48"/>
        <v>0</v>
      </c>
      <c r="MK23" s="63">
        <f t="shared" si="48"/>
        <v>0</v>
      </c>
      <c r="ML23" s="63">
        <f t="shared" si="48"/>
        <v>0</v>
      </c>
      <c r="MM23" s="63">
        <f t="shared" si="48"/>
        <v>0</v>
      </c>
      <c r="MN23" s="63">
        <f t="shared" si="48"/>
        <v>0</v>
      </c>
      <c r="MO23" s="63">
        <f t="shared" si="48"/>
        <v>0</v>
      </c>
      <c r="MP23" s="63">
        <f t="shared" si="48"/>
        <v>0</v>
      </c>
      <c r="MQ23" s="63">
        <f t="shared" si="48"/>
        <v>0</v>
      </c>
      <c r="MR23" s="63">
        <f t="shared" si="48"/>
        <v>0</v>
      </c>
      <c r="MS23" s="63">
        <f t="shared" si="48"/>
        <v>0</v>
      </c>
      <c r="MT23" s="63">
        <f t="shared" si="48"/>
        <v>0</v>
      </c>
      <c r="MU23" s="63">
        <f t="shared" si="48"/>
        <v>0</v>
      </c>
      <c r="MV23" s="63">
        <f t="shared" si="48"/>
        <v>0</v>
      </c>
      <c r="MW23" s="63">
        <f t="shared" si="48"/>
        <v>0</v>
      </c>
      <c r="MX23" s="63">
        <f t="shared" si="48"/>
        <v>0</v>
      </c>
      <c r="MY23" s="63">
        <f t="shared" si="48"/>
        <v>0</v>
      </c>
      <c r="MZ23" s="63">
        <f t="shared" si="48"/>
        <v>0</v>
      </c>
      <c r="NA23" s="63">
        <f t="shared" si="48"/>
        <v>0</v>
      </c>
      <c r="NB23" s="63">
        <f t="shared" si="48"/>
        <v>0</v>
      </c>
      <c r="NC23" s="63">
        <f t="shared" si="48"/>
        <v>0</v>
      </c>
      <c r="ND23" s="63">
        <f t="shared" si="48"/>
        <v>0</v>
      </c>
    </row>
    <row r="24" spans="1:368" s="58" customFormat="1" x14ac:dyDescent="0.35">
      <c r="A24" s="67" t="s">
        <v>4</v>
      </c>
    </row>
    <row r="25" spans="1:368" s="58" customFormat="1" x14ac:dyDescent="0.35">
      <c r="A25" s="67" t="s">
        <v>0</v>
      </c>
    </row>
    <row r="26" spans="1:368" s="58" customFormat="1" x14ac:dyDescent="0.35">
      <c r="A26" s="67" t="s">
        <v>15</v>
      </c>
    </row>
    <row r="27" spans="1:368" s="58" customFormat="1" x14ac:dyDescent="0.35">
      <c r="A27" s="67" t="s">
        <v>16</v>
      </c>
    </row>
    <row r="28" spans="1:368" s="58" customFormat="1" x14ac:dyDescent="0.35">
      <c r="A28" s="67" t="s">
        <v>17</v>
      </c>
    </row>
    <row r="29" spans="1:368" s="58" customFormat="1" x14ac:dyDescent="0.35">
      <c r="A29" s="67" t="s">
        <v>57</v>
      </c>
    </row>
    <row r="30" spans="1:368" s="58" customFormat="1" x14ac:dyDescent="0.35">
      <c r="A30" s="68" t="s">
        <v>58</v>
      </c>
      <c r="D30" s="62">
        <f>SUM(D25:D28)</f>
        <v>0</v>
      </c>
      <c r="E30" s="62">
        <f t="shared" ref="E30:BP30" si="49">SUM(E25:E28)</f>
        <v>0</v>
      </c>
      <c r="F30" s="62">
        <f t="shared" si="49"/>
        <v>0</v>
      </c>
      <c r="G30" s="62">
        <f t="shared" si="49"/>
        <v>0</v>
      </c>
      <c r="H30" s="62">
        <f t="shared" si="49"/>
        <v>0</v>
      </c>
      <c r="I30" s="62">
        <f t="shared" si="49"/>
        <v>0</v>
      </c>
      <c r="J30" s="62">
        <f t="shared" si="49"/>
        <v>0</v>
      </c>
      <c r="K30" s="62">
        <f t="shared" si="49"/>
        <v>0</v>
      </c>
      <c r="L30" s="62">
        <f t="shared" si="49"/>
        <v>0</v>
      </c>
      <c r="M30" s="62">
        <f t="shared" si="49"/>
        <v>0</v>
      </c>
      <c r="N30" s="62">
        <f t="shared" si="49"/>
        <v>0</v>
      </c>
      <c r="O30" s="62">
        <f t="shared" si="49"/>
        <v>0</v>
      </c>
      <c r="P30" s="62">
        <f t="shared" si="49"/>
        <v>0</v>
      </c>
      <c r="Q30" s="62">
        <f t="shared" si="49"/>
        <v>0</v>
      </c>
      <c r="R30" s="62">
        <f t="shared" si="49"/>
        <v>0</v>
      </c>
      <c r="S30" s="62">
        <f t="shared" si="49"/>
        <v>0</v>
      </c>
      <c r="T30" s="62">
        <f t="shared" si="49"/>
        <v>0</v>
      </c>
      <c r="U30" s="62">
        <f t="shared" si="49"/>
        <v>0</v>
      </c>
      <c r="V30" s="62">
        <f t="shared" si="49"/>
        <v>0</v>
      </c>
      <c r="W30" s="62">
        <f t="shared" si="49"/>
        <v>0</v>
      </c>
      <c r="X30" s="62">
        <f t="shared" si="49"/>
        <v>0</v>
      </c>
      <c r="Y30" s="62">
        <f t="shared" si="49"/>
        <v>0</v>
      </c>
      <c r="Z30" s="62">
        <f t="shared" si="49"/>
        <v>0</v>
      </c>
      <c r="AA30" s="62">
        <f t="shared" si="49"/>
        <v>0</v>
      </c>
      <c r="AB30" s="62">
        <f t="shared" si="49"/>
        <v>0</v>
      </c>
      <c r="AC30" s="62">
        <f t="shared" si="49"/>
        <v>0</v>
      </c>
      <c r="AD30" s="62">
        <f t="shared" si="49"/>
        <v>0</v>
      </c>
      <c r="AE30" s="62">
        <f t="shared" si="49"/>
        <v>0</v>
      </c>
      <c r="AF30" s="62">
        <f t="shared" si="49"/>
        <v>0</v>
      </c>
      <c r="AG30" s="62">
        <f t="shared" si="49"/>
        <v>0</v>
      </c>
      <c r="AH30" s="62">
        <f t="shared" si="49"/>
        <v>0</v>
      </c>
      <c r="AI30" s="62">
        <f t="shared" si="49"/>
        <v>0</v>
      </c>
      <c r="AJ30" s="62">
        <f t="shared" si="49"/>
        <v>0</v>
      </c>
      <c r="AK30" s="62">
        <f t="shared" si="49"/>
        <v>0</v>
      </c>
      <c r="AL30" s="62">
        <f t="shared" si="49"/>
        <v>0</v>
      </c>
      <c r="AM30" s="62">
        <f t="shared" si="49"/>
        <v>0</v>
      </c>
      <c r="AN30" s="62">
        <f t="shared" si="49"/>
        <v>0</v>
      </c>
      <c r="AO30" s="62">
        <f t="shared" si="49"/>
        <v>0</v>
      </c>
      <c r="AP30" s="62">
        <f t="shared" si="49"/>
        <v>0</v>
      </c>
      <c r="AQ30" s="62">
        <f t="shared" si="49"/>
        <v>0</v>
      </c>
      <c r="AR30" s="62">
        <f t="shared" si="49"/>
        <v>0</v>
      </c>
      <c r="AS30" s="62">
        <f t="shared" si="49"/>
        <v>0</v>
      </c>
      <c r="AT30" s="62">
        <f t="shared" si="49"/>
        <v>0</v>
      </c>
      <c r="AU30" s="62">
        <f t="shared" si="49"/>
        <v>0</v>
      </c>
      <c r="AV30" s="62">
        <f t="shared" si="49"/>
        <v>0</v>
      </c>
      <c r="AW30" s="62">
        <f t="shared" si="49"/>
        <v>0</v>
      </c>
      <c r="AX30" s="62">
        <f t="shared" si="49"/>
        <v>0</v>
      </c>
      <c r="AY30" s="62">
        <f t="shared" si="49"/>
        <v>0</v>
      </c>
      <c r="AZ30" s="62">
        <f t="shared" si="49"/>
        <v>0</v>
      </c>
      <c r="BA30" s="62">
        <f t="shared" si="49"/>
        <v>0</v>
      </c>
      <c r="BB30" s="62">
        <f t="shared" si="49"/>
        <v>0</v>
      </c>
      <c r="BC30" s="62">
        <f t="shared" si="49"/>
        <v>0</v>
      </c>
      <c r="BD30" s="62">
        <f t="shared" si="49"/>
        <v>0</v>
      </c>
      <c r="BE30" s="62">
        <f t="shared" si="49"/>
        <v>0</v>
      </c>
      <c r="BF30" s="62">
        <f t="shared" si="49"/>
        <v>0</v>
      </c>
      <c r="BG30" s="62">
        <f t="shared" si="49"/>
        <v>0</v>
      </c>
      <c r="BH30" s="62">
        <f t="shared" si="49"/>
        <v>0</v>
      </c>
      <c r="BI30" s="62">
        <f t="shared" si="49"/>
        <v>0</v>
      </c>
      <c r="BJ30" s="62">
        <f t="shared" si="49"/>
        <v>0</v>
      </c>
      <c r="BK30" s="62">
        <f t="shared" si="49"/>
        <v>0</v>
      </c>
      <c r="BL30" s="62">
        <f t="shared" si="49"/>
        <v>0</v>
      </c>
      <c r="BM30" s="62">
        <f t="shared" si="49"/>
        <v>0</v>
      </c>
      <c r="BN30" s="62">
        <f t="shared" si="49"/>
        <v>0</v>
      </c>
      <c r="BO30" s="62">
        <f t="shared" si="49"/>
        <v>0</v>
      </c>
      <c r="BP30" s="62">
        <f t="shared" si="49"/>
        <v>0</v>
      </c>
      <c r="BQ30" s="62">
        <f t="shared" ref="BQ30:EB30" si="50">SUM(BQ25:BQ28)</f>
        <v>0</v>
      </c>
      <c r="BR30" s="62">
        <f t="shared" si="50"/>
        <v>0</v>
      </c>
      <c r="BS30" s="62">
        <f t="shared" si="50"/>
        <v>0</v>
      </c>
      <c r="BT30" s="62">
        <f t="shared" si="50"/>
        <v>0</v>
      </c>
      <c r="BU30" s="62">
        <f t="shared" si="50"/>
        <v>0</v>
      </c>
      <c r="BV30" s="62">
        <f t="shared" si="50"/>
        <v>0</v>
      </c>
      <c r="BW30" s="62">
        <f t="shared" si="50"/>
        <v>0</v>
      </c>
      <c r="BX30" s="62">
        <f t="shared" si="50"/>
        <v>0</v>
      </c>
      <c r="BY30" s="62">
        <f t="shared" si="50"/>
        <v>0</v>
      </c>
      <c r="BZ30" s="62">
        <f t="shared" si="50"/>
        <v>0</v>
      </c>
      <c r="CA30" s="62">
        <f t="shared" si="50"/>
        <v>0</v>
      </c>
      <c r="CB30" s="62">
        <f t="shared" si="50"/>
        <v>0</v>
      </c>
      <c r="CC30" s="62">
        <f t="shared" si="50"/>
        <v>0</v>
      </c>
      <c r="CD30" s="62">
        <f t="shared" si="50"/>
        <v>0</v>
      </c>
      <c r="CE30" s="62">
        <f t="shared" si="50"/>
        <v>0</v>
      </c>
      <c r="CF30" s="62">
        <f t="shared" si="50"/>
        <v>0</v>
      </c>
      <c r="CG30" s="62">
        <f t="shared" si="50"/>
        <v>0</v>
      </c>
      <c r="CH30" s="62">
        <f t="shared" si="50"/>
        <v>0</v>
      </c>
      <c r="CI30" s="62">
        <f t="shared" si="50"/>
        <v>0</v>
      </c>
      <c r="CJ30" s="62">
        <f t="shared" si="50"/>
        <v>0</v>
      </c>
      <c r="CK30" s="62">
        <f t="shared" si="50"/>
        <v>0</v>
      </c>
      <c r="CL30" s="62">
        <f t="shared" si="50"/>
        <v>0</v>
      </c>
      <c r="CM30" s="62">
        <f t="shared" si="50"/>
        <v>0</v>
      </c>
      <c r="CN30" s="62">
        <f t="shared" si="50"/>
        <v>0</v>
      </c>
      <c r="CO30" s="62">
        <f t="shared" si="50"/>
        <v>0</v>
      </c>
      <c r="CP30" s="62">
        <f t="shared" si="50"/>
        <v>0</v>
      </c>
      <c r="CQ30" s="62">
        <f t="shared" si="50"/>
        <v>0</v>
      </c>
      <c r="CR30" s="62">
        <f t="shared" si="50"/>
        <v>0</v>
      </c>
      <c r="CS30" s="62">
        <f t="shared" si="50"/>
        <v>0</v>
      </c>
      <c r="CT30" s="62">
        <f t="shared" si="50"/>
        <v>0</v>
      </c>
      <c r="CU30" s="62">
        <f t="shared" si="50"/>
        <v>0</v>
      </c>
      <c r="CV30" s="62">
        <f t="shared" si="50"/>
        <v>0</v>
      </c>
      <c r="CW30" s="62">
        <f t="shared" si="50"/>
        <v>0</v>
      </c>
      <c r="CX30" s="62">
        <f t="shared" si="50"/>
        <v>0</v>
      </c>
      <c r="CY30" s="62">
        <f t="shared" si="50"/>
        <v>0</v>
      </c>
      <c r="CZ30" s="62">
        <f t="shared" si="50"/>
        <v>0</v>
      </c>
      <c r="DA30" s="62">
        <f t="shared" si="50"/>
        <v>0</v>
      </c>
      <c r="DB30" s="62">
        <f t="shared" si="50"/>
        <v>0</v>
      </c>
      <c r="DC30" s="62">
        <f t="shared" si="50"/>
        <v>0</v>
      </c>
      <c r="DD30" s="62">
        <f t="shared" si="50"/>
        <v>0</v>
      </c>
      <c r="DE30" s="62">
        <f t="shared" si="50"/>
        <v>0</v>
      </c>
      <c r="DF30" s="62">
        <f t="shared" si="50"/>
        <v>0</v>
      </c>
      <c r="DG30" s="62">
        <f t="shared" si="50"/>
        <v>0</v>
      </c>
      <c r="DH30" s="62">
        <f t="shared" si="50"/>
        <v>0</v>
      </c>
      <c r="DI30" s="62">
        <f t="shared" si="50"/>
        <v>0</v>
      </c>
      <c r="DJ30" s="62">
        <f t="shared" si="50"/>
        <v>0</v>
      </c>
      <c r="DK30" s="62">
        <f t="shared" si="50"/>
        <v>0</v>
      </c>
      <c r="DL30" s="62">
        <f t="shared" si="50"/>
        <v>0</v>
      </c>
      <c r="DM30" s="62">
        <f t="shared" si="50"/>
        <v>0</v>
      </c>
      <c r="DN30" s="62">
        <f t="shared" si="50"/>
        <v>0</v>
      </c>
      <c r="DO30" s="62">
        <f t="shared" si="50"/>
        <v>0</v>
      </c>
      <c r="DP30" s="62">
        <f t="shared" si="50"/>
        <v>0</v>
      </c>
      <c r="DQ30" s="62">
        <f t="shared" si="50"/>
        <v>0</v>
      </c>
      <c r="DR30" s="62">
        <f t="shared" si="50"/>
        <v>0</v>
      </c>
      <c r="DS30" s="62">
        <f t="shared" si="50"/>
        <v>0</v>
      </c>
      <c r="DT30" s="62">
        <f t="shared" si="50"/>
        <v>0</v>
      </c>
      <c r="DU30" s="62">
        <f t="shared" si="50"/>
        <v>0</v>
      </c>
      <c r="DV30" s="62">
        <f t="shared" si="50"/>
        <v>0</v>
      </c>
      <c r="DW30" s="62">
        <f t="shared" si="50"/>
        <v>0</v>
      </c>
      <c r="DX30" s="62">
        <f t="shared" si="50"/>
        <v>0</v>
      </c>
      <c r="DY30" s="62">
        <f t="shared" si="50"/>
        <v>0</v>
      </c>
      <c r="DZ30" s="62">
        <f t="shared" si="50"/>
        <v>0</v>
      </c>
      <c r="EA30" s="62">
        <f t="shared" si="50"/>
        <v>0</v>
      </c>
      <c r="EB30" s="62">
        <f t="shared" si="50"/>
        <v>0</v>
      </c>
      <c r="EC30" s="62">
        <f t="shared" ref="EC30:GN30" si="51">SUM(EC25:EC28)</f>
        <v>0</v>
      </c>
      <c r="ED30" s="62">
        <f t="shared" si="51"/>
        <v>0</v>
      </c>
      <c r="EE30" s="62">
        <f t="shared" si="51"/>
        <v>0</v>
      </c>
      <c r="EF30" s="62">
        <f t="shared" si="51"/>
        <v>0</v>
      </c>
      <c r="EG30" s="62">
        <f t="shared" si="51"/>
        <v>0</v>
      </c>
      <c r="EH30" s="62">
        <f t="shared" si="51"/>
        <v>0</v>
      </c>
      <c r="EI30" s="62">
        <f t="shared" si="51"/>
        <v>0</v>
      </c>
      <c r="EJ30" s="62">
        <f t="shared" si="51"/>
        <v>0</v>
      </c>
      <c r="EK30" s="62">
        <f t="shared" si="51"/>
        <v>0</v>
      </c>
      <c r="EL30" s="62">
        <f t="shared" si="51"/>
        <v>0</v>
      </c>
      <c r="EM30" s="62">
        <f t="shared" si="51"/>
        <v>0</v>
      </c>
      <c r="EN30" s="62">
        <f t="shared" si="51"/>
        <v>0</v>
      </c>
      <c r="EO30" s="62">
        <f t="shared" si="51"/>
        <v>0</v>
      </c>
      <c r="EP30" s="62">
        <f t="shared" si="51"/>
        <v>0</v>
      </c>
      <c r="EQ30" s="62">
        <f t="shared" si="51"/>
        <v>0</v>
      </c>
      <c r="ER30" s="62">
        <f t="shared" si="51"/>
        <v>0</v>
      </c>
      <c r="ES30" s="62">
        <f t="shared" si="51"/>
        <v>0</v>
      </c>
      <c r="ET30" s="62">
        <f t="shared" si="51"/>
        <v>0</v>
      </c>
      <c r="EU30" s="62">
        <f t="shared" si="51"/>
        <v>0</v>
      </c>
      <c r="EV30" s="62">
        <f t="shared" si="51"/>
        <v>0</v>
      </c>
      <c r="EW30" s="62">
        <f t="shared" si="51"/>
        <v>0</v>
      </c>
      <c r="EX30" s="62">
        <f t="shared" si="51"/>
        <v>0</v>
      </c>
      <c r="EY30" s="62">
        <f t="shared" si="51"/>
        <v>0</v>
      </c>
      <c r="EZ30" s="62">
        <f t="shared" si="51"/>
        <v>0</v>
      </c>
      <c r="FA30" s="62">
        <f t="shared" si="51"/>
        <v>0</v>
      </c>
      <c r="FB30" s="62">
        <f t="shared" si="51"/>
        <v>0</v>
      </c>
      <c r="FC30" s="62">
        <f t="shared" si="51"/>
        <v>0</v>
      </c>
      <c r="FD30" s="62">
        <f t="shared" si="51"/>
        <v>0</v>
      </c>
      <c r="FE30" s="62">
        <f t="shared" si="51"/>
        <v>0</v>
      </c>
      <c r="FF30" s="62">
        <f t="shared" si="51"/>
        <v>0</v>
      </c>
      <c r="FG30" s="62">
        <f t="shared" si="51"/>
        <v>0</v>
      </c>
      <c r="FH30" s="62">
        <f t="shared" si="51"/>
        <v>0</v>
      </c>
      <c r="FI30" s="62">
        <f t="shared" si="51"/>
        <v>0</v>
      </c>
      <c r="FJ30" s="62">
        <f t="shared" si="51"/>
        <v>0</v>
      </c>
      <c r="FK30" s="62">
        <f t="shared" si="51"/>
        <v>0</v>
      </c>
      <c r="FL30" s="62">
        <f t="shared" si="51"/>
        <v>0</v>
      </c>
      <c r="FM30" s="62">
        <f t="shared" si="51"/>
        <v>0</v>
      </c>
      <c r="FN30" s="62">
        <f t="shared" si="51"/>
        <v>0</v>
      </c>
      <c r="FO30" s="62">
        <f t="shared" si="51"/>
        <v>0</v>
      </c>
      <c r="FP30" s="62">
        <f t="shared" si="51"/>
        <v>0</v>
      </c>
      <c r="FQ30" s="62">
        <f t="shared" si="51"/>
        <v>0</v>
      </c>
      <c r="FR30" s="62">
        <f t="shared" si="51"/>
        <v>0</v>
      </c>
      <c r="FS30" s="62">
        <f t="shared" si="51"/>
        <v>0</v>
      </c>
      <c r="FT30" s="62">
        <f t="shared" si="51"/>
        <v>0</v>
      </c>
      <c r="FU30" s="62">
        <f t="shared" si="51"/>
        <v>0</v>
      </c>
      <c r="FV30" s="62">
        <f t="shared" si="51"/>
        <v>0</v>
      </c>
      <c r="FW30" s="62">
        <f t="shared" si="51"/>
        <v>0</v>
      </c>
      <c r="FX30" s="62">
        <f t="shared" si="51"/>
        <v>0</v>
      </c>
      <c r="FY30" s="62">
        <f t="shared" si="51"/>
        <v>0</v>
      </c>
      <c r="FZ30" s="62">
        <f t="shared" si="51"/>
        <v>0</v>
      </c>
      <c r="GA30" s="62">
        <f t="shared" si="51"/>
        <v>0</v>
      </c>
      <c r="GB30" s="62">
        <f t="shared" si="51"/>
        <v>0</v>
      </c>
      <c r="GC30" s="62">
        <f t="shared" si="51"/>
        <v>0</v>
      </c>
      <c r="GD30" s="62">
        <f t="shared" si="51"/>
        <v>0</v>
      </c>
      <c r="GE30" s="62">
        <f t="shared" si="51"/>
        <v>0</v>
      </c>
      <c r="GF30" s="62">
        <f t="shared" si="51"/>
        <v>0</v>
      </c>
      <c r="GG30" s="62">
        <f t="shared" si="51"/>
        <v>0</v>
      </c>
      <c r="GH30" s="62">
        <f t="shared" si="51"/>
        <v>0</v>
      </c>
      <c r="GI30" s="62">
        <f t="shared" si="51"/>
        <v>0</v>
      </c>
      <c r="GJ30" s="62">
        <f t="shared" si="51"/>
        <v>0</v>
      </c>
      <c r="GK30" s="62">
        <f t="shared" si="51"/>
        <v>0</v>
      </c>
      <c r="GL30" s="62">
        <f t="shared" si="51"/>
        <v>0</v>
      </c>
      <c r="GM30" s="62">
        <f t="shared" si="51"/>
        <v>0</v>
      </c>
      <c r="GN30" s="62">
        <f t="shared" si="51"/>
        <v>0</v>
      </c>
      <c r="GO30" s="62">
        <f t="shared" ref="GO30:IZ30" si="52">SUM(GO25:GO28)</f>
        <v>0</v>
      </c>
      <c r="GP30" s="62">
        <f t="shared" si="52"/>
        <v>0</v>
      </c>
      <c r="GQ30" s="62">
        <f t="shared" si="52"/>
        <v>0</v>
      </c>
      <c r="GR30" s="62">
        <f t="shared" si="52"/>
        <v>0</v>
      </c>
      <c r="GS30" s="62">
        <f t="shared" si="52"/>
        <v>0</v>
      </c>
      <c r="GT30" s="62">
        <f t="shared" si="52"/>
        <v>0</v>
      </c>
      <c r="GU30" s="62">
        <f t="shared" si="52"/>
        <v>0</v>
      </c>
      <c r="GV30" s="62">
        <f t="shared" si="52"/>
        <v>0</v>
      </c>
      <c r="GW30" s="62">
        <f t="shared" si="52"/>
        <v>0</v>
      </c>
      <c r="GX30" s="62">
        <f t="shared" si="52"/>
        <v>0</v>
      </c>
      <c r="GY30" s="62">
        <f t="shared" si="52"/>
        <v>0</v>
      </c>
      <c r="GZ30" s="62">
        <f t="shared" si="52"/>
        <v>0</v>
      </c>
      <c r="HA30" s="62">
        <f t="shared" si="52"/>
        <v>0</v>
      </c>
      <c r="HB30" s="62">
        <f t="shared" si="52"/>
        <v>0</v>
      </c>
      <c r="HC30" s="62">
        <f t="shared" si="52"/>
        <v>0</v>
      </c>
      <c r="HD30" s="62">
        <f t="shared" si="52"/>
        <v>0</v>
      </c>
      <c r="HE30" s="62">
        <f t="shared" si="52"/>
        <v>0</v>
      </c>
      <c r="HF30" s="62">
        <f t="shared" si="52"/>
        <v>0</v>
      </c>
      <c r="HG30" s="62">
        <f t="shared" si="52"/>
        <v>0</v>
      </c>
      <c r="HH30" s="62">
        <f t="shared" si="52"/>
        <v>0</v>
      </c>
      <c r="HI30" s="62">
        <f t="shared" si="52"/>
        <v>0</v>
      </c>
      <c r="HJ30" s="62">
        <f t="shared" si="52"/>
        <v>0</v>
      </c>
      <c r="HK30" s="62">
        <f t="shared" si="52"/>
        <v>0</v>
      </c>
      <c r="HL30" s="62">
        <f t="shared" si="52"/>
        <v>0</v>
      </c>
      <c r="HM30" s="62">
        <f t="shared" si="52"/>
        <v>0</v>
      </c>
      <c r="HN30" s="62">
        <f t="shared" si="52"/>
        <v>0</v>
      </c>
      <c r="HO30" s="62">
        <f t="shared" si="52"/>
        <v>0</v>
      </c>
      <c r="HP30" s="62">
        <f t="shared" si="52"/>
        <v>0</v>
      </c>
      <c r="HQ30" s="62">
        <f t="shared" si="52"/>
        <v>0</v>
      </c>
      <c r="HR30" s="62">
        <f t="shared" si="52"/>
        <v>0</v>
      </c>
      <c r="HS30" s="62">
        <f t="shared" si="52"/>
        <v>0</v>
      </c>
      <c r="HT30" s="62">
        <f t="shared" si="52"/>
        <v>0</v>
      </c>
      <c r="HU30" s="62">
        <f t="shared" si="52"/>
        <v>0</v>
      </c>
      <c r="HV30" s="62">
        <f t="shared" si="52"/>
        <v>0</v>
      </c>
      <c r="HW30" s="62">
        <f t="shared" si="52"/>
        <v>0</v>
      </c>
      <c r="HX30" s="62">
        <f t="shared" si="52"/>
        <v>0</v>
      </c>
      <c r="HY30" s="62">
        <f t="shared" si="52"/>
        <v>0</v>
      </c>
      <c r="HZ30" s="62">
        <f t="shared" si="52"/>
        <v>0</v>
      </c>
      <c r="IA30" s="62">
        <f t="shared" si="52"/>
        <v>0</v>
      </c>
      <c r="IB30" s="62">
        <f t="shared" si="52"/>
        <v>0</v>
      </c>
      <c r="IC30" s="62">
        <f t="shared" si="52"/>
        <v>0</v>
      </c>
      <c r="ID30" s="62">
        <f t="shared" si="52"/>
        <v>0</v>
      </c>
      <c r="IE30" s="62">
        <f t="shared" si="52"/>
        <v>0</v>
      </c>
      <c r="IF30" s="62">
        <f t="shared" si="52"/>
        <v>0</v>
      </c>
      <c r="IG30" s="62">
        <f t="shared" si="52"/>
        <v>0</v>
      </c>
      <c r="IH30" s="62">
        <f t="shared" si="52"/>
        <v>0</v>
      </c>
      <c r="II30" s="62">
        <f t="shared" si="52"/>
        <v>0</v>
      </c>
      <c r="IJ30" s="62">
        <f t="shared" si="52"/>
        <v>0</v>
      </c>
      <c r="IK30" s="62">
        <f t="shared" si="52"/>
        <v>0</v>
      </c>
      <c r="IL30" s="62">
        <f t="shared" si="52"/>
        <v>0</v>
      </c>
      <c r="IM30" s="62">
        <f t="shared" si="52"/>
        <v>0</v>
      </c>
      <c r="IN30" s="62">
        <f t="shared" si="52"/>
        <v>0</v>
      </c>
      <c r="IO30" s="62">
        <f t="shared" si="52"/>
        <v>0</v>
      </c>
      <c r="IP30" s="62">
        <f t="shared" si="52"/>
        <v>0</v>
      </c>
      <c r="IQ30" s="62">
        <f t="shared" si="52"/>
        <v>0</v>
      </c>
      <c r="IR30" s="62">
        <f t="shared" si="52"/>
        <v>0</v>
      </c>
      <c r="IS30" s="62">
        <f t="shared" si="52"/>
        <v>0</v>
      </c>
      <c r="IT30" s="62">
        <f t="shared" si="52"/>
        <v>0</v>
      </c>
      <c r="IU30" s="62">
        <f t="shared" si="52"/>
        <v>0</v>
      </c>
      <c r="IV30" s="62">
        <f t="shared" si="52"/>
        <v>0</v>
      </c>
      <c r="IW30" s="62">
        <f t="shared" si="52"/>
        <v>0</v>
      </c>
      <c r="IX30" s="62">
        <f t="shared" si="52"/>
        <v>0</v>
      </c>
      <c r="IY30" s="62">
        <f t="shared" si="52"/>
        <v>0</v>
      </c>
      <c r="IZ30" s="62">
        <f t="shared" si="52"/>
        <v>0</v>
      </c>
      <c r="JA30" s="62">
        <f t="shared" ref="JA30:LL30" si="53">SUM(JA25:JA28)</f>
        <v>0</v>
      </c>
      <c r="JB30" s="62">
        <f t="shared" si="53"/>
        <v>0</v>
      </c>
      <c r="JC30" s="62">
        <f t="shared" si="53"/>
        <v>0</v>
      </c>
      <c r="JD30" s="62">
        <f t="shared" si="53"/>
        <v>0</v>
      </c>
      <c r="JE30" s="62">
        <f t="shared" si="53"/>
        <v>0</v>
      </c>
      <c r="JF30" s="62">
        <f t="shared" si="53"/>
        <v>0</v>
      </c>
      <c r="JG30" s="62">
        <f t="shared" si="53"/>
        <v>0</v>
      </c>
      <c r="JH30" s="62">
        <f t="shared" si="53"/>
        <v>0</v>
      </c>
      <c r="JI30" s="62">
        <f t="shared" si="53"/>
        <v>0</v>
      </c>
      <c r="JJ30" s="62">
        <f t="shared" si="53"/>
        <v>0</v>
      </c>
      <c r="JK30" s="62">
        <f t="shared" si="53"/>
        <v>0</v>
      </c>
      <c r="JL30" s="62">
        <f t="shared" si="53"/>
        <v>0</v>
      </c>
      <c r="JM30" s="62">
        <f t="shared" si="53"/>
        <v>0</v>
      </c>
      <c r="JN30" s="62">
        <f t="shared" si="53"/>
        <v>0</v>
      </c>
      <c r="JO30" s="62">
        <f t="shared" si="53"/>
        <v>0</v>
      </c>
      <c r="JP30" s="62">
        <f t="shared" si="53"/>
        <v>0</v>
      </c>
      <c r="JQ30" s="62">
        <f t="shared" si="53"/>
        <v>0</v>
      </c>
      <c r="JR30" s="62">
        <f t="shared" si="53"/>
        <v>0</v>
      </c>
      <c r="JS30" s="62">
        <f t="shared" si="53"/>
        <v>0</v>
      </c>
      <c r="JT30" s="62">
        <f t="shared" si="53"/>
        <v>0</v>
      </c>
      <c r="JU30" s="62">
        <f t="shared" si="53"/>
        <v>0</v>
      </c>
      <c r="JV30" s="62">
        <f t="shared" si="53"/>
        <v>0</v>
      </c>
      <c r="JW30" s="62">
        <f t="shared" si="53"/>
        <v>0</v>
      </c>
      <c r="JX30" s="62">
        <f t="shared" si="53"/>
        <v>0</v>
      </c>
      <c r="JY30" s="62">
        <f t="shared" si="53"/>
        <v>0</v>
      </c>
      <c r="JZ30" s="62">
        <f t="shared" si="53"/>
        <v>0</v>
      </c>
      <c r="KA30" s="62">
        <f t="shared" si="53"/>
        <v>0</v>
      </c>
      <c r="KB30" s="62">
        <f t="shared" si="53"/>
        <v>0</v>
      </c>
      <c r="KC30" s="62">
        <f t="shared" si="53"/>
        <v>0</v>
      </c>
      <c r="KD30" s="62">
        <f t="shared" si="53"/>
        <v>0</v>
      </c>
      <c r="KE30" s="62">
        <f t="shared" si="53"/>
        <v>0</v>
      </c>
      <c r="KF30" s="62">
        <f t="shared" si="53"/>
        <v>0</v>
      </c>
      <c r="KG30" s="62">
        <f t="shared" si="53"/>
        <v>0</v>
      </c>
      <c r="KH30" s="62">
        <f t="shared" si="53"/>
        <v>0</v>
      </c>
      <c r="KI30" s="62">
        <f t="shared" si="53"/>
        <v>0</v>
      </c>
      <c r="KJ30" s="62">
        <f t="shared" si="53"/>
        <v>0</v>
      </c>
      <c r="KK30" s="62">
        <f t="shared" si="53"/>
        <v>0</v>
      </c>
      <c r="KL30" s="62">
        <f t="shared" si="53"/>
        <v>0</v>
      </c>
      <c r="KM30" s="62">
        <f t="shared" si="53"/>
        <v>0</v>
      </c>
      <c r="KN30" s="62">
        <f t="shared" si="53"/>
        <v>0</v>
      </c>
      <c r="KO30" s="62">
        <f t="shared" si="53"/>
        <v>0</v>
      </c>
      <c r="KP30" s="62">
        <f t="shared" si="53"/>
        <v>0</v>
      </c>
      <c r="KQ30" s="62">
        <f t="shared" si="53"/>
        <v>0</v>
      </c>
      <c r="KR30" s="62">
        <f t="shared" si="53"/>
        <v>0</v>
      </c>
      <c r="KS30" s="62">
        <f t="shared" si="53"/>
        <v>0</v>
      </c>
      <c r="KT30" s="62">
        <f t="shared" si="53"/>
        <v>0</v>
      </c>
      <c r="KU30" s="62">
        <f t="shared" si="53"/>
        <v>0</v>
      </c>
      <c r="KV30" s="62">
        <f t="shared" si="53"/>
        <v>0</v>
      </c>
      <c r="KW30" s="62">
        <f t="shared" si="53"/>
        <v>0</v>
      </c>
      <c r="KX30" s="62">
        <f t="shared" si="53"/>
        <v>0</v>
      </c>
      <c r="KY30" s="62">
        <f t="shared" si="53"/>
        <v>0</v>
      </c>
      <c r="KZ30" s="62">
        <f t="shared" si="53"/>
        <v>0</v>
      </c>
      <c r="LA30" s="62">
        <f t="shared" si="53"/>
        <v>0</v>
      </c>
      <c r="LB30" s="62">
        <f t="shared" si="53"/>
        <v>0</v>
      </c>
      <c r="LC30" s="62">
        <f t="shared" si="53"/>
        <v>0</v>
      </c>
      <c r="LD30" s="62">
        <f t="shared" si="53"/>
        <v>0</v>
      </c>
      <c r="LE30" s="62">
        <f t="shared" si="53"/>
        <v>0</v>
      </c>
      <c r="LF30" s="62">
        <f t="shared" si="53"/>
        <v>0</v>
      </c>
      <c r="LG30" s="62">
        <f t="shared" si="53"/>
        <v>0</v>
      </c>
      <c r="LH30" s="62">
        <f t="shared" si="53"/>
        <v>0</v>
      </c>
      <c r="LI30" s="62">
        <f t="shared" si="53"/>
        <v>0</v>
      </c>
      <c r="LJ30" s="62">
        <f t="shared" si="53"/>
        <v>0</v>
      </c>
      <c r="LK30" s="62">
        <f t="shared" si="53"/>
        <v>0</v>
      </c>
      <c r="LL30" s="62">
        <f t="shared" si="53"/>
        <v>0</v>
      </c>
      <c r="LM30" s="62">
        <f t="shared" ref="LM30:ND30" si="54">SUM(LM25:LM28)</f>
        <v>0</v>
      </c>
      <c r="LN30" s="62">
        <f t="shared" si="54"/>
        <v>0</v>
      </c>
      <c r="LO30" s="62">
        <f t="shared" si="54"/>
        <v>0</v>
      </c>
      <c r="LP30" s="62">
        <f t="shared" si="54"/>
        <v>0</v>
      </c>
      <c r="LQ30" s="62">
        <f t="shared" si="54"/>
        <v>0</v>
      </c>
      <c r="LR30" s="62">
        <f t="shared" si="54"/>
        <v>0</v>
      </c>
      <c r="LS30" s="62">
        <f t="shared" si="54"/>
        <v>0</v>
      </c>
      <c r="LT30" s="62">
        <f t="shared" si="54"/>
        <v>0</v>
      </c>
      <c r="LU30" s="62">
        <f t="shared" si="54"/>
        <v>0</v>
      </c>
      <c r="LV30" s="62">
        <f t="shared" si="54"/>
        <v>0</v>
      </c>
      <c r="LW30" s="62">
        <f t="shared" si="54"/>
        <v>0</v>
      </c>
      <c r="LX30" s="62">
        <f t="shared" si="54"/>
        <v>0</v>
      </c>
      <c r="LY30" s="62">
        <f t="shared" si="54"/>
        <v>0</v>
      </c>
      <c r="LZ30" s="62">
        <f t="shared" si="54"/>
        <v>0</v>
      </c>
      <c r="MA30" s="62">
        <f t="shared" si="54"/>
        <v>0</v>
      </c>
      <c r="MB30" s="62">
        <f t="shared" si="54"/>
        <v>0</v>
      </c>
      <c r="MC30" s="62">
        <f t="shared" si="54"/>
        <v>0</v>
      </c>
      <c r="MD30" s="62">
        <f t="shared" si="54"/>
        <v>0</v>
      </c>
      <c r="ME30" s="62">
        <f t="shared" si="54"/>
        <v>0</v>
      </c>
      <c r="MF30" s="62">
        <f t="shared" si="54"/>
        <v>0</v>
      </c>
      <c r="MG30" s="62">
        <f t="shared" si="54"/>
        <v>0</v>
      </c>
      <c r="MH30" s="62">
        <f t="shared" si="54"/>
        <v>0</v>
      </c>
      <c r="MI30" s="62">
        <f t="shared" si="54"/>
        <v>0</v>
      </c>
      <c r="MJ30" s="62">
        <f t="shared" si="54"/>
        <v>0</v>
      </c>
      <c r="MK30" s="62">
        <f t="shared" si="54"/>
        <v>0</v>
      </c>
      <c r="ML30" s="62">
        <f t="shared" si="54"/>
        <v>0</v>
      </c>
      <c r="MM30" s="62">
        <f t="shared" si="54"/>
        <v>0</v>
      </c>
      <c r="MN30" s="62">
        <f t="shared" si="54"/>
        <v>0</v>
      </c>
      <c r="MO30" s="62">
        <f t="shared" si="54"/>
        <v>0</v>
      </c>
      <c r="MP30" s="62">
        <f t="shared" si="54"/>
        <v>0</v>
      </c>
      <c r="MQ30" s="62">
        <f t="shared" si="54"/>
        <v>0</v>
      </c>
      <c r="MR30" s="62">
        <f t="shared" si="54"/>
        <v>0</v>
      </c>
      <c r="MS30" s="62">
        <f t="shared" si="54"/>
        <v>0</v>
      </c>
      <c r="MT30" s="62">
        <f t="shared" si="54"/>
        <v>0</v>
      </c>
      <c r="MU30" s="62">
        <f t="shared" si="54"/>
        <v>0</v>
      </c>
      <c r="MV30" s="62">
        <f t="shared" si="54"/>
        <v>0</v>
      </c>
      <c r="MW30" s="62">
        <f t="shared" si="54"/>
        <v>0</v>
      </c>
      <c r="MX30" s="62">
        <f t="shared" si="54"/>
        <v>0</v>
      </c>
      <c r="MY30" s="62">
        <f t="shared" si="54"/>
        <v>0</v>
      </c>
      <c r="MZ30" s="62">
        <f t="shared" si="54"/>
        <v>0</v>
      </c>
      <c r="NA30" s="62">
        <f t="shared" si="54"/>
        <v>0</v>
      </c>
      <c r="NB30" s="62">
        <f t="shared" si="54"/>
        <v>0</v>
      </c>
      <c r="NC30" s="62">
        <f t="shared" si="54"/>
        <v>0</v>
      </c>
      <c r="ND30" s="62">
        <f t="shared" si="54"/>
        <v>0</v>
      </c>
    </row>
    <row r="31" spans="1:368" s="58" customFormat="1" x14ac:dyDescent="0.35">
      <c r="A31" s="68" t="s">
        <v>59</v>
      </c>
      <c r="D31" s="62">
        <f>SUM(D32:D34)</f>
        <v>0</v>
      </c>
      <c r="E31" s="62">
        <f>E32+E38</f>
        <v>0</v>
      </c>
      <c r="F31" s="62">
        <f t="shared" ref="F31:BQ31" si="55">F32+F38</f>
        <v>0</v>
      </c>
      <c r="G31" s="62">
        <f t="shared" si="55"/>
        <v>0</v>
      </c>
      <c r="H31" s="62">
        <f t="shared" si="55"/>
        <v>0</v>
      </c>
      <c r="I31" s="62">
        <f t="shared" si="55"/>
        <v>0</v>
      </c>
      <c r="J31" s="62">
        <f t="shared" si="55"/>
        <v>0</v>
      </c>
      <c r="K31" s="62">
        <f t="shared" si="55"/>
        <v>0</v>
      </c>
      <c r="L31" s="62">
        <f t="shared" si="55"/>
        <v>0</v>
      </c>
      <c r="M31" s="62">
        <f t="shared" si="55"/>
        <v>0</v>
      </c>
      <c r="N31" s="62">
        <f t="shared" si="55"/>
        <v>0</v>
      </c>
      <c r="O31" s="62">
        <f t="shared" si="55"/>
        <v>0</v>
      </c>
      <c r="P31" s="62">
        <f t="shared" si="55"/>
        <v>0</v>
      </c>
      <c r="Q31" s="62">
        <f t="shared" si="55"/>
        <v>0</v>
      </c>
      <c r="R31" s="62">
        <f t="shared" si="55"/>
        <v>0</v>
      </c>
      <c r="S31" s="62">
        <f t="shared" si="55"/>
        <v>0</v>
      </c>
      <c r="T31" s="62">
        <f t="shared" si="55"/>
        <v>0</v>
      </c>
      <c r="U31" s="62">
        <f t="shared" si="55"/>
        <v>0</v>
      </c>
      <c r="V31" s="62">
        <f t="shared" si="55"/>
        <v>0</v>
      </c>
      <c r="W31" s="62">
        <f t="shared" si="55"/>
        <v>0</v>
      </c>
      <c r="X31" s="62">
        <f t="shared" si="55"/>
        <v>0</v>
      </c>
      <c r="Y31" s="62">
        <f t="shared" si="55"/>
        <v>0</v>
      </c>
      <c r="Z31" s="62">
        <f t="shared" si="55"/>
        <v>0</v>
      </c>
      <c r="AA31" s="62">
        <f t="shared" si="55"/>
        <v>0</v>
      </c>
      <c r="AB31" s="62">
        <f t="shared" si="55"/>
        <v>0</v>
      </c>
      <c r="AC31" s="62">
        <f t="shared" si="55"/>
        <v>0</v>
      </c>
      <c r="AD31" s="62">
        <f t="shared" si="55"/>
        <v>0</v>
      </c>
      <c r="AE31" s="62">
        <f t="shared" si="55"/>
        <v>0</v>
      </c>
      <c r="AF31" s="62">
        <f t="shared" si="55"/>
        <v>0</v>
      </c>
      <c r="AG31" s="62">
        <f t="shared" si="55"/>
        <v>0</v>
      </c>
      <c r="AH31" s="62">
        <f t="shared" si="55"/>
        <v>0</v>
      </c>
      <c r="AI31" s="62">
        <f t="shared" si="55"/>
        <v>0</v>
      </c>
      <c r="AJ31" s="62">
        <f t="shared" si="55"/>
        <v>0</v>
      </c>
      <c r="AK31" s="62">
        <f t="shared" si="55"/>
        <v>0</v>
      </c>
      <c r="AL31" s="62">
        <f t="shared" si="55"/>
        <v>0</v>
      </c>
      <c r="AM31" s="62">
        <f t="shared" si="55"/>
        <v>0</v>
      </c>
      <c r="AN31" s="62">
        <f t="shared" si="55"/>
        <v>0</v>
      </c>
      <c r="AO31" s="62">
        <f t="shared" si="55"/>
        <v>0</v>
      </c>
      <c r="AP31" s="62">
        <f t="shared" si="55"/>
        <v>0</v>
      </c>
      <c r="AQ31" s="62">
        <f t="shared" si="55"/>
        <v>0</v>
      </c>
      <c r="AR31" s="62">
        <f t="shared" si="55"/>
        <v>0</v>
      </c>
      <c r="AS31" s="62">
        <f t="shared" si="55"/>
        <v>0</v>
      </c>
      <c r="AT31" s="62">
        <f t="shared" si="55"/>
        <v>0</v>
      </c>
      <c r="AU31" s="62">
        <f t="shared" si="55"/>
        <v>0</v>
      </c>
      <c r="AV31" s="62">
        <f t="shared" si="55"/>
        <v>0</v>
      </c>
      <c r="AW31" s="62">
        <f t="shared" si="55"/>
        <v>0</v>
      </c>
      <c r="AX31" s="62">
        <f t="shared" si="55"/>
        <v>0</v>
      </c>
      <c r="AY31" s="62">
        <f t="shared" si="55"/>
        <v>0</v>
      </c>
      <c r="AZ31" s="62">
        <f t="shared" si="55"/>
        <v>0</v>
      </c>
      <c r="BA31" s="62">
        <f t="shared" si="55"/>
        <v>0</v>
      </c>
      <c r="BB31" s="62">
        <f t="shared" si="55"/>
        <v>0</v>
      </c>
      <c r="BC31" s="62">
        <f t="shared" si="55"/>
        <v>0</v>
      </c>
      <c r="BD31" s="62">
        <f t="shared" si="55"/>
        <v>0</v>
      </c>
      <c r="BE31" s="62">
        <f t="shared" si="55"/>
        <v>0</v>
      </c>
      <c r="BF31" s="62">
        <f t="shared" si="55"/>
        <v>0</v>
      </c>
      <c r="BG31" s="62">
        <f t="shared" si="55"/>
        <v>0</v>
      </c>
      <c r="BH31" s="62">
        <f t="shared" si="55"/>
        <v>0</v>
      </c>
      <c r="BI31" s="62">
        <f t="shared" si="55"/>
        <v>0</v>
      </c>
      <c r="BJ31" s="62">
        <f t="shared" si="55"/>
        <v>0</v>
      </c>
      <c r="BK31" s="62">
        <f t="shared" si="55"/>
        <v>0</v>
      </c>
      <c r="BL31" s="62">
        <f t="shared" si="55"/>
        <v>0</v>
      </c>
      <c r="BM31" s="62">
        <f t="shared" si="55"/>
        <v>0</v>
      </c>
      <c r="BN31" s="62">
        <f t="shared" si="55"/>
        <v>0</v>
      </c>
      <c r="BO31" s="62">
        <f t="shared" si="55"/>
        <v>0</v>
      </c>
      <c r="BP31" s="62">
        <f t="shared" si="55"/>
        <v>0</v>
      </c>
      <c r="BQ31" s="62">
        <f t="shared" si="55"/>
        <v>0</v>
      </c>
      <c r="BR31" s="62">
        <f t="shared" ref="BR31:EC31" si="56">BR32+BR38</f>
        <v>0</v>
      </c>
      <c r="BS31" s="62">
        <f t="shared" si="56"/>
        <v>0</v>
      </c>
      <c r="BT31" s="62">
        <f t="shared" si="56"/>
        <v>0</v>
      </c>
      <c r="BU31" s="62">
        <f t="shared" si="56"/>
        <v>0</v>
      </c>
      <c r="BV31" s="62">
        <f t="shared" si="56"/>
        <v>0</v>
      </c>
      <c r="BW31" s="62">
        <f t="shared" si="56"/>
        <v>0</v>
      </c>
      <c r="BX31" s="62">
        <f t="shared" si="56"/>
        <v>0</v>
      </c>
      <c r="BY31" s="62">
        <f t="shared" si="56"/>
        <v>0</v>
      </c>
      <c r="BZ31" s="62">
        <f t="shared" si="56"/>
        <v>0</v>
      </c>
      <c r="CA31" s="62">
        <f t="shared" si="56"/>
        <v>0</v>
      </c>
      <c r="CB31" s="62">
        <f t="shared" si="56"/>
        <v>0</v>
      </c>
      <c r="CC31" s="62">
        <f t="shared" si="56"/>
        <v>0</v>
      </c>
      <c r="CD31" s="62">
        <f t="shared" si="56"/>
        <v>0</v>
      </c>
      <c r="CE31" s="62">
        <f t="shared" si="56"/>
        <v>0</v>
      </c>
      <c r="CF31" s="62">
        <f t="shared" si="56"/>
        <v>0</v>
      </c>
      <c r="CG31" s="62">
        <f t="shared" si="56"/>
        <v>0</v>
      </c>
      <c r="CH31" s="62">
        <f t="shared" si="56"/>
        <v>0</v>
      </c>
      <c r="CI31" s="62">
        <f t="shared" si="56"/>
        <v>0</v>
      </c>
      <c r="CJ31" s="62">
        <f t="shared" si="56"/>
        <v>0</v>
      </c>
      <c r="CK31" s="62">
        <f t="shared" si="56"/>
        <v>0</v>
      </c>
      <c r="CL31" s="62">
        <f t="shared" si="56"/>
        <v>0</v>
      </c>
      <c r="CM31" s="62">
        <f t="shared" si="56"/>
        <v>0</v>
      </c>
      <c r="CN31" s="62">
        <f t="shared" si="56"/>
        <v>0</v>
      </c>
      <c r="CO31" s="62">
        <f t="shared" si="56"/>
        <v>0</v>
      </c>
      <c r="CP31" s="62">
        <f t="shared" si="56"/>
        <v>0</v>
      </c>
      <c r="CQ31" s="62">
        <f t="shared" si="56"/>
        <v>0</v>
      </c>
      <c r="CR31" s="62">
        <f t="shared" si="56"/>
        <v>0</v>
      </c>
      <c r="CS31" s="62">
        <f t="shared" si="56"/>
        <v>0</v>
      </c>
      <c r="CT31" s="62">
        <f t="shared" si="56"/>
        <v>0</v>
      </c>
      <c r="CU31" s="62">
        <f t="shared" si="56"/>
        <v>0</v>
      </c>
      <c r="CV31" s="62">
        <f t="shared" si="56"/>
        <v>0</v>
      </c>
      <c r="CW31" s="62">
        <f t="shared" si="56"/>
        <v>0</v>
      </c>
      <c r="CX31" s="62">
        <f t="shared" si="56"/>
        <v>0</v>
      </c>
      <c r="CY31" s="62">
        <f t="shared" si="56"/>
        <v>0</v>
      </c>
      <c r="CZ31" s="62">
        <f t="shared" si="56"/>
        <v>0</v>
      </c>
      <c r="DA31" s="62">
        <f t="shared" si="56"/>
        <v>0</v>
      </c>
      <c r="DB31" s="62">
        <f t="shared" si="56"/>
        <v>0</v>
      </c>
      <c r="DC31" s="62">
        <f t="shared" si="56"/>
        <v>0</v>
      </c>
      <c r="DD31" s="62">
        <f t="shared" si="56"/>
        <v>0</v>
      </c>
      <c r="DE31" s="62">
        <f t="shared" si="56"/>
        <v>0</v>
      </c>
      <c r="DF31" s="62">
        <f t="shared" si="56"/>
        <v>0</v>
      </c>
      <c r="DG31" s="62">
        <f t="shared" si="56"/>
        <v>0</v>
      </c>
      <c r="DH31" s="62">
        <f t="shared" si="56"/>
        <v>0</v>
      </c>
      <c r="DI31" s="62">
        <f t="shared" si="56"/>
        <v>0</v>
      </c>
      <c r="DJ31" s="62">
        <f t="shared" si="56"/>
        <v>0</v>
      </c>
      <c r="DK31" s="62">
        <f t="shared" si="56"/>
        <v>0</v>
      </c>
      <c r="DL31" s="62">
        <f t="shared" si="56"/>
        <v>0</v>
      </c>
      <c r="DM31" s="62">
        <f t="shared" si="56"/>
        <v>0</v>
      </c>
      <c r="DN31" s="62">
        <f t="shared" si="56"/>
        <v>0</v>
      </c>
      <c r="DO31" s="62">
        <f t="shared" si="56"/>
        <v>0</v>
      </c>
      <c r="DP31" s="62">
        <f t="shared" si="56"/>
        <v>0</v>
      </c>
      <c r="DQ31" s="62">
        <f t="shared" si="56"/>
        <v>0</v>
      </c>
      <c r="DR31" s="62">
        <f t="shared" si="56"/>
        <v>0</v>
      </c>
      <c r="DS31" s="62">
        <f t="shared" si="56"/>
        <v>0</v>
      </c>
      <c r="DT31" s="62">
        <f t="shared" si="56"/>
        <v>0</v>
      </c>
      <c r="DU31" s="62">
        <f t="shared" si="56"/>
        <v>0</v>
      </c>
      <c r="DV31" s="62">
        <f t="shared" si="56"/>
        <v>0</v>
      </c>
      <c r="DW31" s="62">
        <f t="shared" si="56"/>
        <v>0</v>
      </c>
      <c r="DX31" s="62">
        <f t="shared" si="56"/>
        <v>0</v>
      </c>
      <c r="DY31" s="62">
        <f t="shared" si="56"/>
        <v>0</v>
      </c>
      <c r="DZ31" s="62">
        <f t="shared" si="56"/>
        <v>0</v>
      </c>
      <c r="EA31" s="62">
        <f t="shared" si="56"/>
        <v>0</v>
      </c>
      <c r="EB31" s="62">
        <f t="shared" si="56"/>
        <v>0</v>
      </c>
      <c r="EC31" s="62">
        <f t="shared" si="56"/>
        <v>0</v>
      </c>
      <c r="ED31" s="62">
        <f t="shared" ref="ED31:GO31" si="57">ED32+ED38</f>
        <v>0</v>
      </c>
      <c r="EE31" s="62">
        <f t="shared" si="57"/>
        <v>0</v>
      </c>
      <c r="EF31" s="62">
        <f t="shared" si="57"/>
        <v>0</v>
      </c>
      <c r="EG31" s="62">
        <f t="shared" si="57"/>
        <v>0</v>
      </c>
      <c r="EH31" s="62">
        <f t="shared" si="57"/>
        <v>0</v>
      </c>
      <c r="EI31" s="62">
        <f t="shared" si="57"/>
        <v>0</v>
      </c>
      <c r="EJ31" s="62">
        <f t="shared" si="57"/>
        <v>0</v>
      </c>
      <c r="EK31" s="62">
        <f t="shared" si="57"/>
        <v>0</v>
      </c>
      <c r="EL31" s="62">
        <f t="shared" si="57"/>
        <v>0</v>
      </c>
      <c r="EM31" s="62">
        <f t="shared" si="57"/>
        <v>0</v>
      </c>
      <c r="EN31" s="62">
        <f t="shared" si="57"/>
        <v>0</v>
      </c>
      <c r="EO31" s="62">
        <f t="shared" si="57"/>
        <v>0</v>
      </c>
      <c r="EP31" s="62">
        <f t="shared" si="57"/>
        <v>0</v>
      </c>
      <c r="EQ31" s="62">
        <f t="shared" si="57"/>
        <v>0</v>
      </c>
      <c r="ER31" s="62">
        <f t="shared" si="57"/>
        <v>0</v>
      </c>
      <c r="ES31" s="62">
        <f t="shared" si="57"/>
        <v>0</v>
      </c>
      <c r="ET31" s="62">
        <f t="shared" si="57"/>
        <v>0</v>
      </c>
      <c r="EU31" s="62">
        <f t="shared" si="57"/>
        <v>0</v>
      </c>
      <c r="EV31" s="62">
        <f t="shared" si="57"/>
        <v>0</v>
      </c>
      <c r="EW31" s="62">
        <f t="shared" si="57"/>
        <v>0</v>
      </c>
      <c r="EX31" s="62">
        <f t="shared" si="57"/>
        <v>0</v>
      </c>
      <c r="EY31" s="62">
        <f t="shared" si="57"/>
        <v>0</v>
      </c>
      <c r="EZ31" s="62">
        <f t="shared" si="57"/>
        <v>0</v>
      </c>
      <c r="FA31" s="62">
        <f t="shared" si="57"/>
        <v>0</v>
      </c>
      <c r="FB31" s="62">
        <f t="shared" si="57"/>
        <v>0</v>
      </c>
      <c r="FC31" s="62">
        <f t="shared" si="57"/>
        <v>0</v>
      </c>
      <c r="FD31" s="62">
        <f t="shared" si="57"/>
        <v>0</v>
      </c>
      <c r="FE31" s="62">
        <f t="shared" si="57"/>
        <v>0</v>
      </c>
      <c r="FF31" s="62">
        <f t="shared" si="57"/>
        <v>0</v>
      </c>
      <c r="FG31" s="62">
        <f t="shared" si="57"/>
        <v>0</v>
      </c>
      <c r="FH31" s="62">
        <f t="shared" si="57"/>
        <v>0</v>
      </c>
      <c r="FI31" s="62">
        <f t="shared" si="57"/>
        <v>0</v>
      </c>
      <c r="FJ31" s="62">
        <f t="shared" si="57"/>
        <v>0</v>
      </c>
      <c r="FK31" s="62">
        <f t="shared" si="57"/>
        <v>0</v>
      </c>
      <c r="FL31" s="62">
        <f t="shared" si="57"/>
        <v>0</v>
      </c>
      <c r="FM31" s="62">
        <f t="shared" si="57"/>
        <v>0</v>
      </c>
      <c r="FN31" s="62">
        <f t="shared" si="57"/>
        <v>0</v>
      </c>
      <c r="FO31" s="62">
        <f t="shared" si="57"/>
        <v>0</v>
      </c>
      <c r="FP31" s="62">
        <f t="shared" si="57"/>
        <v>0</v>
      </c>
      <c r="FQ31" s="62">
        <f t="shared" si="57"/>
        <v>0</v>
      </c>
      <c r="FR31" s="62">
        <f t="shared" si="57"/>
        <v>0</v>
      </c>
      <c r="FS31" s="62">
        <f t="shared" si="57"/>
        <v>0</v>
      </c>
      <c r="FT31" s="62">
        <f t="shared" si="57"/>
        <v>0</v>
      </c>
      <c r="FU31" s="62">
        <f t="shared" si="57"/>
        <v>0</v>
      </c>
      <c r="FV31" s="62">
        <f t="shared" si="57"/>
        <v>0</v>
      </c>
      <c r="FW31" s="62">
        <f t="shared" si="57"/>
        <v>0</v>
      </c>
      <c r="FX31" s="62">
        <f t="shared" si="57"/>
        <v>0</v>
      </c>
      <c r="FY31" s="62">
        <f t="shared" si="57"/>
        <v>0</v>
      </c>
      <c r="FZ31" s="62">
        <f t="shared" si="57"/>
        <v>0</v>
      </c>
      <c r="GA31" s="62">
        <f t="shared" si="57"/>
        <v>0</v>
      </c>
      <c r="GB31" s="62">
        <f t="shared" si="57"/>
        <v>0</v>
      </c>
      <c r="GC31" s="62">
        <f t="shared" si="57"/>
        <v>0</v>
      </c>
      <c r="GD31" s="62">
        <f t="shared" si="57"/>
        <v>0</v>
      </c>
      <c r="GE31" s="62">
        <f t="shared" si="57"/>
        <v>0</v>
      </c>
      <c r="GF31" s="62">
        <f t="shared" si="57"/>
        <v>0</v>
      </c>
      <c r="GG31" s="62">
        <f t="shared" si="57"/>
        <v>0</v>
      </c>
      <c r="GH31" s="62">
        <f t="shared" si="57"/>
        <v>0</v>
      </c>
      <c r="GI31" s="62">
        <f t="shared" si="57"/>
        <v>0</v>
      </c>
      <c r="GJ31" s="62">
        <f t="shared" si="57"/>
        <v>0</v>
      </c>
      <c r="GK31" s="62">
        <f t="shared" si="57"/>
        <v>0</v>
      </c>
      <c r="GL31" s="62">
        <f t="shared" si="57"/>
        <v>0</v>
      </c>
      <c r="GM31" s="62">
        <f t="shared" si="57"/>
        <v>0</v>
      </c>
      <c r="GN31" s="62">
        <f t="shared" si="57"/>
        <v>0</v>
      </c>
      <c r="GO31" s="62">
        <f t="shared" si="57"/>
        <v>0</v>
      </c>
      <c r="GP31" s="62">
        <f t="shared" ref="GP31:JA31" si="58">GP32+GP38</f>
        <v>0</v>
      </c>
      <c r="GQ31" s="62">
        <f t="shared" si="58"/>
        <v>0</v>
      </c>
      <c r="GR31" s="62">
        <f t="shared" si="58"/>
        <v>0</v>
      </c>
      <c r="GS31" s="62">
        <f t="shared" si="58"/>
        <v>0</v>
      </c>
      <c r="GT31" s="62">
        <f t="shared" si="58"/>
        <v>0</v>
      </c>
      <c r="GU31" s="62">
        <f t="shared" si="58"/>
        <v>0</v>
      </c>
      <c r="GV31" s="62">
        <f t="shared" si="58"/>
        <v>0</v>
      </c>
      <c r="GW31" s="62">
        <f t="shared" si="58"/>
        <v>0</v>
      </c>
      <c r="GX31" s="62">
        <f t="shared" si="58"/>
        <v>0</v>
      </c>
      <c r="GY31" s="62">
        <f t="shared" si="58"/>
        <v>0</v>
      </c>
      <c r="GZ31" s="62">
        <f t="shared" si="58"/>
        <v>0</v>
      </c>
      <c r="HA31" s="62">
        <f t="shared" si="58"/>
        <v>0</v>
      </c>
      <c r="HB31" s="62">
        <f t="shared" si="58"/>
        <v>0</v>
      </c>
      <c r="HC31" s="62">
        <f t="shared" si="58"/>
        <v>0</v>
      </c>
      <c r="HD31" s="62">
        <f t="shared" si="58"/>
        <v>0</v>
      </c>
      <c r="HE31" s="62">
        <f t="shared" si="58"/>
        <v>0</v>
      </c>
      <c r="HF31" s="62">
        <f t="shared" si="58"/>
        <v>0</v>
      </c>
      <c r="HG31" s="62">
        <f t="shared" si="58"/>
        <v>0</v>
      </c>
      <c r="HH31" s="62">
        <f t="shared" si="58"/>
        <v>0</v>
      </c>
      <c r="HI31" s="62">
        <f t="shared" si="58"/>
        <v>0</v>
      </c>
      <c r="HJ31" s="62">
        <f t="shared" si="58"/>
        <v>0</v>
      </c>
      <c r="HK31" s="62">
        <f t="shared" si="58"/>
        <v>0</v>
      </c>
      <c r="HL31" s="62">
        <f t="shared" si="58"/>
        <v>0</v>
      </c>
      <c r="HM31" s="62">
        <f t="shared" si="58"/>
        <v>0</v>
      </c>
      <c r="HN31" s="62">
        <f t="shared" si="58"/>
        <v>0</v>
      </c>
      <c r="HO31" s="62">
        <f t="shared" si="58"/>
        <v>0</v>
      </c>
      <c r="HP31" s="62">
        <f t="shared" si="58"/>
        <v>0</v>
      </c>
      <c r="HQ31" s="62">
        <f t="shared" si="58"/>
        <v>0</v>
      </c>
      <c r="HR31" s="62">
        <f t="shared" si="58"/>
        <v>0</v>
      </c>
      <c r="HS31" s="62">
        <f t="shared" si="58"/>
        <v>0</v>
      </c>
      <c r="HT31" s="62">
        <f t="shared" si="58"/>
        <v>0</v>
      </c>
      <c r="HU31" s="62">
        <f t="shared" si="58"/>
        <v>0</v>
      </c>
      <c r="HV31" s="62">
        <f t="shared" si="58"/>
        <v>0</v>
      </c>
      <c r="HW31" s="62">
        <f t="shared" si="58"/>
        <v>0</v>
      </c>
      <c r="HX31" s="62">
        <f t="shared" si="58"/>
        <v>0</v>
      </c>
      <c r="HY31" s="62">
        <f t="shared" si="58"/>
        <v>0</v>
      </c>
      <c r="HZ31" s="62">
        <f t="shared" si="58"/>
        <v>0</v>
      </c>
      <c r="IA31" s="62">
        <f t="shared" si="58"/>
        <v>0</v>
      </c>
      <c r="IB31" s="62">
        <f t="shared" si="58"/>
        <v>0</v>
      </c>
      <c r="IC31" s="62">
        <f t="shared" si="58"/>
        <v>0</v>
      </c>
      <c r="ID31" s="62">
        <f t="shared" si="58"/>
        <v>0</v>
      </c>
      <c r="IE31" s="62">
        <f t="shared" si="58"/>
        <v>0</v>
      </c>
      <c r="IF31" s="62">
        <f t="shared" si="58"/>
        <v>0</v>
      </c>
      <c r="IG31" s="62">
        <f t="shared" si="58"/>
        <v>0</v>
      </c>
      <c r="IH31" s="62">
        <f t="shared" si="58"/>
        <v>0</v>
      </c>
      <c r="II31" s="62">
        <f t="shared" si="58"/>
        <v>0</v>
      </c>
      <c r="IJ31" s="62">
        <f t="shared" si="58"/>
        <v>0</v>
      </c>
      <c r="IK31" s="62">
        <f t="shared" si="58"/>
        <v>0</v>
      </c>
      <c r="IL31" s="62">
        <f t="shared" si="58"/>
        <v>0</v>
      </c>
      <c r="IM31" s="62">
        <f t="shared" si="58"/>
        <v>0</v>
      </c>
      <c r="IN31" s="62">
        <f t="shared" si="58"/>
        <v>0</v>
      </c>
      <c r="IO31" s="62">
        <f t="shared" si="58"/>
        <v>0</v>
      </c>
      <c r="IP31" s="62">
        <f t="shared" si="58"/>
        <v>0</v>
      </c>
      <c r="IQ31" s="62">
        <f t="shared" si="58"/>
        <v>0</v>
      </c>
      <c r="IR31" s="62">
        <f t="shared" si="58"/>
        <v>0</v>
      </c>
      <c r="IS31" s="62">
        <f t="shared" si="58"/>
        <v>0</v>
      </c>
      <c r="IT31" s="62">
        <f t="shared" si="58"/>
        <v>0</v>
      </c>
      <c r="IU31" s="62">
        <f t="shared" si="58"/>
        <v>0</v>
      </c>
      <c r="IV31" s="62">
        <f t="shared" si="58"/>
        <v>0</v>
      </c>
      <c r="IW31" s="62">
        <f t="shared" si="58"/>
        <v>0</v>
      </c>
      <c r="IX31" s="62">
        <f t="shared" si="58"/>
        <v>0</v>
      </c>
      <c r="IY31" s="62">
        <f t="shared" si="58"/>
        <v>0</v>
      </c>
      <c r="IZ31" s="62">
        <f t="shared" si="58"/>
        <v>0</v>
      </c>
      <c r="JA31" s="62">
        <f t="shared" si="58"/>
        <v>0</v>
      </c>
      <c r="JB31" s="62">
        <f t="shared" ref="JB31:LM31" si="59">JB32+JB38</f>
        <v>0</v>
      </c>
      <c r="JC31" s="62">
        <f t="shared" si="59"/>
        <v>0</v>
      </c>
      <c r="JD31" s="62">
        <f t="shared" si="59"/>
        <v>0</v>
      </c>
      <c r="JE31" s="62">
        <f t="shared" si="59"/>
        <v>0</v>
      </c>
      <c r="JF31" s="62">
        <f t="shared" si="59"/>
        <v>0</v>
      </c>
      <c r="JG31" s="62">
        <f t="shared" si="59"/>
        <v>0</v>
      </c>
      <c r="JH31" s="62">
        <f t="shared" si="59"/>
        <v>0</v>
      </c>
      <c r="JI31" s="62">
        <f t="shared" si="59"/>
        <v>0</v>
      </c>
      <c r="JJ31" s="62">
        <f t="shared" si="59"/>
        <v>0</v>
      </c>
      <c r="JK31" s="62">
        <f t="shared" si="59"/>
        <v>0</v>
      </c>
      <c r="JL31" s="62">
        <f t="shared" si="59"/>
        <v>0</v>
      </c>
      <c r="JM31" s="62">
        <f t="shared" si="59"/>
        <v>0</v>
      </c>
      <c r="JN31" s="62">
        <f t="shared" si="59"/>
        <v>0</v>
      </c>
      <c r="JO31" s="62">
        <f t="shared" si="59"/>
        <v>0</v>
      </c>
      <c r="JP31" s="62">
        <f t="shared" si="59"/>
        <v>0</v>
      </c>
      <c r="JQ31" s="62">
        <f t="shared" si="59"/>
        <v>0</v>
      </c>
      <c r="JR31" s="62">
        <f t="shared" si="59"/>
        <v>0</v>
      </c>
      <c r="JS31" s="62">
        <f t="shared" si="59"/>
        <v>0</v>
      </c>
      <c r="JT31" s="62">
        <f t="shared" si="59"/>
        <v>0</v>
      </c>
      <c r="JU31" s="62">
        <f t="shared" si="59"/>
        <v>0</v>
      </c>
      <c r="JV31" s="62">
        <f t="shared" si="59"/>
        <v>0</v>
      </c>
      <c r="JW31" s="62">
        <f t="shared" si="59"/>
        <v>0</v>
      </c>
      <c r="JX31" s="62">
        <f t="shared" si="59"/>
        <v>0</v>
      </c>
      <c r="JY31" s="62">
        <f t="shared" si="59"/>
        <v>0</v>
      </c>
      <c r="JZ31" s="62">
        <f t="shared" si="59"/>
        <v>0</v>
      </c>
      <c r="KA31" s="62">
        <f t="shared" si="59"/>
        <v>0</v>
      </c>
      <c r="KB31" s="62">
        <f t="shared" si="59"/>
        <v>0</v>
      </c>
      <c r="KC31" s="62">
        <f t="shared" si="59"/>
        <v>0</v>
      </c>
      <c r="KD31" s="62">
        <f t="shared" si="59"/>
        <v>0</v>
      </c>
      <c r="KE31" s="62">
        <f t="shared" si="59"/>
        <v>0</v>
      </c>
      <c r="KF31" s="62">
        <f t="shared" si="59"/>
        <v>0</v>
      </c>
      <c r="KG31" s="62">
        <f t="shared" si="59"/>
        <v>0</v>
      </c>
      <c r="KH31" s="62">
        <f t="shared" si="59"/>
        <v>0</v>
      </c>
      <c r="KI31" s="62">
        <f t="shared" si="59"/>
        <v>0</v>
      </c>
      <c r="KJ31" s="62">
        <f t="shared" si="59"/>
        <v>0</v>
      </c>
      <c r="KK31" s="62">
        <f t="shared" si="59"/>
        <v>0</v>
      </c>
      <c r="KL31" s="62">
        <f t="shared" si="59"/>
        <v>0</v>
      </c>
      <c r="KM31" s="62">
        <f t="shared" si="59"/>
        <v>0</v>
      </c>
      <c r="KN31" s="62">
        <f t="shared" si="59"/>
        <v>0</v>
      </c>
      <c r="KO31" s="62">
        <f t="shared" si="59"/>
        <v>0</v>
      </c>
      <c r="KP31" s="62">
        <f t="shared" si="59"/>
        <v>0</v>
      </c>
      <c r="KQ31" s="62">
        <f t="shared" si="59"/>
        <v>0</v>
      </c>
      <c r="KR31" s="62">
        <f t="shared" si="59"/>
        <v>0</v>
      </c>
      <c r="KS31" s="62">
        <f t="shared" si="59"/>
        <v>0</v>
      </c>
      <c r="KT31" s="62">
        <f t="shared" si="59"/>
        <v>0</v>
      </c>
      <c r="KU31" s="62">
        <f t="shared" si="59"/>
        <v>0</v>
      </c>
      <c r="KV31" s="62">
        <f t="shared" si="59"/>
        <v>0</v>
      </c>
      <c r="KW31" s="62">
        <f t="shared" si="59"/>
        <v>0</v>
      </c>
      <c r="KX31" s="62">
        <f t="shared" si="59"/>
        <v>0</v>
      </c>
      <c r="KY31" s="62">
        <f t="shared" si="59"/>
        <v>0</v>
      </c>
      <c r="KZ31" s="62">
        <f t="shared" si="59"/>
        <v>0</v>
      </c>
      <c r="LA31" s="62">
        <f t="shared" si="59"/>
        <v>0</v>
      </c>
      <c r="LB31" s="62">
        <f t="shared" si="59"/>
        <v>0</v>
      </c>
      <c r="LC31" s="62">
        <f t="shared" si="59"/>
        <v>0</v>
      </c>
      <c r="LD31" s="62">
        <f t="shared" si="59"/>
        <v>0</v>
      </c>
      <c r="LE31" s="62">
        <f t="shared" si="59"/>
        <v>0</v>
      </c>
      <c r="LF31" s="62">
        <f t="shared" si="59"/>
        <v>0</v>
      </c>
      <c r="LG31" s="62">
        <f t="shared" si="59"/>
        <v>0</v>
      </c>
      <c r="LH31" s="62">
        <f t="shared" si="59"/>
        <v>0</v>
      </c>
      <c r="LI31" s="62">
        <f t="shared" si="59"/>
        <v>0</v>
      </c>
      <c r="LJ31" s="62">
        <f t="shared" si="59"/>
        <v>0</v>
      </c>
      <c r="LK31" s="62">
        <f t="shared" si="59"/>
        <v>0</v>
      </c>
      <c r="LL31" s="62">
        <f t="shared" si="59"/>
        <v>0</v>
      </c>
      <c r="LM31" s="62">
        <f t="shared" si="59"/>
        <v>0</v>
      </c>
      <c r="LN31" s="62">
        <f t="shared" ref="LN31:ND31" si="60">LN32+LN38</f>
        <v>0</v>
      </c>
      <c r="LO31" s="62">
        <f t="shared" si="60"/>
        <v>0</v>
      </c>
      <c r="LP31" s="62">
        <f t="shared" si="60"/>
        <v>0</v>
      </c>
      <c r="LQ31" s="62">
        <f t="shared" si="60"/>
        <v>0</v>
      </c>
      <c r="LR31" s="62">
        <f t="shared" si="60"/>
        <v>0</v>
      </c>
      <c r="LS31" s="62">
        <f t="shared" si="60"/>
        <v>0</v>
      </c>
      <c r="LT31" s="62">
        <f t="shared" si="60"/>
        <v>0</v>
      </c>
      <c r="LU31" s="62">
        <f t="shared" si="60"/>
        <v>0</v>
      </c>
      <c r="LV31" s="62">
        <f t="shared" si="60"/>
        <v>0</v>
      </c>
      <c r="LW31" s="62">
        <f t="shared" si="60"/>
        <v>0</v>
      </c>
      <c r="LX31" s="62">
        <f t="shared" si="60"/>
        <v>0</v>
      </c>
      <c r="LY31" s="62">
        <f t="shared" si="60"/>
        <v>0</v>
      </c>
      <c r="LZ31" s="62">
        <f t="shared" si="60"/>
        <v>0</v>
      </c>
      <c r="MA31" s="62">
        <f t="shared" si="60"/>
        <v>0</v>
      </c>
      <c r="MB31" s="62">
        <f t="shared" si="60"/>
        <v>0</v>
      </c>
      <c r="MC31" s="62">
        <f t="shared" si="60"/>
        <v>0</v>
      </c>
      <c r="MD31" s="62">
        <f t="shared" si="60"/>
        <v>0</v>
      </c>
      <c r="ME31" s="62">
        <f t="shared" si="60"/>
        <v>0</v>
      </c>
      <c r="MF31" s="62">
        <f t="shared" si="60"/>
        <v>0</v>
      </c>
      <c r="MG31" s="62">
        <f t="shared" si="60"/>
        <v>0</v>
      </c>
      <c r="MH31" s="62">
        <f t="shared" si="60"/>
        <v>0</v>
      </c>
      <c r="MI31" s="62">
        <f t="shared" si="60"/>
        <v>0</v>
      </c>
      <c r="MJ31" s="62">
        <f t="shared" si="60"/>
        <v>0</v>
      </c>
      <c r="MK31" s="62">
        <f t="shared" si="60"/>
        <v>0</v>
      </c>
      <c r="ML31" s="62">
        <f t="shared" si="60"/>
        <v>0</v>
      </c>
      <c r="MM31" s="62">
        <f t="shared" si="60"/>
        <v>0</v>
      </c>
      <c r="MN31" s="62">
        <f t="shared" si="60"/>
        <v>0</v>
      </c>
      <c r="MO31" s="62">
        <f t="shared" si="60"/>
        <v>0</v>
      </c>
      <c r="MP31" s="62">
        <f t="shared" si="60"/>
        <v>0</v>
      </c>
      <c r="MQ31" s="62">
        <f t="shared" si="60"/>
        <v>0</v>
      </c>
      <c r="MR31" s="62">
        <f t="shared" si="60"/>
        <v>0</v>
      </c>
      <c r="MS31" s="62">
        <f t="shared" si="60"/>
        <v>0</v>
      </c>
      <c r="MT31" s="62">
        <f t="shared" si="60"/>
        <v>0</v>
      </c>
      <c r="MU31" s="62">
        <f t="shared" si="60"/>
        <v>0</v>
      </c>
      <c r="MV31" s="62">
        <f t="shared" si="60"/>
        <v>0</v>
      </c>
      <c r="MW31" s="62">
        <f t="shared" si="60"/>
        <v>0</v>
      </c>
      <c r="MX31" s="62">
        <f t="shared" si="60"/>
        <v>0</v>
      </c>
      <c r="MY31" s="62">
        <f t="shared" si="60"/>
        <v>0</v>
      </c>
      <c r="MZ31" s="62">
        <f t="shared" si="60"/>
        <v>0</v>
      </c>
      <c r="NA31" s="62">
        <f t="shared" si="60"/>
        <v>0</v>
      </c>
      <c r="NB31" s="62">
        <f t="shared" si="60"/>
        <v>0</v>
      </c>
      <c r="NC31" s="62">
        <f t="shared" si="60"/>
        <v>0</v>
      </c>
      <c r="ND31" s="62">
        <f t="shared" si="60"/>
        <v>0</v>
      </c>
    </row>
    <row r="32" spans="1:368" s="58" customFormat="1" x14ac:dyDescent="0.35">
      <c r="A32" s="69" t="s">
        <v>0</v>
      </c>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c r="MG32" s="70"/>
      <c r="MH32" s="70"/>
      <c r="MI32" s="70"/>
      <c r="MJ32" s="70"/>
      <c r="MK32" s="70"/>
      <c r="ML32" s="70"/>
      <c r="MM32" s="70"/>
      <c r="MN32" s="70"/>
      <c r="MO32" s="70"/>
      <c r="MP32" s="70"/>
      <c r="MQ32" s="70"/>
      <c r="MR32" s="70"/>
      <c r="MS32" s="70"/>
      <c r="MT32" s="70"/>
      <c r="MU32" s="70"/>
      <c r="MV32" s="70"/>
      <c r="MW32" s="70"/>
      <c r="MX32" s="70"/>
      <c r="MY32" s="70"/>
      <c r="MZ32" s="70"/>
      <c r="NA32" s="70"/>
      <c r="NB32" s="70"/>
      <c r="NC32" s="70"/>
      <c r="ND32" s="70"/>
    </row>
    <row r="33" spans="1:368" s="58" customFormat="1" x14ac:dyDescent="0.35">
      <c r="A33" s="69" t="s">
        <v>1</v>
      </c>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c r="MG33" s="70"/>
      <c r="MH33" s="70"/>
      <c r="MI33" s="70"/>
      <c r="MJ33" s="70"/>
      <c r="MK33" s="70"/>
      <c r="ML33" s="70"/>
      <c r="MM33" s="70"/>
      <c r="MN33" s="70"/>
      <c r="MO33" s="70"/>
      <c r="MP33" s="70"/>
      <c r="MQ33" s="70"/>
      <c r="MR33" s="70"/>
      <c r="MS33" s="70"/>
      <c r="MT33" s="70"/>
      <c r="MU33" s="70"/>
      <c r="MV33" s="70"/>
      <c r="MW33" s="70"/>
      <c r="MX33" s="70"/>
      <c r="MY33" s="70"/>
      <c r="MZ33" s="70"/>
      <c r="NA33" s="70"/>
      <c r="NB33" s="70"/>
      <c r="NC33" s="70"/>
      <c r="ND33" s="70"/>
    </row>
    <row r="34" spans="1:368" s="58" customFormat="1" x14ac:dyDescent="0.35">
      <c r="A34" s="69" t="s">
        <v>2</v>
      </c>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c r="MG34" s="70"/>
      <c r="MH34" s="70"/>
      <c r="MI34" s="70"/>
      <c r="MJ34" s="70"/>
      <c r="MK34" s="70"/>
      <c r="ML34" s="70"/>
      <c r="MM34" s="70"/>
      <c r="MN34" s="70"/>
      <c r="MO34" s="70"/>
      <c r="MP34" s="70"/>
      <c r="MQ34" s="70"/>
      <c r="MR34" s="70"/>
      <c r="MS34" s="70"/>
      <c r="MT34" s="70"/>
      <c r="MU34" s="70"/>
      <c r="MV34" s="70"/>
      <c r="MW34" s="70"/>
      <c r="MX34" s="70"/>
      <c r="MY34" s="70"/>
      <c r="MZ34" s="70"/>
      <c r="NA34" s="70"/>
      <c r="NB34" s="70"/>
      <c r="NC34" s="70"/>
      <c r="ND34" s="70"/>
    </row>
    <row r="35" spans="1:368" s="58" customFormat="1" x14ac:dyDescent="0.35">
      <c r="A35" s="71" t="s">
        <v>15</v>
      </c>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c r="MG35" s="70"/>
      <c r="MH35" s="70"/>
      <c r="MI35" s="70"/>
      <c r="MJ35" s="70"/>
      <c r="MK35" s="70"/>
      <c r="ML35" s="70"/>
      <c r="MM35" s="70"/>
      <c r="MN35" s="70"/>
      <c r="MO35" s="70"/>
      <c r="MP35" s="70"/>
      <c r="MQ35" s="70"/>
      <c r="MR35" s="70"/>
      <c r="MS35" s="70"/>
      <c r="MT35" s="70"/>
      <c r="MU35" s="70"/>
      <c r="MV35" s="70"/>
      <c r="MW35" s="70"/>
      <c r="MX35" s="70"/>
      <c r="MY35" s="70"/>
      <c r="MZ35" s="70"/>
      <c r="NA35" s="70"/>
      <c r="NB35" s="70"/>
      <c r="NC35" s="70"/>
      <c r="ND35" s="70"/>
    </row>
    <row r="36" spans="1:368" s="58" customFormat="1" x14ac:dyDescent="0.35">
      <c r="A36" s="71" t="s">
        <v>16</v>
      </c>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c r="MG36" s="70"/>
      <c r="MH36" s="70"/>
      <c r="MI36" s="70"/>
      <c r="MJ36" s="70"/>
      <c r="MK36" s="70"/>
      <c r="ML36" s="70"/>
      <c r="MM36" s="70"/>
      <c r="MN36" s="70"/>
      <c r="MO36" s="70"/>
      <c r="MP36" s="70"/>
      <c r="MQ36" s="70"/>
      <c r="MR36" s="70"/>
      <c r="MS36" s="70"/>
      <c r="MT36" s="70"/>
      <c r="MU36" s="70"/>
      <c r="MV36" s="70"/>
      <c r="MW36" s="70"/>
      <c r="MX36" s="70"/>
      <c r="MY36" s="70"/>
      <c r="MZ36" s="70"/>
      <c r="NA36" s="70"/>
      <c r="NB36" s="70"/>
      <c r="NC36" s="70"/>
      <c r="ND36" s="70"/>
    </row>
    <row r="37" spans="1:368" s="58" customFormat="1" x14ac:dyDescent="0.35">
      <c r="A37" s="71" t="s">
        <v>17</v>
      </c>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c r="MG37" s="70"/>
      <c r="MH37" s="70"/>
      <c r="MI37" s="70"/>
      <c r="MJ37" s="70"/>
      <c r="MK37" s="70"/>
      <c r="ML37" s="70"/>
      <c r="MM37" s="70"/>
      <c r="MN37" s="70"/>
      <c r="MO37" s="70"/>
      <c r="MP37" s="70"/>
      <c r="MQ37" s="70"/>
      <c r="MR37" s="70"/>
      <c r="MS37" s="70"/>
      <c r="MT37" s="70"/>
      <c r="MU37" s="70"/>
      <c r="MV37" s="70"/>
      <c r="MW37" s="70"/>
      <c r="MX37" s="70"/>
      <c r="MY37" s="70"/>
      <c r="MZ37" s="70"/>
      <c r="NA37" s="70"/>
      <c r="NB37" s="70"/>
      <c r="NC37" s="70"/>
      <c r="ND37" s="70"/>
    </row>
    <row r="38" spans="1:368" x14ac:dyDescent="0.35">
      <c r="D38" s="48">
        <f>SUM(D35:D37)</f>
        <v>0</v>
      </c>
      <c r="E38" s="48">
        <f t="shared" ref="E38:BP38" si="61">SUM(E35:E37)</f>
        <v>0</v>
      </c>
      <c r="F38" s="48">
        <f t="shared" si="61"/>
        <v>0</v>
      </c>
      <c r="G38" s="48">
        <f t="shared" si="61"/>
        <v>0</v>
      </c>
      <c r="H38" s="48">
        <f t="shared" si="61"/>
        <v>0</v>
      </c>
      <c r="I38" s="48">
        <f t="shared" si="61"/>
        <v>0</v>
      </c>
      <c r="J38" s="48">
        <f t="shared" si="61"/>
        <v>0</v>
      </c>
      <c r="K38" s="48">
        <f t="shared" si="61"/>
        <v>0</v>
      </c>
      <c r="L38" s="48">
        <f t="shared" si="61"/>
        <v>0</v>
      </c>
      <c r="M38" s="48">
        <f t="shared" si="61"/>
        <v>0</v>
      </c>
      <c r="N38" s="48">
        <f t="shared" si="61"/>
        <v>0</v>
      </c>
      <c r="O38" s="48">
        <f t="shared" si="61"/>
        <v>0</v>
      </c>
      <c r="P38" s="48">
        <f t="shared" si="61"/>
        <v>0</v>
      </c>
      <c r="Q38" s="48">
        <f t="shared" si="61"/>
        <v>0</v>
      </c>
      <c r="R38" s="48">
        <f t="shared" si="61"/>
        <v>0</v>
      </c>
      <c r="S38" s="48">
        <f t="shared" si="61"/>
        <v>0</v>
      </c>
      <c r="T38" s="48">
        <f t="shared" si="61"/>
        <v>0</v>
      </c>
      <c r="U38" s="48">
        <f t="shared" si="61"/>
        <v>0</v>
      </c>
      <c r="V38" s="48">
        <f t="shared" si="61"/>
        <v>0</v>
      </c>
      <c r="W38" s="48">
        <f t="shared" si="61"/>
        <v>0</v>
      </c>
      <c r="X38" s="48">
        <f t="shared" si="61"/>
        <v>0</v>
      </c>
      <c r="Y38" s="48">
        <f t="shared" si="61"/>
        <v>0</v>
      </c>
      <c r="Z38" s="48">
        <f t="shared" si="61"/>
        <v>0</v>
      </c>
      <c r="AA38" s="48">
        <f t="shared" si="61"/>
        <v>0</v>
      </c>
      <c r="AB38" s="48">
        <f t="shared" si="61"/>
        <v>0</v>
      </c>
      <c r="AC38" s="48">
        <f t="shared" si="61"/>
        <v>0</v>
      </c>
      <c r="AD38" s="48">
        <f t="shared" si="61"/>
        <v>0</v>
      </c>
      <c r="AE38" s="48">
        <f t="shared" si="61"/>
        <v>0</v>
      </c>
      <c r="AF38" s="48">
        <f t="shared" si="61"/>
        <v>0</v>
      </c>
      <c r="AG38" s="48">
        <f t="shared" si="61"/>
        <v>0</v>
      </c>
      <c r="AH38" s="48">
        <f t="shared" si="61"/>
        <v>0</v>
      </c>
      <c r="AI38" s="48">
        <f t="shared" si="61"/>
        <v>0</v>
      </c>
      <c r="AJ38" s="48">
        <f t="shared" si="61"/>
        <v>0</v>
      </c>
      <c r="AK38" s="48">
        <f t="shared" si="61"/>
        <v>0</v>
      </c>
      <c r="AL38" s="48">
        <f t="shared" si="61"/>
        <v>0</v>
      </c>
      <c r="AM38" s="48">
        <f t="shared" si="61"/>
        <v>0</v>
      </c>
      <c r="AN38" s="48">
        <f t="shared" si="61"/>
        <v>0</v>
      </c>
      <c r="AO38" s="48">
        <f t="shared" si="61"/>
        <v>0</v>
      </c>
      <c r="AP38" s="48">
        <f t="shared" si="61"/>
        <v>0</v>
      </c>
      <c r="AQ38" s="48">
        <f t="shared" si="61"/>
        <v>0</v>
      </c>
      <c r="AR38" s="48">
        <f t="shared" si="61"/>
        <v>0</v>
      </c>
      <c r="AS38" s="48">
        <f t="shared" si="61"/>
        <v>0</v>
      </c>
      <c r="AT38" s="48">
        <f t="shared" si="61"/>
        <v>0</v>
      </c>
      <c r="AU38" s="48">
        <f t="shared" si="61"/>
        <v>0</v>
      </c>
      <c r="AV38" s="48">
        <f t="shared" si="61"/>
        <v>0</v>
      </c>
      <c r="AW38" s="48">
        <f t="shared" si="61"/>
        <v>0</v>
      </c>
      <c r="AX38" s="48">
        <f t="shared" si="61"/>
        <v>0</v>
      </c>
      <c r="AY38" s="48">
        <f t="shared" si="61"/>
        <v>0</v>
      </c>
      <c r="AZ38" s="48">
        <f t="shared" si="61"/>
        <v>0</v>
      </c>
      <c r="BA38" s="48">
        <f t="shared" si="61"/>
        <v>0</v>
      </c>
      <c r="BB38" s="48">
        <f t="shared" si="61"/>
        <v>0</v>
      </c>
      <c r="BC38" s="48">
        <f t="shared" si="61"/>
        <v>0</v>
      </c>
      <c r="BD38" s="48">
        <f t="shared" si="61"/>
        <v>0</v>
      </c>
      <c r="BE38" s="48">
        <f t="shared" si="61"/>
        <v>0</v>
      </c>
      <c r="BF38" s="48">
        <f t="shared" si="61"/>
        <v>0</v>
      </c>
      <c r="BG38" s="48">
        <f t="shared" si="61"/>
        <v>0</v>
      </c>
      <c r="BH38" s="48">
        <f t="shared" si="61"/>
        <v>0</v>
      </c>
      <c r="BI38" s="48">
        <f t="shared" si="61"/>
        <v>0</v>
      </c>
      <c r="BJ38" s="48">
        <f t="shared" si="61"/>
        <v>0</v>
      </c>
      <c r="BK38" s="48">
        <f t="shared" si="61"/>
        <v>0</v>
      </c>
      <c r="BL38" s="48">
        <f t="shared" si="61"/>
        <v>0</v>
      </c>
      <c r="BM38" s="48">
        <f t="shared" si="61"/>
        <v>0</v>
      </c>
      <c r="BN38" s="48">
        <f t="shared" si="61"/>
        <v>0</v>
      </c>
      <c r="BO38" s="48">
        <f t="shared" si="61"/>
        <v>0</v>
      </c>
      <c r="BP38" s="48">
        <f t="shared" si="61"/>
        <v>0</v>
      </c>
      <c r="BQ38" s="48">
        <f t="shared" ref="BQ38:EB38" si="62">SUM(BQ35:BQ37)</f>
        <v>0</v>
      </c>
      <c r="BR38" s="48">
        <f t="shared" si="62"/>
        <v>0</v>
      </c>
      <c r="BS38" s="48">
        <f t="shared" si="62"/>
        <v>0</v>
      </c>
      <c r="BT38" s="48">
        <f t="shared" si="62"/>
        <v>0</v>
      </c>
      <c r="BU38" s="48">
        <f t="shared" si="62"/>
        <v>0</v>
      </c>
      <c r="BV38" s="48">
        <f t="shared" si="62"/>
        <v>0</v>
      </c>
      <c r="BW38" s="48">
        <f t="shared" si="62"/>
        <v>0</v>
      </c>
      <c r="BX38" s="48">
        <f t="shared" si="62"/>
        <v>0</v>
      </c>
      <c r="BY38" s="48">
        <f t="shared" si="62"/>
        <v>0</v>
      </c>
      <c r="BZ38" s="48">
        <f t="shared" si="62"/>
        <v>0</v>
      </c>
      <c r="CA38" s="48">
        <f t="shared" si="62"/>
        <v>0</v>
      </c>
      <c r="CB38" s="48">
        <f t="shared" si="62"/>
        <v>0</v>
      </c>
      <c r="CC38" s="48">
        <f t="shared" si="62"/>
        <v>0</v>
      </c>
      <c r="CD38" s="48">
        <f t="shared" si="62"/>
        <v>0</v>
      </c>
      <c r="CE38" s="48">
        <f t="shared" si="62"/>
        <v>0</v>
      </c>
      <c r="CF38" s="48">
        <f t="shared" si="62"/>
        <v>0</v>
      </c>
      <c r="CG38" s="48">
        <f t="shared" si="62"/>
        <v>0</v>
      </c>
      <c r="CH38" s="48">
        <f t="shared" si="62"/>
        <v>0</v>
      </c>
      <c r="CI38" s="48">
        <f t="shared" si="62"/>
        <v>0</v>
      </c>
      <c r="CJ38" s="48">
        <f t="shared" si="62"/>
        <v>0</v>
      </c>
      <c r="CK38" s="48">
        <f t="shared" si="62"/>
        <v>0</v>
      </c>
      <c r="CL38" s="48">
        <f t="shared" si="62"/>
        <v>0</v>
      </c>
      <c r="CM38" s="48">
        <f t="shared" si="62"/>
        <v>0</v>
      </c>
      <c r="CN38" s="48">
        <f t="shared" si="62"/>
        <v>0</v>
      </c>
      <c r="CO38" s="48">
        <f t="shared" si="62"/>
        <v>0</v>
      </c>
      <c r="CP38" s="48">
        <f t="shared" si="62"/>
        <v>0</v>
      </c>
      <c r="CQ38" s="48">
        <f t="shared" si="62"/>
        <v>0</v>
      </c>
      <c r="CR38" s="48">
        <f t="shared" si="62"/>
        <v>0</v>
      </c>
      <c r="CS38" s="48">
        <f t="shared" si="62"/>
        <v>0</v>
      </c>
      <c r="CT38" s="48">
        <f t="shared" si="62"/>
        <v>0</v>
      </c>
      <c r="CU38" s="48">
        <f t="shared" si="62"/>
        <v>0</v>
      </c>
      <c r="CV38" s="48">
        <f t="shared" si="62"/>
        <v>0</v>
      </c>
      <c r="CW38" s="48">
        <f t="shared" si="62"/>
        <v>0</v>
      </c>
      <c r="CX38" s="48">
        <f t="shared" si="62"/>
        <v>0</v>
      </c>
      <c r="CY38" s="48">
        <f t="shared" si="62"/>
        <v>0</v>
      </c>
      <c r="CZ38" s="48">
        <f t="shared" si="62"/>
        <v>0</v>
      </c>
      <c r="DA38" s="48">
        <f t="shared" si="62"/>
        <v>0</v>
      </c>
      <c r="DB38" s="48">
        <f t="shared" si="62"/>
        <v>0</v>
      </c>
      <c r="DC38" s="48">
        <f t="shared" si="62"/>
        <v>0</v>
      </c>
      <c r="DD38" s="48">
        <f t="shared" si="62"/>
        <v>0</v>
      </c>
      <c r="DE38" s="48">
        <f t="shared" si="62"/>
        <v>0</v>
      </c>
      <c r="DF38" s="48">
        <f t="shared" si="62"/>
        <v>0</v>
      </c>
      <c r="DG38" s="48">
        <f t="shared" si="62"/>
        <v>0</v>
      </c>
      <c r="DH38" s="48">
        <f t="shared" si="62"/>
        <v>0</v>
      </c>
      <c r="DI38" s="48">
        <f t="shared" si="62"/>
        <v>0</v>
      </c>
      <c r="DJ38" s="48">
        <f t="shared" si="62"/>
        <v>0</v>
      </c>
      <c r="DK38" s="48">
        <f t="shared" si="62"/>
        <v>0</v>
      </c>
      <c r="DL38" s="48">
        <f t="shared" si="62"/>
        <v>0</v>
      </c>
      <c r="DM38" s="48">
        <f t="shared" si="62"/>
        <v>0</v>
      </c>
      <c r="DN38" s="48">
        <f t="shared" si="62"/>
        <v>0</v>
      </c>
      <c r="DO38" s="48">
        <f t="shared" si="62"/>
        <v>0</v>
      </c>
      <c r="DP38" s="48">
        <f t="shared" si="62"/>
        <v>0</v>
      </c>
      <c r="DQ38" s="48">
        <f t="shared" si="62"/>
        <v>0</v>
      </c>
      <c r="DR38" s="48">
        <f t="shared" si="62"/>
        <v>0</v>
      </c>
      <c r="DS38" s="48">
        <f t="shared" si="62"/>
        <v>0</v>
      </c>
      <c r="DT38" s="48">
        <f t="shared" si="62"/>
        <v>0</v>
      </c>
      <c r="DU38" s="48">
        <f t="shared" si="62"/>
        <v>0</v>
      </c>
      <c r="DV38" s="48">
        <f t="shared" si="62"/>
        <v>0</v>
      </c>
      <c r="DW38" s="48">
        <f t="shared" si="62"/>
        <v>0</v>
      </c>
      <c r="DX38" s="48">
        <f t="shared" si="62"/>
        <v>0</v>
      </c>
      <c r="DY38" s="48">
        <f t="shared" si="62"/>
        <v>0</v>
      </c>
      <c r="DZ38" s="48">
        <f t="shared" si="62"/>
        <v>0</v>
      </c>
      <c r="EA38" s="48">
        <f t="shared" si="62"/>
        <v>0</v>
      </c>
      <c r="EB38" s="48">
        <f t="shared" si="62"/>
        <v>0</v>
      </c>
      <c r="EC38" s="48">
        <f t="shared" ref="EC38:GN38" si="63">SUM(EC35:EC37)</f>
        <v>0</v>
      </c>
      <c r="ED38" s="48">
        <f t="shared" si="63"/>
        <v>0</v>
      </c>
      <c r="EE38" s="48">
        <f t="shared" si="63"/>
        <v>0</v>
      </c>
      <c r="EF38" s="48">
        <f t="shared" si="63"/>
        <v>0</v>
      </c>
      <c r="EG38" s="48">
        <f t="shared" si="63"/>
        <v>0</v>
      </c>
      <c r="EH38" s="48">
        <f t="shared" si="63"/>
        <v>0</v>
      </c>
      <c r="EI38" s="48">
        <f t="shared" si="63"/>
        <v>0</v>
      </c>
      <c r="EJ38" s="48">
        <f t="shared" si="63"/>
        <v>0</v>
      </c>
      <c r="EK38" s="48">
        <f t="shared" si="63"/>
        <v>0</v>
      </c>
      <c r="EL38" s="48">
        <f t="shared" si="63"/>
        <v>0</v>
      </c>
      <c r="EM38" s="48">
        <f t="shared" si="63"/>
        <v>0</v>
      </c>
      <c r="EN38" s="48">
        <f t="shared" si="63"/>
        <v>0</v>
      </c>
      <c r="EO38" s="48">
        <f t="shared" si="63"/>
        <v>0</v>
      </c>
      <c r="EP38" s="48">
        <f t="shared" si="63"/>
        <v>0</v>
      </c>
      <c r="EQ38" s="48">
        <f t="shared" si="63"/>
        <v>0</v>
      </c>
      <c r="ER38" s="48">
        <f t="shared" si="63"/>
        <v>0</v>
      </c>
      <c r="ES38" s="48">
        <f t="shared" si="63"/>
        <v>0</v>
      </c>
      <c r="ET38" s="48">
        <f t="shared" si="63"/>
        <v>0</v>
      </c>
      <c r="EU38" s="48">
        <f t="shared" si="63"/>
        <v>0</v>
      </c>
      <c r="EV38" s="48">
        <f t="shared" si="63"/>
        <v>0</v>
      </c>
      <c r="EW38" s="48">
        <f t="shared" si="63"/>
        <v>0</v>
      </c>
      <c r="EX38" s="48">
        <f t="shared" si="63"/>
        <v>0</v>
      </c>
      <c r="EY38" s="48">
        <f t="shared" si="63"/>
        <v>0</v>
      </c>
      <c r="EZ38" s="48">
        <f t="shared" si="63"/>
        <v>0</v>
      </c>
      <c r="FA38" s="48">
        <f t="shared" si="63"/>
        <v>0</v>
      </c>
      <c r="FB38" s="48">
        <f t="shared" si="63"/>
        <v>0</v>
      </c>
      <c r="FC38" s="48">
        <f t="shared" si="63"/>
        <v>0</v>
      </c>
      <c r="FD38" s="48">
        <f t="shared" si="63"/>
        <v>0</v>
      </c>
      <c r="FE38" s="48">
        <f t="shared" si="63"/>
        <v>0</v>
      </c>
      <c r="FF38" s="48">
        <f t="shared" si="63"/>
        <v>0</v>
      </c>
      <c r="FG38" s="48">
        <f t="shared" si="63"/>
        <v>0</v>
      </c>
      <c r="FH38" s="48">
        <f t="shared" si="63"/>
        <v>0</v>
      </c>
      <c r="FI38" s="48">
        <f t="shared" si="63"/>
        <v>0</v>
      </c>
      <c r="FJ38" s="48">
        <f t="shared" si="63"/>
        <v>0</v>
      </c>
      <c r="FK38" s="48">
        <f t="shared" si="63"/>
        <v>0</v>
      </c>
      <c r="FL38" s="48">
        <f t="shared" si="63"/>
        <v>0</v>
      </c>
      <c r="FM38" s="48">
        <f t="shared" si="63"/>
        <v>0</v>
      </c>
      <c r="FN38" s="48">
        <f t="shared" si="63"/>
        <v>0</v>
      </c>
      <c r="FO38" s="48">
        <f t="shared" si="63"/>
        <v>0</v>
      </c>
      <c r="FP38" s="48">
        <f t="shared" si="63"/>
        <v>0</v>
      </c>
      <c r="FQ38" s="48">
        <f t="shared" si="63"/>
        <v>0</v>
      </c>
      <c r="FR38" s="48">
        <f t="shared" si="63"/>
        <v>0</v>
      </c>
      <c r="FS38" s="48">
        <f t="shared" si="63"/>
        <v>0</v>
      </c>
      <c r="FT38" s="48">
        <f t="shared" si="63"/>
        <v>0</v>
      </c>
      <c r="FU38" s="48">
        <f t="shared" si="63"/>
        <v>0</v>
      </c>
      <c r="FV38" s="48">
        <f t="shared" si="63"/>
        <v>0</v>
      </c>
      <c r="FW38" s="48">
        <f t="shared" si="63"/>
        <v>0</v>
      </c>
      <c r="FX38" s="48">
        <f t="shared" si="63"/>
        <v>0</v>
      </c>
      <c r="FY38" s="48">
        <f t="shared" si="63"/>
        <v>0</v>
      </c>
      <c r="FZ38" s="48">
        <f t="shared" si="63"/>
        <v>0</v>
      </c>
      <c r="GA38" s="48">
        <f t="shared" si="63"/>
        <v>0</v>
      </c>
      <c r="GB38" s="48">
        <f t="shared" si="63"/>
        <v>0</v>
      </c>
      <c r="GC38" s="48">
        <f t="shared" si="63"/>
        <v>0</v>
      </c>
      <c r="GD38" s="48">
        <f t="shared" si="63"/>
        <v>0</v>
      </c>
      <c r="GE38" s="48">
        <f t="shared" si="63"/>
        <v>0</v>
      </c>
      <c r="GF38" s="48">
        <f t="shared" si="63"/>
        <v>0</v>
      </c>
      <c r="GG38" s="48">
        <f t="shared" si="63"/>
        <v>0</v>
      </c>
      <c r="GH38" s="48">
        <f t="shared" si="63"/>
        <v>0</v>
      </c>
      <c r="GI38" s="48">
        <f t="shared" si="63"/>
        <v>0</v>
      </c>
      <c r="GJ38" s="48">
        <f t="shared" si="63"/>
        <v>0</v>
      </c>
      <c r="GK38" s="48">
        <f t="shared" si="63"/>
        <v>0</v>
      </c>
      <c r="GL38" s="48">
        <f t="shared" si="63"/>
        <v>0</v>
      </c>
      <c r="GM38" s="48">
        <f t="shared" si="63"/>
        <v>0</v>
      </c>
      <c r="GN38" s="48">
        <f t="shared" si="63"/>
        <v>0</v>
      </c>
      <c r="GO38" s="48">
        <f t="shared" ref="GO38:IZ38" si="64">SUM(GO35:GO37)</f>
        <v>0</v>
      </c>
      <c r="GP38" s="48">
        <f t="shared" si="64"/>
        <v>0</v>
      </c>
      <c r="GQ38" s="48">
        <f t="shared" si="64"/>
        <v>0</v>
      </c>
      <c r="GR38" s="48">
        <f t="shared" si="64"/>
        <v>0</v>
      </c>
      <c r="GS38" s="48">
        <f t="shared" si="64"/>
        <v>0</v>
      </c>
      <c r="GT38" s="48">
        <f t="shared" si="64"/>
        <v>0</v>
      </c>
      <c r="GU38" s="48">
        <f t="shared" si="64"/>
        <v>0</v>
      </c>
      <c r="GV38" s="48">
        <f t="shared" si="64"/>
        <v>0</v>
      </c>
      <c r="GW38" s="48">
        <f t="shared" si="64"/>
        <v>0</v>
      </c>
      <c r="GX38" s="48">
        <f t="shared" si="64"/>
        <v>0</v>
      </c>
      <c r="GY38" s="48">
        <f t="shared" si="64"/>
        <v>0</v>
      </c>
      <c r="GZ38" s="48">
        <f t="shared" si="64"/>
        <v>0</v>
      </c>
      <c r="HA38" s="48">
        <f t="shared" si="64"/>
        <v>0</v>
      </c>
      <c r="HB38" s="48">
        <f t="shared" si="64"/>
        <v>0</v>
      </c>
      <c r="HC38" s="48">
        <f t="shared" si="64"/>
        <v>0</v>
      </c>
      <c r="HD38" s="48">
        <f t="shared" si="64"/>
        <v>0</v>
      </c>
      <c r="HE38" s="48">
        <f t="shared" si="64"/>
        <v>0</v>
      </c>
      <c r="HF38" s="48">
        <f t="shared" si="64"/>
        <v>0</v>
      </c>
      <c r="HG38" s="48">
        <f t="shared" si="64"/>
        <v>0</v>
      </c>
      <c r="HH38" s="48">
        <f t="shared" si="64"/>
        <v>0</v>
      </c>
      <c r="HI38" s="48">
        <f t="shared" si="64"/>
        <v>0</v>
      </c>
      <c r="HJ38" s="48">
        <f t="shared" si="64"/>
        <v>0</v>
      </c>
      <c r="HK38" s="48">
        <f t="shared" si="64"/>
        <v>0</v>
      </c>
      <c r="HL38" s="48">
        <f t="shared" si="64"/>
        <v>0</v>
      </c>
      <c r="HM38" s="48">
        <f t="shared" si="64"/>
        <v>0</v>
      </c>
      <c r="HN38" s="48">
        <f t="shared" si="64"/>
        <v>0</v>
      </c>
      <c r="HO38" s="48">
        <f t="shared" si="64"/>
        <v>0</v>
      </c>
      <c r="HP38" s="48">
        <f t="shared" si="64"/>
        <v>0</v>
      </c>
      <c r="HQ38" s="48">
        <f t="shared" si="64"/>
        <v>0</v>
      </c>
      <c r="HR38" s="48">
        <f t="shared" si="64"/>
        <v>0</v>
      </c>
      <c r="HS38" s="48">
        <f t="shared" si="64"/>
        <v>0</v>
      </c>
      <c r="HT38" s="48">
        <f t="shared" si="64"/>
        <v>0</v>
      </c>
      <c r="HU38" s="48">
        <f t="shared" si="64"/>
        <v>0</v>
      </c>
      <c r="HV38" s="48">
        <f t="shared" si="64"/>
        <v>0</v>
      </c>
      <c r="HW38" s="48">
        <f t="shared" si="64"/>
        <v>0</v>
      </c>
      <c r="HX38" s="48">
        <f t="shared" si="64"/>
        <v>0</v>
      </c>
      <c r="HY38" s="48">
        <f t="shared" si="64"/>
        <v>0</v>
      </c>
      <c r="HZ38" s="48">
        <f t="shared" si="64"/>
        <v>0</v>
      </c>
      <c r="IA38" s="48">
        <f t="shared" si="64"/>
        <v>0</v>
      </c>
      <c r="IB38" s="48">
        <f t="shared" si="64"/>
        <v>0</v>
      </c>
      <c r="IC38" s="48">
        <f t="shared" si="64"/>
        <v>0</v>
      </c>
      <c r="ID38" s="48">
        <f t="shared" si="64"/>
        <v>0</v>
      </c>
      <c r="IE38" s="48">
        <f t="shared" si="64"/>
        <v>0</v>
      </c>
      <c r="IF38" s="48">
        <f t="shared" si="64"/>
        <v>0</v>
      </c>
      <c r="IG38" s="48">
        <f t="shared" si="64"/>
        <v>0</v>
      </c>
      <c r="IH38" s="48">
        <f t="shared" si="64"/>
        <v>0</v>
      </c>
      <c r="II38" s="48">
        <f t="shared" si="64"/>
        <v>0</v>
      </c>
      <c r="IJ38" s="48">
        <f t="shared" si="64"/>
        <v>0</v>
      </c>
      <c r="IK38" s="48">
        <f t="shared" si="64"/>
        <v>0</v>
      </c>
      <c r="IL38" s="48">
        <f t="shared" si="64"/>
        <v>0</v>
      </c>
      <c r="IM38" s="48">
        <f t="shared" si="64"/>
        <v>0</v>
      </c>
      <c r="IN38" s="48">
        <f t="shared" si="64"/>
        <v>0</v>
      </c>
      <c r="IO38" s="48">
        <f t="shared" si="64"/>
        <v>0</v>
      </c>
      <c r="IP38" s="48">
        <f t="shared" si="64"/>
        <v>0</v>
      </c>
      <c r="IQ38" s="48">
        <f t="shared" si="64"/>
        <v>0</v>
      </c>
      <c r="IR38" s="48">
        <f t="shared" si="64"/>
        <v>0</v>
      </c>
      <c r="IS38" s="48">
        <f t="shared" si="64"/>
        <v>0</v>
      </c>
      <c r="IT38" s="48">
        <f t="shared" si="64"/>
        <v>0</v>
      </c>
      <c r="IU38" s="48">
        <f t="shared" si="64"/>
        <v>0</v>
      </c>
      <c r="IV38" s="48">
        <f t="shared" si="64"/>
        <v>0</v>
      </c>
      <c r="IW38" s="48">
        <f t="shared" si="64"/>
        <v>0</v>
      </c>
      <c r="IX38" s="48">
        <f t="shared" si="64"/>
        <v>0</v>
      </c>
      <c r="IY38" s="48">
        <f t="shared" si="64"/>
        <v>0</v>
      </c>
      <c r="IZ38" s="48">
        <f t="shared" si="64"/>
        <v>0</v>
      </c>
      <c r="JA38" s="48">
        <f t="shared" ref="JA38:LL38" si="65">SUM(JA35:JA37)</f>
        <v>0</v>
      </c>
      <c r="JB38" s="48">
        <f t="shared" si="65"/>
        <v>0</v>
      </c>
      <c r="JC38" s="48">
        <f t="shared" si="65"/>
        <v>0</v>
      </c>
      <c r="JD38" s="48">
        <f t="shared" si="65"/>
        <v>0</v>
      </c>
      <c r="JE38" s="48">
        <f t="shared" si="65"/>
        <v>0</v>
      </c>
      <c r="JF38" s="48">
        <f t="shared" si="65"/>
        <v>0</v>
      </c>
      <c r="JG38" s="48">
        <f t="shared" si="65"/>
        <v>0</v>
      </c>
      <c r="JH38" s="48">
        <f t="shared" si="65"/>
        <v>0</v>
      </c>
      <c r="JI38" s="48">
        <f t="shared" si="65"/>
        <v>0</v>
      </c>
      <c r="JJ38" s="48">
        <f t="shared" si="65"/>
        <v>0</v>
      </c>
      <c r="JK38" s="48">
        <f t="shared" si="65"/>
        <v>0</v>
      </c>
      <c r="JL38" s="48">
        <f t="shared" si="65"/>
        <v>0</v>
      </c>
      <c r="JM38" s="48">
        <f t="shared" si="65"/>
        <v>0</v>
      </c>
      <c r="JN38" s="48">
        <f t="shared" si="65"/>
        <v>0</v>
      </c>
      <c r="JO38" s="48">
        <f t="shared" si="65"/>
        <v>0</v>
      </c>
      <c r="JP38" s="48">
        <f t="shared" si="65"/>
        <v>0</v>
      </c>
      <c r="JQ38" s="48">
        <f t="shared" si="65"/>
        <v>0</v>
      </c>
      <c r="JR38" s="48">
        <f t="shared" si="65"/>
        <v>0</v>
      </c>
      <c r="JS38" s="48">
        <f t="shared" si="65"/>
        <v>0</v>
      </c>
      <c r="JT38" s="48">
        <f t="shared" si="65"/>
        <v>0</v>
      </c>
      <c r="JU38" s="48">
        <f t="shared" si="65"/>
        <v>0</v>
      </c>
      <c r="JV38" s="48">
        <f t="shared" si="65"/>
        <v>0</v>
      </c>
      <c r="JW38" s="48">
        <f t="shared" si="65"/>
        <v>0</v>
      </c>
      <c r="JX38" s="48">
        <f t="shared" si="65"/>
        <v>0</v>
      </c>
      <c r="JY38" s="48">
        <f t="shared" si="65"/>
        <v>0</v>
      </c>
      <c r="JZ38" s="48">
        <f t="shared" si="65"/>
        <v>0</v>
      </c>
      <c r="KA38" s="48">
        <f t="shared" si="65"/>
        <v>0</v>
      </c>
      <c r="KB38" s="48">
        <f t="shared" si="65"/>
        <v>0</v>
      </c>
      <c r="KC38" s="48">
        <f t="shared" si="65"/>
        <v>0</v>
      </c>
      <c r="KD38" s="48">
        <f t="shared" si="65"/>
        <v>0</v>
      </c>
      <c r="KE38" s="48">
        <f t="shared" si="65"/>
        <v>0</v>
      </c>
      <c r="KF38" s="48">
        <f t="shared" si="65"/>
        <v>0</v>
      </c>
      <c r="KG38" s="48">
        <f t="shared" si="65"/>
        <v>0</v>
      </c>
      <c r="KH38" s="48">
        <f t="shared" si="65"/>
        <v>0</v>
      </c>
      <c r="KI38" s="48">
        <f t="shared" si="65"/>
        <v>0</v>
      </c>
      <c r="KJ38" s="48">
        <f t="shared" si="65"/>
        <v>0</v>
      </c>
      <c r="KK38" s="48">
        <f t="shared" si="65"/>
        <v>0</v>
      </c>
      <c r="KL38" s="48">
        <f t="shared" si="65"/>
        <v>0</v>
      </c>
      <c r="KM38" s="48">
        <f t="shared" si="65"/>
        <v>0</v>
      </c>
      <c r="KN38" s="48">
        <f t="shared" si="65"/>
        <v>0</v>
      </c>
      <c r="KO38" s="48">
        <f t="shared" si="65"/>
        <v>0</v>
      </c>
      <c r="KP38" s="48">
        <f t="shared" si="65"/>
        <v>0</v>
      </c>
      <c r="KQ38" s="48">
        <f t="shared" si="65"/>
        <v>0</v>
      </c>
      <c r="KR38" s="48">
        <f t="shared" si="65"/>
        <v>0</v>
      </c>
      <c r="KS38" s="48">
        <f t="shared" si="65"/>
        <v>0</v>
      </c>
      <c r="KT38" s="48">
        <f t="shared" si="65"/>
        <v>0</v>
      </c>
      <c r="KU38" s="48">
        <f t="shared" si="65"/>
        <v>0</v>
      </c>
      <c r="KV38" s="48">
        <f t="shared" si="65"/>
        <v>0</v>
      </c>
      <c r="KW38" s="48">
        <f t="shared" si="65"/>
        <v>0</v>
      </c>
      <c r="KX38" s="48">
        <f t="shared" si="65"/>
        <v>0</v>
      </c>
      <c r="KY38" s="48">
        <f t="shared" si="65"/>
        <v>0</v>
      </c>
      <c r="KZ38" s="48">
        <f t="shared" si="65"/>
        <v>0</v>
      </c>
      <c r="LA38" s="48">
        <f t="shared" si="65"/>
        <v>0</v>
      </c>
      <c r="LB38" s="48">
        <f t="shared" si="65"/>
        <v>0</v>
      </c>
      <c r="LC38" s="48">
        <f t="shared" si="65"/>
        <v>0</v>
      </c>
      <c r="LD38" s="48">
        <f t="shared" si="65"/>
        <v>0</v>
      </c>
      <c r="LE38" s="48">
        <f t="shared" si="65"/>
        <v>0</v>
      </c>
      <c r="LF38" s="48">
        <f t="shared" si="65"/>
        <v>0</v>
      </c>
      <c r="LG38" s="48">
        <f t="shared" si="65"/>
        <v>0</v>
      </c>
      <c r="LH38" s="48">
        <f t="shared" si="65"/>
        <v>0</v>
      </c>
      <c r="LI38" s="48">
        <f t="shared" si="65"/>
        <v>0</v>
      </c>
      <c r="LJ38" s="48">
        <f t="shared" si="65"/>
        <v>0</v>
      </c>
      <c r="LK38" s="48">
        <f t="shared" si="65"/>
        <v>0</v>
      </c>
      <c r="LL38" s="48">
        <f t="shared" si="65"/>
        <v>0</v>
      </c>
      <c r="LM38" s="48">
        <f t="shared" ref="LM38:ND38" si="66">SUM(LM35:LM37)</f>
        <v>0</v>
      </c>
      <c r="LN38" s="48">
        <f t="shared" si="66"/>
        <v>0</v>
      </c>
      <c r="LO38" s="48">
        <f t="shared" si="66"/>
        <v>0</v>
      </c>
      <c r="LP38" s="48">
        <f t="shared" si="66"/>
        <v>0</v>
      </c>
      <c r="LQ38" s="48">
        <f t="shared" si="66"/>
        <v>0</v>
      </c>
      <c r="LR38" s="48">
        <f t="shared" si="66"/>
        <v>0</v>
      </c>
      <c r="LS38" s="48">
        <f t="shared" si="66"/>
        <v>0</v>
      </c>
      <c r="LT38" s="48">
        <f t="shared" si="66"/>
        <v>0</v>
      </c>
      <c r="LU38" s="48">
        <f t="shared" si="66"/>
        <v>0</v>
      </c>
      <c r="LV38" s="48">
        <f t="shared" si="66"/>
        <v>0</v>
      </c>
      <c r="LW38" s="48">
        <f t="shared" si="66"/>
        <v>0</v>
      </c>
      <c r="LX38" s="48">
        <f t="shared" si="66"/>
        <v>0</v>
      </c>
      <c r="LY38" s="48">
        <f t="shared" si="66"/>
        <v>0</v>
      </c>
      <c r="LZ38" s="48">
        <f t="shared" si="66"/>
        <v>0</v>
      </c>
      <c r="MA38" s="48">
        <f t="shared" si="66"/>
        <v>0</v>
      </c>
      <c r="MB38" s="48">
        <f t="shared" si="66"/>
        <v>0</v>
      </c>
      <c r="MC38" s="48">
        <f t="shared" si="66"/>
        <v>0</v>
      </c>
      <c r="MD38" s="48">
        <f t="shared" si="66"/>
        <v>0</v>
      </c>
      <c r="ME38" s="48">
        <f t="shared" si="66"/>
        <v>0</v>
      </c>
      <c r="MF38" s="48">
        <f t="shared" si="66"/>
        <v>0</v>
      </c>
      <c r="MG38" s="48">
        <f t="shared" si="66"/>
        <v>0</v>
      </c>
      <c r="MH38" s="48">
        <f t="shared" si="66"/>
        <v>0</v>
      </c>
      <c r="MI38" s="48">
        <f t="shared" si="66"/>
        <v>0</v>
      </c>
      <c r="MJ38" s="48">
        <f t="shared" si="66"/>
        <v>0</v>
      </c>
      <c r="MK38" s="48">
        <f t="shared" si="66"/>
        <v>0</v>
      </c>
      <c r="ML38" s="48">
        <f t="shared" si="66"/>
        <v>0</v>
      </c>
      <c r="MM38" s="48">
        <f t="shared" si="66"/>
        <v>0</v>
      </c>
      <c r="MN38" s="48">
        <f t="shared" si="66"/>
        <v>0</v>
      </c>
      <c r="MO38" s="48">
        <f t="shared" si="66"/>
        <v>0</v>
      </c>
      <c r="MP38" s="48">
        <f t="shared" si="66"/>
        <v>0</v>
      </c>
      <c r="MQ38" s="48">
        <f t="shared" si="66"/>
        <v>0</v>
      </c>
      <c r="MR38" s="48">
        <f t="shared" si="66"/>
        <v>0</v>
      </c>
      <c r="MS38" s="48">
        <f t="shared" si="66"/>
        <v>0</v>
      </c>
      <c r="MT38" s="48">
        <f t="shared" si="66"/>
        <v>0</v>
      </c>
      <c r="MU38" s="48">
        <f t="shared" si="66"/>
        <v>0</v>
      </c>
      <c r="MV38" s="48">
        <f t="shared" si="66"/>
        <v>0</v>
      </c>
      <c r="MW38" s="48">
        <f t="shared" si="66"/>
        <v>0</v>
      </c>
      <c r="MX38" s="48">
        <f t="shared" si="66"/>
        <v>0</v>
      </c>
      <c r="MY38" s="48">
        <f t="shared" si="66"/>
        <v>0</v>
      </c>
      <c r="MZ38" s="48">
        <f t="shared" si="66"/>
        <v>0</v>
      </c>
      <c r="NA38" s="48">
        <f t="shared" si="66"/>
        <v>0</v>
      </c>
      <c r="NB38" s="48">
        <f t="shared" si="66"/>
        <v>0</v>
      </c>
      <c r="NC38" s="48">
        <f t="shared" si="66"/>
        <v>0</v>
      </c>
      <c r="ND38" s="48">
        <f t="shared" si="66"/>
        <v>0</v>
      </c>
    </row>
    <row r="39" spans="1:368" x14ac:dyDescent="0.35">
      <c r="A39" s="52" t="s">
        <v>18</v>
      </c>
    </row>
    <row r="40" spans="1:368" x14ac:dyDescent="0.35">
      <c r="A40" s="72" t="s">
        <v>11</v>
      </c>
      <c r="D40" s="73"/>
      <c r="E40" s="73">
        <v>0.5</v>
      </c>
      <c r="F40" s="73">
        <v>0.38461538461538464</v>
      </c>
      <c r="G40" s="73">
        <v>0.6333333333333333</v>
      </c>
      <c r="H40" s="73">
        <v>0.88</v>
      </c>
      <c r="I40" s="73">
        <v>1</v>
      </c>
      <c r="J40" s="73" t="str">
        <f t="shared" ref="J40:BQ40" si="67">IFERROR((J23+J17)/J15,"")</f>
        <v/>
      </c>
      <c r="K40" s="73" t="str">
        <f t="shared" si="67"/>
        <v/>
      </c>
      <c r="L40" s="73" t="str">
        <f t="shared" si="67"/>
        <v/>
      </c>
      <c r="M40" s="73" t="str">
        <f t="shared" si="67"/>
        <v/>
      </c>
      <c r="N40" s="73" t="str">
        <f t="shared" si="67"/>
        <v/>
      </c>
      <c r="O40" s="73" t="str">
        <f t="shared" si="67"/>
        <v/>
      </c>
      <c r="P40" s="73" t="str">
        <f t="shared" si="67"/>
        <v/>
      </c>
      <c r="Q40" s="73" t="str">
        <f t="shared" si="67"/>
        <v/>
      </c>
      <c r="R40" s="73" t="str">
        <f t="shared" si="67"/>
        <v/>
      </c>
      <c r="S40" s="73" t="str">
        <f t="shared" si="67"/>
        <v/>
      </c>
      <c r="T40" s="73" t="str">
        <f t="shared" si="67"/>
        <v/>
      </c>
      <c r="U40" s="73" t="str">
        <f t="shared" si="67"/>
        <v/>
      </c>
      <c r="V40" s="73" t="str">
        <f t="shared" si="67"/>
        <v/>
      </c>
      <c r="W40" s="73" t="str">
        <f t="shared" si="67"/>
        <v/>
      </c>
      <c r="X40" s="73" t="str">
        <f t="shared" si="67"/>
        <v/>
      </c>
      <c r="Y40" s="73" t="str">
        <f t="shared" si="67"/>
        <v/>
      </c>
      <c r="Z40" s="73" t="str">
        <f t="shared" si="67"/>
        <v/>
      </c>
      <c r="AA40" s="73" t="str">
        <f t="shared" si="67"/>
        <v/>
      </c>
      <c r="AB40" s="73" t="str">
        <f t="shared" si="67"/>
        <v/>
      </c>
      <c r="AC40" s="73" t="str">
        <f t="shared" si="67"/>
        <v/>
      </c>
      <c r="AD40" s="73" t="str">
        <f t="shared" si="67"/>
        <v/>
      </c>
      <c r="AE40" s="73" t="str">
        <f t="shared" si="67"/>
        <v/>
      </c>
      <c r="AF40" s="73" t="str">
        <f t="shared" si="67"/>
        <v/>
      </c>
      <c r="AG40" s="73" t="str">
        <f t="shared" si="67"/>
        <v/>
      </c>
      <c r="AH40" s="73" t="str">
        <f t="shared" si="67"/>
        <v/>
      </c>
      <c r="AI40" s="73" t="str">
        <f t="shared" si="67"/>
        <v/>
      </c>
      <c r="AJ40" s="73" t="str">
        <f t="shared" si="67"/>
        <v/>
      </c>
      <c r="AK40" s="73" t="str">
        <f t="shared" si="67"/>
        <v/>
      </c>
      <c r="AL40" s="73" t="str">
        <f t="shared" si="67"/>
        <v/>
      </c>
      <c r="AM40" s="73" t="str">
        <f t="shared" si="67"/>
        <v/>
      </c>
      <c r="AN40" s="73" t="str">
        <f t="shared" si="67"/>
        <v/>
      </c>
      <c r="AO40" s="73" t="str">
        <f t="shared" si="67"/>
        <v/>
      </c>
      <c r="AP40" s="73" t="str">
        <f t="shared" si="67"/>
        <v/>
      </c>
      <c r="AQ40" s="73" t="str">
        <f t="shared" si="67"/>
        <v/>
      </c>
      <c r="AR40" s="73" t="str">
        <f t="shared" si="67"/>
        <v/>
      </c>
      <c r="AS40" s="73" t="str">
        <f t="shared" si="67"/>
        <v/>
      </c>
      <c r="AT40" s="73" t="str">
        <f t="shared" si="67"/>
        <v/>
      </c>
      <c r="AU40" s="73" t="str">
        <f t="shared" si="67"/>
        <v/>
      </c>
      <c r="AV40" s="73" t="str">
        <f t="shared" si="67"/>
        <v/>
      </c>
      <c r="AW40" s="73" t="str">
        <f t="shared" si="67"/>
        <v/>
      </c>
      <c r="AX40" s="73" t="str">
        <f t="shared" si="67"/>
        <v/>
      </c>
      <c r="AY40" s="73" t="str">
        <f t="shared" si="67"/>
        <v/>
      </c>
      <c r="AZ40" s="73" t="str">
        <f t="shared" si="67"/>
        <v/>
      </c>
      <c r="BA40" s="73" t="str">
        <f t="shared" si="67"/>
        <v/>
      </c>
      <c r="BB40" s="73" t="str">
        <f t="shared" si="67"/>
        <v/>
      </c>
      <c r="BC40" s="73" t="str">
        <f t="shared" si="67"/>
        <v/>
      </c>
      <c r="BD40" s="73" t="str">
        <f t="shared" si="67"/>
        <v/>
      </c>
      <c r="BE40" s="73" t="str">
        <f t="shared" si="67"/>
        <v/>
      </c>
      <c r="BF40" s="73" t="str">
        <f t="shared" si="67"/>
        <v/>
      </c>
      <c r="BG40" s="73" t="str">
        <f t="shared" si="67"/>
        <v/>
      </c>
      <c r="BH40" s="73" t="str">
        <f t="shared" si="67"/>
        <v/>
      </c>
      <c r="BI40" s="73" t="str">
        <f t="shared" si="67"/>
        <v/>
      </c>
      <c r="BJ40" s="73" t="str">
        <f t="shared" si="67"/>
        <v/>
      </c>
      <c r="BK40" s="73" t="str">
        <f t="shared" si="67"/>
        <v/>
      </c>
      <c r="BL40" s="73" t="str">
        <f t="shared" si="67"/>
        <v/>
      </c>
      <c r="BM40" s="73" t="str">
        <f t="shared" si="67"/>
        <v/>
      </c>
      <c r="BN40" s="73" t="str">
        <f t="shared" si="67"/>
        <v/>
      </c>
      <c r="BO40" s="73" t="str">
        <f t="shared" si="67"/>
        <v/>
      </c>
      <c r="BP40" s="73" t="str">
        <f t="shared" si="67"/>
        <v/>
      </c>
      <c r="BQ40" s="73" t="str">
        <f t="shared" si="67"/>
        <v/>
      </c>
      <c r="BR40" s="73" t="str">
        <f t="shared" ref="BR40:EC40" si="68">IFERROR((BR23+BR17)/BR15,"")</f>
        <v/>
      </c>
      <c r="BS40" s="73" t="str">
        <f t="shared" si="68"/>
        <v/>
      </c>
      <c r="BT40" s="73" t="str">
        <f t="shared" si="68"/>
        <v/>
      </c>
      <c r="BU40" s="73" t="str">
        <f t="shared" si="68"/>
        <v/>
      </c>
      <c r="BV40" s="73" t="str">
        <f t="shared" si="68"/>
        <v/>
      </c>
      <c r="BW40" s="73" t="str">
        <f t="shared" si="68"/>
        <v/>
      </c>
      <c r="BX40" s="73" t="str">
        <f t="shared" si="68"/>
        <v/>
      </c>
      <c r="BY40" s="73" t="str">
        <f t="shared" si="68"/>
        <v/>
      </c>
      <c r="BZ40" s="73" t="str">
        <f t="shared" si="68"/>
        <v/>
      </c>
      <c r="CA40" s="73" t="str">
        <f t="shared" si="68"/>
        <v/>
      </c>
      <c r="CB40" s="73" t="str">
        <f t="shared" si="68"/>
        <v/>
      </c>
      <c r="CC40" s="73" t="str">
        <f t="shared" si="68"/>
        <v/>
      </c>
      <c r="CD40" s="73" t="str">
        <f t="shared" si="68"/>
        <v/>
      </c>
      <c r="CE40" s="73" t="str">
        <f t="shared" si="68"/>
        <v/>
      </c>
      <c r="CF40" s="73" t="str">
        <f t="shared" si="68"/>
        <v/>
      </c>
      <c r="CG40" s="73" t="str">
        <f t="shared" si="68"/>
        <v/>
      </c>
      <c r="CH40" s="73" t="str">
        <f t="shared" si="68"/>
        <v/>
      </c>
      <c r="CI40" s="73" t="str">
        <f t="shared" si="68"/>
        <v/>
      </c>
      <c r="CJ40" s="73" t="str">
        <f t="shared" si="68"/>
        <v/>
      </c>
      <c r="CK40" s="73" t="str">
        <f t="shared" si="68"/>
        <v/>
      </c>
      <c r="CL40" s="73" t="str">
        <f t="shared" si="68"/>
        <v/>
      </c>
      <c r="CM40" s="73" t="str">
        <f t="shared" si="68"/>
        <v/>
      </c>
      <c r="CN40" s="73" t="str">
        <f t="shared" si="68"/>
        <v/>
      </c>
      <c r="CO40" s="73" t="str">
        <f t="shared" si="68"/>
        <v/>
      </c>
      <c r="CP40" s="73" t="str">
        <f t="shared" si="68"/>
        <v/>
      </c>
      <c r="CQ40" s="73" t="str">
        <f t="shared" si="68"/>
        <v/>
      </c>
      <c r="CR40" s="73" t="str">
        <f t="shared" si="68"/>
        <v/>
      </c>
      <c r="CS40" s="73" t="str">
        <f t="shared" si="68"/>
        <v/>
      </c>
      <c r="CT40" s="73" t="str">
        <f t="shared" si="68"/>
        <v/>
      </c>
      <c r="CU40" s="73" t="str">
        <f t="shared" si="68"/>
        <v/>
      </c>
      <c r="CV40" s="73" t="str">
        <f t="shared" si="68"/>
        <v/>
      </c>
      <c r="CW40" s="73" t="str">
        <f t="shared" si="68"/>
        <v/>
      </c>
      <c r="CX40" s="73" t="str">
        <f t="shared" si="68"/>
        <v/>
      </c>
      <c r="CY40" s="73" t="str">
        <f t="shared" si="68"/>
        <v/>
      </c>
      <c r="CZ40" s="73" t="str">
        <f t="shared" si="68"/>
        <v/>
      </c>
      <c r="DA40" s="73" t="str">
        <f t="shared" si="68"/>
        <v/>
      </c>
      <c r="DB40" s="73" t="str">
        <f t="shared" si="68"/>
        <v/>
      </c>
      <c r="DC40" s="73" t="str">
        <f t="shared" si="68"/>
        <v/>
      </c>
      <c r="DD40" s="73" t="str">
        <f t="shared" si="68"/>
        <v/>
      </c>
      <c r="DE40" s="73" t="str">
        <f t="shared" si="68"/>
        <v/>
      </c>
      <c r="DF40" s="73" t="str">
        <f t="shared" si="68"/>
        <v/>
      </c>
      <c r="DG40" s="73" t="str">
        <f t="shared" si="68"/>
        <v/>
      </c>
      <c r="DH40" s="73" t="str">
        <f t="shared" si="68"/>
        <v/>
      </c>
      <c r="DI40" s="73" t="str">
        <f t="shared" si="68"/>
        <v/>
      </c>
      <c r="DJ40" s="73" t="str">
        <f t="shared" si="68"/>
        <v/>
      </c>
      <c r="DK40" s="73" t="str">
        <f t="shared" si="68"/>
        <v/>
      </c>
      <c r="DL40" s="73" t="str">
        <f t="shared" si="68"/>
        <v/>
      </c>
      <c r="DM40" s="73" t="str">
        <f t="shared" si="68"/>
        <v/>
      </c>
      <c r="DN40" s="73" t="str">
        <f t="shared" si="68"/>
        <v/>
      </c>
      <c r="DO40" s="73" t="str">
        <f t="shared" si="68"/>
        <v/>
      </c>
      <c r="DP40" s="73" t="str">
        <f t="shared" si="68"/>
        <v/>
      </c>
      <c r="DQ40" s="73" t="str">
        <f t="shared" si="68"/>
        <v/>
      </c>
      <c r="DR40" s="73" t="str">
        <f t="shared" si="68"/>
        <v/>
      </c>
      <c r="DS40" s="73" t="str">
        <f t="shared" si="68"/>
        <v/>
      </c>
      <c r="DT40" s="73" t="str">
        <f t="shared" si="68"/>
        <v/>
      </c>
      <c r="DU40" s="73" t="str">
        <f t="shared" si="68"/>
        <v/>
      </c>
      <c r="DV40" s="73" t="str">
        <f t="shared" si="68"/>
        <v/>
      </c>
      <c r="DW40" s="73" t="str">
        <f t="shared" si="68"/>
        <v/>
      </c>
      <c r="DX40" s="73" t="str">
        <f t="shared" si="68"/>
        <v/>
      </c>
      <c r="DY40" s="73" t="str">
        <f t="shared" si="68"/>
        <v/>
      </c>
      <c r="DZ40" s="73" t="str">
        <f t="shared" si="68"/>
        <v/>
      </c>
      <c r="EA40" s="73" t="str">
        <f t="shared" si="68"/>
        <v/>
      </c>
      <c r="EB40" s="73" t="str">
        <f t="shared" si="68"/>
        <v/>
      </c>
      <c r="EC40" s="73" t="str">
        <f t="shared" si="68"/>
        <v/>
      </c>
      <c r="ED40" s="73" t="str">
        <f t="shared" ref="ED40:GO40" si="69">IFERROR((ED23+ED17)/ED15,"")</f>
        <v/>
      </c>
      <c r="EE40" s="73" t="str">
        <f t="shared" si="69"/>
        <v/>
      </c>
      <c r="EF40" s="73" t="str">
        <f t="shared" si="69"/>
        <v/>
      </c>
      <c r="EG40" s="73" t="str">
        <f t="shared" si="69"/>
        <v/>
      </c>
      <c r="EH40" s="73" t="str">
        <f t="shared" si="69"/>
        <v/>
      </c>
      <c r="EI40" s="73" t="str">
        <f t="shared" si="69"/>
        <v/>
      </c>
      <c r="EJ40" s="73" t="str">
        <f t="shared" si="69"/>
        <v/>
      </c>
      <c r="EK40" s="73" t="str">
        <f t="shared" si="69"/>
        <v/>
      </c>
      <c r="EL40" s="73" t="str">
        <f t="shared" si="69"/>
        <v/>
      </c>
      <c r="EM40" s="73" t="str">
        <f t="shared" si="69"/>
        <v/>
      </c>
      <c r="EN40" s="73" t="str">
        <f t="shared" si="69"/>
        <v/>
      </c>
      <c r="EO40" s="73" t="str">
        <f t="shared" si="69"/>
        <v/>
      </c>
      <c r="EP40" s="73" t="str">
        <f t="shared" si="69"/>
        <v/>
      </c>
      <c r="EQ40" s="73" t="str">
        <f t="shared" si="69"/>
        <v/>
      </c>
      <c r="ER40" s="73" t="str">
        <f t="shared" si="69"/>
        <v/>
      </c>
      <c r="ES40" s="73" t="str">
        <f t="shared" si="69"/>
        <v/>
      </c>
      <c r="ET40" s="73" t="str">
        <f t="shared" si="69"/>
        <v/>
      </c>
      <c r="EU40" s="73" t="str">
        <f t="shared" si="69"/>
        <v/>
      </c>
      <c r="EV40" s="73" t="str">
        <f t="shared" si="69"/>
        <v/>
      </c>
      <c r="EW40" s="73" t="str">
        <f t="shared" si="69"/>
        <v/>
      </c>
      <c r="EX40" s="73" t="str">
        <f t="shared" si="69"/>
        <v/>
      </c>
      <c r="EY40" s="73" t="str">
        <f t="shared" si="69"/>
        <v/>
      </c>
      <c r="EZ40" s="73" t="str">
        <f t="shared" si="69"/>
        <v/>
      </c>
      <c r="FA40" s="73" t="str">
        <f t="shared" si="69"/>
        <v/>
      </c>
      <c r="FB40" s="73" t="str">
        <f t="shared" si="69"/>
        <v/>
      </c>
      <c r="FC40" s="73" t="str">
        <f t="shared" si="69"/>
        <v/>
      </c>
      <c r="FD40" s="73" t="str">
        <f t="shared" si="69"/>
        <v/>
      </c>
      <c r="FE40" s="73" t="str">
        <f t="shared" si="69"/>
        <v/>
      </c>
      <c r="FF40" s="73" t="str">
        <f t="shared" si="69"/>
        <v/>
      </c>
      <c r="FG40" s="73" t="str">
        <f t="shared" si="69"/>
        <v/>
      </c>
      <c r="FH40" s="73" t="str">
        <f t="shared" si="69"/>
        <v/>
      </c>
      <c r="FI40" s="73" t="str">
        <f t="shared" si="69"/>
        <v/>
      </c>
      <c r="FJ40" s="73" t="str">
        <f t="shared" si="69"/>
        <v/>
      </c>
      <c r="FK40" s="73" t="str">
        <f t="shared" si="69"/>
        <v/>
      </c>
      <c r="FL40" s="73" t="str">
        <f t="shared" si="69"/>
        <v/>
      </c>
      <c r="FM40" s="73" t="str">
        <f t="shared" si="69"/>
        <v/>
      </c>
      <c r="FN40" s="73" t="str">
        <f t="shared" si="69"/>
        <v/>
      </c>
      <c r="FO40" s="73" t="str">
        <f t="shared" si="69"/>
        <v/>
      </c>
      <c r="FP40" s="73" t="str">
        <f t="shared" si="69"/>
        <v/>
      </c>
      <c r="FQ40" s="73" t="str">
        <f t="shared" si="69"/>
        <v/>
      </c>
      <c r="FR40" s="73" t="str">
        <f t="shared" si="69"/>
        <v/>
      </c>
      <c r="FS40" s="73" t="str">
        <f t="shared" si="69"/>
        <v/>
      </c>
      <c r="FT40" s="73" t="str">
        <f t="shared" si="69"/>
        <v/>
      </c>
      <c r="FU40" s="73" t="str">
        <f t="shared" si="69"/>
        <v/>
      </c>
      <c r="FV40" s="73" t="str">
        <f t="shared" si="69"/>
        <v/>
      </c>
      <c r="FW40" s="73" t="str">
        <f t="shared" si="69"/>
        <v/>
      </c>
      <c r="FX40" s="73" t="str">
        <f t="shared" si="69"/>
        <v/>
      </c>
      <c r="FY40" s="73" t="str">
        <f t="shared" si="69"/>
        <v/>
      </c>
      <c r="FZ40" s="73" t="str">
        <f t="shared" si="69"/>
        <v/>
      </c>
      <c r="GA40" s="73" t="str">
        <f t="shared" si="69"/>
        <v/>
      </c>
      <c r="GB40" s="73" t="str">
        <f t="shared" si="69"/>
        <v/>
      </c>
      <c r="GC40" s="73" t="str">
        <f t="shared" si="69"/>
        <v/>
      </c>
      <c r="GD40" s="73" t="str">
        <f t="shared" si="69"/>
        <v/>
      </c>
      <c r="GE40" s="73" t="str">
        <f t="shared" si="69"/>
        <v/>
      </c>
      <c r="GF40" s="73" t="str">
        <f t="shared" si="69"/>
        <v/>
      </c>
      <c r="GG40" s="73" t="str">
        <f t="shared" si="69"/>
        <v/>
      </c>
      <c r="GH40" s="73" t="str">
        <f t="shared" si="69"/>
        <v/>
      </c>
      <c r="GI40" s="73" t="str">
        <f t="shared" si="69"/>
        <v/>
      </c>
      <c r="GJ40" s="73" t="str">
        <f t="shared" si="69"/>
        <v/>
      </c>
      <c r="GK40" s="73" t="str">
        <f t="shared" si="69"/>
        <v/>
      </c>
      <c r="GL40" s="73" t="str">
        <f t="shared" si="69"/>
        <v/>
      </c>
      <c r="GM40" s="73" t="str">
        <f t="shared" si="69"/>
        <v/>
      </c>
      <c r="GN40" s="73" t="str">
        <f t="shared" si="69"/>
        <v/>
      </c>
      <c r="GO40" s="73" t="str">
        <f t="shared" si="69"/>
        <v/>
      </c>
      <c r="GP40" s="73" t="str">
        <f t="shared" ref="GP40:JA40" si="70">IFERROR((GP23+GP17)/GP15,"")</f>
        <v/>
      </c>
      <c r="GQ40" s="73" t="str">
        <f t="shared" si="70"/>
        <v/>
      </c>
      <c r="GR40" s="73" t="str">
        <f t="shared" si="70"/>
        <v/>
      </c>
      <c r="GS40" s="73" t="str">
        <f t="shared" si="70"/>
        <v/>
      </c>
      <c r="GT40" s="73" t="str">
        <f t="shared" si="70"/>
        <v/>
      </c>
      <c r="GU40" s="73" t="str">
        <f t="shared" si="70"/>
        <v/>
      </c>
      <c r="GV40" s="73" t="str">
        <f t="shared" si="70"/>
        <v/>
      </c>
      <c r="GW40" s="73" t="str">
        <f t="shared" si="70"/>
        <v/>
      </c>
      <c r="GX40" s="73" t="str">
        <f t="shared" si="70"/>
        <v/>
      </c>
      <c r="GY40" s="73" t="str">
        <f t="shared" si="70"/>
        <v/>
      </c>
      <c r="GZ40" s="73" t="str">
        <f t="shared" si="70"/>
        <v/>
      </c>
      <c r="HA40" s="73" t="str">
        <f t="shared" si="70"/>
        <v/>
      </c>
      <c r="HB40" s="73" t="str">
        <f t="shared" si="70"/>
        <v/>
      </c>
      <c r="HC40" s="73" t="str">
        <f t="shared" si="70"/>
        <v/>
      </c>
      <c r="HD40" s="73" t="str">
        <f t="shared" si="70"/>
        <v/>
      </c>
      <c r="HE40" s="73" t="str">
        <f t="shared" si="70"/>
        <v/>
      </c>
      <c r="HF40" s="73" t="str">
        <f t="shared" si="70"/>
        <v/>
      </c>
      <c r="HG40" s="73" t="str">
        <f t="shared" si="70"/>
        <v/>
      </c>
      <c r="HH40" s="73" t="str">
        <f t="shared" si="70"/>
        <v/>
      </c>
      <c r="HI40" s="73" t="str">
        <f t="shared" si="70"/>
        <v/>
      </c>
      <c r="HJ40" s="73" t="str">
        <f t="shared" si="70"/>
        <v/>
      </c>
      <c r="HK40" s="73" t="str">
        <f t="shared" si="70"/>
        <v/>
      </c>
      <c r="HL40" s="73" t="str">
        <f t="shared" si="70"/>
        <v/>
      </c>
      <c r="HM40" s="73" t="str">
        <f t="shared" si="70"/>
        <v/>
      </c>
      <c r="HN40" s="73" t="str">
        <f t="shared" si="70"/>
        <v/>
      </c>
      <c r="HO40" s="73" t="str">
        <f t="shared" si="70"/>
        <v/>
      </c>
      <c r="HP40" s="73" t="str">
        <f t="shared" si="70"/>
        <v/>
      </c>
      <c r="HQ40" s="73" t="str">
        <f t="shared" si="70"/>
        <v/>
      </c>
      <c r="HR40" s="73" t="str">
        <f t="shared" si="70"/>
        <v/>
      </c>
      <c r="HS40" s="73" t="str">
        <f t="shared" si="70"/>
        <v/>
      </c>
      <c r="HT40" s="73" t="str">
        <f t="shared" si="70"/>
        <v/>
      </c>
      <c r="HU40" s="73" t="str">
        <f t="shared" si="70"/>
        <v/>
      </c>
      <c r="HV40" s="73" t="str">
        <f t="shared" si="70"/>
        <v/>
      </c>
      <c r="HW40" s="73" t="str">
        <f t="shared" si="70"/>
        <v/>
      </c>
      <c r="HX40" s="73" t="str">
        <f t="shared" si="70"/>
        <v/>
      </c>
      <c r="HY40" s="73" t="str">
        <f t="shared" si="70"/>
        <v/>
      </c>
      <c r="HZ40" s="73" t="str">
        <f t="shared" si="70"/>
        <v/>
      </c>
      <c r="IA40" s="73" t="str">
        <f t="shared" si="70"/>
        <v/>
      </c>
      <c r="IB40" s="73" t="str">
        <f t="shared" si="70"/>
        <v/>
      </c>
      <c r="IC40" s="73" t="str">
        <f t="shared" si="70"/>
        <v/>
      </c>
      <c r="ID40" s="73" t="str">
        <f t="shared" si="70"/>
        <v/>
      </c>
      <c r="IE40" s="73" t="str">
        <f t="shared" si="70"/>
        <v/>
      </c>
      <c r="IF40" s="73" t="str">
        <f t="shared" si="70"/>
        <v/>
      </c>
      <c r="IG40" s="73" t="str">
        <f t="shared" si="70"/>
        <v/>
      </c>
      <c r="IH40" s="73" t="str">
        <f t="shared" si="70"/>
        <v/>
      </c>
      <c r="II40" s="73" t="str">
        <f t="shared" si="70"/>
        <v/>
      </c>
      <c r="IJ40" s="73" t="str">
        <f t="shared" si="70"/>
        <v/>
      </c>
      <c r="IK40" s="73" t="str">
        <f t="shared" si="70"/>
        <v/>
      </c>
      <c r="IL40" s="73" t="str">
        <f t="shared" si="70"/>
        <v/>
      </c>
      <c r="IM40" s="73" t="str">
        <f t="shared" si="70"/>
        <v/>
      </c>
      <c r="IN40" s="73" t="str">
        <f t="shared" si="70"/>
        <v/>
      </c>
      <c r="IO40" s="73" t="str">
        <f t="shared" si="70"/>
        <v/>
      </c>
      <c r="IP40" s="73" t="str">
        <f t="shared" si="70"/>
        <v/>
      </c>
      <c r="IQ40" s="73" t="str">
        <f t="shared" si="70"/>
        <v/>
      </c>
      <c r="IR40" s="73" t="str">
        <f t="shared" si="70"/>
        <v/>
      </c>
      <c r="IS40" s="73" t="str">
        <f t="shared" si="70"/>
        <v/>
      </c>
      <c r="IT40" s="73" t="str">
        <f t="shared" si="70"/>
        <v/>
      </c>
      <c r="IU40" s="73" t="str">
        <f t="shared" si="70"/>
        <v/>
      </c>
      <c r="IV40" s="73" t="str">
        <f t="shared" si="70"/>
        <v/>
      </c>
      <c r="IW40" s="73" t="str">
        <f t="shared" si="70"/>
        <v/>
      </c>
      <c r="IX40" s="73" t="str">
        <f t="shared" si="70"/>
        <v/>
      </c>
      <c r="IY40" s="73" t="str">
        <f t="shared" si="70"/>
        <v/>
      </c>
      <c r="IZ40" s="73" t="str">
        <f t="shared" si="70"/>
        <v/>
      </c>
      <c r="JA40" s="73" t="str">
        <f t="shared" si="70"/>
        <v/>
      </c>
      <c r="JB40" s="73" t="str">
        <f t="shared" ref="JB40:LM40" si="71">IFERROR((JB23+JB17)/JB15,"")</f>
        <v/>
      </c>
      <c r="JC40" s="73" t="str">
        <f t="shared" si="71"/>
        <v/>
      </c>
      <c r="JD40" s="73" t="str">
        <f t="shared" si="71"/>
        <v/>
      </c>
      <c r="JE40" s="73" t="str">
        <f t="shared" si="71"/>
        <v/>
      </c>
      <c r="JF40" s="73" t="str">
        <f t="shared" si="71"/>
        <v/>
      </c>
      <c r="JG40" s="73" t="str">
        <f t="shared" si="71"/>
        <v/>
      </c>
      <c r="JH40" s="73" t="str">
        <f t="shared" si="71"/>
        <v/>
      </c>
      <c r="JI40" s="73" t="str">
        <f t="shared" si="71"/>
        <v/>
      </c>
      <c r="JJ40" s="73" t="str">
        <f t="shared" si="71"/>
        <v/>
      </c>
      <c r="JK40" s="73" t="str">
        <f t="shared" si="71"/>
        <v/>
      </c>
      <c r="JL40" s="73" t="str">
        <f t="shared" si="71"/>
        <v/>
      </c>
      <c r="JM40" s="73" t="str">
        <f t="shared" si="71"/>
        <v/>
      </c>
      <c r="JN40" s="73" t="str">
        <f t="shared" si="71"/>
        <v/>
      </c>
      <c r="JO40" s="73" t="str">
        <f t="shared" si="71"/>
        <v/>
      </c>
      <c r="JP40" s="73" t="str">
        <f t="shared" si="71"/>
        <v/>
      </c>
      <c r="JQ40" s="73" t="str">
        <f t="shared" si="71"/>
        <v/>
      </c>
      <c r="JR40" s="73" t="str">
        <f t="shared" si="71"/>
        <v/>
      </c>
      <c r="JS40" s="73" t="str">
        <f t="shared" si="71"/>
        <v/>
      </c>
      <c r="JT40" s="73" t="str">
        <f t="shared" si="71"/>
        <v/>
      </c>
      <c r="JU40" s="73" t="str">
        <f t="shared" si="71"/>
        <v/>
      </c>
      <c r="JV40" s="73" t="str">
        <f t="shared" si="71"/>
        <v/>
      </c>
      <c r="JW40" s="73" t="str">
        <f t="shared" si="71"/>
        <v/>
      </c>
      <c r="JX40" s="73" t="str">
        <f t="shared" si="71"/>
        <v/>
      </c>
      <c r="JY40" s="73" t="str">
        <f t="shared" si="71"/>
        <v/>
      </c>
      <c r="JZ40" s="73" t="str">
        <f t="shared" si="71"/>
        <v/>
      </c>
      <c r="KA40" s="73" t="str">
        <f t="shared" si="71"/>
        <v/>
      </c>
      <c r="KB40" s="73" t="str">
        <f t="shared" si="71"/>
        <v/>
      </c>
      <c r="KC40" s="73" t="str">
        <f t="shared" si="71"/>
        <v/>
      </c>
      <c r="KD40" s="73" t="str">
        <f t="shared" si="71"/>
        <v/>
      </c>
      <c r="KE40" s="73" t="str">
        <f t="shared" si="71"/>
        <v/>
      </c>
      <c r="KF40" s="73" t="str">
        <f t="shared" si="71"/>
        <v/>
      </c>
      <c r="KG40" s="73" t="str">
        <f t="shared" si="71"/>
        <v/>
      </c>
      <c r="KH40" s="73" t="str">
        <f t="shared" si="71"/>
        <v/>
      </c>
      <c r="KI40" s="73" t="str">
        <f t="shared" si="71"/>
        <v/>
      </c>
      <c r="KJ40" s="73" t="str">
        <f t="shared" si="71"/>
        <v/>
      </c>
      <c r="KK40" s="73" t="str">
        <f t="shared" si="71"/>
        <v/>
      </c>
      <c r="KL40" s="73" t="str">
        <f t="shared" si="71"/>
        <v/>
      </c>
      <c r="KM40" s="73" t="str">
        <f t="shared" si="71"/>
        <v/>
      </c>
      <c r="KN40" s="73" t="str">
        <f t="shared" si="71"/>
        <v/>
      </c>
      <c r="KO40" s="73" t="str">
        <f t="shared" si="71"/>
        <v/>
      </c>
      <c r="KP40" s="73" t="str">
        <f t="shared" si="71"/>
        <v/>
      </c>
      <c r="KQ40" s="73" t="str">
        <f t="shared" si="71"/>
        <v/>
      </c>
      <c r="KR40" s="73" t="str">
        <f t="shared" si="71"/>
        <v/>
      </c>
      <c r="KS40" s="73" t="str">
        <f t="shared" si="71"/>
        <v/>
      </c>
      <c r="KT40" s="73" t="str">
        <f t="shared" si="71"/>
        <v/>
      </c>
      <c r="KU40" s="73" t="str">
        <f t="shared" si="71"/>
        <v/>
      </c>
      <c r="KV40" s="73" t="str">
        <f t="shared" si="71"/>
        <v/>
      </c>
      <c r="KW40" s="73" t="str">
        <f t="shared" si="71"/>
        <v/>
      </c>
      <c r="KX40" s="73" t="str">
        <f t="shared" si="71"/>
        <v/>
      </c>
      <c r="KY40" s="73" t="str">
        <f t="shared" si="71"/>
        <v/>
      </c>
      <c r="KZ40" s="73" t="str">
        <f t="shared" si="71"/>
        <v/>
      </c>
      <c r="LA40" s="73" t="str">
        <f t="shared" si="71"/>
        <v/>
      </c>
      <c r="LB40" s="73" t="str">
        <f t="shared" si="71"/>
        <v/>
      </c>
      <c r="LC40" s="73" t="str">
        <f t="shared" si="71"/>
        <v/>
      </c>
      <c r="LD40" s="73" t="str">
        <f t="shared" si="71"/>
        <v/>
      </c>
      <c r="LE40" s="73" t="str">
        <f t="shared" si="71"/>
        <v/>
      </c>
      <c r="LF40" s="73" t="str">
        <f t="shared" si="71"/>
        <v/>
      </c>
      <c r="LG40" s="73" t="str">
        <f t="shared" si="71"/>
        <v/>
      </c>
      <c r="LH40" s="73" t="str">
        <f t="shared" si="71"/>
        <v/>
      </c>
      <c r="LI40" s="73" t="str">
        <f t="shared" si="71"/>
        <v/>
      </c>
      <c r="LJ40" s="73" t="str">
        <f t="shared" si="71"/>
        <v/>
      </c>
      <c r="LK40" s="73" t="str">
        <f t="shared" si="71"/>
        <v/>
      </c>
      <c r="LL40" s="73" t="str">
        <f t="shared" si="71"/>
        <v/>
      </c>
      <c r="LM40" s="73" t="str">
        <f t="shared" si="71"/>
        <v/>
      </c>
      <c r="LN40" s="73" t="str">
        <f t="shared" ref="LN40:ND40" si="72">IFERROR((LN23+LN17)/LN15,"")</f>
        <v/>
      </c>
      <c r="LO40" s="73" t="str">
        <f t="shared" si="72"/>
        <v/>
      </c>
      <c r="LP40" s="73" t="str">
        <f t="shared" si="72"/>
        <v/>
      </c>
      <c r="LQ40" s="73" t="str">
        <f t="shared" si="72"/>
        <v/>
      </c>
      <c r="LR40" s="73" t="str">
        <f t="shared" si="72"/>
        <v/>
      </c>
      <c r="LS40" s="73" t="str">
        <f t="shared" si="72"/>
        <v/>
      </c>
      <c r="LT40" s="73" t="str">
        <f t="shared" si="72"/>
        <v/>
      </c>
      <c r="LU40" s="73" t="str">
        <f t="shared" si="72"/>
        <v/>
      </c>
      <c r="LV40" s="73" t="str">
        <f t="shared" si="72"/>
        <v/>
      </c>
      <c r="LW40" s="73" t="str">
        <f t="shared" si="72"/>
        <v/>
      </c>
      <c r="LX40" s="73" t="str">
        <f t="shared" si="72"/>
        <v/>
      </c>
      <c r="LY40" s="73" t="str">
        <f t="shared" si="72"/>
        <v/>
      </c>
      <c r="LZ40" s="73" t="str">
        <f t="shared" si="72"/>
        <v/>
      </c>
      <c r="MA40" s="73" t="str">
        <f t="shared" si="72"/>
        <v/>
      </c>
      <c r="MB40" s="73" t="str">
        <f t="shared" si="72"/>
        <v/>
      </c>
      <c r="MC40" s="73" t="str">
        <f t="shared" si="72"/>
        <v/>
      </c>
      <c r="MD40" s="73" t="str">
        <f t="shared" si="72"/>
        <v/>
      </c>
      <c r="ME40" s="73" t="str">
        <f t="shared" si="72"/>
        <v/>
      </c>
      <c r="MF40" s="73" t="str">
        <f t="shared" si="72"/>
        <v/>
      </c>
      <c r="MG40" s="73" t="str">
        <f t="shared" si="72"/>
        <v/>
      </c>
      <c r="MH40" s="73" t="str">
        <f t="shared" si="72"/>
        <v/>
      </c>
      <c r="MI40" s="73" t="str">
        <f t="shared" si="72"/>
        <v/>
      </c>
      <c r="MJ40" s="73" t="str">
        <f t="shared" si="72"/>
        <v/>
      </c>
      <c r="MK40" s="73" t="str">
        <f t="shared" si="72"/>
        <v/>
      </c>
      <c r="ML40" s="73" t="str">
        <f t="shared" si="72"/>
        <v/>
      </c>
      <c r="MM40" s="73" t="str">
        <f t="shared" si="72"/>
        <v/>
      </c>
      <c r="MN40" s="73" t="str">
        <f t="shared" si="72"/>
        <v/>
      </c>
      <c r="MO40" s="73" t="str">
        <f t="shared" si="72"/>
        <v/>
      </c>
      <c r="MP40" s="73" t="str">
        <f t="shared" si="72"/>
        <v/>
      </c>
      <c r="MQ40" s="73" t="str">
        <f t="shared" si="72"/>
        <v/>
      </c>
      <c r="MR40" s="73" t="str">
        <f t="shared" si="72"/>
        <v/>
      </c>
      <c r="MS40" s="73" t="str">
        <f t="shared" si="72"/>
        <v/>
      </c>
      <c r="MT40" s="73" t="str">
        <f t="shared" si="72"/>
        <v/>
      </c>
      <c r="MU40" s="73" t="str">
        <f t="shared" si="72"/>
        <v/>
      </c>
      <c r="MV40" s="73" t="str">
        <f t="shared" si="72"/>
        <v/>
      </c>
      <c r="MW40" s="73" t="str">
        <f t="shared" si="72"/>
        <v/>
      </c>
      <c r="MX40" s="73" t="str">
        <f t="shared" si="72"/>
        <v/>
      </c>
      <c r="MY40" s="73" t="str">
        <f t="shared" si="72"/>
        <v/>
      </c>
      <c r="MZ40" s="73" t="str">
        <f t="shared" si="72"/>
        <v/>
      </c>
      <c r="NA40" s="73" t="str">
        <f t="shared" si="72"/>
        <v/>
      </c>
      <c r="NB40" s="73" t="str">
        <f t="shared" si="72"/>
        <v/>
      </c>
      <c r="NC40" s="73" t="str">
        <f t="shared" si="72"/>
        <v/>
      </c>
      <c r="ND40" s="73" t="str">
        <f t="shared" si="72"/>
        <v/>
      </c>
    </row>
    <row r="41" spans="1:368" x14ac:dyDescent="0.35">
      <c r="A41" s="72" t="s">
        <v>13</v>
      </c>
      <c r="D41" s="73"/>
      <c r="E41" s="73">
        <v>0.5</v>
      </c>
      <c r="F41" s="73">
        <v>0.5</v>
      </c>
      <c r="G41" s="73">
        <v>0.5714285714285714</v>
      </c>
      <c r="H41" s="73">
        <v>1</v>
      </c>
      <c r="I41" s="73" t="s">
        <v>131</v>
      </c>
      <c r="J41" s="73" t="str">
        <f t="shared" ref="J41:BQ41" si="73">IFERROR(J17/J10,"")</f>
        <v/>
      </c>
      <c r="K41" s="73" t="str">
        <f t="shared" si="73"/>
        <v/>
      </c>
      <c r="L41" s="73" t="str">
        <f t="shared" si="73"/>
        <v/>
      </c>
      <c r="M41" s="73" t="str">
        <f t="shared" si="73"/>
        <v/>
      </c>
      <c r="N41" s="73" t="str">
        <f t="shared" si="73"/>
        <v/>
      </c>
      <c r="O41" s="73" t="str">
        <f t="shared" si="73"/>
        <v/>
      </c>
      <c r="P41" s="73" t="str">
        <f t="shared" si="73"/>
        <v/>
      </c>
      <c r="Q41" s="73" t="str">
        <f t="shared" si="73"/>
        <v/>
      </c>
      <c r="R41" s="73" t="str">
        <f t="shared" si="73"/>
        <v/>
      </c>
      <c r="S41" s="73" t="str">
        <f t="shared" si="73"/>
        <v/>
      </c>
      <c r="T41" s="73" t="str">
        <f t="shared" si="73"/>
        <v/>
      </c>
      <c r="U41" s="73" t="str">
        <f t="shared" si="73"/>
        <v/>
      </c>
      <c r="V41" s="73" t="str">
        <f t="shared" si="73"/>
        <v/>
      </c>
      <c r="W41" s="73" t="str">
        <f t="shared" si="73"/>
        <v/>
      </c>
      <c r="X41" s="73" t="str">
        <f t="shared" si="73"/>
        <v/>
      </c>
      <c r="Y41" s="73" t="str">
        <f t="shared" si="73"/>
        <v/>
      </c>
      <c r="Z41" s="73" t="str">
        <f t="shared" si="73"/>
        <v/>
      </c>
      <c r="AA41" s="73" t="str">
        <f t="shared" si="73"/>
        <v/>
      </c>
      <c r="AB41" s="73" t="str">
        <f t="shared" si="73"/>
        <v/>
      </c>
      <c r="AC41" s="73" t="str">
        <f t="shared" si="73"/>
        <v/>
      </c>
      <c r="AD41" s="73" t="str">
        <f t="shared" si="73"/>
        <v/>
      </c>
      <c r="AE41" s="73" t="str">
        <f t="shared" si="73"/>
        <v/>
      </c>
      <c r="AF41" s="73" t="str">
        <f t="shared" si="73"/>
        <v/>
      </c>
      <c r="AG41" s="73" t="str">
        <f t="shared" si="73"/>
        <v/>
      </c>
      <c r="AH41" s="73" t="str">
        <f t="shared" si="73"/>
        <v/>
      </c>
      <c r="AI41" s="73" t="str">
        <f t="shared" si="73"/>
        <v/>
      </c>
      <c r="AJ41" s="73" t="str">
        <f t="shared" si="73"/>
        <v/>
      </c>
      <c r="AK41" s="73" t="str">
        <f t="shared" si="73"/>
        <v/>
      </c>
      <c r="AL41" s="73" t="str">
        <f t="shared" si="73"/>
        <v/>
      </c>
      <c r="AM41" s="73" t="str">
        <f t="shared" si="73"/>
        <v/>
      </c>
      <c r="AN41" s="73" t="str">
        <f t="shared" si="73"/>
        <v/>
      </c>
      <c r="AO41" s="73" t="str">
        <f t="shared" si="73"/>
        <v/>
      </c>
      <c r="AP41" s="73" t="str">
        <f t="shared" si="73"/>
        <v/>
      </c>
      <c r="AQ41" s="73" t="str">
        <f t="shared" si="73"/>
        <v/>
      </c>
      <c r="AR41" s="73" t="str">
        <f t="shared" si="73"/>
        <v/>
      </c>
      <c r="AS41" s="73" t="str">
        <f t="shared" si="73"/>
        <v/>
      </c>
      <c r="AT41" s="73" t="str">
        <f t="shared" si="73"/>
        <v/>
      </c>
      <c r="AU41" s="73" t="str">
        <f t="shared" si="73"/>
        <v/>
      </c>
      <c r="AV41" s="73" t="str">
        <f t="shared" si="73"/>
        <v/>
      </c>
      <c r="AW41" s="73" t="str">
        <f t="shared" si="73"/>
        <v/>
      </c>
      <c r="AX41" s="73" t="str">
        <f t="shared" si="73"/>
        <v/>
      </c>
      <c r="AY41" s="73" t="str">
        <f t="shared" si="73"/>
        <v/>
      </c>
      <c r="AZ41" s="73" t="str">
        <f t="shared" si="73"/>
        <v/>
      </c>
      <c r="BA41" s="73" t="str">
        <f t="shared" si="73"/>
        <v/>
      </c>
      <c r="BB41" s="73" t="str">
        <f t="shared" si="73"/>
        <v/>
      </c>
      <c r="BC41" s="73" t="str">
        <f t="shared" si="73"/>
        <v/>
      </c>
      <c r="BD41" s="73" t="str">
        <f t="shared" si="73"/>
        <v/>
      </c>
      <c r="BE41" s="73" t="str">
        <f t="shared" si="73"/>
        <v/>
      </c>
      <c r="BF41" s="73" t="str">
        <f t="shared" si="73"/>
        <v/>
      </c>
      <c r="BG41" s="73" t="str">
        <f t="shared" si="73"/>
        <v/>
      </c>
      <c r="BH41" s="73" t="str">
        <f t="shared" si="73"/>
        <v/>
      </c>
      <c r="BI41" s="73" t="str">
        <f t="shared" si="73"/>
        <v/>
      </c>
      <c r="BJ41" s="73" t="str">
        <f t="shared" si="73"/>
        <v/>
      </c>
      <c r="BK41" s="73" t="str">
        <f t="shared" si="73"/>
        <v/>
      </c>
      <c r="BL41" s="73" t="str">
        <f t="shared" si="73"/>
        <v/>
      </c>
      <c r="BM41" s="73" t="str">
        <f t="shared" si="73"/>
        <v/>
      </c>
      <c r="BN41" s="73" t="str">
        <f t="shared" si="73"/>
        <v/>
      </c>
      <c r="BO41" s="73" t="str">
        <f t="shared" si="73"/>
        <v/>
      </c>
      <c r="BP41" s="73" t="str">
        <f t="shared" si="73"/>
        <v/>
      </c>
      <c r="BQ41" s="73" t="str">
        <f t="shared" si="73"/>
        <v/>
      </c>
      <c r="BR41" s="73" t="str">
        <f t="shared" ref="BR41:EC41" si="74">IFERROR(BR17/BR10,"")</f>
        <v/>
      </c>
      <c r="BS41" s="73" t="str">
        <f t="shared" si="74"/>
        <v/>
      </c>
      <c r="BT41" s="73" t="str">
        <f t="shared" si="74"/>
        <v/>
      </c>
      <c r="BU41" s="73" t="str">
        <f t="shared" si="74"/>
        <v/>
      </c>
      <c r="BV41" s="73" t="str">
        <f t="shared" si="74"/>
        <v/>
      </c>
      <c r="BW41" s="73" t="str">
        <f t="shared" si="74"/>
        <v/>
      </c>
      <c r="BX41" s="73" t="str">
        <f t="shared" si="74"/>
        <v/>
      </c>
      <c r="BY41" s="73" t="str">
        <f t="shared" si="74"/>
        <v/>
      </c>
      <c r="BZ41" s="73" t="str">
        <f t="shared" si="74"/>
        <v/>
      </c>
      <c r="CA41" s="73" t="str">
        <f t="shared" si="74"/>
        <v/>
      </c>
      <c r="CB41" s="73" t="str">
        <f t="shared" si="74"/>
        <v/>
      </c>
      <c r="CC41" s="73" t="str">
        <f t="shared" si="74"/>
        <v/>
      </c>
      <c r="CD41" s="73" t="str">
        <f t="shared" si="74"/>
        <v/>
      </c>
      <c r="CE41" s="73" t="str">
        <f t="shared" si="74"/>
        <v/>
      </c>
      <c r="CF41" s="73" t="str">
        <f t="shared" si="74"/>
        <v/>
      </c>
      <c r="CG41" s="73" t="str">
        <f t="shared" si="74"/>
        <v/>
      </c>
      <c r="CH41" s="73" t="str">
        <f t="shared" si="74"/>
        <v/>
      </c>
      <c r="CI41" s="73" t="str">
        <f t="shared" si="74"/>
        <v/>
      </c>
      <c r="CJ41" s="73" t="str">
        <f t="shared" si="74"/>
        <v/>
      </c>
      <c r="CK41" s="73" t="str">
        <f t="shared" si="74"/>
        <v/>
      </c>
      <c r="CL41" s="73" t="str">
        <f t="shared" si="74"/>
        <v/>
      </c>
      <c r="CM41" s="73" t="str">
        <f t="shared" si="74"/>
        <v/>
      </c>
      <c r="CN41" s="73" t="str">
        <f t="shared" si="74"/>
        <v/>
      </c>
      <c r="CO41" s="73" t="str">
        <f t="shared" si="74"/>
        <v/>
      </c>
      <c r="CP41" s="73" t="str">
        <f t="shared" si="74"/>
        <v/>
      </c>
      <c r="CQ41" s="73" t="str">
        <f t="shared" si="74"/>
        <v/>
      </c>
      <c r="CR41" s="73" t="str">
        <f t="shared" si="74"/>
        <v/>
      </c>
      <c r="CS41" s="73" t="str">
        <f t="shared" si="74"/>
        <v/>
      </c>
      <c r="CT41" s="73" t="str">
        <f t="shared" si="74"/>
        <v/>
      </c>
      <c r="CU41" s="73" t="str">
        <f t="shared" si="74"/>
        <v/>
      </c>
      <c r="CV41" s="73" t="str">
        <f t="shared" si="74"/>
        <v/>
      </c>
      <c r="CW41" s="73" t="str">
        <f t="shared" si="74"/>
        <v/>
      </c>
      <c r="CX41" s="73" t="str">
        <f t="shared" si="74"/>
        <v/>
      </c>
      <c r="CY41" s="73" t="str">
        <f t="shared" si="74"/>
        <v/>
      </c>
      <c r="CZ41" s="73" t="str">
        <f t="shared" si="74"/>
        <v/>
      </c>
      <c r="DA41" s="73" t="str">
        <f t="shared" si="74"/>
        <v/>
      </c>
      <c r="DB41" s="73" t="str">
        <f t="shared" si="74"/>
        <v/>
      </c>
      <c r="DC41" s="73" t="str">
        <f t="shared" si="74"/>
        <v/>
      </c>
      <c r="DD41" s="73" t="str">
        <f t="shared" si="74"/>
        <v/>
      </c>
      <c r="DE41" s="73" t="str">
        <f t="shared" si="74"/>
        <v/>
      </c>
      <c r="DF41" s="73" t="str">
        <f t="shared" si="74"/>
        <v/>
      </c>
      <c r="DG41" s="73" t="str">
        <f t="shared" si="74"/>
        <v/>
      </c>
      <c r="DH41" s="73" t="str">
        <f t="shared" si="74"/>
        <v/>
      </c>
      <c r="DI41" s="73" t="str">
        <f t="shared" si="74"/>
        <v/>
      </c>
      <c r="DJ41" s="73" t="str">
        <f t="shared" si="74"/>
        <v/>
      </c>
      <c r="DK41" s="73" t="str">
        <f t="shared" si="74"/>
        <v/>
      </c>
      <c r="DL41" s="73" t="str">
        <f t="shared" si="74"/>
        <v/>
      </c>
      <c r="DM41" s="73" t="str">
        <f t="shared" si="74"/>
        <v/>
      </c>
      <c r="DN41" s="73" t="str">
        <f t="shared" si="74"/>
        <v/>
      </c>
      <c r="DO41" s="73" t="str">
        <f t="shared" si="74"/>
        <v/>
      </c>
      <c r="DP41" s="73" t="str">
        <f t="shared" si="74"/>
        <v/>
      </c>
      <c r="DQ41" s="73" t="str">
        <f t="shared" si="74"/>
        <v/>
      </c>
      <c r="DR41" s="73" t="str">
        <f t="shared" si="74"/>
        <v/>
      </c>
      <c r="DS41" s="73" t="str">
        <f t="shared" si="74"/>
        <v/>
      </c>
      <c r="DT41" s="73" t="str">
        <f t="shared" si="74"/>
        <v/>
      </c>
      <c r="DU41" s="73" t="str">
        <f t="shared" si="74"/>
        <v/>
      </c>
      <c r="DV41" s="73" t="str">
        <f t="shared" si="74"/>
        <v/>
      </c>
      <c r="DW41" s="73" t="str">
        <f t="shared" si="74"/>
        <v/>
      </c>
      <c r="DX41" s="73" t="str">
        <f t="shared" si="74"/>
        <v/>
      </c>
      <c r="DY41" s="73" t="str">
        <f t="shared" si="74"/>
        <v/>
      </c>
      <c r="DZ41" s="73" t="str">
        <f t="shared" si="74"/>
        <v/>
      </c>
      <c r="EA41" s="73" t="str">
        <f t="shared" si="74"/>
        <v/>
      </c>
      <c r="EB41" s="73" t="str">
        <f t="shared" si="74"/>
        <v/>
      </c>
      <c r="EC41" s="73" t="str">
        <f t="shared" si="74"/>
        <v/>
      </c>
      <c r="ED41" s="73" t="str">
        <f t="shared" ref="ED41:GO41" si="75">IFERROR(ED17/ED10,"")</f>
        <v/>
      </c>
      <c r="EE41" s="73" t="str">
        <f t="shared" si="75"/>
        <v/>
      </c>
      <c r="EF41" s="73" t="str">
        <f t="shared" si="75"/>
        <v/>
      </c>
      <c r="EG41" s="73" t="str">
        <f t="shared" si="75"/>
        <v/>
      </c>
      <c r="EH41" s="73" t="str">
        <f t="shared" si="75"/>
        <v/>
      </c>
      <c r="EI41" s="73" t="str">
        <f t="shared" si="75"/>
        <v/>
      </c>
      <c r="EJ41" s="73" t="str">
        <f t="shared" si="75"/>
        <v/>
      </c>
      <c r="EK41" s="73" t="str">
        <f t="shared" si="75"/>
        <v/>
      </c>
      <c r="EL41" s="73" t="str">
        <f t="shared" si="75"/>
        <v/>
      </c>
      <c r="EM41" s="73" t="str">
        <f t="shared" si="75"/>
        <v/>
      </c>
      <c r="EN41" s="73" t="str">
        <f t="shared" si="75"/>
        <v/>
      </c>
      <c r="EO41" s="73" t="str">
        <f t="shared" si="75"/>
        <v/>
      </c>
      <c r="EP41" s="73" t="str">
        <f t="shared" si="75"/>
        <v/>
      </c>
      <c r="EQ41" s="73" t="str">
        <f t="shared" si="75"/>
        <v/>
      </c>
      <c r="ER41" s="73" t="str">
        <f t="shared" si="75"/>
        <v/>
      </c>
      <c r="ES41" s="73" t="str">
        <f t="shared" si="75"/>
        <v/>
      </c>
      <c r="ET41" s="73" t="str">
        <f t="shared" si="75"/>
        <v/>
      </c>
      <c r="EU41" s="73" t="str">
        <f t="shared" si="75"/>
        <v/>
      </c>
      <c r="EV41" s="73" t="str">
        <f t="shared" si="75"/>
        <v/>
      </c>
      <c r="EW41" s="73" t="str">
        <f t="shared" si="75"/>
        <v/>
      </c>
      <c r="EX41" s="73" t="str">
        <f t="shared" si="75"/>
        <v/>
      </c>
      <c r="EY41" s="73" t="str">
        <f t="shared" si="75"/>
        <v/>
      </c>
      <c r="EZ41" s="73" t="str">
        <f t="shared" si="75"/>
        <v/>
      </c>
      <c r="FA41" s="73" t="str">
        <f t="shared" si="75"/>
        <v/>
      </c>
      <c r="FB41" s="73" t="str">
        <f t="shared" si="75"/>
        <v/>
      </c>
      <c r="FC41" s="73" t="str">
        <f t="shared" si="75"/>
        <v/>
      </c>
      <c r="FD41" s="73" t="str">
        <f t="shared" si="75"/>
        <v/>
      </c>
      <c r="FE41" s="73" t="str">
        <f t="shared" si="75"/>
        <v/>
      </c>
      <c r="FF41" s="73" t="str">
        <f t="shared" si="75"/>
        <v/>
      </c>
      <c r="FG41" s="73" t="str">
        <f t="shared" si="75"/>
        <v/>
      </c>
      <c r="FH41" s="73" t="str">
        <f t="shared" si="75"/>
        <v/>
      </c>
      <c r="FI41" s="73" t="str">
        <f t="shared" si="75"/>
        <v/>
      </c>
      <c r="FJ41" s="73" t="str">
        <f t="shared" si="75"/>
        <v/>
      </c>
      <c r="FK41" s="73" t="str">
        <f t="shared" si="75"/>
        <v/>
      </c>
      <c r="FL41" s="73" t="str">
        <f t="shared" si="75"/>
        <v/>
      </c>
      <c r="FM41" s="73" t="str">
        <f t="shared" si="75"/>
        <v/>
      </c>
      <c r="FN41" s="73" t="str">
        <f t="shared" si="75"/>
        <v/>
      </c>
      <c r="FO41" s="73" t="str">
        <f t="shared" si="75"/>
        <v/>
      </c>
      <c r="FP41" s="73" t="str">
        <f t="shared" si="75"/>
        <v/>
      </c>
      <c r="FQ41" s="73" t="str">
        <f t="shared" si="75"/>
        <v/>
      </c>
      <c r="FR41" s="73" t="str">
        <f t="shared" si="75"/>
        <v/>
      </c>
      <c r="FS41" s="73" t="str">
        <f t="shared" si="75"/>
        <v/>
      </c>
      <c r="FT41" s="73" t="str">
        <f t="shared" si="75"/>
        <v/>
      </c>
      <c r="FU41" s="73" t="str">
        <f t="shared" si="75"/>
        <v/>
      </c>
      <c r="FV41" s="73" t="str">
        <f t="shared" si="75"/>
        <v/>
      </c>
      <c r="FW41" s="73" t="str">
        <f t="shared" si="75"/>
        <v/>
      </c>
      <c r="FX41" s="73" t="str">
        <f t="shared" si="75"/>
        <v/>
      </c>
      <c r="FY41" s="73" t="str">
        <f t="shared" si="75"/>
        <v/>
      </c>
      <c r="FZ41" s="73" t="str">
        <f t="shared" si="75"/>
        <v/>
      </c>
      <c r="GA41" s="73" t="str">
        <f t="shared" si="75"/>
        <v/>
      </c>
      <c r="GB41" s="73" t="str">
        <f t="shared" si="75"/>
        <v/>
      </c>
      <c r="GC41" s="73" t="str">
        <f t="shared" si="75"/>
        <v/>
      </c>
      <c r="GD41" s="73" t="str">
        <f t="shared" si="75"/>
        <v/>
      </c>
      <c r="GE41" s="73" t="str">
        <f t="shared" si="75"/>
        <v/>
      </c>
      <c r="GF41" s="73" t="str">
        <f t="shared" si="75"/>
        <v/>
      </c>
      <c r="GG41" s="73" t="str">
        <f t="shared" si="75"/>
        <v/>
      </c>
      <c r="GH41" s="73" t="str">
        <f t="shared" si="75"/>
        <v/>
      </c>
      <c r="GI41" s="73" t="str">
        <f t="shared" si="75"/>
        <v/>
      </c>
      <c r="GJ41" s="73" t="str">
        <f t="shared" si="75"/>
        <v/>
      </c>
      <c r="GK41" s="73" t="str">
        <f t="shared" si="75"/>
        <v/>
      </c>
      <c r="GL41" s="73" t="str">
        <f t="shared" si="75"/>
        <v/>
      </c>
      <c r="GM41" s="73" t="str">
        <f t="shared" si="75"/>
        <v/>
      </c>
      <c r="GN41" s="73" t="str">
        <f t="shared" si="75"/>
        <v/>
      </c>
      <c r="GO41" s="73" t="str">
        <f t="shared" si="75"/>
        <v/>
      </c>
      <c r="GP41" s="73" t="str">
        <f t="shared" ref="GP41:JA41" si="76">IFERROR(GP17/GP10,"")</f>
        <v/>
      </c>
      <c r="GQ41" s="73" t="str">
        <f t="shared" si="76"/>
        <v/>
      </c>
      <c r="GR41" s="73" t="str">
        <f t="shared" si="76"/>
        <v/>
      </c>
      <c r="GS41" s="73" t="str">
        <f t="shared" si="76"/>
        <v/>
      </c>
      <c r="GT41" s="73" t="str">
        <f t="shared" si="76"/>
        <v/>
      </c>
      <c r="GU41" s="73" t="str">
        <f t="shared" si="76"/>
        <v/>
      </c>
      <c r="GV41" s="73" t="str">
        <f t="shared" si="76"/>
        <v/>
      </c>
      <c r="GW41" s="73" t="str">
        <f t="shared" si="76"/>
        <v/>
      </c>
      <c r="GX41" s="73" t="str">
        <f t="shared" si="76"/>
        <v/>
      </c>
      <c r="GY41" s="73" t="str">
        <f t="shared" si="76"/>
        <v/>
      </c>
      <c r="GZ41" s="73" t="str">
        <f t="shared" si="76"/>
        <v/>
      </c>
      <c r="HA41" s="73" t="str">
        <f t="shared" si="76"/>
        <v/>
      </c>
      <c r="HB41" s="73" t="str">
        <f t="shared" si="76"/>
        <v/>
      </c>
      <c r="HC41" s="73" t="str">
        <f t="shared" si="76"/>
        <v/>
      </c>
      <c r="HD41" s="73" t="str">
        <f t="shared" si="76"/>
        <v/>
      </c>
      <c r="HE41" s="73" t="str">
        <f t="shared" si="76"/>
        <v/>
      </c>
      <c r="HF41" s="73" t="str">
        <f t="shared" si="76"/>
        <v/>
      </c>
      <c r="HG41" s="73" t="str">
        <f t="shared" si="76"/>
        <v/>
      </c>
      <c r="HH41" s="73" t="str">
        <f t="shared" si="76"/>
        <v/>
      </c>
      <c r="HI41" s="73" t="str">
        <f t="shared" si="76"/>
        <v/>
      </c>
      <c r="HJ41" s="73" t="str">
        <f t="shared" si="76"/>
        <v/>
      </c>
      <c r="HK41" s="73" t="str">
        <f t="shared" si="76"/>
        <v/>
      </c>
      <c r="HL41" s="73" t="str">
        <f t="shared" si="76"/>
        <v/>
      </c>
      <c r="HM41" s="73" t="str">
        <f t="shared" si="76"/>
        <v/>
      </c>
      <c r="HN41" s="73" t="str">
        <f t="shared" si="76"/>
        <v/>
      </c>
      <c r="HO41" s="73" t="str">
        <f t="shared" si="76"/>
        <v/>
      </c>
      <c r="HP41" s="73" t="str">
        <f t="shared" si="76"/>
        <v/>
      </c>
      <c r="HQ41" s="73" t="str">
        <f t="shared" si="76"/>
        <v/>
      </c>
      <c r="HR41" s="73" t="str">
        <f t="shared" si="76"/>
        <v/>
      </c>
      <c r="HS41" s="73" t="str">
        <f t="shared" si="76"/>
        <v/>
      </c>
      <c r="HT41" s="73" t="str">
        <f t="shared" si="76"/>
        <v/>
      </c>
      <c r="HU41" s="73" t="str">
        <f t="shared" si="76"/>
        <v/>
      </c>
      <c r="HV41" s="73" t="str">
        <f t="shared" si="76"/>
        <v/>
      </c>
      <c r="HW41" s="73" t="str">
        <f t="shared" si="76"/>
        <v/>
      </c>
      <c r="HX41" s="73" t="str">
        <f t="shared" si="76"/>
        <v/>
      </c>
      <c r="HY41" s="73" t="str">
        <f t="shared" si="76"/>
        <v/>
      </c>
      <c r="HZ41" s="73" t="str">
        <f t="shared" si="76"/>
        <v/>
      </c>
      <c r="IA41" s="73" t="str">
        <f t="shared" si="76"/>
        <v/>
      </c>
      <c r="IB41" s="73" t="str">
        <f t="shared" si="76"/>
        <v/>
      </c>
      <c r="IC41" s="73" t="str">
        <f t="shared" si="76"/>
        <v/>
      </c>
      <c r="ID41" s="73" t="str">
        <f t="shared" si="76"/>
        <v/>
      </c>
      <c r="IE41" s="73" t="str">
        <f t="shared" si="76"/>
        <v/>
      </c>
      <c r="IF41" s="73" t="str">
        <f t="shared" si="76"/>
        <v/>
      </c>
      <c r="IG41" s="73" t="str">
        <f t="shared" si="76"/>
        <v/>
      </c>
      <c r="IH41" s="73" t="str">
        <f t="shared" si="76"/>
        <v/>
      </c>
      <c r="II41" s="73" t="str">
        <f t="shared" si="76"/>
        <v/>
      </c>
      <c r="IJ41" s="73" t="str">
        <f t="shared" si="76"/>
        <v/>
      </c>
      <c r="IK41" s="73" t="str">
        <f t="shared" si="76"/>
        <v/>
      </c>
      <c r="IL41" s="73" t="str">
        <f t="shared" si="76"/>
        <v/>
      </c>
      <c r="IM41" s="73" t="str">
        <f t="shared" si="76"/>
        <v/>
      </c>
      <c r="IN41" s="73" t="str">
        <f t="shared" si="76"/>
        <v/>
      </c>
      <c r="IO41" s="73" t="str">
        <f t="shared" si="76"/>
        <v/>
      </c>
      <c r="IP41" s="73" t="str">
        <f t="shared" si="76"/>
        <v/>
      </c>
      <c r="IQ41" s="73" t="str">
        <f t="shared" si="76"/>
        <v/>
      </c>
      <c r="IR41" s="73" t="str">
        <f t="shared" si="76"/>
        <v/>
      </c>
      <c r="IS41" s="73" t="str">
        <f t="shared" si="76"/>
        <v/>
      </c>
      <c r="IT41" s="73" t="str">
        <f t="shared" si="76"/>
        <v/>
      </c>
      <c r="IU41" s="73" t="str">
        <f t="shared" si="76"/>
        <v/>
      </c>
      <c r="IV41" s="73" t="str">
        <f t="shared" si="76"/>
        <v/>
      </c>
      <c r="IW41" s="73" t="str">
        <f t="shared" si="76"/>
        <v/>
      </c>
      <c r="IX41" s="73" t="str">
        <f t="shared" si="76"/>
        <v/>
      </c>
      <c r="IY41" s="73" t="str">
        <f t="shared" si="76"/>
        <v/>
      </c>
      <c r="IZ41" s="73" t="str">
        <f t="shared" si="76"/>
        <v/>
      </c>
      <c r="JA41" s="73" t="str">
        <f t="shared" si="76"/>
        <v/>
      </c>
      <c r="JB41" s="73" t="str">
        <f t="shared" ref="JB41:LM41" si="77">IFERROR(JB17/JB10,"")</f>
        <v/>
      </c>
      <c r="JC41" s="73" t="str">
        <f t="shared" si="77"/>
        <v/>
      </c>
      <c r="JD41" s="73" t="str">
        <f t="shared" si="77"/>
        <v/>
      </c>
      <c r="JE41" s="73" t="str">
        <f t="shared" si="77"/>
        <v/>
      </c>
      <c r="JF41" s="73" t="str">
        <f t="shared" si="77"/>
        <v/>
      </c>
      <c r="JG41" s="73" t="str">
        <f t="shared" si="77"/>
        <v/>
      </c>
      <c r="JH41" s="73" t="str">
        <f t="shared" si="77"/>
        <v/>
      </c>
      <c r="JI41" s="73" t="str">
        <f t="shared" si="77"/>
        <v/>
      </c>
      <c r="JJ41" s="73" t="str">
        <f t="shared" si="77"/>
        <v/>
      </c>
      <c r="JK41" s="73" t="str">
        <f t="shared" si="77"/>
        <v/>
      </c>
      <c r="JL41" s="73" t="str">
        <f t="shared" si="77"/>
        <v/>
      </c>
      <c r="JM41" s="73" t="str">
        <f t="shared" si="77"/>
        <v/>
      </c>
      <c r="JN41" s="73" t="str">
        <f t="shared" si="77"/>
        <v/>
      </c>
      <c r="JO41" s="73" t="str">
        <f t="shared" si="77"/>
        <v/>
      </c>
      <c r="JP41" s="73" t="str">
        <f t="shared" si="77"/>
        <v/>
      </c>
      <c r="JQ41" s="73" t="str">
        <f t="shared" si="77"/>
        <v/>
      </c>
      <c r="JR41" s="73" t="str">
        <f t="shared" si="77"/>
        <v/>
      </c>
      <c r="JS41" s="73" t="str">
        <f t="shared" si="77"/>
        <v/>
      </c>
      <c r="JT41" s="73" t="str">
        <f t="shared" si="77"/>
        <v/>
      </c>
      <c r="JU41" s="73" t="str">
        <f t="shared" si="77"/>
        <v/>
      </c>
      <c r="JV41" s="73" t="str">
        <f t="shared" si="77"/>
        <v/>
      </c>
      <c r="JW41" s="73" t="str">
        <f t="shared" si="77"/>
        <v/>
      </c>
      <c r="JX41" s="73" t="str">
        <f t="shared" si="77"/>
        <v/>
      </c>
      <c r="JY41" s="73" t="str">
        <f t="shared" si="77"/>
        <v/>
      </c>
      <c r="JZ41" s="73" t="str">
        <f t="shared" si="77"/>
        <v/>
      </c>
      <c r="KA41" s="73" t="str">
        <f t="shared" si="77"/>
        <v/>
      </c>
      <c r="KB41" s="73" t="str">
        <f t="shared" si="77"/>
        <v/>
      </c>
      <c r="KC41" s="73" t="str">
        <f t="shared" si="77"/>
        <v/>
      </c>
      <c r="KD41" s="73" t="str">
        <f t="shared" si="77"/>
        <v/>
      </c>
      <c r="KE41" s="73" t="str">
        <f t="shared" si="77"/>
        <v/>
      </c>
      <c r="KF41" s="73" t="str">
        <f t="shared" si="77"/>
        <v/>
      </c>
      <c r="KG41" s="73" t="str">
        <f t="shared" si="77"/>
        <v/>
      </c>
      <c r="KH41" s="73" t="str">
        <f t="shared" si="77"/>
        <v/>
      </c>
      <c r="KI41" s="73" t="str">
        <f t="shared" si="77"/>
        <v/>
      </c>
      <c r="KJ41" s="73" t="str">
        <f t="shared" si="77"/>
        <v/>
      </c>
      <c r="KK41" s="73" t="str">
        <f t="shared" si="77"/>
        <v/>
      </c>
      <c r="KL41" s="73" t="str">
        <f t="shared" si="77"/>
        <v/>
      </c>
      <c r="KM41" s="73" t="str">
        <f t="shared" si="77"/>
        <v/>
      </c>
      <c r="KN41" s="73" t="str">
        <f t="shared" si="77"/>
        <v/>
      </c>
      <c r="KO41" s="73" t="str">
        <f t="shared" si="77"/>
        <v/>
      </c>
      <c r="KP41" s="73" t="str">
        <f t="shared" si="77"/>
        <v/>
      </c>
      <c r="KQ41" s="73" t="str">
        <f t="shared" si="77"/>
        <v/>
      </c>
      <c r="KR41" s="73" t="str">
        <f t="shared" si="77"/>
        <v/>
      </c>
      <c r="KS41" s="73" t="str">
        <f t="shared" si="77"/>
        <v/>
      </c>
      <c r="KT41" s="73" t="str">
        <f t="shared" si="77"/>
        <v/>
      </c>
      <c r="KU41" s="73" t="str">
        <f t="shared" si="77"/>
        <v/>
      </c>
      <c r="KV41" s="73" t="str">
        <f t="shared" si="77"/>
        <v/>
      </c>
      <c r="KW41" s="73" t="str">
        <f t="shared" si="77"/>
        <v/>
      </c>
      <c r="KX41" s="73" t="str">
        <f t="shared" si="77"/>
        <v/>
      </c>
      <c r="KY41" s="73" t="str">
        <f t="shared" si="77"/>
        <v/>
      </c>
      <c r="KZ41" s="73" t="str">
        <f t="shared" si="77"/>
        <v/>
      </c>
      <c r="LA41" s="73" t="str">
        <f t="shared" si="77"/>
        <v/>
      </c>
      <c r="LB41" s="73" t="str">
        <f t="shared" si="77"/>
        <v/>
      </c>
      <c r="LC41" s="73" t="str">
        <f t="shared" si="77"/>
        <v/>
      </c>
      <c r="LD41" s="73" t="str">
        <f t="shared" si="77"/>
        <v/>
      </c>
      <c r="LE41" s="73" t="str">
        <f t="shared" si="77"/>
        <v/>
      </c>
      <c r="LF41" s="73" t="str">
        <f t="shared" si="77"/>
        <v/>
      </c>
      <c r="LG41" s="73" t="str">
        <f t="shared" si="77"/>
        <v/>
      </c>
      <c r="LH41" s="73" t="str">
        <f t="shared" si="77"/>
        <v/>
      </c>
      <c r="LI41" s="73" t="str">
        <f t="shared" si="77"/>
        <v/>
      </c>
      <c r="LJ41" s="73" t="str">
        <f t="shared" si="77"/>
        <v/>
      </c>
      <c r="LK41" s="73" t="str">
        <f t="shared" si="77"/>
        <v/>
      </c>
      <c r="LL41" s="73" t="str">
        <f t="shared" si="77"/>
        <v/>
      </c>
      <c r="LM41" s="73" t="str">
        <f t="shared" si="77"/>
        <v/>
      </c>
      <c r="LN41" s="73" t="str">
        <f t="shared" ref="LN41:ND41" si="78">IFERROR(LN17/LN10,"")</f>
        <v/>
      </c>
      <c r="LO41" s="73" t="str">
        <f t="shared" si="78"/>
        <v/>
      </c>
      <c r="LP41" s="73" t="str">
        <f t="shared" si="78"/>
        <v/>
      </c>
      <c r="LQ41" s="73" t="str">
        <f t="shared" si="78"/>
        <v/>
      </c>
      <c r="LR41" s="73" t="str">
        <f t="shared" si="78"/>
        <v/>
      </c>
      <c r="LS41" s="73" t="str">
        <f t="shared" si="78"/>
        <v/>
      </c>
      <c r="LT41" s="73" t="str">
        <f t="shared" si="78"/>
        <v/>
      </c>
      <c r="LU41" s="73" t="str">
        <f t="shared" si="78"/>
        <v/>
      </c>
      <c r="LV41" s="73" t="str">
        <f t="shared" si="78"/>
        <v/>
      </c>
      <c r="LW41" s="73" t="str">
        <f t="shared" si="78"/>
        <v/>
      </c>
      <c r="LX41" s="73" t="str">
        <f t="shared" si="78"/>
        <v/>
      </c>
      <c r="LY41" s="73" t="str">
        <f t="shared" si="78"/>
        <v/>
      </c>
      <c r="LZ41" s="73" t="str">
        <f t="shared" si="78"/>
        <v/>
      </c>
      <c r="MA41" s="73" t="str">
        <f t="shared" si="78"/>
        <v/>
      </c>
      <c r="MB41" s="73" t="str">
        <f t="shared" si="78"/>
        <v/>
      </c>
      <c r="MC41" s="73" t="str">
        <f t="shared" si="78"/>
        <v/>
      </c>
      <c r="MD41" s="73" t="str">
        <f t="shared" si="78"/>
        <v/>
      </c>
      <c r="ME41" s="73" t="str">
        <f t="shared" si="78"/>
        <v/>
      </c>
      <c r="MF41" s="73" t="str">
        <f t="shared" si="78"/>
        <v/>
      </c>
      <c r="MG41" s="73" t="str">
        <f t="shared" si="78"/>
        <v/>
      </c>
      <c r="MH41" s="73" t="str">
        <f t="shared" si="78"/>
        <v/>
      </c>
      <c r="MI41" s="73" t="str">
        <f t="shared" si="78"/>
        <v/>
      </c>
      <c r="MJ41" s="73" t="str">
        <f t="shared" si="78"/>
        <v/>
      </c>
      <c r="MK41" s="73" t="str">
        <f t="shared" si="78"/>
        <v/>
      </c>
      <c r="ML41" s="73" t="str">
        <f t="shared" si="78"/>
        <v/>
      </c>
      <c r="MM41" s="73" t="str">
        <f t="shared" si="78"/>
        <v/>
      </c>
      <c r="MN41" s="73" t="str">
        <f t="shared" si="78"/>
        <v/>
      </c>
      <c r="MO41" s="73" t="str">
        <f t="shared" si="78"/>
        <v/>
      </c>
      <c r="MP41" s="73" t="str">
        <f t="shared" si="78"/>
        <v/>
      </c>
      <c r="MQ41" s="73" t="str">
        <f t="shared" si="78"/>
        <v/>
      </c>
      <c r="MR41" s="73" t="str">
        <f t="shared" si="78"/>
        <v/>
      </c>
      <c r="MS41" s="73" t="str">
        <f t="shared" si="78"/>
        <v/>
      </c>
      <c r="MT41" s="73" t="str">
        <f t="shared" si="78"/>
        <v/>
      </c>
      <c r="MU41" s="73" t="str">
        <f t="shared" si="78"/>
        <v/>
      </c>
      <c r="MV41" s="73" t="str">
        <f t="shared" si="78"/>
        <v/>
      </c>
      <c r="MW41" s="73" t="str">
        <f t="shared" si="78"/>
        <v/>
      </c>
      <c r="MX41" s="73" t="str">
        <f t="shared" si="78"/>
        <v/>
      </c>
      <c r="MY41" s="73" t="str">
        <f t="shared" si="78"/>
        <v/>
      </c>
      <c r="MZ41" s="73" t="str">
        <f t="shared" si="78"/>
        <v/>
      </c>
      <c r="NA41" s="73" t="str">
        <f t="shared" si="78"/>
        <v/>
      </c>
      <c r="NB41" s="73" t="str">
        <f t="shared" si="78"/>
        <v/>
      </c>
      <c r="NC41" s="73" t="str">
        <f t="shared" si="78"/>
        <v/>
      </c>
      <c r="ND41" s="73" t="str">
        <f t="shared" si="78"/>
        <v/>
      </c>
    </row>
    <row r="42" spans="1:368" x14ac:dyDescent="0.35">
      <c r="A42" s="72" t="s">
        <v>12</v>
      </c>
      <c r="D42" s="73"/>
      <c r="E42" s="73">
        <v>0.6</v>
      </c>
      <c r="F42" s="73">
        <v>0.6875</v>
      </c>
      <c r="G42" s="73">
        <v>0.7857142857142857</v>
      </c>
      <c r="H42" s="73">
        <v>1</v>
      </c>
      <c r="I42" s="73" t="s">
        <v>131</v>
      </c>
      <c r="J42" s="73" t="str">
        <f t="shared" ref="J42:BQ42" si="79">IFERROR((J17+J18)/J10,"")</f>
        <v/>
      </c>
      <c r="K42" s="73" t="str">
        <f t="shared" si="79"/>
        <v/>
      </c>
      <c r="L42" s="73" t="str">
        <f t="shared" si="79"/>
        <v/>
      </c>
      <c r="M42" s="73" t="str">
        <f t="shared" si="79"/>
        <v/>
      </c>
      <c r="N42" s="73" t="str">
        <f t="shared" si="79"/>
        <v/>
      </c>
      <c r="O42" s="73" t="str">
        <f t="shared" si="79"/>
        <v/>
      </c>
      <c r="P42" s="73" t="str">
        <f t="shared" si="79"/>
        <v/>
      </c>
      <c r="Q42" s="73" t="str">
        <f t="shared" si="79"/>
        <v/>
      </c>
      <c r="R42" s="73" t="str">
        <f t="shared" si="79"/>
        <v/>
      </c>
      <c r="S42" s="73" t="str">
        <f t="shared" si="79"/>
        <v/>
      </c>
      <c r="T42" s="73" t="str">
        <f t="shared" si="79"/>
        <v/>
      </c>
      <c r="U42" s="73" t="str">
        <f t="shared" si="79"/>
        <v/>
      </c>
      <c r="V42" s="73" t="str">
        <f t="shared" si="79"/>
        <v/>
      </c>
      <c r="W42" s="73" t="str">
        <f t="shared" si="79"/>
        <v/>
      </c>
      <c r="X42" s="73" t="str">
        <f t="shared" si="79"/>
        <v/>
      </c>
      <c r="Y42" s="73" t="str">
        <f t="shared" si="79"/>
        <v/>
      </c>
      <c r="Z42" s="73" t="str">
        <f t="shared" si="79"/>
        <v/>
      </c>
      <c r="AA42" s="73" t="str">
        <f t="shared" si="79"/>
        <v/>
      </c>
      <c r="AB42" s="73" t="str">
        <f t="shared" si="79"/>
        <v/>
      </c>
      <c r="AC42" s="73" t="str">
        <f t="shared" si="79"/>
        <v/>
      </c>
      <c r="AD42" s="73" t="str">
        <f t="shared" si="79"/>
        <v/>
      </c>
      <c r="AE42" s="73" t="str">
        <f t="shared" si="79"/>
        <v/>
      </c>
      <c r="AF42" s="73" t="str">
        <f t="shared" si="79"/>
        <v/>
      </c>
      <c r="AG42" s="73" t="str">
        <f t="shared" si="79"/>
        <v/>
      </c>
      <c r="AH42" s="73" t="str">
        <f t="shared" si="79"/>
        <v/>
      </c>
      <c r="AI42" s="73" t="str">
        <f t="shared" si="79"/>
        <v/>
      </c>
      <c r="AJ42" s="73" t="str">
        <f t="shared" si="79"/>
        <v/>
      </c>
      <c r="AK42" s="73" t="str">
        <f t="shared" si="79"/>
        <v/>
      </c>
      <c r="AL42" s="73" t="str">
        <f t="shared" si="79"/>
        <v/>
      </c>
      <c r="AM42" s="73" t="str">
        <f t="shared" si="79"/>
        <v/>
      </c>
      <c r="AN42" s="73" t="str">
        <f t="shared" si="79"/>
        <v/>
      </c>
      <c r="AO42" s="73" t="str">
        <f t="shared" si="79"/>
        <v/>
      </c>
      <c r="AP42" s="73" t="str">
        <f t="shared" si="79"/>
        <v/>
      </c>
      <c r="AQ42" s="73" t="str">
        <f t="shared" si="79"/>
        <v/>
      </c>
      <c r="AR42" s="73" t="str">
        <f t="shared" si="79"/>
        <v/>
      </c>
      <c r="AS42" s="73" t="str">
        <f t="shared" si="79"/>
        <v/>
      </c>
      <c r="AT42" s="73" t="str">
        <f t="shared" si="79"/>
        <v/>
      </c>
      <c r="AU42" s="73" t="str">
        <f t="shared" si="79"/>
        <v/>
      </c>
      <c r="AV42" s="73" t="str">
        <f t="shared" si="79"/>
        <v/>
      </c>
      <c r="AW42" s="73" t="str">
        <f t="shared" si="79"/>
        <v/>
      </c>
      <c r="AX42" s="73" t="str">
        <f t="shared" si="79"/>
        <v/>
      </c>
      <c r="AY42" s="73" t="str">
        <f t="shared" si="79"/>
        <v/>
      </c>
      <c r="AZ42" s="73" t="str">
        <f t="shared" si="79"/>
        <v/>
      </c>
      <c r="BA42" s="73" t="str">
        <f t="shared" si="79"/>
        <v/>
      </c>
      <c r="BB42" s="73" t="str">
        <f t="shared" si="79"/>
        <v/>
      </c>
      <c r="BC42" s="73" t="str">
        <f t="shared" si="79"/>
        <v/>
      </c>
      <c r="BD42" s="73" t="str">
        <f t="shared" si="79"/>
        <v/>
      </c>
      <c r="BE42" s="73" t="str">
        <f t="shared" si="79"/>
        <v/>
      </c>
      <c r="BF42" s="73" t="str">
        <f t="shared" si="79"/>
        <v/>
      </c>
      <c r="BG42" s="73" t="str">
        <f t="shared" si="79"/>
        <v/>
      </c>
      <c r="BH42" s="73" t="str">
        <f t="shared" si="79"/>
        <v/>
      </c>
      <c r="BI42" s="73" t="str">
        <f t="shared" si="79"/>
        <v/>
      </c>
      <c r="BJ42" s="73" t="str">
        <f t="shared" si="79"/>
        <v/>
      </c>
      <c r="BK42" s="73" t="str">
        <f t="shared" si="79"/>
        <v/>
      </c>
      <c r="BL42" s="73" t="str">
        <f t="shared" si="79"/>
        <v/>
      </c>
      <c r="BM42" s="73" t="str">
        <f t="shared" si="79"/>
        <v/>
      </c>
      <c r="BN42" s="73" t="str">
        <f t="shared" si="79"/>
        <v/>
      </c>
      <c r="BO42" s="73" t="str">
        <f t="shared" si="79"/>
        <v/>
      </c>
      <c r="BP42" s="73" t="str">
        <f t="shared" si="79"/>
        <v/>
      </c>
      <c r="BQ42" s="73" t="str">
        <f t="shared" si="79"/>
        <v/>
      </c>
      <c r="BR42" s="73" t="str">
        <f t="shared" ref="BR42:EC42" si="80">IFERROR((BR17+BR18)/BR10,"")</f>
        <v/>
      </c>
      <c r="BS42" s="73" t="str">
        <f t="shared" si="80"/>
        <v/>
      </c>
      <c r="BT42" s="73" t="str">
        <f t="shared" si="80"/>
        <v/>
      </c>
      <c r="BU42" s="73" t="str">
        <f t="shared" si="80"/>
        <v/>
      </c>
      <c r="BV42" s="73" t="str">
        <f t="shared" si="80"/>
        <v/>
      </c>
      <c r="BW42" s="73" t="str">
        <f t="shared" si="80"/>
        <v/>
      </c>
      <c r="BX42" s="73" t="str">
        <f t="shared" si="80"/>
        <v/>
      </c>
      <c r="BY42" s="73" t="str">
        <f t="shared" si="80"/>
        <v/>
      </c>
      <c r="BZ42" s="73" t="str">
        <f t="shared" si="80"/>
        <v/>
      </c>
      <c r="CA42" s="73" t="str">
        <f t="shared" si="80"/>
        <v/>
      </c>
      <c r="CB42" s="73" t="str">
        <f t="shared" si="80"/>
        <v/>
      </c>
      <c r="CC42" s="73" t="str">
        <f t="shared" si="80"/>
        <v/>
      </c>
      <c r="CD42" s="73" t="str">
        <f t="shared" si="80"/>
        <v/>
      </c>
      <c r="CE42" s="73" t="str">
        <f t="shared" si="80"/>
        <v/>
      </c>
      <c r="CF42" s="73" t="str">
        <f t="shared" si="80"/>
        <v/>
      </c>
      <c r="CG42" s="73" t="str">
        <f t="shared" si="80"/>
        <v/>
      </c>
      <c r="CH42" s="73" t="str">
        <f t="shared" si="80"/>
        <v/>
      </c>
      <c r="CI42" s="73" t="str">
        <f t="shared" si="80"/>
        <v/>
      </c>
      <c r="CJ42" s="73" t="str">
        <f t="shared" si="80"/>
        <v/>
      </c>
      <c r="CK42" s="73" t="str">
        <f t="shared" si="80"/>
        <v/>
      </c>
      <c r="CL42" s="73" t="str">
        <f t="shared" si="80"/>
        <v/>
      </c>
      <c r="CM42" s="73" t="str">
        <f t="shared" si="80"/>
        <v/>
      </c>
      <c r="CN42" s="73" t="str">
        <f t="shared" si="80"/>
        <v/>
      </c>
      <c r="CO42" s="73" t="str">
        <f t="shared" si="80"/>
        <v/>
      </c>
      <c r="CP42" s="73" t="str">
        <f t="shared" si="80"/>
        <v/>
      </c>
      <c r="CQ42" s="73" t="str">
        <f t="shared" si="80"/>
        <v/>
      </c>
      <c r="CR42" s="73" t="str">
        <f t="shared" si="80"/>
        <v/>
      </c>
      <c r="CS42" s="73" t="str">
        <f t="shared" si="80"/>
        <v/>
      </c>
      <c r="CT42" s="73" t="str">
        <f t="shared" si="80"/>
        <v/>
      </c>
      <c r="CU42" s="73" t="str">
        <f t="shared" si="80"/>
        <v/>
      </c>
      <c r="CV42" s="73" t="str">
        <f t="shared" si="80"/>
        <v/>
      </c>
      <c r="CW42" s="73" t="str">
        <f t="shared" si="80"/>
        <v/>
      </c>
      <c r="CX42" s="73" t="str">
        <f t="shared" si="80"/>
        <v/>
      </c>
      <c r="CY42" s="73" t="str">
        <f t="shared" si="80"/>
        <v/>
      </c>
      <c r="CZ42" s="73" t="str">
        <f t="shared" si="80"/>
        <v/>
      </c>
      <c r="DA42" s="73" t="str">
        <f t="shared" si="80"/>
        <v/>
      </c>
      <c r="DB42" s="73" t="str">
        <f t="shared" si="80"/>
        <v/>
      </c>
      <c r="DC42" s="73" t="str">
        <f t="shared" si="80"/>
        <v/>
      </c>
      <c r="DD42" s="73" t="str">
        <f t="shared" si="80"/>
        <v/>
      </c>
      <c r="DE42" s="73" t="str">
        <f t="shared" si="80"/>
        <v/>
      </c>
      <c r="DF42" s="73" t="str">
        <f t="shared" si="80"/>
        <v/>
      </c>
      <c r="DG42" s="73" t="str">
        <f t="shared" si="80"/>
        <v/>
      </c>
      <c r="DH42" s="73" t="str">
        <f t="shared" si="80"/>
        <v/>
      </c>
      <c r="DI42" s="73" t="str">
        <f t="shared" si="80"/>
        <v/>
      </c>
      <c r="DJ42" s="73" t="str">
        <f t="shared" si="80"/>
        <v/>
      </c>
      <c r="DK42" s="73" t="str">
        <f t="shared" si="80"/>
        <v/>
      </c>
      <c r="DL42" s="73" t="str">
        <f t="shared" si="80"/>
        <v/>
      </c>
      <c r="DM42" s="73" t="str">
        <f t="shared" si="80"/>
        <v/>
      </c>
      <c r="DN42" s="73" t="str">
        <f t="shared" si="80"/>
        <v/>
      </c>
      <c r="DO42" s="73" t="str">
        <f t="shared" si="80"/>
        <v/>
      </c>
      <c r="DP42" s="73" t="str">
        <f t="shared" si="80"/>
        <v/>
      </c>
      <c r="DQ42" s="73" t="str">
        <f t="shared" si="80"/>
        <v/>
      </c>
      <c r="DR42" s="73" t="str">
        <f t="shared" si="80"/>
        <v/>
      </c>
      <c r="DS42" s="73" t="str">
        <f t="shared" si="80"/>
        <v/>
      </c>
      <c r="DT42" s="73" t="str">
        <f t="shared" si="80"/>
        <v/>
      </c>
      <c r="DU42" s="73" t="str">
        <f t="shared" si="80"/>
        <v/>
      </c>
      <c r="DV42" s="73" t="str">
        <f t="shared" si="80"/>
        <v/>
      </c>
      <c r="DW42" s="73" t="str">
        <f t="shared" si="80"/>
        <v/>
      </c>
      <c r="DX42" s="73" t="str">
        <f t="shared" si="80"/>
        <v/>
      </c>
      <c r="DY42" s="73" t="str">
        <f t="shared" si="80"/>
        <v/>
      </c>
      <c r="DZ42" s="73" t="str">
        <f t="shared" si="80"/>
        <v/>
      </c>
      <c r="EA42" s="73" t="str">
        <f t="shared" si="80"/>
        <v/>
      </c>
      <c r="EB42" s="73" t="str">
        <f t="shared" si="80"/>
        <v/>
      </c>
      <c r="EC42" s="73" t="str">
        <f t="shared" si="80"/>
        <v/>
      </c>
      <c r="ED42" s="73" t="str">
        <f t="shared" ref="ED42:GO42" si="81">IFERROR((ED17+ED18)/ED10,"")</f>
        <v/>
      </c>
      <c r="EE42" s="73" t="str">
        <f t="shared" si="81"/>
        <v/>
      </c>
      <c r="EF42" s="73" t="str">
        <f t="shared" si="81"/>
        <v/>
      </c>
      <c r="EG42" s="73" t="str">
        <f t="shared" si="81"/>
        <v/>
      </c>
      <c r="EH42" s="73" t="str">
        <f t="shared" si="81"/>
        <v/>
      </c>
      <c r="EI42" s="73" t="str">
        <f t="shared" si="81"/>
        <v/>
      </c>
      <c r="EJ42" s="73" t="str">
        <f t="shared" si="81"/>
        <v/>
      </c>
      <c r="EK42" s="73" t="str">
        <f t="shared" si="81"/>
        <v/>
      </c>
      <c r="EL42" s="73" t="str">
        <f t="shared" si="81"/>
        <v/>
      </c>
      <c r="EM42" s="73" t="str">
        <f t="shared" si="81"/>
        <v/>
      </c>
      <c r="EN42" s="73" t="str">
        <f t="shared" si="81"/>
        <v/>
      </c>
      <c r="EO42" s="73" t="str">
        <f t="shared" si="81"/>
        <v/>
      </c>
      <c r="EP42" s="73" t="str">
        <f t="shared" si="81"/>
        <v/>
      </c>
      <c r="EQ42" s="73" t="str">
        <f t="shared" si="81"/>
        <v/>
      </c>
      <c r="ER42" s="73" t="str">
        <f t="shared" si="81"/>
        <v/>
      </c>
      <c r="ES42" s="73" t="str">
        <f t="shared" si="81"/>
        <v/>
      </c>
      <c r="ET42" s="73" t="str">
        <f t="shared" si="81"/>
        <v/>
      </c>
      <c r="EU42" s="73" t="str">
        <f t="shared" si="81"/>
        <v/>
      </c>
      <c r="EV42" s="73" t="str">
        <f t="shared" si="81"/>
        <v/>
      </c>
      <c r="EW42" s="73" t="str">
        <f t="shared" si="81"/>
        <v/>
      </c>
      <c r="EX42" s="73" t="str">
        <f t="shared" si="81"/>
        <v/>
      </c>
      <c r="EY42" s="73" t="str">
        <f t="shared" si="81"/>
        <v/>
      </c>
      <c r="EZ42" s="73" t="str">
        <f t="shared" si="81"/>
        <v/>
      </c>
      <c r="FA42" s="73" t="str">
        <f t="shared" si="81"/>
        <v/>
      </c>
      <c r="FB42" s="73" t="str">
        <f t="shared" si="81"/>
        <v/>
      </c>
      <c r="FC42" s="73" t="str">
        <f t="shared" si="81"/>
        <v/>
      </c>
      <c r="FD42" s="73" t="str">
        <f t="shared" si="81"/>
        <v/>
      </c>
      <c r="FE42" s="73" t="str">
        <f t="shared" si="81"/>
        <v/>
      </c>
      <c r="FF42" s="73" t="str">
        <f t="shared" si="81"/>
        <v/>
      </c>
      <c r="FG42" s="73" t="str">
        <f t="shared" si="81"/>
        <v/>
      </c>
      <c r="FH42" s="73" t="str">
        <f t="shared" si="81"/>
        <v/>
      </c>
      <c r="FI42" s="73" t="str">
        <f t="shared" si="81"/>
        <v/>
      </c>
      <c r="FJ42" s="73" t="str">
        <f t="shared" si="81"/>
        <v/>
      </c>
      <c r="FK42" s="73" t="str">
        <f t="shared" si="81"/>
        <v/>
      </c>
      <c r="FL42" s="73" t="str">
        <f t="shared" si="81"/>
        <v/>
      </c>
      <c r="FM42" s="73" t="str">
        <f t="shared" si="81"/>
        <v/>
      </c>
      <c r="FN42" s="73" t="str">
        <f t="shared" si="81"/>
        <v/>
      </c>
      <c r="FO42" s="73" t="str">
        <f t="shared" si="81"/>
        <v/>
      </c>
      <c r="FP42" s="73" t="str">
        <f t="shared" si="81"/>
        <v/>
      </c>
      <c r="FQ42" s="73" t="str">
        <f t="shared" si="81"/>
        <v/>
      </c>
      <c r="FR42" s="73" t="str">
        <f t="shared" si="81"/>
        <v/>
      </c>
      <c r="FS42" s="73" t="str">
        <f t="shared" si="81"/>
        <v/>
      </c>
      <c r="FT42" s="73" t="str">
        <f t="shared" si="81"/>
        <v/>
      </c>
      <c r="FU42" s="73" t="str">
        <f t="shared" si="81"/>
        <v/>
      </c>
      <c r="FV42" s="73" t="str">
        <f t="shared" si="81"/>
        <v/>
      </c>
      <c r="FW42" s="73" t="str">
        <f t="shared" si="81"/>
        <v/>
      </c>
      <c r="FX42" s="73" t="str">
        <f t="shared" si="81"/>
        <v/>
      </c>
      <c r="FY42" s="73" t="str">
        <f t="shared" si="81"/>
        <v/>
      </c>
      <c r="FZ42" s="73" t="str">
        <f t="shared" si="81"/>
        <v/>
      </c>
      <c r="GA42" s="73" t="str">
        <f t="shared" si="81"/>
        <v/>
      </c>
      <c r="GB42" s="73" t="str">
        <f t="shared" si="81"/>
        <v/>
      </c>
      <c r="GC42" s="73" t="str">
        <f t="shared" si="81"/>
        <v/>
      </c>
      <c r="GD42" s="73" t="str">
        <f t="shared" si="81"/>
        <v/>
      </c>
      <c r="GE42" s="73" t="str">
        <f t="shared" si="81"/>
        <v/>
      </c>
      <c r="GF42" s="73" t="str">
        <f t="shared" si="81"/>
        <v/>
      </c>
      <c r="GG42" s="73" t="str">
        <f t="shared" si="81"/>
        <v/>
      </c>
      <c r="GH42" s="73" t="str">
        <f t="shared" si="81"/>
        <v/>
      </c>
      <c r="GI42" s="73" t="str">
        <f t="shared" si="81"/>
        <v/>
      </c>
      <c r="GJ42" s="73" t="str">
        <f t="shared" si="81"/>
        <v/>
      </c>
      <c r="GK42" s="73" t="str">
        <f t="shared" si="81"/>
        <v/>
      </c>
      <c r="GL42" s="73" t="str">
        <f t="shared" si="81"/>
        <v/>
      </c>
      <c r="GM42" s="73" t="str">
        <f t="shared" si="81"/>
        <v/>
      </c>
      <c r="GN42" s="73" t="str">
        <f t="shared" si="81"/>
        <v/>
      </c>
      <c r="GO42" s="73" t="str">
        <f t="shared" si="81"/>
        <v/>
      </c>
      <c r="GP42" s="73" t="str">
        <f t="shared" ref="GP42:JA42" si="82">IFERROR((GP17+GP18)/GP10,"")</f>
        <v/>
      </c>
      <c r="GQ42" s="73" t="str">
        <f t="shared" si="82"/>
        <v/>
      </c>
      <c r="GR42" s="73" t="str">
        <f t="shared" si="82"/>
        <v/>
      </c>
      <c r="GS42" s="73" t="str">
        <f t="shared" si="82"/>
        <v/>
      </c>
      <c r="GT42" s="73" t="str">
        <f t="shared" si="82"/>
        <v/>
      </c>
      <c r="GU42" s="73" t="str">
        <f t="shared" si="82"/>
        <v/>
      </c>
      <c r="GV42" s="73" t="str">
        <f t="shared" si="82"/>
        <v/>
      </c>
      <c r="GW42" s="73" t="str">
        <f t="shared" si="82"/>
        <v/>
      </c>
      <c r="GX42" s="73" t="str">
        <f t="shared" si="82"/>
        <v/>
      </c>
      <c r="GY42" s="73" t="str">
        <f t="shared" si="82"/>
        <v/>
      </c>
      <c r="GZ42" s="73" t="str">
        <f t="shared" si="82"/>
        <v/>
      </c>
      <c r="HA42" s="73" t="str">
        <f t="shared" si="82"/>
        <v/>
      </c>
      <c r="HB42" s="73" t="str">
        <f t="shared" si="82"/>
        <v/>
      </c>
      <c r="HC42" s="73" t="str">
        <f t="shared" si="82"/>
        <v/>
      </c>
      <c r="HD42" s="73" t="str">
        <f t="shared" si="82"/>
        <v/>
      </c>
      <c r="HE42" s="73" t="str">
        <f t="shared" si="82"/>
        <v/>
      </c>
      <c r="HF42" s="73" t="str">
        <f t="shared" si="82"/>
        <v/>
      </c>
      <c r="HG42" s="73" t="str">
        <f t="shared" si="82"/>
        <v/>
      </c>
      <c r="HH42" s="73" t="str">
        <f t="shared" si="82"/>
        <v/>
      </c>
      <c r="HI42" s="73" t="str">
        <f t="shared" si="82"/>
        <v/>
      </c>
      <c r="HJ42" s="73" t="str">
        <f t="shared" si="82"/>
        <v/>
      </c>
      <c r="HK42" s="73" t="str">
        <f t="shared" si="82"/>
        <v/>
      </c>
      <c r="HL42" s="73" t="str">
        <f t="shared" si="82"/>
        <v/>
      </c>
      <c r="HM42" s="73" t="str">
        <f t="shared" si="82"/>
        <v/>
      </c>
      <c r="HN42" s="73" t="str">
        <f t="shared" si="82"/>
        <v/>
      </c>
      <c r="HO42" s="73" t="str">
        <f t="shared" si="82"/>
        <v/>
      </c>
      <c r="HP42" s="73" t="str">
        <f t="shared" si="82"/>
        <v/>
      </c>
      <c r="HQ42" s="73" t="str">
        <f t="shared" si="82"/>
        <v/>
      </c>
      <c r="HR42" s="73" t="str">
        <f t="shared" si="82"/>
        <v/>
      </c>
      <c r="HS42" s="73" t="str">
        <f t="shared" si="82"/>
        <v/>
      </c>
      <c r="HT42" s="73" t="str">
        <f t="shared" si="82"/>
        <v/>
      </c>
      <c r="HU42" s="73" t="str">
        <f t="shared" si="82"/>
        <v/>
      </c>
      <c r="HV42" s="73" t="str">
        <f t="shared" si="82"/>
        <v/>
      </c>
      <c r="HW42" s="73" t="str">
        <f t="shared" si="82"/>
        <v/>
      </c>
      <c r="HX42" s="73" t="str">
        <f t="shared" si="82"/>
        <v/>
      </c>
      <c r="HY42" s="73" t="str">
        <f t="shared" si="82"/>
        <v/>
      </c>
      <c r="HZ42" s="73" t="str">
        <f t="shared" si="82"/>
        <v/>
      </c>
      <c r="IA42" s="73" t="str">
        <f t="shared" si="82"/>
        <v/>
      </c>
      <c r="IB42" s="73" t="str">
        <f t="shared" si="82"/>
        <v/>
      </c>
      <c r="IC42" s="73" t="str">
        <f t="shared" si="82"/>
        <v/>
      </c>
      <c r="ID42" s="73" t="str">
        <f t="shared" si="82"/>
        <v/>
      </c>
      <c r="IE42" s="73" t="str">
        <f t="shared" si="82"/>
        <v/>
      </c>
      <c r="IF42" s="73" t="str">
        <f t="shared" si="82"/>
        <v/>
      </c>
      <c r="IG42" s="73" t="str">
        <f t="shared" si="82"/>
        <v/>
      </c>
      <c r="IH42" s="73" t="str">
        <f t="shared" si="82"/>
        <v/>
      </c>
      <c r="II42" s="73" t="str">
        <f t="shared" si="82"/>
        <v/>
      </c>
      <c r="IJ42" s="73" t="str">
        <f t="shared" si="82"/>
        <v/>
      </c>
      <c r="IK42" s="73" t="str">
        <f t="shared" si="82"/>
        <v/>
      </c>
      <c r="IL42" s="73" t="str">
        <f t="shared" si="82"/>
        <v/>
      </c>
      <c r="IM42" s="73" t="str">
        <f t="shared" si="82"/>
        <v/>
      </c>
      <c r="IN42" s="73" t="str">
        <f t="shared" si="82"/>
        <v/>
      </c>
      <c r="IO42" s="73" t="str">
        <f t="shared" si="82"/>
        <v/>
      </c>
      <c r="IP42" s="73" t="str">
        <f t="shared" si="82"/>
        <v/>
      </c>
      <c r="IQ42" s="73" t="str">
        <f t="shared" si="82"/>
        <v/>
      </c>
      <c r="IR42" s="73" t="str">
        <f t="shared" si="82"/>
        <v/>
      </c>
      <c r="IS42" s="73" t="str">
        <f t="shared" si="82"/>
        <v/>
      </c>
      <c r="IT42" s="73" t="str">
        <f t="shared" si="82"/>
        <v/>
      </c>
      <c r="IU42" s="73" t="str">
        <f t="shared" si="82"/>
        <v/>
      </c>
      <c r="IV42" s="73" t="str">
        <f t="shared" si="82"/>
        <v/>
      </c>
      <c r="IW42" s="73" t="str">
        <f t="shared" si="82"/>
        <v/>
      </c>
      <c r="IX42" s="73" t="str">
        <f t="shared" si="82"/>
        <v/>
      </c>
      <c r="IY42" s="73" t="str">
        <f t="shared" si="82"/>
        <v/>
      </c>
      <c r="IZ42" s="73" t="str">
        <f t="shared" si="82"/>
        <v/>
      </c>
      <c r="JA42" s="73" t="str">
        <f t="shared" si="82"/>
        <v/>
      </c>
      <c r="JB42" s="73" t="str">
        <f t="shared" ref="JB42:LM42" si="83">IFERROR((JB17+JB18)/JB10,"")</f>
        <v/>
      </c>
      <c r="JC42" s="73" t="str">
        <f t="shared" si="83"/>
        <v/>
      </c>
      <c r="JD42" s="73" t="str">
        <f t="shared" si="83"/>
        <v/>
      </c>
      <c r="JE42" s="73" t="str">
        <f t="shared" si="83"/>
        <v/>
      </c>
      <c r="JF42" s="73" t="str">
        <f t="shared" si="83"/>
        <v/>
      </c>
      <c r="JG42" s="73" t="str">
        <f t="shared" si="83"/>
        <v/>
      </c>
      <c r="JH42" s="73" t="str">
        <f t="shared" si="83"/>
        <v/>
      </c>
      <c r="JI42" s="73" t="str">
        <f t="shared" si="83"/>
        <v/>
      </c>
      <c r="JJ42" s="73" t="str">
        <f t="shared" si="83"/>
        <v/>
      </c>
      <c r="JK42" s="73" t="str">
        <f t="shared" si="83"/>
        <v/>
      </c>
      <c r="JL42" s="73" t="str">
        <f t="shared" si="83"/>
        <v/>
      </c>
      <c r="JM42" s="73" t="str">
        <f t="shared" si="83"/>
        <v/>
      </c>
      <c r="JN42" s="73" t="str">
        <f t="shared" si="83"/>
        <v/>
      </c>
      <c r="JO42" s="73" t="str">
        <f t="shared" si="83"/>
        <v/>
      </c>
      <c r="JP42" s="73" t="str">
        <f t="shared" si="83"/>
        <v/>
      </c>
      <c r="JQ42" s="73" t="str">
        <f t="shared" si="83"/>
        <v/>
      </c>
      <c r="JR42" s="73" t="str">
        <f t="shared" si="83"/>
        <v/>
      </c>
      <c r="JS42" s="73" t="str">
        <f t="shared" si="83"/>
        <v/>
      </c>
      <c r="JT42" s="73" t="str">
        <f t="shared" si="83"/>
        <v/>
      </c>
      <c r="JU42" s="73" t="str">
        <f t="shared" si="83"/>
        <v/>
      </c>
      <c r="JV42" s="73" t="str">
        <f t="shared" si="83"/>
        <v/>
      </c>
      <c r="JW42" s="73" t="str">
        <f t="shared" si="83"/>
        <v/>
      </c>
      <c r="JX42" s="73" t="str">
        <f t="shared" si="83"/>
        <v/>
      </c>
      <c r="JY42" s="73" t="str">
        <f t="shared" si="83"/>
        <v/>
      </c>
      <c r="JZ42" s="73" t="str">
        <f t="shared" si="83"/>
        <v/>
      </c>
      <c r="KA42" s="73" t="str">
        <f t="shared" si="83"/>
        <v/>
      </c>
      <c r="KB42" s="73" t="str">
        <f t="shared" si="83"/>
        <v/>
      </c>
      <c r="KC42" s="73" t="str">
        <f t="shared" si="83"/>
        <v/>
      </c>
      <c r="KD42" s="73" t="str">
        <f t="shared" si="83"/>
        <v/>
      </c>
      <c r="KE42" s="73" t="str">
        <f t="shared" si="83"/>
        <v/>
      </c>
      <c r="KF42" s="73" t="str">
        <f t="shared" si="83"/>
        <v/>
      </c>
      <c r="KG42" s="73" t="str">
        <f t="shared" si="83"/>
        <v/>
      </c>
      <c r="KH42" s="73" t="str">
        <f t="shared" si="83"/>
        <v/>
      </c>
      <c r="KI42" s="73" t="str">
        <f t="shared" si="83"/>
        <v/>
      </c>
      <c r="KJ42" s="73" t="str">
        <f t="shared" si="83"/>
        <v/>
      </c>
      <c r="KK42" s="73" t="str">
        <f t="shared" si="83"/>
        <v/>
      </c>
      <c r="KL42" s="73" t="str">
        <f t="shared" si="83"/>
        <v/>
      </c>
      <c r="KM42" s="73" t="str">
        <f t="shared" si="83"/>
        <v/>
      </c>
      <c r="KN42" s="73" t="str">
        <f t="shared" si="83"/>
        <v/>
      </c>
      <c r="KO42" s="73" t="str">
        <f t="shared" si="83"/>
        <v/>
      </c>
      <c r="KP42" s="73" t="str">
        <f t="shared" si="83"/>
        <v/>
      </c>
      <c r="KQ42" s="73" t="str">
        <f t="shared" si="83"/>
        <v/>
      </c>
      <c r="KR42" s="73" t="str">
        <f t="shared" si="83"/>
        <v/>
      </c>
      <c r="KS42" s="73" t="str">
        <f t="shared" si="83"/>
        <v/>
      </c>
      <c r="KT42" s="73" t="str">
        <f t="shared" si="83"/>
        <v/>
      </c>
      <c r="KU42" s="73" t="str">
        <f t="shared" si="83"/>
        <v/>
      </c>
      <c r="KV42" s="73" t="str">
        <f t="shared" si="83"/>
        <v/>
      </c>
      <c r="KW42" s="73" t="str">
        <f t="shared" si="83"/>
        <v/>
      </c>
      <c r="KX42" s="73" t="str">
        <f t="shared" si="83"/>
        <v/>
      </c>
      <c r="KY42" s="73" t="str">
        <f t="shared" si="83"/>
        <v/>
      </c>
      <c r="KZ42" s="73" t="str">
        <f t="shared" si="83"/>
        <v/>
      </c>
      <c r="LA42" s="73" t="str">
        <f t="shared" si="83"/>
        <v/>
      </c>
      <c r="LB42" s="73" t="str">
        <f t="shared" si="83"/>
        <v/>
      </c>
      <c r="LC42" s="73" t="str">
        <f t="shared" si="83"/>
        <v/>
      </c>
      <c r="LD42" s="73" t="str">
        <f t="shared" si="83"/>
        <v/>
      </c>
      <c r="LE42" s="73" t="str">
        <f t="shared" si="83"/>
        <v/>
      </c>
      <c r="LF42" s="73" t="str">
        <f t="shared" si="83"/>
        <v/>
      </c>
      <c r="LG42" s="73" t="str">
        <f t="shared" si="83"/>
        <v/>
      </c>
      <c r="LH42" s="73" t="str">
        <f t="shared" si="83"/>
        <v/>
      </c>
      <c r="LI42" s="73" t="str">
        <f t="shared" si="83"/>
        <v/>
      </c>
      <c r="LJ42" s="73" t="str">
        <f t="shared" si="83"/>
        <v/>
      </c>
      <c r="LK42" s="73" t="str">
        <f t="shared" si="83"/>
        <v/>
      </c>
      <c r="LL42" s="73" t="str">
        <f t="shared" si="83"/>
        <v/>
      </c>
      <c r="LM42" s="73" t="str">
        <f t="shared" si="83"/>
        <v/>
      </c>
      <c r="LN42" s="73" t="str">
        <f t="shared" ref="LN42:ND42" si="84">IFERROR((LN17+LN18)/LN10,"")</f>
        <v/>
      </c>
      <c r="LO42" s="73" t="str">
        <f t="shared" si="84"/>
        <v/>
      </c>
      <c r="LP42" s="73" t="str">
        <f t="shared" si="84"/>
        <v/>
      </c>
      <c r="LQ42" s="73" t="str">
        <f t="shared" si="84"/>
        <v/>
      </c>
      <c r="LR42" s="73" t="str">
        <f t="shared" si="84"/>
        <v/>
      </c>
      <c r="LS42" s="73" t="str">
        <f t="shared" si="84"/>
        <v/>
      </c>
      <c r="LT42" s="73" t="str">
        <f t="shared" si="84"/>
        <v/>
      </c>
      <c r="LU42" s="73" t="str">
        <f t="shared" si="84"/>
        <v/>
      </c>
      <c r="LV42" s="73" t="str">
        <f t="shared" si="84"/>
        <v/>
      </c>
      <c r="LW42" s="73" t="str">
        <f t="shared" si="84"/>
        <v/>
      </c>
      <c r="LX42" s="73" t="str">
        <f t="shared" si="84"/>
        <v/>
      </c>
      <c r="LY42" s="73" t="str">
        <f t="shared" si="84"/>
        <v/>
      </c>
      <c r="LZ42" s="73" t="str">
        <f t="shared" si="84"/>
        <v/>
      </c>
      <c r="MA42" s="73" t="str">
        <f t="shared" si="84"/>
        <v/>
      </c>
      <c r="MB42" s="73" t="str">
        <f t="shared" si="84"/>
        <v/>
      </c>
      <c r="MC42" s="73" t="str">
        <f t="shared" si="84"/>
        <v/>
      </c>
      <c r="MD42" s="73" t="str">
        <f t="shared" si="84"/>
        <v/>
      </c>
      <c r="ME42" s="73" t="str">
        <f t="shared" si="84"/>
        <v/>
      </c>
      <c r="MF42" s="73" t="str">
        <f t="shared" si="84"/>
        <v/>
      </c>
      <c r="MG42" s="73" t="str">
        <f t="shared" si="84"/>
        <v/>
      </c>
      <c r="MH42" s="73" t="str">
        <f t="shared" si="84"/>
        <v/>
      </c>
      <c r="MI42" s="73" t="str">
        <f t="shared" si="84"/>
        <v/>
      </c>
      <c r="MJ42" s="73" t="str">
        <f t="shared" si="84"/>
        <v/>
      </c>
      <c r="MK42" s="73" t="str">
        <f t="shared" si="84"/>
        <v/>
      </c>
      <c r="ML42" s="73" t="str">
        <f t="shared" si="84"/>
        <v/>
      </c>
      <c r="MM42" s="73" t="str">
        <f t="shared" si="84"/>
        <v/>
      </c>
      <c r="MN42" s="73" t="str">
        <f t="shared" si="84"/>
        <v/>
      </c>
      <c r="MO42" s="73" t="str">
        <f t="shared" si="84"/>
        <v/>
      </c>
      <c r="MP42" s="73" t="str">
        <f t="shared" si="84"/>
        <v/>
      </c>
      <c r="MQ42" s="73" t="str">
        <f t="shared" si="84"/>
        <v/>
      </c>
      <c r="MR42" s="73" t="str">
        <f t="shared" si="84"/>
        <v/>
      </c>
      <c r="MS42" s="73" t="str">
        <f t="shared" si="84"/>
        <v/>
      </c>
      <c r="MT42" s="73" t="str">
        <f t="shared" si="84"/>
        <v/>
      </c>
      <c r="MU42" s="73" t="str">
        <f t="shared" si="84"/>
        <v/>
      </c>
      <c r="MV42" s="73" t="str">
        <f t="shared" si="84"/>
        <v/>
      </c>
      <c r="MW42" s="73" t="str">
        <f t="shared" si="84"/>
        <v/>
      </c>
      <c r="MX42" s="73" t="str">
        <f t="shared" si="84"/>
        <v/>
      </c>
      <c r="MY42" s="73" t="str">
        <f t="shared" si="84"/>
        <v/>
      </c>
      <c r="MZ42" s="73" t="str">
        <f t="shared" si="84"/>
        <v/>
      </c>
      <c r="NA42" s="73" t="str">
        <f t="shared" si="84"/>
        <v/>
      </c>
      <c r="NB42" s="73" t="str">
        <f t="shared" si="84"/>
        <v/>
      </c>
      <c r="NC42" s="73" t="str">
        <f t="shared" si="84"/>
        <v/>
      </c>
      <c r="ND42" s="73" t="str">
        <f t="shared" si="84"/>
        <v/>
      </c>
    </row>
    <row r="43" spans="1:368" x14ac:dyDescent="0.35">
      <c r="A43" s="72" t="s">
        <v>14</v>
      </c>
      <c r="D43" s="73"/>
      <c r="E43" s="73">
        <v>1</v>
      </c>
      <c r="F43" s="73">
        <v>1</v>
      </c>
      <c r="G43" s="73">
        <v>1</v>
      </c>
      <c r="H43" s="73">
        <v>1</v>
      </c>
      <c r="I43" s="73" t="s">
        <v>131</v>
      </c>
      <c r="J43" s="73" t="str">
        <f t="shared" ref="J43" si="85">IFERROR((SUM(J17:J19)/J10),"")</f>
        <v/>
      </c>
      <c r="K43" s="73" t="str">
        <f t="shared" ref="K43:BV43" si="86">IFERROR((SUM(K17:K19)/K10),"")</f>
        <v/>
      </c>
      <c r="L43" s="73" t="str">
        <f t="shared" si="86"/>
        <v/>
      </c>
      <c r="M43" s="73" t="str">
        <f t="shared" si="86"/>
        <v/>
      </c>
      <c r="N43" s="73" t="str">
        <f t="shared" si="86"/>
        <v/>
      </c>
      <c r="O43" s="73" t="str">
        <f t="shared" si="86"/>
        <v/>
      </c>
      <c r="P43" s="73" t="str">
        <f t="shared" si="86"/>
        <v/>
      </c>
      <c r="Q43" s="73" t="str">
        <f t="shared" si="86"/>
        <v/>
      </c>
      <c r="R43" s="73" t="str">
        <f t="shared" si="86"/>
        <v/>
      </c>
      <c r="S43" s="73" t="str">
        <f t="shared" si="86"/>
        <v/>
      </c>
      <c r="T43" s="73" t="str">
        <f t="shared" si="86"/>
        <v/>
      </c>
      <c r="U43" s="73" t="str">
        <f t="shared" si="86"/>
        <v/>
      </c>
      <c r="V43" s="73" t="str">
        <f t="shared" si="86"/>
        <v/>
      </c>
      <c r="W43" s="73" t="str">
        <f t="shared" si="86"/>
        <v/>
      </c>
      <c r="X43" s="73" t="str">
        <f t="shared" si="86"/>
        <v/>
      </c>
      <c r="Y43" s="73" t="str">
        <f t="shared" si="86"/>
        <v/>
      </c>
      <c r="Z43" s="73" t="str">
        <f t="shared" si="86"/>
        <v/>
      </c>
      <c r="AA43" s="73" t="str">
        <f t="shared" si="86"/>
        <v/>
      </c>
      <c r="AB43" s="73" t="str">
        <f t="shared" si="86"/>
        <v/>
      </c>
      <c r="AC43" s="73" t="str">
        <f t="shared" si="86"/>
        <v/>
      </c>
      <c r="AD43" s="73" t="str">
        <f t="shared" si="86"/>
        <v/>
      </c>
      <c r="AE43" s="73" t="str">
        <f t="shared" si="86"/>
        <v/>
      </c>
      <c r="AF43" s="73" t="str">
        <f t="shared" si="86"/>
        <v/>
      </c>
      <c r="AG43" s="73" t="str">
        <f t="shared" si="86"/>
        <v/>
      </c>
      <c r="AH43" s="73" t="str">
        <f t="shared" si="86"/>
        <v/>
      </c>
      <c r="AI43" s="73" t="str">
        <f t="shared" si="86"/>
        <v/>
      </c>
      <c r="AJ43" s="73" t="str">
        <f t="shared" si="86"/>
        <v/>
      </c>
      <c r="AK43" s="73" t="str">
        <f t="shared" si="86"/>
        <v/>
      </c>
      <c r="AL43" s="73" t="str">
        <f t="shared" si="86"/>
        <v/>
      </c>
      <c r="AM43" s="73" t="str">
        <f t="shared" si="86"/>
        <v/>
      </c>
      <c r="AN43" s="73" t="str">
        <f t="shared" si="86"/>
        <v/>
      </c>
      <c r="AO43" s="73" t="str">
        <f t="shared" si="86"/>
        <v/>
      </c>
      <c r="AP43" s="73" t="str">
        <f t="shared" si="86"/>
        <v/>
      </c>
      <c r="AQ43" s="73" t="str">
        <f t="shared" si="86"/>
        <v/>
      </c>
      <c r="AR43" s="73" t="str">
        <f t="shared" si="86"/>
        <v/>
      </c>
      <c r="AS43" s="73" t="str">
        <f t="shared" si="86"/>
        <v/>
      </c>
      <c r="AT43" s="73" t="str">
        <f t="shared" si="86"/>
        <v/>
      </c>
      <c r="AU43" s="73" t="str">
        <f t="shared" si="86"/>
        <v/>
      </c>
      <c r="AV43" s="73" t="str">
        <f t="shared" si="86"/>
        <v/>
      </c>
      <c r="AW43" s="73" t="str">
        <f t="shared" si="86"/>
        <v/>
      </c>
      <c r="AX43" s="73" t="str">
        <f t="shared" si="86"/>
        <v/>
      </c>
      <c r="AY43" s="73" t="str">
        <f t="shared" si="86"/>
        <v/>
      </c>
      <c r="AZ43" s="73" t="str">
        <f t="shared" si="86"/>
        <v/>
      </c>
      <c r="BA43" s="73" t="str">
        <f t="shared" si="86"/>
        <v/>
      </c>
      <c r="BB43" s="73" t="str">
        <f t="shared" si="86"/>
        <v/>
      </c>
      <c r="BC43" s="73" t="str">
        <f t="shared" si="86"/>
        <v/>
      </c>
      <c r="BD43" s="73" t="str">
        <f t="shared" si="86"/>
        <v/>
      </c>
      <c r="BE43" s="73" t="str">
        <f t="shared" si="86"/>
        <v/>
      </c>
      <c r="BF43" s="73" t="str">
        <f t="shared" si="86"/>
        <v/>
      </c>
      <c r="BG43" s="73" t="str">
        <f t="shared" si="86"/>
        <v/>
      </c>
      <c r="BH43" s="73" t="str">
        <f t="shared" si="86"/>
        <v/>
      </c>
      <c r="BI43" s="73" t="str">
        <f t="shared" si="86"/>
        <v/>
      </c>
      <c r="BJ43" s="73" t="str">
        <f t="shared" si="86"/>
        <v/>
      </c>
      <c r="BK43" s="73" t="str">
        <f t="shared" si="86"/>
        <v/>
      </c>
      <c r="BL43" s="73" t="str">
        <f t="shared" si="86"/>
        <v/>
      </c>
      <c r="BM43" s="73" t="str">
        <f t="shared" si="86"/>
        <v/>
      </c>
      <c r="BN43" s="73" t="str">
        <f t="shared" si="86"/>
        <v/>
      </c>
      <c r="BO43" s="73" t="str">
        <f t="shared" si="86"/>
        <v/>
      </c>
      <c r="BP43" s="73" t="str">
        <f t="shared" si="86"/>
        <v/>
      </c>
      <c r="BQ43" s="73" t="str">
        <f t="shared" si="86"/>
        <v/>
      </c>
      <c r="BR43" s="73" t="str">
        <f t="shared" si="86"/>
        <v/>
      </c>
      <c r="BS43" s="73" t="str">
        <f t="shared" si="86"/>
        <v/>
      </c>
      <c r="BT43" s="73" t="str">
        <f t="shared" si="86"/>
        <v/>
      </c>
      <c r="BU43" s="73" t="str">
        <f t="shared" si="86"/>
        <v/>
      </c>
      <c r="BV43" s="73" t="str">
        <f t="shared" si="86"/>
        <v/>
      </c>
      <c r="BW43" s="73" t="str">
        <f t="shared" ref="BW43:EH43" si="87">IFERROR((SUM(BW17:BW19)/BW10),"")</f>
        <v/>
      </c>
      <c r="BX43" s="73" t="str">
        <f t="shared" si="87"/>
        <v/>
      </c>
      <c r="BY43" s="73" t="str">
        <f t="shared" si="87"/>
        <v/>
      </c>
      <c r="BZ43" s="73" t="str">
        <f t="shared" si="87"/>
        <v/>
      </c>
      <c r="CA43" s="73" t="str">
        <f t="shared" si="87"/>
        <v/>
      </c>
      <c r="CB43" s="73" t="str">
        <f t="shared" si="87"/>
        <v/>
      </c>
      <c r="CC43" s="73" t="str">
        <f t="shared" si="87"/>
        <v/>
      </c>
      <c r="CD43" s="73" t="str">
        <f t="shared" si="87"/>
        <v/>
      </c>
      <c r="CE43" s="73" t="str">
        <f t="shared" si="87"/>
        <v/>
      </c>
      <c r="CF43" s="73" t="str">
        <f t="shared" si="87"/>
        <v/>
      </c>
      <c r="CG43" s="73" t="str">
        <f t="shared" si="87"/>
        <v/>
      </c>
      <c r="CH43" s="73" t="str">
        <f t="shared" si="87"/>
        <v/>
      </c>
      <c r="CI43" s="73" t="str">
        <f t="shared" si="87"/>
        <v/>
      </c>
      <c r="CJ43" s="73" t="str">
        <f t="shared" si="87"/>
        <v/>
      </c>
      <c r="CK43" s="73" t="str">
        <f t="shared" si="87"/>
        <v/>
      </c>
      <c r="CL43" s="73" t="str">
        <f t="shared" si="87"/>
        <v/>
      </c>
      <c r="CM43" s="73" t="str">
        <f t="shared" si="87"/>
        <v/>
      </c>
      <c r="CN43" s="73" t="str">
        <f t="shared" si="87"/>
        <v/>
      </c>
      <c r="CO43" s="73" t="str">
        <f t="shared" si="87"/>
        <v/>
      </c>
      <c r="CP43" s="73" t="str">
        <f t="shared" si="87"/>
        <v/>
      </c>
      <c r="CQ43" s="73" t="str">
        <f t="shared" si="87"/>
        <v/>
      </c>
      <c r="CR43" s="73" t="str">
        <f t="shared" si="87"/>
        <v/>
      </c>
      <c r="CS43" s="73" t="str">
        <f t="shared" si="87"/>
        <v/>
      </c>
      <c r="CT43" s="73" t="str">
        <f t="shared" si="87"/>
        <v/>
      </c>
      <c r="CU43" s="73" t="str">
        <f t="shared" si="87"/>
        <v/>
      </c>
      <c r="CV43" s="73" t="str">
        <f t="shared" si="87"/>
        <v/>
      </c>
      <c r="CW43" s="73" t="str">
        <f t="shared" si="87"/>
        <v/>
      </c>
      <c r="CX43" s="73" t="str">
        <f t="shared" si="87"/>
        <v/>
      </c>
      <c r="CY43" s="73" t="str">
        <f t="shared" si="87"/>
        <v/>
      </c>
      <c r="CZ43" s="73" t="str">
        <f t="shared" si="87"/>
        <v/>
      </c>
      <c r="DA43" s="73" t="str">
        <f t="shared" si="87"/>
        <v/>
      </c>
      <c r="DB43" s="73" t="str">
        <f t="shared" si="87"/>
        <v/>
      </c>
      <c r="DC43" s="73" t="str">
        <f t="shared" si="87"/>
        <v/>
      </c>
      <c r="DD43" s="73" t="str">
        <f t="shared" si="87"/>
        <v/>
      </c>
      <c r="DE43" s="73" t="str">
        <f t="shared" si="87"/>
        <v/>
      </c>
      <c r="DF43" s="73" t="str">
        <f t="shared" si="87"/>
        <v/>
      </c>
      <c r="DG43" s="73" t="str">
        <f t="shared" si="87"/>
        <v/>
      </c>
      <c r="DH43" s="73" t="str">
        <f t="shared" si="87"/>
        <v/>
      </c>
      <c r="DI43" s="73" t="str">
        <f t="shared" si="87"/>
        <v/>
      </c>
      <c r="DJ43" s="73" t="str">
        <f t="shared" si="87"/>
        <v/>
      </c>
      <c r="DK43" s="73" t="str">
        <f t="shared" si="87"/>
        <v/>
      </c>
      <c r="DL43" s="73" t="str">
        <f t="shared" si="87"/>
        <v/>
      </c>
      <c r="DM43" s="73" t="str">
        <f t="shared" si="87"/>
        <v/>
      </c>
      <c r="DN43" s="73" t="str">
        <f t="shared" si="87"/>
        <v/>
      </c>
      <c r="DO43" s="73" t="str">
        <f t="shared" si="87"/>
        <v/>
      </c>
      <c r="DP43" s="73" t="str">
        <f t="shared" si="87"/>
        <v/>
      </c>
      <c r="DQ43" s="73" t="str">
        <f t="shared" si="87"/>
        <v/>
      </c>
      <c r="DR43" s="73" t="str">
        <f t="shared" si="87"/>
        <v/>
      </c>
      <c r="DS43" s="73" t="str">
        <f t="shared" si="87"/>
        <v/>
      </c>
      <c r="DT43" s="73" t="str">
        <f t="shared" si="87"/>
        <v/>
      </c>
      <c r="DU43" s="73" t="str">
        <f t="shared" si="87"/>
        <v/>
      </c>
      <c r="DV43" s="73" t="str">
        <f t="shared" si="87"/>
        <v/>
      </c>
      <c r="DW43" s="73" t="str">
        <f t="shared" si="87"/>
        <v/>
      </c>
      <c r="DX43" s="73" t="str">
        <f t="shared" si="87"/>
        <v/>
      </c>
      <c r="DY43" s="73" t="str">
        <f t="shared" si="87"/>
        <v/>
      </c>
      <c r="DZ43" s="73" t="str">
        <f t="shared" si="87"/>
        <v/>
      </c>
      <c r="EA43" s="73" t="str">
        <f t="shared" si="87"/>
        <v/>
      </c>
      <c r="EB43" s="73" t="str">
        <f t="shared" si="87"/>
        <v/>
      </c>
      <c r="EC43" s="73" t="str">
        <f t="shared" si="87"/>
        <v/>
      </c>
      <c r="ED43" s="73" t="str">
        <f t="shared" si="87"/>
        <v/>
      </c>
      <c r="EE43" s="73" t="str">
        <f t="shared" si="87"/>
        <v/>
      </c>
      <c r="EF43" s="73" t="str">
        <f t="shared" si="87"/>
        <v/>
      </c>
      <c r="EG43" s="73" t="str">
        <f t="shared" si="87"/>
        <v/>
      </c>
      <c r="EH43" s="73" t="str">
        <f t="shared" si="87"/>
        <v/>
      </c>
      <c r="EI43" s="73" t="str">
        <f t="shared" ref="EI43:GT43" si="88">IFERROR((SUM(EI17:EI19)/EI10),"")</f>
        <v/>
      </c>
      <c r="EJ43" s="73" t="str">
        <f t="shared" si="88"/>
        <v/>
      </c>
      <c r="EK43" s="73" t="str">
        <f t="shared" si="88"/>
        <v/>
      </c>
      <c r="EL43" s="73" t="str">
        <f t="shared" si="88"/>
        <v/>
      </c>
      <c r="EM43" s="73" t="str">
        <f t="shared" si="88"/>
        <v/>
      </c>
      <c r="EN43" s="73" t="str">
        <f t="shared" si="88"/>
        <v/>
      </c>
      <c r="EO43" s="73" t="str">
        <f t="shared" si="88"/>
        <v/>
      </c>
      <c r="EP43" s="73" t="str">
        <f t="shared" si="88"/>
        <v/>
      </c>
      <c r="EQ43" s="73" t="str">
        <f t="shared" si="88"/>
        <v/>
      </c>
      <c r="ER43" s="73" t="str">
        <f t="shared" si="88"/>
        <v/>
      </c>
      <c r="ES43" s="73" t="str">
        <f t="shared" si="88"/>
        <v/>
      </c>
      <c r="ET43" s="73" t="str">
        <f t="shared" si="88"/>
        <v/>
      </c>
      <c r="EU43" s="73" t="str">
        <f t="shared" si="88"/>
        <v/>
      </c>
      <c r="EV43" s="73" t="str">
        <f t="shared" si="88"/>
        <v/>
      </c>
      <c r="EW43" s="73" t="str">
        <f t="shared" si="88"/>
        <v/>
      </c>
      <c r="EX43" s="73" t="str">
        <f t="shared" si="88"/>
        <v/>
      </c>
      <c r="EY43" s="73" t="str">
        <f t="shared" si="88"/>
        <v/>
      </c>
      <c r="EZ43" s="73" t="str">
        <f t="shared" si="88"/>
        <v/>
      </c>
      <c r="FA43" s="73" t="str">
        <f t="shared" si="88"/>
        <v/>
      </c>
      <c r="FB43" s="73" t="str">
        <f t="shared" si="88"/>
        <v/>
      </c>
      <c r="FC43" s="73" t="str">
        <f t="shared" si="88"/>
        <v/>
      </c>
      <c r="FD43" s="73" t="str">
        <f t="shared" si="88"/>
        <v/>
      </c>
      <c r="FE43" s="73" t="str">
        <f t="shared" si="88"/>
        <v/>
      </c>
      <c r="FF43" s="73" t="str">
        <f t="shared" si="88"/>
        <v/>
      </c>
      <c r="FG43" s="73" t="str">
        <f t="shared" si="88"/>
        <v/>
      </c>
      <c r="FH43" s="73" t="str">
        <f t="shared" si="88"/>
        <v/>
      </c>
      <c r="FI43" s="73" t="str">
        <f t="shared" si="88"/>
        <v/>
      </c>
      <c r="FJ43" s="73" t="str">
        <f t="shared" si="88"/>
        <v/>
      </c>
      <c r="FK43" s="73" t="str">
        <f t="shared" si="88"/>
        <v/>
      </c>
      <c r="FL43" s="73" t="str">
        <f t="shared" si="88"/>
        <v/>
      </c>
      <c r="FM43" s="73" t="str">
        <f t="shared" si="88"/>
        <v/>
      </c>
      <c r="FN43" s="73" t="str">
        <f t="shared" si="88"/>
        <v/>
      </c>
      <c r="FO43" s="73" t="str">
        <f t="shared" si="88"/>
        <v/>
      </c>
      <c r="FP43" s="73" t="str">
        <f t="shared" si="88"/>
        <v/>
      </c>
      <c r="FQ43" s="73" t="str">
        <f t="shared" si="88"/>
        <v/>
      </c>
      <c r="FR43" s="73" t="str">
        <f t="shared" si="88"/>
        <v/>
      </c>
      <c r="FS43" s="73" t="str">
        <f t="shared" si="88"/>
        <v/>
      </c>
      <c r="FT43" s="73" t="str">
        <f t="shared" si="88"/>
        <v/>
      </c>
      <c r="FU43" s="73" t="str">
        <f t="shared" si="88"/>
        <v/>
      </c>
      <c r="FV43" s="73" t="str">
        <f t="shared" si="88"/>
        <v/>
      </c>
      <c r="FW43" s="73" t="str">
        <f t="shared" si="88"/>
        <v/>
      </c>
      <c r="FX43" s="73" t="str">
        <f t="shared" si="88"/>
        <v/>
      </c>
      <c r="FY43" s="73" t="str">
        <f t="shared" si="88"/>
        <v/>
      </c>
      <c r="FZ43" s="73" t="str">
        <f t="shared" si="88"/>
        <v/>
      </c>
      <c r="GA43" s="73" t="str">
        <f t="shared" si="88"/>
        <v/>
      </c>
      <c r="GB43" s="73" t="str">
        <f t="shared" si="88"/>
        <v/>
      </c>
      <c r="GC43" s="73" t="str">
        <f t="shared" si="88"/>
        <v/>
      </c>
      <c r="GD43" s="73" t="str">
        <f t="shared" si="88"/>
        <v/>
      </c>
      <c r="GE43" s="73" t="str">
        <f t="shared" si="88"/>
        <v/>
      </c>
      <c r="GF43" s="73" t="str">
        <f t="shared" si="88"/>
        <v/>
      </c>
      <c r="GG43" s="73" t="str">
        <f t="shared" si="88"/>
        <v/>
      </c>
      <c r="GH43" s="73" t="str">
        <f t="shared" si="88"/>
        <v/>
      </c>
      <c r="GI43" s="73" t="str">
        <f t="shared" si="88"/>
        <v/>
      </c>
      <c r="GJ43" s="73" t="str">
        <f t="shared" si="88"/>
        <v/>
      </c>
      <c r="GK43" s="73" t="str">
        <f t="shared" si="88"/>
        <v/>
      </c>
      <c r="GL43" s="73" t="str">
        <f t="shared" si="88"/>
        <v/>
      </c>
      <c r="GM43" s="73" t="str">
        <f t="shared" si="88"/>
        <v/>
      </c>
      <c r="GN43" s="73" t="str">
        <f t="shared" si="88"/>
        <v/>
      </c>
      <c r="GO43" s="73" t="str">
        <f t="shared" si="88"/>
        <v/>
      </c>
      <c r="GP43" s="73" t="str">
        <f t="shared" si="88"/>
        <v/>
      </c>
      <c r="GQ43" s="73" t="str">
        <f t="shared" si="88"/>
        <v/>
      </c>
      <c r="GR43" s="73" t="str">
        <f t="shared" si="88"/>
        <v/>
      </c>
      <c r="GS43" s="73" t="str">
        <f t="shared" si="88"/>
        <v/>
      </c>
      <c r="GT43" s="73" t="str">
        <f t="shared" si="88"/>
        <v/>
      </c>
      <c r="GU43" s="73" t="str">
        <f t="shared" ref="GU43:JF43" si="89">IFERROR((SUM(GU17:GU19)/GU10),"")</f>
        <v/>
      </c>
      <c r="GV43" s="73" t="str">
        <f t="shared" si="89"/>
        <v/>
      </c>
      <c r="GW43" s="73" t="str">
        <f t="shared" si="89"/>
        <v/>
      </c>
      <c r="GX43" s="73" t="str">
        <f t="shared" si="89"/>
        <v/>
      </c>
      <c r="GY43" s="73" t="str">
        <f t="shared" si="89"/>
        <v/>
      </c>
      <c r="GZ43" s="73" t="str">
        <f t="shared" si="89"/>
        <v/>
      </c>
      <c r="HA43" s="73" t="str">
        <f t="shared" si="89"/>
        <v/>
      </c>
      <c r="HB43" s="73" t="str">
        <f t="shared" si="89"/>
        <v/>
      </c>
      <c r="HC43" s="73" t="str">
        <f t="shared" si="89"/>
        <v/>
      </c>
      <c r="HD43" s="73" t="str">
        <f t="shared" si="89"/>
        <v/>
      </c>
      <c r="HE43" s="73" t="str">
        <f t="shared" si="89"/>
        <v/>
      </c>
      <c r="HF43" s="73" t="str">
        <f t="shared" si="89"/>
        <v/>
      </c>
      <c r="HG43" s="73" t="str">
        <f t="shared" si="89"/>
        <v/>
      </c>
      <c r="HH43" s="73" t="str">
        <f t="shared" si="89"/>
        <v/>
      </c>
      <c r="HI43" s="73" t="str">
        <f>IFERROR((SUM(HI17:HI19)/HI10),"")</f>
        <v/>
      </c>
      <c r="HJ43" s="73" t="str">
        <f t="shared" si="89"/>
        <v/>
      </c>
      <c r="HK43" s="73" t="str">
        <f t="shared" si="89"/>
        <v/>
      </c>
      <c r="HL43" s="73" t="str">
        <f t="shared" si="89"/>
        <v/>
      </c>
      <c r="HM43" s="73" t="str">
        <f t="shared" si="89"/>
        <v/>
      </c>
      <c r="HN43" s="73" t="str">
        <f t="shared" si="89"/>
        <v/>
      </c>
      <c r="HO43" s="73" t="str">
        <f t="shared" si="89"/>
        <v/>
      </c>
      <c r="HP43" s="73" t="str">
        <f t="shared" si="89"/>
        <v/>
      </c>
      <c r="HQ43" s="73" t="str">
        <f t="shared" si="89"/>
        <v/>
      </c>
      <c r="HR43" s="73" t="str">
        <f t="shared" si="89"/>
        <v/>
      </c>
      <c r="HS43" s="73" t="str">
        <f t="shared" si="89"/>
        <v/>
      </c>
      <c r="HT43" s="73" t="str">
        <f t="shared" si="89"/>
        <v/>
      </c>
      <c r="HU43" s="73" t="str">
        <f t="shared" si="89"/>
        <v/>
      </c>
      <c r="HV43" s="73" t="str">
        <f t="shared" si="89"/>
        <v/>
      </c>
      <c r="HW43" s="73" t="str">
        <f t="shared" si="89"/>
        <v/>
      </c>
      <c r="HX43" s="73" t="str">
        <f t="shared" si="89"/>
        <v/>
      </c>
      <c r="HY43" s="73" t="str">
        <f t="shared" si="89"/>
        <v/>
      </c>
      <c r="HZ43" s="73" t="str">
        <f t="shared" si="89"/>
        <v/>
      </c>
      <c r="IA43" s="73" t="str">
        <f t="shared" si="89"/>
        <v/>
      </c>
      <c r="IB43" s="73" t="str">
        <f t="shared" si="89"/>
        <v/>
      </c>
      <c r="IC43" s="73" t="str">
        <f t="shared" si="89"/>
        <v/>
      </c>
      <c r="ID43" s="73" t="str">
        <f t="shared" si="89"/>
        <v/>
      </c>
      <c r="IE43" s="73" t="str">
        <f t="shared" si="89"/>
        <v/>
      </c>
      <c r="IF43" s="73" t="str">
        <f t="shared" si="89"/>
        <v/>
      </c>
      <c r="IG43" s="73" t="str">
        <f t="shared" si="89"/>
        <v/>
      </c>
      <c r="IH43" s="73" t="str">
        <f t="shared" si="89"/>
        <v/>
      </c>
      <c r="II43" s="73" t="str">
        <f t="shared" si="89"/>
        <v/>
      </c>
      <c r="IJ43" s="73" t="str">
        <f t="shared" si="89"/>
        <v/>
      </c>
      <c r="IK43" s="73" t="str">
        <f t="shared" si="89"/>
        <v/>
      </c>
      <c r="IL43" s="73" t="str">
        <f t="shared" si="89"/>
        <v/>
      </c>
      <c r="IM43" s="73" t="str">
        <f t="shared" si="89"/>
        <v/>
      </c>
      <c r="IN43" s="73" t="str">
        <f t="shared" si="89"/>
        <v/>
      </c>
      <c r="IO43" s="73" t="str">
        <f t="shared" si="89"/>
        <v/>
      </c>
      <c r="IP43" s="73" t="str">
        <f t="shared" si="89"/>
        <v/>
      </c>
      <c r="IQ43" s="73" t="str">
        <f t="shared" si="89"/>
        <v/>
      </c>
      <c r="IR43" s="73" t="str">
        <f t="shared" si="89"/>
        <v/>
      </c>
      <c r="IS43" s="73" t="str">
        <f t="shared" si="89"/>
        <v/>
      </c>
      <c r="IT43" s="73" t="str">
        <f t="shared" si="89"/>
        <v/>
      </c>
      <c r="IU43" s="73" t="str">
        <f t="shared" si="89"/>
        <v/>
      </c>
      <c r="IV43" s="73" t="str">
        <f t="shared" si="89"/>
        <v/>
      </c>
      <c r="IW43" s="73" t="str">
        <f t="shared" si="89"/>
        <v/>
      </c>
      <c r="IX43" s="73" t="str">
        <f t="shared" si="89"/>
        <v/>
      </c>
      <c r="IY43" s="73" t="str">
        <f t="shared" si="89"/>
        <v/>
      </c>
      <c r="IZ43" s="73" t="str">
        <f t="shared" si="89"/>
        <v/>
      </c>
      <c r="JA43" s="73" t="str">
        <f t="shared" si="89"/>
        <v/>
      </c>
      <c r="JB43" s="73" t="str">
        <f t="shared" si="89"/>
        <v/>
      </c>
      <c r="JC43" s="73" t="str">
        <f t="shared" si="89"/>
        <v/>
      </c>
      <c r="JD43" s="73" t="str">
        <f t="shared" si="89"/>
        <v/>
      </c>
      <c r="JE43" s="73" t="str">
        <f t="shared" si="89"/>
        <v/>
      </c>
      <c r="JF43" s="73" t="str">
        <f t="shared" si="89"/>
        <v/>
      </c>
      <c r="JG43" s="73" t="str">
        <f t="shared" ref="JG43:LR43" si="90">IFERROR((SUM(JG17:JG19)/JG10),"")</f>
        <v/>
      </c>
      <c r="JH43" s="73" t="str">
        <f t="shared" si="90"/>
        <v/>
      </c>
      <c r="JI43" s="73" t="str">
        <f t="shared" si="90"/>
        <v/>
      </c>
      <c r="JJ43" s="73" t="str">
        <f t="shared" si="90"/>
        <v/>
      </c>
      <c r="JK43" s="73" t="str">
        <f t="shared" si="90"/>
        <v/>
      </c>
      <c r="JL43" s="73" t="str">
        <f t="shared" si="90"/>
        <v/>
      </c>
      <c r="JM43" s="73" t="str">
        <f t="shared" si="90"/>
        <v/>
      </c>
      <c r="JN43" s="73" t="str">
        <f t="shared" si="90"/>
        <v/>
      </c>
      <c r="JO43" s="73" t="str">
        <f t="shared" si="90"/>
        <v/>
      </c>
      <c r="JP43" s="73" t="str">
        <f t="shared" si="90"/>
        <v/>
      </c>
      <c r="JQ43" s="73" t="str">
        <f t="shared" si="90"/>
        <v/>
      </c>
      <c r="JR43" s="73" t="str">
        <f t="shared" si="90"/>
        <v/>
      </c>
      <c r="JS43" s="73" t="str">
        <f t="shared" si="90"/>
        <v/>
      </c>
      <c r="JT43" s="73" t="str">
        <f t="shared" si="90"/>
        <v/>
      </c>
      <c r="JU43" s="73" t="str">
        <f t="shared" si="90"/>
        <v/>
      </c>
      <c r="JV43" s="73" t="str">
        <f t="shared" si="90"/>
        <v/>
      </c>
      <c r="JW43" s="73" t="str">
        <f t="shared" si="90"/>
        <v/>
      </c>
      <c r="JX43" s="73" t="str">
        <f t="shared" si="90"/>
        <v/>
      </c>
      <c r="JY43" s="73" t="str">
        <f t="shared" si="90"/>
        <v/>
      </c>
      <c r="JZ43" s="73" t="str">
        <f t="shared" si="90"/>
        <v/>
      </c>
      <c r="KA43" s="73" t="str">
        <f t="shared" si="90"/>
        <v/>
      </c>
      <c r="KB43" s="73" t="str">
        <f t="shared" si="90"/>
        <v/>
      </c>
      <c r="KC43" s="73" t="str">
        <f t="shared" si="90"/>
        <v/>
      </c>
      <c r="KD43" s="73" t="str">
        <f t="shared" si="90"/>
        <v/>
      </c>
      <c r="KE43" s="73" t="str">
        <f t="shared" si="90"/>
        <v/>
      </c>
      <c r="KF43" s="73" t="str">
        <f t="shared" si="90"/>
        <v/>
      </c>
      <c r="KG43" s="73" t="str">
        <f t="shared" si="90"/>
        <v/>
      </c>
      <c r="KH43" s="73" t="str">
        <f t="shared" si="90"/>
        <v/>
      </c>
      <c r="KI43" s="73" t="str">
        <f t="shared" si="90"/>
        <v/>
      </c>
      <c r="KJ43" s="73" t="str">
        <f t="shared" si="90"/>
        <v/>
      </c>
      <c r="KK43" s="73" t="str">
        <f t="shared" si="90"/>
        <v/>
      </c>
      <c r="KL43" s="73" t="str">
        <f t="shared" si="90"/>
        <v/>
      </c>
      <c r="KM43" s="73" t="str">
        <f t="shared" si="90"/>
        <v/>
      </c>
      <c r="KN43" s="73" t="str">
        <f t="shared" si="90"/>
        <v/>
      </c>
      <c r="KO43" s="73" t="str">
        <f t="shared" si="90"/>
        <v/>
      </c>
      <c r="KP43" s="73" t="str">
        <f t="shared" si="90"/>
        <v/>
      </c>
      <c r="KQ43" s="73" t="str">
        <f t="shared" si="90"/>
        <v/>
      </c>
      <c r="KR43" s="73" t="str">
        <f t="shared" si="90"/>
        <v/>
      </c>
      <c r="KS43" s="73" t="str">
        <f t="shared" si="90"/>
        <v/>
      </c>
      <c r="KT43" s="73" t="str">
        <f t="shared" si="90"/>
        <v/>
      </c>
      <c r="KU43" s="73" t="str">
        <f t="shared" si="90"/>
        <v/>
      </c>
      <c r="KV43" s="73" t="str">
        <f t="shared" si="90"/>
        <v/>
      </c>
      <c r="KW43" s="73" t="str">
        <f t="shared" si="90"/>
        <v/>
      </c>
      <c r="KX43" s="73" t="str">
        <f t="shared" si="90"/>
        <v/>
      </c>
      <c r="KY43" s="73" t="str">
        <f t="shared" si="90"/>
        <v/>
      </c>
      <c r="KZ43" s="73" t="str">
        <f t="shared" si="90"/>
        <v/>
      </c>
      <c r="LA43" s="73" t="str">
        <f t="shared" si="90"/>
        <v/>
      </c>
      <c r="LB43" s="73" t="str">
        <f t="shared" si="90"/>
        <v/>
      </c>
      <c r="LC43" s="73" t="str">
        <f t="shared" si="90"/>
        <v/>
      </c>
      <c r="LD43" s="73" t="str">
        <f t="shared" si="90"/>
        <v/>
      </c>
      <c r="LE43" s="73" t="str">
        <f t="shared" si="90"/>
        <v/>
      </c>
      <c r="LF43" s="73" t="str">
        <f t="shared" si="90"/>
        <v/>
      </c>
      <c r="LG43" s="73" t="str">
        <f t="shared" si="90"/>
        <v/>
      </c>
      <c r="LH43" s="73" t="str">
        <f t="shared" si="90"/>
        <v/>
      </c>
      <c r="LI43" s="73" t="str">
        <f t="shared" si="90"/>
        <v/>
      </c>
      <c r="LJ43" s="73" t="str">
        <f t="shared" si="90"/>
        <v/>
      </c>
      <c r="LK43" s="73" t="str">
        <f t="shared" si="90"/>
        <v/>
      </c>
      <c r="LL43" s="73" t="str">
        <f t="shared" si="90"/>
        <v/>
      </c>
      <c r="LM43" s="73" t="str">
        <f t="shared" si="90"/>
        <v/>
      </c>
      <c r="LN43" s="73" t="str">
        <f t="shared" si="90"/>
        <v/>
      </c>
      <c r="LO43" s="73" t="str">
        <f t="shared" si="90"/>
        <v/>
      </c>
      <c r="LP43" s="73" t="str">
        <f t="shared" si="90"/>
        <v/>
      </c>
      <c r="LQ43" s="73" t="str">
        <f t="shared" si="90"/>
        <v/>
      </c>
      <c r="LR43" s="73" t="str">
        <f t="shared" si="90"/>
        <v/>
      </c>
      <c r="LS43" s="73" t="str">
        <f t="shared" ref="LS43:ND43" si="91">IFERROR((SUM(LS17:LS19)/LS10),"")</f>
        <v/>
      </c>
      <c r="LT43" s="73" t="str">
        <f t="shared" si="91"/>
        <v/>
      </c>
      <c r="LU43" s="73" t="str">
        <f t="shared" si="91"/>
        <v/>
      </c>
      <c r="LV43" s="73" t="str">
        <f t="shared" si="91"/>
        <v/>
      </c>
      <c r="LW43" s="73" t="str">
        <f t="shared" si="91"/>
        <v/>
      </c>
      <c r="LX43" s="73" t="str">
        <f t="shared" si="91"/>
        <v/>
      </c>
      <c r="LY43" s="73" t="str">
        <f t="shared" si="91"/>
        <v/>
      </c>
      <c r="LZ43" s="73" t="str">
        <f t="shared" si="91"/>
        <v/>
      </c>
      <c r="MA43" s="73" t="str">
        <f t="shared" si="91"/>
        <v/>
      </c>
      <c r="MB43" s="73" t="str">
        <f t="shared" si="91"/>
        <v/>
      </c>
      <c r="MC43" s="73" t="str">
        <f t="shared" si="91"/>
        <v/>
      </c>
      <c r="MD43" s="73" t="str">
        <f t="shared" si="91"/>
        <v/>
      </c>
      <c r="ME43" s="73" t="str">
        <f t="shared" si="91"/>
        <v/>
      </c>
      <c r="MF43" s="73" t="str">
        <f t="shared" si="91"/>
        <v/>
      </c>
      <c r="MG43" s="73" t="str">
        <f t="shared" si="91"/>
        <v/>
      </c>
      <c r="MH43" s="73" t="str">
        <f t="shared" si="91"/>
        <v/>
      </c>
      <c r="MI43" s="73" t="str">
        <f t="shared" si="91"/>
        <v/>
      </c>
      <c r="MJ43" s="73" t="str">
        <f t="shared" si="91"/>
        <v/>
      </c>
      <c r="MK43" s="73" t="str">
        <f t="shared" si="91"/>
        <v/>
      </c>
      <c r="ML43" s="73" t="str">
        <f t="shared" si="91"/>
        <v/>
      </c>
      <c r="MM43" s="73" t="str">
        <f t="shared" si="91"/>
        <v/>
      </c>
      <c r="MN43" s="73" t="str">
        <f t="shared" si="91"/>
        <v/>
      </c>
      <c r="MO43" s="73" t="str">
        <f t="shared" si="91"/>
        <v/>
      </c>
      <c r="MP43" s="73" t="str">
        <f t="shared" si="91"/>
        <v/>
      </c>
      <c r="MQ43" s="73" t="str">
        <f t="shared" si="91"/>
        <v/>
      </c>
      <c r="MR43" s="73" t="str">
        <f t="shared" si="91"/>
        <v/>
      </c>
      <c r="MS43" s="73" t="str">
        <f t="shared" si="91"/>
        <v/>
      </c>
      <c r="MT43" s="73" t="str">
        <f t="shared" si="91"/>
        <v/>
      </c>
      <c r="MU43" s="73" t="str">
        <f t="shared" si="91"/>
        <v/>
      </c>
      <c r="MV43" s="73" t="str">
        <f t="shared" si="91"/>
        <v/>
      </c>
      <c r="MW43" s="73" t="str">
        <f t="shared" si="91"/>
        <v/>
      </c>
      <c r="MX43" s="73" t="str">
        <f t="shared" si="91"/>
        <v/>
      </c>
      <c r="MY43" s="73" t="str">
        <f t="shared" si="91"/>
        <v/>
      </c>
      <c r="MZ43" s="73" t="str">
        <f t="shared" si="91"/>
        <v/>
      </c>
      <c r="NA43" s="73" t="str">
        <f t="shared" si="91"/>
        <v/>
      </c>
      <c r="NB43" s="73" t="str">
        <f t="shared" si="91"/>
        <v/>
      </c>
      <c r="NC43" s="73" t="str">
        <f t="shared" si="91"/>
        <v/>
      </c>
      <c r="ND43" s="73" t="str">
        <f t="shared" si="91"/>
        <v/>
      </c>
    </row>
    <row r="45" spans="1:368" x14ac:dyDescent="0.35">
      <c r="A45" s="52" t="s">
        <v>4</v>
      </c>
    </row>
    <row r="46" spans="1:368" x14ac:dyDescent="0.35">
      <c r="A46" s="72" t="s">
        <v>11</v>
      </c>
      <c r="D46" s="73"/>
      <c r="E46" s="73" t="str">
        <f>IFERROR((E32+E38)/E30,"")</f>
        <v/>
      </c>
      <c r="F46" s="73" t="str">
        <f t="shared" ref="F46:BQ46" si="92">IFERROR((F32+F38)/F30,"")</f>
        <v/>
      </c>
      <c r="G46" s="73" t="str">
        <f t="shared" si="92"/>
        <v/>
      </c>
      <c r="H46" s="73" t="str">
        <f t="shared" si="92"/>
        <v/>
      </c>
      <c r="I46" s="73" t="str">
        <f t="shared" si="92"/>
        <v/>
      </c>
      <c r="J46" s="73" t="str">
        <f t="shared" si="92"/>
        <v/>
      </c>
      <c r="K46" s="73" t="str">
        <f t="shared" si="92"/>
        <v/>
      </c>
      <c r="L46" s="73" t="str">
        <f t="shared" si="92"/>
        <v/>
      </c>
      <c r="M46" s="73" t="str">
        <f t="shared" si="92"/>
        <v/>
      </c>
      <c r="N46" s="73" t="str">
        <f t="shared" si="92"/>
        <v/>
      </c>
      <c r="O46" s="73" t="str">
        <f t="shared" si="92"/>
        <v/>
      </c>
      <c r="P46" s="73" t="str">
        <f t="shared" si="92"/>
        <v/>
      </c>
      <c r="Q46" s="73" t="str">
        <f t="shared" si="92"/>
        <v/>
      </c>
      <c r="R46" s="73" t="str">
        <f t="shared" si="92"/>
        <v/>
      </c>
      <c r="S46" s="73" t="str">
        <f t="shared" si="92"/>
        <v/>
      </c>
      <c r="T46" s="73" t="str">
        <f t="shared" si="92"/>
        <v/>
      </c>
      <c r="U46" s="73" t="str">
        <f t="shared" si="92"/>
        <v/>
      </c>
      <c r="V46" s="73" t="str">
        <f t="shared" si="92"/>
        <v/>
      </c>
      <c r="W46" s="73" t="str">
        <f t="shared" si="92"/>
        <v/>
      </c>
      <c r="X46" s="73" t="str">
        <f t="shared" si="92"/>
        <v/>
      </c>
      <c r="Y46" s="73" t="str">
        <f t="shared" si="92"/>
        <v/>
      </c>
      <c r="Z46" s="73" t="str">
        <f t="shared" si="92"/>
        <v/>
      </c>
      <c r="AA46" s="73" t="str">
        <f t="shared" si="92"/>
        <v/>
      </c>
      <c r="AB46" s="73" t="str">
        <f t="shared" si="92"/>
        <v/>
      </c>
      <c r="AC46" s="73" t="str">
        <f t="shared" si="92"/>
        <v/>
      </c>
      <c r="AD46" s="73" t="str">
        <f t="shared" si="92"/>
        <v/>
      </c>
      <c r="AE46" s="73" t="str">
        <f t="shared" si="92"/>
        <v/>
      </c>
      <c r="AF46" s="73" t="str">
        <f t="shared" si="92"/>
        <v/>
      </c>
      <c r="AG46" s="73" t="str">
        <f t="shared" si="92"/>
        <v/>
      </c>
      <c r="AH46" s="73" t="str">
        <f t="shared" si="92"/>
        <v/>
      </c>
      <c r="AI46" s="73" t="str">
        <f t="shared" si="92"/>
        <v/>
      </c>
      <c r="AJ46" s="73" t="str">
        <f t="shared" si="92"/>
        <v/>
      </c>
      <c r="AK46" s="73" t="str">
        <f t="shared" si="92"/>
        <v/>
      </c>
      <c r="AL46" s="73" t="str">
        <f t="shared" si="92"/>
        <v/>
      </c>
      <c r="AM46" s="73" t="str">
        <f t="shared" si="92"/>
        <v/>
      </c>
      <c r="AN46" s="73" t="str">
        <f t="shared" si="92"/>
        <v/>
      </c>
      <c r="AO46" s="73" t="str">
        <f t="shared" si="92"/>
        <v/>
      </c>
      <c r="AP46" s="73" t="str">
        <f t="shared" si="92"/>
        <v/>
      </c>
      <c r="AQ46" s="73" t="str">
        <f t="shared" si="92"/>
        <v/>
      </c>
      <c r="AR46" s="73" t="str">
        <f t="shared" si="92"/>
        <v/>
      </c>
      <c r="AS46" s="73" t="str">
        <f t="shared" si="92"/>
        <v/>
      </c>
      <c r="AT46" s="73" t="str">
        <f t="shared" si="92"/>
        <v/>
      </c>
      <c r="AU46" s="73" t="str">
        <f t="shared" si="92"/>
        <v/>
      </c>
      <c r="AV46" s="73" t="str">
        <f t="shared" si="92"/>
        <v/>
      </c>
      <c r="AW46" s="73" t="str">
        <f t="shared" si="92"/>
        <v/>
      </c>
      <c r="AX46" s="73" t="str">
        <f t="shared" si="92"/>
        <v/>
      </c>
      <c r="AY46" s="73" t="str">
        <f t="shared" si="92"/>
        <v/>
      </c>
      <c r="AZ46" s="73" t="str">
        <f t="shared" si="92"/>
        <v/>
      </c>
      <c r="BA46" s="73" t="str">
        <f t="shared" si="92"/>
        <v/>
      </c>
      <c r="BB46" s="73" t="str">
        <f t="shared" si="92"/>
        <v/>
      </c>
      <c r="BC46" s="73" t="str">
        <f t="shared" si="92"/>
        <v/>
      </c>
      <c r="BD46" s="73" t="str">
        <f t="shared" si="92"/>
        <v/>
      </c>
      <c r="BE46" s="73" t="str">
        <f t="shared" si="92"/>
        <v/>
      </c>
      <c r="BF46" s="73" t="str">
        <f t="shared" si="92"/>
        <v/>
      </c>
      <c r="BG46" s="73" t="str">
        <f t="shared" si="92"/>
        <v/>
      </c>
      <c r="BH46" s="73" t="str">
        <f t="shared" si="92"/>
        <v/>
      </c>
      <c r="BI46" s="73" t="str">
        <f t="shared" si="92"/>
        <v/>
      </c>
      <c r="BJ46" s="73" t="str">
        <f t="shared" si="92"/>
        <v/>
      </c>
      <c r="BK46" s="73" t="str">
        <f t="shared" si="92"/>
        <v/>
      </c>
      <c r="BL46" s="73" t="str">
        <f t="shared" si="92"/>
        <v/>
      </c>
      <c r="BM46" s="73" t="str">
        <f t="shared" si="92"/>
        <v/>
      </c>
      <c r="BN46" s="73" t="str">
        <f t="shared" si="92"/>
        <v/>
      </c>
      <c r="BO46" s="73" t="str">
        <f t="shared" si="92"/>
        <v/>
      </c>
      <c r="BP46" s="73" t="str">
        <f t="shared" si="92"/>
        <v/>
      </c>
      <c r="BQ46" s="73" t="str">
        <f t="shared" si="92"/>
        <v/>
      </c>
      <c r="BR46" s="73" t="str">
        <f t="shared" ref="BR46:EC46" si="93">IFERROR((BR32+BR38)/BR30,"")</f>
        <v/>
      </c>
      <c r="BS46" s="73" t="str">
        <f t="shared" si="93"/>
        <v/>
      </c>
      <c r="BT46" s="73" t="str">
        <f t="shared" si="93"/>
        <v/>
      </c>
      <c r="BU46" s="73" t="str">
        <f t="shared" si="93"/>
        <v/>
      </c>
      <c r="BV46" s="73" t="str">
        <f t="shared" si="93"/>
        <v/>
      </c>
      <c r="BW46" s="73" t="str">
        <f t="shared" si="93"/>
        <v/>
      </c>
      <c r="BX46" s="73" t="str">
        <f t="shared" si="93"/>
        <v/>
      </c>
      <c r="BY46" s="73" t="str">
        <f t="shared" si="93"/>
        <v/>
      </c>
      <c r="BZ46" s="73" t="str">
        <f t="shared" si="93"/>
        <v/>
      </c>
      <c r="CA46" s="73" t="str">
        <f t="shared" si="93"/>
        <v/>
      </c>
      <c r="CB46" s="73" t="str">
        <f t="shared" si="93"/>
        <v/>
      </c>
      <c r="CC46" s="73" t="str">
        <f t="shared" si="93"/>
        <v/>
      </c>
      <c r="CD46" s="73" t="str">
        <f t="shared" si="93"/>
        <v/>
      </c>
      <c r="CE46" s="73" t="str">
        <f t="shared" si="93"/>
        <v/>
      </c>
      <c r="CF46" s="73" t="str">
        <f t="shared" si="93"/>
        <v/>
      </c>
      <c r="CG46" s="73" t="str">
        <f t="shared" si="93"/>
        <v/>
      </c>
      <c r="CH46" s="73" t="str">
        <f t="shared" si="93"/>
        <v/>
      </c>
      <c r="CI46" s="73" t="str">
        <f t="shared" si="93"/>
        <v/>
      </c>
      <c r="CJ46" s="73" t="str">
        <f t="shared" si="93"/>
        <v/>
      </c>
      <c r="CK46" s="73" t="str">
        <f t="shared" si="93"/>
        <v/>
      </c>
      <c r="CL46" s="73" t="str">
        <f t="shared" si="93"/>
        <v/>
      </c>
      <c r="CM46" s="73" t="str">
        <f t="shared" si="93"/>
        <v/>
      </c>
      <c r="CN46" s="73" t="str">
        <f t="shared" si="93"/>
        <v/>
      </c>
      <c r="CO46" s="73" t="str">
        <f t="shared" si="93"/>
        <v/>
      </c>
      <c r="CP46" s="73" t="str">
        <f t="shared" si="93"/>
        <v/>
      </c>
      <c r="CQ46" s="73" t="str">
        <f t="shared" si="93"/>
        <v/>
      </c>
      <c r="CR46" s="73" t="str">
        <f t="shared" si="93"/>
        <v/>
      </c>
      <c r="CS46" s="73" t="str">
        <f t="shared" si="93"/>
        <v/>
      </c>
      <c r="CT46" s="73" t="str">
        <f t="shared" si="93"/>
        <v/>
      </c>
      <c r="CU46" s="73" t="str">
        <f t="shared" si="93"/>
        <v/>
      </c>
      <c r="CV46" s="73" t="str">
        <f t="shared" si="93"/>
        <v/>
      </c>
      <c r="CW46" s="73" t="str">
        <f t="shared" si="93"/>
        <v/>
      </c>
      <c r="CX46" s="73" t="str">
        <f t="shared" si="93"/>
        <v/>
      </c>
      <c r="CY46" s="73" t="str">
        <f t="shared" si="93"/>
        <v/>
      </c>
      <c r="CZ46" s="73" t="str">
        <f t="shared" si="93"/>
        <v/>
      </c>
      <c r="DA46" s="73" t="str">
        <f t="shared" si="93"/>
        <v/>
      </c>
      <c r="DB46" s="73" t="str">
        <f t="shared" si="93"/>
        <v/>
      </c>
      <c r="DC46" s="73" t="str">
        <f t="shared" si="93"/>
        <v/>
      </c>
      <c r="DD46" s="73" t="str">
        <f t="shared" si="93"/>
        <v/>
      </c>
      <c r="DE46" s="73" t="str">
        <f t="shared" si="93"/>
        <v/>
      </c>
      <c r="DF46" s="73" t="str">
        <f t="shared" si="93"/>
        <v/>
      </c>
      <c r="DG46" s="73" t="str">
        <f t="shared" si="93"/>
        <v/>
      </c>
      <c r="DH46" s="73" t="str">
        <f t="shared" si="93"/>
        <v/>
      </c>
      <c r="DI46" s="73" t="str">
        <f t="shared" si="93"/>
        <v/>
      </c>
      <c r="DJ46" s="73" t="str">
        <f t="shared" si="93"/>
        <v/>
      </c>
      <c r="DK46" s="73" t="str">
        <f t="shared" si="93"/>
        <v/>
      </c>
      <c r="DL46" s="73" t="str">
        <f t="shared" si="93"/>
        <v/>
      </c>
      <c r="DM46" s="73" t="str">
        <f t="shared" si="93"/>
        <v/>
      </c>
      <c r="DN46" s="73" t="str">
        <f t="shared" si="93"/>
        <v/>
      </c>
      <c r="DO46" s="73" t="str">
        <f t="shared" si="93"/>
        <v/>
      </c>
      <c r="DP46" s="73" t="str">
        <f t="shared" si="93"/>
        <v/>
      </c>
      <c r="DQ46" s="73" t="str">
        <f t="shared" si="93"/>
        <v/>
      </c>
      <c r="DR46" s="73" t="str">
        <f t="shared" si="93"/>
        <v/>
      </c>
      <c r="DS46" s="73" t="str">
        <f t="shared" si="93"/>
        <v/>
      </c>
      <c r="DT46" s="73" t="str">
        <f t="shared" si="93"/>
        <v/>
      </c>
      <c r="DU46" s="73" t="str">
        <f t="shared" si="93"/>
        <v/>
      </c>
      <c r="DV46" s="73" t="str">
        <f t="shared" si="93"/>
        <v/>
      </c>
      <c r="DW46" s="73" t="str">
        <f t="shared" si="93"/>
        <v/>
      </c>
      <c r="DX46" s="73" t="str">
        <f t="shared" si="93"/>
        <v/>
      </c>
      <c r="DY46" s="73" t="str">
        <f t="shared" si="93"/>
        <v/>
      </c>
      <c r="DZ46" s="73" t="str">
        <f t="shared" si="93"/>
        <v/>
      </c>
      <c r="EA46" s="73" t="str">
        <f t="shared" si="93"/>
        <v/>
      </c>
      <c r="EB46" s="73" t="str">
        <f t="shared" si="93"/>
        <v/>
      </c>
      <c r="EC46" s="73" t="str">
        <f t="shared" si="93"/>
        <v/>
      </c>
      <c r="ED46" s="73" t="str">
        <f t="shared" ref="ED46:GO46" si="94">IFERROR((ED32+ED38)/ED30,"")</f>
        <v/>
      </c>
      <c r="EE46" s="73" t="str">
        <f t="shared" si="94"/>
        <v/>
      </c>
      <c r="EF46" s="73" t="str">
        <f t="shared" si="94"/>
        <v/>
      </c>
      <c r="EG46" s="73" t="str">
        <f t="shared" si="94"/>
        <v/>
      </c>
      <c r="EH46" s="73" t="str">
        <f t="shared" si="94"/>
        <v/>
      </c>
      <c r="EI46" s="73" t="str">
        <f t="shared" si="94"/>
        <v/>
      </c>
      <c r="EJ46" s="73" t="str">
        <f t="shared" si="94"/>
        <v/>
      </c>
      <c r="EK46" s="73" t="str">
        <f t="shared" si="94"/>
        <v/>
      </c>
      <c r="EL46" s="73" t="str">
        <f t="shared" si="94"/>
        <v/>
      </c>
      <c r="EM46" s="73" t="str">
        <f t="shared" si="94"/>
        <v/>
      </c>
      <c r="EN46" s="73" t="str">
        <f t="shared" si="94"/>
        <v/>
      </c>
      <c r="EO46" s="73" t="str">
        <f t="shared" si="94"/>
        <v/>
      </c>
      <c r="EP46" s="73" t="str">
        <f t="shared" si="94"/>
        <v/>
      </c>
      <c r="EQ46" s="73" t="str">
        <f t="shared" si="94"/>
        <v/>
      </c>
      <c r="ER46" s="73" t="str">
        <f t="shared" si="94"/>
        <v/>
      </c>
      <c r="ES46" s="73" t="str">
        <f t="shared" si="94"/>
        <v/>
      </c>
      <c r="ET46" s="73" t="str">
        <f t="shared" si="94"/>
        <v/>
      </c>
      <c r="EU46" s="73" t="str">
        <f t="shared" si="94"/>
        <v/>
      </c>
      <c r="EV46" s="73" t="str">
        <f t="shared" si="94"/>
        <v/>
      </c>
      <c r="EW46" s="73" t="str">
        <f t="shared" si="94"/>
        <v/>
      </c>
      <c r="EX46" s="73" t="str">
        <f t="shared" si="94"/>
        <v/>
      </c>
      <c r="EY46" s="73" t="str">
        <f t="shared" si="94"/>
        <v/>
      </c>
      <c r="EZ46" s="73" t="str">
        <f t="shared" si="94"/>
        <v/>
      </c>
      <c r="FA46" s="73" t="str">
        <f t="shared" si="94"/>
        <v/>
      </c>
      <c r="FB46" s="73" t="str">
        <f t="shared" si="94"/>
        <v/>
      </c>
      <c r="FC46" s="73" t="str">
        <f t="shared" si="94"/>
        <v/>
      </c>
      <c r="FD46" s="73" t="str">
        <f t="shared" si="94"/>
        <v/>
      </c>
      <c r="FE46" s="73" t="str">
        <f t="shared" si="94"/>
        <v/>
      </c>
      <c r="FF46" s="73" t="str">
        <f t="shared" si="94"/>
        <v/>
      </c>
      <c r="FG46" s="73" t="str">
        <f t="shared" si="94"/>
        <v/>
      </c>
      <c r="FH46" s="73" t="str">
        <f t="shared" si="94"/>
        <v/>
      </c>
      <c r="FI46" s="73" t="str">
        <f t="shared" si="94"/>
        <v/>
      </c>
      <c r="FJ46" s="73" t="str">
        <f t="shared" si="94"/>
        <v/>
      </c>
      <c r="FK46" s="73" t="str">
        <f t="shared" si="94"/>
        <v/>
      </c>
      <c r="FL46" s="73" t="str">
        <f t="shared" si="94"/>
        <v/>
      </c>
      <c r="FM46" s="73" t="str">
        <f t="shared" si="94"/>
        <v/>
      </c>
      <c r="FN46" s="73" t="str">
        <f t="shared" si="94"/>
        <v/>
      </c>
      <c r="FO46" s="73" t="str">
        <f t="shared" si="94"/>
        <v/>
      </c>
      <c r="FP46" s="73" t="str">
        <f t="shared" si="94"/>
        <v/>
      </c>
      <c r="FQ46" s="73" t="str">
        <f t="shared" si="94"/>
        <v/>
      </c>
      <c r="FR46" s="73" t="str">
        <f t="shared" si="94"/>
        <v/>
      </c>
      <c r="FS46" s="73" t="str">
        <f t="shared" si="94"/>
        <v/>
      </c>
      <c r="FT46" s="73" t="str">
        <f t="shared" si="94"/>
        <v/>
      </c>
      <c r="FU46" s="73" t="str">
        <f t="shared" si="94"/>
        <v/>
      </c>
      <c r="FV46" s="73" t="str">
        <f t="shared" si="94"/>
        <v/>
      </c>
      <c r="FW46" s="73" t="str">
        <f t="shared" si="94"/>
        <v/>
      </c>
      <c r="FX46" s="73" t="str">
        <f t="shared" si="94"/>
        <v/>
      </c>
      <c r="FY46" s="73" t="str">
        <f t="shared" si="94"/>
        <v/>
      </c>
      <c r="FZ46" s="73" t="str">
        <f t="shared" si="94"/>
        <v/>
      </c>
      <c r="GA46" s="73" t="str">
        <f t="shared" si="94"/>
        <v/>
      </c>
      <c r="GB46" s="73" t="str">
        <f t="shared" si="94"/>
        <v/>
      </c>
      <c r="GC46" s="73" t="str">
        <f t="shared" si="94"/>
        <v/>
      </c>
      <c r="GD46" s="73" t="str">
        <f t="shared" si="94"/>
        <v/>
      </c>
      <c r="GE46" s="73" t="str">
        <f t="shared" si="94"/>
        <v/>
      </c>
      <c r="GF46" s="73" t="str">
        <f t="shared" si="94"/>
        <v/>
      </c>
      <c r="GG46" s="73" t="str">
        <f t="shared" si="94"/>
        <v/>
      </c>
      <c r="GH46" s="73" t="str">
        <f t="shared" si="94"/>
        <v/>
      </c>
      <c r="GI46" s="73" t="str">
        <f t="shared" si="94"/>
        <v/>
      </c>
      <c r="GJ46" s="73" t="str">
        <f t="shared" si="94"/>
        <v/>
      </c>
      <c r="GK46" s="73" t="str">
        <f t="shared" si="94"/>
        <v/>
      </c>
      <c r="GL46" s="73" t="str">
        <f t="shared" si="94"/>
        <v/>
      </c>
      <c r="GM46" s="73" t="str">
        <f t="shared" si="94"/>
        <v/>
      </c>
      <c r="GN46" s="73" t="str">
        <f t="shared" si="94"/>
        <v/>
      </c>
      <c r="GO46" s="73" t="str">
        <f t="shared" si="94"/>
        <v/>
      </c>
      <c r="GP46" s="73" t="str">
        <f t="shared" ref="GP46:JA46" si="95">IFERROR((GP32+GP38)/GP30,"")</f>
        <v/>
      </c>
      <c r="GQ46" s="73" t="str">
        <f t="shared" si="95"/>
        <v/>
      </c>
      <c r="GR46" s="73" t="str">
        <f t="shared" si="95"/>
        <v/>
      </c>
      <c r="GS46" s="73" t="str">
        <f t="shared" si="95"/>
        <v/>
      </c>
      <c r="GT46" s="73" t="str">
        <f t="shared" si="95"/>
        <v/>
      </c>
      <c r="GU46" s="73" t="str">
        <f t="shared" si="95"/>
        <v/>
      </c>
      <c r="GV46" s="73" t="str">
        <f t="shared" si="95"/>
        <v/>
      </c>
      <c r="GW46" s="73" t="str">
        <f t="shared" si="95"/>
        <v/>
      </c>
      <c r="GX46" s="73" t="str">
        <f t="shared" si="95"/>
        <v/>
      </c>
      <c r="GY46" s="73" t="str">
        <f t="shared" si="95"/>
        <v/>
      </c>
      <c r="GZ46" s="73" t="str">
        <f t="shared" si="95"/>
        <v/>
      </c>
      <c r="HA46" s="73" t="str">
        <f t="shared" si="95"/>
        <v/>
      </c>
      <c r="HB46" s="73" t="str">
        <f t="shared" si="95"/>
        <v/>
      </c>
      <c r="HC46" s="73" t="str">
        <f t="shared" si="95"/>
        <v/>
      </c>
      <c r="HD46" s="73" t="str">
        <f t="shared" si="95"/>
        <v/>
      </c>
      <c r="HE46" s="73" t="str">
        <f t="shared" si="95"/>
        <v/>
      </c>
      <c r="HF46" s="73" t="str">
        <f t="shared" si="95"/>
        <v/>
      </c>
      <c r="HG46" s="73" t="str">
        <f t="shared" si="95"/>
        <v/>
      </c>
      <c r="HH46" s="73" t="str">
        <f t="shared" si="95"/>
        <v/>
      </c>
      <c r="HI46" s="73" t="str">
        <f t="shared" si="95"/>
        <v/>
      </c>
      <c r="HJ46" s="73" t="str">
        <f t="shared" si="95"/>
        <v/>
      </c>
      <c r="HK46" s="73" t="str">
        <f t="shared" si="95"/>
        <v/>
      </c>
      <c r="HL46" s="73" t="str">
        <f t="shared" si="95"/>
        <v/>
      </c>
      <c r="HM46" s="73" t="str">
        <f t="shared" si="95"/>
        <v/>
      </c>
      <c r="HN46" s="73" t="str">
        <f t="shared" si="95"/>
        <v/>
      </c>
      <c r="HO46" s="73" t="str">
        <f t="shared" si="95"/>
        <v/>
      </c>
      <c r="HP46" s="73" t="str">
        <f t="shared" si="95"/>
        <v/>
      </c>
      <c r="HQ46" s="73" t="str">
        <f t="shared" si="95"/>
        <v/>
      </c>
      <c r="HR46" s="73" t="str">
        <f t="shared" si="95"/>
        <v/>
      </c>
      <c r="HS46" s="73" t="str">
        <f t="shared" si="95"/>
        <v/>
      </c>
      <c r="HT46" s="73" t="str">
        <f t="shared" si="95"/>
        <v/>
      </c>
      <c r="HU46" s="73" t="str">
        <f t="shared" si="95"/>
        <v/>
      </c>
      <c r="HV46" s="73" t="str">
        <f t="shared" si="95"/>
        <v/>
      </c>
      <c r="HW46" s="73" t="str">
        <f t="shared" si="95"/>
        <v/>
      </c>
      <c r="HX46" s="73" t="str">
        <f t="shared" si="95"/>
        <v/>
      </c>
      <c r="HY46" s="73" t="str">
        <f t="shared" si="95"/>
        <v/>
      </c>
      <c r="HZ46" s="73" t="str">
        <f t="shared" si="95"/>
        <v/>
      </c>
      <c r="IA46" s="73" t="str">
        <f t="shared" si="95"/>
        <v/>
      </c>
      <c r="IB46" s="73" t="str">
        <f t="shared" si="95"/>
        <v/>
      </c>
      <c r="IC46" s="73" t="str">
        <f t="shared" si="95"/>
        <v/>
      </c>
      <c r="ID46" s="73" t="str">
        <f t="shared" si="95"/>
        <v/>
      </c>
      <c r="IE46" s="73" t="str">
        <f t="shared" si="95"/>
        <v/>
      </c>
      <c r="IF46" s="73" t="str">
        <f t="shared" si="95"/>
        <v/>
      </c>
      <c r="IG46" s="73" t="str">
        <f t="shared" si="95"/>
        <v/>
      </c>
      <c r="IH46" s="73" t="str">
        <f t="shared" si="95"/>
        <v/>
      </c>
      <c r="II46" s="73" t="str">
        <f t="shared" si="95"/>
        <v/>
      </c>
      <c r="IJ46" s="73" t="str">
        <f t="shared" si="95"/>
        <v/>
      </c>
      <c r="IK46" s="73" t="str">
        <f t="shared" si="95"/>
        <v/>
      </c>
      <c r="IL46" s="73" t="str">
        <f t="shared" si="95"/>
        <v/>
      </c>
      <c r="IM46" s="73" t="str">
        <f t="shared" si="95"/>
        <v/>
      </c>
      <c r="IN46" s="73" t="str">
        <f t="shared" si="95"/>
        <v/>
      </c>
      <c r="IO46" s="73" t="str">
        <f t="shared" si="95"/>
        <v/>
      </c>
      <c r="IP46" s="73" t="str">
        <f t="shared" si="95"/>
        <v/>
      </c>
      <c r="IQ46" s="73" t="str">
        <f t="shared" si="95"/>
        <v/>
      </c>
      <c r="IR46" s="73" t="str">
        <f t="shared" si="95"/>
        <v/>
      </c>
      <c r="IS46" s="73" t="str">
        <f t="shared" si="95"/>
        <v/>
      </c>
      <c r="IT46" s="73" t="str">
        <f t="shared" si="95"/>
        <v/>
      </c>
      <c r="IU46" s="73" t="str">
        <f t="shared" si="95"/>
        <v/>
      </c>
      <c r="IV46" s="73" t="str">
        <f t="shared" si="95"/>
        <v/>
      </c>
      <c r="IW46" s="73" t="str">
        <f t="shared" si="95"/>
        <v/>
      </c>
      <c r="IX46" s="73" t="str">
        <f t="shared" si="95"/>
        <v/>
      </c>
      <c r="IY46" s="73" t="str">
        <f t="shared" si="95"/>
        <v/>
      </c>
      <c r="IZ46" s="73" t="str">
        <f t="shared" si="95"/>
        <v/>
      </c>
      <c r="JA46" s="73" t="str">
        <f t="shared" si="95"/>
        <v/>
      </c>
      <c r="JB46" s="73" t="str">
        <f t="shared" ref="JB46:LM46" si="96">IFERROR((JB32+JB38)/JB30,"")</f>
        <v/>
      </c>
      <c r="JC46" s="73" t="str">
        <f t="shared" si="96"/>
        <v/>
      </c>
      <c r="JD46" s="73" t="str">
        <f t="shared" si="96"/>
        <v/>
      </c>
      <c r="JE46" s="73" t="str">
        <f t="shared" si="96"/>
        <v/>
      </c>
      <c r="JF46" s="73" t="str">
        <f t="shared" si="96"/>
        <v/>
      </c>
      <c r="JG46" s="73" t="str">
        <f t="shared" si="96"/>
        <v/>
      </c>
      <c r="JH46" s="73" t="str">
        <f t="shared" si="96"/>
        <v/>
      </c>
      <c r="JI46" s="73" t="str">
        <f t="shared" si="96"/>
        <v/>
      </c>
      <c r="JJ46" s="73" t="str">
        <f t="shared" si="96"/>
        <v/>
      </c>
      <c r="JK46" s="73" t="str">
        <f t="shared" si="96"/>
        <v/>
      </c>
      <c r="JL46" s="73" t="str">
        <f t="shared" si="96"/>
        <v/>
      </c>
      <c r="JM46" s="73" t="str">
        <f t="shared" si="96"/>
        <v/>
      </c>
      <c r="JN46" s="73" t="str">
        <f t="shared" si="96"/>
        <v/>
      </c>
      <c r="JO46" s="73" t="str">
        <f t="shared" si="96"/>
        <v/>
      </c>
      <c r="JP46" s="73" t="str">
        <f t="shared" si="96"/>
        <v/>
      </c>
      <c r="JQ46" s="73" t="str">
        <f t="shared" si="96"/>
        <v/>
      </c>
      <c r="JR46" s="73" t="str">
        <f t="shared" si="96"/>
        <v/>
      </c>
      <c r="JS46" s="73" t="str">
        <f t="shared" si="96"/>
        <v/>
      </c>
      <c r="JT46" s="73" t="str">
        <f t="shared" si="96"/>
        <v/>
      </c>
      <c r="JU46" s="73" t="str">
        <f t="shared" si="96"/>
        <v/>
      </c>
      <c r="JV46" s="73" t="str">
        <f t="shared" si="96"/>
        <v/>
      </c>
      <c r="JW46" s="73" t="str">
        <f t="shared" si="96"/>
        <v/>
      </c>
      <c r="JX46" s="73" t="str">
        <f t="shared" si="96"/>
        <v/>
      </c>
      <c r="JY46" s="73" t="str">
        <f t="shared" si="96"/>
        <v/>
      </c>
      <c r="JZ46" s="73" t="str">
        <f t="shared" si="96"/>
        <v/>
      </c>
      <c r="KA46" s="73" t="str">
        <f t="shared" si="96"/>
        <v/>
      </c>
      <c r="KB46" s="73" t="str">
        <f t="shared" si="96"/>
        <v/>
      </c>
      <c r="KC46" s="73" t="str">
        <f t="shared" si="96"/>
        <v/>
      </c>
      <c r="KD46" s="73" t="str">
        <f t="shared" si="96"/>
        <v/>
      </c>
      <c r="KE46" s="73" t="str">
        <f t="shared" si="96"/>
        <v/>
      </c>
      <c r="KF46" s="73" t="str">
        <f t="shared" si="96"/>
        <v/>
      </c>
      <c r="KG46" s="73" t="str">
        <f t="shared" si="96"/>
        <v/>
      </c>
      <c r="KH46" s="73" t="str">
        <f t="shared" si="96"/>
        <v/>
      </c>
      <c r="KI46" s="73" t="str">
        <f t="shared" si="96"/>
        <v/>
      </c>
      <c r="KJ46" s="73" t="str">
        <f t="shared" si="96"/>
        <v/>
      </c>
      <c r="KK46" s="73" t="str">
        <f t="shared" si="96"/>
        <v/>
      </c>
      <c r="KL46" s="73" t="str">
        <f t="shared" si="96"/>
        <v/>
      </c>
      <c r="KM46" s="73" t="str">
        <f t="shared" si="96"/>
        <v/>
      </c>
      <c r="KN46" s="73" t="str">
        <f t="shared" si="96"/>
        <v/>
      </c>
      <c r="KO46" s="73" t="str">
        <f t="shared" si="96"/>
        <v/>
      </c>
      <c r="KP46" s="73" t="str">
        <f t="shared" si="96"/>
        <v/>
      </c>
      <c r="KQ46" s="73" t="str">
        <f t="shared" si="96"/>
        <v/>
      </c>
      <c r="KR46" s="73" t="str">
        <f t="shared" si="96"/>
        <v/>
      </c>
      <c r="KS46" s="73" t="str">
        <f t="shared" si="96"/>
        <v/>
      </c>
      <c r="KT46" s="73" t="str">
        <f t="shared" si="96"/>
        <v/>
      </c>
      <c r="KU46" s="73" t="str">
        <f t="shared" si="96"/>
        <v/>
      </c>
      <c r="KV46" s="73" t="str">
        <f t="shared" si="96"/>
        <v/>
      </c>
      <c r="KW46" s="73" t="str">
        <f t="shared" si="96"/>
        <v/>
      </c>
      <c r="KX46" s="73" t="str">
        <f t="shared" si="96"/>
        <v/>
      </c>
      <c r="KY46" s="73" t="str">
        <f t="shared" si="96"/>
        <v/>
      </c>
      <c r="KZ46" s="73" t="str">
        <f t="shared" si="96"/>
        <v/>
      </c>
      <c r="LA46" s="73" t="str">
        <f t="shared" si="96"/>
        <v/>
      </c>
      <c r="LB46" s="73" t="str">
        <f t="shared" si="96"/>
        <v/>
      </c>
      <c r="LC46" s="73" t="str">
        <f t="shared" si="96"/>
        <v/>
      </c>
      <c r="LD46" s="73" t="str">
        <f t="shared" si="96"/>
        <v/>
      </c>
      <c r="LE46" s="73" t="str">
        <f t="shared" si="96"/>
        <v/>
      </c>
      <c r="LF46" s="73" t="str">
        <f t="shared" si="96"/>
        <v/>
      </c>
      <c r="LG46" s="73" t="str">
        <f t="shared" si="96"/>
        <v/>
      </c>
      <c r="LH46" s="73" t="str">
        <f t="shared" si="96"/>
        <v/>
      </c>
      <c r="LI46" s="73" t="str">
        <f t="shared" si="96"/>
        <v/>
      </c>
      <c r="LJ46" s="73" t="str">
        <f t="shared" si="96"/>
        <v/>
      </c>
      <c r="LK46" s="73" t="str">
        <f t="shared" si="96"/>
        <v/>
      </c>
      <c r="LL46" s="73" t="str">
        <f t="shared" si="96"/>
        <v/>
      </c>
      <c r="LM46" s="73" t="str">
        <f t="shared" si="96"/>
        <v/>
      </c>
      <c r="LN46" s="73" t="str">
        <f t="shared" ref="LN46:ND46" si="97">IFERROR((LN32+LN38)/LN30,"")</f>
        <v/>
      </c>
      <c r="LO46" s="73" t="str">
        <f t="shared" si="97"/>
        <v/>
      </c>
      <c r="LP46" s="73" t="str">
        <f t="shared" si="97"/>
        <v/>
      </c>
      <c r="LQ46" s="73" t="str">
        <f t="shared" si="97"/>
        <v/>
      </c>
      <c r="LR46" s="73" t="str">
        <f t="shared" si="97"/>
        <v/>
      </c>
      <c r="LS46" s="73" t="str">
        <f t="shared" si="97"/>
        <v/>
      </c>
      <c r="LT46" s="73" t="str">
        <f t="shared" si="97"/>
        <v/>
      </c>
      <c r="LU46" s="73" t="str">
        <f t="shared" si="97"/>
        <v/>
      </c>
      <c r="LV46" s="73" t="str">
        <f t="shared" si="97"/>
        <v/>
      </c>
      <c r="LW46" s="73" t="str">
        <f t="shared" si="97"/>
        <v/>
      </c>
      <c r="LX46" s="73" t="str">
        <f t="shared" si="97"/>
        <v/>
      </c>
      <c r="LY46" s="73" t="str">
        <f t="shared" si="97"/>
        <v/>
      </c>
      <c r="LZ46" s="73" t="str">
        <f t="shared" si="97"/>
        <v/>
      </c>
      <c r="MA46" s="73" t="str">
        <f t="shared" si="97"/>
        <v/>
      </c>
      <c r="MB46" s="73" t="str">
        <f t="shared" si="97"/>
        <v/>
      </c>
      <c r="MC46" s="73" t="str">
        <f t="shared" si="97"/>
        <v/>
      </c>
      <c r="MD46" s="73" t="str">
        <f t="shared" si="97"/>
        <v/>
      </c>
      <c r="ME46" s="73" t="str">
        <f t="shared" si="97"/>
        <v/>
      </c>
      <c r="MF46" s="73" t="str">
        <f t="shared" si="97"/>
        <v/>
      </c>
      <c r="MG46" s="73" t="str">
        <f t="shared" si="97"/>
        <v/>
      </c>
      <c r="MH46" s="73" t="str">
        <f t="shared" si="97"/>
        <v/>
      </c>
      <c r="MI46" s="73" t="str">
        <f t="shared" si="97"/>
        <v/>
      </c>
      <c r="MJ46" s="73" t="str">
        <f t="shared" si="97"/>
        <v/>
      </c>
      <c r="MK46" s="73" t="str">
        <f t="shared" si="97"/>
        <v/>
      </c>
      <c r="ML46" s="73" t="str">
        <f t="shared" si="97"/>
        <v/>
      </c>
      <c r="MM46" s="73" t="str">
        <f t="shared" si="97"/>
        <v/>
      </c>
      <c r="MN46" s="73" t="str">
        <f t="shared" si="97"/>
        <v/>
      </c>
      <c r="MO46" s="73" t="str">
        <f t="shared" si="97"/>
        <v/>
      </c>
      <c r="MP46" s="73" t="str">
        <f t="shared" si="97"/>
        <v/>
      </c>
      <c r="MQ46" s="73" t="str">
        <f t="shared" si="97"/>
        <v/>
      </c>
      <c r="MR46" s="73" t="str">
        <f t="shared" si="97"/>
        <v/>
      </c>
      <c r="MS46" s="73" t="str">
        <f t="shared" si="97"/>
        <v/>
      </c>
      <c r="MT46" s="73" t="str">
        <f t="shared" si="97"/>
        <v/>
      </c>
      <c r="MU46" s="73" t="str">
        <f t="shared" si="97"/>
        <v/>
      </c>
      <c r="MV46" s="73" t="str">
        <f t="shared" si="97"/>
        <v/>
      </c>
      <c r="MW46" s="73" t="str">
        <f t="shared" si="97"/>
        <v/>
      </c>
      <c r="MX46" s="73" t="str">
        <f t="shared" si="97"/>
        <v/>
      </c>
      <c r="MY46" s="73" t="str">
        <f t="shared" si="97"/>
        <v/>
      </c>
      <c r="MZ46" s="73" t="str">
        <f t="shared" si="97"/>
        <v/>
      </c>
      <c r="NA46" s="73" t="str">
        <f t="shared" si="97"/>
        <v/>
      </c>
      <c r="NB46" s="73" t="str">
        <f t="shared" si="97"/>
        <v/>
      </c>
      <c r="NC46" s="73" t="str">
        <f t="shared" si="97"/>
        <v/>
      </c>
      <c r="ND46" s="73" t="str">
        <f t="shared" si="97"/>
        <v/>
      </c>
    </row>
    <row r="47" spans="1:368" x14ac:dyDescent="0.35">
      <c r="A47" s="72" t="s">
        <v>13</v>
      </c>
      <c r="D47" s="73"/>
      <c r="E47" s="73" t="str">
        <f>IFERROR(E32/E25,"")</f>
        <v/>
      </c>
      <c r="F47" s="73" t="str">
        <f t="shared" ref="F47:BQ47" si="98">IFERROR(F32/F25,"")</f>
        <v/>
      </c>
      <c r="G47" s="73" t="str">
        <f t="shared" si="98"/>
        <v/>
      </c>
      <c r="H47" s="73" t="str">
        <f t="shared" si="98"/>
        <v/>
      </c>
      <c r="I47" s="73" t="str">
        <f t="shared" si="98"/>
        <v/>
      </c>
      <c r="J47" s="73" t="str">
        <f t="shared" si="98"/>
        <v/>
      </c>
      <c r="K47" s="73" t="str">
        <f t="shared" si="98"/>
        <v/>
      </c>
      <c r="L47" s="73" t="str">
        <f t="shared" si="98"/>
        <v/>
      </c>
      <c r="M47" s="73" t="str">
        <f t="shared" si="98"/>
        <v/>
      </c>
      <c r="N47" s="73" t="str">
        <f t="shared" si="98"/>
        <v/>
      </c>
      <c r="O47" s="73" t="str">
        <f t="shared" si="98"/>
        <v/>
      </c>
      <c r="P47" s="73" t="str">
        <f t="shared" si="98"/>
        <v/>
      </c>
      <c r="Q47" s="73" t="str">
        <f t="shared" si="98"/>
        <v/>
      </c>
      <c r="R47" s="73" t="str">
        <f t="shared" si="98"/>
        <v/>
      </c>
      <c r="S47" s="73" t="str">
        <f t="shared" si="98"/>
        <v/>
      </c>
      <c r="T47" s="73" t="str">
        <f t="shared" si="98"/>
        <v/>
      </c>
      <c r="U47" s="73" t="str">
        <f t="shared" si="98"/>
        <v/>
      </c>
      <c r="V47" s="73" t="str">
        <f t="shared" si="98"/>
        <v/>
      </c>
      <c r="W47" s="73" t="str">
        <f t="shared" si="98"/>
        <v/>
      </c>
      <c r="X47" s="73" t="str">
        <f t="shared" si="98"/>
        <v/>
      </c>
      <c r="Y47" s="73" t="str">
        <f t="shared" si="98"/>
        <v/>
      </c>
      <c r="Z47" s="73" t="str">
        <f t="shared" si="98"/>
        <v/>
      </c>
      <c r="AA47" s="73" t="str">
        <f t="shared" si="98"/>
        <v/>
      </c>
      <c r="AB47" s="73" t="str">
        <f t="shared" si="98"/>
        <v/>
      </c>
      <c r="AC47" s="73" t="str">
        <f t="shared" si="98"/>
        <v/>
      </c>
      <c r="AD47" s="73" t="str">
        <f t="shared" si="98"/>
        <v/>
      </c>
      <c r="AE47" s="73" t="str">
        <f t="shared" si="98"/>
        <v/>
      </c>
      <c r="AF47" s="73" t="str">
        <f t="shared" si="98"/>
        <v/>
      </c>
      <c r="AG47" s="73" t="str">
        <f t="shared" si="98"/>
        <v/>
      </c>
      <c r="AH47" s="73" t="str">
        <f t="shared" si="98"/>
        <v/>
      </c>
      <c r="AI47" s="73" t="str">
        <f t="shared" si="98"/>
        <v/>
      </c>
      <c r="AJ47" s="73" t="str">
        <f t="shared" si="98"/>
        <v/>
      </c>
      <c r="AK47" s="73" t="str">
        <f t="shared" si="98"/>
        <v/>
      </c>
      <c r="AL47" s="73" t="str">
        <f t="shared" si="98"/>
        <v/>
      </c>
      <c r="AM47" s="73" t="str">
        <f t="shared" si="98"/>
        <v/>
      </c>
      <c r="AN47" s="73" t="str">
        <f t="shared" si="98"/>
        <v/>
      </c>
      <c r="AO47" s="73" t="str">
        <f t="shared" si="98"/>
        <v/>
      </c>
      <c r="AP47" s="73" t="str">
        <f t="shared" si="98"/>
        <v/>
      </c>
      <c r="AQ47" s="73" t="str">
        <f t="shared" si="98"/>
        <v/>
      </c>
      <c r="AR47" s="73" t="str">
        <f t="shared" si="98"/>
        <v/>
      </c>
      <c r="AS47" s="73" t="str">
        <f t="shared" si="98"/>
        <v/>
      </c>
      <c r="AT47" s="73" t="str">
        <f t="shared" si="98"/>
        <v/>
      </c>
      <c r="AU47" s="73" t="str">
        <f t="shared" si="98"/>
        <v/>
      </c>
      <c r="AV47" s="73" t="str">
        <f t="shared" si="98"/>
        <v/>
      </c>
      <c r="AW47" s="73" t="str">
        <f t="shared" si="98"/>
        <v/>
      </c>
      <c r="AX47" s="73" t="str">
        <f t="shared" si="98"/>
        <v/>
      </c>
      <c r="AY47" s="73" t="str">
        <f t="shared" si="98"/>
        <v/>
      </c>
      <c r="AZ47" s="73" t="str">
        <f t="shared" si="98"/>
        <v/>
      </c>
      <c r="BA47" s="73" t="str">
        <f t="shared" si="98"/>
        <v/>
      </c>
      <c r="BB47" s="73" t="str">
        <f t="shared" si="98"/>
        <v/>
      </c>
      <c r="BC47" s="73" t="str">
        <f t="shared" si="98"/>
        <v/>
      </c>
      <c r="BD47" s="73" t="str">
        <f t="shared" si="98"/>
        <v/>
      </c>
      <c r="BE47" s="73" t="str">
        <f t="shared" si="98"/>
        <v/>
      </c>
      <c r="BF47" s="73" t="str">
        <f t="shared" si="98"/>
        <v/>
      </c>
      <c r="BG47" s="73" t="str">
        <f t="shared" si="98"/>
        <v/>
      </c>
      <c r="BH47" s="73" t="str">
        <f t="shared" si="98"/>
        <v/>
      </c>
      <c r="BI47" s="73" t="str">
        <f t="shared" si="98"/>
        <v/>
      </c>
      <c r="BJ47" s="73" t="str">
        <f t="shared" si="98"/>
        <v/>
      </c>
      <c r="BK47" s="73" t="str">
        <f t="shared" si="98"/>
        <v/>
      </c>
      <c r="BL47" s="73" t="str">
        <f t="shared" si="98"/>
        <v/>
      </c>
      <c r="BM47" s="73" t="str">
        <f t="shared" si="98"/>
        <v/>
      </c>
      <c r="BN47" s="73" t="str">
        <f t="shared" si="98"/>
        <v/>
      </c>
      <c r="BO47" s="73" t="str">
        <f t="shared" si="98"/>
        <v/>
      </c>
      <c r="BP47" s="73" t="str">
        <f t="shared" si="98"/>
        <v/>
      </c>
      <c r="BQ47" s="73" t="str">
        <f t="shared" si="98"/>
        <v/>
      </c>
      <c r="BR47" s="73" t="str">
        <f t="shared" ref="BR47:EC47" si="99">IFERROR(BR32/BR25,"")</f>
        <v/>
      </c>
      <c r="BS47" s="73" t="str">
        <f t="shared" si="99"/>
        <v/>
      </c>
      <c r="BT47" s="73" t="str">
        <f t="shared" si="99"/>
        <v/>
      </c>
      <c r="BU47" s="73" t="str">
        <f t="shared" si="99"/>
        <v/>
      </c>
      <c r="BV47" s="73" t="str">
        <f t="shared" si="99"/>
        <v/>
      </c>
      <c r="BW47" s="73" t="str">
        <f t="shared" si="99"/>
        <v/>
      </c>
      <c r="BX47" s="73" t="str">
        <f t="shared" si="99"/>
        <v/>
      </c>
      <c r="BY47" s="73" t="str">
        <f t="shared" si="99"/>
        <v/>
      </c>
      <c r="BZ47" s="73" t="str">
        <f t="shared" si="99"/>
        <v/>
      </c>
      <c r="CA47" s="73" t="str">
        <f t="shared" si="99"/>
        <v/>
      </c>
      <c r="CB47" s="73" t="str">
        <f t="shared" si="99"/>
        <v/>
      </c>
      <c r="CC47" s="73" t="str">
        <f t="shared" si="99"/>
        <v/>
      </c>
      <c r="CD47" s="73" t="str">
        <f t="shared" si="99"/>
        <v/>
      </c>
      <c r="CE47" s="73" t="str">
        <f t="shared" si="99"/>
        <v/>
      </c>
      <c r="CF47" s="73" t="str">
        <f t="shared" si="99"/>
        <v/>
      </c>
      <c r="CG47" s="73" t="str">
        <f t="shared" si="99"/>
        <v/>
      </c>
      <c r="CH47" s="73" t="str">
        <f t="shared" si="99"/>
        <v/>
      </c>
      <c r="CI47" s="73" t="str">
        <f t="shared" si="99"/>
        <v/>
      </c>
      <c r="CJ47" s="73" t="str">
        <f t="shared" si="99"/>
        <v/>
      </c>
      <c r="CK47" s="73" t="str">
        <f t="shared" si="99"/>
        <v/>
      </c>
      <c r="CL47" s="73" t="str">
        <f t="shared" si="99"/>
        <v/>
      </c>
      <c r="CM47" s="73" t="str">
        <f t="shared" si="99"/>
        <v/>
      </c>
      <c r="CN47" s="73" t="str">
        <f t="shared" si="99"/>
        <v/>
      </c>
      <c r="CO47" s="73" t="str">
        <f t="shared" si="99"/>
        <v/>
      </c>
      <c r="CP47" s="73" t="str">
        <f t="shared" si="99"/>
        <v/>
      </c>
      <c r="CQ47" s="73" t="str">
        <f t="shared" si="99"/>
        <v/>
      </c>
      <c r="CR47" s="73" t="str">
        <f t="shared" si="99"/>
        <v/>
      </c>
      <c r="CS47" s="73" t="str">
        <f t="shared" si="99"/>
        <v/>
      </c>
      <c r="CT47" s="73" t="str">
        <f t="shared" si="99"/>
        <v/>
      </c>
      <c r="CU47" s="73" t="str">
        <f t="shared" si="99"/>
        <v/>
      </c>
      <c r="CV47" s="73" t="str">
        <f t="shared" si="99"/>
        <v/>
      </c>
      <c r="CW47" s="73" t="str">
        <f t="shared" si="99"/>
        <v/>
      </c>
      <c r="CX47" s="73" t="str">
        <f t="shared" si="99"/>
        <v/>
      </c>
      <c r="CY47" s="73" t="str">
        <f t="shared" si="99"/>
        <v/>
      </c>
      <c r="CZ47" s="73" t="str">
        <f t="shared" si="99"/>
        <v/>
      </c>
      <c r="DA47" s="73" t="str">
        <f t="shared" si="99"/>
        <v/>
      </c>
      <c r="DB47" s="73" t="str">
        <f t="shared" si="99"/>
        <v/>
      </c>
      <c r="DC47" s="73" t="str">
        <f t="shared" si="99"/>
        <v/>
      </c>
      <c r="DD47" s="73" t="str">
        <f t="shared" si="99"/>
        <v/>
      </c>
      <c r="DE47" s="73" t="str">
        <f t="shared" si="99"/>
        <v/>
      </c>
      <c r="DF47" s="73" t="str">
        <f t="shared" si="99"/>
        <v/>
      </c>
      <c r="DG47" s="73" t="str">
        <f t="shared" si="99"/>
        <v/>
      </c>
      <c r="DH47" s="73" t="str">
        <f t="shared" si="99"/>
        <v/>
      </c>
      <c r="DI47" s="73" t="str">
        <f t="shared" si="99"/>
        <v/>
      </c>
      <c r="DJ47" s="73" t="str">
        <f t="shared" si="99"/>
        <v/>
      </c>
      <c r="DK47" s="73" t="str">
        <f t="shared" si="99"/>
        <v/>
      </c>
      <c r="DL47" s="73" t="str">
        <f t="shared" si="99"/>
        <v/>
      </c>
      <c r="DM47" s="73" t="str">
        <f t="shared" si="99"/>
        <v/>
      </c>
      <c r="DN47" s="73" t="str">
        <f t="shared" si="99"/>
        <v/>
      </c>
      <c r="DO47" s="73" t="str">
        <f t="shared" si="99"/>
        <v/>
      </c>
      <c r="DP47" s="73" t="str">
        <f t="shared" si="99"/>
        <v/>
      </c>
      <c r="DQ47" s="73" t="str">
        <f t="shared" si="99"/>
        <v/>
      </c>
      <c r="DR47" s="73" t="str">
        <f t="shared" si="99"/>
        <v/>
      </c>
      <c r="DS47" s="73" t="str">
        <f t="shared" si="99"/>
        <v/>
      </c>
      <c r="DT47" s="73" t="str">
        <f t="shared" si="99"/>
        <v/>
      </c>
      <c r="DU47" s="73" t="str">
        <f t="shared" si="99"/>
        <v/>
      </c>
      <c r="DV47" s="73" t="str">
        <f t="shared" si="99"/>
        <v/>
      </c>
      <c r="DW47" s="73" t="str">
        <f t="shared" si="99"/>
        <v/>
      </c>
      <c r="DX47" s="73" t="str">
        <f t="shared" si="99"/>
        <v/>
      </c>
      <c r="DY47" s="73" t="str">
        <f t="shared" si="99"/>
        <v/>
      </c>
      <c r="DZ47" s="73" t="str">
        <f t="shared" si="99"/>
        <v/>
      </c>
      <c r="EA47" s="73" t="str">
        <f t="shared" si="99"/>
        <v/>
      </c>
      <c r="EB47" s="73" t="str">
        <f t="shared" si="99"/>
        <v/>
      </c>
      <c r="EC47" s="73" t="str">
        <f t="shared" si="99"/>
        <v/>
      </c>
      <c r="ED47" s="73" t="str">
        <f t="shared" ref="ED47:GO47" si="100">IFERROR(ED32/ED25,"")</f>
        <v/>
      </c>
      <c r="EE47" s="73" t="str">
        <f t="shared" si="100"/>
        <v/>
      </c>
      <c r="EF47" s="73" t="str">
        <f t="shared" si="100"/>
        <v/>
      </c>
      <c r="EG47" s="73" t="str">
        <f t="shared" si="100"/>
        <v/>
      </c>
      <c r="EH47" s="73" t="str">
        <f t="shared" si="100"/>
        <v/>
      </c>
      <c r="EI47" s="73" t="str">
        <f t="shared" si="100"/>
        <v/>
      </c>
      <c r="EJ47" s="73" t="str">
        <f t="shared" si="100"/>
        <v/>
      </c>
      <c r="EK47" s="73" t="str">
        <f t="shared" si="100"/>
        <v/>
      </c>
      <c r="EL47" s="73" t="str">
        <f t="shared" si="100"/>
        <v/>
      </c>
      <c r="EM47" s="73" t="str">
        <f t="shared" si="100"/>
        <v/>
      </c>
      <c r="EN47" s="73" t="str">
        <f t="shared" si="100"/>
        <v/>
      </c>
      <c r="EO47" s="73" t="str">
        <f t="shared" si="100"/>
        <v/>
      </c>
      <c r="EP47" s="73" t="str">
        <f t="shared" si="100"/>
        <v/>
      </c>
      <c r="EQ47" s="73" t="str">
        <f t="shared" si="100"/>
        <v/>
      </c>
      <c r="ER47" s="73" t="str">
        <f t="shared" si="100"/>
        <v/>
      </c>
      <c r="ES47" s="73" t="str">
        <f t="shared" si="100"/>
        <v/>
      </c>
      <c r="ET47" s="73" t="str">
        <f t="shared" si="100"/>
        <v/>
      </c>
      <c r="EU47" s="73" t="str">
        <f t="shared" si="100"/>
        <v/>
      </c>
      <c r="EV47" s="73" t="str">
        <f t="shared" si="100"/>
        <v/>
      </c>
      <c r="EW47" s="73" t="str">
        <f t="shared" si="100"/>
        <v/>
      </c>
      <c r="EX47" s="73" t="str">
        <f t="shared" si="100"/>
        <v/>
      </c>
      <c r="EY47" s="73" t="str">
        <f t="shared" si="100"/>
        <v/>
      </c>
      <c r="EZ47" s="73" t="str">
        <f t="shared" si="100"/>
        <v/>
      </c>
      <c r="FA47" s="73" t="str">
        <f t="shared" si="100"/>
        <v/>
      </c>
      <c r="FB47" s="73" t="str">
        <f t="shared" si="100"/>
        <v/>
      </c>
      <c r="FC47" s="73" t="str">
        <f t="shared" si="100"/>
        <v/>
      </c>
      <c r="FD47" s="73" t="str">
        <f t="shared" si="100"/>
        <v/>
      </c>
      <c r="FE47" s="73" t="str">
        <f t="shared" si="100"/>
        <v/>
      </c>
      <c r="FF47" s="73" t="str">
        <f t="shared" si="100"/>
        <v/>
      </c>
      <c r="FG47" s="73" t="str">
        <f t="shared" si="100"/>
        <v/>
      </c>
      <c r="FH47" s="73" t="str">
        <f t="shared" si="100"/>
        <v/>
      </c>
      <c r="FI47" s="73" t="str">
        <f t="shared" si="100"/>
        <v/>
      </c>
      <c r="FJ47" s="73" t="str">
        <f t="shared" si="100"/>
        <v/>
      </c>
      <c r="FK47" s="73" t="str">
        <f t="shared" si="100"/>
        <v/>
      </c>
      <c r="FL47" s="73" t="str">
        <f t="shared" si="100"/>
        <v/>
      </c>
      <c r="FM47" s="73" t="str">
        <f t="shared" si="100"/>
        <v/>
      </c>
      <c r="FN47" s="73" t="str">
        <f t="shared" si="100"/>
        <v/>
      </c>
      <c r="FO47" s="73" t="str">
        <f t="shared" si="100"/>
        <v/>
      </c>
      <c r="FP47" s="73" t="str">
        <f t="shared" si="100"/>
        <v/>
      </c>
      <c r="FQ47" s="73" t="str">
        <f t="shared" si="100"/>
        <v/>
      </c>
      <c r="FR47" s="73" t="str">
        <f t="shared" si="100"/>
        <v/>
      </c>
      <c r="FS47" s="73" t="str">
        <f t="shared" si="100"/>
        <v/>
      </c>
      <c r="FT47" s="73" t="str">
        <f t="shared" si="100"/>
        <v/>
      </c>
      <c r="FU47" s="73" t="str">
        <f t="shared" si="100"/>
        <v/>
      </c>
      <c r="FV47" s="73" t="str">
        <f t="shared" si="100"/>
        <v/>
      </c>
      <c r="FW47" s="73" t="str">
        <f t="shared" si="100"/>
        <v/>
      </c>
      <c r="FX47" s="73" t="str">
        <f t="shared" si="100"/>
        <v/>
      </c>
      <c r="FY47" s="73" t="str">
        <f t="shared" si="100"/>
        <v/>
      </c>
      <c r="FZ47" s="73" t="str">
        <f t="shared" si="100"/>
        <v/>
      </c>
      <c r="GA47" s="73" t="str">
        <f t="shared" si="100"/>
        <v/>
      </c>
      <c r="GB47" s="73" t="str">
        <f t="shared" si="100"/>
        <v/>
      </c>
      <c r="GC47" s="73" t="str">
        <f t="shared" si="100"/>
        <v/>
      </c>
      <c r="GD47" s="73" t="str">
        <f t="shared" si="100"/>
        <v/>
      </c>
      <c r="GE47" s="73" t="str">
        <f t="shared" si="100"/>
        <v/>
      </c>
      <c r="GF47" s="73" t="str">
        <f t="shared" si="100"/>
        <v/>
      </c>
      <c r="GG47" s="73" t="str">
        <f t="shared" si="100"/>
        <v/>
      </c>
      <c r="GH47" s="73" t="str">
        <f t="shared" si="100"/>
        <v/>
      </c>
      <c r="GI47" s="73" t="str">
        <f t="shared" si="100"/>
        <v/>
      </c>
      <c r="GJ47" s="73" t="str">
        <f t="shared" si="100"/>
        <v/>
      </c>
      <c r="GK47" s="73" t="str">
        <f t="shared" si="100"/>
        <v/>
      </c>
      <c r="GL47" s="73" t="str">
        <f t="shared" si="100"/>
        <v/>
      </c>
      <c r="GM47" s="73" t="str">
        <f t="shared" si="100"/>
        <v/>
      </c>
      <c r="GN47" s="73" t="str">
        <f t="shared" si="100"/>
        <v/>
      </c>
      <c r="GO47" s="73" t="str">
        <f t="shared" si="100"/>
        <v/>
      </c>
      <c r="GP47" s="73" t="str">
        <f t="shared" ref="GP47:JA47" si="101">IFERROR(GP32/GP25,"")</f>
        <v/>
      </c>
      <c r="GQ47" s="73" t="str">
        <f t="shared" si="101"/>
        <v/>
      </c>
      <c r="GR47" s="73" t="str">
        <f t="shared" si="101"/>
        <v/>
      </c>
      <c r="GS47" s="73" t="str">
        <f t="shared" si="101"/>
        <v/>
      </c>
      <c r="GT47" s="73" t="str">
        <f t="shared" si="101"/>
        <v/>
      </c>
      <c r="GU47" s="73" t="str">
        <f t="shared" si="101"/>
        <v/>
      </c>
      <c r="GV47" s="73" t="str">
        <f t="shared" si="101"/>
        <v/>
      </c>
      <c r="GW47" s="73" t="str">
        <f t="shared" si="101"/>
        <v/>
      </c>
      <c r="GX47" s="73" t="str">
        <f t="shared" si="101"/>
        <v/>
      </c>
      <c r="GY47" s="73" t="str">
        <f t="shared" si="101"/>
        <v/>
      </c>
      <c r="GZ47" s="73" t="str">
        <f t="shared" si="101"/>
        <v/>
      </c>
      <c r="HA47" s="73" t="str">
        <f t="shared" si="101"/>
        <v/>
      </c>
      <c r="HB47" s="73" t="str">
        <f t="shared" si="101"/>
        <v/>
      </c>
      <c r="HC47" s="73" t="str">
        <f t="shared" si="101"/>
        <v/>
      </c>
      <c r="HD47" s="73" t="str">
        <f t="shared" si="101"/>
        <v/>
      </c>
      <c r="HE47" s="73" t="str">
        <f t="shared" si="101"/>
        <v/>
      </c>
      <c r="HF47" s="73" t="str">
        <f t="shared" si="101"/>
        <v/>
      </c>
      <c r="HG47" s="73" t="str">
        <f t="shared" si="101"/>
        <v/>
      </c>
      <c r="HH47" s="73" t="str">
        <f t="shared" si="101"/>
        <v/>
      </c>
      <c r="HI47" s="73" t="str">
        <f t="shared" si="101"/>
        <v/>
      </c>
      <c r="HJ47" s="73" t="str">
        <f t="shared" si="101"/>
        <v/>
      </c>
      <c r="HK47" s="73" t="str">
        <f t="shared" si="101"/>
        <v/>
      </c>
      <c r="HL47" s="73" t="str">
        <f t="shared" si="101"/>
        <v/>
      </c>
      <c r="HM47" s="73" t="str">
        <f t="shared" si="101"/>
        <v/>
      </c>
      <c r="HN47" s="73" t="str">
        <f t="shared" si="101"/>
        <v/>
      </c>
      <c r="HO47" s="73" t="str">
        <f t="shared" si="101"/>
        <v/>
      </c>
      <c r="HP47" s="73" t="str">
        <f t="shared" si="101"/>
        <v/>
      </c>
      <c r="HQ47" s="73" t="str">
        <f t="shared" si="101"/>
        <v/>
      </c>
      <c r="HR47" s="73" t="str">
        <f t="shared" si="101"/>
        <v/>
      </c>
      <c r="HS47" s="73" t="str">
        <f t="shared" si="101"/>
        <v/>
      </c>
      <c r="HT47" s="73" t="str">
        <f t="shared" si="101"/>
        <v/>
      </c>
      <c r="HU47" s="73" t="str">
        <f t="shared" si="101"/>
        <v/>
      </c>
      <c r="HV47" s="73" t="str">
        <f t="shared" si="101"/>
        <v/>
      </c>
      <c r="HW47" s="73" t="str">
        <f t="shared" si="101"/>
        <v/>
      </c>
      <c r="HX47" s="73" t="str">
        <f t="shared" si="101"/>
        <v/>
      </c>
      <c r="HY47" s="73" t="str">
        <f t="shared" si="101"/>
        <v/>
      </c>
      <c r="HZ47" s="73" t="str">
        <f t="shared" si="101"/>
        <v/>
      </c>
      <c r="IA47" s="73" t="str">
        <f t="shared" si="101"/>
        <v/>
      </c>
      <c r="IB47" s="73" t="str">
        <f t="shared" si="101"/>
        <v/>
      </c>
      <c r="IC47" s="73" t="str">
        <f t="shared" si="101"/>
        <v/>
      </c>
      <c r="ID47" s="73" t="str">
        <f t="shared" si="101"/>
        <v/>
      </c>
      <c r="IE47" s="73" t="str">
        <f t="shared" si="101"/>
        <v/>
      </c>
      <c r="IF47" s="73" t="str">
        <f t="shared" si="101"/>
        <v/>
      </c>
      <c r="IG47" s="73" t="str">
        <f t="shared" si="101"/>
        <v/>
      </c>
      <c r="IH47" s="73" t="str">
        <f t="shared" si="101"/>
        <v/>
      </c>
      <c r="II47" s="73" t="str">
        <f t="shared" si="101"/>
        <v/>
      </c>
      <c r="IJ47" s="73" t="str">
        <f t="shared" si="101"/>
        <v/>
      </c>
      <c r="IK47" s="73" t="str">
        <f t="shared" si="101"/>
        <v/>
      </c>
      <c r="IL47" s="73" t="str">
        <f t="shared" si="101"/>
        <v/>
      </c>
      <c r="IM47" s="73" t="str">
        <f t="shared" si="101"/>
        <v/>
      </c>
      <c r="IN47" s="73" t="str">
        <f t="shared" si="101"/>
        <v/>
      </c>
      <c r="IO47" s="73" t="str">
        <f t="shared" si="101"/>
        <v/>
      </c>
      <c r="IP47" s="73" t="str">
        <f t="shared" si="101"/>
        <v/>
      </c>
      <c r="IQ47" s="73" t="str">
        <f t="shared" si="101"/>
        <v/>
      </c>
      <c r="IR47" s="73" t="str">
        <f t="shared" si="101"/>
        <v/>
      </c>
      <c r="IS47" s="73" t="str">
        <f t="shared" si="101"/>
        <v/>
      </c>
      <c r="IT47" s="73" t="str">
        <f t="shared" si="101"/>
        <v/>
      </c>
      <c r="IU47" s="73" t="str">
        <f t="shared" si="101"/>
        <v/>
      </c>
      <c r="IV47" s="73" t="str">
        <f t="shared" si="101"/>
        <v/>
      </c>
      <c r="IW47" s="73" t="str">
        <f t="shared" si="101"/>
        <v/>
      </c>
      <c r="IX47" s="73" t="str">
        <f t="shared" si="101"/>
        <v/>
      </c>
      <c r="IY47" s="73" t="str">
        <f t="shared" si="101"/>
        <v/>
      </c>
      <c r="IZ47" s="73" t="str">
        <f t="shared" si="101"/>
        <v/>
      </c>
      <c r="JA47" s="73" t="str">
        <f t="shared" si="101"/>
        <v/>
      </c>
      <c r="JB47" s="73" t="str">
        <f t="shared" ref="JB47:LM47" si="102">IFERROR(JB32/JB25,"")</f>
        <v/>
      </c>
      <c r="JC47" s="73" t="str">
        <f t="shared" si="102"/>
        <v/>
      </c>
      <c r="JD47" s="73" t="str">
        <f t="shared" si="102"/>
        <v/>
      </c>
      <c r="JE47" s="73" t="str">
        <f t="shared" si="102"/>
        <v/>
      </c>
      <c r="JF47" s="73" t="str">
        <f t="shared" si="102"/>
        <v/>
      </c>
      <c r="JG47" s="73" t="str">
        <f t="shared" si="102"/>
        <v/>
      </c>
      <c r="JH47" s="73" t="str">
        <f t="shared" si="102"/>
        <v/>
      </c>
      <c r="JI47" s="73" t="str">
        <f t="shared" si="102"/>
        <v/>
      </c>
      <c r="JJ47" s="73" t="str">
        <f t="shared" si="102"/>
        <v/>
      </c>
      <c r="JK47" s="73" t="str">
        <f t="shared" si="102"/>
        <v/>
      </c>
      <c r="JL47" s="73" t="str">
        <f t="shared" si="102"/>
        <v/>
      </c>
      <c r="JM47" s="73" t="str">
        <f t="shared" si="102"/>
        <v/>
      </c>
      <c r="JN47" s="73" t="str">
        <f t="shared" si="102"/>
        <v/>
      </c>
      <c r="JO47" s="73" t="str">
        <f t="shared" si="102"/>
        <v/>
      </c>
      <c r="JP47" s="73" t="str">
        <f t="shared" si="102"/>
        <v/>
      </c>
      <c r="JQ47" s="73" t="str">
        <f t="shared" si="102"/>
        <v/>
      </c>
      <c r="JR47" s="73" t="str">
        <f t="shared" si="102"/>
        <v/>
      </c>
      <c r="JS47" s="73" t="str">
        <f t="shared" si="102"/>
        <v/>
      </c>
      <c r="JT47" s="73" t="str">
        <f t="shared" si="102"/>
        <v/>
      </c>
      <c r="JU47" s="73" t="str">
        <f t="shared" si="102"/>
        <v/>
      </c>
      <c r="JV47" s="73" t="str">
        <f t="shared" si="102"/>
        <v/>
      </c>
      <c r="JW47" s="73" t="str">
        <f t="shared" si="102"/>
        <v/>
      </c>
      <c r="JX47" s="73" t="str">
        <f t="shared" si="102"/>
        <v/>
      </c>
      <c r="JY47" s="73" t="str">
        <f t="shared" si="102"/>
        <v/>
      </c>
      <c r="JZ47" s="73" t="str">
        <f t="shared" si="102"/>
        <v/>
      </c>
      <c r="KA47" s="73" t="str">
        <f t="shared" si="102"/>
        <v/>
      </c>
      <c r="KB47" s="73" t="str">
        <f t="shared" si="102"/>
        <v/>
      </c>
      <c r="KC47" s="73" t="str">
        <f t="shared" si="102"/>
        <v/>
      </c>
      <c r="KD47" s="73" t="str">
        <f t="shared" si="102"/>
        <v/>
      </c>
      <c r="KE47" s="73" t="str">
        <f t="shared" si="102"/>
        <v/>
      </c>
      <c r="KF47" s="73" t="str">
        <f t="shared" si="102"/>
        <v/>
      </c>
      <c r="KG47" s="73" t="str">
        <f t="shared" si="102"/>
        <v/>
      </c>
      <c r="KH47" s="73" t="str">
        <f t="shared" si="102"/>
        <v/>
      </c>
      <c r="KI47" s="73" t="str">
        <f t="shared" si="102"/>
        <v/>
      </c>
      <c r="KJ47" s="73" t="str">
        <f t="shared" si="102"/>
        <v/>
      </c>
      <c r="KK47" s="73" t="str">
        <f t="shared" si="102"/>
        <v/>
      </c>
      <c r="KL47" s="73" t="str">
        <f t="shared" si="102"/>
        <v/>
      </c>
      <c r="KM47" s="73" t="str">
        <f t="shared" si="102"/>
        <v/>
      </c>
      <c r="KN47" s="73" t="str">
        <f t="shared" si="102"/>
        <v/>
      </c>
      <c r="KO47" s="73" t="str">
        <f t="shared" si="102"/>
        <v/>
      </c>
      <c r="KP47" s="73" t="str">
        <f t="shared" si="102"/>
        <v/>
      </c>
      <c r="KQ47" s="73" t="str">
        <f t="shared" si="102"/>
        <v/>
      </c>
      <c r="KR47" s="73" t="str">
        <f t="shared" si="102"/>
        <v/>
      </c>
      <c r="KS47" s="73" t="str">
        <f t="shared" si="102"/>
        <v/>
      </c>
      <c r="KT47" s="73" t="str">
        <f t="shared" si="102"/>
        <v/>
      </c>
      <c r="KU47" s="73" t="str">
        <f t="shared" si="102"/>
        <v/>
      </c>
      <c r="KV47" s="73" t="str">
        <f t="shared" si="102"/>
        <v/>
      </c>
      <c r="KW47" s="73" t="str">
        <f t="shared" si="102"/>
        <v/>
      </c>
      <c r="KX47" s="73" t="str">
        <f t="shared" si="102"/>
        <v/>
      </c>
      <c r="KY47" s="73" t="str">
        <f t="shared" si="102"/>
        <v/>
      </c>
      <c r="KZ47" s="73" t="str">
        <f t="shared" si="102"/>
        <v/>
      </c>
      <c r="LA47" s="73" t="str">
        <f t="shared" si="102"/>
        <v/>
      </c>
      <c r="LB47" s="73" t="str">
        <f t="shared" si="102"/>
        <v/>
      </c>
      <c r="LC47" s="73" t="str">
        <f t="shared" si="102"/>
        <v/>
      </c>
      <c r="LD47" s="73" t="str">
        <f t="shared" si="102"/>
        <v/>
      </c>
      <c r="LE47" s="73" t="str">
        <f t="shared" si="102"/>
        <v/>
      </c>
      <c r="LF47" s="73" t="str">
        <f t="shared" si="102"/>
        <v/>
      </c>
      <c r="LG47" s="73" t="str">
        <f t="shared" si="102"/>
        <v/>
      </c>
      <c r="LH47" s="73" t="str">
        <f t="shared" si="102"/>
        <v/>
      </c>
      <c r="LI47" s="73" t="str">
        <f t="shared" si="102"/>
        <v/>
      </c>
      <c r="LJ47" s="73" t="str">
        <f t="shared" si="102"/>
        <v/>
      </c>
      <c r="LK47" s="73" t="str">
        <f t="shared" si="102"/>
        <v/>
      </c>
      <c r="LL47" s="73" t="str">
        <f t="shared" si="102"/>
        <v/>
      </c>
      <c r="LM47" s="73" t="str">
        <f t="shared" si="102"/>
        <v/>
      </c>
      <c r="LN47" s="73" t="str">
        <f t="shared" ref="LN47:ND47" si="103">IFERROR(LN32/LN25,"")</f>
        <v/>
      </c>
      <c r="LO47" s="73" t="str">
        <f t="shared" si="103"/>
        <v/>
      </c>
      <c r="LP47" s="73" t="str">
        <f t="shared" si="103"/>
        <v/>
      </c>
      <c r="LQ47" s="73" t="str">
        <f t="shared" si="103"/>
        <v/>
      </c>
      <c r="LR47" s="73" t="str">
        <f t="shared" si="103"/>
        <v/>
      </c>
      <c r="LS47" s="73" t="str">
        <f t="shared" si="103"/>
        <v/>
      </c>
      <c r="LT47" s="73" t="str">
        <f t="shared" si="103"/>
        <v/>
      </c>
      <c r="LU47" s="73" t="str">
        <f t="shared" si="103"/>
        <v/>
      </c>
      <c r="LV47" s="73" t="str">
        <f t="shared" si="103"/>
        <v/>
      </c>
      <c r="LW47" s="73" t="str">
        <f t="shared" si="103"/>
        <v/>
      </c>
      <c r="LX47" s="73" t="str">
        <f t="shared" si="103"/>
        <v/>
      </c>
      <c r="LY47" s="73" t="str">
        <f t="shared" si="103"/>
        <v/>
      </c>
      <c r="LZ47" s="73" t="str">
        <f t="shared" si="103"/>
        <v/>
      </c>
      <c r="MA47" s="73" t="str">
        <f t="shared" si="103"/>
        <v/>
      </c>
      <c r="MB47" s="73" t="str">
        <f t="shared" si="103"/>
        <v/>
      </c>
      <c r="MC47" s="73" t="str">
        <f t="shared" si="103"/>
        <v/>
      </c>
      <c r="MD47" s="73" t="str">
        <f t="shared" si="103"/>
        <v/>
      </c>
      <c r="ME47" s="73" t="str">
        <f t="shared" si="103"/>
        <v/>
      </c>
      <c r="MF47" s="73" t="str">
        <f t="shared" si="103"/>
        <v/>
      </c>
      <c r="MG47" s="73" t="str">
        <f t="shared" si="103"/>
        <v/>
      </c>
      <c r="MH47" s="73" t="str">
        <f t="shared" si="103"/>
        <v/>
      </c>
      <c r="MI47" s="73" t="str">
        <f t="shared" si="103"/>
        <v/>
      </c>
      <c r="MJ47" s="73" t="str">
        <f t="shared" si="103"/>
        <v/>
      </c>
      <c r="MK47" s="73" t="str">
        <f t="shared" si="103"/>
        <v/>
      </c>
      <c r="ML47" s="73" t="str">
        <f t="shared" si="103"/>
        <v/>
      </c>
      <c r="MM47" s="73" t="str">
        <f t="shared" si="103"/>
        <v/>
      </c>
      <c r="MN47" s="73" t="str">
        <f t="shared" si="103"/>
        <v/>
      </c>
      <c r="MO47" s="73" t="str">
        <f t="shared" si="103"/>
        <v/>
      </c>
      <c r="MP47" s="73" t="str">
        <f t="shared" si="103"/>
        <v/>
      </c>
      <c r="MQ47" s="73" t="str">
        <f t="shared" si="103"/>
        <v/>
      </c>
      <c r="MR47" s="73" t="str">
        <f t="shared" si="103"/>
        <v/>
      </c>
      <c r="MS47" s="73" t="str">
        <f t="shared" si="103"/>
        <v/>
      </c>
      <c r="MT47" s="73" t="str">
        <f t="shared" si="103"/>
        <v/>
      </c>
      <c r="MU47" s="73" t="str">
        <f t="shared" si="103"/>
        <v/>
      </c>
      <c r="MV47" s="73" t="str">
        <f t="shared" si="103"/>
        <v/>
      </c>
      <c r="MW47" s="73" t="str">
        <f t="shared" si="103"/>
        <v/>
      </c>
      <c r="MX47" s="73" t="str">
        <f t="shared" si="103"/>
        <v/>
      </c>
      <c r="MY47" s="73" t="str">
        <f t="shared" si="103"/>
        <v/>
      </c>
      <c r="MZ47" s="73" t="str">
        <f t="shared" si="103"/>
        <v/>
      </c>
      <c r="NA47" s="73" t="str">
        <f t="shared" si="103"/>
        <v/>
      </c>
      <c r="NB47" s="73" t="str">
        <f t="shared" si="103"/>
        <v/>
      </c>
      <c r="NC47" s="73" t="str">
        <f t="shared" si="103"/>
        <v/>
      </c>
      <c r="ND47" s="73" t="str">
        <f t="shared" si="103"/>
        <v/>
      </c>
    </row>
    <row r="48" spans="1:368" x14ac:dyDescent="0.35">
      <c r="A48" s="72" t="s">
        <v>12</v>
      </c>
      <c r="D48" s="73"/>
      <c r="E48" s="73" t="str">
        <f>IFERROR((E32+E33)/E25,"")</f>
        <v/>
      </c>
      <c r="F48" s="73" t="str">
        <f t="shared" ref="F48:BQ48" si="104">IFERROR((F32+F33)/F25,"")</f>
        <v/>
      </c>
      <c r="G48" s="73" t="str">
        <f t="shared" si="104"/>
        <v/>
      </c>
      <c r="H48" s="73" t="str">
        <f t="shared" si="104"/>
        <v/>
      </c>
      <c r="I48" s="73" t="str">
        <f t="shared" si="104"/>
        <v/>
      </c>
      <c r="J48" s="73" t="str">
        <f t="shared" si="104"/>
        <v/>
      </c>
      <c r="K48" s="73" t="str">
        <f t="shared" si="104"/>
        <v/>
      </c>
      <c r="L48" s="73" t="str">
        <f t="shared" si="104"/>
        <v/>
      </c>
      <c r="M48" s="73" t="str">
        <f t="shared" si="104"/>
        <v/>
      </c>
      <c r="N48" s="73" t="str">
        <f t="shared" si="104"/>
        <v/>
      </c>
      <c r="O48" s="73" t="str">
        <f t="shared" si="104"/>
        <v/>
      </c>
      <c r="P48" s="73" t="str">
        <f t="shared" si="104"/>
        <v/>
      </c>
      <c r="Q48" s="73" t="str">
        <f t="shared" si="104"/>
        <v/>
      </c>
      <c r="R48" s="73" t="str">
        <f t="shared" si="104"/>
        <v/>
      </c>
      <c r="S48" s="73" t="str">
        <f t="shared" si="104"/>
        <v/>
      </c>
      <c r="T48" s="73" t="str">
        <f t="shared" si="104"/>
        <v/>
      </c>
      <c r="U48" s="73" t="str">
        <f t="shared" si="104"/>
        <v/>
      </c>
      <c r="V48" s="73" t="str">
        <f t="shared" si="104"/>
        <v/>
      </c>
      <c r="W48" s="73" t="str">
        <f t="shared" si="104"/>
        <v/>
      </c>
      <c r="X48" s="73" t="str">
        <f t="shared" si="104"/>
        <v/>
      </c>
      <c r="Y48" s="73" t="str">
        <f t="shared" si="104"/>
        <v/>
      </c>
      <c r="Z48" s="73" t="str">
        <f t="shared" si="104"/>
        <v/>
      </c>
      <c r="AA48" s="73" t="str">
        <f t="shared" si="104"/>
        <v/>
      </c>
      <c r="AB48" s="73" t="str">
        <f t="shared" si="104"/>
        <v/>
      </c>
      <c r="AC48" s="73" t="str">
        <f t="shared" si="104"/>
        <v/>
      </c>
      <c r="AD48" s="73" t="str">
        <f t="shared" si="104"/>
        <v/>
      </c>
      <c r="AE48" s="73" t="str">
        <f t="shared" si="104"/>
        <v/>
      </c>
      <c r="AF48" s="73" t="str">
        <f t="shared" si="104"/>
        <v/>
      </c>
      <c r="AG48" s="73" t="str">
        <f t="shared" si="104"/>
        <v/>
      </c>
      <c r="AH48" s="73" t="str">
        <f t="shared" si="104"/>
        <v/>
      </c>
      <c r="AI48" s="73" t="str">
        <f t="shared" si="104"/>
        <v/>
      </c>
      <c r="AJ48" s="73" t="str">
        <f t="shared" si="104"/>
        <v/>
      </c>
      <c r="AK48" s="73" t="str">
        <f t="shared" si="104"/>
        <v/>
      </c>
      <c r="AL48" s="73" t="str">
        <f t="shared" si="104"/>
        <v/>
      </c>
      <c r="AM48" s="73" t="str">
        <f t="shared" si="104"/>
        <v/>
      </c>
      <c r="AN48" s="73" t="str">
        <f t="shared" si="104"/>
        <v/>
      </c>
      <c r="AO48" s="73" t="str">
        <f t="shared" si="104"/>
        <v/>
      </c>
      <c r="AP48" s="73" t="str">
        <f t="shared" si="104"/>
        <v/>
      </c>
      <c r="AQ48" s="73" t="str">
        <f t="shared" si="104"/>
        <v/>
      </c>
      <c r="AR48" s="73" t="str">
        <f t="shared" si="104"/>
        <v/>
      </c>
      <c r="AS48" s="73" t="str">
        <f t="shared" si="104"/>
        <v/>
      </c>
      <c r="AT48" s="73" t="str">
        <f t="shared" si="104"/>
        <v/>
      </c>
      <c r="AU48" s="73" t="str">
        <f t="shared" si="104"/>
        <v/>
      </c>
      <c r="AV48" s="73" t="str">
        <f t="shared" si="104"/>
        <v/>
      </c>
      <c r="AW48" s="73" t="str">
        <f t="shared" si="104"/>
        <v/>
      </c>
      <c r="AX48" s="73" t="str">
        <f t="shared" si="104"/>
        <v/>
      </c>
      <c r="AY48" s="73" t="str">
        <f t="shared" si="104"/>
        <v/>
      </c>
      <c r="AZ48" s="73" t="str">
        <f t="shared" si="104"/>
        <v/>
      </c>
      <c r="BA48" s="73" t="str">
        <f t="shared" si="104"/>
        <v/>
      </c>
      <c r="BB48" s="73" t="str">
        <f t="shared" si="104"/>
        <v/>
      </c>
      <c r="BC48" s="73" t="str">
        <f t="shared" si="104"/>
        <v/>
      </c>
      <c r="BD48" s="73" t="str">
        <f t="shared" si="104"/>
        <v/>
      </c>
      <c r="BE48" s="73" t="str">
        <f t="shared" si="104"/>
        <v/>
      </c>
      <c r="BF48" s="73" t="str">
        <f t="shared" si="104"/>
        <v/>
      </c>
      <c r="BG48" s="73" t="str">
        <f t="shared" si="104"/>
        <v/>
      </c>
      <c r="BH48" s="73" t="str">
        <f t="shared" si="104"/>
        <v/>
      </c>
      <c r="BI48" s="73" t="str">
        <f t="shared" si="104"/>
        <v/>
      </c>
      <c r="BJ48" s="73" t="str">
        <f t="shared" si="104"/>
        <v/>
      </c>
      <c r="BK48" s="73" t="str">
        <f t="shared" si="104"/>
        <v/>
      </c>
      <c r="BL48" s="73" t="str">
        <f t="shared" si="104"/>
        <v/>
      </c>
      <c r="BM48" s="73" t="str">
        <f t="shared" si="104"/>
        <v/>
      </c>
      <c r="BN48" s="73" t="str">
        <f t="shared" si="104"/>
        <v/>
      </c>
      <c r="BO48" s="73" t="str">
        <f t="shared" si="104"/>
        <v/>
      </c>
      <c r="BP48" s="73" t="str">
        <f t="shared" si="104"/>
        <v/>
      </c>
      <c r="BQ48" s="73" t="str">
        <f t="shared" si="104"/>
        <v/>
      </c>
      <c r="BR48" s="73" t="str">
        <f t="shared" ref="BR48:EC48" si="105">IFERROR((BR32+BR33)/BR25,"")</f>
        <v/>
      </c>
      <c r="BS48" s="73" t="str">
        <f t="shared" si="105"/>
        <v/>
      </c>
      <c r="BT48" s="73" t="str">
        <f t="shared" si="105"/>
        <v/>
      </c>
      <c r="BU48" s="73" t="str">
        <f t="shared" si="105"/>
        <v/>
      </c>
      <c r="BV48" s="73" t="str">
        <f t="shared" si="105"/>
        <v/>
      </c>
      <c r="BW48" s="73" t="str">
        <f t="shared" si="105"/>
        <v/>
      </c>
      <c r="BX48" s="73" t="str">
        <f t="shared" si="105"/>
        <v/>
      </c>
      <c r="BY48" s="73" t="str">
        <f t="shared" si="105"/>
        <v/>
      </c>
      <c r="BZ48" s="73" t="str">
        <f t="shared" si="105"/>
        <v/>
      </c>
      <c r="CA48" s="73" t="str">
        <f t="shared" si="105"/>
        <v/>
      </c>
      <c r="CB48" s="73" t="str">
        <f t="shared" si="105"/>
        <v/>
      </c>
      <c r="CC48" s="73" t="str">
        <f t="shared" si="105"/>
        <v/>
      </c>
      <c r="CD48" s="73" t="str">
        <f t="shared" si="105"/>
        <v/>
      </c>
      <c r="CE48" s="73" t="str">
        <f t="shared" si="105"/>
        <v/>
      </c>
      <c r="CF48" s="73" t="str">
        <f t="shared" si="105"/>
        <v/>
      </c>
      <c r="CG48" s="73" t="str">
        <f t="shared" si="105"/>
        <v/>
      </c>
      <c r="CH48" s="73" t="str">
        <f t="shared" si="105"/>
        <v/>
      </c>
      <c r="CI48" s="73" t="str">
        <f t="shared" si="105"/>
        <v/>
      </c>
      <c r="CJ48" s="73" t="str">
        <f t="shared" si="105"/>
        <v/>
      </c>
      <c r="CK48" s="73" t="str">
        <f t="shared" si="105"/>
        <v/>
      </c>
      <c r="CL48" s="73" t="str">
        <f t="shared" si="105"/>
        <v/>
      </c>
      <c r="CM48" s="73" t="str">
        <f t="shared" si="105"/>
        <v/>
      </c>
      <c r="CN48" s="73" t="str">
        <f t="shared" si="105"/>
        <v/>
      </c>
      <c r="CO48" s="73" t="str">
        <f t="shared" si="105"/>
        <v/>
      </c>
      <c r="CP48" s="73" t="str">
        <f t="shared" si="105"/>
        <v/>
      </c>
      <c r="CQ48" s="73" t="str">
        <f t="shared" si="105"/>
        <v/>
      </c>
      <c r="CR48" s="73" t="str">
        <f t="shared" si="105"/>
        <v/>
      </c>
      <c r="CS48" s="73" t="str">
        <f t="shared" si="105"/>
        <v/>
      </c>
      <c r="CT48" s="73" t="str">
        <f t="shared" si="105"/>
        <v/>
      </c>
      <c r="CU48" s="73" t="str">
        <f t="shared" si="105"/>
        <v/>
      </c>
      <c r="CV48" s="73" t="str">
        <f t="shared" si="105"/>
        <v/>
      </c>
      <c r="CW48" s="73" t="str">
        <f t="shared" si="105"/>
        <v/>
      </c>
      <c r="CX48" s="73" t="str">
        <f t="shared" si="105"/>
        <v/>
      </c>
      <c r="CY48" s="73" t="str">
        <f t="shared" si="105"/>
        <v/>
      </c>
      <c r="CZ48" s="73" t="str">
        <f t="shared" si="105"/>
        <v/>
      </c>
      <c r="DA48" s="73" t="str">
        <f t="shared" si="105"/>
        <v/>
      </c>
      <c r="DB48" s="73" t="str">
        <f t="shared" si="105"/>
        <v/>
      </c>
      <c r="DC48" s="73" t="str">
        <f t="shared" si="105"/>
        <v/>
      </c>
      <c r="DD48" s="73" t="str">
        <f t="shared" si="105"/>
        <v/>
      </c>
      <c r="DE48" s="73" t="str">
        <f t="shared" si="105"/>
        <v/>
      </c>
      <c r="DF48" s="73" t="str">
        <f t="shared" si="105"/>
        <v/>
      </c>
      <c r="DG48" s="73" t="str">
        <f t="shared" si="105"/>
        <v/>
      </c>
      <c r="DH48" s="73" t="str">
        <f t="shared" si="105"/>
        <v/>
      </c>
      <c r="DI48" s="73" t="str">
        <f t="shared" si="105"/>
        <v/>
      </c>
      <c r="DJ48" s="73" t="str">
        <f t="shared" si="105"/>
        <v/>
      </c>
      <c r="DK48" s="73" t="str">
        <f t="shared" si="105"/>
        <v/>
      </c>
      <c r="DL48" s="73" t="str">
        <f t="shared" si="105"/>
        <v/>
      </c>
      <c r="DM48" s="73" t="str">
        <f t="shared" si="105"/>
        <v/>
      </c>
      <c r="DN48" s="73" t="str">
        <f t="shared" si="105"/>
        <v/>
      </c>
      <c r="DO48" s="73" t="str">
        <f t="shared" si="105"/>
        <v/>
      </c>
      <c r="DP48" s="73" t="str">
        <f t="shared" si="105"/>
        <v/>
      </c>
      <c r="DQ48" s="73" t="str">
        <f t="shared" si="105"/>
        <v/>
      </c>
      <c r="DR48" s="73" t="str">
        <f t="shared" si="105"/>
        <v/>
      </c>
      <c r="DS48" s="73" t="str">
        <f t="shared" si="105"/>
        <v/>
      </c>
      <c r="DT48" s="73" t="str">
        <f t="shared" si="105"/>
        <v/>
      </c>
      <c r="DU48" s="73" t="str">
        <f t="shared" si="105"/>
        <v/>
      </c>
      <c r="DV48" s="73" t="str">
        <f t="shared" si="105"/>
        <v/>
      </c>
      <c r="DW48" s="73" t="str">
        <f t="shared" si="105"/>
        <v/>
      </c>
      <c r="DX48" s="73" t="str">
        <f t="shared" si="105"/>
        <v/>
      </c>
      <c r="DY48" s="73" t="str">
        <f t="shared" si="105"/>
        <v/>
      </c>
      <c r="DZ48" s="73" t="str">
        <f t="shared" si="105"/>
        <v/>
      </c>
      <c r="EA48" s="73" t="str">
        <f t="shared" si="105"/>
        <v/>
      </c>
      <c r="EB48" s="73" t="str">
        <f t="shared" si="105"/>
        <v/>
      </c>
      <c r="EC48" s="73" t="str">
        <f t="shared" si="105"/>
        <v/>
      </c>
      <c r="ED48" s="73" t="str">
        <f t="shared" ref="ED48:GO48" si="106">IFERROR((ED32+ED33)/ED25,"")</f>
        <v/>
      </c>
      <c r="EE48" s="73" t="str">
        <f t="shared" si="106"/>
        <v/>
      </c>
      <c r="EF48" s="73" t="str">
        <f t="shared" si="106"/>
        <v/>
      </c>
      <c r="EG48" s="73" t="str">
        <f t="shared" si="106"/>
        <v/>
      </c>
      <c r="EH48" s="73" t="str">
        <f t="shared" si="106"/>
        <v/>
      </c>
      <c r="EI48" s="73" t="str">
        <f t="shared" si="106"/>
        <v/>
      </c>
      <c r="EJ48" s="73" t="str">
        <f t="shared" si="106"/>
        <v/>
      </c>
      <c r="EK48" s="73" t="str">
        <f t="shared" si="106"/>
        <v/>
      </c>
      <c r="EL48" s="73" t="str">
        <f t="shared" si="106"/>
        <v/>
      </c>
      <c r="EM48" s="73" t="str">
        <f t="shared" si="106"/>
        <v/>
      </c>
      <c r="EN48" s="73" t="str">
        <f t="shared" si="106"/>
        <v/>
      </c>
      <c r="EO48" s="73" t="str">
        <f t="shared" si="106"/>
        <v/>
      </c>
      <c r="EP48" s="73" t="str">
        <f t="shared" si="106"/>
        <v/>
      </c>
      <c r="EQ48" s="73" t="str">
        <f t="shared" si="106"/>
        <v/>
      </c>
      <c r="ER48" s="73" t="str">
        <f t="shared" si="106"/>
        <v/>
      </c>
      <c r="ES48" s="73" t="str">
        <f t="shared" si="106"/>
        <v/>
      </c>
      <c r="ET48" s="73" t="str">
        <f t="shared" si="106"/>
        <v/>
      </c>
      <c r="EU48" s="73" t="str">
        <f t="shared" si="106"/>
        <v/>
      </c>
      <c r="EV48" s="73" t="str">
        <f t="shared" si="106"/>
        <v/>
      </c>
      <c r="EW48" s="73" t="str">
        <f t="shared" si="106"/>
        <v/>
      </c>
      <c r="EX48" s="73" t="str">
        <f t="shared" si="106"/>
        <v/>
      </c>
      <c r="EY48" s="73" t="str">
        <f t="shared" si="106"/>
        <v/>
      </c>
      <c r="EZ48" s="73" t="str">
        <f t="shared" si="106"/>
        <v/>
      </c>
      <c r="FA48" s="73" t="str">
        <f t="shared" si="106"/>
        <v/>
      </c>
      <c r="FB48" s="73" t="str">
        <f t="shared" si="106"/>
        <v/>
      </c>
      <c r="FC48" s="73" t="str">
        <f t="shared" si="106"/>
        <v/>
      </c>
      <c r="FD48" s="73" t="str">
        <f t="shared" si="106"/>
        <v/>
      </c>
      <c r="FE48" s="73" t="str">
        <f t="shared" si="106"/>
        <v/>
      </c>
      <c r="FF48" s="73" t="str">
        <f t="shared" si="106"/>
        <v/>
      </c>
      <c r="FG48" s="73" t="str">
        <f t="shared" si="106"/>
        <v/>
      </c>
      <c r="FH48" s="73" t="str">
        <f t="shared" si="106"/>
        <v/>
      </c>
      <c r="FI48" s="73" t="str">
        <f t="shared" si="106"/>
        <v/>
      </c>
      <c r="FJ48" s="73" t="str">
        <f t="shared" si="106"/>
        <v/>
      </c>
      <c r="FK48" s="73" t="str">
        <f t="shared" si="106"/>
        <v/>
      </c>
      <c r="FL48" s="73" t="str">
        <f t="shared" si="106"/>
        <v/>
      </c>
      <c r="FM48" s="73" t="str">
        <f t="shared" si="106"/>
        <v/>
      </c>
      <c r="FN48" s="73" t="str">
        <f t="shared" si="106"/>
        <v/>
      </c>
      <c r="FO48" s="73" t="str">
        <f t="shared" si="106"/>
        <v/>
      </c>
      <c r="FP48" s="73" t="str">
        <f t="shared" si="106"/>
        <v/>
      </c>
      <c r="FQ48" s="73" t="str">
        <f t="shared" si="106"/>
        <v/>
      </c>
      <c r="FR48" s="73" t="str">
        <f t="shared" si="106"/>
        <v/>
      </c>
      <c r="FS48" s="73" t="str">
        <f t="shared" si="106"/>
        <v/>
      </c>
      <c r="FT48" s="73" t="str">
        <f t="shared" si="106"/>
        <v/>
      </c>
      <c r="FU48" s="73" t="str">
        <f t="shared" si="106"/>
        <v/>
      </c>
      <c r="FV48" s="73" t="str">
        <f t="shared" si="106"/>
        <v/>
      </c>
      <c r="FW48" s="73" t="str">
        <f t="shared" si="106"/>
        <v/>
      </c>
      <c r="FX48" s="73" t="str">
        <f t="shared" si="106"/>
        <v/>
      </c>
      <c r="FY48" s="73" t="str">
        <f t="shared" si="106"/>
        <v/>
      </c>
      <c r="FZ48" s="73" t="str">
        <f t="shared" si="106"/>
        <v/>
      </c>
      <c r="GA48" s="73" t="str">
        <f t="shared" si="106"/>
        <v/>
      </c>
      <c r="GB48" s="73" t="str">
        <f t="shared" si="106"/>
        <v/>
      </c>
      <c r="GC48" s="73" t="str">
        <f t="shared" si="106"/>
        <v/>
      </c>
      <c r="GD48" s="73" t="str">
        <f t="shared" si="106"/>
        <v/>
      </c>
      <c r="GE48" s="73" t="str">
        <f t="shared" si="106"/>
        <v/>
      </c>
      <c r="GF48" s="73" t="str">
        <f t="shared" si="106"/>
        <v/>
      </c>
      <c r="GG48" s="73" t="str">
        <f t="shared" si="106"/>
        <v/>
      </c>
      <c r="GH48" s="73" t="str">
        <f t="shared" si="106"/>
        <v/>
      </c>
      <c r="GI48" s="73" t="str">
        <f t="shared" si="106"/>
        <v/>
      </c>
      <c r="GJ48" s="73" t="str">
        <f t="shared" si="106"/>
        <v/>
      </c>
      <c r="GK48" s="73" t="str">
        <f t="shared" si="106"/>
        <v/>
      </c>
      <c r="GL48" s="73" t="str">
        <f t="shared" si="106"/>
        <v/>
      </c>
      <c r="GM48" s="73" t="str">
        <f t="shared" si="106"/>
        <v/>
      </c>
      <c r="GN48" s="73" t="str">
        <f t="shared" si="106"/>
        <v/>
      </c>
      <c r="GO48" s="73" t="str">
        <f t="shared" si="106"/>
        <v/>
      </c>
      <c r="GP48" s="73" t="str">
        <f t="shared" ref="GP48:JA48" si="107">IFERROR((GP32+GP33)/GP25,"")</f>
        <v/>
      </c>
      <c r="GQ48" s="73" t="str">
        <f t="shared" si="107"/>
        <v/>
      </c>
      <c r="GR48" s="73" t="str">
        <f t="shared" si="107"/>
        <v/>
      </c>
      <c r="GS48" s="73" t="str">
        <f t="shared" si="107"/>
        <v/>
      </c>
      <c r="GT48" s="73" t="str">
        <f t="shared" si="107"/>
        <v/>
      </c>
      <c r="GU48" s="73" t="str">
        <f t="shared" si="107"/>
        <v/>
      </c>
      <c r="GV48" s="73" t="str">
        <f t="shared" si="107"/>
        <v/>
      </c>
      <c r="GW48" s="73" t="str">
        <f t="shared" si="107"/>
        <v/>
      </c>
      <c r="GX48" s="73" t="str">
        <f t="shared" si="107"/>
        <v/>
      </c>
      <c r="GY48" s="73" t="str">
        <f t="shared" si="107"/>
        <v/>
      </c>
      <c r="GZ48" s="73" t="str">
        <f t="shared" si="107"/>
        <v/>
      </c>
      <c r="HA48" s="73" t="str">
        <f t="shared" si="107"/>
        <v/>
      </c>
      <c r="HB48" s="73" t="str">
        <f t="shared" si="107"/>
        <v/>
      </c>
      <c r="HC48" s="73" t="str">
        <f t="shared" si="107"/>
        <v/>
      </c>
      <c r="HD48" s="73" t="str">
        <f t="shared" si="107"/>
        <v/>
      </c>
      <c r="HE48" s="73" t="str">
        <f t="shared" si="107"/>
        <v/>
      </c>
      <c r="HF48" s="73" t="str">
        <f t="shared" si="107"/>
        <v/>
      </c>
      <c r="HG48" s="73" t="str">
        <f t="shared" si="107"/>
        <v/>
      </c>
      <c r="HH48" s="73" t="str">
        <f t="shared" si="107"/>
        <v/>
      </c>
      <c r="HI48" s="73" t="str">
        <f t="shared" si="107"/>
        <v/>
      </c>
      <c r="HJ48" s="73" t="str">
        <f t="shared" si="107"/>
        <v/>
      </c>
      <c r="HK48" s="73" t="str">
        <f t="shared" si="107"/>
        <v/>
      </c>
      <c r="HL48" s="73" t="str">
        <f t="shared" si="107"/>
        <v/>
      </c>
      <c r="HM48" s="73" t="str">
        <f t="shared" si="107"/>
        <v/>
      </c>
      <c r="HN48" s="73" t="str">
        <f t="shared" si="107"/>
        <v/>
      </c>
      <c r="HO48" s="73" t="str">
        <f t="shared" si="107"/>
        <v/>
      </c>
      <c r="HP48" s="73" t="str">
        <f t="shared" si="107"/>
        <v/>
      </c>
      <c r="HQ48" s="73" t="str">
        <f t="shared" si="107"/>
        <v/>
      </c>
      <c r="HR48" s="73" t="str">
        <f t="shared" si="107"/>
        <v/>
      </c>
      <c r="HS48" s="73" t="str">
        <f t="shared" si="107"/>
        <v/>
      </c>
      <c r="HT48" s="73" t="str">
        <f t="shared" si="107"/>
        <v/>
      </c>
      <c r="HU48" s="73" t="str">
        <f t="shared" si="107"/>
        <v/>
      </c>
      <c r="HV48" s="73" t="str">
        <f t="shared" si="107"/>
        <v/>
      </c>
      <c r="HW48" s="73" t="str">
        <f t="shared" si="107"/>
        <v/>
      </c>
      <c r="HX48" s="73" t="str">
        <f t="shared" si="107"/>
        <v/>
      </c>
      <c r="HY48" s="73" t="str">
        <f t="shared" si="107"/>
        <v/>
      </c>
      <c r="HZ48" s="73" t="str">
        <f t="shared" si="107"/>
        <v/>
      </c>
      <c r="IA48" s="73" t="str">
        <f t="shared" si="107"/>
        <v/>
      </c>
      <c r="IB48" s="73" t="str">
        <f t="shared" si="107"/>
        <v/>
      </c>
      <c r="IC48" s="73" t="str">
        <f t="shared" si="107"/>
        <v/>
      </c>
      <c r="ID48" s="73" t="str">
        <f t="shared" si="107"/>
        <v/>
      </c>
      <c r="IE48" s="73" t="str">
        <f t="shared" si="107"/>
        <v/>
      </c>
      <c r="IF48" s="73" t="str">
        <f t="shared" si="107"/>
        <v/>
      </c>
      <c r="IG48" s="73" t="str">
        <f t="shared" si="107"/>
        <v/>
      </c>
      <c r="IH48" s="73" t="str">
        <f t="shared" si="107"/>
        <v/>
      </c>
      <c r="II48" s="73" t="str">
        <f t="shared" si="107"/>
        <v/>
      </c>
      <c r="IJ48" s="73" t="str">
        <f t="shared" si="107"/>
        <v/>
      </c>
      <c r="IK48" s="73" t="str">
        <f t="shared" si="107"/>
        <v/>
      </c>
      <c r="IL48" s="73" t="str">
        <f t="shared" si="107"/>
        <v/>
      </c>
      <c r="IM48" s="73" t="str">
        <f t="shared" si="107"/>
        <v/>
      </c>
      <c r="IN48" s="73" t="str">
        <f t="shared" si="107"/>
        <v/>
      </c>
      <c r="IO48" s="73" t="str">
        <f t="shared" si="107"/>
        <v/>
      </c>
      <c r="IP48" s="73" t="str">
        <f t="shared" si="107"/>
        <v/>
      </c>
      <c r="IQ48" s="73" t="str">
        <f t="shared" si="107"/>
        <v/>
      </c>
      <c r="IR48" s="73" t="str">
        <f t="shared" si="107"/>
        <v/>
      </c>
      <c r="IS48" s="73" t="str">
        <f t="shared" si="107"/>
        <v/>
      </c>
      <c r="IT48" s="73" t="str">
        <f t="shared" si="107"/>
        <v/>
      </c>
      <c r="IU48" s="73" t="str">
        <f t="shared" si="107"/>
        <v/>
      </c>
      <c r="IV48" s="73" t="str">
        <f t="shared" si="107"/>
        <v/>
      </c>
      <c r="IW48" s="73" t="str">
        <f t="shared" si="107"/>
        <v/>
      </c>
      <c r="IX48" s="73" t="str">
        <f t="shared" si="107"/>
        <v/>
      </c>
      <c r="IY48" s="73" t="str">
        <f t="shared" si="107"/>
        <v/>
      </c>
      <c r="IZ48" s="73" t="str">
        <f t="shared" si="107"/>
        <v/>
      </c>
      <c r="JA48" s="73" t="str">
        <f t="shared" si="107"/>
        <v/>
      </c>
      <c r="JB48" s="73" t="str">
        <f t="shared" ref="JB48:LM48" si="108">IFERROR((JB32+JB33)/JB25,"")</f>
        <v/>
      </c>
      <c r="JC48" s="73" t="str">
        <f t="shared" si="108"/>
        <v/>
      </c>
      <c r="JD48" s="73" t="str">
        <f t="shared" si="108"/>
        <v/>
      </c>
      <c r="JE48" s="73" t="str">
        <f t="shared" si="108"/>
        <v/>
      </c>
      <c r="JF48" s="73" t="str">
        <f t="shared" si="108"/>
        <v/>
      </c>
      <c r="JG48" s="73" t="str">
        <f t="shared" si="108"/>
        <v/>
      </c>
      <c r="JH48" s="73" t="str">
        <f t="shared" si="108"/>
        <v/>
      </c>
      <c r="JI48" s="73" t="str">
        <f t="shared" si="108"/>
        <v/>
      </c>
      <c r="JJ48" s="73" t="str">
        <f t="shared" si="108"/>
        <v/>
      </c>
      <c r="JK48" s="73" t="str">
        <f t="shared" si="108"/>
        <v/>
      </c>
      <c r="JL48" s="73" t="str">
        <f t="shared" si="108"/>
        <v/>
      </c>
      <c r="JM48" s="73" t="str">
        <f t="shared" si="108"/>
        <v/>
      </c>
      <c r="JN48" s="73" t="str">
        <f t="shared" si="108"/>
        <v/>
      </c>
      <c r="JO48" s="73" t="str">
        <f t="shared" si="108"/>
        <v/>
      </c>
      <c r="JP48" s="73" t="str">
        <f t="shared" si="108"/>
        <v/>
      </c>
      <c r="JQ48" s="73" t="str">
        <f t="shared" si="108"/>
        <v/>
      </c>
      <c r="JR48" s="73" t="str">
        <f t="shared" si="108"/>
        <v/>
      </c>
      <c r="JS48" s="73" t="str">
        <f t="shared" si="108"/>
        <v/>
      </c>
      <c r="JT48" s="73" t="str">
        <f t="shared" si="108"/>
        <v/>
      </c>
      <c r="JU48" s="73" t="str">
        <f t="shared" si="108"/>
        <v/>
      </c>
      <c r="JV48" s="73" t="str">
        <f t="shared" si="108"/>
        <v/>
      </c>
      <c r="JW48" s="73" t="str">
        <f t="shared" si="108"/>
        <v/>
      </c>
      <c r="JX48" s="73" t="str">
        <f t="shared" si="108"/>
        <v/>
      </c>
      <c r="JY48" s="73" t="str">
        <f t="shared" si="108"/>
        <v/>
      </c>
      <c r="JZ48" s="73" t="str">
        <f t="shared" si="108"/>
        <v/>
      </c>
      <c r="KA48" s="73" t="str">
        <f t="shared" si="108"/>
        <v/>
      </c>
      <c r="KB48" s="73" t="str">
        <f t="shared" si="108"/>
        <v/>
      </c>
      <c r="KC48" s="73" t="str">
        <f t="shared" si="108"/>
        <v/>
      </c>
      <c r="KD48" s="73" t="str">
        <f t="shared" si="108"/>
        <v/>
      </c>
      <c r="KE48" s="73" t="str">
        <f t="shared" si="108"/>
        <v/>
      </c>
      <c r="KF48" s="73" t="str">
        <f t="shared" si="108"/>
        <v/>
      </c>
      <c r="KG48" s="73" t="str">
        <f t="shared" si="108"/>
        <v/>
      </c>
      <c r="KH48" s="73" t="str">
        <f t="shared" si="108"/>
        <v/>
      </c>
      <c r="KI48" s="73" t="str">
        <f t="shared" si="108"/>
        <v/>
      </c>
      <c r="KJ48" s="73" t="str">
        <f t="shared" si="108"/>
        <v/>
      </c>
      <c r="KK48" s="73" t="str">
        <f t="shared" si="108"/>
        <v/>
      </c>
      <c r="KL48" s="73" t="str">
        <f t="shared" si="108"/>
        <v/>
      </c>
      <c r="KM48" s="73" t="str">
        <f t="shared" si="108"/>
        <v/>
      </c>
      <c r="KN48" s="73" t="str">
        <f t="shared" si="108"/>
        <v/>
      </c>
      <c r="KO48" s="73" t="str">
        <f t="shared" si="108"/>
        <v/>
      </c>
      <c r="KP48" s="73" t="str">
        <f t="shared" si="108"/>
        <v/>
      </c>
      <c r="KQ48" s="73" t="str">
        <f t="shared" si="108"/>
        <v/>
      </c>
      <c r="KR48" s="73" t="str">
        <f t="shared" si="108"/>
        <v/>
      </c>
      <c r="KS48" s="73" t="str">
        <f t="shared" si="108"/>
        <v/>
      </c>
      <c r="KT48" s="73" t="str">
        <f t="shared" si="108"/>
        <v/>
      </c>
      <c r="KU48" s="73" t="str">
        <f t="shared" si="108"/>
        <v/>
      </c>
      <c r="KV48" s="73" t="str">
        <f t="shared" si="108"/>
        <v/>
      </c>
      <c r="KW48" s="73" t="str">
        <f t="shared" si="108"/>
        <v/>
      </c>
      <c r="KX48" s="73" t="str">
        <f t="shared" si="108"/>
        <v/>
      </c>
      <c r="KY48" s="73" t="str">
        <f t="shared" si="108"/>
        <v/>
      </c>
      <c r="KZ48" s="73" t="str">
        <f t="shared" si="108"/>
        <v/>
      </c>
      <c r="LA48" s="73" t="str">
        <f t="shared" si="108"/>
        <v/>
      </c>
      <c r="LB48" s="73" t="str">
        <f t="shared" si="108"/>
        <v/>
      </c>
      <c r="LC48" s="73" t="str">
        <f t="shared" si="108"/>
        <v/>
      </c>
      <c r="LD48" s="73" t="str">
        <f t="shared" si="108"/>
        <v/>
      </c>
      <c r="LE48" s="73" t="str">
        <f t="shared" si="108"/>
        <v/>
      </c>
      <c r="LF48" s="73" t="str">
        <f t="shared" si="108"/>
        <v/>
      </c>
      <c r="LG48" s="73" t="str">
        <f t="shared" si="108"/>
        <v/>
      </c>
      <c r="LH48" s="73" t="str">
        <f t="shared" si="108"/>
        <v/>
      </c>
      <c r="LI48" s="73" t="str">
        <f t="shared" si="108"/>
        <v/>
      </c>
      <c r="LJ48" s="73" t="str">
        <f t="shared" si="108"/>
        <v/>
      </c>
      <c r="LK48" s="73" t="str">
        <f t="shared" si="108"/>
        <v/>
      </c>
      <c r="LL48" s="73" t="str">
        <f t="shared" si="108"/>
        <v/>
      </c>
      <c r="LM48" s="73" t="str">
        <f t="shared" si="108"/>
        <v/>
      </c>
      <c r="LN48" s="73" t="str">
        <f t="shared" ref="LN48:ND48" si="109">IFERROR((LN32+LN33)/LN25,"")</f>
        <v/>
      </c>
      <c r="LO48" s="73" t="str">
        <f t="shared" si="109"/>
        <v/>
      </c>
      <c r="LP48" s="73" t="str">
        <f t="shared" si="109"/>
        <v/>
      </c>
      <c r="LQ48" s="73" t="str">
        <f t="shared" si="109"/>
        <v/>
      </c>
      <c r="LR48" s="73" t="str">
        <f t="shared" si="109"/>
        <v/>
      </c>
      <c r="LS48" s="73" t="str">
        <f t="shared" si="109"/>
        <v/>
      </c>
      <c r="LT48" s="73" t="str">
        <f t="shared" si="109"/>
        <v/>
      </c>
      <c r="LU48" s="73" t="str">
        <f t="shared" si="109"/>
        <v/>
      </c>
      <c r="LV48" s="73" t="str">
        <f t="shared" si="109"/>
        <v/>
      </c>
      <c r="LW48" s="73" t="str">
        <f t="shared" si="109"/>
        <v/>
      </c>
      <c r="LX48" s="73" t="str">
        <f t="shared" si="109"/>
        <v/>
      </c>
      <c r="LY48" s="73" t="str">
        <f t="shared" si="109"/>
        <v/>
      </c>
      <c r="LZ48" s="73" t="str">
        <f t="shared" si="109"/>
        <v/>
      </c>
      <c r="MA48" s="73" t="str">
        <f t="shared" si="109"/>
        <v/>
      </c>
      <c r="MB48" s="73" t="str">
        <f t="shared" si="109"/>
        <v/>
      </c>
      <c r="MC48" s="73" t="str">
        <f t="shared" si="109"/>
        <v/>
      </c>
      <c r="MD48" s="73" t="str">
        <f t="shared" si="109"/>
        <v/>
      </c>
      <c r="ME48" s="73" t="str">
        <f t="shared" si="109"/>
        <v/>
      </c>
      <c r="MF48" s="73" t="str">
        <f t="shared" si="109"/>
        <v/>
      </c>
      <c r="MG48" s="73" t="str">
        <f t="shared" si="109"/>
        <v/>
      </c>
      <c r="MH48" s="73" t="str">
        <f t="shared" si="109"/>
        <v/>
      </c>
      <c r="MI48" s="73" t="str">
        <f t="shared" si="109"/>
        <v/>
      </c>
      <c r="MJ48" s="73" t="str">
        <f t="shared" si="109"/>
        <v/>
      </c>
      <c r="MK48" s="73" t="str">
        <f t="shared" si="109"/>
        <v/>
      </c>
      <c r="ML48" s="73" t="str">
        <f t="shared" si="109"/>
        <v/>
      </c>
      <c r="MM48" s="73" t="str">
        <f t="shared" si="109"/>
        <v/>
      </c>
      <c r="MN48" s="73" t="str">
        <f t="shared" si="109"/>
        <v/>
      </c>
      <c r="MO48" s="73" t="str">
        <f t="shared" si="109"/>
        <v/>
      </c>
      <c r="MP48" s="73" t="str">
        <f t="shared" si="109"/>
        <v/>
      </c>
      <c r="MQ48" s="73" t="str">
        <f t="shared" si="109"/>
        <v/>
      </c>
      <c r="MR48" s="73" t="str">
        <f t="shared" si="109"/>
        <v/>
      </c>
      <c r="MS48" s="73" t="str">
        <f t="shared" si="109"/>
        <v/>
      </c>
      <c r="MT48" s="73" t="str">
        <f t="shared" si="109"/>
        <v/>
      </c>
      <c r="MU48" s="73" t="str">
        <f t="shared" si="109"/>
        <v/>
      </c>
      <c r="MV48" s="73" t="str">
        <f t="shared" si="109"/>
        <v/>
      </c>
      <c r="MW48" s="73" t="str">
        <f t="shared" si="109"/>
        <v/>
      </c>
      <c r="MX48" s="73" t="str">
        <f t="shared" si="109"/>
        <v/>
      </c>
      <c r="MY48" s="73" t="str">
        <f t="shared" si="109"/>
        <v/>
      </c>
      <c r="MZ48" s="73" t="str">
        <f t="shared" si="109"/>
        <v/>
      </c>
      <c r="NA48" s="73" t="str">
        <f t="shared" si="109"/>
        <v/>
      </c>
      <c r="NB48" s="73" t="str">
        <f t="shared" si="109"/>
        <v/>
      </c>
      <c r="NC48" s="73" t="str">
        <f t="shared" si="109"/>
        <v/>
      </c>
      <c r="ND48" s="73" t="str">
        <f t="shared" si="109"/>
        <v/>
      </c>
    </row>
    <row r="49" spans="1:368" x14ac:dyDescent="0.35">
      <c r="A49" s="72" t="s">
        <v>14</v>
      </c>
      <c r="D49" s="73"/>
      <c r="E49" s="73" t="str">
        <f>IFERROR((E32+E33+E34)/E25,"")</f>
        <v/>
      </c>
      <c r="F49" s="73" t="str">
        <f t="shared" ref="F49:BQ49" si="110">IFERROR((F32+F33+F34)/F25,"")</f>
        <v/>
      </c>
      <c r="G49" s="73" t="str">
        <f t="shared" si="110"/>
        <v/>
      </c>
      <c r="H49" s="73" t="str">
        <f t="shared" si="110"/>
        <v/>
      </c>
      <c r="I49" s="73" t="str">
        <f t="shared" si="110"/>
        <v/>
      </c>
      <c r="J49" s="73" t="str">
        <f t="shared" si="110"/>
        <v/>
      </c>
      <c r="K49" s="73" t="str">
        <f t="shared" si="110"/>
        <v/>
      </c>
      <c r="L49" s="73" t="str">
        <f t="shared" si="110"/>
        <v/>
      </c>
      <c r="M49" s="73" t="str">
        <f t="shared" si="110"/>
        <v/>
      </c>
      <c r="N49" s="73" t="str">
        <f t="shared" si="110"/>
        <v/>
      </c>
      <c r="O49" s="73" t="str">
        <f t="shared" si="110"/>
        <v/>
      </c>
      <c r="P49" s="73" t="str">
        <f t="shared" si="110"/>
        <v/>
      </c>
      <c r="Q49" s="73" t="str">
        <f t="shared" si="110"/>
        <v/>
      </c>
      <c r="R49" s="73" t="str">
        <f t="shared" si="110"/>
        <v/>
      </c>
      <c r="S49" s="73" t="str">
        <f t="shared" si="110"/>
        <v/>
      </c>
      <c r="T49" s="73" t="str">
        <f t="shared" si="110"/>
        <v/>
      </c>
      <c r="U49" s="73" t="str">
        <f t="shared" si="110"/>
        <v/>
      </c>
      <c r="V49" s="73" t="str">
        <f t="shared" si="110"/>
        <v/>
      </c>
      <c r="W49" s="73" t="str">
        <f t="shared" si="110"/>
        <v/>
      </c>
      <c r="X49" s="73" t="str">
        <f t="shared" si="110"/>
        <v/>
      </c>
      <c r="Y49" s="73" t="str">
        <f t="shared" si="110"/>
        <v/>
      </c>
      <c r="Z49" s="73" t="str">
        <f t="shared" si="110"/>
        <v/>
      </c>
      <c r="AA49" s="73" t="str">
        <f t="shared" si="110"/>
        <v/>
      </c>
      <c r="AB49" s="73" t="str">
        <f t="shared" si="110"/>
        <v/>
      </c>
      <c r="AC49" s="73" t="str">
        <f t="shared" si="110"/>
        <v/>
      </c>
      <c r="AD49" s="73" t="str">
        <f t="shared" si="110"/>
        <v/>
      </c>
      <c r="AE49" s="73" t="str">
        <f t="shared" si="110"/>
        <v/>
      </c>
      <c r="AF49" s="73" t="str">
        <f t="shared" si="110"/>
        <v/>
      </c>
      <c r="AG49" s="73" t="str">
        <f t="shared" si="110"/>
        <v/>
      </c>
      <c r="AH49" s="73" t="str">
        <f t="shared" si="110"/>
        <v/>
      </c>
      <c r="AI49" s="73" t="str">
        <f t="shared" si="110"/>
        <v/>
      </c>
      <c r="AJ49" s="73" t="str">
        <f t="shared" si="110"/>
        <v/>
      </c>
      <c r="AK49" s="73" t="str">
        <f t="shared" si="110"/>
        <v/>
      </c>
      <c r="AL49" s="73" t="str">
        <f t="shared" si="110"/>
        <v/>
      </c>
      <c r="AM49" s="73" t="str">
        <f t="shared" si="110"/>
        <v/>
      </c>
      <c r="AN49" s="73" t="str">
        <f t="shared" si="110"/>
        <v/>
      </c>
      <c r="AO49" s="73" t="str">
        <f t="shared" si="110"/>
        <v/>
      </c>
      <c r="AP49" s="73" t="str">
        <f t="shared" si="110"/>
        <v/>
      </c>
      <c r="AQ49" s="73" t="str">
        <f t="shared" si="110"/>
        <v/>
      </c>
      <c r="AR49" s="73" t="str">
        <f t="shared" si="110"/>
        <v/>
      </c>
      <c r="AS49" s="73" t="str">
        <f t="shared" si="110"/>
        <v/>
      </c>
      <c r="AT49" s="73" t="str">
        <f t="shared" si="110"/>
        <v/>
      </c>
      <c r="AU49" s="73" t="str">
        <f t="shared" si="110"/>
        <v/>
      </c>
      <c r="AV49" s="73" t="str">
        <f t="shared" si="110"/>
        <v/>
      </c>
      <c r="AW49" s="73" t="str">
        <f t="shared" si="110"/>
        <v/>
      </c>
      <c r="AX49" s="73" t="str">
        <f t="shared" si="110"/>
        <v/>
      </c>
      <c r="AY49" s="73" t="str">
        <f t="shared" si="110"/>
        <v/>
      </c>
      <c r="AZ49" s="73" t="str">
        <f t="shared" si="110"/>
        <v/>
      </c>
      <c r="BA49" s="73" t="str">
        <f t="shared" si="110"/>
        <v/>
      </c>
      <c r="BB49" s="73" t="str">
        <f t="shared" si="110"/>
        <v/>
      </c>
      <c r="BC49" s="73" t="str">
        <f t="shared" si="110"/>
        <v/>
      </c>
      <c r="BD49" s="73" t="str">
        <f t="shared" si="110"/>
        <v/>
      </c>
      <c r="BE49" s="73" t="str">
        <f t="shared" si="110"/>
        <v/>
      </c>
      <c r="BF49" s="73" t="str">
        <f t="shared" si="110"/>
        <v/>
      </c>
      <c r="BG49" s="73" t="str">
        <f t="shared" si="110"/>
        <v/>
      </c>
      <c r="BH49" s="73" t="str">
        <f t="shared" si="110"/>
        <v/>
      </c>
      <c r="BI49" s="73" t="str">
        <f t="shared" si="110"/>
        <v/>
      </c>
      <c r="BJ49" s="73" t="str">
        <f t="shared" si="110"/>
        <v/>
      </c>
      <c r="BK49" s="73" t="str">
        <f t="shared" si="110"/>
        <v/>
      </c>
      <c r="BL49" s="73" t="str">
        <f t="shared" si="110"/>
        <v/>
      </c>
      <c r="BM49" s="73" t="str">
        <f t="shared" si="110"/>
        <v/>
      </c>
      <c r="BN49" s="73" t="str">
        <f t="shared" si="110"/>
        <v/>
      </c>
      <c r="BO49" s="73" t="str">
        <f t="shared" si="110"/>
        <v/>
      </c>
      <c r="BP49" s="73" t="str">
        <f t="shared" si="110"/>
        <v/>
      </c>
      <c r="BQ49" s="73" t="str">
        <f t="shared" si="110"/>
        <v/>
      </c>
      <c r="BR49" s="73" t="str">
        <f t="shared" ref="BR49:EC49" si="111">IFERROR((BR32+BR33+BR34)/BR25,"")</f>
        <v/>
      </c>
      <c r="BS49" s="73" t="str">
        <f t="shared" si="111"/>
        <v/>
      </c>
      <c r="BT49" s="73" t="str">
        <f t="shared" si="111"/>
        <v/>
      </c>
      <c r="BU49" s="73" t="str">
        <f t="shared" si="111"/>
        <v/>
      </c>
      <c r="BV49" s="73" t="str">
        <f t="shared" si="111"/>
        <v/>
      </c>
      <c r="BW49" s="73" t="str">
        <f t="shared" si="111"/>
        <v/>
      </c>
      <c r="BX49" s="73" t="str">
        <f t="shared" si="111"/>
        <v/>
      </c>
      <c r="BY49" s="73" t="str">
        <f t="shared" si="111"/>
        <v/>
      </c>
      <c r="BZ49" s="73" t="str">
        <f t="shared" si="111"/>
        <v/>
      </c>
      <c r="CA49" s="73" t="str">
        <f t="shared" si="111"/>
        <v/>
      </c>
      <c r="CB49" s="73" t="str">
        <f t="shared" si="111"/>
        <v/>
      </c>
      <c r="CC49" s="73" t="str">
        <f t="shared" si="111"/>
        <v/>
      </c>
      <c r="CD49" s="73" t="str">
        <f t="shared" si="111"/>
        <v/>
      </c>
      <c r="CE49" s="73" t="str">
        <f t="shared" si="111"/>
        <v/>
      </c>
      <c r="CF49" s="73" t="str">
        <f t="shared" si="111"/>
        <v/>
      </c>
      <c r="CG49" s="73" t="str">
        <f t="shared" si="111"/>
        <v/>
      </c>
      <c r="CH49" s="73" t="str">
        <f t="shared" si="111"/>
        <v/>
      </c>
      <c r="CI49" s="73" t="str">
        <f t="shared" si="111"/>
        <v/>
      </c>
      <c r="CJ49" s="73" t="str">
        <f t="shared" si="111"/>
        <v/>
      </c>
      <c r="CK49" s="73" t="str">
        <f t="shared" si="111"/>
        <v/>
      </c>
      <c r="CL49" s="73" t="str">
        <f t="shared" si="111"/>
        <v/>
      </c>
      <c r="CM49" s="73" t="str">
        <f t="shared" si="111"/>
        <v/>
      </c>
      <c r="CN49" s="73" t="str">
        <f t="shared" si="111"/>
        <v/>
      </c>
      <c r="CO49" s="73" t="str">
        <f t="shared" si="111"/>
        <v/>
      </c>
      <c r="CP49" s="73" t="str">
        <f t="shared" si="111"/>
        <v/>
      </c>
      <c r="CQ49" s="73" t="str">
        <f t="shared" si="111"/>
        <v/>
      </c>
      <c r="CR49" s="73" t="str">
        <f t="shared" si="111"/>
        <v/>
      </c>
      <c r="CS49" s="73" t="str">
        <f t="shared" si="111"/>
        <v/>
      </c>
      <c r="CT49" s="73" t="str">
        <f t="shared" si="111"/>
        <v/>
      </c>
      <c r="CU49" s="73" t="str">
        <f t="shared" si="111"/>
        <v/>
      </c>
      <c r="CV49" s="73" t="str">
        <f t="shared" si="111"/>
        <v/>
      </c>
      <c r="CW49" s="73" t="str">
        <f t="shared" si="111"/>
        <v/>
      </c>
      <c r="CX49" s="73" t="str">
        <f t="shared" si="111"/>
        <v/>
      </c>
      <c r="CY49" s="73" t="str">
        <f t="shared" si="111"/>
        <v/>
      </c>
      <c r="CZ49" s="73" t="str">
        <f t="shared" si="111"/>
        <v/>
      </c>
      <c r="DA49" s="73" t="str">
        <f t="shared" si="111"/>
        <v/>
      </c>
      <c r="DB49" s="73" t="str">
        <f t="shared" si="111"/>
        <v/>
      </c>
      <c r="DC49" s="73" t="str">
        <f t="shared" si="111"/>
        <v/>
      </c>
      <c r="DD49" s="73" t="str">
        <f t="shared" si="111"/>
        <v/>
      </c>
      <c r="DE49" s="73" t="str">
        <f t="shared" si="111"/>
        <v/>
      </c>
      <c r="DF49" s="73" t="str">
        <f t="shared" si="111"/>
        <v/>
      </c>
      <c r="DG49" s="73" t="str">
        <f t="shared" si="111"/>
        <v/>
      </c>
      <c r="DH49" s="73" t="str">
        <f t="shared" si="111"/>
        <v/>
      </c>
      <c r="DI49" s="73" t="str">
        <f t="shared" si="111"/>
        <v/>
      </c>
      <c r="DJ49" s="73" t="str">
        <f t="shared" si="111"/>
        <v/>
      </c>
      <c r="DK49" s="73" t="str">
        <f t="shared" si="111"/>
        <v/>
      </c>
      <c r="DL49" s="73" t="str">
        <f t="shared" si="111"/>
        <v/>
      </c>
      <c r="DM49" s="73" t="str">
        <f t="shared" si="111"/>
        <v/>
      </c>
      <c r="DN49" s="73" t="str">
        <f t="shared" si="111"/>
        <v/>
      </c>
      <c r="DO49" s="73" t="str">
        <f t="shared" si="111"/>
        <v/>
      </c>
      <c r="DP49" s="73" t="str">
        <f t="shared" si="111"/>
        <v/>
      </c>
      <c r="DQ49" s="73" t="str">
        <f t="shared" si="111"/>
        <v/>
      </c>
      <c r="DR49" s="73" t="str">
        <f t="shared" si="111"/>
        <v/>
      </c>
      <c r="DS49" s="73" t="str">
        <f t="shared" si="111"/>
        <v/>
      </c>
      <c r="DT49" s="73" t="str">
        <f t="shared" si="111"/>
        <v/>
      </c>
      <c r="DU49" s="73" t="str">
        <f t="shared" si="111"/>
        <v/>
      </c>
      <c r="DV49" s="73" t="str">
        <f t="shared" si="111"/>
        <v/>
      </c>
      <c r="DW49" s="73" t="str">
        <f t="shared" si="111"/>
        <v/>
      </c>
      <c r="DX49" s="73" t="str">
        <f t="shared" si="111"/>
        <v/>
      </c>
      <c r="DY49" s="73" t="str">
        <f t="shared" si="111"/>
        <v/>
      </c>
      <c r="DZ49" s="73" t="str">
        <f t="shared" si="111"/>
        <v/>
      </c>
      <c r="EA49" s="73" t="str">
        <f t="shared" si="111"/>
        <v/>
      </c>
      <c r="EB49" s="73" t="str">
        <f t="shared" si="111"/>
        <v/>
      </c>
      <c r="EC49" s="73" t="str">
        <f t="shared" si="111"/>
        <v/>
      </c>
      <c r="ED49" s="73" t="str">
        <f t="shared" ref="ED49:GO49" si="112">IFERROR((ED32+ED33+ED34)/ED25,"")</f>
        <v/>
      </c>
      <c r="EE49" s="73" t="str">
        <f t="shared" si="112"/>
        <v/>
      </c>
      <c r="EF49" s="73" t="str">
        <f t="shared" si="112"/>
        <v/>
      </c>
      <c r="EG49" s="73" t="str">
        <f t="shared" si="112"/>
        <v/>
      </c>
      <c r="EH49" s="73" t="str">
        <f t="shared" si="112"/>
        <v/>
      </c>
      <c r="EI49" s="73" t="str">
        <f t="shared" si="112"/>
        <v/>
      </c>
      <c r="EJ49" s="73" t="str">
        <f t="shared" si="112"/>
        <v/>
      </c>
      <c r="EK49" s="73" t="str">
        <f t="shared" si="112"/>
        <v/>
      </c>
      <c r="EL49" s="73" t="str">
        <f t="shared" si="112"/>
        <v/>
      </c>
      <c r="EM49" s="73" t="str">
        <f t="shared" si="112"/>
        <v/>
      </c>
      <c r="EN49" s="73" t="str">
        <f t="shared" si="112"/>
        <v/>
      </c>
      <c r="EO49" s="73" t="str">
        <f t="shared" si="112"/>
        <v/>
      </c>
      <c r="EP49" s="73" t="str">
        <f t="shared" si="112"/>
        <v/>
      </c>
      <c r="EQ49" s="73" t="str">
        <f t="shared" si="112"/>
        <v/>
      </c>
      <c r="ER49" s="73" t="str">
        <f t="shared" si="112"/>
        <v/>
      </c>
      <c r="ES49" s="73" t="str">
        <f t="shared" si="112"/>
        <v/>
      </c>
      <c r="ET49" s="73" t="str">
        <f t="shared" si="112"/>
        <v/>
      </c>
      <c r="EU49" s="73" t="str">
        <f t="shared" si="112"/>
        <v/>
      </c>
      <c r="EV49" s="73" t="str">
        <f t="shared" si="112"/>
        <v/>
      </c>
      <c r="EW49" s="73" t="str">
        <f t="shared" si="112"/>
        <v/>
      </c>
      <c r="EX49" s="73" t="str">
        <f t="shared" si="112"/>
        <v/>
      </c>
      <c r="EY49" s="73" t="str">
        <f t="shared" si="112"/>
        <v/>
      </c>
      <c r="EZ49" s="73" t="str">
        <f t="shared" si="112"/>
        <v/>
      </c>
      <c r="FA49" s="73" t="str">
        <f t="shared" si="112"/>
        <v/>
      </c>
      <c r="FB49" s="73" t="str">
        <f t="shared" si="112"/>
        <v/>
      </c>
      <c r="FC49" s="73" t="str">
        <f t="shared" si="112"/>
        <v/>
      </c>
      <c r="FD49" s="73" t="str">
        <f t="shared" si="112"/>
        <v/>
      </c>
      <c r="FE49" s="73" t="str">
        <f t="shared" si="112"/>
        <v/>
      </c>
      <c r="FF49" s="73" t="str">
        <f t="shared" si="112"/>
        <v/>
      </c>
      <c r="FG49" s="73" t="str">
        <f t="shared" si="112"/>
        <v/>
      </c>
      <c r="FH49" s="73" t="str">
        <f t="shared" si="112"/>
        <v/>
      </c>
      <c r="FI49" s="73" t="str">
        <f t="shared" si="112"/>
        <v/>
      </c>
      <c r="FJ49" s="73" t="str">
        <f t="shared" si="112"/>
        <v/>
      </c>
      <c r="FK49" s="73" t="str">
        <f t="shared" si="112"/>
        <v/>
      </c>
      <c r="FL49" s="73" t="str">
        <f t="shared" si="112"/>
        <v/>
      </c>
      <c r="FM49" s="73" t="str">
        <f t="shared" si="112"/>
        <v/>
      </c>
      <c r="FN49" s="73" t="str">
        <f t="shared" si="112"/>
        <v/>
      </c>
      <c r="FO49" s="73" t="str">
        <f t="shared" si="112"/>
        <v/>
      </c>
      <c r="FP49" s="73" t="str">
        <f t="shared" si="112"/>
        <v/>
      </c>
      <c r="FQ49" s="73" t="str">
        <f t="shared" si="112"/>
        <v/>
      </c>
      <c r="FR49" s="73" t="str">
        <f t="shared" si="112"/>
        <v/>
      </c>
      <c r="FS49" s="73" t="str">
        <f t="shared" si="112"/>
        <v/>
      </c>
      <c r="FT49" s="73" t="str">
        <f t="shared" si="112"/>
        <v/>
      </c>
      <c r="FU49" s="73" t="str">
        <f t="shared" si="112"/>
        <v/>
      </c>
      <c r="FV49" s="73" t="str">
        <f t="shared" si="112"/>
        <v/>
      </c>
      <c r="FW49" s="73" t="str">
        <f t="shared" si="112"/>
        <v/>
      </c>
      <c r="FX49" s="73" t="str">
        <f t="shared" si="112"/>
        <v/>
      </c>
      <c r="FY49" s="73" t="str">
        <f t="shared" si="112"/>
        <v/>
      </c>
      <c r="FZ49" s="73" t="str">
        <f t="shared" si="112"/>
        <v/>
      </c>
      <c r="GA49" s="73" t="str">
        <f t="shared" si="112"/>
        <v/>
      </c>
      <c r="GB49" s="73" t="str">
        <f t="shared" si="112"/>
        <v/>
      </c>
      <c r="GC49" s="73" t="str">
        <f t="shared" si="112"/>
        <v/>
      </c>
      <c r="GD49" s="73" t="str">
        <f t="shared" si="112"/>
        <v/>
      </c>
      <c r="GE49" s="73" t="str">
        <f t="shared" si="112"/>
        <v/>
      </c>
      <c r="GF49" s="73" t="str">
        <f t="shared" si="112"/>
        <v/>
      </c>
      <c r="GG49" s="73" t="str">
        <f t="shared" si="112"/>
        <v/>
      </c>
      <c r="GH49" s="73" t="str">
        <f t="shared" si="112"/>
        <v/>
      </c>
      <c r="GI49" s="73" t="str">
        <f t="shared" si="112"/>
        <v/>
      </c>
      <c r="GJ49" s="73" t="str">
        <f t="shared" si="112"/>
        <v/>
      </c>
      <c r="GK49" s="73" t="str">
        <f t="shared" si="112"/>
        <v/>
      </c>
      <c r="GL49" s="73" t="str">
        <f t="shared" si="112"/>
        <v/>
      </c>
      <c r="GM49" s="73" t="str">
        <f t="shared" si="112"/>
        <v/>
      </c>
      <c r="GN49" s="73" t="str">
        <f t="shared" si="112"/>
        <v/>
      </c>
      <c r="GO49" s="73" t="str">
        <f t="shared" si="112"/>
        <v/>
      </c>
      <c r="GP49" s="73" t="str">
        <f t="shared" ref="GP49:JA49" si="113">IFERROR((GP32+GP33+GP34)/GP25,"")</f>
        <v/>
      </c>
      <c r="GQ49" s="73" t="str">
        <f t="shared" si="113"/>
        <v/>
      </c>
      <c r="GR49" s="73" t="str">
        <f t="shared" si="113"/>
        <v/>
      </c>
      <c r="GS49" s="73" t="str">
        <f t="shared" si="113"/>
        <v/>
      </c>
      <c r="GT49" s="73" t="str">
        <f t="shared" si="113"/>
        <v/>
      </c>
      <c r="GU49" s="73" t="str">
        <f t="shared" si="113"/>
        <v/>
      </c>
      <c r="GV49" s="73" t="str">
        <f t="shared" si="113"/>
        <v/>
      </c>
      <c r="GW49" s="73" t="str">
        <f t="shared" si="113"/>
        <v/>
      </c>
      <c r="GX49" s="73" t="str">
        <f t="shared" si="113"/>
        <v/>
      </c>
      <c r="GY49" s="73" t="str">
        <f t="shared" si="113"/>
        <v/>
      </c>
      <c r="GZ49" s="73" t="str">
        <f t="shared" si="113"/>
        <v/>
      </c>
      <c r="HA49" s="73" t="str">
        <f t="shared" si="113"/>
        <v/>
      </c>
      <c r="HB49" s="73" t="str">
        <f t="shared" si="113"/>
        <v/>
      </c>
      <c r="HC49" s="73" t="str">
        <f t="shared" si="113"/>
        <v/>
      </c>
      <c r="HD49" s="73" t="str">
        <f t="shared" si="113"/>
        <v/>
      </c>
      <c r="HE49" s="73" t="str">
        <f t="shared" si="113"/>
        <v/>
      </c>
      <c r="HF49" s="73" t="str">
        <f t="shared" si="113"/>
        <v/>
      </c>
      <c r="HG49" s="73" t="str">
        <f t="shared" si="113"/>
        <v/>
      </c>
      <c r="HH49" s="73" t="str">
        <f t="shared" si="113"/>
        <v/>
      </c>
      <c r="HI49" s="73" t="str">
        <f t="shared" si="113"/>
        <v/>
      </c>
      <c r="HJ49" s="73" t="str">
        <f t="shared" si="113"/>
        <v/>
      </c>
      <c r="HK49" s="73" t="str">
        <f t="shared" si="113"/>
        <v/>
      </c>
      <c r="HL49" s="73" t="str">
        <f t="shared" si="113"/>
        <v/>
      </c>
      <c r="HM49" s="73" t="str">
        <f t="shared" si="113"/>
        <v/>
      </c>
      <c r="HN49" s="73" t="str">
        <f t="shared" si="113"/>
        <v/>
      </c>
      <c r="HO49" s="73" t="str">
        <f t="shared" si="113"/>
        <v/>
      </c>
      <c r="HP49" s="73" t="str">
        <f t="shared" si="113"/>
        <v/>
      </c>
      <c r="HQ49" s="73" t="str">
        <f t="shared" si="113"/>
        <v/>
      </c>
      <c r="HR49" s="73" t="str">
        <f t="shared" si="113"/>
        <v/>
      </c>
      <c r="HS49" s="73" t="str">
        <f t="shared" si="113"/>
        <v/>
      </c>
      <c r="HT49" s="73" t="str">
        <f t="shared" si="113"/>
        <v/>
      </c>
      <c r="HU49" s="73" t="str">
        <f t="shared" si="113"/>
        <v/>
      </c>
      <c r="HV49" s="73" t="str">
        <f t="shared" si="113"/>
        <v/>
      </c>
      <c r="HW49" s="73" t="str">
        <f t="shared" si="113"/>
        <v/>
      </c>
      <c r="HX49" s="73" t="str">
        <f t="shared" si="113"/>
        <v/>
      </c>
      <c r="HY49" s="73" t="str">
        <f t="shared" si="113"/>
        <v/>
      </c>
      <c r="HZ49" s="73" t="str">
        <f t="shared" si="113"/>
        <v/>
      </c>
      <c r="IA49" s="73" t="str">
        <f t="shared" si="113"/>
        <v/>
      </c>
      <c r="IB49" s="73" t="str">
        <f t="shared" si="113"/>
        <v/>
      </c>
      <c r="IC49" s="73" t="str">
        <f t="shared" si="113"/>
        <v/>
      </c>
      <c r="ID49" s="73" t="str">
        <f t="shared" si="113"/>
        <v/>
      </c>
      <c r="IE49" s="73" t="str">
        <f t="shared" si="113"/>
        <v/>
      </c>
      <c r="IF49" s="73" t="str">
        <f t="shared" si="113"/>
        <v/>
      </c>
      <c r="IG49" s="73" t="str">
        <f t="shared" si="113"/>
        <v/>
      </c>
      <c r="IH49" s="73" t="str">
        <f t="shared" si="113"/>
        <v/>
      </c>
      <c r="II49" s="73" t="str">
        <f t="shared" si="113"/>
        <v/>
      </c>
      <c r="IJ49" s="73" t="str">
        <f t="shared" si="113"/>
        <v/>
      </c>
      <c r="IK49" s="73" t="str">
        <f t="shared" si="113"/>
        <v/>
      </c>
      <c r="IL49" s="73" t="str">
        <f t="shared" si="113"/>
        <v/>
      </c>
      <c r="IM49" s="73" t="str">
        <f t="shared" si="113"/>
        <v/>
      </c>
      <c r="IN49" s="73" t="str">
        <f t="shared" si="113"/>
        <v/>
      </c>
      <c r="IO49" s="73" t="str">
        <f t="shared" si="113"/>
        <v/>
      </c>
      <c r="IP49" s="73" t="str">
        <f t="shared" si="113"/>
        <v/>
      </c>
      <c r="IQ49" s="73" t="str">
        <f t="shared" si="113"/>
        <v/>
      </c>
      <c r="IR49" s="73" t="str">
        <f t="shared" si="113"/>
        <v/>
      </c>
      <c r="IS49" s="73" t="str">
        <f t="shared" si="113"/>
        <v/>
      </c>
      <c r="IT49" s="73" t="str">
        <f t="shared" si="113"/>
        <v/>
      </c>
      <c r="IU49" s="73" t="str">
        <f t="shared" si="113"/>
        <v/>
      </c>
      <c r="IV49" s="73" t="str">
        <f t="shared" si="113"/>
        <v/>
      </c>
      <c r="IW49" s="73" t="str">
        <f t="shared" si="113"/>
        <v/>
      </c>
      <c r="IX49" s="73" t="str">
        <f t="shared" si="113"/>
        <v/>
      </c>
      <c r="IY49" s="73" t="str">
        <f t="shared" si="113"/>
        <v/>
      </c>
      <c r="IZ49" s="73" t="str">
        <f t="shared" si="113"/>
        <v/>
      </c>
      <c r="JA49" s="73" t="str">
        <f t="shared" si="113"/>
        <v/>
      </c>
      <c r="JB49" s="73" t="str">
        <f t="shared" ref="JB49:LM49" si="114">IFERROR((JB32+JB33+JB34)/JB25,"")</f>
        <v/>
      </c>
      <c r="JC49" s="73" t="str">
        <f t="shared" si="114"/>
        <v/>
      </c>
      <c r="JD49" s="73" t="str">
        <f t="shared" si="114"/>
        <v/>
      </c>
      <c r="JE49" s="73" t="str">
        <f t="shared" si="114"/>
        <v/>
      </c>
      <c r="JF49" s="73" t="str">
        <f t="shared" si="114"/>
        <v/>
      </c>
      <c r="JG49" s="73" t="str">
        <f t="shared" si="114"/>
        <v/>
      </c>
      <c r="JH49" s="73" t="str">
        <f t="shared" si="114"/>
        <v/>
      </c>
      <c r="JI49" s="73" t="str">
        <f t="shared" si="114"/>
        <v/>
      </c>
      <c r="JJ49" s="73" t="str">
        <f t="shared" si="114"/>
        <v/>
      </c>
      <c r="JK49" s="73" t="str">
        <f t="shared" si="114"/>
        <v/>
      </c>
      <c r="JL49" s="73" t="str">
        <f t="shared" si="114"/>
        <v/>
      </c>
      <c r="JM49" s="73" t="str">
        <f t="shared" si="114"/>
        <v/>
      </c>
      <c r="JN49" s="73" t="str">
        <f t="shared" si="114"/>
        <v/>
      </c>
      <c r="JO49" s="73" t="str">
        <f t="shared" si="114"/>
        <v/>
      </c>
      <c r="JP49" s="73" t="str">
        <f t="shared" si="114"/>
        <v/>
      </c>
      <c r="JQ49" s="73" t="str">
        <f t="shared" si="114"/>
        <v/>
      </c>
      <c r="JR49" s="73" t="str">
        <f t="shared" si="114"/>
        <v/>
      </c>
      <c r="JS49" s="73" t="str">
        <f t="shared" si="114"/>
        <v/>
      </c>
      <c r="JT49" s="73" t="str">
        <f t="shared" si="114"/>
        <v/>
      </c>
      <c r="JU49" s="73" t="str">
        <f t="shared" si="114"/>
        <v/>
      </c>
      <c r="JV49" s="73" t="str">
        <f t="shared" si="114"/>
        <v/>
      </c>
      <c r="JW49" s="73" t="str">
        <f t="shared" si="114"/>
        <v/>
      </c>
      <c r="JX49" s="73" t="str">
        <f t="shared" si="114"/>
        <v/>
      </c>
      <c r="JY49" s="73" t="str">
        <f t="shared" si="114"/>
        <v/>
      </c>
      <c r="JZ49" s="73" t="str">
        <f t="shared" si="114"/>
        <v/>
      </c>
      <c r="KA49" s="73" t="str">
        <f t="shared" si="114"/>
        <v/>
      </c>
      <c r="KB49" s="73" t="str">
        <f t="shared" si="114"/>
        <v/>
      </c>
      <c r="KC49" s="73" t="str">
        <f t="shared" si="114"/>
        <v/>
      </c>
      <c r="KD49" s="73" t="str">
        <f t="shared" si="114"/>
        <v/>
      </c>
      <c r="KE49" s="73" t="str">
        <f t="shared" si="114"/>
        <v/>
      </c>
      <c r="KF49" s="73" t="str">
        <f t="shared" si="114"/>
        <v/>
      </c>
      <c r="KG49" s="73" t="str">
        <f t="shared" si="114"/>
        <v/>
      </c>
      <c r="KH49" s="73" t="str">
        <f t="shared" si="114"/>
        <v/>
      </c>
      <c r="KI49" s="73" t="str">
        <f t="shared" si="114"/>
        <v/>
      </c>
      <c r="KJ49" s="73" t="str">
        <f t="shared" si="114"/>
        <v/>
      </c>
      <c r="KK49" s="73" t="str">
        <f t="shared" si="114"/>
        <v/>
      </c>
      <c r="KL49" s="73" t="str">
        <f t="shared" si="114"/>
        <v/>
      </c>
      <c r="KM49" s="73" t="str">
        <f t="shared" si="114"/>
        <v/>
      </c>
      <c r="KN49" s="73" t="str">
        <f t="shared" si="114"/>
        <v/>
      </c>
      <c r="KO49" s="73" t="str">
        <f t="shared" si="114"/>
        <v/>
      </c>
      <c r="KP49" s="73" t="str">
        <f t="shared" si="114"/>
        <v/>
      </c>
      <c r="KQ49" s="73" t="str">
        <f t="shared" si="114"/>
        <v/>
      </c>
      <c r="KR49" s="73" t="str">
        <f t="shared" si="114"/>
        <v/>
      </c>
      <c r="KS49" s="73" t="str">
        <f t="shared" si="114"/>
        <v/>
      </c>
      <c r="KT49" s="73" t="str">
        <f t="shared" si="114"/>
        <v/>
      </c>
      <c r="KU49" s="73" t="str">
        <f t="shared" si="114"/>
        <v/>
      </c>
      <c r="KV49" s="73" t="str">
        <f t="shared" si="114"/>
        <v/>
      </c>
      <c r="KW49" s="73" t="str">
        <f t="shared" si="114"/>
        <v/>
      </c>
      <c r="KX49" s="73" t="str">
        <f t="shared" si="114"/>
        <v/>
      </c>
      <c r="KY49" s="73" t="str">
        <f t="shared" si="114"/>
        <v/>
      </c>
      <c r="KZ49" s="73" t="str">
        <f t="shared" si="114"/>
        <v/>
      </c>
      <c r="LA49" s="73" t="str">
        <f t="shared" si="114"/>
        <v/>
      </c>
      <c r="LB49" s="73" t="str">
        <f t="shared" si="114"/>
        <v/>
      </c>
      <c r="LC49" s="73" t="str">
        <f t="shared" si="114"/>
        <v/>
      </c>
      <c r="LD49" s="73" t="str">
        <f t="shared" si="114"/>
        <v/>
      </c>
      <c r="LE49" s="73" t="str">
        <f t="shared" si="114"/>
        <v/>
      </c>
      <c r="LF49" s="73" t="str">
        <f t="shared" si="114"/>
        <v/>
      </c>
      <c r="LG49" s="73" t="str">
        <f t="shared" si="114"/>
        <v/>
      </c>
      <c r="LH49" s="73" t="str">
        <f t="shared" si="114"/>
        <v/>
      </c>
      <c r="LI49" s="73" t="str">
        <f t="shared" si="114"/>
        <v/>
      </c>
      <c r="LJ49" s="73" t="str">
        <f t="shared" si="114"/>
        <v/>
      </c>
      <c r="LK49" s="73" t="str">
        <f t="shared" si="114"/>
        <v/>
      </c>
      <c r="LL49" s="73" t="str">
        <f t="shared" si="114"/>
        <v/>
      </c>
      <c r="LM49" s="73" t="str">
        <f t="shared" si="114"/>
        <v/>
      </c>
      <c r="LN49" s="73" t="str">
        <f t="shared" ref="LN49:ND49" si="115">IFERROR((LN32+LN33+LN34)/LN25,"")</f>
        <v/>
      </c>
      <c r="LO49" s="73" t="str">
        <f t="shared" si="115"/>
        <v/>
      </c>
      <c r="LP49" s="73" t="str">
        <f t="shared" si="115"/>
        <v/>
      </c>
      <c r="LQ49" s="73" t="str">
        <f t="shared" si="115"/>
        <v/>
      </c>
      <c r="LR49" s="73" t="str">
        <f t="shared" si="115"/>
        <v/>
      </c>
      <c r="LS49" s="73" t="str">
        <f t="shared" si="115"/>
        <v/>
      </c>
      <c r="LT49" s="73" t="str">
        <f t="shared" si="115"/>
        <v/>
      </c>
      <c r="LU49" s="73" t="str">
        <f t="shared" si="115"/>
        <v/>
      </c>
      <c r="LV49" s="73" t="str">
        <f t="shared" si="115"/>
        <v/>
      </c>
      <c r="LW49" s="73" t="str">
        <f t="shared" si="115"/>
        <v/>
      </c>
      <c r="LX49" s="73" t="str">
        <f t="shared" si="115"/>
        <v/>
      </c>
      <c r="LY49" s="73" t="str">
        <f t="shared" si="115"/>
        <v/>
      </c>
      <c r="LZ49" s="73" t="str">
        <f t="shared" si="115"/>
        <v/>
      </c>
      <c r="MA49" s="73" t="str">
        <f t="shared" si="115"/>
        <v/>
      </c>
      <c r="MB49" s="73" t="str">
        <f t="shared" si="115"/>
        <v/>
      </c>
      <c r="MC49" s="73" t="str">
        <f t="shared" si="115"/>
        <v/>
      </c>
      <c r="MD49" s="73" t="str">
        <f t="shared" si="115"/>
        <v/>
      </c>
      <c r="ME49" s="73" t="str">
        <f t="shared" si="115"/>
        <v/>
      </c>
      <c r="MF49" s="73" t="str">
        <f t="shared" si="115"/>
        <v/>
      </c>
      <c r="MG49" s="73" t="str">
        <f t="shared" si="115"/>
        <v/>
      </c>
      <c r="MH49" s="73" t="str">
        <f t="shared" si="115"/>
        <v/>
      </c>
      <c r="MI49" s="73" t="str">
        <f t="shared" si="115"/>
        <v/>
      </c>
      <c r="MJ49" s="73" t="str">
        <f t="shared" si="115"/>
        <v/>
      </c>
      <c r="MK49" s="73" t="str">
        <f t="shared" si="115"/>
        <v/>
      </c>
      <c r="ML49" s="73" t="str">
        <f t="shared" si="115"/>
        <v/>
      </c>
      <c r="MM49" s="73" t="str">
        <f t="shared" si="115"/>
        <v/>
      </c>
      <c r="MN49" s="73" t="str">
        <f t="shared" si="115"/>
        <v/>
      </c>
      <c r="MO49" s="73" t="str">
        <f t="shared" si="115"/>
        <v/>
      </c>
      <c r="MP49" s="73" t="str">
        <f t="shared" si="115"/>
        <v/>
      </c>
      <c r="MQ49" s="73" t="str">
        <f t="shared" si="115"/>
        <v/>
      </c>
      <c r="MR49" s="73" t="str">
        <f t="shared" si="115"/>
        <v/>
      </c>
      <c r="MS49" s="73" t="str">
        <f t="shared" si="115"/>
        <v/>
      </c>
      <c r="MT49" s="73" t="str">
        <f t="shared" si="115"/>
        <v/>
      </c>
      <c r="MU49" s="73" t="str">
        <f t="shared" si="115"/>
        <v/>
      </c>
      <c r="MV49" s="73" t="str">
        <f t="shared" si="115"/>
        <v/>
      </c>
      <c r="MW49" s="73" t="str">
        <f t="shared" si="115"/>
        <v/>
      </c>
      <c r="MX49" s="73" t="str">
        <f t="shared" si="115"/>
        <v/>
      </c>
      <c r="MY49" s="73" t="str">
        <f t="shared" si="115"/>
        <v/>
      </c>
      <c r="MZ49" s="73" t="str">
        <f t="shared" si="115"/>
        <v/>
      </c>
      <c r="NA49" s="73" t="str">
        <f t="shared" si="115"/>
        <v/>
      </c>
      <c r="NB49" s="73" t="str">
        <f t="shared" si="115"/>
        <v/>
      </c>
      <c r="NC49" s="73" t="str">
        <f t="shared" si="115"/>
        <v/>
      </c>
      <c r="ND49" s="73" t="str">
        <f t="shared" si="115"/>
        <v/>
      </c>
    </row>
    <row r="54" spans="1:368" x14ac:dyDescent="0.35">
      <c r="A54" s="136"/>
      <c r="B54" s="136"/>
      <c r="C54" s="136"/>
    </row>
    <row r="56" spans="1:368" x14ac:dyDescent="0.35">
      <c r="A56" s="92" t="s">
        <v>106</v>
      </c>
    </row>
  </sheetData>
  <mergeCells count="1">
    <mergeCell ref="A54:C54"/>
  </mergeCells>
  <conditionalFormatting sqref="D10:ND14 D25:ND29">
    <cfRule type="expression" dxfId="2367" priority="8">
      <formula>D$6=1</formula>
    </cfRule>
  </conditionalFormatting>
  <conditionalFormatting sqref="D17:ND22 D32:ND37">
    <cfRule type="expression" dxfId="2366" priority="6">
      <formula>D$6=1</formula>
    </cfRule>
    <cfRule type="expression" dxfId="2365" priority="7">
      <formula>D$6=1</formula>
    </cfRule>
  </conditionalFormatting>
  <conditionalFormatting sqref="F14:ND14">
    <cfRule type="expression" dxfId="2364" priority="5">
      <formula>F$14&lt;&gt;0</formula>
    </cfRule>
  </conditionalFormatting>
  <conditionalFormatting sqref="D15:ND16 D30:ND31 D38:ND38 D23:ND23">
    <cfRule type="expression" dxfId="2363" priority="4">
      <formula>D$6=1</formula>
    </cfRule>
  </conditionalFormatting>
  <conditionalFormatting sqref="F29:ND29">
    <cfRule type="expression" dxfId="2362" priority="3">
      <formula>F$29&lt;&gt;0</formula>
    </cfRule>
  </conditionalFormatting>
  <conditionalFormatting sqref="E32:ND37 E17:ND22">
    <cfRule type="cellIs" dxfId="2361" priority="2" operator="lessThan">
      <formula>0</formula>
    </cfRule>
  </conditionalFormatting>
  <conditionalFormatting sqref="D46:ND49 D40:ND43">
    <cfRule type="expression" dxfId="2360" priority="1">
      <formula>D$6=1</formula>
    </cfRule>
  </conditionalFormatting>
  <dataValidations count="2">
    <dataValidation type="custom" errorStyle="warning" allowBlank="1" sqref="E22:ND22 E17:ND20">
      <formula1>E16&lt;=E10</formula1>
    </dataValidation>
    <dataValidation type="custom" errorStyle="warning" allowBlank="1" sqref="E21:ND21">
      <formula1>E20&lt;=E15</formula1>
    </dataValidation>
  </dataValidations>
  <hyperlinks>
    <hyperlink ref="A56" location="SOMMAIRE!A1" display="RETOUR AU SOMMAIRE"/>
  </hyperlinks>
  <pageMargins left="0.7" right="0.7" top="0.75" bottom="0.75" header="0.3" footer="0.3"/>
  <pageSetup paperSize="9" orientation="portrait" horizontalDpi="4294967295" verticalDpi="4294967295"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6">
    <tabColor theme="8"/>
  </sheetPr>
  <dimension ref="A1:ND56"/>
  <sheetViews>
    <sheetView showGridLines="0" showZeros="0" workbookViewId="0">
      <pane xSplit="3" ySplit="7" topLeftCell="MJ8" activePane="bottomRight" state="frozen"/>
      <selection activeCell="J4" sqref="J4:O4"/>
      <selection pane="topRight" activeCell="J4" sqref="J4:O4"/>
      <selection pane="bottomLeft" activeCell="J4" sqref="J4:O4"/>
      <selection pane="bottomRight" activeCell="D17" sqref="D17:ND22"/>
    </sheetView>
  </sheetViews>
  <sheetFormatPr baseColWidth="10" defaultColWidth="11.453125" defaultRowHeight="14.5" x14ac:dyDescent="0.35"/>
  <cols>
    <col min="1" max="1" width="27" style="48" customWidth="1"/>
    <col min="2" max="3" width="11.54296875" style="48" hidden="1" customWidth="1"/>
    <col min="4" max="9" width="11.54296875" style="48" customWidth="1"/>
    <col min="10" max="16" width="12.54296875" style="48" customWidth="1"/>
    <col min="17" max="16384" width="11.453125" style="48"/>
  </cols>
  <sheetData>
    <row r="1" spans="1:368" hidden="1" x14ac:dyDescent="0.35">
      <c r="A1" s="47">
        <f>SOMMAIRE!$L$2</f>
        <v>2017</v>
      </c>
    </row>
    <row r="2" spans="1:368" x14ac:dyDescent="0.35">
      <c r="A2" s="49" t="s">
        <v>5</v>
      </c>
      <c r="B2" s="50"/>
      <c r="C2" s="50"/>
      <c r="D2" s="50" t="str">
        <f>TEXT(D4,"mmmm")</f>
        <v>janvier</v>
      </c>
      <c r="E2" s="50" t="str">
        <f>TEXT(E4,"mmmm")</f>
        <v>janvier</v>
      </c>
      <c r="F2" s="50" t="str">
        <f t="shared" ref="F2:BQ2" si="0">TEXT(F4,"mmmm")</f>
        <v>janvier</v>
      </c>
      <c r="G2" s="50" t="str">
        <f t="shared" si="0"/>
        <v>janvier</v>
      </c>
      <c r="H2" s="50" t="str">
        <f t="shared" si="0"/>
        <v>janvier</v>
      </c>
      <c r="I2" s="50" t="str">
        <f t="shared" si="0"/>
        <v>janvier</v>
      </c>
      <c r="J2" s="50" t="str">
        <f t="shared" si="0"/>
        <v>janvier</v>
      </c>
      <c r="K2" s="50" t="str">
        <f t="shared" si="0"/>
        <v>janvier</v>
      </c>
      <c r="L2" s="50" t="str">
        <f t="shared" si="0"/>
        <v>janvier</v>
      </c>
      <c r="M2" s="50" t="str">
        <f t="shared" si="0"/>
        <v>janvier</v>
      </c>
      <c r="N2" s="50" t="str">
        <f t="shared" si="0"/>
        <v>janvier</v>
      </c>
      <c r="O2" s="50" t="str">
        <f t="shared" si="0"/>
        <v>janvier</v>
      </c>
      <c r="P2" s="50" t="str">
        <f t="shared" si="0"/>
        <v>janvier</v>
      </c>
      <c r="Q2" s="50" t="str">
        <f t="shared" si="0"/>
        <v>janvier</v>
      </c>
      <c r="R2" s="50" t="str">
        <f t="shared" si="0"/>
        <v>janvier</v>
      </c>
      <c r="S2" s="50" t="str">
        <f t="shared" si="0"/>
        <v>janvier</v>
      </c>
      <c r="T2" s="50" t="str">
        <f t="shared" si="0"/>
        <v>janvier</v>
      </c>
      <c r="U2" s="50" t="str">
        <f t="shared" si="0"/>
        <v>janvier</v>
      </c>
      <c r="V2" s="50" t="str">
        <f t="shared" si="0"/>
        <v>janvier</v>
      </c>
      <c r="W2" s="50" t="str">
        <f t="shared" si="0"/>
        <v>janvier</v>
      </c>
      <c r="X2" s="50" t="str">
        <f t="shared" si="0"/>
        <v>janvier</v>
      </c>
      <c r="Y2" s="50" t="str">
        <f t="shared" si="0"/>
        <v>janvier</v>
      </c>
      <c r="Z2" s="50" t="str">
        <f t="shared" si="0"/>
        <v>janvier</v>
      </c>
      <c r="AA2" s="50" t="str">
        <f t="shared" si="0"/>
        <v>janvier</v>
      </c>
      <c r="AB2" s="50" t="str">
        <f t="shared" si="0"/>
        <v>janvier</v>
      </c>
      <c r="AC2" s="50" t="str">
        <f t="shared" si="0"/>
        <v>janvier</v>
      </c>
      <c r="AD2" s="50" t="str">
        <f t="shared" si="0"/>
        <v>janvier</v>
      </c>
      <c r="AE2" s="50" t="str">
        <f t="shared" si="0"/>
        <v>janvier</v>
      </c>
      <c r="AF2" s="50" t="str">
        <f t="shared" si="0"/>
        <v>janvier</v>
      </c>
      <c r="AG2" s="50" t="str">
        <f t="shared" si="0"/>
        <v>janvier</v>
      </c>
      <c r="AH2" s="50" t="str">
        <f t="shared" si="0"/>
        <v>janvier</v>
      </c>
      <c r="AI2" s="50" t="str">
        <f t="shared" si="0"/>
        <v>février</v>
      </c>
      <c r="AJ2" s="50" t="str">
        <f t="shared" si="0"/>
        <v>février</v>
      </c>
      <c r="AK2" s="50" t="str">
        <f t="shared" si="0"/>
        <v>février</v>
      </c>
      <c r="AL2" s="50" t="str">
        <f t="shared" si="0"/>
        <v>février</v>
      </c>
      <c r="AM2" s="50" t="str">
        <f t="shared" si="0"/>
        <v>février</v>
      </c>
      <c r="AN2" s="50" t="str">
        <f t="shared" si="0"/>
        <v>février</v>
      </c>
      <c r="AO2" s="50" t="str">
        <f t="shared" si="0"/>
        <v>février</v>
      </c>
      <c r="AP2" s="50" t="str">
        <f t="shared" si="0"/>
        <v>février</v>
      </c>
      <c r="AQ2" s="50" t="str">
        <f t="shared" si="0"/>
        <v>février</v>
      </c>
      <c r="AR2" s="50" t="str">
        <f t="shared" si="0"/>
        <v>février</v>
      </c>
      <c r="AS2" s="50" t="str">
        <f t="shared" si="0"/>
        <v>février</v>
      </c>
      <c r="AT2" s="50" t="str">
        <f t="shared" si="0"/>
        <v>février</v>
      </c>
      <c r="AU2" s="50" t="str">
        <f t="shared" si="0"/>
        <v>février</v>
      </c>
      <c r="AV2" s="50" t="str">
        <f t="shared" si="0"/>
        <v>février</v>
      </c>
      <c r="AW2" s="50" t="str">
        <f t="shared" si="0"/>
        <v>février</v>
      </c>
      <c r="AX2" s="50" t="str">
        <f t="shared" si="0"/>
        <v>février</v>
      </c>
      <c r="AY2" s="50" t="str">
        <f t="shared" si="0"/>
        <v>février</v>
      </c>
      <c r="AZ2" s="50" t="str">
        <f t="shared" si="0"/>
        <v>février</v>
      </c>
      <c r="BA2" s="50" t="str">
        <f t="shared" si="0"/>
        <v>février</v>
      </c>
      <c r="BB2" s="50" t="str">
        <f t="shared" si="0"/>
        <v>février</v>
      </c>
      <c r="BC2" s="50" t="str">
        <f t="shared" si="0"/>
        <v>février</v>
      </c>
      <c r="BD2" s="50" t="str">
        <f t="shared" si="0"/>
        <v>février</v>
      </c>
      <c r="BE2" s="50" t="str">
        <f t="shared" si="0"/>
        <v>février</v>
      </c>
      <c r="BF2" s="50" t="str">
        <f t="shared" si="0"/>
        <v>février</v>
      </c>
      <c r="BG2" s="50" t="str">
        <f t="shared" si="0"/>
        <v>février</v>
      </c>
      <c r="BH2" s="50" t="str">
        <f t="shared" si="0"/>
        <v>février</v>
      </c>
      <c r="BI2" s="50" t="str">
        <f t="shared" si="0"/>
        <v>février</v>
      </c>
      <c r="BJ2" s="50" t="str">
        <f t="shared" si="0"/>
        <v>février</v>
      </c>
      <c r="BK2" s="50" t="str">
        <f t="shared" si="0"/>
        <v>mars</v>
      </c>
      <c r="BL2" s="50" t="str">
        <f t="shared" si="0"/>
        <v>mars</v>
      </c>
      <c r="BM2" s="50" t="str">
        <f t="shared" si="0"/>
        <v>mars</v>
      </c>
      <c r="BN2" s="50" t="str">
        <f t="shared" si="0"/>
        <v>mars</v>
      </c>
      <c r="BO2" s="50" t="str">
        <f t="shared" si="0"/>
        <v>mars</v>
      </c>
      <c r="BP2" s="50" t="str">
        <f t="shared" si="0"/>
        <v>mars</v>
      </c>
      <c r="BQ2" s="50" t="str">
        <f t="shared" si="0"/>
        <v>mars</v>
      </c>
      <c r="BR2" s="50" t="str">
        <f t="shared" ref="BR2:EC2" si="1">TEXT(BR4,"mmmm")</f>
        <v>mars</v>
      </c>
      <c r="BS2" s="50" t="str">
        <f t="shared" si="1"/>
        <v>mars</v>
      </c>
      <c r="BT2" s="50" t="str">
        <f t="shared" si="1"/>
        <v>mars</v>
      </c>
      <c r="BU2" s="50" t="str">
        <f t="shared" si="1"/>
        <v>mars</v>
      </c>
      <c r="BV2" s="50" t="str">
        <f t="shared" si="1"/>
        <v>mars</v>
      </c>
      <c r="BW2" s="50" t="str">
        <f t="shared" si="1"/>
        <v>mars</v>
      </c>
      <c r="BX2" s="50" t="str">
        <f t="shared" si="1"/>
        <v>mars</v>
      </c>
      <c r="BY2" s="50" t="str">
        <f t="shared" si="1"/>
        <v>mars</v>
      </c>
      <c r="BZ2" s="50" t="str">
        <f t="shared" si="1"/>
        <v>mars</v>
      </c>
      <c r="CA2" s="50" t="str">
        <f t="shared" si="1"/>
        <v>mars</v>
      </c>
      <c r="CB2" s="50" t="str">
        <f t="shared" si="1"/>
        <v>mars</v>
      </c>
      <c r="CC2" s="50" t="str">
        <f t="shared" si="1"/>
        <v>mars</v>
      </c>
      <c r="CD2" s="50" t="str">
        <f t="shared" si="1"/>
        <v>mars</v>
      </c>
      <c r="CE2" s="50" t="str">
        <f t="shared" si="1"/>
        <v>mars</v>
      </c>
      <c r="CF2" s="50" t="str">
        <f t="shared" si="1"/>
        <v>mars</v>
      </c>
      <c r="CG2" s="50" t="str">
        <f t="shared" si="1"/>
        <v>mars</v>
      </c>
      <c r="CH2" s="50" t="str">
        <f t="shared" si="1"/>
        <v>mars</v>
      </c>
      <c r="CI2" s="50" t="str">
        <f t="shared" si="1"/>
        <v>mars</v>
      </c>
      <c r="CJ2" s="50" t="str">
        <f t="shared" si="1"/>
        <v>mars</v>
      </c>
      <c r="CK2" s="50" t="str">
        <f t="shared" si="1"/>
        <v>mars</v>
      </c>
      <c r="CL2" s="50" t="str">
        <f t="shared" si="1"/>
        <v>mars</v>
      </c>
      <c r="CM2" s="50" t="str">
        <f t="shared" si="1"/>
        <v>mars</v>
      </c>
      <c r="CN2" s="50" t="str">
        <f t="shared" si="1"/>
        <v>mars</v>
      </c>
      <c r="CO2" s="50" t="str">
        <f t="shared" si="1"/>
        <v>mars</v>
      </c>
      <c r="CP2" s="50" t="str">
        <f t="shared" si="1"/>
        <v>avril</v>
      </c>
      <c r="CQ2" s="50" t="str">
        <f t="shared" si="1"/>
        <v>avril</v>
      </c>
      <c r="CR2" s="50" t="str">
        <f t="shared" si="1"/>
        <v>avril</v>
      </c>
      <c r="CS2" s="50" t="str">
        <f t="shared" si="1"/>
        <v>avril</v>
      </c>
      <c r="CT2" s="50" t="str">
        <f t="shared" si="1"/>
        <v>avril</v>
      </c>
      <c r="CU2" s="50" t="str">
        <f t="shared" si="1"/>
        <v>avril</v>
      </c>
      <c r="CV2" s="50" t="str">
        <f t="shared" si="1"/>
        <v>avril</v>
      </c>
      <c r="CW2" s="50" t="str">
        <f t="shared" si="1"/>
        <v>avril</v>
      </c>
      <c r="CX2" s="50" t="str">
        <f t="shared" si="1"/>
        <v>avril</v>
      </c>
      <c r="CY2" s="50" t="str">
        <f t="shared" si="1"/>
        <v>avril</v>
      </c>
      <c r="CZ2" s="50" t="str">
        <f t="shared" si="1"/>
        <v>avril</v>
      </c>
      <c r="DA2" s="50" t="str">
        <f t="shared" si="1"/>
        <v>avril</v>
      </c>
      <c r="DB2" s="50" t="str">
        <f t="shared" si="1"/>
        <v>avril</v>
      </c>
      <c r="DC2" s="50" t="str">
        <f t="shared" si="1"/>
        <v>avril</v>
      </c>
      <c r="DD2" s="50" t="str">
        <f t="shared" si="1"/>
        <v>avril</v>
      </c>
      <c r="DE2" s="50" t="str">
        <f t="shared" si="1"/>
        <v>avril</v>
      </c>
      <c r="DF2" s="50" t="str">
        <f t="shared" si="1"/>
        <v>avril</v>
      </c>
      <c r="DG2" s="50" t="str">
        <f t="shared" si="1"/>
        <v>avril</v>
      </c>
      <c r="DH2" s="50" t="str">
        <f t="shared" si="1"/>
        <v>avril</v>
      </c>
      <c r="DI2" s="50" t="str">
        <f t="shared" si="1"/>
        <v>avril</v>
      </c>
      <c r="DJ2" s="50" t="str">
        <f t="shared" si="1"/>
        <v>avril</v>
      </c>
      <c r="DK2" s="50" t="str">
        <f t="shared" si="1"/>
        <v>avril</v>
      </c>
      <c r="DL2" s="50" t="str">
        <f t="shared" si="1"/>
        <v>avril</v>
      </c>
      <c r="DM2" s="50" t="str">
        <f t="shared" si="1"/>
        <v>avril</v>
      </c>
      <c r="DN2" s="50" t="str">
        <f t="shared" si="1"/>
        <v>avril</v>
      </c>
      <c r="DO2" s="50" t="str">
        <f t="shared" si="1"/>
        <v>avril</v>
      </c>
      <c r="DP2" s="50" t="str">
        <f t="shared" si="1"/>
        <v>avril</v>
      </c>
      <c r="DQ2" s="50" t="str">
        <f t="shared" si="1"/>
        <v>avril</v>
      </c>
      <c r="DR2" s="50" t="str">
        <f t="shared" si="1"/>
        <v>avril</v>
      </c>
      <c r="DS2" s="50" t="str">
        <f t="shared" si="1"/>
        <v>avril</v>
      </c>
      <c r="DT2" s="50" t="str">
        <f t="shared" si="1"/>
        <v>mai</v>
      </c>
      <c r="DU2" s="50" t="str">
        <f t="shared" si="1"/>
        <v>mai</v>
      </c>
      <c r="DV2" s="50" t="str">
        <f t="shared" si="1"/>
        <v>mai</v>
      </c>
      <c r="DW2" s="50" t="str">
        <f t="shared" si="1"/>
        <v>mai</v>
      </c>
      <c r="DX2" s="50" t="str">
        <f t="shared" si="1"/>
        <v>mai</v>
      </c>
      <c r="DY2" s="50" t="str">
        <f t="shared" si="1"/>
        <v>mai</v>
      </c>
      <c r="DZ2" s="50" t="str">
        <f t="shared" si="1"/>
        <v>mai</v>
      </c>
      <c r="EA2" s="50" t="str">
        <f t="shared" si="1"/>
        <v>mai</v>
      </c>
      <c r="EB2" s="50" t="str">
        <f t="shared" si="1"/>
        <v>mai</v>
      </c>
      <c r="EC2" s="50" t="str">
        <f t="shared" si="1"/>
        <v>mai</v>
      </c>
      <c r="ED2" s="50" t="str">
        <f t="shared" ref="ED2:GO2" si="2">TEXT(ED4,"mmmm")</f>
        <v>mai</v>
      </c>
      <c r="EE2" s="50" t="str">
        <f t="shared" si="2"/>
        <v>mai</v>
      </c>
      <c r="EF2" s="50" t="str">
        <f t="shared" si="2"/>
        <v>mai</v>
      </c>
      <c r="EG2" s="50" t="str">
        <f t="shared" si="2"/>
        <v>mai</v>
      </c>
      <c r="EH2" s="50" t="str">
        <f t="shared" si="2"/>
        <v>mai</v>
      </c>
      <c r="EI2" s="50" t="str">
        <f t="shared" si="2"/>
        <v>mai</v>
      </c>
      <c r="EJ2" s="50" t="str">
        <f t="shared" si="2"/>
        <v>mai</v>
      </c>
      <c r="EK2" s="50" t="str">
        <f t="shared" si="2"/>
        <v>mai</v>
      </c>
      <c r="EL2" s="50" t="str">
        <f t="shared" si="2"/>
        <v>mai</v>
      </c>
      <c r="EM2" s="50" t="str">
        <f t="shared" si="2"/>
        <v>mai</v>
      </c>
      <c r="EN2" s="50" t="str">
        <f t="shared" si="2"/>
        <v>mai</v>
      </c>
      <c r="EO2" s="50" t="str">
        <f t="shared" si="2"/>
        <v>mai</v>
      </c>
      <c r="EP2" s="50" t="str">
        <f t="shared" si="2"/>
        <v>mai</v>
      </c>
      <c r="EQ2" s="50" t="str">
        <f t="shared" si="2"/>
        <v>mai</v>
      </c>
      <c r="ER2" s="50" t="str">
        <f t="shared" si="2"/>
        <v>mai</v>
      </c>
      <c r="ES2" s="50" t="str">
        <f t="shared" si="2"/>
        <v>mai</v>
      </c>
      <c r="ET2" s="50" t="str">
        <f t="shared" si="2"/>
        <v>mai</v>
      </c>
      <c r="EU2" s="50" t="str">
        <f t="shared" si="2"/>
        <v>mai</v>
      </c>
      <c r="EV2" s="50" t="str">
        <f t="shared" si="2"/>
        <v>mai</v>
      </c>
      <c r="EW2" s="50" t="str">
        <f t="shared" si="2"/>
        <v>mai</v>
      </c>
      <c r="EX2" s="50" t="str">
        <f t="shared" si="2"/>
        <v>mai</v>
      </c>
      <c r="EY2" s="50" t="str">
        <f t="shared" si="2"/>
        <v>juin</v>
      </c>
      <c r="EZ2" s="50" t="str">
        <f t="shared" si="2"/>
        <v>juin</v>
      </c>
      <c r="FA2" s="50" t="str">
        <f t="shared" si="2"/>
        <v>juin</v>
      </c>
      <c r="FB2" s="50" t="str">
        <f t="shared" si="2"/>
        <v>juin</v>
      </c>
      <c r="FC2" s="50" t="str">
        <f t="shared" si="2"/>
        <v>juin</v>
      </c>
      <c r="FD2" s="50" t="str">
        <f t="shared" si="2"/>
        <v>juin</v>
      </c>
      <c r="FE2" s="50" t="str">
        <f t="shared" si="2"/>
        <v>juin</v>
      </c>
      <c r="FF2" s="50" t="str">
        <f t="shared" si="2"/>
        <v>juin</v>
      </c>
      <c r="FG2" s="50" t="str">
        <f t="shared" si="2"/>
        <v>juin</v>
      </c>
      <c r="FH2" s="50" t="str">
        <f t="shared" si="2"/>
        <v>juin</v>
      </c>
      <c r="FI2" s="50" t="str">
        <f t="shared" si="2"/>
        <v>juin</v>
      </c>
      <c r="FJ2" s="50" t="str">
        <f t="shared" si="2"/>
        <v>juin</v>
      </c>
      <c r="FK2" s="50" t="str">
        <f t="shared" si="2"/>
        <v>juin</v>
      </c>
      <c r="FL2" s="50" t="str">
        <f t="shared" si="2"/>
        <v>juin</v>
      </c>
      <c r="FM2" s="50" t="str">
        <f t="shared" si="2"/>
        <v>juin</v>
      </c>
      <c r="FN2" s="50" t="str">
        <f t="shared" si="2"/>
        <v>juin</v>
      </c>
      <c r="FO2" s="50" t="str">
        <f t="shared" si="2"/>
        <v>juin</v>
      </c>
      <c r="FP2" s="50" t="str">
        <f t="shared" si="2"/>
        <v>juin</v>
      </c>
      <c r="FQ2" s="50" t="str">
        <f t="shared" si="2"/>
        <v>juin</v>
      </c>
      <c r="FR2" s="50" t="str">
        <f t="shared" si="2"/>
        <v>juin</v>
      </c>
      <c r="FS2" s="50" t="str">
        <f t="shared" si="2"/>
        <v>juin</v>
      </c>
      <c r="FT2" s="50" t="str">
        <f t="shared" si="2"/>
        <v>juin</v>
      </c>
      <c r="FU2" s="50" t="str">
        <f t="shared" si="2"/>
        <v>juin</v>
      </c>
      <c r="FV2" s="50" t="str">
        <f t="shared" si="2"/>
        <v>juin</v>
      </c>
      <c r="FW2" s="50" t="str">
        <f t="shared" si="2"/>
        <v>juin</v>
      </c>
      <c r="FX2" s="50" t="str">
        <f t="shared" si="2"/>
        <v>juin</v>
      </c>
      <c r="FY2" s="50" t="str">
        <f t="shared" si="2"/>
        <v>juin</v>
      </c>
      <c r="FZ2" s="50" t="str">
        <f t="shared" si="2"/>
        <v>juin</v>
      </c>
      <c r="GA2" s="50" t="str">
        <f t="shared" si="2"/>
        <v>juin</v>
      </c>
      <c r="GB2" s="50" t="str">
        <f t="shared" si="2"/>
        <v>juin</v>
      </c>
      <c r="GC2" s="50" t="str">
        <f t="shared" si="2"/>
        <v>juillet</v>
      </c>
      <c r="GD2" s="50" t="str">
        <f t="shared" si="2"/>
        <v>juillet</v>
      </c>
      <c r="GE2" s="50" t="str">
        <f t="shared" si="2"/>
        <v>juillet</v>
      </c>
      <c r="GF2" s="50" t="str">
        <f t="shared" si="2"/>
        <v>juillet</v>
      </c>
      <c r="GG2" s="50" t="str">
        <f t="shared" si="2"/>
        <v>juillet</v>
      </c>
      <c r="GH2" s="50" t="str">
        <f t="shared" si="2"/>
        <v>juillet</v>
      </c>
      <c r="GI2" s="50" t="str">
        <f t="shared" si="2"/>
        <v>juillet</v>
      </c>
      <c r="GJ2" s="50" t="str">
        <f t="shared" si="2"/>
        <v>juillet</v>
      </c>
      <c r="GK2" s="50" t="str">
        <f t="shared" si="2"/>
        <v>juillet</v>
      </c>
      <c r="GL2" s="50" t="str">
        <f t="shared" si="2"/>
        <v>juillet</v>
      </c>
      <c r="GM2" s="50" t="str">
        <f t="shared" si="2"/>
        <v>juillet</v>
      </c>
      <c r="GN2" s="50" t="str">
        <f t="shared" si="2"/>
        <v>juillet</v>
      </c>
      <c r="GO2" s="50" t="str">
        <f t="shared" si="2"/>
        <v>juillet</v>
      </c>
      <c r="GP2" s="50" t="str">
        <f t="shared" ref="GP2:JA2" si="3">TEXT(GP4,"mmmm")</f>
        <v>juillet</v>
      </c>
      <c r="GQ2" s="50" t="str">
        <f t="shared" si="3"/>
        <v>juillet</v>
      </c>
      <c r="GR2" s="50" t="str">
        <f t="shared" si="3"/>
        <v>juillet</v>
      </c>
      <c r="GS2" s="50" t="str">
        <f t="shared" si="3"/>
        <v>juillet</v>
      </c>
      <c r="GT2" s="50" t="str">
        <f t="shared" si="3"/>
        <v>juillet</v>
      </c>
      <c r="GU2" s="50" t="str">
        <f t="shared" si="3"/>
        <v>juillet</v>
      </c>
      <c r="GV2" s="50" t="str">
        <f t="shared" si="3"/>
        <v>juillet</v>
      </c>
      <c r="GW2" s="50" t="str">
        <f t="shared" si="3"/>
        <v>juillet</v>
      </c>
      <c r="GX2" s="50" t="str">
        <f t="shared" si="3"/>
        <v>juillet</v>
      </c>
      <c r="GY2" s="50" t="str">
        <f t="shared" si="3"/>
        <v>juillet</v>
      </c>
      <c r="GZ2" s="50" t="str">
        <f t="shared" si="3"/>
        <v>juillet</v>
      </c>
      <c r="HA2" s="50" t="str">
        <f t="shared" si="3"/>
        <v>juillet</v>
      </c>
      <c r="HB2" s="50" t="str">
        <f t="shared" si="3"/>
        <v>juillet</v>
      </c>
      <c r="HC2" s="50" t="str">
        <f t="shared" si="3"/>
        <v>juillet</v>
      </c>
      <c r="HD2" s="50" t="str">
        <f t="shared" si="3"/>
        <v>juillet</v>
      </c>
      <c r="HE2" s="50" t="str">
        <f t="shared" si="3"/>
        <v>juillet</v>
      </c>
      <c r="HF2" s="50" t="str">
        <f t="shared" si="3"/>
        <v>juillet</v>
      </c>
      <c r="HG2" s="50" t="str">
        <f t="shared" si="3"/>
        <v>juillet</v>
      </c>
      <c r="HH2" s="50" t="str">
        <f t="shared" si="3"/>
        <v>août</v>
      </c>
      <c r="HI2" s="50" t="str">
        <f t="shared" si="3"/>
        <v>août</v>
      </c>
      <c r="HJ2" s="50" t="str">
        <f t="shared" si="3"/>
        <v>août</v>
      </c>
      <c r="HK2" s="50" t="str">
        <f t="shared" si="3"/>
        <v>août</v>
      </c>
      <c r="HL2" s="50" t="str">
        <f t="shared" si="3"/>
        <v>août</v>
      </c>
      <c r="HM2" s="50" t="str">
        <f t="shared" si="3"/>
        <v>août</v>
      </c>
      <c r="HN2" s="50" t="str">
        <f t="shared" si="3"/>
        <v>août</v>
      </c>
      <c r="HO2" s="50" t="str">
        <f t="shared" si="3"/>
        <v>août</v>
      </c>
      <c r="HP2" s="50" t="str">
        <f t="shared" si="3"/>
        <v>août</v>
      </c>
      <c r="HQ2" s="50" t="str">
        <f t="shared" si="3"/>
        <v>août</v>
      </c>
      <c r="HR2" s="50" t="str">
        <f t="shared" si="3"/>
        <v>août</v>
      </c>
      <c r="HS2" s="50" t="str">
        <f t="shared" si="3"/>
        <v>août</v>
      </c>
      <c r="HT2" s="50" t="str">
        <f t="shared" si="3"/>
        <v>août</v>
      </c>
      <c r="HU2" s="50" t="str">
        <f t="shared" si="3"/>
        <v>août</v>
      </c>
      <c r="HV2" s="50" t="str">
        <f t="shared" si="3"/>
        <v>août</v>
      </c>
      <c r="HW2" s="50" t="str">
        <f t="shared" si="3"/>
        <v>août</v>
      </c>
      <c r="HX2" s="50" t="str">
        <f t="shared" si="3"/>
        <v>août</v>
      </c>
      <c r="HY2" s="50" t="str">
        <f t="shared" si="3"/>
        <v>août</v>
      </c>
      <c r="HZ2" s="50" t="str">
        <f t="shared" si="3"/>
        <v>août</v>
      </c>
      <c r="IA2" s="50" t="str">
        <f t="shared" si="3"/>
        <v>août</v>
      </c>
      <c r="IB2" s="50" t="str">
        <f t="shared" si="3"/>
        <v>août</v>
      </c>
      <c r="IC2" s="50" t="str">
        <f t="shared" si="3"/>
        <v>août</v>
      </c>
      <c r="ID2" s="50" t="str">
        <f t="shared" si="3"/>
        <v>août</v>
      </c>
      <c r="IE2" s="50" t="str">
        <f t="shared" si="3"/>
        <v>août</v>
      </c>
      <c r="IF2" s="50" t="str">
        <f t="shared" si="3"/>
        <v>août</v>
      </c>
      <c r="IG2" s="50" t="str">
        <f t="shared" si="3"/>
        <v>août</v>
      </c>
      <c r="IH2" s="50" t="str">
        <f t="shared" si="3"/>
        <v>août</v>
      </c>
      <c r="II2" s="50" t="str">
        <f t="shared" si="3"/>
        <v>août</v>
      </c>
      <c r="IJ2" s="50" t="str">
        <f t="shared" si="3"/>
        <v>août</v>
      </c>
      <c r="IK2" s="50" t="str">
        <f t="shared" si="3"/>
        <v>août</v>
      </c>
      <c r="IL2" s="50" t="str">
        <f t="shared" si="3"/>
        <v>août</v>
      </c>
      <c r="IM2" s="50" t="str">
        <f t="shared" si="3"/>
        <v>septembre</v>
      </c>
      <c r="IN2" s="50" t="str">
        <f t="shared" si="3"/>
        <v>septembre</v>
      </c>
      <c r="IO2" s="50" t="str">
        <f t="shared" si="3"/>
        <v>septembre</v>
      </c>
      <c r="IP2" s="50" t="str">
        <f t="shared" si="3"/>
        <v>septembre</v>
      </c>
      <c r="IQ2" s="50" t="str">
        <f t="shared" si="3"/>
        <v>septembre</v>
      </c>
      <c r="IR2" s="50" t="str">
        <f t="shared" si="3"/>
        <v>septembre</v>
      </c>
      <c r="IS2" s="50" t="str">
        <f t="shared" si="3"/>
        <v>septembre</v>
      </c>
      <c r="IT2" s="50" t="str">
        <f t="shared" si="3"/>
        <v>septembre</v>
      </c>
      <c r="IU2" s="50" t="str">
        <f t="shared" si="3"/>
        <v>septembre</v>
      </c>
      <c r="IV2" s="50" t="str">
        <f t="shared" si="3"/>
        <v>septembre</v>
      </c>
      <c r="IW2" s="50" t="str">
        <f t="shared" si="3"/>
        <v>septembre</v>
      </c>
      <c r="IX2" s="50" t="str">
        <f t="shared" si="3"/>
        <v>septembre</v>
      </c>
      <c r="IY2" s="50" t="str">
        <f t="shared" si="3"/>
        <v>septembre</v>
      </c>
      <c r="IZ2" s="50" t="str">
        <f t="shared" si="3"/>
        <v>septembre</v>
      </c>
      <c r="JA2" s="50" t="str">
        <f t="shared" si="3"/>
        <v>septembre</v>
      </c>
      <c r="JB2" s="50" t="str">
        <f t="shared" ref="JB2:LM2" si="4">TEXT(JB4,"mmmm")</f>
        <v>septembre</v>
      </c>
      <c r="JC2" s="50" t="str">
        <f t="shared" si="4"/>
        <v>septembre</v>
      </c>
      <c r="JD2" s="50" t="str">
        <f t="shared" si="4"/>
        <v>septembre</v>
      </c>
      <c r="JE2" s="50" t="str">
        <f t="shared" si="4"/>
        <v>septembre</v>
      </c>
      <c r="JF2" s="50" t="str">
        <f t="shared" si="4"/>
        <v>septembre</v>
      </c>
      <c r="JG2" s="50" t="str">
        <f t="shared" si="4"/>
        <v>septembre</v>
      </c>
      <c r="JH2" s="50" t="str">
        <f t="shared" si="4"/>
        <v>septembre</v>
      </c>
      <c r="JI2" s="50" t="str">
        <f t="shared" si="4"/>
        <v>septembre</v>
      </c>
      <c r="JJ2" s="50" t="str">
        <f t="shared" si="4"/>
        <v>septembre</v>
      </c>
      <c r="JK2" s="50" t="str">
        <f t="shared" si="4"/>
        <v>septembre</v>
      </c>
      <c r="JL2" s="50" t="str">
        <f t="shared" si="4"/>
        <v>septembre</v>
      </c>
      <c r="JM2" s="50" t="str">
        <f t="shared" si="4"/>
        <v>septembre</v>
      </c>
      <c r="JN2" s="50" t="str">
        <f t="shared" si="4"/>
        <v>septembre</v>
      </c>
      <c r="JO2" s="50" t="str">
        <f t="shared" si="4"/>
        <v>septembre</v>
      </c>
      <c r="JP2" s="50" t="str">
        <f t="shared" si="4"/>
        <v>septembre</v>
      </c>
      <c r="JQ2" s="50" t="str">
        <f t="shared" si="4"/>
        <v>octobre</v>
      </c>
      <c r="JR2" s="50" t="str">
        <f t="shared" si="4"/>
        <v>octobre</v>
      </c>
      <c r="JS2" s="50" t="str">
        <f t="shared" si="4"/>
        <v>octobre</v>
      </c>
      <c r="JT2" s="50" t="str">
        <f t="shared" si="4"/>
        <v>octobre</v>
      </c>
      <c r="JU2" s="50" t="str">
        <f t="shared" si="4"/>
        <v>octobre</v>
      </c>
      <c r="JV2" s="50" t="str">
        <f t="shared" si="4"/>
        <v>octobre</v>
      </c>
      <c r="JW2" s="50" t="str">
        <f t="shared" si="4"/>
        <v>octobre</v>
      </c>
      <c r="JX2" s="50" t="str">
        <f t="shared" si="4"/>
        <v>octobre</v>
      </c>
      <c r="JY2" s="50" t="str">
        <f t="shared" si="4"/>
        <v>octobre</v>
      </c>
      <c r="JZ2" s="50" t="str">
        <f t="shared" si="4"/>
        <v>octobre</v>
      </c>
      <c r="KA2" s="50" t="str">
        <f t="shared" si="4"/>
        <v>octobre</v>
      </c>
      <c r="KB2" s="50" t="str">
        <f t="shared" si="4"/>
        <v>octobre</v>
      </c>
      <c r="KC2" s="50" t="str">
        <f t="shared" si="4"/>
        <v>octobre</v>
      </c>
      <c r="KD2" s="50" t="str">
        <f t="shared" si="4"/>
        <v>octobre</v>
      </c>
      <c r="KE2" s="50" t="str">
        <f t="shared" si="4"/>
        <v>octobre</v>
      </c>
      <c r="KF2" s="50" t="str">
        <f t="shared" si="4"/>
        <v>octobre</v>
      </c>
      <c r="KG2" s="50" t="str">
        <f t="shared" si="4"/>
        <v>octobre</v>
      </c>
      <c r="KH2" s="50" t="str">
        <f t="shared" si="4"/>
        <v>octobre</v>
      </c>
      <c r="KI2" s="50" t="str">
        <f t="shared" si="4"/>
        <v>octobre</v>
      </c>
      <c r="KJ2" s="50" t="str">
        <f t="shared" si="4"/>
        <v>octobre</v>
      </c>
      <c r="KK2" s="50" t="str">
        <f t="shared" si="4"/>
        <v>octobre</v>
      </c>
      <c r="KL2" s="50" t="str">
        <f t="shared" si="4"/>
        <v>octobre</v>
      </c>
      <c r="KM2" s="50" t="str">
        <f t="shared" si="4"/>
        <v>octobre</v>
      </c>
      <c r="KN2" s="50" t="str">
        <f t="shared" si="4"/>
        <v>octobre</v>
      </c>
      <c r="KO2" s="50" t="str">
        <f t="shared" si="4"/>
        <v>octobre</v>
      </c>
      <c r="KP2" s="50" t="str">
        <f t="shared" si="4"/>
        <v>octobre</v>
      </c>
      <c r="KQ2" s="50" t="str">
        <f t="shared" si="4"/>
        <v>octobre</v>
      </c>
      <c r="KR2" s="50" t="str">
        <f t="shared" si="4"/>
        <v>octobre</v>
      </c>
      <c r="KS2" s="50" t="str">
        <f t="shared" si="4"/>
        <v>octobre</v>
      </c>
      <c r="KT2" s="50" t="str">
        <f t="shared" si="4"/>
        <v>octobre</v>
      </c>
      <c r="KU2" s="50" t="str">
        <f t="shared" si="4"/>
        <v>octobre</v>
      </c>
      <c r="KV2" s="50" t="str">
        <f t="shared" si="4"/>
        <v>novembre</v>
      </c>
      <c r="KW2" s="50" t="str">
        <f t="shared" si="4"/>
        <v>novembre</v>
      </c>
      <c r="KX2" s="50" t="str">
        <f t="shared" si="4"/>
        <v>novembre</v>
      </c>
      <c r="KY2" s="50" t="str">
        <f t="shared" si="4"/>
        <v>novembre</v>
      </c>
      <c r="KZ2" s="50" t="str">
        <f t="shared" si="4"/>
        <v>novembre</v>
      </c>
      <c r="LA2" s="50" t="str">
        <f t="shared" si="4"/>
        <v>novembre</v>
      </c>
      <c r="LB2" s="50" t="str">
        <f t="shared" si="4"/>
        <v>novembre</v>
      </c>
      <c r="LC2" s="50" t="str">
        <f t="shared" si="4"/>
        <v>novembre</v>
      </c>
      <c r="LD2" s="50" t="str">
        <f t="shared" si="4"/>
        <v>novembre</v>
      </c>
      <c r="LE2" s="50" t="str">
        <f t="shared" si="4"/>
        <v>novembre</v>
      </c>
      <c r="LF2" s="50" t="str">
        <f t="shared" si="4"/>
        <v>novembre</v>
      </c>
      <c r="LG2" s="50" t="str">
        <f t="shared" si="4"/>
        <v>novembre</v>
      </c>
      <c r="LH2" s="50" t="str">
        <f t="shared" si="4"/>
        <v>novembre</v>
      </c>
      <c r="LI2" s="50" t="str">
        <f t="shared" si="4"/>
        <v>novembre</v>
      </c>
      <c r="LJ2" s="50" t="str">
        <f t="shared" si="4"/>
        <v>novembre</v>
      </c>
      <c r="LK2" s="50" t="str">
        <f t="shared" si="4"/>
        <v>novembre</v>
      </c>
      <c r="LL2" s="50" t="str">
        <f t="shared" si="4"/>
        <v>novembre</v>
      </c>
      <c r="LM2" s="50" t="str">
        <f t="shared" si="4"/>
        <v>novembre</v>
      </c>
      <c r="LN2" s="50" t="str">
        <f t="shared" ref="LN2:ND2" si="5">TEXT(LN4,"mmmm")</f>
        <v>novembre</v>
      </c>
      <c r="LO2" s="50" t="str">
        <f t="shared" si="5"/>
        <v>novembre</v>
      </c>
      <c r="LP2" s="50" t="str">
        <f t="shared" si="5"/>
        <v>novembre</v>
      </c>
      <c r="LQ2" s="50" t="str">
        <f t="shared" si="5"/>
        <v>novembre</v>
      </c>
      <c r="LR2" s="50" t="str">
        <f t="shared" si="5"/>
        <v>novembre</v>
      </c>
      <c r="LS2" s="50" t="str">
        <f t="shared" si="5"/>
        <v>novembre</v>
      </c>
      <c r="LT2" s="50" t="str">
        <f t="shared" si="5"/>
        <v>novembre</v>
      </c>
      <c r="LU2" s="50" t="str">
        <f t="shared" si="5"/>
        <v>novembre</v>
      </c>
      <c r="LV2" s="50" t="str">
        <f t="shared" si="5"/>
        <v>novembre</v>
      </c>
      <c r="LW2" s="50" t="str">
        <f t="shared" si="5"/>
        <v>novembre</v>
      </c>
      <c r="LX2" s="50" t="str">
        <f t="shared" si="5"/>
        <v>novembre</v>
      </c>
      <c r="LY2" s="50" t="str">
        <f t="shared" si="5"/>
        <v>novembre</v>
      </c>
      <c r="LZ2" s="50" t="str">
        <f t="shared" si="5"/>
        <v>décembre</v>
      </c>
      <c r="MA2" s="50" t="str">
        <f t="shared" si="5"/>
        <v>décembre</v>
      </c>
      <c r="MB2" s="50" t="str">
        <f t="shared" si="5"/>
        <v>décembre</v>
      </c>
      <c r="MC2" s="50" t="str">
        <f t="shared" si="5"/>
        <v>décembre</v>
      </c>
      <c r="MD2" s="50" t="str">
        <f t="shared" si="5"/>
        <v>décembre</v>
      </c>
      <c r="ME2" s="50" t="str">
        <f t="shared" si="5"/>
        <v>décembre</v>
      </c>
      <c r="MF2" s="50" t="str">
        <f t="shared" si="5"/>
        <v>décembre</v>
      </c>
      <c r="MG2" s="50" t="str">
        <f t="shared" si="5"/>
        <v>décembre</v>
      </c>
      <c r="MH2" s="50" t="str">
        <f t="shared" si="5"/>
        <v>décembre</v>
      </c>
      <c r="MI2" s="50" t="str">
        <f t="shared" si="5"/>
        <v>décembre</v>
      </c>
      <c r="MJ2" s="50" t="str">
        <f t="shared" si="5"/>
        <v>décembre</v>
      </c>
      <c r="MK2" s="50" t="str">
        <f t="shared" si="5"/>
        <v>décembre</v>
      </c>
      <c r="ML2" s="50" t="str">
        <f t="shared" si="5"/>
        <v>décembre</v>
      </c>
      <c r="MM2" s="50" t="str">
        <f t="shared" si="5"/>
        <v>décembre</v>
      </c>
      <c r="MN2" s="50" t="str">
        <f t="shared" si="5"/>
        <v>décembre</v>
      </c>
      <c r="MO2" s="50" t="str">
        <f t="shared" si="5"/>
        <v>décembre</v>
      </c>
      <c r="MP2" s="50" t="str">
        <f t="shared" si="5"/>
        <v>décembre</v>
      </c>
      <c r="MQ2" s="50" t="str">
        <f t="shared" si="5"/>
        <v>décembre</v>
      </c>
      <c r="MR2" s="50" t="str">
        <f t="shared" si="5"/>
        <v>décembre</v>
      </c>
      <c r="MS2" s="50" t="str">
        <f t="shared" si="5"/>
        <v>décembre</v>
      </c>
      <c r="MT2" s="50" t="str">
        <f t="shared" si="5"/>
        <v>décembre</v>
      </c>
      <c r="MU2" s="50" t="str">
        <f t="shared" si="5"/>
        <v>décembre</v>
      </c>
      <c r="MV2" s="50" t="str">
        <f t="shared" si="5"/>
        <v>décembre</v>
      </c>
      <c r="MW2" s="50" t="str">
        <f t="shared" si="5"/>
        <v>décembre</v>
      </c>
      <c r="MX2" s="50" t="str">
        <f t="shared" si="5"/>
        <v>décembre</v>
      </c>
      <c r="MY2" s="50" t="str">
        <f t="shared" si="5"/>
        <v>décembre</v>
      </c>
      <c r="MZ2" s="50" t="str">
        <f t="shared" si="5"/>
        <v>décembre</v>
      </c>
      <c r="NA2" s="50" t="str">
        <f t="shared" si="5"/>
        <v>décembre</v>
      </c>
      <c r="NB2" s="50" t="str">
        <f t="shared" si="5"/>
        <v>décembre</v>
      </c>
      <c r="NC2" s="50" t="str">
        <f t="shared" si="5"/>
        <v>décembre</v>
      </c>
      <c r="ND2" s="50" t="str">
        <f t="shared" si="5"/>
        <v>décembre</v>
      </c>
    </row>
    <row r="3" spans="1:368" x14ac:dyDescent="0.35">
      <c r="A3" s="51" t="s">
        <v>6</v>
      </c>
      <c r="B3" s="52"/>
      <c r="C3" s="52"/>
      <c r="D3" s="52">
        <f>WEEKNUM(D4,21)</f>
        <v>52</v>
      </c>
      <c r="E3" s="52">
        <f t="shared" ref="E3:I3" si="6">WEEKNUM(E4,21)</f>
        <v>1</v>
      </c>
      <c r="F3" s="52">
        <f t="shared" si="6"/>
        <v>1</v>
      </c>
      <c r="G3" s="52">
        <f t="shared" si="6"/>
        <v>1</v>
      </c>
      <c r="H3" s="52">
        <f t="shared" si="6"/>
        <v>1</v>
      </c>
      <c r="I3" s="52">
        <f t="shared" si="6"/>
        <v>1</v>
      </c>
      <c r="J3" s="52">
        <f>WEEKNUM(J4,21)</f>
        <v>1</v>
      </c>
      <c r="K3" s="52">
        <f t="shared" ref="K3:BV3" si="7">WEEKNUM(K4,21)</f>
        <v>1</v>
      </c>
      <c r="L3" s="52">
        <f t="shared" si="7"/>
        <v>2</v>
      </c>
      <c r="M3" s="52">
        <f t="shared" si="7"/>
        <v>2</v>
      </c>
      <c r="N3" s="52">
        <f t="shared" si="7"/>
        <v>2</v>
      </c>
      <c r="O3" s="52">
        <f t="shared" si="7"/>
        <v>2</v>
      </c>
      <c r="P3" s="52">
        <f t="shared" si="7"/>
        <v>2</v>
      </c>
      <c r="Q3" s="52">
        <f t="shared" si="7"/>
        <v>2</v>
      </c>
      <c r="R3" s="52">
        <f t="shared" si="7"/>
        <v>2</v>
      </c>
      <c r="S3" s="52">
        <f t="shared" si="7"/>
        <v>3</v>
      </c>
      <c r="T3" s="52">
        <f t="shared" si="7"/>
        <v>3</v>
      </c>
      <c r="U3" s="52">
        <f t="shared" si="7"/>
        <v>3</v>
      </c>
      <c r="V3" s="52">
        <f t="shared" si="7"/>
        <v>3</v>
      </c>
      <c r="W3" s="52">
        <f t="shared" si="7"/>
        <v>3</v>
      </c>
      <c r="X3" s="52">
        <f t="shared" si="7"/>
        <v>3</v>
      </c>
      <c r="Y3" s="52">
        <f t="shared" si="7"/>
        <v>3</v>
      </c>
      <c r="Z3" s="52">
        <f t="shared" si="7"/>
        <v>4</v>
      </c>
      <c r="AA3" s="52">
        <f t="shared" si="7"/>
        <v>4</v>
      </c>
      <c r="AB3" s="52">
        <f t="shared" si="7"/>
        <v>4</v>
      </c>
      <c r="AC3" s="52">
        <f t="shared" si="7"/>
        <v>4</v>
      </c>
      <c r="AD3" s="52">
        <f t="shared" si="7"/>
        <v>4</v>
      </c>
      <c r="AE3" s="52">
        <f t="shared" si="7"/>
        <v>4</v>
      </c>
      <c r="AF3" s="52">
        <f t="shared" si="7"/>
        <v>4</v>
      </c>
      <c r="AG3" s="52">
        <f t="shared" si="7"/>
        <v>5</v>
      </c>
      <c r="AH3" s="52">
        <f t="shared" si="7"/>
        <v>5</v>
      </c>
      <c r="AI3" s="52">
        <f t="shared" si="7"/>
        <v>5</v>
      </c>
      <c r="AJ3" s="52">
        <f t="shared" si="7"/>
        <v>5</v>
      </c>
      <c r="AK3" s="52">
        <f t="shared" si="7"/>
        <v>5</v>
      </c>
      <c r="AL3" s="52">
        <f t="shared" si="7"/>
        <v>5</v>
      </c>
      <c r="AM3" s="52">
        <f t="shared" si="7"/>
        <v>5</v>
      </c>
      <c r="AN3" s="52">
        <f t="shared" si="7"/>
        <v>6</v>
      </c>
      <c r="AO3" s="52">
        <f t="shared" si="7"/>
        <v>6</v>
      </c>
      <c r="AP3" s="52">
        <f t="shared" si="7"/>
        <v>6</v>
      </c>
      <c r="AQ3" s="52">
        <f t="shared" si="7"/>
        <v>6</v>
      </c>
      <c r="AR3" s="52">
        <f t="shared" si="7"/>
        <v>6</v>
      </c>
      <c r="AS3" s="52">
        <f t="shared" si="7"/>
        <v>6</v>
      </c>
      <c r="AT3" s="52">
        <f t="shared" si="7"/>
        <v>6</v>
      </c>
      <c r="AU3" s="52">
        <f t="shared" si="7"/>
        <v>7</v>
      </c>
      <c r="AV3" s="52">
        <f t="shared" si="7"/>
        <v>7</v>
      </c>
      <c r="AW3" s="52">
        <f t="shared" si="7"/>
        <v>7</v>
      </c>
      <c r="AX3" s="52">
        <f t="shared" si="7"/>
        <v>7</v>
      </c>
      <c r="AY3" s="52">
        <f t="shared" si="7"/>
        <v>7</v>
      </c>
      <c r="AZ3" s="52">
        <f t="shared" si="7"/>
        <v>7</v>
      </c>
      <c r="BA3" s="52">
        <f t="shared" si="7"/>
        <v>7</v>
      </c>
      <c r="BB3" s="52">
        <f t="shared" si="7"/>
        <v>8</v>
      </c>
      <c r="BC3" s="52">
        <f t="shared" si="7"/>
        <v>8</v>
      </c>
      <c r="BD3" s="52">
        <f t="shared" si="7"/>
        <v>8</v>
      </c>
      <c r="BE3" s="52">
        <f t="shared" si="7"/>
        <v>8</v>
      </c>
      <c r="BF3" s="52">
        <f t="shared" si="7"/>
        <v>8</v>
      </c>
      <c r="BG3" s="52">
        <f t="shared" si="7"/>
        <v>8</v>
      </c>
      <c r="BH3" s="52">
        <f t="shared" si="7"/>
        <v>8</v>
      </c>
      <c r="BI3" s="52">
        <f t="shared" si="7"/>
        <v>9</v>
      </c>
      <c r="BJ3" s="52">
        <f t="shared" si="7"/>
        <v>9</v>
      </c>
      <c r="BK3" s="52">
        <f t="shared" si="7"/>
        <v>9</v>
      </c>
      <c r="BL3" s="52">
        <f t="shared" si="7"/>
        <v>9</v>
      </c>
      <c r="BM3" s="52">
        <f t="shared" si="7"/>
        <v>9</v>
      </c>
      <c r="BN3" s="52">
        <f t="shared" si="7"/>
        <v>9</v>
      </c>
      <c r="BO3" s="52">
        <f t="shared" si="7"/>
        <v>9</v>
      </c>
      <c r="BP3" s="52">
        <f t="shared" si="7"/>
        <v>10</v>
      </c>
      <c r="BQ3" s="52">
        <f t="shared" si="7"/>
        <v>10</v>
      </c>
      <c r="BR3" s="52">
        <f t="shared" si="7"/>
        <v>10</v>
      </c>
      <c r="BS3" s="52">
        <f t="shared" si="7"/>
        <v>10</v>
      </c>
      <c r="BT3" s="52">
        <f t="shared" si="7"/>
        <v>10</v>
      </c>
      <c r="BU3" s="52">
        <f t="shared" si="7"/>
        <v>10</v>
      </c>
      <c r="BV3" s="52">
        <f t="shared" si="7"/>
        <v>10</v>
      </c>
      <c r="BW3" s="52">
        <f t="shared" ref="BW3:EH3" si="8">WEEKNUM(BW4,21)</f>
        <v>11</v>
      </c>
      <c r="BX3" s="52">
        <f t="shared" si="8"/>
        <v>11</v>
      </c>
      <c r="BY3" s="52">
        <f t="shared" si="8"/>
        <v>11</v>
      </c>
      <c r="BZ3" s="52">
        <f t="shared" si="8"/>
        <v>11</v>
      </c>
      <c r="CA3" s="52">
        <f t="shared" si="8"/>
        <v>11</v>
      </c>
      <c r="CB3" s="52">
        <f t="shared" si="8"/>
        <v>11</v>
      </c>
      <c r="CC3" s="52">
        <f t="shared" si="8"/>
        <v>11</v>
      </c>
      <c r="CD3" s="52">
        <f t="shared" si="8"/>
        <v>12</v>
      </c>
      <c r="CE3" s="52">
        <f t="shared" si="8"/>
        <v>12</v>
      </c>
      <c r="CF3" s="52">
        <f t="shared" si="8"/>
        <v>12</v>
      </c>
      <c r="CG3" s="52">
        <f t="shared" si="8"/>
        <v>12</v>
      </c>
      <c r="CH3" s="52">
        <f t="shared" si="8"/>
        <v>12</v>
      </c>
      <c r="CI3" s="52">
        <f t="shared" si="8"/>
        <v>12</v>
      </c>
      <c r="CJ3" s="52">
        <f t="shared" si="8"/>
        <v>12</v>
      </c>
      <c r="CK3" s="52">
        <f t="shared" si="8"/>
        <v>13</v>
      </c>
      <c r="CL3" s="52">
        <f t="shared" si="8"/>
        <v>13</v>
      </c>
      <c r="CM3" s="52">
        <f t="shared" si="8"/>
        <v>13</v>
      </c>
      <c r="CN3" s="52">
        <f t="shared" si="8"/>
        <v>13</v>
      </c>
      <c r="CO3" s="52">
        <f t="shared" si="8"/>
        <v>13</v>
      </c>
      <c r="CP3" s="52">
        <f t="shared" si="8"/>
        <v>13</v>
      </c>
      <c r="CQ3" s="52">
        <f t="shared" si="8"/>
        <v>13</v>
      </c>
      <c r="CR3" s="52">
        <f t="shared" si="8"/>
        <v>14</v>
      </c>
      <c r="CS3" s="52">
        <f t="shared" si="8"/>
        <v>14</v>
      </c>
      <c r="CT3" s="52">
        <f t="shared" si="8"/>
        <v>14</v>
      </c>
      <c r="CU3" s="52">
        <f t="shared" si="8"/>
        <v>14</v>
      </c>
      <c r="CV3" s="52">
        <f t="shared" si="8"/>
        <v>14</v>
      </c>
      <c r="CW3" s="52">
        <f t="shared" si="8"/>
        <v>14</v>
      </c>
      <c r="CX3" s="52">
        <f t="shared" si="8"/>
        <v>14</v>
      </c>
      <c r="CY3" s="52">
        <f t="shared" si="8"/>
        <v>15</v>
      </c>
      <c r="CZ3" s="52">
        <f t="shared" si="8"/>
        <v>15</v>
      </c>
      <c r="DA3" s="52">
        <f t="shared" si="8"/>
        <v>15</v>
      </c>
      <c r="DB3" s="52">
        <f t="shared" si="8"/>
        <v>15</v>
      </c>
      <c r="DC3" s="52">
        <f t="shared" si="8"/>
        <v>15</v>
      </c>
      <c r="DD3" s="52">
        <f t="shared" si="8"/>
        <v>15</v>
      </c>
      <c r="DE3" s="52">
        <f t="shared" si="8"/>
        <v>15</v>
      </c>
      <c r="DF3" s="52">
        <f t="shared" si="8"/>
        <v>16</v>
      </c>
      <c r="DG3" s="52">
        <f t="shared" si="8"/>
        <v>16</v>
      </c>
      <c r="DH3" s="52">
        <f t="shared" si="8"/>
        <v>16</v>
      </c>
      <c r="DI3" s="52">
        <f t="shared" si="8"/>
        <v>16</v>
      </c>
      <c r="DJ3" s="52">
        <f t="shared" si="8"/>
        <v>16</v>
      </c>
      <c r="DK3" s="52">
        <f t="shared" si="8"/>
        <v>16</v>
      </c>
      <c r="DL3" s="52">
        <f t="shared" si="8"/>
        <v>16</v>
      </c>
      <c r="DM3" s="52">
        <f t="shared" si="8"/>
        <v>17</v>
      </c>
      <c r="DN3" s="52">
        <f t="shared" si="8"/>
        <v>17</v>
      </c>
      <c r="DO3" s="52">
        <f t="shared" si="8"/>
        <v>17</v>
      </c>
      <c r="DP3" s="52">
        <f t="shared" si="8"/>
        <v>17</v>
      </c>
      <c r="DQ3" s="52">
        <f t="shared" si="8"/>
        <v>17</v>
      </c>
      <c r="DR3" s="52">
        <f t="shared" si="8"/>
        <v>17</v>
      </c>
      <c r="DS3" s="52">
        <f t="shared" si="8"/>
        <v>17</v>
      </c>
      <c r="DT3" s="52">
        <f t="shared" si="8"/>
        <v>18</v>
      </c>
      <c r="DU3" s="52">
        <f t="shared" si="8"/>
        <v>18</v>
      </c>
      <c r="DV3" s="52">
        <f t="shared" si="8"/>
        <v>18</v>
      </c>
      <c r="DW3" s="52">
        <f t="shared" si="8"/>
        <v>18</v>
      </c>
      <c r="DX3" s="52">
        <f t="shared" si="8"/>
        <v>18</v>
      </c>
      <c r="DY3" s="52">
        <f t="shared" si="8"/>
        <v>18</v>
      </c>
      <c r="DZ3" s="52">
        <f t="shared" si="8"/>
        <v>18</v>
      </c>
      <c r="EA3" s="52">
        <f t="shared" si="8"/>
        <v>19</v>
      </c>
      <c r="EB3" s="52">
        <f t="shared" si="8"/>
        <v>19</v>
      </c>
      <c r="EC3" s="52">
        <f t="shared" si="8"/>
        <v>19</v>
      </c>
      <c r="ED3" s="52">
        <f t="shared" si="8"/>
        <v>19</v>
      </c>
      <c r="EE3" s="52">
        <f t="shared" si="8"/>
        <v>19</v>
      </c>
      <c r="EF3" s="52">
        <f t="shared" si="8"/>
        <v>19</v>
      </c>
      <c r="EG3" s="52">
        <f t="shared" si="8"/>
        <v>19</v>
      </c>
      <c r="EH3" s="52">
        <f t="shared" si="8"/>
        <v>20</v>
      </c>
      <c r="EI3" s="52">
        <f t="shared" ref="EI3:GT3" si="9">WEEKNUM(EI4,21)</f>
        <v>20</v>
      </c>
      <c r="EJ3" s="52">
        <f t="shared" si="9"/>
        <v>20</v>
      </c>
      <c r="EK3" s="52">
        <f t="shared" si="9"/>
        <v>20</v>
      </c>
      <c r="EL3" s="52">
        <f t="shared" si="9"/>
        <v>20</v>
      </c>
      <c r="EM3" s="52">
        <f t="shared" si="9"/>
        <v>20</v>
      </c>
      <c r="EN3" s="52">
        <f t="shared" si="9"/>
        <v>20</v>
      </c>
      <c r="EO3" s="52">
        <f t="shared" si="9"/>
        <v>21</v>
      </c>
      <c r="EP3" s="52">
        <f t="shared" si="9"/>
        <v>21</v>
      </c>
      <c r="EQ3" s="52">
        <f t="shared" si="9"/>
        <v>21</v>
      </c>
      <c r="ER3" s="52">
        <f t="shared" si="9"/>
        <v>21</v>
      </c>
      <c r="ES3" s="52">
        <f t="shared" si="9"/>
        <v>21</v>
      </c>
      <c r="ET3" s="52">
        <f t="shared" si="9"/>
        <v>21</v>
      </c>
      <c r="EU3" s="52">
        <f t="shared" si="9"/>
        <v>21</v>
      </c>
      <c r="EV3" s="52">
        <f t="shared" si="9"/>
        <v>22</v>
      </c>
      <c r="EW3" s="52">
        <f t="shared" si="9"/>
        <v>22</v>
      </c>
      <c r="EX3" s="52">
        <f t="shared" si="9"/>
        <v>22</v>
      </c>
      <c r="EY3" s="52">
        <f t="shared" si="9"/>
        <v>22</v>
      </c>
      <c r="EZ3" s="52">
        <f t="shared" si="9"/>
        <v>22</v>
      </c>
      <c r="FA3" s="52">
        <f t="shared" si="9"/>
        <v>22</v>
      </c>
      <c r="FB3" s="52">
        <f t="shared" si="9"/>
        <v>22</v>
      </c>
      <c r="FC3" s="52">
        <f t="shared" si="9"/>
        <v>23</v>
      </c>
      <c r="FD3" s="52">
        <f t="shared" si="9"/>
        <v>23</v>
      </c>
      <c r="FE3" s="52">
        <f t="shared" si="9"/>
        <v>23</v>
      </c>
      <c r="FF3" s="52">
        <f t="shared" si="9"/>
        <v>23</v>
      </c>
      <c r="FG3" s="52">
        <f t="shared" si="9"/>
        <v>23</v>
      </c>
      <c r="FH3" s="52">
        <f t="shared" si="9"/>
        <v>23</v>
      </c>
      <c r="FI3" s="52">
        <f t="shared" si="9"/>
        <v>23</v>
      </c>
      <c r="FJ3" s="52">
        <f t="shared" si="9"/>
        <v>24</v>
      </c>
      <c r="FK3" s="52">
        <f t="shared" si="9"/>
        <v>24</v>
      </c>
      <c r="FL3" s="52">
        <f t="shared" si="9"/>
        <v>24</v>
      </c>
      <c r="FM3" s="52">
        <f t="shared" si="9"/>
        <v>24</v>
      </c>
      <c r="FN3" s="52">
        <f t="shared" si="9"/>
        <v>24</v>
      </c>
      <c r="FO3" s="52">
        <f t="shared" si="9"/>
        <v>24</v>
      </c>
      <c r="FP3" s="52">
        <f t="shared" si="9"/>
        <v>24</v>
      </c>
      <c r="FQ3" s="52">
        <f t="shared" si="9"/>
        <v>25</v>
      </c>
      <c r="FR3" s="52">
        <f t="shared" si="9"/>
        <v>25</v>
      </c>
      <c r="FS3" s="52">
        <f t="shared" si="9"/>
        <v>25</v>
      </c>
      <c r="FT3" s="52">
        <f t="shared" si="9"/>
        <v>25</v>
      </c>
      <c r="FU3" s="52">
        <f t="shared" si="9"/>
        <v>25</v>
      </c>
      <c r="FV3" s="52">
        <f t="shared" si="9"/>
        <v>25</v>
      </c>
      <c r="FW3" s="52">
        <f t="shared" si="9"/>
        <v>25</v>
      </c>
      <c r="FX3" s="52">
        <f t="shared" si="9"/>
        <v>26</v>
      </c>
      <c r="FY3" s="52">
        <f t="shared" si="9"/>
        <v>26</v>
      </c>
      <c r="FZ3" s="52">
        <f t="shared" si="9"/>
        <v>26</v>
      </c>
      <c r="GA3" s="52">
        <f t="shared" si="9"/>
        <v>26</v>
      </c>
      <c r="GB3" s="52">
        <f t="shared" si="9"/>
        <v>26</v>
      </c>
      <c r="GC3" s="52">
        <f t="shared" si="9"/>
        <v>26</v>
      </c>
      <c r="GD3" s="52">
        <f t="shared" si="9"/>
        <v>26</v>
      </c>
      <c r="GE3" s="52">
        <f t="shared" si="9"/>
        <v>27</v>
      </c>
      <c r="GF3" s="52">
        <f t="shared" si="9"/>
        <v>27</v>
      </c>
      <c r="GG3" s="52">
        <f t="shared" si="9"/>
        <v>27</v>
      </c>
      <c r="GH3" s="52">
        <f t="shared" si="9"/>
        <v>27</v>
      </c>
      <c r="GI3" s="52">
        <f t="shared" si="9"/>
        <v>27</v>
      </c>
      <c r="GJ3" s="52">
        <f t="shared" si="9"/>
        <v>27</v>
      </c>
      <c r="GK3" s="52">
        <f t="shared" si="9"/>
        <v>27</v>
      </c>
      <c r="GL3" s="52">
        <f t="shared" si="9"/>
        <v>28</v>
      </c>
      <c r="GM3" s="52">
        <f t="shared" si="9"/>
        <v>28</v>
      </c>
      <c r="GN3" s="52">
        <f t="shared" si="9"/>
        <v>28</v>
      </c>
      <c r="GO3" s="52">
        <f t="shared" si="9"/>
        <v>28</v>
      </c>
      <c r="GP3" s="52">
        <f t="shared" si="9"/>
        <v>28</v>
      </c>
      <c r="GQ3" s="52">
        <f t="shared" si="9"/>
        <v>28</v>
      </c>
      <c r="GR3" s="52">
        <f t="shared" si="9"/>
        <v>28</v>
      </c>
      <c r="GS3" s="52">
        <f t="shared" si="9"/>
        <v>29</v>
      </c>
      <c r="GT3" s="52">
        <f t="shared" si="9"/>
        <v>29</v>
      </c>
      <c r="GU3" s="52">
        <f t="shared" ref="GU3:JF3" si="10">WEEKNUM(GU4,21)</f>
        <v>29</v>
      </c>
      <c r="GV3" s="52">
        <f t="shared" si="10"/>
        <v>29</v>
      </c>
      <c r="GW3" s="52">
        <f t="shared" si="10"/>
        <v>29</v>
      </c>
      <c r="GX3" s="52">
        <f t="shared" si="10"/>
        <v>29</v>
      </c>
      <c r="GY3" s="52">
        <f t="shared" si="10"/>
        <v>29</v>
      </c>
      <c r="GZ3" s="52">
        <f t="shared" si="10"/>
        <v>30</v>
      </c>
      <c r="HA3" s="52">
        <f t="shared" si="10"/>
        <v>30</v>
      </c>
      <c r="HB3" s="52">
        <f t="shared" si="10"/>
        <v>30</v>
      </c>
      <c r="HC3" s="52">
        <f t="shared" si="10"/>
        <v>30</v>
      </c>
      <c r="HD3" s="52">
        <f t="shared" si="10"/>
        <v>30</v>
      </c>
      <c r="HE3" s="52">
        <f t="shared" si="10"/>
        <v>30</v>
      </c>
      <c r="HF3" s="52">
        <f t="shared" si="10"/>
        <v>30</v>
      </c>
      <c r="HG3" s="52">
        <f t="shared" si="10"/>
        <v>31</v>
      </c>
      <c r="HH3" s="52">
        <f t="shared" si="10"/>
        <v>31</v>
      </c>
      <c r="HI3" s="52">
        <f t="shared" si="10"/>
        <v>31</v>
      </c>
      <c r="HJ3" s="52">
        <f t="shared" si="10"/>
        <v>31</v>
      </c>
      <c r="HK3" s="52">
        <f t="shared" si="10"/>
        <v>31</v>
      </c>
      <c r="HL3" s="52">
        <f t="shared" si="10"/>
        <v>31</v>
      </c>
      <c r="HM3" s="52">
        <f t="shared" si="10"/>
        <v>31</v>
      </c>
      <c r="HN3" s="52">
        <f t="shared" si="10"/>
        <v>32</v>
      </c>
      <c r="HO3" s="52">
        <f t="shared" si="10"/>
        <v>32</v>
      </c>
      <c r="HP3" s="52">
        <f t="shared" si="10"/>
        <v>32</v>
      </c>
      <c r="HQ3" s="52">
        <f t="shared" si="10"/>
        <v>32</v>
      </c>
      <c r="HR3" s="52">
        <f t="shared" si="10"/>
        <v>32</v>
      </c>
      <c r="HS3" s="52">
        <f t="shared" si="10"/>
        <v>32</v>
      </c>
      <c r="HT3" s="52">
        <f t="shared" si="10"/>
        <v>32</v>
      </c>
      <c r="HU3" s="52">
        <f t="shared" si="10"/>
        <v>33</v>
      </c>
      <c r="HV3" s="52">
        <f t="shared" si="10"/>
        <v>33</v>
      </c>
      <c r="HW3" s="52">
        <f t="shared" si="10"/>
        <v>33</v>
      </c>
      <c r="HX3" s="52">
        <f t="shared" si="10"/>
        <v>33</v>
      </c>
      <c r="HY3" s="52">
        <f t="shared" si="10"/>
        <v>33</v>
      </c>
      <c r="HZ3" s="52">
        <f t="shared" si="10"/>
        <v>33</v>
      </c>
      <c r="IA3" s="52">
        <f t="shared" si="10"/>
        <v>33</v>
      </c>
      <c r="IB3" s="52">
        <f t="shared" si="10"/>
        <v>34</v>
      </c>
      <c r="IC3" s="52">
        <f t="shared" si="10"/>
        <v>34</v>
      </c>
      <c r="ID3" s="52">
        <f t="shared" si="10"/>
        <v>34</v>
      </c>
      <c r="IE3" s="52">
        <f t="shared" si="10"/>
        <v>34</v>
      </c>
      <c r="IF3" s="52">
        <f t="shared" si="10"/>
        <v>34</v>
      </c>
      <c r="IG3" s="52">
        <f t="shared" si="10"/>
        <v>34</v>
      </c>
      <c r="IH3" s="52">
        <f t="shared" si="10"/>
        <v>34</v>
      </c>
      <c r="II3" s="52">
        <f t="shared" si="10"/>
        <v>35</v>
      </c>
      <c r="IJ3" s="52">
        <f t="shared" si="10"/>
        <v>35</v>
      </c>
      <c r="IK3" s="52">
        <f t="shared" si="10"/>
        <v>35</v>
      </c>
      <c r="IL3" s="52">
        <f t="shared" si="10"/>
        <v>35</v>
      </c>
      <c r="IM3" s="52">
        <f t="shared" si="10"/>
        <v>35</v>
      </c>
      <c r="IN3" s="52">
        <f t="shared" si="10"/>
        <v>35</v>
      </c>
      <c r="IO3" s="52">
        <f t="shared" si="10"/>
        <v>35</v>
      </c>
      <c r="IP3" s="52">
        <f t="shared" si="10"/>
        <v>36</v>
      </c>
      <c r="IQ3" s="52">
        <f t="shared" si="10"/>
        <v>36</v>
      </c>
      <c r="IR3" s="52">
        <f t="shared" si="10"/>
        <v>36</v>
      </c>
      <c r="IS3" s="52">
        <f t="shared" si="10"/>
        <v>36</v>
      </c>
      <c r="IT3" s="52">
        <f t="shared" si="10"/>
        <v>36</v>
      </c>
      <c r="IU3" s="52">
        <f t="shared" si="10"/>
        <v>36</v>
      </c>
      <c r="IV3" s="52">
        <f t="shared" si="10"/>
        <v>36</v>
      </c>
      <c r="IW3" s="52">
        <f t="shared" si="10"/>
        <v>37</v>
      </c>
      <c r="IX3" s="52">
        <f t="shared" si="10"/>
        <v>37</v>
      </c>
      <c r="IY3" s="52">
        <f t="shared" si="10"/>
        <v>37</v>
      </c>
      <c r="IZ3" s="52">
        <f t="shared" si="10"/>
        <v>37</v>
      </c>
      <c r="JA3" s="52">
        <f t="shared" si="10"/>
        <v>37</v>
      </c>
      <c r="JB3" s="52">
        <f t="shared" si="10"/>
        <v>37</v>
      </c>
      <c r="JC3" s="52">
        <f t="shared" si="10"/>
        <v>37</v>
      </c>
      <c r="JD3" s="52">
        <f t="shared" si="10"/>
        <v>38</v>
      </c>
      <c r="JE3" s="52">
        <f t="shared" si="10"/>
        <v>38</v>
      </c>
      <c r="JF3" s="52">
        <f t="shared" si="10"/>
        <v>38</v>
      </c>
      <c r="JG3" s="52">
        <f t="shared" ref="JG3:LR3" si="11">WEEKNUM(JG4,21)</f>
        <v>38</v>
      </c>
      <c r="JH3" s="52">
        <f t="shared" si="11"/>
        <v>38</v>
      </c>
      <c r="JI3" s="52">
        <f t="shared" si="11"/>
        <v>38</v>
      </c>
      <c r="JJ3" s="52">
        <f t="shared" si="11"/>
        <v>38</v>
      </c>
      <c r="JK3" s="52">
        <f t="shared" si="11"/>
        <v>39</v>
      </c>
      <c r="JL3" s="52">
        <f t="shared" si="11"/>
        <v>39</v>
      </c>
      <c r="JM3" s="52">
        <f t="shared" si="11"/>
        <v>39</v>
      </c>
      <c r="JN3" s="52">
        <f t="shared" si="11"/>
        <v>39</v>
      </c>
      <c r="JO3" s="52">
        <f t="shared" si="11"/>
        <v>39</v>
      </c>
      <c r="JP3" s="52">
        <f t="shared" si="11"/>
        <v>39</v>
      </c>
      <c r="JQ3" s="52">
        <f t="shared" si="11"/>
        <v>39</v>
      </c>
      <c r="JR3" s="52">
        <f t="shared" si="11"/>
        <v>40</v>
      </c>
      <c r="JS3" s="52">
        <f t="shared" si="11"/>
        <v>40</v>
      </c>
      <c r="JT3" s="52">
        <f t="shared" si="11"/>
        <v>40</v>
      </c>
      <c r="JU3" s="52">
        <f t="shared" si="11"/>
        <v>40</v>
      </c>
      <c r="JV3" s="52">
        <f t="shared" si="11"/>
        <v>40</v>
      </c>
      <c r="JW3" s="52">
        <f t="shared" si="11"/>
        <v>40</v>
      </c>
      <c r="JX3" s="52">
        <f t="shared" si="11"/>
        <v>40</v>
      </c>
      <c r="JY3" s="52">
        <f t="shared" si="11"/>
        <v>41</v>
      </c>
      <c r="JZ3" s="52">
        <f t="shared" si="11"/>
        <v>41</v>
      </c>
      <c r="KA3" s="52">
        <f t="shared" si="11"/>
        <v>41</v>
      </c>
      <c r="KB3" s="52">
        <f t="shared" si="11"/>
        <v>41</v>
      </c>
      <c r="KC3" s="52">
        <f t="shared" si="11"/>
        <v>41</v>
      </c>
      <c r="KD3" s="52">
        <f t="shared" si="11"/>
        <v>41</v>
      </c>
      <c r="KE3" s="52">
        <f t="shared" si="11"/>
        <v>41</v>
      </c>
      <c r="KF3" s="52">
        <f t="shared" si="11"/>
        <v>42</v>
      </c>
      <c r="KG3" s="52">
        <f t="shared" si="11"/>
        <v>42</v>
      </c>
      <c r="KH3" s="52">
        <f t="shared" si="11"/>
        <v>42</v>
      </c>
      <c r="KI3" s="52">
        <f t="shared" si="11"/>
        <v>42</v>
      </c>
      <c r="KJ3" s="52">
        <f t="shared" si="11"/>
        <v>42</v>
      </c>
      <c r="KK3" s="52">
        <f t="shared" si="11"/>
        <v>42</v>
      </c>
      <c r="KL3" s="52">
        <f t="shared" si="11"/>
        <v>42</v>
      </c>
      <c r="KM3" s="52">
        <f t="shared" si="11"/>
        <v>43</v>
      </c>
      <c r="KN3" s="52">
        <f t="shared" si="11"/>
        <v>43</v>
      </c>
      <c r="KO3" s="52">
        <f t="shared" si="11"/>
        <v>43</v>
      </c>
      <c r="KP3" s="52">
        <f t="shared" si="11"/>
        <v>43</v>
      </c>
      <c r="KQ3" s="52">
        <f t="shared" si="11"/>
        <v>43</v>
      </c>
      <c r="KR3" s="52">
        <f t="shared" si="11"/>
        <v>43</v>
      </c>
      <c r="KS3" s="52">
        <f t="shared" si="11"/>
        <v>43</v>
      </c>
      <c r="KT3" s="52">
        <f t="shared" si="11"/>
        <v>44</v>
      </c>
      <c r="KU3" s="52">
        <f t="shared" si="11"/>
        <v>44</v>
      </c>
      <c r="KV3" s="52">
        <f t="shared" si="11"/>
        <v>44</v>
      </c>
      <c r="KW3" s="52">
        <f t="shared" si="11"/>
        <v>44</v>
      </c>
      <c r="KX3" s="52">
        <f t="shared" si="11"/>
        <v>44</v>
      </c>
      <c r="KY3" s="52">
        <f t="shared" si="11"/>
        <v>44</v>
      </c>
      <c r="KZ3" s="52">
        <f t="shared" si="11"/>
        <v>44</v>
      </c>
      <c r="LA3" s="52">
        <f t="shared" si="11"/>
        <v>45</v>
      </c>
      <c r="LB3" s="52">
        <f t="shared" si="11"/>
        <v>45</v>
      </c>
      <c r="LC3" s="52">
        <f t="shared" si="11"/>
        <v>45</v>
      </c>
      <c r="LD3" s="52">
        <f t="shared" si="11"/>
        <v>45</v>
      </c>
      <c r="LE3" s="52">
        <f t="shared" si="11"/>
        <v>45</v>
      </c>
      <c r="LF3" s="52">
        <f t="shared" si="11"/>
        <v>45</v>
      </c>
      <c r="LG3" s="52">
        <f t="shared" si="11"/>
        <v>45</v>
      </c>
      <c r="LH3" s="52">
        <f t="shared" si="11"/>
        <v>46</v>
      </c>
      <c r="LI3" s="52">
        <f t="shared" si="11"/>
        <v>46</v>
      </c>
      <c r="LJ3" s="52">
        <f t="shared" si="11"/>
        <v>46</v>
      </c>
      <c r="LK3" s="52">
        <f t="shared" si="11"/>
        <v>46</v>
      </c>
      <c r="LL3" s="52">
        <f t="shared" si="11"/>
        <v>46</v>
      </c>
      <c r="LM3" s="52">
        <f t="shared" si="11"/>
        <v>46</v>
      </c>
      <c r="LN3" s="52">
        <f t="shared" si="11"/>
        <v>46</v>
      </c>
      <c r="LO3" s="52">
        <f t="shared" si="11"/>
        <v>47</v>
      </c>
      <c r="LP3" s="52">
        <f t="shared" si="11"/>
        <v>47</v>
      </c>
      <c r="LQ3" s="52">
        <f t="shared" si="11"/>
        <v>47</v>
      </c>
      <c r="LR3" s="52">
        <f t="shared" si="11"/>
        <v>47</v>
      </c>
      <c r="LS3" s="52">
        <f t="shared" ref="LS3:ND3" si="12">WEEKNUM(LS4,21)</f>
        <v>47</v>
      </c>
      <c r="LT3" s="52">
        <f t="shared" si="12"/>
        <v>47</v>
      </c>
      <c r="LU3" s="52">
        <f t="shared" si="12"/>
        <v>47</v>
      </c>
      <c r="LV3" s="52">
        <f t="shared" si="12"/>
        <v>48</v>
      </c>
      <c r="LW3" s="52">
        <f t="shared" si="12"/>
        <v>48</v>
      </c>
      <c r="LX3" s="52">
        <f t="shared" si="12"/>
        <v>48</v>
      </c>
      <c r="LY3" s="52">
        <f t="shared" si="12"/>
        <v>48</v>
      </c>
      <c r="LZ3" s="52">
        <f t="shared" si="12"/>
        <v>48</v>
      </c>
      <c r="MA3" s="52">
        <f t="shared" si="12"/>
        <v>48</v>
      </c>
      <c r="MB3" s="52">
        <f t="shared" si="12"/>
        <v>48</v>
      </c>
      <c r="MC3" s="52">
        <f t="shared" si="12"/>
        <v>49</v>
      </c>
      <c r="MD3" s="52">
        <f t="shared" si="12"/>
        <v>49</v>
      </c>
      <c r="ME3" s="52">
        <f t="shared" si="12"/>
        <v>49</v>
      </c>
      <c r="MF3" s="52">
        <f t="shared" si="12"/>
        <v>49</v>
      </c>
      <c r="MG3" s="52">
        <f t="shared" si="12"/>
        <v>49</v>
      </c>
      <c r="MH3" s="52">
        <f t="shared" si="12"/>
        <v>49</v>
      </c>
      <c r="MI3" s="52">
        <f t="shared" si="12"/>
        <v>49</v>
      </c>
      <c r="MJ3" s="52">
        <f t="shared" si="12"/>
        <v>50</v>
      </c>
      <c r="MK3" s="52">
        <f t="shared" si="12"/>
        <v>50</v>
      </c>
      <c r="ML3" s="52">
        <f t="shared" si="12"/>
        <v>50</v>
      </c>
      <c r="MM3" s="52">
        <f t="shared" si="12"/>
        <v>50</v>
      </c>
      <c r="MN3" s="52">
        <f t="shared" si="12"/>
        <v>50</v>
      </c>
      <c r="MO3" s="52">
        <f t="shared" si="12"/>
        <v>50</v>
      </c>
      <c r="MP3" s="52">
        <f t="shared" si="12"/>
        <v>50</v>
      </c>
      <c r="MQ3" s="52">
        <f t="shared" si="12"/>
        <v>51</v>
      </c>
      <c r="MR3" s="52">
        <f t="shared" si="12"/>
        <v>51</v>
      </c>
      <c r="MS3" s="52">
        <f t="shared" si="12"/>
        <v>51</v>
      </c>
      <c r="MT3" s="52">
        <f t="shared" si="12"/>
        <v>51</v>
      </c>
      <c r="MU3" s="52">
        <f t="shared" si="12"/>
        <v>51</v>
      </c>
      <c r="MV3" s="52">
        <f t="shared" si="12"/>
        <v>51</v>
      </c>
      <c r="MW3" s="52">
        <f t="shared" si="12"/>
        <v>51</v>
      </c>
      <c r="MX3" s="52">
        <f t="shared" si="12"/>
        <v>52</v>
      </c>
      <c r="MY3" s="52">
        <f t="shared" si="12"/>
        <v>52</v>
      </c>
      <c r="MZ3" s="52">
        <f t="shared" si="12"/>
        <v>52</v>
      </c>
      <c r="NA3" s="52">
        <f t="shared" si="12"/>
        <v>52</v>
      </c>
      <c r="NB3" s="52">
        <f t="shared" si="12"/>
        <v>52</v>
      </c>
      <c r="NC3" s="52">
        <f t="shared" si="12"/>
        <v>52</v>
      </c>
      <c r="ND3" s="52">
        <f t="shared" si="12"/>
        <v>52</v>
      </c>
    </row>
    <row r="4" spans="1:368" x14ac:dyDescent="0.35">
      <c r="A4" s="51" t="s">
        <v>7</v>
      </c>
      <c r="B4" s="52"/>
      <c r="C4" s="52"/>
      <c r="D4" s="53">
        <f>DATE($A$1,1,1)</f>
        <v>42736</v>
      </c>
      <c r="E4" s="53">
        <f t="shared" ref="E4:BP4" si="13">D4+1</f>
        <v>42737</v>
      </c>
      <c r="F4" s="53">
        <f t="shared" si="13"/>
        <v>42738</v>
      </c>
      <c r="G4" s="53">
        <f t="shared" si="13"/>
        <v>42739</v>
      </c>
      <c r="H4" s="53">
        <f t="shared" si="13"/>
        <v>42740</v>
      </c>
      <c r="I4" s="53">
        <f t="shared" si="13"/>
        <v>42741</v>
      </c>
      <c r="J4" s="53">
        <f t="shared" si="13"/>
        <v>42742</v>
      </c>
      <c r="K4" s="53">
        <f t="shared" si="13"/>
        <v>42743</v>
      </c>
      <c r="L4" s="53">
        <f t="shared" si="13"/>
        <v>42744</v>
      </c>
      <c r="M4" s="53">
        <f t="shared" si="13"/>
        <v>42745</v>
      </c>
      <c r="N4" s="53">
        <f t="shared" si="13"/>
        <v>42746</v>
      </c>
      <c r="O4" s="53">
        <f t="shared" si="13"/>
        <v>42747</v>
      </c>
      <c r="P4" s="53">
        <f t="shared" si="13"/>
        <v>42748</v>
      </c>
      <c r="Q4" s="53">
        <f t="shared" si="13"/>
        <v>42749</v>
      </c>
      <c r="R4" s="53">
        <f t="shared" si="13"/>
        <v>42750</v>
      </c>
      <c r="S4" s="53">
        <f t="shared" si="13"/>
        <v>42751</v>
      </c>
      <c r="T4" s="53">
        <f t="shared" si="13"/>
        <v>42752</v>
      </c>
      <c r="U4" s="53">
        <f t="shared" si="13"/>
        <v>42753</v>
      </c>
      <c r="V4" s="53">
        <f t="shared" si="13"/>
        <v>42754</v>
      </c>
      <c r="W4" s="53">
        <f t="shared" si="13"/>
        <v>42755</v>
      </c>
      <c r="X4" s="53">
        <f t="shared" si="13"/>
        <v>42756</v>
      </c>
      <c r="Y4" s="53">
        <f t="shared" si="13"/>
        <v>42757</v>
      </c>
      <c r="Z4" s="53">
        <f t="shared" si="13"/>
        <v>42758</v>
      </c>
      <c r="AA4" s="53">
        <f t="shared" si="13"/>
        <v>42759</v>
      </c>
      <c r="AB4" s="53">
        <f t="shared" si="13"/>
        <v>42760</v>
      </c>
      <c r="AC4" s="53">
        <f t="shared" si="13"/>
        <v>42761</v>
      </c>
      <c r="AD4" s="53">
        <f t="shared" si="13"/>
        <v>42762</v>
      </c>
      <c r="AE4" s="53">
        <f t="shared" si="13"/>
        <v>42763</v>
      </c>
      <c r="AF4" s="53">
        <f t="shared" si="13"/>
        <v>42764</v>
      </c>
      <c r="AG4" s="53">
        <f t="shared" si="13"/>
        <v>42765</v>
      </c>
      <c r="AH4" s="53">
        <f t="shared" si="13"/>
        <v>42766</v>
      </c>
      <c r="AI4" s="53">
        <f t="shared" si="13"/>
        <v>42767</v>
      </c>
      <c r="AJ4" s="53">
        <f t="shared" si="13"/>
        <v>42768</v>
      </c>
      <c r="AK4" s="53">
        <f t="shared" si="13"/>
        <v>42769</v>
      </c>
      <c r="AL4" s="53">
        <f t="shared" si="13"/>
        <v>42770</v>
      </c>
      <c r="AM4" s="53">
        <f t="shared" si="13"/>
        <v>42771</v>
      </c>
      <c r="AN4" s="53">
        <f t="shared" si="13"/>
        <v>42772</v>
      </c>
      <c r="AO4" s="53">
        <f t="shared" si="13"/>
        <v>42773</v>
      </c>
      <c r="AP4" s="53">
        <f t="shared" si="13"/>
        <v>42774</v>
      </c>
      <c r="AQ4" s="53">
        <f t="shared" si="13"/>
        <v>42775</v>
      </c>
      <c r="AR4" s="53">
        <f t="shared" si="13"/>
        <v>42776</v>
      </c>
      <c r="AS4" s="53">
        <f t="shared" si="13"/>
        <v>42777</v>
      </c>
      <c r="AT4" s="53">
        <f t="shared" si="13"/>
        <v>42778</v>
      </c>
      <c r="AU4" s="53">
        <f t="shared" si="13"/>
        <v>42779</v>
      </c>
      <c r="AV4" s="53">
        <f t="shared" si="13"/>
        <v>42780</v>
      </c>
      <c r="AW4" s="53">
        <f t="shared" si="13"/>
        <v>42781</v>
      </c>
      <c r="AX4" s="53">
        <f t="shared" si="13"/>
        <v>42782</v>
      </c>
      <c r="AY4" s="53">
        <f t="shared" si="13"/>
        <v>42783</v>
      </c>
      <c r="AZ4" s="53">
        <f t="shared" si="13"/>
        <v>42784</v>
      </c>
      <c r="BA4" s="53">
        <f t="shared" si="13"/>
        <v>42785</v>
      </c>
      <c r="BB4" s="53">
        <f t="shared" si="13"/>
        <v>42786</v>
      </c>
      <c r="BC4" s="53">
        <f t="shared" si="13"/>
        <v>42787</v>
      </c>
      <c r="BD4" s="53">
        <f t="shared" si="13"/>
        <v>42788</v>
      </c>
      <c r="BE4" s="53">
        <f t="shared" si="13"/>
        <v>42789</v>
      </c>
      <c r="BF4" s="53">
        <f t="shared" si="13"/>
        <v>42790</v>
      </c>
      <c r="BG4" s="53">
        <f t="shared" si="13"/>
        <v>42791</v>
      </c>
      <c r="BH4" s="53">
        <f t="shared" si="13"/>
        <v>42792</v>
      </c>
      <c r="BI4" s="53">
        <f t="shared" si="13"/>
        <v>42793</v>
      </c>
      <c r="BJ4" s="53">
        <f t="shared" si="13"/>
        <v>42794</v>
      </c>
      <c r="BK4" s="53">
        <f t="shared" si="13"/>
        <v>42795</v>
      </c>
      <c r="BL4" s="53">
        <f t="shared" si="13"/>
        <v>42796</v>
      </c>
      <c r="BM4" s="53">
        <f t="shared" si="13"/>
        <v>42797</v>
      </c>
      <c r="BN4" s="53">
        <f t="shared" si="13"/>
        <v>42798</v>
      </c>
      <c r="BO4" s="53">
        <f t="shared" si="13"/>
        <v>42799</v>
      </c>
      <c r="BP4" s="53">
        <f t="shared" si="13"/>
        <v>42800</v>
      </c>
      <c r="BQ4" s="53">
        <f t="shared" ref="BQ4:EB4" si="14">BP4+1</f>
        <v>42801</v>
      </c>
      <c r="BR4" s="53">
        <f t="shared" si="14"/>
        <v>42802</v>
      </c>
      <c r="BS4" s="53">
        <f t="shared" si="14"/>
        <v>42803</v>
      </c>
      <c r="BT4" s="53">
        <f t="shared" si="14"/>
        <v>42804</v>
      </c>
      <c r="BU4" s="53">
        <f t="shared" si="14"/>
        <v>42805</v>
      </c>
      <c r="BV4" s="53">
        <f t="shared" si="14"/>
        <v>42806</v>
      </c>
      <c r="BW4" s="53">
        <f t="shared" si="14"/>
        <v>42807</v>
      </c>
      <c r="BX4" s="53">
        <f t="shared" si="14"/>
        <v>42808</v>
      </c>
      <c r="BY4" s="53">
        <f t="shared" si="14"/>
        <v>42809</v>
      </c>
      <c r="BZ4" s="53">
        <f t="shared" si="14"/>
        <v>42810</v>
      </c>
      <c r="CA4" s="53">
        <f t="shared" si="14"/>
        <v>42811</v>
      </c>
      <c r="CB4" s="53">
        <f t="shared" si="14"/>
        <v>42812</v>
      </c>
      <c r="CC4" s="53">
        <f t="shared" si="14"/>
        <v>42813</v>
      </c>
      <c r="CD4" s="53">
        <f t="shared" si="14"/>
        <v>42814</v>
      </c>
      <c r="CE4" s="53">
        <f t="shared" si="14"/>
        <v>42815</v>
      </c>
      <c r="CF4" s="53">
        <f t="shared" si="14"/>
        <v>42816</v>
      </c>
      <c r="CG4" s="53">
        <f t="shared" si="14"/>
        <v>42817</v>
      </c>
      <c r="CH4" s="53">
        <f t="shared" si="14"/>
        <v>42818</v>
      </c>
      <c r="CI4" s="53">
        <f t="shared" si="14"/>
        <v>42819</v>
      </c>
      <c r="CJ4" s="53">
        <f t="shared" si="14"/>
        <v>42820</v>
      </c>
      <c r="CK4" s="53">
        <f t="shared" si="14"/>
        <v>42821</v>
      </c>
      <c r="CL4" s="53">
        <f t="shared" si="14"/>
        <v>42822</v>
      </c>
      <c r="CM4" s="53">
        <f t="shared" si="14"/>
        <v>42823</v>
      </c>
      <c r="CN4" s="53">
        <f t="shared" si="14"/>
        <v>42824</v>
      </c>
      <c r="CO4" s="53">
        <f t="shared" si="14"/>
        <v>42825</v>
      </c>
      <c r="CP4" s="53">
        <f t="shared" si="14"/>
        <v>42826</v>
      </c>
      <c r="CQ4" s="53">
        <f t="shared" si="14"/>
        <v>42827</v>
      </c>
      <c r="CR4" s="53">
        <f t="shared" si="14"/>
        <v>42828</v>
      </c>
      <c r="CS4" s="53">
        <f t="shared" si="14"/>
        <v>42829</v>
      </c>
      <c r="CT4" s="53">
        <f t="shared" si="14"/>
        <v>42830</v>
      </c>
      <c r="CU4" s="53">
        <f t="shared" si="14"/>
        <v>42831</v>
      </c>
      <c r="CV4" s="53">
        <f t="shared" si="14"/>
        <v>42832</v>
      </c>
      <c r="CW4" s="53">
        <f t="shared" si="14"/>
        <v>42833</v>
      </c>
      <c r="CX4" s="53">
        <f t="shared" si="14"/>
        <v>42834</v>
      </c>
      <c r="CY4" s="53">
        <f t="shared" si="14"/>
        <v>42835</v>
      </c>
      <c r="CZ4" s="53">
        <f t="shared" si="14"/>
        <v>42836</v>
      </c>
      <c r="DA4" s="53">
        <f t="shared" si="14"/>
        <v>42837</v>
      </c>
      <c r="DB4" s="53">
        <f t="shared" si="14"/>
        <v>42838</v>
      </c>
      <c r="DC4" s="53">
        <f t="shared" si="14"/>
        <v>42839</v>
      </c>
      <c r="DD4" s="53">
        <f t="shared" si="14"/>
        <v>42840</v>
      </c>
      <c r="DE4" s="53">
        <f t="shared" si="14"/>
        <v>42841</v>
      </c>
      <c r="DF4" s="53">
        <f t="shared" si="14"/>
        <v>42842</v>
      </c>
      <c r="DG4" s="53">
        <f t="shared" si="14"/>
        <v>42843</v>
      </c>
      <c r="DH4" s="53">
        <f t="shared" si="14"/>
        <v>42844</v>
      </c>
      <c r="DI4" s="53">
        <f t="shared" si="14"/>
        <v>42845</v>
      </c>
      <c r="DJ4" s="53">
        <f t="shared" si="14"/>
        <v>42846</v>
      </c>
      <c r="DK4" s="53">
        <f t="shared" si="14"/>
        <v>42847</v>
      </c>
      <c r="DL4" s="53">
        <f t="shared" si="14"/>
        <v>42848</v>
      </c>
      <c r="DM4" s="53">
        <f t="shared" si="14"/>
        <v>42849</v>
      </c>
      <c r="DN4" s="53">
        <f t="shared" si="14"/>
        <v>42850</v>
      </c>
      <c r="DO4" s="53">
        <f t="shared" si="14"/>
        <v>42851</v>
      </c>
      <c r="DP4" s="53">
        <f t="shared" si="14"/>
        <v>42852</v>
      </c>
      <c r="DQ4" s="53">
        <f t="shared" si="14"/>
        <v>42853</v>
      </c>
      <c r="DR4" s="53">
        <f t="shared" si="14"/>
        <v>42854</v>
      </c>
      <c r="DS4" s="53">
        <f t="shared" si="14"/>
        <v>42855</v>
      </c>
      <c r="DT4" s="53">
        <f t="shared" si="14"/>
        <v>42856</v>
      </c>
      <c r="DU4" s="53">
        <f t="shared" si="14"/>
        <v>42857</v>
      </c>
      <c r="DV4" s="53">
        <f t="shared" si="14"/>
        <v>42858</v>
      </c>
      <c r="DW4" s="53">
        <f t="shared" si="14"/>
        <v>42859</v>
      </c>
      <c r="DX4" s="53">
        <f t="shared" si="14"/>
        <v>42860</v>
      </c>
      <c r="DY4" s="53">
        <f t="shared" si="14"/>
        <v>42861</v>
      </c>
      <c r="DZ4" s="53">
        <f t="shared" si="14"/>
        <v>42862</v>
      </c>
      <c r="EA4" s="53">
        <f t="shared" si="14"/>
        <v>42863</v>
      </c>
      <c r="EB4" s="53">
        <f t="shared" si="14"/>
        <v>42864</v>
      </c>
      <c r="EC4" s="53">
        <f t="shared" ref="EC4:GN4" si="15">EB4+1</f>
        <v>42865</v>
      </c>
      <c r="ED4" s="53">
        <f t="shared" si="15"/>
        <v>42866</v>
      </c>
      <c r="EE4" s="53">
        <f t="shared" si="15"/>
        <v>42867</v>
      </c>
      <c r="EF4" s="53">
        <f t="shared" si="15"/>
        <v>42868</v>
      </c>
      <c r="EG4" s="53">
        <f t="shared" si="15"/>
        <v>42869</v>
      </c>
      <c r="EH4" s="53">
        <f t="shared" si="15"/>
        <v>42870</v>
      </c>
      <c r="EI4" s="53">
        <f t="shared" si="15"/>
        <v>42871</v>
      </c>
      <c r="EJ4" s="53">
        <f t="shared" si="15"/>
        <v>42872</v>
      </c>
      <c r="EK4" s="53">
        <f t="shared" si="15"/>
        <v>42873</v>
      </c>
      <c r="EL4" s="53">
        <f t="shared" si="15"/>
        <v>42874</v>
      </c>
      <c r="EM4" s="53">
        <f t="shared" si="15"/>
        <v>42875</v>
      </c>
      <c r="EN4" s="53">
        <f t="shared" si="15"/>
        <v>42876</v>
      </c>
      <c r="EO4" s="53">
        <f t="shared" si="15"/>
        <v>42877</v>
      </c>
      <c r="EP4" s="53">
        <f t="shared" si="15"/>
        <v>42878</v>
      </c>
      <c r="EQ4" s="53">
        <f t="shared" si="15"/>
        <v>42879</v>
      </c>
      <c r="ER4" s="53">
        <f t="shared" si="15"/>
        <v>42880</v>
      </c>
      <c r="ES4" s="53">
        <f t="shared" si="15"/>
        <v>42881</v>
      </c>
      <c r="ET4" s="53">
        <f t="shared" si="15"/>
        <v>42882</v>
      </c>
      <c r="EU4" s="53">
        <f t="shared" si="15"/>
        <v>42883</v>
      </c>
      <c r="EV4" s="53">
        <f t="shared" si="15"/>
        <v>42884</v>
      </c>
      <c r="EW4" s="53">
        <f t="shared" si="15"/>
        <v>42885</v>
      </c>
      <c r="EX4" s="53">
        <f t="shared" si="15"/>
        <v>42886</v>
      </c>
      <c r="EY4" s="53">
        <f t="shared" si="15"/>
        <v>42887</v>
      </c>
      <c r="EZ4" s="53">
        <f t="shared" si="15"/>
        <v>42888</v>
      </c>
      <c r="FA4" s="53">
        <f t="shared" si="15"/>
        <v>42889</v>
      </c>
      <c r="FB4" s="53">
        <f t="shared" si="15"/>
        <v>42890</v>
      </c>
      <c r="FC4" s="53">
        <f t="shared" si="15"/>
        <v>42891</v>
      </c>
      <c r="FD4" s="53">
        <f t="shared" si="15"/>
        <v>42892</v>
      </c>
      <c r="FE4" s="53">
        <f t="shared" si="15"/>
        <v>42893</v>
      </c>
      <c r="FF4" s="53">
        <f t="shared" si="15"/>
        <v>42894</v>
      </c>
      <c r="FG4" s="53">
        <f t="shared" si="15"/>
        <v>42895</v>
      </c>
      <c r="FH4" s="53">
        <f t="shared" si="15"/>
        <v>42896</v>
      </c>
      <c r="FI4" s="53">
        <f t="shared" si="15"/>
        <v>42897</v>
      </c>
      <c r="FJ4" s="53">
        <f t="shared" si="15"/>
        <v>42898</v>
      </c>
      <c r="FK4" s="53">
        <f t="shared" si="15"/>
        <v>42899</v>
      </c>
      <c r="FL4" s="53">
        <f t="shared" si="15"/>
        <v>42900</v>
      </c>
      <c r="FM4" s="53">
        <f t="shared" si="15"/>
        <v>42901</v>
      </c>
      <c r="FN4" s="53">
        <f t="shared" si="15"/>
        <v>42902</v>
      </c>
      <c r="FO4" s="53">
        <f t="shared" si="15"/>
        <v>42903</v>
      </c>
      <c r="FP4" s="53">
        <f t="shared" si="15"/>
        <v>42904</v>
      </c>
      <c r="FQ4" s="53">
        <f t="shared" si="15"/>
        <v>42905</v>
      </c>
      <c r="FR4" s="53">
        <f t="shared" si="15"/>
        <v>42906</v>
      </c>
      <c r="FS4" s="53">
        <f t="shared" si="15"/>
        <v>42907</v>
      </c>
      <c r="FT4" s="53">
        <f t="shared" si="15"/>
        <v>42908</v>
      </c>
      <c r="FU4" s="53">
        <f t="shared" si="15"/>
        <v>42909</v>
      </c>
      <c r="FV4" s="53">
        <f t="shared" si="15"/>
        <v>42910</v>
      </c>
      <c r="FW4" s="53">
        <f t="shared" si="15"/>
        <v>42911</v>
      </c>
      <c r="FX4" s="53">
        <f t="shared" si="15"/>
        <v>42912</v>
      </c>
      <c r="FY4" s="53">
        <f t="shared" si="15"/>
        <v>42913</v>
      </c>
      <c r="FZ4" s="53">
        <f t="shared" si="15"/>
        <v>42914</v>
      </c>
      <c r="GA4" s="53">
        <f t="shared" si="15"/>
        <v>42915</v>
      </c>
      <c r="GB4" s="53">
        <f t="shared" si="15"/>
        <v>42916</v>
      </c>
      <c r="GC4" s="53">
        <f t="shared" si="15"/>
        <v>42917</v>
      </c>
      <c r="GD4" s="53">
        <f t="shared" si="15"/>
        <v>42918</v>
      </c>
      <c r="GE4" s="53">
        <f t="shared" si="15"/>
        <v>42919</v>
      </c>
      <c r="GF4" s="53">
        <f t="shared" si="15"/>
        <v>42920</v>
      </c>
      <c r="GG4" s="53">
        <f t="shared" si="15"/>
        <v>42921</v>
      </c>
      <c r="GH4" s="53">
        <f t="shared" si="15"/>
        <v>42922</v>
      </c>
      <c r="GI4" s="53">
        <f t="shared" si="15"/>
        <v>42923</v>
      </c>
      <c r="GJ4" s="53">
        <f t="shared" si="15"/>
        <v>42924</v>
      </c>
      <c r="GK4" s="53">
        <f t="shared" si="15"/>
        <v>42925</v>
      </c>
      <c r="GL4" s="53">
        <f t="shared" si="15"/>
        <v>42926</v>
      </c>
      <c r="GM4" s="53">
        <f t="shared" si="15"/>
        <v>42927</v>
      </c>
      <c r="GN4" s="53">
        <f t="shared" si="15"/>
        <v>42928</v>
      </c>
      <c r="GO4" s="53">
        <f t="shared" ref="GO4:IZ4" si="16">GN4+1</f>
        <v>42929</v>
      </c>
      <c r="GP4" s="53">
        <f t="shared" si="16"/>
        <v>42930</v>
      </c>
      <c r="GQ4" s="53">
        <f t="shared" si="16"/>
        <v>42931</v>
      </c>
      <c r="GR4" s="53">
        <f t="shared" si="16"/>
        <v>42932</v>
      </c>
      <c r="GS4" s="53">
        <f t="shared" si="16"/>
        <v>42933</v>
      </c>
      <c r="GT4" s="53">
        <f t="shared" si="16"/>
        <v>42934</v>
      </c>
      <c r="GU4" s="53">
        <f t="shared" si="16"/>
        <v>42935</v>
      </c>
      <c r="GV4" s="53">
        <f t="shared" si="16"/>
        <v>42936</v>
      </c>
      <c r="GW4" s="53">
        <f t="shared" si="16"/>
        <v>42937</v>
      </c>
      <c r="GX4" s="53">
        <f t="shared" si="16"/>
        <v>42938</v>
      </c>
      <c r="GY4" s="53">
        <f t="shared" si="16"/>
        <v>42939</v>
      </c>
      <c r="GZ4" s="53">
        <f t="shared" si="16"/>
        <v>42940</v>
      </c>
      <c r="HA4" s="53">
        <f t="shared" si="16"/>
        <v>42941</v>
      </c>
      <c r="HB4" s="53">
        <f t="shared" si="16"/>
        <v>42942</v>
      </c>
      <c r="HC4" s="53">
        <f t="shared" si="16"/>
        <v>42943</v>
      </c>
      <c r="HD4" s="53">
        <f t="shared" si="16"/>
        <v>42944</v>
      </c>
      <c r="HE4" s="53">
        <f t="shared" si="16"/>
        <v>42945</v>
      </c>
      <c r="HF4" s="53">
        <f t="shared" si="16"/>
        <v>42946</v>
      </c>
      <c r="HG4" s="53">
        <f t="shared" si="16"/>
        <v>42947</v>
      </c>
      <c r="HH4" s="53">
        <f t="shared" si="16"/>
        <v>42948</v>
      </c>
      <c r="HI4" s="53">
        <f t="shared" si="16"/>
        <v>42949</v>
      </c>
      <c r="HJ4" s="53">
        <f t="shared" si="16"/>
        <v>42950</v>
      </c>
      <c r="HK4" s="53">
        <f t="shared" si="16"/>
        <v>42951</v>
      </c>
      <c r="HL4" s="53">
        <f t="shared" si="16"/>
        <v>42952</v>
      </c>
      <c r="HM4" s="53">
        <f t="shared" si="16"/>
        <v>42953</v>
      </c>
      <c r="HN4" s="53">
        <f t="shared" si="16"/>
        <v>42954</v>
      </c>
      <c r="HO4" s="53">
        <f t="shared" si="16"/>
        <v>42955</v>
      </c>
      <c r="HP4" s="53">
        <f t="shared" si="16"/>
        <v>42956</v>
      </c>
      <c r="HQ4" s="53">
        <f t="shared" si="16"/>
        <v>42957</v>
      </c>
      <c r="HR4" s="53">
        <f t="shared" si="16"/>
        <v>42958</v>
      </c>
      <c r="HS4" s="53">
        <f t="shared" si="16"/>
        <v>42959</v>
      </c>
      <c r="HT4" s="53">
        <f t="shared" si="16"/>
        <v>42960</v>
      </c>
      <c r="HU4" s="53">
        <f t="shared" si="16"/>
        <v>42961</v>
      </c>
      <c r="HV4" s="53">
        <f t="shared" si="16"/>
        <v>42962</v>
      </c>
      <c r="HW4" s="53">
        <f t="shared" si="16"/>
        <v>42963</v>
      </c>
      <c r="HX4" s="53">
        <f t="shared" si="16"/>
        <v>42964</v>
      </c>
      <c r="HY4" s="53">
        <f t="shared" si="16"/>
        <v>42965</v>
      </c>
      <c r="HZ4" s="53">
        <f t="shared" si="16"/>
        <v>42966</v>
      </c>
      <c r="IA4" s="53">
        <f t="shared" si="16"/>
        <v>42967</v>
      </c>
      <c r="IB4" s="53">
        <f t="shared" si="16"/>
        <v>42968</v>
      </c>
      <c r="IC4" s="53">
        <f t="shared" si="16"/>
        <v>42969</v>
      </c>
      <c r="ID4" s="53">
        <f t="shared" si="16"/>
        <v>42970</v>
      </c>
      <c r="IE4" s="53">
        <f t="shared" si="16"/>
        <v>42971</v>
      </c>
      <c r="IF4" s="53">
        <f t="shared" si="16"/>
        <v>42972</v>
      </c>
      <c r="IG4" s="53">
        <f t="shared" si="16"/>
        <v>42973</v>
      </c>
      <c r="IH4" s="53">
        <f t="shared" si="16"/>
        <v>42974</v>
      </c>
      <c r="II4" s="53">
        <f t="shared" si="16"/>
        <v>42975</v>
      </c>
      <c r="IJ4" s="53">
        <f t="shared" si="16"/>
        <v>42976</v>
      </c>
      <c r="IK4" s="53">
        <f t="shared" si="16"/>
        <v>42977</v>
      </c>
      <c r="IL4" s="53">
        <f t="shared" si="16"/>
        <v>42978</v>
      </c>
      <c r="IM4" s="53">
        <f t="shared" si="16"/>
        <v>42979</v>
      </c>
      <c r="IN4" s="53">
        <f t="shared" si="16"/>
        <v>42980</v>
      </c>
      <c r="IO4" s="53">
        <f t="shared" si="16"/>
        <v>42981</v>
      </c>
      <c r="IP4" s="53">
        <f t="shared" si="16"/>
        <v>42982</v>
      </c>
      <c r="IQ4" s="53">
        <f t="shared" si="16"/>
        <v>42983</v>
      </c>
      <c r="IR4" s="53">
        <f t="shared" si="16"/>
        <v>42984</v>
      </c>
      <c r="IS4" s="53">
        <f t="shared" si="16"/>
        <v>42985</v>
      </c>
      <c r="IT4" s="53">
        <f t="shared" si="16"/>
        <v>42986</v>
      </c>
      <c r="IU4" s="53">
        <f t="shared" si="16"/>
        <v>42987</v>
      </c>
      <c r="IV4" s="53">
        <f t="shared" si="16"/>
        <v>42988</v>
      </c>
      <c r="IW4" s="53">
        <f t="shared" si="16"/>
        <v>42989</v>
      </c>
      <c r="IX4" s="53">
        <f t="shared" si="16"/>
        <v>42990</v>
      </c>
      <c r="IY4" s="53">
        <f t="shared" si="16"/>
        <v>42991</v>
      </c>
      <c r="IZ4" s="53">
        <f t="shared" si="16"/>
        <v>42992</v>
      </c>
      <c r="JA4" s="53">
        <f t="shared" ref="JA4:LL4" si="17">IZ4+1</f>
        <v>42993</v>
      </c>
      <c r="JB4" s="53">
        <f t="shared" si="17"/>
        <v>42994</v>
      </c>
      <c r="JC4" s="53">
        <f t="shared" si="17"/>
        <v>42995</v>
      </c>
      <c r="JD4" s="53">
        <f t="shared" si="17"/>
        <v>42996</v>
      </c>
      <c r="JE4" s="53">
        <f t="shared" si="17"/>
        <v>42997</v>
      </c>
      <c r="JF4" s="53">
        <f t="shared" si="17"/>
        <v>42998</v>
      </c>
      <c r="JG4" s="53">
        <f t="shared" si="17"/>
        <v>42999</v>
      </c>
      <c r="JH4" s="53">
        <f t="shared" si="17"/>
        <v>43000</v>
      </c>
      <c r="JI4" s="53">
        <f t="shared" si="17"/>
        <v>43001</v>
      </c>
      <c r="JJ4" s="53">
        <f t="shared" si="17"/>
        <v>43002</v>
      </c>
      <c r="JK4" s="53">
        <f t="shared" si="17"/>
        <v>43003</v>
      </c>
      <c r="JL4" s="53">
        <f t="shared" si="17"/>
        <v>43004</v>
      </c>
      <c r="JM4" s="53">
        <f t="shared" si="17"/>
        <v>43005</v>
      </c>
      <c r="JN4" s="53">
        <f t="shared" si="17"/>
        <v>43006</v>
      </c>
      <c r="JO4" s="53">
        <f t="shared" si="17"/>
        <v>43007</v>
      </c>
      <c r="JP4" s="53">
        <f t="shared" si="17"/>
        <v>43008</v>
      </c>
      <c r="JQ4" s="53">
        <f t="shared" si="17"/>
        <v>43009</v>
      </c>
      <c r="JR4" s="53">
        <f t="shared" si="17"/>
        <v>43010</v>
      </c>
      <c r="JS4" s="53">
        <f t="shared" si="17"/>
        <v>43011</v>
      </c>
      <c r="JT4" s="53">
        <f t="shared" si="17"/>
        <v>43012</v>
      </c>
      <c r="JU4" s="53">
        <f t="shared" si="17"/>
        <v>43013</v>
      </c>
      <c r="JV4" s="53">
        <f t="shared" si="17"/>
        <v>43014</v>
      </c>
      <c r="JW4" s="53">
        <f t="shared" si="17"/>
        <v>43015</v>
      </c>
      <c r="JX4" s="53">
        <f t="shared" si="17"/>
        <v>43016</v>
      </c>
      <c r="JY4" s="53">
        <f t="shared" si="17"/>
        <v>43017</v>
      </c>
      <c r="JZ4" s="53">
        <f t="shared" si="17"/>
        <v>43018</v>
      </c>
      <c r="KA4" s="53">
        <f t="shared" si="17"/>
        <v>43019</v>
      </c>
      <c r="KB4" s="53">
        <f t="shared" si="17"/>
        <v>43020</v>
      </c>
      <c r="KC4" s="53">
        <f t="shared" si="17"/>
        <v>43021</v>
      </c>
      <c r="KD4" s="53">
        <f t="shared" si="17"/>
        <v>43022</v>
      </c>
      <c r="KE4" s="53">
        <f t="shared" si="17"/>
        <v>43023</v>
      </c>
      <c r="KF4" s="53">
        <f t="shared" si="17"/>
        <v>43024</v>
      </c>
      <c r="KG4" s="53">
        <f t="shared" si="17"/>
        <v>43025</v>
      </c>
      <c r="KH4" s="53">
        <f t="shared" si="17"/>
        <v>43026</v>
      </c>
      <c r="KI4" s="53">
        <f t="shared" si="17"/>
        <v>43027</v>
      </c>
      <c r="KJ4" s="53">
        <f t="shared" si="17"/>
        <v>43028</v>
      </c>
      <c r="KK4" s="53">
        <f t="shared" si="17"/>
        <v>43029</v>
      </c>
      <c r="KL4" s="53">
        <f t="shared" si="17"/>
        <v>43030</v>
      </c>
      <c r="KM4" s="53">
        <f t="shared" si="17"/>
        <v>43031</v>
      </c>
      <c r="KN4" s="53">
        <f t="shared" si="17"/>
        <v>43032</v>
      </c>
      <c r="KO4" s="53">
        <f t="shared" si="17"/>
        <v>43033</v>
      </c>
      <c r="KP4" s="53">
        <f t="shared" si="17"/>
        <v>43034</v>
      </c>
      <c r="KQ4" s="53">
        <f t="shared" si="17"/>
        <v>43035</v>
      </c>
      <c r="KR4" s="53">
        <f t="shared" si="17"/>
        <v>43036</v>
      </c>
      <c r="KS4" s="53">
        <f t="shared" si="17"/>
        <v>43037</v>
      </c>
      <c r="KT4" s="53">
        <f t="shared" si="17"/>
        <v>43038</v>
      </c>
      <c r="KU4" s="53">
        <f t="shared" si="17"/>
        <v>43039</v>
      </c>
      <c r="KV4" s="53">
        <f t="shared" si="17"/>
        <v>43040</v>
      </c>
      <c r="KW4" s="53">
        <f t="shared" si="17"/>
        <v>43041</v>
      </c>
      <c r="KX4" s="53">
        <f t="shared" si="17"/>
        <v>43042</v>
      </c>
      <c r="KY4" s="53">
        <f t="shared" si="17"/>
        <v>43043</v>
      </c>
      <c r="KZ4" s="53">
        <f t="shared" si="17"/>
        <v>43044</v>
      </c>
      <c r="LA4" s="53">
        <f t="shared" si="17"/>
        <v>43045</v>
      </c>
      <c r="LB4" s="53">
        <f t="shared" si="17"/>
        <v>43046</v>
      </c>
      <c r="LC4" s="53">
        <f t="shared" si="17"/>
        <v>43047</v>
      </c>
      <c r="LD4" s="53">
        <f t="shared" si="17"/>
        <v>43048</v>
      </c>
      <c r="LE4" s="53">
        <f t="shared" si="17"/>
        <v>43049</v>
      </c>
      <c r="LF4" s="53">
        <f t="shared" si="17"/>
        <v>43050</v>
      </c>
      <c r="LG4" s="53">
        <f t="shared" si="17"/>
        <v>43051</v>
      </c>
      <c r="LH4" s="53">
        <f t="shared" si="17"/>
        <v>43052</v>
      </c>
      <c r="LI4" s="53">
        <f t="shared" si="17"/>
        <v>43053</v>
      </c>
      <c r="LJ4" s="53">
        <f t="shared" si="17"/>
        <v>43054</v>
      </c>
      <c r="LK4" s="53">
        <f t="shared" si="17"/>
        <v>43055</v>
      </c>
      <c r="LL4" s="53">
        <f t="shared" si="17"/>
        <v>43056</v>
      </c>
      <c r="LM4" s="53">
        <f t="shared" ref="LM4:ND4" si="18">LL4+1</f>
        <v>43057</v>
      </c>
      <c r="LN4" s="53">
        <f t="shared" si="18"/>
        <v>43058</v>
      </c>
      <c r="LO4" s="53">
        <f t="shared" si="18"/>
        <v>43059</v>
      </c>
      <c r="LP4" s="53">
        <f t="shared" si="18"/>
        <v>43060</v>
      </c>
      <c r="LQ4" s="53">
        <f t="shared" si="18"/>
        <v>43061</v>
      </c>
      <c r="LR4" s="53">
        <f t="shared" si="18"/>
        <v>43062</v>
      </c>
      <c r="LS4" s="53">
        <f t="shared" si="18"/>
        <v>43063</v>
      </c>
      <c r="LT4" s="53">
        <f t="shared" si="18"/>
        <v>43064</v>
      </c>
      <c r="LU4" s="53">
        <f t="shared" si="18"/>
        <v>43065</v>
      </c>
      <c r="LV4" s="53">
        <f t="shared" si="18"/>
        <v>43066</v>
      </c>
      <c r="LW4" s="53">
        <f t="shared" si="18"/>
        <v>43067</v>
      </c>
      <c r="LX4" s="53">
        <f t="shared" si="18"/>
        <v>43068</v>
      </c>
      <c r="LY4" s="53">
        <f t="shared" si="18"/>
        <v>43069</v>
      </c>
      <c r="LZ4" s="53">
        <f t="shared" si="18"/>
        <v>43070</v>
      </c>
      <c r="MA4" s="53">
        <f t="shared" si="18"/>
        <v>43071</v>
      </c>
      <c r="MB4" s="53">
        <f t="shared" si="18"/>
        <v>43072</v>
      </c>
      <c r="MC4" s="53">
        <f t="shared" si="18"/>
        <v>43073</v>
      </c>
      <c r="MD4" s="53">
        <f t="shared" si="18"/>
        <v>43074</v>
      </c>
      <c r="ME4" s="53">
        <f t="shared" si="18"/>
        <v>43075</v>
      </c>
      <c r="MF4" s="53">
        <f t="shared" si="18"/>
        <v>43076</v>
      </c>
      <c r="MG4" s="53">
        <f t="shared" si="18"/>
        <v>43077</v>
      </c>
      <c r="MH4" s="53">
        <f t="shared" si="18"/>
        <v>43078</v>
      </c>
      <c r="MI4" s="53">
        <f t="shared" si="18"/>
        <v>43079</v>
      </c>
      <c r="MJ4" s="53">
        <f t="shared" si="18"/>
        <v>43080</v>
      </c>
      <c r="MK4" s="53">
        <f t="shared" si="18"/>
        <v>43081</v>
      </c>
      <c r="ML4" s="53">
        <f t="shared" si="18"/>
        <v>43082</v>
      </c>
      <c r="MM4" s="53">
        <f t="shared" si="18"/>
        <v>43083</v>
      </c>
      <c r="MN4" s="53">
        <f t="shared" si="18"/>
        <v>43084</v>
      </c>
      <c r="MO4" s="53">
        <f t="shared" si="18"/>
        <v>43085</v>
      </c>
      <c r="MP4" s="53">
        <f t="shared" si="18"/>
        <v>43086</v>
      </c>
      <c r="MQ4" s="53">
        <f t="shared" si="18"/>
        <v>43087</v>
      </c>
      <c r="MR4" s="53">
        <f t="shared" si="18"/>
        <v>43088</v>
      </c>
      <c r="MS4" s="53">
        <f t="shared" si="18"/>
        <v>43089</v>
      </c>
      <c r="MT4" s="53">
        <f t="shared" si="18"/>
        <v>43090</v>
      </c>
      <c r="MU4" s="53">
        <f t="shared" si="18"/>
        <v>43091</v>
      </c>
      <c r="MV4" s="53">
        <f t="shared" si="18"/>
        <v>43092</v>
      </c>
      <c r="MW4" s="53">
        <f t="shared" si="18"/>
        <v>43093</v>
      </c>
      <c r="MX4" s="53">
        <f t="shared" si="18"/>
        <v>43094</v>
      </c>
      <c r="MY4" s="53">
        <f t="shared" si="18"/>
        <v>43095</v>
      </c>
      <c r="MZ4" s="53">
        <f t="shared" si="18"/>
        <v>43096</v>
      </c>
      <c r="NA4" s="53">
        <f t="shared" si="18"/>
        <v>43097</v>
      </c>
      <c r="NB4" s="53">
        <f t="shared" si="18"/>
        <v>43098</v>
      </c>
      <c r="NC4" s="53">
        <f t="shared" si="18"/>
        <v>43099</v>
      </c>
      <c r="ND4" s="53">
        <f t="shared" si="18"/>
        <v>43100</v>
      </c>
    </row>
    <row r="5" spans="1:368" x14ac:dyDescent="0.35">
      <c r="A5" s="51" t="s">
        <v>37</v>
      </c>
      <c r="B5" s="52"/>
      <c r="C5" s="52"/>
      <c r="D5" s="52">
        <f>ROUNDUP(MONTH(D4)/3,0)</f>
        <v>1</v>
      </c>
      <c r="E5" s="52">
        <f>ROUNDUP(MONTH(E4)/3,0)</f>
        <v>1</v>
      </c>
      <c r="F5" s="52">
        <f t="shared" ref="F5:BQ5" si="19">ROUNDUP(MONTH(F4)/3,0)</f>
        <v>1</v>
      </c>
      <c r="G5" s="52">
        <f t="shared" si="19"/>
        <v>1</v>
      </c>
      <c r="H5" s="52">
        <f t="shared" si="19"/>
        <v>1</v>
      </c>
      <c r="I5" s="52">
        <f t="shared" si="19"/>
        <v>1</v>
      </c>
      <c r="J5" s="52">
        <f t="shared" si="19"/>
        <v>1</v>
      </c>
      <c r="K5" s="52">
        <f t="shared" si="19"/>
        <v>1</v>
      </c>
      <c r="L5" s="52">
        <f t="shared" si="19"/>
        <v>1</v>
      </c>
      <c r="M5" s="52">
        <f t="shared" si="19"/>
        <v>1</v>
      </c>
      <c r="N5" s="52">
        <f t="shared" si="19"/>
        <v>1</v>
      </c>
      <c r="O5" s="52">
        <f t="shared" si="19"/>
        <v>1</v>
      </c>
      <c r="P5" s="52">
        <f t="shared" si="19"/>
        <v>1</v>
      </c>
      <c r="Q5" s="52">
        <f t="shared" si="19"/>
        <v>1</v>
      </c>
      <c r="R5" s="52">
        <f t="shared" si="19"/>
        <v>1</v>
      </c>
      <c r="S5" s="52">
        <f t="shared" si="19"/>
        <v>1</v>
      </c>
      <c r="T5" s="52">
        <f t="shared" si="19"/>
        <v>1</v>
      </c>
      <c r="U5" s="52">
        <f t="shared" si="19"/>
        <v>1</v>
      </c>
      <c r="V5" s="52">
        <f t="shared" si="19"/>
        <v>1</v>
      </c>
      <c r="W5" s="52">
        <f t="shared" si="19"/>
        <v>1</v>
      </c>
      <c r="X5" s="52">
        <f t="shared" si="19"/>
        <v>1</v>
      </c>
      <c r="Y5" s="52">
        <f t="shared" si="19"/>
        <v>1</v>
      </c>
      <c r="Z5" s="52">
        <f t="shared" si="19"/>
        <v>1</v>
      </c>
      <c r="AA5" s="52">
        <f t="shared" si="19"/>
        <v>1</v>
      </c>
      <c r="AB5" s="52">
        <f t="shared" si="19"/>
        <v>1</v>
      </c>
      <c r="AC5" s="52">
        <f t="shared" si="19"/>
        <v>1</v>
      </c>
      <c r="AD5" s="52">
        <f t="shared" si="19"/>
        <v>1</v>
      </c>
      <c r="AE5" s="52">
        <f t="shared" si="19"/>
        <v>1</v>
      </c>
      <c r="AF5" s="52">
        <f t="shared" si="19"/>
        <v>1</v>
      </c>
      <c r="AG5" s="52">
        <f t="shared" si="19"/>
        <v>1</v>
      </c>
      <c r="AH5" s="52">
        <f t="shared" si="19"/>
        <v>1</v>
      </c>
      <c r="AI5" s="52">
        <f t="shared" si="19"/>
        <v>1</v>
      </c>
      <c r="AJ5" s="52">
        <f t="shared" si="19"/>
        <v>1</v>
      </c>
      <c r="AK5" s="52">
        <f t="shared" si="19"/>
        <v>1</v>
      </c>
      <c r="AL5" s="52">
        <f t="shared" si="19"/>
        <v>1</v>
      </c>
      <c r="AM5" s="52">
        <f t="shared" si="19"/>
        <v>1</v>
      </c>
      <c r="AN5" s="52">
        <f t="shared" si="19"/>
        <v>1</v>
      </c>
      <c r="AO5" s="52">
        <f t="shared" si="19"/>
        <v>1</v>
      </c>
      <c r="AP5" s="52">
        <f t="shared" si="19"/>
        <v>1</v>
      </c>
      <c r="AQ5" s="52">
        <f t="shared" si="19"/>
        <v>1</v>
      </c>
      <c r="AR5" s="52">
        <f t="shared" si="19"/>
        <v>1</v>
      </c>
      <c r="AS5" s="52">
        <f t="shared" si="19"/>
        <v>1</v>
      </c>
      <c r="AT5" s="52">
        <f t="shared" si="19"/>
        <v>1</v>
      </c>
      <c r="AU5" s="52">
        <f t="shared" si="19"/>
        <v>1</v>
      </c>
      <c r="AV5" s="52">
        <f t="shared" si="19"/>
        <v>1</v>
      </c>
      <c r="AW5" s="52">
        <f t="shared" si="19"/>
        <v>1</v>
      </c>
      <c r="AX5" s="52">
        <f t="shared" si="19"/>
        <v>1</v>
      </c>
      <c r="AY5" s="52">
        <f t="shared" si="19"/>
        <v>1</v>
      </c>
      <c r="AZ5" s="52">
        <f t="shared" si="19"/>
        <v>1</v>
      </c>
      <c r="BA5" s="52">
        <f t="shared" si="19"/>
        <v>1</v>
      </c>
      <c r="BB5" s="52">
        <f t="shared" si="19"/>
        <v>1</v>
      </c>
      <c r="BC5" s="52">
        <f t="shared" si="19"/>
        <v>1</v>
      </c>
      <c r="BD5" s="52">
        <f t="shared" si="19"/>
        <v>1</v>
      </c>
      <c r="BE5" s="52">
        <f t="shared" si="19"/>
        <v>1</v>
      </c>
      <c r="BF5" s="52">
        <f t="shared" si="19"/>
        <v>1</v>
      </c>
      <c r="BG5" s="52">
        <f t="shared" si="19"/>
        <v>1</v>
      </c>
      <c r="BH5" s="52">
        <f t="shared" si="19"/>
        <v>1</v>
      </c>
      <c r="BI5" s="52">
        <f t="shared" si="19"/>
        <v>1</v>
      </c>
      <c r="BJ5" s="52">
        <f t="shared" si="19"/>
        <v>1</v>
      </c>
      <c r="BK5" s="52">
        <f t="shared" si="19"/>
        <v>1</v>
      </c>
      <c r="BL5" s="52">
        <f t="shared" si="19"/>
        <v>1</v>
      </c>
      <c r="BM5" s="52">
        <f t="shared" si="19"/>
        <v>1</v>
      </c>
      <c r="BN5" s="52">
        <f t="shared" si="19"/>
        <v>1</v>
      </c>
      <c r="BO5" s="52">
        <f t="shared" si="19"/>
        <v>1</v>
      </c>
      <c r="BP5" s="52">
        <f t="shared" si="19"/>
        <v>1</v>
      </c>
      <c r="BQ5" s="52">
        <f t="shared" si="19"/>
        <v>1</v>
      </c>
      <c r="BR5" s="52">
        <f t="shared" ref="BR5:EC5" si="20">ROUNDUP(MONTH(BR4)/3,0)</f>
        <v>1</v>
      </c>
      <c r="BS5" s="52">
        <f t="shared" si="20"/>
        <v>1</v>
      </c>
      <c r="BT5" s="52">
        <f t="shared" si="20"/>
        <v>1</v>
      </c>
      <c r="BU5" s="52">
        <f t="shared" si="20"/>
        <v>1</v>
      </c>
      <c r="BV5" s="52">
        <f t="shared" si="20"/>
        <v>1</v>
      </c>
      <c r="BW5" s="52">
        <f t="shared" si="20"/>
        <v>1</v>
      </c>
      <c r="BX5" s="52">
        <f t="shared" si="20"/>
        <v>1</v>
      </c>
      <c r="BY5" s="52">
        <f t="shared" si="20"/>
        <v>1</v>
      </c>
      <c r="BZ5" s="52">
        <f t="shared" si="20"/>
        <v>1</v>
      </c>
      <c r="CA5" s="52">
        <f t="shared" si="20"/>
        <v>1</v>
      </c>
      <c r="CB5" s="52">
        <f t="shared" si="20"/>
        <v>1</v>
      </c>
      <c r="CC5" s="52">
        <f t="shared" si="20"/>
        <v>1</v>
      </c>
      <c r="CD5" s="52">
        <f t="shared" si="20"/>
        <v>1</v>
      </c>
      <c r="CE5" s="52">
        <f t="shared" si="20"/>
        <v>1</v>
      </c>
      <c r="CF5" s="52">
        <f t="shared" si="20"/>
        <v>1</v>
      </c>
      <c r="CG5" s="52">
        <f t="shared" si="20"/>
        <v>1</v>
      </c>
      <c r="CH5" s="52">
        <f t="shared" si="20"/>
        <v>1</v>
      </c>
      <c r="CI5" s="52">
        <f t="shared" si="20"/>
        <v>1</v>
      </c>
      <c r="CJ5" s="52">
        <f t="shared" si="20"/>
        <v>1</v>
      </c>
      <c r="CK5" s="52">
        <f t="shared" si="20"/>
        <v>1</v>
      </c>
      <c r="CL5" s="52">
        <f t="shared" si="20"/>
        <v>1</v>
      </c>
      <c r="CM5" s="52">
        <f t="shared" si="20"/>
        <v>1</v>
      </c>
      <c r="CN5" s="52">
        <f t="shared" si="20"/>
        <v>1</v>
      </c>
      <c r="CO5" s="52">
        <f t="shared" si="20"/>
        <v>1</v>
      </c>
      <c r="CP5" s="52">
        <f t="shared" si="20"/>
        <v>2</v>
      </c>
      <c r="CQ5" s="52">
        <f t="shared" si="20"/>
        <v>2</v>
      </c>
      <c r="CR5" s="52">
        <f t="shared" si="20"/>
        <v>2</v>
      </c>
      <c r="CS5" s="52">
        <f t="shared" si="20"/>
        <v>2</v>
      </c>
      <c r="CT5" s="52">
        <f t="shared" si="20"/>
        <v>2</v>
      </c>
      <c r="CU5" s="52">
        <f t="shared" si="20"/>
        <v>2</v>
      </c>
      <c r="CV5" s="52">
        <f t="shared" si="20"/>
        <v>2</v>
      </c>
      <c r="CW5" s="52">
        <f t="shared" si="20"/>
        <v>2</v>
      </c>
      <c r="CX5" s="52">
        <f t="shared" si="20"/>
        <v>2</v>
      </c>
      <c r="CY5" s="52">
        <f t="shared" si="20"/>
        <v>2</v>
      </c>
      <c r="CZ5" s="52">
        <f t="shared" si="20"/>
        <v>2</v>
      </c>
      <c r="DA5" s="52">
        <f t="shared" si="20"/>
        <v>2</v>
      </c>
      <c r="DB5" s="52">
        <f t="shared" si="20"/>
        <v>2</v>
      </c>
      <c r="DC5" s="52">
        <f t="shared" si="20"/>
        <v>2</v>
      </c>
      <c r="DD5" s="52">
        <f t="shared" si="20"/>
        <v>2</v>
      </c>
      <c r="DE5" s="52">
        <f t="shared" si="20"/>
        <v>2</v>
      </c>
      <c r="DF5" s="52">
        <f t="shared" si="20"/>
        <v>2</v>
      </c>
      <c r="DG5" s="52">
        <f t="shared" si="20"/>
        <v>2</v>
      </c>
      <c r="DH5" s="52">
        <f t="shared" si="20"/>
        <v>2</v>
      </c>
      <c r="DI5" s="52">
        <f t="shared" si="20"/>
        <v>2</v>
      </c>
      <c r="DJ5" s="52">
        <f t="shared" si="20"/>
        <v>2</v>
      </c>
      <c r="DK5" s="52">
        <f t="shared" si="20"/>
        <v>2</v>
      </c>
      <c r="DL5" s="52">
        <f t="shared" si="20"/>
        <v>2</v>
      </c>
      <c r="DM5" s="52">
        <f t="shared" si="20"/>
        <v>2</v>
      </c>
      <c r="DN5" s="52">
        <f t="shared" si="20"/>
        <v>2</v>
      </c>
      <c r="DO5" s="52">
        <f t="shared" si="20"/>
        <v>2</v>
      </c>
      <c r="DP5" s="52">
        <f t="shared" si="20"/>
        <v>2</v>
      </c>
      <c r="DQ5" s="52">
        <f t="shared" si="20"/>
        <v>2</v>
      </c>
      <c r="DR5" s="52">
        <f t="shared" si="20"/>
        <v>2</v>
      </c>
      <c r="DS5" s="52">
        <f t="shared" si="20"/>
        <v>2</v>
      </c>
      <c r="DT5" s="52">
        <f t="shared" si="20"/>
        <v>2</v>
      </c>
      <c r="DU5" s="52">
        <f t="shared" si="20"/>
        <v>2</v>
      </c>
      <c r="DV5" s="52">
        <f t="shared" si="20"/>
        <v>2</v>
      </c>
      <c r="DW5" s="52">
        <f t="shared" si="20"/>
        <v>2</v>
      </c>
      <c r="DX5" s="52">
        <f t="shared" si="20"/>
        <v>2</v>
      </c>
      <c r="DY5" s="52">
        <f t="shared" si="20"/>
        <v>2</v>
      </c>
      <c r="DZ5" s="52">
        <f t="shared" si="20"/>
        <v>2</v>
      </c>
      <c r="EA5" s="52">
        <f t="shared" si="20"/>
        <v>2</v>
      </c>
      <c r="EB5" s="52">
        <f t="shared" si="20"/>
        <v>2</v>
      </c>
      <c r="EC5" s="52">
        <f t="shared" si="20"/>
        <v>2</v>
      </c>
      <c r="ED5" s="52">
        <f t="shared" ref="ED5:GO5" si="21">ROUNDUP(MONTH(ED4)/3,0)</f>
        <v>2</v>
      </c>
      <c r="EE5" s="52">
        <f t="shared" si="21"/>
        <v>2</v>
      </c>
      <c r="EF5" s="52">
        <f t="shared" si="21"/>
        <v>2</v>
      </c>
      <c r="EG5" s="52">
        <f t="shared" si="21"/>
        <v>2</v>
      </c>
      <c r="EH5" s="52">
        <f t="shared" si="21"/>
        <v>2</v>
      </c>
      <c r="EI5" s="52">
        <f t="shared" si="21"/>
        <v>2</v>
      </c>
      <c r="EJ5" s="52">
        <f t="shared" si="21"/>
        <v>2</v>
      </c>
      <c r="EK5" s="52">
        <f t="shared" si="21"/>
        <v>2</v>
      </c>
      <c r="EL5" s="52">
        <f t="shared" si="21"/>
        <v>2</v>
      </c>
      <c r="EM5" s="52">
        <f t="shared" si="21"/>
        <v>2</v>
      </c>
      <c r="EN5" s="52">
        <f t="shared" si="21"/>
        <v>2</v>
      </c>
      <c r="EO5" s="52">
        <f t="shared" si="21"/>
        <v>2</v>
      </c>
      <c r="EP5" s="52">
        <f t="shared" si="21"/>
        <v>2</v>
      </c>
      <c r="EQ5" s="52">
        <f t="shared" si="21"/>
        <v>2</v>
      </c>
      <c r="ER5" s="52">
        <f t="shared" si="21"/>
        <v>2</v>
      </c>
      <c r="ES5" s="52">
        <f t="shared" si="21"/>
        <v>2</v>
      </c>
      <c r="ET5" s="52">
        <f t="shared" si="21"/>
        <v>2</v>
      </c>
      <c r="EU5" s="52">
        <f t="shared" si="21"/>
        <v>2</v>
      </c>
      <c r="EV5" s="52">
        <f t="shared" si="21"/>
        <v>2</v>
      </c>
      <c r="EW5" s="52">
        <f t="shared" si="21"/>
        <v>2</v>
      </c>
      <c r="EX5" s="52">
        <f t="shared" si="21"/>
        <v>2</v>
      </c>
      <c r="EY5" s="52">
        <f t="shared" si="21"/>
        <v>2</v>
      </c>
      <c r="EZ5" s="52">
        <f t="shared" si="21"/>
        <v>2</v>
      </c>
      <c r="FA5" s="52">
        <f t="shared" si="21"/>
        <v>2</v>
      </c>
      <c r="FB5" s="52">
        <f t="shared" si="21"/>
        <v>2</v>
      </c>
      <c r="FC5" s="52">
        <f t="shared" si="21"/>
        <v>2</v>
      </c>
      <c r="FD5" s="52">
        <f t="shared" si="21"/>
        <v>2</v>
      </c>
      <c r="FE5" s="52">
        <f t="shared" si="21"/>
        <v>2</v>
      </c>
      <c r="FF5" s="52">
        <f t="shared" si="21"/>
        <v>2</v>
      </c>
      <c r="FG5" s="52">
        <f t="shared" si="21"/>
        <v>2</v>
      </c>
      <c r="FH5" s="52">
        <f t="shared" si="21"/>
        <v>2</v>
      </c>
      <c r="FI5" s="52">
        <f t="shared" si="21"/>
        <v>2</v>
      </c>
      <c r="FJ5" s="52">
        <f t="shared" si="21"/>
        <v>2</v>
      </c>
      <c r="FK5" s="52">
        <f t="shared" si="21"/>
        <v>2</v>
      </c>
      <c r="FL5" s="52">
        <f t="shared" si="21"/>
        <v>2</v>
      </c>
      <c r="FM5" s="52">
        <f t="shared" si="21"/>
        <v>2</v>
      </c>
      <c r="FN5" s="52">
        <f t="shared" si="21"/>
        <v>2</v>
      </c>
      <c r="FO5" s="52">
        <f t="shared" si="21"/>
        <v>2</v>
      </c>
      <c r="FP5" s="52">
        <f t="shared" si="21"/>
        <v>2</v>
      </c>
      <c r="FQ5" s="52">
        <f t="shared" si="21"/>
        <v>2</v>
      </c>
      <c r="FR5" s="52">
        <f t="shared" si="21"/>
        <v>2</v>
      </c>
      <c r="FS5" s="52">
        <f t="shared" si="21"/>
        <v>2</v>
      </c>
      <c r="FT5" s="52">
        <f t="shared" si="21"/>
        <v>2</v>
      </c>
      <c r="FU5" s="52">
        <f t="shared" si="21"/>
        <v>2</v>
      </c>
      <c r="FV5" s="52">
        <f t="shared" si="21"/>
        <v>2</v>
      </c>
      <c r="FW5" s="52">
        <f t="shared" si="21"/>
        <v>2</v>
      </c>
      <c r="FX5" s="52">
        <f t="shared" si="21"/>
        <v>2</v>
      </c>
      <c r="FY5" s="52">
        <f t="shared" si="21"/>
        <v>2</v>
      </c>
      <c r="FZ5" s="52">
        <f t="shared" si="21"/>
        <v>2</v>
      </c>
      <c r="GA5" s="52">
        <f t="shared" si="21"/>
        <v>2</v>
      </c>
      <c r="GB5" s="52">
        <f t="shared" si="21"/>
        <v>2</v>
      </c>
      <c r="GC5" s="52">
        <f t="shared" si="21"/>
        <v>3</v>
      </c>
      <c r="GD5" s="52">
        <f t="shared" si="21"/>
        <v>3</v>
      </c>
      <c r="GE5" s="52">
        <f t="shared" si="21"/>
        <v>3</v>
      </c>
      <c r="GF5" s="52">
        <f t="shared" si="21"/>
        <v>3</v>
      </c>
      <c r="GG5" s="52">
        <f t="shared" si="21"/>
        <v>3</v>
      </c>
      <c r="GH5" s="52">
        <f t="shared" si="21"/>
        <v>3</v>
      </c>
      <c r="GI5" s="52">
        <f t="shared" si="21"/>
        <v>3</v>
      </c>
      <c r="GJ5" s="52">
        <f t="shared" si="21"/>
        <v>3</v>
      </c>
      <c r="GK5" s="52">
        <f t="shared" si="21"/>
        <v>3</v>
      </c>
      <c r="GL5" s="52">
        <f t="shared" si="21"/>
        <v>3</v>
      </c>
      <c r="GM5" s="52">
        <f t="shared" si="21"/>
        <v>3</v>
      </c>
      <c r="GN5" s="52">
        <f t="shared" si="21"/>
        <v>3</v>
      </c>
      <c r="GO5" s="52">
        <f t="shared" si="21"/>
        <v>3</v>
      </c>
      <c r="GP5" s="52">
        <f t="shared" ref="GP5:JA5" si="22">ROUNDUP(MONTH(GP4)/3,0)</f>
        <v>3</v>
      </c>
      <c r="GQ5" s="52">
        <f t="shared" si="22"/>
        <v>3</v>
      </c>
      <c r="GR5" s="52">
        <f t="shared" si="22"/>
        <v>3</v>
      </c>
      <c r="GS5" s="52">
        <f t="shared" si="22"/>
        <v>3</v>
      </c>
      <c r="GT5" s="52">
        <f t="shared" si="22"/>
        <v>3</v>
      </c>
      <c r="GU5" s="52">
        <f t="shared" si="22"/>
        <v>3</v>
      </c>
      <c r="GV5" s="52">
        <f t="shared" si="22"/>
        <v>3</v>
      </c>
      <c r="GW5" s="52">
        <f t="shared" si="22"/>
        <v>3</v>
      </c>
      <c r="GX5" s="52">
        <f t="shared" si="22"/>
        <v>3</v>
      </c>
      <c r="GY5" s="52">
        <f t="shared" si="22"/>
        <v>3</v>
      </c>
      <c r="GZ5" s="52">
        <f t="shared" si="22"/>
        <v>3</v>
      </c>
      <c r="HA5" s="52">
        <f t="shared" si="22"/>
        <v>3</v>
      </c>
      <c r="HB5" s="52">
        <f t="shared" si="22"/>
        <v>3</v>
      </c>
      <c r="HC5" s="52">
        <f t="shared" si="22"/>
        <v>3</v>
      </c>
      <c r="HD5" s="52">
        <f t="shared" si="22"/>
        <v>3</v>
      </c>
      <c r="HE5" s="52">
        <f t="shared" si="22"/>
        <v>3</v>
      </c>
      <c r="HF5" s="52">
        <f t="shared" si="22"/>
        <v>3</v>
      </c>
      <c r="HG5" s="52">
        <f t="shared" si="22"/>
        <v>3</v>
      </c>
      <c r="HH5" s="52">
        <f t="shared" si="22"/>
        <v>3</v>
      </c>
      <c r="HI5" s="52">
        <f t="shared" si="22"/>
        <v>3</v>
      </c>
      <c r="HJ5" s="52">
        <f t="shared" si="22"/>
        <v>3</v>
      </c>
      <c r="HK5" s="52">
        <f t="shared" si="22"/>
        <v>3</v>
      </c>
      <c r="HL5" s="52">
        <f t="shared" si="22"/>
        <v>3</v>
      </c>
      <c r="HM5" s="52">
        <f t="shared" si="22"/>
        <v>3</v>
      </c>
      <c r="HN5" s="52">
        <f t="shared" si="22"/>
        <v>3</v>
      </c>
      <c r="HO5" s="52">
        <f t="shared" si="22"/>
        <v>3</v>
      </c>
      <c r="HP5" s="52">
        <f t="shared" si="22"/>
        <v>3</v>
      </c>
      <c r="HQ5" s="52">
        <f t="shared" si="22"/>
        <v>3</v>
      </c>
      <c r="HR5" s="52">
        <f t="shared" si="22"/>
        <v>3</v>
      </c>
      <c r="HS5" s="52">
        <f t="shared" si="22"/>
        <v>3</v>
      </c>
      <c r="HT5" s="52">
        <f t="shared" si="22"/>
        <v>3</v>
      </c>
      <c r="HU5" s="52">
        <f t="shared" si="22"/>
        <v>3</v>
      </c>
      <c r="HV5" s="52">
        <f t="shared" si="22"/>
        <v>3</v>
      </c>
      <c r="HW5" s="52">
        <f t="shared" si="22"/>
        <v>3</v>
      </c>
      <c r="HX5" s="52">
        <f t="shared" si="22"/>
        <v>3</v>
      </c>
      <c r="HY5" s="52">
        <f t="shared" si="22"/>
        <v>3</v>
      </c>
      <c r="HZ5" s="52">
        <f t="shared" si="22"/>
        <v>3</v>
      </c>
      <c r="IA5" s="52">
        <f t="shared" si="22"/>
        <v>3</v>
      </c>
      <c r="IB5" s="52">
        <f t="shared" si="22"/>
        <v>3</v>
      </c>
      <c r="IC5" s="52">
        <f t="shared" si="22"/>
        <v>3</v>
      </c>
      <c r="ID5" s="52">
        <f t="shared" si="22"/>
        <v>3</v>
      </c>
      <c r="IE5" s="52">
        <f t="shared" si="22"/>
        <v>3</v>
      </c>
      <c r="IF5" s="52">
        <f t="shared" si="22"/>
        <v>3</v>
      </c>
      <c r="IG5" s="52">
        <f t="shared" si="22"/>
        <v>3</v>
      </c>
      <c r="IH5" s="52">
        <f t="shared" si="22"/>
        <v>3</v>
      </c>
      <c r="II5" s="52">
        <f t="shared" si="22"/>
        <v>3</v>
      </c>
      <c r="IJ5" s="52">
        <f t="shared" si="22"/>
        <v>3</v>
      </c>
      <c r="IK5" s="52">
        <f t="shared" si="22"/>
        <v>3</v>
      </c>
      <c r="IL5" s="52">
        <f t="shared" si="22"/>
        <v>3</v>
      </c>
      <c r="IM5" s="52">
        <f t="shared" si="22"/>
        <v>3</v>
      </c>
      <c r="IN5" s="52">
        <f t="shared" si="22"/>
        <v>3</v>
      </c>
      <c r="IO5" s="52">
        <f t="shared" si="22"/>
        <v>3</v>
      </c>
      <c r="IP5" s="52">
        <f t="shared" si="22"/>
        <v>3</v>
      </c>
      <c r="IQ5" s="52">
        <f t="shared" si="22"/>
        <v>3</v>
      </c>
      <c r="IR5" s="52">
        <f t="shared" si="22"/>
        <v>3</v>
      </c>
      <c r="IS5" s="52">
        <f t="shared" si="22"/>
        <v>3</v>
      </c>
      <c r="IT5" s="52">
        <f t="shared" si="22"/>
        <v>3</v>
      </c>
      <c r="IU5" s="52">
        <f t="shared" si="22"/>
        <v>3</v>
      </c>
      <c r="IV5" s="52">
        <f t="shared" si="22"/>
        <v>3</v>
      </c>
      <c r="IW5" s="52">
        <f t="shared" si="22"/>
        <v>3</v>
      </c>
      <c r="IX5" s="52">
        <f t="shared" si="22"/>
        <v>3</v>
      </c>
      <c r="IY5" s="52">
        <f t="shared" si="22"/>
        <v>3</v>
      </c>
      <c r="IZ5" s="52">
        <f t="shared" si="22"/>
        <v>3</v>
      </c>
      <c r="JA5" s="52">
        <f t="shared" si="22"/>
        <v>3</v>
      </c>
      <c r="JB5" s="52">
        <f t="shared" ref="JB5:LM5" si="23">ROUNDUP(MONTH(JB4)/3,0)</f>
        <v>3</v>
      </c>
      <c r="JC5" s="52">
        <f t="shared" si="23"/>
        <v>3</v>
      </c>
      <c r="JD5" s="52">
        <f t="shared" si="23"/>
        <v>3</v>
      </c>
      <c r="JE5" s="52">
        <f t="shared" si="23"/>
        <v>3</v>
      </c>
      <c r="JF5" s="52">
        <f t="shared" si="23"/>
        <v>3</v>
      </c>
      <c r="JG5" s="52">
        <f t="shared" si="23"/>
        <v>3</v>
      </c>
      <c r="JH5" s="52">
        <f t="shared" si="23"/>
        <v>3</v>
      </c>
      <c r="JI5" s="52">
        <f t="shared" si="23"/>
        <v>3</v>
      </c>
      <c r="JJ5" s="52">
        <f t="shared" si="23"/>
        <v>3</v>
      </c>
      <c r="JK5" s="52">
        <f t="shared" si="23"/>
        <v>3</v>
      </c>
      <c r="JL5" s="52">
        <f t="shared" si="23"/>
        <v>3</v>
      </c>
      <c r="JM5" s="52">
        <f t="shared" si="23"/>
        <v>3</v>
      </c>
      <c r="JN5" s="52">
        <f t="shared" si="23"/>
        <v>3</v>
      </c>
      <c r="JO5" s="52">
        <f t="shared" si="23"/>
        <v>3</v>
      </c>
      <c r="JP5" s="52">
        <f t="shared" si="23"/>
        <v>3</v>
      </c>
      <c r="JQ5" s="52">
        <f t="shared" si="23"/>
        <v>4</v>
      </c>
      <c r="JR5" s="52">
        <f t="shared" si="23"/>
        <v>4</v>
      </c>
      <c r="JS5" s="52">
        <f t="shared" si="23"/>
        <v>4</v>
      </c>
      <c r="JT5" s="52">
        <f t="shared" si="23"/>
        <v>4</v>
      </c>
      <c r="JU5" s="52">
        <f t="shared" si="23"/>
        <v>4</v>
      </c>
      <c r="JV5" s="52">
        <f t="shared" si="23"/>
        <v>4</v>
      </c>
      <c r="JW5" s="52">
        <f t="shared" si="23"/>
        <v>4</v>
      </c>
      <c r="JX5" s="52">
        <f t="shared" si="23"/>
        <v>4</v>
      </c>
      <c r="JY5" s="52">
        <f t="shared" si="23"/>
        <v>4</v>
      </c>
      <c r="JZ5" s="52">
        <f t="shared" si="23"/>
        <v>4</v>
      </c>
      <c r="KA5" s="52">
        <f t="shared" si="23"/>
        <v>4</v>
      </c>
      <c r="KB5" s="52">
        <f t="shared" si="23"/>
        <v>4</v>
      </c>
      <c r="KC5" s="52">
        <f t="shared" si="23"/>
        <v>4</v>
      </c>
      <c r="KD5" s="52">
        <f t="shared" si="23"/>
        <v>4</v>
      </c>
      <c r="KE5" s="52">
        <f t="shared" si="23"/>
        <v>4</v>
      </c>
      <c r="KF5" s="52">
        <f t="shared" si="23"/>
        <v>4</v>
      </c>
      <c r="KG5" s="52">
        <f t="shared" si="23"/>
        <v>4</v>
      </c>
      <c r="KH5" s="52">
        <f t="shared" si="23"/>
        <v>4</v>
      </c>
      <c r="KI5" s="52">
        <f t="shared" si="23"/>
        <v>4</v>
      </c>
      <c r="KJ5" s="52">
        <f t="shared" si="23"/>
        <v>4</v>
      </c>
      <c r="KK5" s="52">
        <f t="shared" si="23"/>
        <v>4</v>
      </c>
      <c r="KL5" s="52">
        <f t="shared" si="23"/>
        <v>4</v>
      </c>
      <c r="KM5" s="52">
        <f t="shared" si="23"/>
        <v>4</v>
      </c>
      <c r="KN5" s="52">
        <f t="shared" si="23"/>
        <v>4</v>
      </c>
      <c r="KO5" s="52">
        <f t="shared" si="23"/>
        <v>4</v>
      </c>
      <c r="KP5" s="52">
        <f t="shared" si="23"/>
        <v>4</v>
      </c>
      <c r="KQ5" s="52">
        <f t="shared" si="23"/>
        <v>4</v>
      </c>
      <c r="KR5" s="52">
        <f t="shared" si="23"/>
        <v>4</v>
      </c>
      <c r="KS5" s="52">
        <f t="shared" si="23"/>
        <v>4</v>
      </c>
      <c r="KT5" s="52">
        <f t="shared" si="23"/>
        <v>4</v>
      </c>
      <c r="KU5" s="52">
        <f t="shared" si="23"/>
        <v>4</v>
      </c>
      <c r="KV5" s="52">
        <f t="shared" si="23"/>
        <v>4</v>
      </c>
      <c r="KW5" s="52">
        <f t="shared" si="23"/>
        <v>4</v>
      </c>
      <c r="KX5" s="52">
        <f t="shared" si="23"/>
        <v>4</v>
      </c>
      <c r="KY5" s="52">
        <f t="shared" si="23"/>
        <v>4</v>
      </c>
      <c r="KZ5" s="52">
        <f t="shared" si="23"/>
        <v>4</v>
      </c>
      <c r="LA5" s="52">
        <f t="shared" si="23"/>
        <v>4</v>
      </c>
      <c r="LB5" s="52">
        <f t="shared" si="23"/>
        <v>4</v>
      </c>
      <c r="LC5" s="52">
        <f t="shared" si="23"/>
        <v>4</v>
      </c>
      <c r="LD5" s="52">
        <f t="shared" si="23"/>
        <v>4</v>
      </c>
      <c r="LE5" s="52">
        <f t="shared" si="23"/>
        <v>4</v>
      </c>
      <c r="LF5" s="52">
        <f t="shared" si="23"/>
        <v>4</v>
      </c>
      <c r="LG5" s="52">
        <f t="shared" si="23"/>
        <v>4</v>
      </c>
      <c r="LH5" s="52">
        <f t="shared" si="23"/>
        <v>4</v>
      </c>
      <c r="LI5" s="52">
        <f t="shared" si="23"/>
        <v>4</v>
      </c>
      <c r="LJ5" s="52">
        <f t="shared" si="23"/>
        <v>4</v>
      </c>
      <c r="LK5" s="52">
        <f t="shared" si="23"/>
        <v>4</v>
      </c>
      <c r="LL5" s="52">
        <f t="shared" si="23"/>
        <v>4</v>
      </c>
      <c r="LM5" s="52">
        <f t="shared" si="23"/>
        <v>4</v>
      </c>
      <c r="LN5" s="52">
        <f t="shared" ref="LN5:ND5" si="24">ROUNDUP(MONTH(LN4)/3,0)</f>
        <v>4</v>
      </c>
      <c r="LO5" s="52">
        <f t="shared" si="24"/>
        <v>4</v>
      </c>
      <c r="LP5" s="52">
        <f t="shared" si="24"/>
        <v>4</v>
      </c>
      <c r="LQ5" s="52">
        <f t="shared" si="24"/>
        <v>4</v>
      </c>
      <c r="LR5" s="52">
        <f t="shared" si="24"/>
        <v>4</v>
      </c>
      <c r="LS5" s="52">
        <f t="shared" si="24"/>
        <v>4</v>
      </c>
      <c r="LT5" s="52">
        <f t="shared" si="24"/>
        <v>4</v>
      </c>
      <c r="LU5" s="52">
        <f t="shared" si="24"/>
        <v>4</v>
      </c>
      <c r="LV5" s="52">
        <f t="shared" si="24"/>
        <v>4</v>
      </c>
      <c r="LW5" s="52">
        <f t="shared" si="24"/>
        <v>4</v>
      </c>
      <c r="LX5" s="52">
        <f t="shared" si="24"/>
        <v>4</v>
      </c>
      <c r="LY5" s="52">
        <f t="shared" si="24"/>
        <v>4</v>
      </c>
      <c r="LZ5" s="52">
        <f t="shared" si="24"/>
        <v>4</v>
      </c>
      <c r="MA5" s="52">
        <f t="shared" si="24"/>
        <v>4</v>
      </c>
      <c r="MB5" s="52">
        <f t="shared" si="24"/>
        <v>4</v>
      </c>
      <c r="MC5" s="52">
        <f t="shared" si="24"/>
        <v>4</v>
      </c>
      <c r="MD5" s="52">
        <f t="shared" si="24"/>
        <v>4</v>
      </c>
      <c r="ME5" s="52">
        <f t="shared" si="24"/>
        <v>4</v>
      </c>
      <c r="MF5" s="52">
        <f t="shared" si="24"/>
        <v>4</v>
      </c>
      <c r="MG5" s="52">
        <f t="shared" si="24"/>
        <v>4</v>
      </c>
      <c r="MH5" s="52">
        <f t="shared" si="24"/>
        <v>4</v>
      </c>
      <c r="MI5" s="52">
        <f t="shared" si="24"/>
        <v>4</v>
      </c>
      <c r="MJ5" s="52">
        <f t="shared" si="24"/>
        <v>4</v>
      </c>
      <c r="MK5" s="52">
        <f t="shared" si="24"/>
        <v>4</v>
      </c>
      <c r="ML5" s="52">
        <f t="shared" si="24"/>
        <v>4</v>
      </c>
      <c r="MM5" s="52">
        <f t="shared" si="24"/>
        <v>4</v>
      </c>
      <c r="MN5" s="52">
        <f t="shared" si="24"/>
        <v>4</v>
      </c>
      <c r="MO5" s="52">
        <f t="shared" si="24"/>
        <v>4</v>
      </c>
      <c r="MP5" s="52">
        <f t="shared" si="24"/>
        <v>4</v>
      </c>
      <c r="MQ5" s="52">
        <f t="shared" si="24"/>
        <v>4</v>
      </c>
      <c r="MR5" s="52">
        <f t="shared" si="24"/>
        <v>4</v>
      </c>
      <c r="MS5" s="52">
        <f t="shared" si="24"/>
        <v>4</v>
      </c>
      <c r="MT5" s="52">
        <f t="shared" si="24"/>
        <v>4</v>
      </c>
      <c r="MU5" s="52">
        <f t="shared" si="24"/>
        <v>4</v>
      </c>
      <c r="MV5" s="52">
        <f t="shared" si="24"/>
        <v>4</v>
      </c>
      <c r="MW5" s="52">
        <f t="shared" si="24"/>
        <v>4</v>
      </c>
      <c r="MX5" s="52">
        <f t="shared" si="24"/>
        <v>4</v>
      </c>
      <c r="MY5" s="52">
        <f t="shared" si="24"/>
        <v>4</v>
      </c>
      <c r="MZ5" s="52">
        <f t="shared" si="24"/>
        <v>4</v>
      </c>
      <c r="NA5" s="52">
        <f t="shared" si="24"/>
        <v>4</v>
      </c>
      <c r="NB5" s="52">
        <f t="shared" si="24"/>
        <v>4</v>
      </c>
      <c r="NC5" s="52">
        <f t="shared" si="24"/>
        <v>4</v>
      </c>
      <c r="ND5" s="52">
        <f t="shared" si="24"/>
        <v>4</v>
      </c>
    </row>
    <row r="6" spans="1:368" hidden="1" x14ac:dyDescent="0.35">
      <c r="A6" s="54" t="s">
        <v>56</v>
      </c>
      <c r="B6" s="55"/>
      <c r="C6" s="55"/>
      <c r="D6" s="55">
        <f t="shared" ref="D6:BO6" si="25">IF(COUNTIF(Week_end,D4)&gt;0,0,IF(COUNTIF(Jours_fériés,D4)&gt;0,0,1))</f>
        <v>1</v>
      </c>
      <c r="E6" s="55">
        <f t="shared" si="25"/>
        <v>1</v>
      </c>
      <c r="F6" s="55">
        <f t="shared" si="25"/>
        <v>1</v>
      </c>
      <c r="G6" s="55">
        <f t="shared" si="25"/>
        <v>1</v>
      </c>
      <c r="H6" s="55">
        <f t="shared" si="25"/>
        <v>1</v>
      </c>
      <c r="I6" s="55">
        <f t="shared" si="25"/>
        <v>1</v>
      </c>
      <c r="J6" s="55">
        <f t="shared" si="25"/>
        <v>1</v>
      </c>
      <c r="K6" s="55">
        <f t="shared" si="25"/>
        <v>1</v>
      </c>
      <c r="L6" s="55">
        <f t="shared" si="25"/>
        <v>1</v>
      </c>
      <c r="M6" s="55">
        <f t="shared" si="25"/>
        <v>1</v>
      </c>
      <c r="N6" s="55">
        <f t="shared" si="25"/>
        <v>1</v>
      </c>
      <c r="O6" s="55">
        <f t="shared" si="25"/>
        <v>1</v>
      </c>
      <c r="P6" s="55">
        <f t="shared" si="25"/>
        <v>1</v>
      </c>
      <c r="Q6" s="55">
        <f t="shared" si="25"/>
        <v>1</v>
      </c>
      <c r="R6" s="55">
        <f t="shared" si="25"/>
        <v>1</v>
      </c>
      <c r="S6" s="55">
        <f t="shared" si="25"/>
        <v>1</v>
      </c>
      <c r="T6" s="55">
        <f t="shared" si="25"/>
        <v>1</v>
      </c>
      <c r="U6" s="55">
        <f t="shared" si="25"/>
        <v>1</v>
      </c>
      <c r="V6" s="55">
        <f t="shared" si="25"/>
        <v>1</v>
      </c>
      <c r="W6" s="55">
        <f t="shared" si="25"/>
        <v>1</v>
      </c>
      <c r="X6" s="55">
        <f t="shared" si="25"/>
        <v>1</v>
      </c>
      <c r="Y6" s="55">
        <f t="shared" si="25"/>
        <v>1</v>
      </c>
      <c r="Z6" s="55">
        <f t="shared" si="25"/>
        <v>1</v>
      </c>
      <c r="AA6" s="55">
        <f t="shared" si="25"/>
        <v>1</v>
      </c>
      <c r="AB6" s="55">
        <f t="shared" si="25"/>
        <v>1</v>
      </c>
      <c r="AC6" s="55">
        <f t="shared" si="25"/>
        <v>1</v>
      </c>
      <c r="AD6" s="55">
        <f t="shared" si="25"/>
        <v>1</v>
      </c>
      <c r="AE6" s="55">
        <f t="shared" si="25"/>
        <v>1</v>
      </c>
      <c r="AF6" s="55">
        <f t="shared" si="25"/>
        <v>1</v>
      </c>
      <c r="AG6" s="55">
        <f t="shared" si="25"/>
        <v>1</v>
      </c>
      <c r="AH6" s="55">
        <f t="shared" si="25"/>
        <v>1</v>
      </c>
      <c r="AI6" s="55">
        <f t="shared" si="25"/>
        <v>1</v>
      </c>
      <c r="AJ6" s="55">
        <f t="shared" si="25"/>
        <v>1</v>
      </c>
      <c r="AK6" s="55">
        <f t="shared" si="25"/>
        <v>1</v>
      </c>
      <c r="AL6" s="55">
        <f t="shared" si="25"/>
        <v>1</v>
      </c>
      <c r="AM6" s="55">
        <f t="shared" si="25"/>
        <v>1</v>
      </c>
      <c r="AN6" s="55">
        <f t="shared" si="25"/>
        <v>1</v>
      </c>
      <c r="AO6" s="55">
        <f t="shared" si="25"/>
        <v>1</v>
      </c>
      <c r="AP6" s="55">
        <f t="shared" si="25"/>
        <v>1</v>
      </c>
      <c r="AQ6" s="55">
        <f t="shared" si="25"/>
        <v>1</v>
      </c>
      <c r="AR6" s="55">
        <f t="shared" si="25"/>
        <v>1</v>
      </c>
      <c r="AS6" s="55">
        <f t="shared" si="25"/>
        <v>1</v>
      </c>
      <c r="AT6" s="55">
        <f t="shared" si="25"/>
        <v>1</v>
      </c>
      <c r="AU6" s="55">
        <f t="shared" si="25"/>
        <v>1</v>
      </c>
      <c r="AV6" s="55">
        <f t="shared" si="25"/>
        <v>1</v>
      </c>
      <c r="AW6" s="55">
        <f t="shared" si="25"/>
        <v>1</v>
      </c>
      <c r="AX6" s="55">
        <f t="shared" si="25"/>
        <v>1</v>
      </c>
      <c r="AY6" s="55">
        <f t="shared" si="25"/>
        <v>1</v>
      </c>
      <c r="AZ6" s="55">
        <f t="shared" si="25"/>
        <v>1</v>
      </c>
      <c r="BA6" s="55">
        <f t="shared" si="25"/>
        <v>1</v>
      </c>
      <c r="BB6" s="55">
        <f t="shared" si="25"/>
        <v>1</v>
      </c>
      <c r="BC6" s="55">
        <f t="shared" si="25"/>
        <v>1</v>
      </c>
      <c r="BD6" s="55">
        <f t="shared" si="25"/>
        <v>1</v>
      </c>
      <c r="BE6" s="55">
        <f t="shared" si="25"/>
        <v>1</v>
      </c>
      <c r="BF6" s="55">
        <f t="shared" si="25"/>
        <v>1</v>
      </c>
      <c r="BG6" s="55">
        <f t="shared" si="25"/>
        <v>1</v>
      </c>
      <c r="BH6" s="55">
        <f t="shared" si="25"/>
        <v>1</v>
      </c>
      <c r="BI6" s="55">
        <f t="shared" si="25"/>
        <v>1</v>
      </c>
      <c r="BJ6" s="55">
        <f t="shared" si="25"/>
        <v>1</v>
      </c>
      <c r="BK6" s="55">
        <f t="shared" si="25"/>
        <v>1</v>
      </c>
      <c r="BL6" s="55">
        <f t="shared" si="25"/>
        <v>1</v>
      </c>
      <c r="BM6" s="55">
        <f t="shared" si="25"/>
        <v>1</v>
      </c>
      <c r="BN6" s="55">
        <f t="shared" si="25"/>
        <v>1</v>
      </c>
      <c r="BO6" s="55">
        <f t="shared" si="25"/>
        <v>1</v>
      </c>
      <c r="BP6" s="55">
        <f t="shared" ref="BP6:EA6" si="26">IF(COUNTIF(Week_end,BP4)&gt;0,0,IF(COUNTIF(Jours_fériés,BP4)&gt;0,0,1))</f>
        <v>1</v>
      </c>
      <c r="BQ6" s="55">
        <f t="shared" si="26"/>
        <v>1</v>
      </c>
      <c r="BR6" s="55">
        <f t="shared" si="26"/>
        <v>1</v>
      </c>
      <c r="BS6" s="55">
        <f t="shared" si="26"/>
        <v>1</v>
      </c>
      <c r="BT6" s="55">
        <f t="shared" si="26"/>
        <v>1</v>
      </c>
      <c r="BU6" s="55">
        <f t="shared" si="26"/>
        <v>1</v>
      </c>
      <c r="BV6" s="55">
        <f t="shared" si="26"/>
        <v>1</v>
      </c>
      <c r="BW6" s="55">
        <f t="shared" si="26"/>
        <v>1</v>
      </c>
      <c r="BX6" s="55">
        <f t="shared" si="26"/>
        <v>1</v>
      </c>
      <c r="BY6" s="55">
        <f t="shared" si="26"/>
        <v>1</v>
      </c>
      <c r="BZ6" s="55">
        <f t="shared" si="26"/>
        <v>1</v>
      </c>
      <c r="CA6" s="55">
        <f t="shared" si="26"/>
        <v>1</v>
      </c>
      <c r="CB6" s="55">
        <f t="shared" si="26"/>
        <v>1</v>
      </c>
      <c r="CC6" s="55">
        <f t="shared" si="26"/>
        <v>1</v>
      </c>
      <c r="CD6" s="55">
        <f t="shared" si="26"/>
        <v>1</v>
      </c>
      <c r="CE6" s="55">
        <f t="shared" si="26"/>
        <v>1</v>
      </c>
      <c r="CF6" s="55">
        <f t="shared" si="26"/>
        <v>1</v>
      </c>
      <c r="CG6" s="55">
        <f t="shared" si="26"/>
        <v>1</v>
      </c>
      <c r="CH6" s="55">
        <f t="shared" si="26"/>
        <v>1</v>
      </c>
      <c r="CI6" s="55">
        <f t="shared" si="26"/>
        <v>1</v>
      </c>
      <c r="CJ6" s="55">
        <f t="shared" si="26"/>
        <v>1</v>
      </c>
      <c r="CK6" s="55">
        <f t="shared" si="26"/>
        <v>1</v>
      </c>
      <c r="CL6" s="55">
        <f t="shared" si="26"/>
        <v>1</v>
      </c>
      <c r="CM6" s="55">
        <f t="shared" si="26"/>
        <v>1</v>
      </c>
      <c r="CN6" s="55">
        <f t="shared" si="26"/>
        <v>1</v>
      </c>
      <c r="CO6" s="55">
        <f t="shared" si="26"/>
        <v>1</v>
      </c>
      <c r="CP6" s="55">
        <f t="shared" si="26"/>
        <v>1</v>
      </c>
      <c r="CQ6" s="55">
        <f t="shared" si="26"/>
        <v>1</v>
      </c>
      <c r="CR6" s="55">
        <f t="shared" si="26"/>
        <v>1</v>
      </c>
      <c r="CS6" s="55">
        <f t="shared" si="26"/>
        <v>1</v>
      </c>
      <c r="CT6" s="55">
        <f t="shared" si="26"/>
        <v>1</v>
      </c>
      <c r="CU6" s="55">
        <f t="shared" si="26"/>
        <v>1</v>
      </c>
      <c r="CV6" s="55">
        <f t="shared" si="26"/>
        <v>1</v>
      </c>
      <c r="CW6" s="55">
        <f t="shared" si="26"/>
        <v>1</v>
      </c>
      <c r="CX6" s="55">
        <f t="shared" si="26"/>
        <v>1</v>
      </c>
      <c r="CY6" s="55">
        <f t="shared" si="26"/>
        <v>1</v>
      </c>
      <c r="CZ6" s="55">
        <f t="shared" si="26"/>
        <v>1</v>
      </c>
      <c r="DA6" s="55">
        <f t="shared" si="26"/>
        <v>1</v>
      </c>
      <c r="DB6" s="55">
        <f t="shared" si="26"/>
        <v>1</v>
      </c>
      <c r="DC6" s="55">
        <f t="shared" si="26"/>
        <v>1</v>
      </c>
      <c r="DD6" s="55">
        <f t="shared" si="26"/>
        <v>1</v>
      </c>
      <c r="DE6" s="55">
        <f t="shared" si="26"/>
        <v>1</v>
      </c>
      <c r="DF6" s="55">
        <f t="shared" si="26"/>
        <v>1</v>
      </c>
      <c r="DG6" s="55">
        <f t="shared" si="26"/>
        <v>1</v>
      </c>
      <c r="DH6" s="55">
        <f t="shared" si="26"/>
        <v>1</v>
      </c>
      <c r="DI6" s="55">
        <f t="shared" si="26"/>
        <v>1</v>
      </c>
      <c r="DJ6" s="55">
        <f t="shared" si="26"/>
        <v>1</v>
      </c>
      <c r="DK6" s="55">
        <f t="shared" si="26"/>
        <v>1</v>
      </c>
      <c r="DL6" s="55">
        <f t="shared" si="26"/>
        <v>1</v>
      </c>
      <c r="DM6" s="55">
        <f t="shared" si="26"/>
        <v>1</v>
      </c>
      <c r="DN6" s="55">
        <f t="shared" si="26"/>
        <v>1</v>
      </c>
      <c r="DO6" s="55">
        <f t="shared" si="26"/>
        <v>1</v>
      </c>
      <c r="DP6" s="55">
        <f t="shared" si="26"/>
        <v>1</v>
      </c>
      <c r="DQ6" s="55">
        <f t="shared" si="26"/>
        <v>1</v>
      </c>
      <c r="DR6" s="55">
        <f t="shared" si="26"/>
        <v>1</v>
      </c>
      <c r="DS6" s="55">
        <f t="shared" si="26"/>
        <v>1</v>
      </c>
      <c r="DT6" s="55">
        <f t="shared" si="26"/>
        <v>1</v>
      </c>
      <c r="DU6" s="55">
        <f t="shared" si="26"/>
        <v>1</v>
      </c>
      <c r="DV6" s="55">
        <f t="shared" si="26"/>
        <v>1</v>
      </c>
      <c r="DW6" s="55">
        <f t="shared" si="26"/>
        <v>1</v>
      </c>
      <c r="DX6" s="55">
        <f t="shared" si="26"/>
        <v>1</v>
      </c>
      <c r="DY6" s="55">
        <f t="shared" si="26"/>
        <v>1</v>
      </c>
      <c r="DZ6" s="55">
        <f t="shared" si="26"/>
        <v>1</v>
      </c>
      <c r="EA6" s="55">
        <f t="shared" si="26"/>
        <v>1</v>
      </c>
      <c r="EB6" s="55">
        <f t="shared" ref="EB6:GM6" si="27">IF(COUNTIF(Week_end,EB4)&gt;0,0,IF(COUNTIF(Jours_fériés,EB4)&gt;0,0,1))</f>
        <v>1</v>
      </c>
      <c r="EC6" s="55">
        <f t="shared" si="27"/>
        <v>1</v>
      </c>
      <c r="ED6" s="55">
        <f t="shared" si="27"/>
        <v>1</v>
      </c>
      <c r="EE6" s="55">
        <f t="shared" si="27"/>
        <v>1</v>
      </c>
      <c r="EF6" s="55">
        <f t="shared" si="27"/>
        <v>1</v>
      </c>
      <c r="EG6" s="55">
        <f t="shared" si="27"/>
        <v>1</v>
      </c>
      <c r="EH6" s="55">
        <f t="shared" si="27"/>
        <v>1</v>
      </c>
      <c r="EI6" s="55">
        <f t="shared" si="27"/>
        <v>1</v>
      </c>
      <c r="EJ6" s="55">
        <f t="shared" si="27"/>
        <v>1</v>
      </c>
      <c r="EK6" s="55">
        <f t="shared" si="27"/>
        <v>1</v>
      </c>
      <c r="EL6" s="55">
        <f t="shared" si="27"/>
        <v>1</v>
      </c>
      <c r="EM6" s="55">
        <f t="shared" si="27"/>
        <v>1</v>
      </c>
      <c r="EN6" s="55">
        <f t="shared" si="27"/>
        <v>1</v>
      </c>
      <c r="EO6" s="55">
        <f t="shared" si="27"/>
        <v>1</v>
      </c>
      <c r="EP6" s="55">
        <f t="shared" si="27"/>
        <v>1</v>
      </c>
      <c r="EQ6" s="55">
        <f t="shared" si="27"/>
        <v>1</v>
      </c>
      <c r="ER6" s="55">
        <f t="shared" si="27"/>
        <v>1</v>
      </c>
      <c r="ES6" s="55">
        <f t="shared" si="27"/>
        <v>1</v>
      </c>
      <c r="ET6" s="55">
        <f t="shared" si="27"/>
        <v>1</v>
      </c>
      <c r="EU6" s="55">
        <f t="shared" si="27"/>
        <v>1</v>
      </c>
      <c r="EV6" s="55">
        <f t="shared" si="27"/>
        <v>1</v>
      </c>
      <c r="EW6" s="55">
        <f t="shared" si="27"/>
        <v>1</v>
      </c>
      <c r="EX6" s="55">
        <f t="shared" si="27"/>
        <v>1</v>
      </c>
      <c r="EY6" s="55">
        <f t="shared" si="27"/>
        <v>1</v>
      </c>
      <c r="EZ6" s="55">
        <f t="shared" si="27"/>
        <v>1</v>
      </c>
      <c r="FA6" s="55">
        <f t="shared" si="27"/>
        <v>1</v>
      </c>
      <c r="FB6" s="55">
        <f t="shared" si="27"/>
        <v>1</v>
      </c>
      <c r="FC6" s="55">
        <f t="shared" si="27"/>
        <v>1</v>
      </c>
      <c r="FD6" s="55">
        <f t="shared" si="27"/>
        <v>1</v>
      </c>
      <c r="FE6" s="55">
        <f t="shared" si="27"/>
        <v>1</v>
      </c>
      <c r="FF6" s="55">
        <f t="shared" si="27"/>
        <v>1</v>
      </c>
      <c r="FG6" s="55">
        <f t="shared" si="27"/>
        <v>1</v>
      </c>
      <c r="FH6" s="55">
        <f t="shared" si="27"/>
        <v>1</v>
      </c>
      <c r="FI6" s="55">
        <f t="shared" si="27"/>
        <v>1</v>
      </c>
      <c r="FJ6" s="55">
        <f t="shared" si="27"/>
        <v>1</v>
      </c>
      <c r="FK6" s="55">
        <f t="shared" si="27"/>
        <v>1</v>
      </c>
      <c r="FL6" s="55">
        <f t="shared" si="27"/>
        <v>1</v>
      </c>
      <c r="FM6" s="55">
        <f t="shared" si="27"/>
        <v>1</v>
      </c>
      <c r="FN6" s="55">
        <f t="shared" si="27"/>
        <v>1</v>
      </c>
      <c r="FO6" s="55">
        <f t="shared" si="27"/>
        <v>1</v>
      </c>
      <c r="FP6" s="55">
        <f t="shared" si="27"/>
        <v>1</v>
      </c>
      <c r="FQ6" s="55">
        <f t="shared" si="27"/>
        <v>1</v>
      </c>
      <c r="FR6" s="55">
        <f t="shared" si="27"/>
        <v>1</v>
      </c>
      <c r="FS6" s="55">
        <f t="shared" si="27"/>
        <v>1</v>
      </c>
      <c r="FT6" s="55">
        <f t="shared" si="27"/>
        <v>1</v>
      </c>
      <c r="FU6" s="55">
        <f t="shared" si="27"/>
        <v>1</v>
      </c>
      <c r="FV6" s="55">
        <f t="shared" si="27"/>
        <v>1</v>
      </c>
      <c r="FW6" s="55">
        <f t="shared" si="27"/>
        <v>1</v>
      </c>
      <c r="FX6" s="55">
        <f t="shared" si="27"/>
        <v>1</v>
      </c>
      <c r="FY6" s="55">
        <f t="shared" si="27"/>
        <v>1</v>
      </c>
      <c r="FZ6" s="55">
        <f t="shared" si="27"/>
        <v>1</v>
      </c>
      <c r="GA6" s="55">
        <f t="shared" si="27"/>
        <v>1</v>
      </c>
      <c r="GB6" s="55">
        <f t="shared" si="27"/>
        <v>1</v>
      </c>
      <c r="GC6" s="55">
        <f t="shared" si="27"/>
        <v>1</v>
      </c>
      <c r="GD6" s="55">
        <f t="shared" si="27"/>
        <v>1</v>
      </c>
      <c r="GE6" s="55">
        <f t="shared" si="27"/>
        <v>1</v>
      </c>
      <c r="GF6" s="55">
        <f t="shared" si="27"/>
        <v>1</v>
      </c>
      <c r="GG6" s="55">
        <f t="shared" si="27"/>
        <v>1</v>
      </c>
      <c r="GH6" s="55">
        <f t="shared" si="27"/>
        <v>1</v>
      </c>
      <c r="GI6" s="55">
        <f t="shared" si="27"/>
        <v>1</v>
      </c>
      <c r="GJ6" s="55">
        <f t="shared" si="27"/>
        <v>1</v>
      </c>
      <c r="GK6" s="55">
        <f t="shared" si="27"/>
        <v>1</v>
      </c>
      <c r="GL6" s="55">
        <f t="shared" si="27"/>
        <v>1</v>
      </c>
      <c r="GM6" s="55">
        <f t="shared" si="27"/>
        <v>1</v>
      </c>
      <c r="GN6" s="55">
        <f t="shared" ref="GN6:IY6" si="28">IF(COUNTIF(Week_end,GN4)&gt;0,0,IF(COUNTIF(Jours_fériés,GN4)&gt;0,0,1))</f>
        <v>1</v>
      </c>
      <c r="GO6" s="55">
        <f t="shared" si="28"/>
        <v>1</v>
      </c>
      <c r="GP6" s="55">
        <f t="shared" si="28"/>
        <v>1</v>
      </c>
      <c r="GQ6" s="55">
        <f t="shared" si="28"/>
        <v>1</v>
      </c>
      <c r="GR6" s="55">
        <f t="shared" si="28"/>
        <v>1</v>
      </c>
      <c r="GS6" s="55">
        <f t="shared" si="28"/>
        <v>1</v>
      </c>
      <c r="GT6" s="55">
        <f t="shared" si="28"/>
        <v>1</v>
      </c>
      <c r="GU6" s="55">
        <f t="shared" si="28"/>
        <v>1</v>
      </c>
      <c r="GV6" s="55">
        <f t="shared" si="28"/>
        <v>1</v>
      </c>
      <c r="GW6" s="55">
        <f t="shared" si="28"/>
        <v>1</v>
      </c>
      <c r="GX6" s="55">
        <f t="shared" si="28"/>
        <v>1</v>
      </c>
      <c r="GY6" s="55">
        <f t="shared" si="28"/>
        <v>1</v>
      </c>
      <c r="GZ6" s="55">
        <f t="shared" si="28"/>
        <v>1</v>
      </c>
      <c r="HA6" s="55">
        <f t="shared" si="28"/>
        <v>1</v>
      </c>
      <c r="HB6" s="55">
        <f t="shared" si="28"/>
        <v>1</v>
      </c>
      <c r="HC6" s="55">
        <f t="shared" si="28"/>
        <v>1</v>
      </c>
      <c r="HD6" s="55">
        <f t="shared" si="28"/>
        <v>1</v>
      </c>
      <c r="HE6" s="55">
        <f t="shared" si="28"/>
        <v>1</v>
      </c>
      <c r="HF6" s="55">
        <f t="shared" si="28"/>
        <v>1</v>
      </c>
      <c r="HG6" s="55">
        <f t="shared" si="28"/>
        <v>1</v>
      </c>
      <c r="HH6" s="55">
        <f t="shared" si="28"/>
        <v>1</v>
      </c>
      <c r="HI6" s="55">
        <f t="shared" si="28"/>
        <v>1</v>
      </c>
      <c r="HJ6" s="55">
        <f t="shared" si="28"/>
        <v>1</v>
      </c>
      <c r="HK6" s="55">
        <f t="shared" si="28"/>
        <v>1</v>
      </c>
      <c r="HL6" s="55">
        <f t="shared" si="28"/>
        <v>1</v>
      </c>
      <c r="HM6" s="55">
        <f t="shared" si="28"/>
        <v>1</v>
      </c>
      <c r="HN6" s="55">
        <f t="shared" si="28"/>
        <v>1</v>
      </c>
      <c r="HO6" s="55">
        <f t="shared" si="28"/>
        <v>1</v>
      </c>
      <c r="HP6" s="55">
        <f t="shared" si="28"/>
        <v>1</v>
      </c>
      <c r="HQ6" s="55">
        <f t="shared" si="28"/>
        <v>1</v>
      </c>
      <c r="HR6" s="55">
        <f t="shared" si="28"/>
        <v>1</v>
      </c>
      <c r="HS6" s="55">
        <f t="shared" si="28"/>
        <v>1</v>
      </c>
      <c r="HT6" s="55">
        <f t="shared" si="28"/>
        <v>1</v>
      </c>
      <c r="HU6" s="55">
        <f t="shared" si="28"/>
        <v>1</v>
      </c>
      <c r="HV6" s="55">
        <f t="shared" si="28"/>
        <v>1</v>
      </c>
      <c r="HW6" s="55">
        <f t="shared" si="28"/>
        <v>1</v>
      </c>
      <c r="HX6" s="55">
        <f t="shared" si="28"/>
        <v>1</v>
      </c>
      <c r="HY6" s="55">
        <f t="shared" si="28"/>
        <v>1</v>
      </c>
      <c r="HZ6" s="55">
        <f t="shared" si="28"/>
        <v>1</v>
      </c>
      <c r="IA6" s="55">
        <f t="shared" si="28"/>
        <v>1</v>
      </c>
      <c r="IB6" s="55">
        <f t="shared" si="28"/>
        <v>1</v>
      </c>
      <c r="IC6" s="55">
        <f t="shared" si="28"/>
        <v>1</v>
      </c>
      <c r="ID6" s="55">
        <f t="shared" si="28"/>
        <v>1</v>
      </c>
      <c r="IE6" s="55">
        <f t="shared" si="28"/>
        <v>1</v>
      </c>
      <c r="IF6" s="55">
        <f t="shared" si="28"/>
        <v>1</v>
      </c>
      <c r="IG6" s="55">
        <f t="shared" si="28"/>
        <v>1</v>
      </c>
      <c r="IH6" s="55">
        <f t="shared" si="28"/>
        <v>1</v>
      </c>
      <c r="II6" s="55">
        <f t="shared" si="28"/>
        <v>1</v>
      </c>
      <c r="IJ6" s="55">
        <f t="shared" si="28"/>
        <v>1</v>
      </c>
      <c r="IK6" s="55">
        <f t="shared" si="28"/>
        <v>1</v>
      </c>
      <c r="IL6" s="55">
        <f t="shared" si="28"/>
        <v>1</v>
      </c>
      <c r="IM6" s="55">
        <f t="shared" si="28"/>
        <v>1</v>
      </c>
      <c r="IN6" s="55">
        <f t="shared" si="28"/>
        <v>1</v>
      </c>
      <c r="IO6" s="55">
        <f t="shared" si="28"/>
        <v>1</v>
      </c>
      <c r="IP6" s="55">
        <f t="shared" si="28"/>
        <v>1</v>
      </c>
      <c r="IQ6" s="55">
        <f t="shared" si="28"/>
        <v>1</v>
      </c>
      <c r="IR6" s="55">
        <f t="shared" si="28"/>
        <v>1</v>
      </c>
      <c r="IS6" s="55">
        <f t="shared" si="28"/>
        <v>1</v>
      </c>
      <c r="IT6" s="55">
        <f t="shared" si="28"/>
        <v>1</v>
      </c>
      <c r="IU6" s="55">
        <f t="shared" si="28"/>
        <v>1</v>
      </c>
      <c r="IV6" s="55">
        <f t="shared" si="28"/>
        <v>1</v>
      </c>
      <c r="IW6" s="55">
        <f t="shared" si="28"/>
        <v>1</v>
      </c>
      <c r="IX6" s="55">
        <f t="shared" si="28"/>
        <v>1</v>
      </c>
      <c r="IY6" s="55">
        <f t="shared" si="28"/>
        <v>1</v>
      </c>
      <c r="IZ6" s="55">
        <f t="shared" ref="IZ6:LK6" si="29">IF(COUNTIF(Week_end,IZ4)&gt;0,0,IF(COUNTIF(Jours_fériés,IZ4)&gt;0,0,1))</f>
        <v>1</v>
      </c>
      <c r="JA6" s="55">
        <f t="shared" si="29"/>
        <v>1</v>
      </c>
      <c r="JB6" s="55">
        <f t="shared" si="29"/>
        <v>1</v>
      </c>
      <c r="JC6" s="55">
        <f t="shared" si="29"/>
        <v>1</v>
      </c>
      <c r="JD6" s="55">
        <f t="shared" si="29"/>
        <v>1</v>
      </c>
      <c r="JE6" s="55">
        <f t="shared" si="29"/>
        <v>1</v>
      </c>
      <c r="JF6" s="55">
        <f t="shared" si="29"/>
        <v>1</v>
      </c>
      <c r="JG6" s="55">
        <f t="shared" si="29"/>
        <v>1</v>
      </c>
      <c r="JH6" s="55">
        <f t="shared" si="29"/>
        <v>1</v>
      </c>
      <c r="JI6" s="55">
        <f t="shared" si="29"/>
        <v>1</v>
      </c>
      <c r="JJ6" s="55">
        <f t="shared" si="29"/>
        <v>1</v>
      </c>
      <c r="JK6" s="55">
        <f t="shared" si="29"/>
        <v>1</v>
      </c>
      <c r="JL6" s="55">
        <f t="shared" si="29"/>
        <v>1</v>
      </c>
      <c r="JM6" s="55">
        <f t="shared" si="29"/>
        <v>1</v>
      </c>
      <c r="JN6" s="55">
        <f t="shared" si="29"/>
        <v>1</v>
      </c>
      <c r="JO6" s="55">
        <f t="shared" si="29"/>
        <v>1</v>
      </c>
      <c r="JP6" s="55">
        <f t="shared" si="29"/>
        <v>1</v>
      </c>
      <c r="JQ6" s="55">
        <f t="shared" si="29"/>
        <v>1</v>
      </c>
      <c r="JR6" s="55">
        <f t="shared" si="29"/>
        <v>1</v>
      </c>
      <c r="JS6" s="55">
        <f t="shared" si="29"/>
        <v>1</v>
      </c>
      <c r="JT6" s="55">
        <f t="shared" si="29"/>
        <v>1</v>
      </c>
      <c r="JU6" s="55">
        <f t="shared" si="29"/>
        <v>1</v>
      </c>
      <c r="JV6" s="55">
        <f t="shared" si="29"/>
        <v>1</v>
      </c>
      <c r="JW6" s="55">
        <f t="shared" si="29"/>
        <v>1</v>
      </c>
      <c r="JX6" s="55">
        <f t="shared" si="29"/>
        <v>1</v>
      </c>
      <c r="JY6" s="55">
        <f t="shared" si="29"/>
        <v>1</v>
      </c>
      <c r="JZ6" s="55">
        <f t="shared" si="29"/>
        <v>1</v>
      </c>
      <c r="KA6" s="55">
        <f t="shared" si="29"/>
        <v>1</v>
      </c>
      <c r="KB6" s="55">
        <f t="shared" si="29"/>
        <v>1</v>
      </c>
      <c r="KC6" s="55">
        <f t="shared" si="29"/>
        <v>1</v>
      </c>
      <c r="KD6" s="55">
        <f t="shared" si="29"/>
        <v>1</v>
      </c>
      <c r="KE6" s="55">
        <f t="shared" si="29"/>
        <v>1</v>
      </c>
      <c r="KF6" s="55">
        <f t="shared" si="29"/>
        <v>1</v>
      </c>
      <c r="KG6" s="55">
        <f t="shared" si="29"/>
        <v>1</v>
      </c>
      <c r="KH6" s="55">
        <f t="shared" si="29"/>
        <v>1</v>
      </c>
      <c r="KI6" s="55">
        <f t="shared" si="29"/>
        <v>1</v>
      </c>
      <c r="KJ6" s="55">
        <f t="shared" si="29"/>
        <v>1</v>
      </c>
      <c r="KK6" s="55">
        <f t="shared" si="29"/>
        <v>1</v>
      </c>
      <c r="KL6" s="55">
        <f t="shared" si="29"/>
        <v>1</v>
      </c>
      <c r="KM6" s="55">
        <f t="shared" si="29"/>
        <v>1</v>
      </c>
      <c r="KN6" s="55">
        <f t="shared" si="29"/>
        <v>1</v>
      </c>
      <c r="KO6" s="55">
        <f t="shared" si="29"/>
        <v>1</v>
      </c>
      <c r="KP6" s="55">
        <f t="shared" si="29"/>
        <v>1</v>
      </c>
      <c r="KQ6" s="55">
        <f t="shared" si="29"/>
        <v>1</v>
      </c>
      <c r="KR6" s="55">
        <f t="shared" si="29"/>
        <v>1</v>
      </c>
      <c r="KS6" s="55">
        <f t="shared" si="29"/>
        <v>1</v>
      </c>
      <c r="KT6" s="55">
        <f t="shared" si="29"/>
        <v>1</v>
      </c>
      <c r="KU6" s="55">
        <f t="shared" si="29"/>
        <v>1</v>
      </c>
      <c r="KV6" s="55">
        <f t="shared" si="29"/>
        <v>1</v>
      </c>
      <c r="KW6" s="55">
        <f t="shared" si="29"/>
        <v>1</v>
      </c>
      <c r="KX6" s="55">
        <f t="shared" si="29"/>
        <v>1</v>
      </c>
      <c r="KY6" s="55">
        <f t="shared" si="29"/>
        <v>1</v>
      </c>
      <c r="KZ6" s="55">
        <f t="shared" si="29"/>
        <v>1</v>
      </c>
      <c r="LA6" s="55">
        <f t="shared" si="29"/>
        <v>1</v>
      </c>
      <c r="LB6" s="55">
        <f t="shared" si="29"/>
        <v>1</v>
      </c>
      <c r="LC6" s="55">
        <f t="shared" si="29"/>
        <v>1</v>
      </c>
      <c r="LD6" s="55">
        <f t="shared" si="29"/>
        <v>1</v>
      </c>
      <c r="LE6" s="55">
        <f t="shared" si="29"/>
        <v>1</v>
      </c>
      <c r="LF6" s="55">
        <f t="shared" si="29"/>
        <v>1</v>
      </c>
      <c r="LG6" s="55">
        <f t="shared" si="29"/>
        <v>1</v>
      </c>
      <c r="LH6" s="55">
        <f t="shared" si="29"/>
        <v>1</v>
      </c>
      <c r="LI6" s="55">
        <f t="shared" si="29"/>
        <v>1</v>
      </c>
      <c r="LJ6" s="55">
        <f t="shared" si="29"/>
        <v>1</v>
      </c>
      <c r="LK6" s="55">
        <f t="shared" si="29"/>
        <v>1</v>
      </c>
      <c r="LL6" s="55">
        <f t="shared" ref="LL6:ND6" si="30">IF(COUNTIF(Week_end,LL4)&gt;0,0,IF(COUNTIF(Jours_fériés,LL4)&gt;0,0,1))</f>
        <v>1</v>
      </c>
      <c r="LM6" s="55">
        <f t="shared" si="30"/>
        <v>1</v>
      </c>
      <c r="LN6" s="55">
        <f t="shared" si="30"/>
        <v>1</v>
      </c>
      <c r="LO6" s="55">
        <f t="shared" si="30"/>
        <v>1</v>
      </c>
      <c r="LP6" s="55">
        <f t="shared" si="30"/>
        <v>1</v>
      </c>
      <c r="LQ6" s="55">
        <f t="shared" si="30"/>
        <v>1</v>
      </c>
      <c r="LR6" s="55">
        <f t="shared" si="30"/>
        <v>1</v>
      </c>
      <c r="LS6" s="55">
        <f t="shared" si="30"/>
        <v>1</v>
      </c>
      <c r="LT6" s="55">
        <f t="shared" si="30"/>
        <v>1</v>
      </c>
      <c r="LU6" s="55">
        <f t="shared" si="30"/>
        <v>1</v>
      </c>
      <c r="LV6" s="55">
        <f t="shared" si="30"/>
        <v>1</v>
      </c>
      <c r="LW6" s="55">
        <f t="shared" si="30"/>
        <v>1</v>
      </c>
      <c r="LX6" s="55">
        <f t="shared" si="30"/>
        <v>1</v>
      </c>
      <c r="LY6" s="55">
        <f t="shared" si="30"/>
        <v>1</v>
      </c>
      <c r="LZ6" s="55">
        <f t="shared" si="30"/>
        <v>1</v>
      </c>
      <c r="MA6" s="55">
        <f t="shared" si="30"/>
        <v>1</v>
      </c>
      <c r="MB6" s="55">
        <f t="shared" si="30"/>
        <v>1</v>
      </c>
      <c r="MC6" s="55">
        <f t="shared" si="30"/>
        <v>1</v>
      </c>
      <c r="MD6" s="55">
        <f t="shared" si="30"/>
        <v>1</v>
      </c>
      <c r="ME6" s="55">
        <f t="shared" si="30"/>
        <v>1</v>
      </c>
      <c r="MF6" s="55">
        <f t="shared" si="30"/>
        <v>1</v>
      </c>
      <c r="MG6" s="55">
        <f t="shared" si="30"/>
        <v>1</v>
      </c>
      <c r="MH6" s="55">
        <f t="shared" si="30"/>
        <v>1</v>
      </c>
      <c r="MI6" s="55">
        <f t="shared" si="30"/>
        <v>1</v>
      </c>
      <c r="MJ6" s="55">
        <f t="shared" si="30"/>
        <v>1</v>
      </c>
      <c r="MK6" s="55">
        <f t="shared" si="30"/>
        <v>1</v>
      </c>
      <c r="ML6" s="55">
        <f t="shared" si="30"/>
        <v>1</v>
      </c>
      <c r="MM6" s="55">
        <f t="shared" si="30"/>
        <v>1</v>
      </c>
      <c r="MN6" s="55">
        <f t="shared" si="30"/>
        <v>1</v>
      </c>
      <c r="MO6" s="55">
        <f t="shared" si="30"/>
        <v>1</v>
      </c>
      <c r="MP6" s="55">
        <f t="shared" si="30"/>
        <v>1</v>
      </c>
      <c r="MQ6" s="55">
        <f t="shared" si="30"/>
        <v>1</v>
      </c>
      <c r="MR6" s="55">
        <f t="shared" si="30"/>
        <v>1</v>
      </c>
      <c r="MS6" s="55">
        <f t="shared" si="30"/>
        <v>1</v>
      </c>
      <c r="MT6" s="55">
        <f t="shared" si="30"/>
        <v>1</v>
      </c>
      <c r="MU6" s="55">
        <f t="shared" si="30"/>
        <v>1</v>
      </c>
      <c r="MV6" s="55">
        <f t="shared" si="30"/>
        <v>1</v>
      </c>
      <c r="MW6" s="55">
        <f t="shared" si="30"/>
        <v>1</v>
      </c>
      <c r="MX6" s="55">
        <f t="shared" si="30"/>
        <v>1</v>
      </c>
      <c r="MY6" s="55">
        <f t="shared" si="30"/>
        <v>1</v>
      </c>
      <c r="MZ6" s="55">
        <f t="shared" si="30"/>
        <v>1</v>
      </c>
      <c r="NA6" s="55">
        <f t="shared" si="30"/>
        <v>1</v>
      </c>
      <c r="NB6" s="55">
        <f t="shared" si="30"/>
        <v>1</v>
      </c>
      <c r="NC6" s="55">
        <f t="shared" si="30"/>
        <v>1</v>
      </c>
      <c r="ND6" s="55">
        <f t="shared" si="30"/>
        <v>1</v>
      </c>
    </row>
    <row r="7" spans="1:368" hidden="1" x14ac:dyDescent="0.35">
      <c r="A7" s="48" t="s">
        <v>8</v>
      </c>
      <c r="F7" s="56"/>
    </row>
    <row r="8" spans="1:368" x14ac:dyDescent="0.35">
      <c r="J8" s="56"/>
    </row>
    <row r="9" spans="1:368" s="58" customFormat="1" x14ac:dyDescent="0.35">
      <c r="A9" s="57" t="s">
        <v>18</v>
      </c>
    </row>
    <row r="10" spans="1:368" s="58" customFormat="1" x14ac:dyDescent="0.35">
      <c r="A10" s="57" t="s">
        <v>0</v>
      </c>
      <c r="ID10" s="59"/>
      <c r="IE10" s="59"/>
      <c r="IF10" s="59"/>
    </row>
    <row r="11" spans="1:368" s="58" customFormat="1" x14ac:dyDescent="0.35">
      <c r="A11" s="57" t="s">
        <v>15</v>
      </c>
      <c r="GE11" s="90"/>
      <c r="GF11" s="90"/>
      <c r="GG11" s="90"/>
      <c r="GH11" s="90"/>
      <c r="GI11" s="90"/>
      <c r="HG11" s="60"/>
      <c r="HH11" s="60"/>
      <c r="HI11" s="60"/>
      <c r="HJ11" s="60"/>
      <c r="HK11" s="60"/>
      <c r="HN11" s="60"/>
      <c r="HO11" s="60"/>
      <c r="HP11" s="60"/>
      <c r="HQ11" s="60"/>
      <c r="HR11" s="60"/>
      <c r="IB11" s="60"/>
      <c r="IC11" s="60"/>
      <c r="ID11" s="60"/>
      <c r="IE11" s="60"/>
      <c r="IF11" s="60"/>
    </row>
    <row r="12" spans="1:368" s="58" customFormat="1" x14ac:dyDescent="0.35">
      <c r="A12" s="57" t="s">
        <v>16</v>
      </c>
      <c r="ID12" s="60"/>
      <c r="IE12" s="60"/>
      <c r="IF12" s="60"/>
    </row>
    <row r="13" spans="1:368" s="58" customFormat="1" x14ac:dyDescent="0.35">
      <c r="A13" s="57" t="s">
        <v>17</v>
      </c>
      <c r="ID13" s="60"/>
      <c r="IE13" s="60"/>
      <c r="IF13" s="60"/>
    </row>
    <row r="14" spans="1:368" s="58" customFormat="1" x14ac:dyDescent="0.35">
      <c r="A14" s="57" t="s">
        <v>57</v>
      </c>
    </row>
    <row r="15" spans="1:368" s="58" customFormat="1" x14ac:dyDescent="0.35">
      <c r="A15" s="61" t="s">
        <v>58</v>
      </c>
      <c r="D15" s="62">
        <f>SUM(D10:D13)</f>
        <v>0</v>
      </c>
      <c r="E15" s="62">
        <f>SUM(E10:E14)</f>
        <v>0</v>
      </c>
      <c r="F15" s="62">
        <f>SUM(F10:F14)</f>
        <v>0</v>
      </c>
      <c r="G15" s="62">
        <f t="shared" ref="G15:BR15" si="31">SUM(G10:G13)</f>
        <v>0</v>
      </c>
      <c r="H15" s="62">
        <f t="shared" si="31"/>
        <v>0</v>
      </c>
      <c r="I15" s="62">
        <f t="shared" si="31"/>
        <v>0</v>
      </c>
      <c r="J15" s="62">
        <f t="shared" si="31"/>
        <v>0</v>
      </c>
      <c r="K15" s="62">
        <f>SUM(K10:K14)</f>
        <v>0</v>
      </c>
      <c r="L15" s="62">
        <f t="shared" si="31"/>
        <v>0</v>
      </c>
      <c r="M15" s="62">
        <f t="shared" si="31"/>
        <v>0</v>
      </c>
      <c r="N15" s="62">
        <f t="shared" si="31"/>
        <v>0</v>
      </c>
      <c r="O15" s="62">
        <f t="shared" si="31"/>
        <v>0</v>
      </c>
      <c r="P15" s="62">
        <f t="shared" si="31"/>
        <v>0</v>
      </c>
      <c r="Q15" s="62">
        <f>SUM(Q10:Q14)</f>
        <v>0</v>
      </c>
      <c r="R15" s="62">
        <f t="shared" si="31"/>
        <v>0</v>
      </c>
      <c r="S15" s="62">
        <f t="shared" si="31"/>
        <v>0</v>
      </c>
      <c r="T15" s="62">
        <f>SUM(T10:T14)</f>
        <v>0</v>
      </c>
      <c r="U15" s="62">
        <f t="shared" si="31"/>
        <v>0</v>
      </c>
      <c r="V15" s="62">
        <f t="shared" si="31"/>
        <v>0</v>
      </c>
      <c r="W15" s="62">
        <f t="shared" si="31"/>
        <v>0</v>
      </c>
      <c r="X15" s="62">
        <f t="shared" si="31"/>
        <v>0</v>
      </c>
      <c r="Y15" s="62">
        <f t="shared" si="31"/>
        <v>0</v>
      </c>
      <c r="Z15" s="62">
        <f>SUM(Z10:Z14)</f>
        <v>0</v>
      </c>
      <c r="AA15" s="62">
        <f t="shared" si="31"/>
        <v>0</v>
      </c>
      <c r="AB15" s="62">
        <f t="shared" si="31"/>
        <v>0</v>
      </c>
      <c r="AC15" s="62">
        <f t="shared" si="31"/>
        <v>0</v>
      </c>
      <c r="AD15" s="62">
        <f t="shared" si="31"/>
        <v>0</v>
      </c>
      <c r="AE15" s="62">
        <f t="shared" si="31"/>
        <v>0</v>
      </c>
      <c r="AF15" s="62">
        <f>SUM(AF10:AF14)</f>
        <v>0</v>
      </c>
      <c r="AG15" s="62">
        <f t="shared" si="31"/>
        <v>0</v>
      </c>
      <c r="AH15" s="62">
        <f t="shared" si="31"/>
        <v>0</v>
      </c>
      <c r="AI15" s="62">
        <f>SUM(AI10:AI14)</f>
        <v>0</v>
      </c>
      <c r="AJ15" s="62">
        <f t="shared" si="31"/>
        <v>0</v>
      </c>
      <c r="AK15" s="62">
        <f t="shared" si="31"/>
        <v>0</v>
      </c>
      <c r="AL15" s="62">
        <f t="shared" si="31"/>
        <v>0</v>
      </c>
      <c r="AM15" s="62">
        <f t="shared" si="31"/>
        <v>0</v>
      </c>
      <c r="AN15" s="62">
        <f t="shared" si="31"/>
        <v>0</v>
      </c>
      <c r="AO15" s="62">
        <f>SUM(AO10:AO14)</f>
        <v>0</v>
      </c>
      <c r="AP15" s="62">
        <f t="shared" si="31"/>
        <v>0</v>
      </c>
      <c r="AQ15" s="62">
        <f t="shared" si="31"/>
        <v>0</v>
      </c>
      <c r="AR15" s="62">
        <f t="shared" si="31"/>
        <v>0</v>
      </c>
      <c r="AS15" s="62">
        <f t="shared" si="31"/>
        <v>0</v>
      </c>
      <c r="AT15" s="62">
        <f t="shared" si="31"/>
        <v>0</v>
      </c>
      <c r="AU15" s="62">
        <f>SUM(AU10:AU14)</f>
        <v>0</v>
      </c>
      <c r="AV15" s="62">
        <f t="shared" si="31"/>
        <v>0</v>
      </c>
      <c r="AW15" s="62">
        <f t="shared" si="31"/>
        <v>0</v>
      </c>
      <c r="AX15" s="62">
        <f>SUM(AX10:AX14)</f>
        <v>0</v>
      </c>
      <c r="AY15" s="62">
        <f t="shared" si="31"/>
        <v>0</v>
      </c>
      <c r="AZ15" s="62">
        <f t="shared" si="31"/>
        <v>0</v>
      </c>
      <c r="BA15" s="62">
        <f t="shared" si="31"/>
        <v>0</v>
      </c>
      <c r="BB15" s="62">
        <f t="shared" si="31"/>
        <v>0</v>
      </c>
      <c r="BC15" s="62">
        <f t="shared" si="31"/>
        <v>0</v>
      </c>
      <c r="BD15" s="62">
        <f>SUM(BD10:BD14)</f>
        <v>0</v>
      </c>
      <c r="BE15" s="62">
        <f t="shared" si="31"/>
        <v>0</v>
      </c>
      <c r="BF15" s="62">
        <f t="shared" si="31"/>
        <v>0</v>
      </c>
      <c r="BG15" s="62">
        <f t="shared" si="31"/>
        <v>0</v>
      </c>
      <c r="BH15" s="62">
        <f t="shared" si="31"/>
        <v>0</v>
      </c>
      <c r="BI15" s="62">
        <f t="shared" si="31"/>
        <v>0</v>
      </c>
      <c r="BJ15" s="62">
        <f>SUM(BJ10:BJ14)</f>
        <v>0</v>
      </c>
      <c r="BK15" s="62">
        <f t="shared" si="31"/>
        <v>0</v>
      </c>
      <c r="BL15" s="62">
        <f t="shared" si="31"/>
        <v>0</v>
      </c>
      <c r="BM15" s="62">
        <f>SUM(BM10:BM14)</f>
        <v>0</v>
      </c>
      <c r="BN15" s="62">
        <f t="shared" si="31"/>
        <v>0</v>
      </c>
      <c r="BO15" s="62">
        <f t="shared" si="31"/>
        <v>0</v>
      </c>
      <c r="BP15" s="62">
        <f t="shared" si="31"/>
        <v>0</v>
      </c>
      <c r="BQ15" s="62">
        <f t="shared" si="31"/>
        <v>0</v>
      </c>
      <c r="BR15" s="62">
        <f t="shared" si="31"/>
        <v>0</v>
      </c>
      <c r="BS15" s="62">
        <f>SUM(BS10:BS14)</f>
        <v>0</v>
      </c>
      <c r="BT15" s="62">
        <f t="shared" ref="BT15:EE15" si="32">SUM(BT10:BT13)</f>
        <v>0</v>
      </c>
      <c r="BU15" s="62">
        <f t="shared" si="32"/>
        <v>0</v>
      </c>
      <c r="BV15" s="62">
        <f t="shared" si="32"/>
        <v>0</v>
      </c>
      <c r="BW15" s="62">
        <f t="shared" si="32"/>
        <v>0</v>
      </c>
      <c r="BX15" s="62">
        <f t="shared" si="32"/>
        <v>0</v>
      </c>
      <c r="BY15" s="62">
        <f>SUM(BY10:BY14)</f>
        <v>0</v>
      </c>
      <c r="BZ15" s="62">
        <f t="shared" si="32"/>
        <v>0</v>
      </c>
      <c r="CA15" s="62">
        <f t="shared" si="32"/>
        <v>0</v>
      </c>
      <c r="CB15" s="62">
        <f>SUM(CB10:CB14)</f>
        <v>0</v>
      </c>
      <c r="CC15" s="62">
        <f t="shared" si="32"/>
        <v>0</v>
      </c>
      <c r="CD15" s="62">
        <f t="shared" si="32"/>
        <v>0</v>
      </c>
      <c r="CE15" s="62">
        <f t="shared" si="32"/>
        <v>0</v>
      </c>
      <c r="CF15" s="62">
        <f t="shared" si="32"/>
        <v>0</v>
      </c>
      <c r="CG15" s="62">
        <f t="shared" si="32"/>
        <v>0</v>
      </c>
      <c r="CH15" s="62">
        <f>SUM(CH10:CH14)</f>
        <v>0</v>
      </c>
      <c r="CI15" s="62">
        <f t="shared" si="32"/>
        <v>0</v>
      </c>
      <c r="CJ15" s="62">
        <f t="shared" si="32"/>
        <v>0</v>
      </c>
      <c r="CK15" s="62">
        <f t="shared" si="32"/>
        <v>0</v>
      </c>
      <c r="CL15" s="62">
        <f t="shared" si="32"/>
        <v>0</v>
      </c>
      <c r="CM15" s="62">
        <f t="shared" si="32"/>
        <v>0</v>
      </c>
      <c r="CN15" s="62">
        <f>SUM(CN10:CN14)</f>
        <v>0</v>
      </c>
      <c r="CO15" s="62">
        <f t="shared" si="32"/>
        <v>0</v>
      </c>
      <c r="CP15" s="62">
        <f t="shared" si="32"/>
        <v>0</v>
      </c>
      <c r="CQ15" s="62">
        <f>SUM(CQ10:CQ14)</f>
        <v>0</v>
      </c>
      <c r="CR15" s="62">
        <f t="shared" si="32"/>
        <v>0</v>
      </c>
      <c r="CS15" s="62">
        <f t="shared" si="32"/>
        <v>0</v>
      </c>
      <c r="CT15" s="62">
        <f t="shared" si="32"/>
        <v>0</v>
      </c>
      <c r="CU15" s="62">
        <f t="shared" si="32"/>
        <v>0</v>
      </c>
      <c r="CV15" s="62">
        <f t="shared" si="32"/>
        <v>0</v>
      </c>
      <c r="CW15" s="62">
        <f>SUM(CW10:CW14)</f>
        <v>0</v>
      </c>
      <c r="CX15" s="62">
        <f t="shared" si="32"/>
        <v>0</v>
      </c>
      <c r="CY15" s="62">
        <f t="shared" si="32"/>
        <v>0</v>
      </c>
      <c r="CZ15" s="62">
        <f t="shared" si="32"/>
        <v>0</v>
      </c>
      <c r="DA15" s="62">
        <f t="shared" si="32"/>
        <v>0</v>
      </c>
      <c r="DB15" s="62">
        <f t="shared" si="32"/>
        <v>0</v>
      </c>
      <c r="DC15" s="62">
        <f>SUM(DC10:DC14)</f>
        <v>0</v>
      </c>
      <c r="DD15" s="62">
        <f t="shared" si="32"/>
        <v>0</v>
      </c>
      <c r="DE15" s="62">
        <f t="shared" si="32"/>
        <v>0</v>
      </c>
      <c r="DF15" s="62">
        <f>SUM(DF10:DF14)</f>
        <v>0</v>
      </c>
      <c r="DG15" s="62">
        <f t="shared" si="32"/>
        <v>0</v>
      </c>
      <c r="DH15" s="62">
        <f t="shared" si="32"/>
        <v>0</v>
      </c>
      <c r="DI15" s="62">
        <f t="shared" si="32"/>
        <v>0</v>
      </c>
      <c r="DJ15" s="62">
        <f t="shared" si="32"/>
        <v>0</v>
      </c>
      <c r="DK15" s="62">
        <f t="shared" si="32"/>
        <v>0</v>
      </c>
      <c r="DL15" s="62">
        <f>SUM(DL10:DL14)</f>
        <v>0</v>
      </c>
      <c r="DM15" s="62">
        <f t="shared" si="32"/>
        <v>0</v>
      </c>
      <c r="DN15" s="62">
        <f t="shared" si="32"/>
        <v>0</v>
      </c>
      <c r="DO15" s="62">
        <f t="shared" si="32"/>
        <v>0</v>
      </c>
      <c r="DP15" s="62">
        <f t="shared" si="32"/>
        <v>0</v>
      </c>
      <c r="DQ15" s="62">
        <f t="shared" si="32"/>
        <v>0</v>
      </c>
      <c r="DR15" s="62">
        <f>SUM(DR10:DR14)</f>
        <v>0</v>
      </c>
      <c r="DS15" s="62">
        <f t="shared" si="32"/>
        <v>0</v>
      </c>
      <c r="DT15" s="62">
        <f t="shared" si="32"/>
        <v>0</v>
      </c>
      <c r="DU15" s="62">
        <f>SUM(DU10:DU14)</f>
        <v>0</v>
      </c>
      <c r="DV15" s="62">
        <f t="shared" si="32"/>
        <v>0</v>
      </c>
      <c r="DW15" s="62">
        <f t="shared" si="32"/>
        <v>0</v>
      </c>
      <c r="DX15" s="62">
        <f t="shared" si="32"/>
        <v>0</v>
      </c>
      <c r="DY15" s="62">
        <f t="shared" si="32"/>
        <v>0</v>
      </c>
      <c r="DZ15" s="62">
        <f t="shared" si="32"/>
        <v>0</v>
      </c>
      <c r="EA15" s="62">
        <f>SUM(EA10:EA14)</f>
        <v>0</v>
      </c>
      <c r="EB15" s="62">
        <f t="shared" si="32"/>
        <v>0</v>
      </c>
      <c r="EC15" s="62">
        <f t="shared" si="32"/>
        <v>0</v>
      </c>
      <c r="ED15" s="62">
        <f t="shared" si="32"/>
        <v>0</v>
      </c>
      <c r="EE15" s="62">
        <f t="shared" si="32"/>
        <v>0</v>
      </c>
      <c r="EF15" s="62">
        <f t="shared" ref="EF15:GN15" si="33">SUM(EF10:EF13)</f>
        <v>0</v>
      </c>
      <c r="EG15" s="62">
        <f>SUM(EG10:EG14)</f>
        <v>0</v>
      </c>
      <c r="EH15" s="62">
        <f t="shared" si="33"/>
        <v>0</v>
      </c>
      <c r="EI15" s="62">
        <f t="shared" si="33"/>
        <v>0</v>
      </c>
      <c r="EJ15" s="62">
        <f>SUM(EJ10:EJ14)</f>
        <v>0</v>
      </c>
      <c r="EK15" s="62">
        <f t="shared" si="33"/>
        <v>0</v>
      </c>
      <c r="EL15" s="62">
        <f t="shared" si="33"/>
        <v>0</v>
      </c>
      <c r="EM15" s="62">
        <f t="shared" si="33"/>
        <v>0</v>
      </c>
      <c r="EN15" s="62">
        <f t="shared" si="33"/>
        <v>0</v>
      </c>
      <c r="EO15" s="62">
        <f t="shared" si="33"/>
        <v>0</v>
      </c>
      <c r="EP15" s="62">
        <f>SUM(EP10:EP14)</f>
        <v>0</v>
      </c>
      <c r="EQ15" s="62">
        <f t="shared" si="33"/>
        <v>0</v>
      </c>
      <c r="ER15" s="62">
        <f t="shared" si="33"/>
        <v>0</v>
      </c>
      <c r="ES15" s="62">
        <f t="shared" si="33"/>
        <v>0</v>
      </c>
      <c r="ET15" s="62">
        <f t="shared" si="33"/>
        <v>0</v>
      </c>
      <c r="EU15" s="62">
        <f t="shared" si="33"/>
        <v>0</v>
      </c>
      <c r="EV15" s="62">
        <f>SUM(EV10:EV14)</f>
        <v>0</v>
      </c>
      <c r="EW15" s="62">
        <f t="shared" si="33"/>
        <v>0</v>
      </c>
      <c r="EX15" s="62">
        <f t="shared" si="33"/>
        <v>0</v>
      </c>
      <c r="EY15" s="62">
        <f>SUM(EY10:EY14)</f>
        <v>0</v>
      </c>
      <c r="EZ15" s="62">
        <f t="shared" si="33"/>
        <v>0</v>
      </c>
      <c r="FA15" s="62">
        <f t="shared" si="33"/>
        <v>0</v>
      </c>
      <c r="FB15" s="62">
        <f t="shared" si="33"/>
        <v>0</v>
      </c>
      <c r="FC15" s="62">
        <f t="shared" si="33"/>
        <v>0</v>
      </c>
      <c r="FD15" s="62">
        <f t="shared" si="33"/>
        <v>0</v>
      </c>
      <c r="FE15" s="62">
        <f>SUM(FE10:FE14)</f>
        <v>0</v>
      </c>
      <c r="FF15" s="62">
        <f t="shared" si="33"/>
        <v>0</v>
      </c>
      <c r="FG15" s="62">
        <f t="shared" si="33"/>
        <v>0</v>
      </c>
      <c r="FH15" s="62">
        <f t="shared" si="33"/>
        <v>0</v>
      </c>
      <c r="FI15" s="62">
        <f t="shared" si="33"/>
        <v>0</v>
      </c>
      <c r="FJ15" s="62">
        <f t="shared" si="33"/>
        <v>0</v>
      </c>
      <c r="FK15" s="62">
        <f>SUM(FK10:FK14)</f>
        <v>0</v>
      </c>
      <c r="FL15" s="62">
        <f t="shared" si="33"/>
        <v>0</v>
      </c>
      <c r="FM15" s="62">
        <f t="shared" si="33"/>
        <v>0</v>
      </c>
      <c r="FN15" s="62">
        <f>SUM(FN10:FN14)</f>
        <v>0</v>
      </c>
      <c r="FO15" s="62">
        <f t="shared" si="33"/>
        <v>0</v>
      </c>
      <c r="FP15" s="62">
        <f t="shared" si="33"/>
        <v>0</v>
      </c>
      <c r="FQ15" s="62">
        <f t="shared" si="33"/>
        <v>0</v>
      </c>
      <c r="FR15" s="62">
        <f t="shared" si="33"/>
        <v>0</v>
      </c>
      <c r="FS15" s="62">
        <f t="shared" si="33"/>
        <v>0</v>
      </c>
      <c r="FT15" s="62">
        <f>SUM(FT10:FT14)</f>
        <v>0</v>
      </c>
      <c r="FU15" s="62">
        <f t="shared" si="33"/>
        <v>0</v>
      </c>
      <c r="FV15" s="62">
        <f t="shared" si="33"/>
        <v>0</v>
      </c>
      <c r="FW15" s="62">
        <f t="shared" si="33"/>
        <v>0</v>
      </c>
      <c r="FX15" s="62">
        <f t="shared" si="33"/>
        <v>0</v>
      </c>
      <c r="FY15" s="62">
        <f t="shared" si="33"/>
        <v>0</v>
      </c>
      <c r="FZ15" s="62">
        <f>SUM(FZ10:FZ14)</f>
        <v>0</v>
      </c>
      <c r="GA15" s="62">
        <f t="shared" si="33"/>
        <v>0</v>
      </c>
      <c r="GB15" s="62">
        <f t="shared" si="33"/>
        <v>0</v>
      </c>
      <c r="GC15" s="62">
        <f>SUM(GC10:GC14)</f>
        <v>0</v>
      </c>
      <c r="GD15" s="62">
        <f t="shared" si="33"/>
        <v>0</v>
      </c>
      <c r="GE15" s="62">
        <f t="shared" si="33"/>
        <v>0</v>
      </c>
      <c r="GF15" s="62">
        <f t="shared" si="33"/>
        <v>0</v>
      </c>
      <c r="GG15" s="62">
        <f t="shared" si="33"/>
        <v>0</v>
      </c>
      <c r="GH15" s="62">
        <f t="shared" si="33"/>
        <v>0</v>
      </c>
      <c r="GI15" s="62">
        <f>SUM(GI10:GI14)</f>
        <v>0</v>
      </c>
      <c r="GJ15" s="62">
        <f t="shared" si="33"/>
        <v>0</v>
      </c>
      <c r="GK15" s="62">
        <f t="shared" si="33"/>
        <v>0</v>
      </c>
      <c r="GL15" s="62">
        <f t="shared" si="33"/>
        <v>0</v>
      </c>
      <c r="GM15" s="62">
        <f t="shared" si="33"/>
        <v>0</v>
      </c>
      <c r="GN15" s="62">
        <f t="shared" si="33"/>
        <v>0</v>
      </c>
      <c r="GO15" s="62">
        <f>SUM(GO10:GO14)</f>
        <v>0</v>
      </c>
      <c r="GP15" s="62">
        <f t="shared" ref="GP15:JA15" si="34">SUM(GP10:GP13)</f>
        <v>0</v>
      </c>
      <c r="GQ15" s="62">
        <f t="shared" si="34"/>
        <v>0</v>
      </c>
      <c r="GR15" s="62">
        <f>SUM(GR10:GR14)</f>
        <v>0</v>
      </c>
      <c r="GS15" s="62">
        <f t="shared" si="34"/>
        <v>0</v>
      </c>
      <c r="GT15" s="62">
        <f t="shared" si="34"/>
        <v>0</v>
      </c>
      <c r="GU15" s="62">
        <f t="shared" si="34"/>
        <v>0</v>
      </c>
      <c r="GV15" s="62">
        <f t="shared" si="34"/>
        <v>0</v>
      </c>
      <c r="GW15" s="62">
        <f t="shared" si="34"/>
        <v>0</v>
      </c>
      <c r="GX15" s="62">
        <f>SUM(GX10:GX14)</f>
        <v>0</v>
      </c>
      <c r="GY15" s="62">
        <f t="shared" si="34"/>
        <v>0</v>
      </c>
      <c r="GZ15" s="62">
        <f t="shared" si="34"/>
        <v>0</v>
      </c>
      <c r="HA15" s="62">
        <f t="shared" si="34"/>
        <v>0</v>
      </c>
      <c r="HB15" s="62">
        <f t="shared" si="34"/>
        <v>0</v>
      </c>
      <c r="HC15" s="62">
        <f t="shared" si="34"/>
        <v>0</v>
      </c>
      <c r="HD15" s="62">
        <f>SUM(HD10:HD14)</f>
        <v>0</v>
      </c>
      <c r="HE15" s="62">
        <f t="shared" si="34"/>
        <v>0</v>
      </c>
      <c r="HF15" s="62">
        <f t="shared" si="34"/>
        <v>0</v>
      </c>
      <c r="HG15" s="62">
        <f>SUM(HG10:HG14)</f>
        <v>0</v>
      </c>
      <c r="HH15" s="62">
        <f t="shared" si="34"/>
        <v>0</v>
      </c>
      <c r="HI15" s="62">
        <f t="shared" si="34"/>
        <v>0</v>
      </c>
      <c r="HJ15" s="62">
        <f t="shared" si="34"/>
        <v>0</v>
      </c>
      <c r="HK15" s="62">
        <f t="shared" si="34"/>
        <v>0</v>
      </c>
      <c r="HL15" s="62">
        <f t="shared" si="34"/>
        <v>0</v>
      </c>
      <c r="HM15" s="62">
        <f>SUM(HM10:HM14)</f>
        <v>0</v>
      </c>
      <c r="HN15" s="62">
        <f t="shared" si="34"/>
        <v>0</v>
      </c>
      <c r="HO15" s="62">
        <f t="shared" si="34"/>
        <v>0</v>
      </c>
      <c r="HP15" s="62">
        <f t="shared" si="34"/>
        <v>0</v>
      </c>
      <c r="HQ15" s="62">
        <f t="shared" si="34"/>
        <v>0</v>
      </c>
      <c r="HR15" s="62">
        <f t="shared" si="34"/>
        <v>0</v>
      </c>
      <c r="HS15" s="62">
        <f>SUM(HS10:HS14)</f>
        <v>0</v>
      </c>
      <c r="HT15" s="62">
        <f t="shared" si="34"/>
        <v>0</v>
      </c>
      <c r="HU15" s="62">
        <f t="shared" si="34"/>
        <v>0</v>
      </c>
      <c r="HV15" s="62">
        <f>SUM(HV10:HV14)</f>
        <v>0</v>
      </c>
      <c r="HW15" s="62">
        <f t="shared" si="34"/>
        <v>0</v>
      </c>
      <c r="HX15" s="62">
        <f t="shared" si="34"/>
        <v>0</v>
      </c>
      <c r="HY15" s="62">
        <f t="shared" si="34"/>
        <v>0</v>
      </c>
      <c r="HZ15" s="62">
        <f t="shared" si="34"/>
        <v>0</v>
      </c>
      <c r="IA15" s="62">
        <f t="shared" si="34"/>
        <v>0</v>
      </c>
      <c r="IB15" s="62">
        <f>SUM(IB10:IB14)</f>
        <v>0</v>
      </c>
      <c r="IC15" s="62">
        <f t="shared" si="34"/>
        <v>0</v>
      </c>
      <c r="ID15" s="62">
        <f t="shared" si="34"/>
        <v>0</v>
      </c>
      <c r="IE15" s="62">
        <f t="shared" si="34"/>
        <v>0</v>
      </c>
      <c r="IF15" s="62">
        <f t="shared" si="34"/>
        <v>0</v>
      </c>
      <c r="IG15" s="62">
        <f t="shared" si="34"/>
        <v>0</v>
      </c>
      <c r="IH15" s="62">
        <f>SUM(IH10:IH14)</f>
        <v>0</v>
      </c>
      <c r="II15" s="62">
        <f t="shared" si="34"/>
        <v>0</v>
      </c>
      <c r="IJ15" s="62">
        <f t="shared" si="34"/>
        <v>0</v>
      </c>
      <c r="IK15" s="62">
        <f>SUM(IK10:IK14)</f>
        <v>0</v>
      </c>
      <c r="IL15" s="62">
        <f t="shared" si="34"/>
        <v>0</v>
      </c>
      <c r="IM15" s="62">
        <f t="shared" si="34"/>
        <v>0</v>
      </c>
      <c r="IN15" s="62">
        <f t="shared" si="34"/>
        <v>0</v>
      </c>
      <c r="IO15" s="62">
        <f t="shared" si="34"/>
        <v>0</v>
      </c>
      <c r="IP15" s="62">
        <f t="shared" si="34"/>
        <v>0</v>
      </c>
      <c r="IQ15" s="62">
        <f>SUM(IQ10:IQ14)</f>
        <v>0</v>
      </c>
      <c r="IR15" s="62">
        <f t="shared" si="34"/>
        <v>0</v>
      </c>
      <c r="IS15" s="62">
        <f t="shared" si="34"/>
        <v>0</v>
      </c>
      <c r="IT15" s="62">
        <f t="shared" si="34"/>
        <v>0</v>
      </c>
      <c r="IU15" s="62">
        <f t="shared" si="34"/>
        <v>0</v>
      </c>
      <c r="IV15" s="62">
        <f t="shared" si="34"/>
        <v>0</v>
      </c>
      <c r="IW15" s="62">
        <f>SUM(IW10:IW14)</f>
        <v>0</v>
      </c>
      <c r="IX15" s="62">
        <f t="shared" si="34"/>
        <v>0</v>
      </c>
      <c r="IY15" s="62">
        <f t="shared" si="34"/>
        <v>0</v>
      </c>
      <c r="IZ15" s="62">
        <f>SUM(IZ10:IZ14)</f>
        <v>0</v>
      </c>
      <c r="JA15" s="62">
        <f t="shared" si="34"/>
        <v>0</v>
      </c>
      <c r="JB15" s="62">
        <f t="shared" ref="JB15:LM15" si="35">SUM(JB10:JB13)</f>
        <v>0</v>
      </c>
      <c r="JC15" s="62">
        <f t="shared" si="35"/>
        <v>0</v>
      </c>
      <c r="JD15" s="62">
        <f t="shared" si="35"/>
        <v>0</v>
      </c>
      <c r="JE15" s="62">
        <f t="shared" si="35"/>
        <v>0</v>
      </c>
      <c r="JF15" s="62">
        <f>SUM(JF10:JF14)</f>
        <v>0</v>
      </c>
      <c r="JG15" s="62">
        <f t="shared" si="35"/>
        <v>0</v>
      </c>
      <c r="JH15" s="62">
        <f t="shared" si="35"/>
        <v>0</v>
      </c>
      <c r="JI15" s="62">
        <f t="shared" si="35"/>
        <v>0</v>
      </c>
      <c r="JJ15" s="62">
        <f t="shared" si="35"/>
        <v>0</v>
      </c>
      <c r="JK15" s="62">
        <f t="shared" si="35"/>
        <v>0</v>
      </c>
      <c r="JL15" s="62">
        <f>SUM(JL10:JL14)</f>
        <v>0</v>
      </c>
      <c r="JM15" s="62">
        <f t="shared" si="35"/>
        <v>0</v>
      </c>
      <c r="JN15" s="62">
        <f t="shared" si="35"/>
        <v>0</v>
      </c>
      <c r="JO15" s="62">
        <f>SUM(JO10:JO14)</f>
        <v>0</v>
      </c>
      <c r="JP15" s="62">
        <f t="shared" si="35"/>
        <v>0</v>
      </c>
      <c r="JQ15" s="62">
        <f t="shared" si="35"/>
        <v>0</v>
      </c>
      <c r="JR15" s="62">
        <f t="shared" si="35"/>
        <v>0</v>
      </c>
      <c r="JS15" s="62">
        <f t="shared" si="35"/>
        <v>0</v>
      </c>
      <c r="JT15" s="62">
        <f t="shared" si="35"/>
        <v>0</v>
      </c>
      <c r="JU15" s="62">
        <f>SUM(JU10:JU14)</f>
        <v>0</v>
      </c>
      <c r="JV15" s="62">
        <f t="shared" si="35"/>
        <v>0</v>
      </c>
      <c r="JW15" s="62">
        <f t="shared" si="35"/>
        <v>0</v>
      </c>
      <c r="JX15" s="62">
        <f t="shared" si="35"/>
        <v>0</v>
      </c>
      <c r="JY15" s="62">
        <f t="shared" si="35"/>
        <v>0</v>
      </c>
      <c r="JZ15" s="62">
        <f t="shared" si="35"/>
        <v>0</v>
      </c>
      <c r="KA15" s="62">
        <f>SUM(KA10:KA14)</f>
        <v>0</v>
      </c>
      <c r="KB15" s="62">
        <f t="shared" si="35"/>
        <v>0</v>
      </c>
      <c r="KC15" s="62">
        <f t="shared" si="35"/>
        <v>0</v>
      </c>
      <c r="KD15" s="62">
        <f>SUM(KD10:KD14)</f>
        <v>0</v>
      </c>
      <c r="KE15" s="62">
        <f t="shared" si="35"/>
        <v>0</v>
      </c>
      <c r="KF15" s="62">
        <f t="shared" si="35"/>
        <v>0</v>
      </c>
      <c r="KG15" s="62">
        <f t="shared" si="35"/>
        <v>0</v>
      </c>
      <c r="KH15" s="62">
        <f t="shared" si="35"/>
        <v>0</v>
      </c>
      <c r="KI15" s="62">
        <f t="shared" si="35"/>
        <v>0</v>
      </c>
      <c r="KJ15" s="62">
        <f>SUM(KJ10:KJ14)</f>
        <v>0</v>
      </c>
      <c r="KK15" s="62">
        <f t="shared" si="35"/>
        <v>0</v>
      </c>
      <c r="KL15" s="62">
        <f t="shared" si="35"/>
        <v>0</v>
      </c>
      <c r="KM15" s="62">
        <f t="shared" si="35"/>
        <v>0</v>
      </c>
      <c r="KN15" s="62">
        <f t="shared" si="35"/>
        <v>0</v>
      </c>
      <c r="KO15" s="62">
        <f t="shared" si="35"/>
        <v>0</v>
      </c>
      <c r="KP15" s="62">
        <f>SUM(KP10:KP14)</f>
        <v>0</v>
      </c>
      <c r="KQ15" s="62">
        <f t="shared" si="35"/>
        <v>0</v>
      </c>
      <c r="KR15" s="62">
        <f t="shared" si="35"/>
        <v>0</v>
      </c>
      <c r="KS15" s="62">
        <f>SUM(KS10:KS14)</f>
        <v>0</v>
      </c>
      <c r="KT15" s="62">
        <f t="shared" si="35"/>
        <v>0</v>
      </c>
      <c r="KU15" s="62">
        <f t="shared" si="35"/>
        <v>0</v>
      </c>
      <c r="KV15" s="62">
        <f t="shared" si="35"/>
        <v>0</v>
      </c>
      <c r="KW15" s="62">
        <f t="shared" si="35"/>
        <v>0</v>
      </c>
      <c r="KX15" s="62">
        <f t="shared" si="35"/>
        <v>0</v>
      </c>
      <c r="KY15" s="62">
        <f>SUM(KY10:KY14)</f>
        <v>0</v>
      </c>
      <c r="KZ15" s="62">
        <f t="shared" si="35"/>
        <v>0</v>
      </c>
      <c r="LA15" s="62">
        <f t="shared" si="35"/>
        <v>0</v>
      </c>
      <c r="LB15" s="62">
        <f t="shared" si="35"/>
        <v>0</v>
      </c>
      <c r="LC15" s="62">
        <f t="shared" si="35"/>
        <v>0</v>
      </c>
      <c r="LD15" s="62">
        <f t="shared" si="35"/>
        <v>0</v>
      </c>
      <c r="LE15" s="62">
        <f>SUM(LE10:LE14)</f>
        <v>0</v>
      </c>
      <c r="LF15" s="62">
        <f t="shared" si="35"/>
        <v>0</v>
      </c>
      <c r="LG15" s="62">
        <f t="shared" si="35"/>
        <v>0</v>
      </c>
      <c r="LH15" s="62">
        <f>SUM(LH10:LH14)</f>
        <v>0</v>
      </c>
      <c r="LI15" s="62">
        <f t="shared" si="35"/>
        <v>0</v>
      </c>
      <c r="LJ15" s="62">
        <f t="shared" si="35"/>
        <v>0</v>
      </c>
      <c r="LK15" s="62">
        <f t="shared" si="35"/>
        <v>0</v>
      </c>
      <c r="LL15" s="62">
        <f t="shared" si="35"/>
        <v>0</v>
      </c>
      <c r="LM15" s="62">
        <f t="shared" si="35"/>
        <v>0</v>
      </c>
      <c r="LN15" s="62">
        <f>SUM(LN10:LN14)</f>
        <v>0</v>
      </c>
      <c r="LO15" s="62">
        <f t="shared" ref="LO15:ND15" si="36">SUM(LO10:LO13)</f>
        <v>0</v>
      </c>
      <c r="LP15" s="62">
        <f t="shared" si="36"/>
        <v>0</v>
      </c>
      <c r="LQ15" s="62">
        <f t="shared" si="36"/>
        <v>0</v>
      </c>
      <c r="LR15" s="62">
        <f t="shared" si="36"/>
        <v>0</v>
      </c>
      <c r="LS15" s="62">
        <f t="shared" si="36"/>
        <v>0</v>
      </c>
      <c r="LT15" s="62">
        <f>SUM(LT10:LT14)</f>
        <v>0</v>
      </c>
      <c r="LU15" s="62">
        <f t="shared" si="36"/>
        <v>0</v>
      </c>
      <c r="LV15" s="62">
        <f t="shared" si="36"/>
        <v>0</v>
      </c>
      <c r="LW15" s="62">
        <f>SUM(LW10:LW14)</f>
        <v>0</v>
      </c>
      <c r="LX15" s="62">
        <f t="shared" si="36"/>
        <v>0</v>
      </c>
      <c r="LY15" s="62">
        <f t="shared" si="36"/>
        <v>0</v>
      </c>
      <c r="LZ15" s="62">
        <f t="shared" si="36"/>
        <v>0</v>
      </c>
      <c r="MA15" s="62">
        <f t="shared" si="36"/>
        <v>0</v>
      </c>
      <c r="MB15" s="62">
        <f t="shared" si="36"/>
        <v>0</v>
      </c>
      <c r="MC15" s="62">
        <f>SUM(MC10:MC14)</f>
        <v>0</v>
      </c>
      <c r="MD15" s="62">
        <f t="shared" si="36"/>
        <v>0</v>
      </c>
      <c r="ME15" s="62">
        <f t="shared" si="36"/>
        <v>0</v>
      </c>
      <c r="MF15" s="62">
        <f t="shared" si="36"/>
        <v>0</v>
      </c>
      <c r="MG15" s="62">
        <f t="shared" si="36"/>
        <v>0</v>
      </c>
      <c r="MH15" s="62">
        <f t="shared" si="36"/>
        <v>0</v>
      </c>
      <c r="MI15" s="62">
        <f>SUM(MI10:MI14)</f>
        <v>0</v>
      </c>
      <c r="MJ15" s="62">
        <f t="shared" si="36"/>
        <v>0</v>
      </c>
      <c r="MK15" s="62">
        <f t="shared" si="36"/>
        <v>0</v>
      </c>
      <c r="ML15" s="62">
        <f>SUM(ML10:ML14)</f>
        <v>0</v>
      </c>
      <c r="MM15" s="62">
        <f t="shared" si="36"/>
        <v>0</v>
      </c>
      <c r="MN15" s="62">
        <f t="shared" si="36"/>
        <v>0</v>
      </c>
      <c r="MO15" s="62">
        <f t="shared" si="36"/>
        <v>0</v>
      </c>
      <c r="MP15" s="62">
        <f t="shared" si="36"/>
        <v>0</v>
      </c>
      <c r="MQ15" s="62">
        <f t="shared" si="36"/>
        <v>0</v>
      </c>
      <c r="MR15" s="62">
        <f>SUM(MR10:MR14)</f>
        <v>0</v>
      </c>
      <c r="MS15" s="62">
        <f t="shared" si="36"/>
        <v>0</v>
      </c>
      <c r="MT15" s="62">
        <f t="shared" si="36"/>
        <v>0</v>
      </c>
      <c r="MU15" s="62">
        <f t="shared" si="36"/>
        <v>0</v>
      </c>
      <c r="MV15" s="62">
        <f t="shared" si="36"/>
        <v>0</v>
      </c>
      <c r="MW15" s="62">
        <f t="shared" si="36"/>
        <v>0</v>
      </c>
      <c r="MX15" s="62">
        <f>SUM(MX10:MX14)</f>
        <v>0</v>
      </c>
      <c r="MY15" s="62">
        <f t="shared" si="36"/>
        <v>0</v>
      </c>
      <c r="MZ15" s="62">
        <f t="shared" si="36"/>
        <v>0</v>
      </c>
      <c r="NA15" s="62">
        <f>SUM(NA10:NA14)</f>
        <v>0</v>
      </c>
      <c r="NB15" s="62">
        <f t="shared" si="36"/>
        <v>0</v>
      </c>
      <c r="NC15" s="62">
        <f t="shared" si="36"/>
        <v>0</v>
      </c>
      <c r="ND15" s="62">
        <f t="shared" si="36"/>
        <v>0</v>
      </c>
    </row>
    <row r="16" spans="1:368" s="58" customFormat="1" x14ac:dyDescent="0.35">
      <c r="A16" s="61" t="s">
        <v>59</v>
      </c>
      <c r="C16" s="64"/>
      <c r="D16" s="62">
        <f>SUM(D17:D19)</f>
        <v>0</v>
      </c>
      <c r="E16" s="62">
        <f>E17+E23</f>
        <v>0</v>
      </c>
      <c r="F16" s="62">
        <f t="shared" ref="F16:BQ16" si="37">F17+F23</f>
        <v>0</v>
      </c>
      <c r="G16" s="62">
        <f t="shared" si="37"/>
        <v>0</v>
      </c>
      <c r="H16" s="62">
        <f t="shared" si="37"/>
        <v>0</v>
      </c>
      <c r="I16" s="62">
        <f t="shared" si="37"/>
        <v>0</v>
      </c>
      <c r="J16" s="62">
        <f t="shared" si="37"/>
        <v>0</v>
      </c>
      <c r="K16" s="62">
        <f t="shared" si="37"/>
        <v>0</v>
      </c>
      <c r="L16" s="62">
        <f t="shared" si="37"/>
        <v>0</v>
      </c>
      <c r="M16" s="62">
        <f t="shared" si="37"/>
        <v>0</v>
      </c>
      <c r="N16" s="62">
        <f t="shared" si="37"/>
        <v>0</v>
      </c>
      <c r="O16" s="62">
        <f t="shared" si="37"/>
        <v>0</v>
      </c>
      <c r="P16" s="62">
        <f t="shared" si="37"/>
        <v>0</v>
      </c>
      <c r="Q16" s="62">
        <f t="shared" si="37"/>
        <v>0</v>
      </c>
      <c r="R16" s="62">
        <f t="shared" si="37"/>
        <v>0</v>
      </c>
      <c r="S16" s="62">
        <f t="shared" si="37"/>
        <v>0</v>
      </c>
      <c r="T16" s="62">
        <f t="shared" si="37"/>
        <v>0</v>
      </c>
      <c r="U16" s="62">
        <f t="shared" si="37"/>
        <v>0</v>
      </c>
      <c r="V16" s="62">
        <f t="shared" si="37"/>
        <v>0</v>
      </c>
      <c r="W16" s="62">
        <f t="shared" si="37"/>
        <v>0</v>
      </c>
      <c r="X16" s="62">
        <f t="shared" si="37"/>
        <v>0</v>
      </c>
      <c r="Y16" s="62">
        <f t="shared" si="37"/>
        <v>0</v>
      </c>
      <c r="Z16" s="62">
        <f t="shared" si="37"/>
        <v>0</v>
      </c>
      <c r="AA16" s="62">
        <f t="shared" si="37"/>
        <v>0</v>
      </c>
      <c r="AB16" s="62">
        <f t="shared" si="37"/>
        <v>0</v>
      </c>
      <c r="AC16" s="62">
        <f t="shared" si="37"/>
        <v>0</v>
      </c>
      <c r="AD16" s="62">
        <f t="shared" si="37"/>
        <v>0</v>
      </c>
      <c r="AE16" s="62">
        <f t="shared" si="37"/>
        <v>0</v>
      </c>
      <c r="AF16" s="62">
        <f t="shared" si="37"/>
        <v>0</v>
      </c>
      <c r="AG16" s="62">
        <f t="shared" si="37"/>
        <v>0</v>
      </c>
      <c r="AH16" s="62">
        <f t="shared" si="37"/>
        <v>0</v>
      </c>
      <c r="AI16" s="62">
        <f t="shared" si="37"/>
        <v>0</v>
      </c>
      <c r="AJ16" s="62">
        <f t="shared" si="37"/>
        <v>0</v>
      </c>
      <c r="AK16" s="62">
        <f t="shared" si="37"/>
        <v>0</v>
      </c>
      <c r="AL16" s="62">
        <f t="shared" si="37"/>
        <v>0</v>
      </c>
      <c r="AM16" s="62">
        <f t="shared" si="37"/>
        <v>0</v>
      </c>
      <c r="AN16" s="62">
        <f t="shared" si="37"/>
        <v>0</v>
      </c>
      <c r="AO16" s="62">
        <f t="shared" si="37"/>
        <v>0</v>
      </c>
      <c r="AP16" s="62">
        <f t="shared" si="37"/>
        <v>0</v>
      </c>
      <c r="AQ16" s="62">
        <f t="shared" si="37"/>
        <v>0</v>
      </c>
      <c r="AR16" s="62">
        <f t="shared" si="37"/>
        <v>0</v>
      </c>
      <c r="AS16" s="62">
        <f t="shared" si="37"/>
        <v>0</v>
      </c>
      <c r="AT16" s="62">
        <f t="shared" si="37"/>
        <v>0</v>
      </c>
      <c r="AU16" s="62">
        <f t="shared" si="37"/>
        <v>0</v>
      </c>
      <c r="AV16" s="62">
        <f t="shared" si="37"/>
        <v>0</v>
      </c>
      <c r="AW16" s="62">
        <f t="shared" si="37"/>
        <v>0</v>
      </c>
      <c r="AX16" s="62">
        <f t="shared" si="37"/>
        <v>0</v>
      </c>
      <c r="AY16" s="62">
        <f t="shared" si="37"/>
        <v>0</v>
      </c>
      <c r="AZ16" s="62">
        <f t="shared" si="37"/>
        <v>0</v>
      </c>
      <c r="BA16" s="62">
        <f t="shared" si="37"/>
        <v>0</v>
      </c>
      <c r="BB16" s="62">
        <f t="shared" si="37"/>
        <v>0</v>
      </c>
      <c r="BC16" s="62">
        <f t="shared" si="37"/>
        <v>0</v>
      </c>
      <c r="BD16" s="62">
        <f t="shared" si="37"/>
        <v>0</v>
      </c>
      <c r="BE16" s="62">
        <f t="shared" si="37"/>
        <v>0</v>
      </c>
      <c r="BF16" s="62">
        <f t="shared" si="37"/>
        <v>0</v>
      </c>
      <c r="BG16" s="62">
        <f t="shared" si="37"/>
        <v>0</v>
      </c>
      <c r="BH16" s="62">
        <f t="shared" si="37"/>
        <v>0</v>
      </c>
      <c r="BI16" s="62">
        <f t="shared" si="37"/>
        <v>0</v>
      </c>
      <c r="BJ16" s="62">
        <f t="shared" si="37"/>
        <v>0</v>
      </c>
      <c r="BK16" s="62">
        <f t="shared" si="37"/>
        <v>0</v>
      </c>
      <c r="BL16" s="62">
        <f t="shared" si="37"/>
        <v>0</v>
      </c>
      <c r="BM16" s="62">
        <f t="shared" si="37"/>
        <v>0</v>
      </c>
      <c r="BN16" s="62">
        <f t="shared" si="37"/>
        <v>0</v>
      </c>
      <c r="BO16" s="62">
        <f t="shared" si="37"/>
        <v>0</v>
      </c>
      <c r="BP16" s="62">
        <f t="shared" si="37"/>
        <v>0</v>
      </c>
      <c r="BQ16" s="62">
        <f t="shared" si="37"/>
        <v>0</v>
      </c>
      <c r="BR16" s="62">
        <f t="shared" ref="BR16:EC16" si="38">BR17+BR23</f>
        <v>0</v>
      </c>
      <c r="BS16" s="62">
        <f t="shared" si="38"/>
        <v>0</v>
      </c>
      <c r="BT16" s="62">
        <f t="shared" si="38"/>
        <v>0</v>
      </c>
      <c r="BU16" s="62">
        <f t="shared" si="38"/>
        <v>0</v>
      </c>
      <c r="BV16" s="62">
        <f t="shared" si="38"/>
        <v>0</v>
      </c>
      <c r="BW16" s="62">
        <f t="shared" si="38"/>
        <v>0</v>
      </c>
      <c r="BX16" s="62">
        <f t="shared" si="38"/>
        <v>0</v>
      </c>
      <c r="BY16" s="62">
        <f t="shared" si="38"/>
        <v>0</v>
      </c>
      <c r="BZ16" s="62">
        <f t="shared" si="38"/>
        <v>0</v>
      </c>
      <c r="CA16" s="62">
        <f t="shared" si="38"/>
        <v>0</v>
      </c>
      <c r="CB16" s="62">
        <f t="shared" si="38"/>
        <v>0</v>
      </c>
      <c r="CC16" s="62">
        <f t="shared" si="38"/>
        <v>0</v>
      </c>
      <c r="CD16" s="62">
        <f t="shared" si="38"/>
        <v>0</v>
      </c>
      <c r="CE16" s="62">
        <f t="shared" si="38"/>
        <v>0</v>
      </c>
      <c r="CF16" s="62">
        <f t="shared" si="38"/>
        <v>0</v>
      </c>
      <c r="CG16" s="62">
        <f t="shared" si="38"/>
        <v>0</v>
      </c>
      <c r="CH16" s="62">
        <f t="shared" si="38"/>
        <v>0</v>
      </c>
      <c r="CI16" s="62">
        <f t="shared" si="38"/>
        <v>0</v>
      </c>
      <c r="CJ16" s="62">
        <f t="shared" si="38"/>
        <v>0</v>
      </c>
      <c r="CK16" s="62">
        <f t="shared" si="38"/>
        <v>0</v>
      </c>
      <c r="CL16" s="62">
        <f t="shared" si="38"/>
        <v>0</v>
      </c>
      <c r="CM16" s="62">
        <f t="shared" si="38"/>
        <v>0</v>
      </c>
      <c r="CN16" s="62">
        <f t="shared" si="38"/>
        <v>0</v>
      </c>
      <c r="CO16" s="62">
        <f t="shared" si="38"/>
        <v>0</v>
      </c>
      <c r="CP16" s="62">
        <f t="shared" si="38"/>
        <v>0</v>
      </c>
      <c r="CQ16" s="62">
        <f t="shared" si="38"/>
        <v>0</v>
      </c>
      <c r="CR16" s="62">
        <f t="shared" si="38"/>
        <v>0</v>
      </c>
      <c r="CS16" s="62">
        <f t="shared" si="38"/>
        <v>0</v>
      </c>
      <c r="CT16" s="62">
        <f t="shared" si="38"/>
        <v>0</v>
      </c>
      <c r="CU16" s="62">
        <f t="shared" si="38"/>
        <v>0</v>
      </c>
      <c r="CV16" s="62">
        <f t="shared" si="38"/>
        <v>0</v>
      </c>
      <c r="CW16" s="62">
        <f t="shared" si="38"/>
        <v>0</v>
      </c>
      <c r="CX16" s="62">
        <f t="shared" si="38"/>
        <v>0</v>
      </c>
      <c r="CY16" s="62">
        <f t="shared" si="38"/>
        <v>0</v>
      </c>
      <c r="CZ16" s="62">
        <f t="shared" si="38"/>
        <v>0</v>
      </c>
      <c r="DA16" s="62">
        <f t="shared" si="38"/>
        <v>0</v>
      </c>
      <c r="DB16" s="62">
        <f t="shared" si="38"/>
        <v>0</v>
      </c>
      <c r="DC16" s="62">
        <f t="shared" si="38"/>
        <v>0</v>
      </c>
      <c r="DD16" s="62">
        <f t="shared" si="38"/>
        <v>0</v>
      </c>
      <c r="DE16" s="62">
        <f t="shared" si="38"/>
        <v>0</v>
      </c>
      <c r="DF16" s="62">
        <f t="shared" si="38"/>
        <v>0</v>
      </c>
      <c r="DG16" s="62">
        <f t="shared" si="38"/>
        <v>0</v>
      </c>
      <c r="DH16" s="62">
        <f t="shared" si="38"/>
        <v>0</v>
      </c>
      <c r="DI16" s="62">
        <f t="shared" si="38"/>
        <v>0</v>
      </c>
      <c r="DJ16" s="62">
        <f t="shared" si="38"/>
        <v>0</v>
      </c>
      <c r="DK16" s="62">
        <f t="shared" si="38"/>
        <v>0</v>
      </c>
      <c r="DL16" s="62">
        <f t="shared" si="38"/>
        <v>0</v>
      </c>
      <c r="DM16" s="62">
        <f t="shared" si="38"/>
        <v>0</v>
      </c>
      <c r="DN16" s="62">
        <f t="shared" si="38"/>
        <v>0</v>
      </c>
      <c r="DO16" s="62">
        <f t="shared" si="38"/>
        <v>0</v>
      </c>
      <c r="DP16" s="62">
        <f t="shared" si="38"/>
        <v>0</v>
      </c>
      <c r="DQ16" s="62">
        <f t="shared" si="38"/>
        <v>0</v>
      </c>
      <c r="DR16" s="62">
        <f t="shared" si="38"/>
        <v>0</v>
      </c>
      <c r="DS16" s="62">
        <f t="shared" si="38"/>
        <v>0</v>
      </c>
      <c r="DT16" s="62">
        <f t="shared" si="38"/>
        <v>0</v>
      </c>
      <c r="DU16" s="62">
        <f t="shared" si="38"/>
        <v>0</v>
      </c>
      <c r="DV16" s="62">
        <f t="shared" si="38"/>
        <v>0</v>
      </c>
      <c r="DW16" s="62">
        <f t="shared" si="38"/>
        <v>0</v>
      </c>
      <c r="DX16" s="62">
        <f t="shared" si="38"/>
        <v>0</v>
      </c>
      <c r="DY16" s="62">
        <f t="shared" si="38"/>
        <v>0</v>
      </c>
      <c r="DZ16" s="62">
        <f t="shared" si="38"/>
        <v>0</v>
      </c>
      <c r="EA16" s="62">
        <f t="shared" si="38"/>
        <v>0</v>
      </c>
      <c r="EB16" s="62">
        <f t="shared" si="38"/>
        <v>0</v>
      </c>
      <c r="EC16" s="62">
        <f t="shared" si="38"/>
        <v>0</v>
      </c>
      <c r="ED16" s="62">
        <f t="shared" ref="ED16:GO16" si="39">ED17+ED23</f>
        <v>0</v>
      </c>
      <c r="EE16" s="62">
        <f t="shared" si="39"/>
        <v>0</v>
      </c>
      <c r="EF16" s="62">
        <f t="shared" si="39"/>
        <v>0</v>
      </c>
      <c r="EG16" s="62">
        <f t="shared" si="39"/>
        <v>0</v>
      </c>
      <c r="EH16" s="62">
        <f t="shared" si="39"/>
        <v>0</v>
      </c>
      <c r="EI16" s="62">
        <f t="shared" si="39"/>
        <v>0</v>
      </c>
      <c r="EJ16" s="62">
        <f t="shared" si="39"/>
        <v>0</v>
      </c>
      <c r="EK16" s="62">
        <f t="shared" si="39"/>
        <v>0</v>
      </c>
      <c r="EL16" s="62">
        <f t="shared" si="39"/>
        <v>0</v>
      </c>
      <c r="EM16" s="62">
        <f t="shared" si="39"/>
        <v>0</v>
      </c>
      <c r="EN16" s="62">
        <f t="shared" si="39"/>
        <v>0</v>
      </c>
      <c r="EO16" s="62">
        <f t="shared" si="39"/>
        <v>0</v>
      </c>
      <c r="EP16" s="62">
        <f t="shared" si="39"/>
        <v>0</v>
      </c>
      <c r="EQ16" s="62">
        <f t="shared" si="39"/>
        <v>0</v>
      </c>
      <c r="ER16" s="62">
        <f t="shared" si="39"/>
        <v>0</v>
      </c>
      <c r="ES16" s="62">
        <f t="shared" si="39"/>
        <v>0</v>
      </c>
      <c r="ET16" s="62">
        <f t="shared" si="39"/>
        <v>0</v>
      </c>
      <c r="EU16" s="62">
        <f t="shared" si="39"/>
        <v>0</v>
      </c>
      <c r="EV16" s="62">
        <f t="shared" si="39"/>
        <v>0</v>
      </c>
      <c r="EW16" s="62">
        <f t="shared" si="39"/>
        <v>0</v>
      </c>
      <c r="EX16" s="62">
        <f t="shared" si="39"/>
        <v>0</v>
      </c>
      <c r="EY16" s="62">
        <f t="shared" si="39"/>
        <v>0</v>
      </c>
      <c r="EZ16" s="62">
        <f t="shared" si="39"/>
        <v>0</v>
      </c>
      <c r="FA16" s="62">
        <f t="shared" si="39"/>
        <v>0</v>
      </c>
      <c r="FB16" s="62">
        <f t="shared" si="39"/>
        <v>0</v>
      </c>
      <c r="FC16" s="62">
        <f t="shared" si="39"/>
        <v>0</v>
      </c>
      <c r="FD16" s="62">
        <f t="shared" si="39"/>
        <v>0</v>
      </c>
      <c r="FE16" s="62">
        <f t="shared" si="39"/>
        <v>0</v>
      </c>
      <c r="FF16" s="62">
        <f t="shared" si="39"/>
        <v>0</v>
      </c>
      <c r="FG16" s="62">
        <f t="shared" si="39"/>
        <v>0</v>
      </c>
      <c r="FH16" s="62">
        <f t="shared" si="39"/>
        <v>0</v>
      </c>
      <c r="FI16" s="62">
        <f t="shared" si="39"/>
        <v>0</v>
      </c>
      <c r="FJ16" s="62">
        <f t="shared" si="39"/>
        <v>0</v>
      </c>
      <c r="FK16" s="62">
        <f t="shared" si="39"/>
        <v>0</v>
      </c>
      <c r="FL16" s="62">
        <f t="shared" si="39"/>
        <v>0</v>
      </c>
      <c r="FM16" s="62">
        <f t="shared" si="39"/>
        <v>0</v>
      </c>
      <c r="FN16" s="62">
        <f t="shared" si="39"/>
        <v>0</v>
      </c>
      <c r="FO16" s="62">
        <f t="shared" si="39"/>
        <v>0</v>
      </c>
      <c r="FP16" s="62">
        <f t="shared" si="39"/>
        <v>0</v>
      </c>
      <c r="FQ16" s="62">
        <f t="shared" si="39"/>
        <v>0</v>
      </c>
      <c r="FR16" s="62">
        <f t="shared" si="39"/>
        <v>0</v>
      </c>
      <c r="FS16" s="62">
        <f t="shared" si="39"/>
        <v>0</v>
      </c>
      <c r="FT16" s="62">
        <f t="shared" si="39"/>
        <v>0</v>
      </c>
      <c r="FU16" s="62">
        <f t="shared" si="39"/>
        <v>0</v>
      </c>
      <c r="FV16" s="62">
        <f t="shared" si="39"/>
        <v>0</v>
      </c>
      <c r="FW16" s="62">
        <f t="shared" si="39"/>
        <v>0</v>
      </c>
      <c r="FX16" s="62">
        <f t="shared" si="39"/>
        <v>0</v>
      </c>
      <c r="FY16" s="62">
        <f t="shared" si="39"/>
        <v>0</v>
      </c>
      <c r="FZ16" s="62">
        <f t="shared" si="39"/>
        <v>0</v>
      </c>
      <c r="GA16" s="62">
        <f t="shared" si="39"/>
        <v>0</v>
      </c>
      <c r="GB16" s="62">
        <f t="shared" si="39"/>
        <v>0</v>
      </c>
      <c r="GC16" s="62">
        <f t="shared" si="39"/>
        <v>0</v>
      </c>
      <c r="GD16" s="62">
        <f t="shared" si="39"/>
        <v>0</v>
      </c>
      <c r="GE16" s="62">
        <f t="shared" si="39"/>
        <v>0</v>
      </c>
      <c r="GF16" s="62">
        <f t="shared" si="39"/>
        <v>0</v>
      </c>
      <c r="GG16" s="62">
        <f t="shared" si="39"/>
        <v>0</v>
      </c>
      <c r="GH16" s="62">
        <f t="shared" si="39"/>
        <v>0</v>
      </c>
      <c r="GI16" s="62">
        <f t="shared" si="39"/>
        <v>0</v>
      </c>
      <c r="GJ16" s="62">
        <f t="shared" si="39"/>
        <v>0</v>
      </c>
      <c r="GK16" s="62">
        <f t="shared" si="39"/>
        <v>0</v>
      </c>
      <c r="GL16" s="62">
        <f t="shared" si="39"/>
        <v>0</v>
      </c>
      <c r="GM16" s="62">
        <f t="shared" si="39"/>
        <v>0</v>
      </c>
      <c r="GN16" s="62">
        <f t="shared" si="39"/>
        <v>0</v>
      </c>
      <c r="GO16" s="62">
        <f t="shared" si="39"/>
        <v>0</v>
      </c>
      <c r="GP16" s="62">
        <f t="shared" ref="GP16:JA16" si="40">GP17+GP23</f>
        <v>0</v>
      </c>
      <c r="GQ16" s="62">
        <f t="shared" si="40"/>
        <v>0</v>
      </c>
      <c r="GR16" s="62">
        <f t="shared" si="40"/>
        <v>0</v>
      </c>
      <c r="GS16" s="62">
        <f t="shared" si="40"/>
        <v>0</v>
      </c>
      <c r="GT16" s="62">
        <f t="shared" si="40"/>
        <v>0</v>
      </c>
      <c r="GU16" s="62">
        <f t="shared" si="40"/>
        <v>0</v>
      </c>
      <c r="GV16" s="62">
        <f t="shared" si="40"/>
        <v>0</v>
      </c>
      <c r="GW16" s="62">
        <f t="shared" si="40"/>
        <v>0</v>
      </c>
      <c r="GX16" s="62">
        <f t="shared" si="40"/>
        <v>0</v>
      </c>
      <c r="GY16" s="62">
        <f t="shared" si="40"/>
        <v>0</v>
      </c>
      <c r="GZ16" s="62">
        <f t="shared" si="40"/>
        <v>0</v>
      </c>
      <c r="HA16" s="62">
        <f t="shared" si="40"/>
        <v>0</v>
      </c>
      <c r="HB16" s="62">
        <f t="shared" si="40"/>
        <v>0</v>
      </c>
      <c r="HC16" s="62">
        <f t="shared" si="40"/>
        <v>0</v>
      </c>
      <c r="HD16" s="62">
        <f t="shared" si="40"/>
        <v>0</v>
      </c>
      <c r="HE16" s="62">
        <f t="shared" si="40"/>
        <v>0</v>
      </c>
      <c r="HF16" s="62">
        <f t="shared" si="40"/>
        <v>0</v>
      </c>
      <c r="HG16" s="62">
        <f t="shared" si="40"/>
        <v>0</v>
      </c>
      <c r="HH16" s="62">
        <f t="shared" si="40"/>
        <v>0</v>
      </c>
      <c r="HI16" s="62">
        <f t="shared" si="40"/>
        <v>0</v>
      </c>
      <c r="HJ16" s="62">
        <f t="shared" si="40"/>
        <v>0</v>
      </c>
      <c r="HK16" s="62">
        <f t="shared" si="40"/>
        <v>0</v>
      </c>
      <c r="HL16" s="62">
        <f t="shared" si="40"/>
        <v>0</v>
      </c>
      <c r="HM16" s="62">
        <f t="shared" si="40"/>
        <v>0</v>
      </c>
      <c r="HN16" s="62">
        <f t="shared" si="40"/>
        <v>0</v>
      </c>
      <c r="HO16" s="62">
        <f t="shared" si="40"/>
        <v>0</v>
      </c>
      <c r="HP16" s="62">
        <f t="shared" si="40"/>
        <v>0</v>
      </c>
      <c r="HQ16" s="62">
        <f t="shared" si="40"/>
        <v>0</v>
      </c>
      <c r="HR16" s="62">
        <f t="shared" si="40"/>
        <v>0</v>
      </c>
      <c r="HS16" s="62">
        <f t="shared" si="40"/>
        <v>0</v>
      </c>
      <c r="HT16" s="62">
        <f t="shared" si="40"/>
        <v>0</v>
      </c>
      <c r="HU16" s="62">
        <f t="shared" si="40"/>
        <v>0</v>
      </c>
      <c r="HV16" s="62">
        <f t="shared" si="40"/>
        <v>0</v>
      </c>
      <c r="HW16" s="62">
        <f t="shared" si="40"/>
        <v>0</v>
      </c>
      <c r="HX16" s="62">
        <f t="shared" si="40"/>
        <v>0</v>
      </c>
      <c r="HY16" s="62">
        <f t="shared" si="40"/>
        <v>0</v>
      </c>
      <c r="HZ16" s="62">
        <f t="shared" si="40"/>
        <v>0</v>
      </c>
      <c r="IA16" s="62">
        <f t="shared" si="40"/>
        <v>0</v>
      </c>
      <c r="IB16" s="62">
        <f t="shared" si="40"/>
        <v>0</v>
      </c>
      <c r="IC16" s="62">
        <f t="shared" si="40"/>
        <v>0</v>
      </c>
      <c r="ID16" s="62">
        <f t="shared" si="40"/>
        <v>0</v>
      </c>
      <c r="IE16" s="62">
        <f t="shared" si="40"/>
        <v>0</v>
      </c>
      <c r="IF16" s="62">
        <f t="shared" si="40"/>
        <v>0</v>
      </c>
      <c r="IG16" s="62">
        <f t="shared" si="40"/>
        <v>0</v>
      </c>
      <c r="IH16" s="62">
        <f t="shared" si="40"/>
        <v>0</v>
      </c>
      <c r="II16" s="62">
        <f t="shared" si="40"/>
        <v>0</v>
      </c>
      <c r="IJ16" s="62">
        <f t="shared" si="40"/>
        <v>0</v>
      </c>
      <c r="IK16" s="62">
        <f t="shared" si="40"/>
        <v>0</v>
      </c>
      <c r="IL16" s="62">
        <f t="shared" si="40"/>
        <v>0</v>
      </c>
      <c r="IM16" s="62">
        <f t="shared" si="40"/>
        <v>0</v>
      </c>
      <c r="IN16" s="62">
        <f t="shared" si="40"/>
        <v>0</v>
      </c>
      <c r="IO16" s="62">
        <f t="shared" si="40"/>
        <v>0</v>
      </c>
      <c r="IP16" s="62">
        <f t="shared" si="40"/>
        <v>0</v>
      </c>
      <c r="IQ16" s="62">
        <f t="shared" si="40"/>
        <v>0</v>
      </c>
      <c r="IR16" s="62">
        <f t="shared" si="40"/>
        <v>0</v>
      </c>
      <c r="IS16" s="62">
        <f t="shared" si="40"/>
        <v>0</v>
      </c>
      <c r="IT16" s="62">
        <f t="shared" si="40"/>
        <v>0</v>
      </c>
      <c r="IU16" s="62">
        <f t="shared" si="40"/>
        <v>0</v>
      </c>
      <c r="IV16" s="62">
        <f t="shared" si="40"/>
        <v>0</v>
      </c>
      <c r="IW16" s="62">
        <f t="shared" si="40"/>
        <v>0</v>
      </c>
      <c r="IX16" s="62">
        <f t="shared" si="40"/>
        <v>0</v>
      </c>
      <c r="IY16" s="62">
        <f t="shared" si="40"/>
        <v>0</v>
      </c>
      <c r="IZ16" s="62">
        <f t="shared" si="40"/>
        <v>0</v>
      </c>
      <c r="JA16" s="62">
        <f t="shared" si="40"/>
        <v>0</v>
      </c>
      <c r="JB16" s="62">
        <f t="shared" ref="JB16:LM16" si="41">JB17+JB23</f>
        <v>0</v>
      </c>
      <c r="JC16" s="62">
        <f t="shared" si="41"/>
        <v>0</v>
      </c>
      <c r="JD16" s="62">
        <f t="shared" si="41"/>
        <v>0</v>
      </c>
      <c r="JE16" s="62">
        <f t="shared" si="41"/>
        <v>0</v>
      </c>
      <c r="JF16" s="62">
        <f t="shared" si="41"/>
        <v>0</v>
      </c>
      <c r="JG16" s="62">
        <f t="shared" si="41"/>
        <v>0</v>
      </c>
      <c r="JH16" s="62">
        <f t="shared" si="41"/>
        <v>0</v>
      </c>
      <c r="JI16" s="62">
        <f t="shared" si="41"/>
        <v>0</v>
      </c>
      <c r="JJ16" s="62">
        <f t="shared" si="41"/>
        <v>0</v>
      </c>
      <c r="JK16" s="62">
        <f t="shared" si="41"/>
        <v>0</v>
      </c>
      <c r="JL16" s="62">
        <f t="shared" si="41"/>
        <v>0</v>
      </c>
      <c r="JM16" s="62">
        <f t="shared" si="41"/>
        <v>0</v>
      </c>
      <c r="JN16" s="62">
        <f t="shared" si="41"/>
        <v>0</v>
      </c>
      <c r="JO16" s="62">
        <f t="shared" si="41"/>
        <v>0</v>
      </c>
      <c r="JP16" s="62">
        <f t="shared" si="41"/>
        <v>0</v>
      </c>
      <c r="JQ16" s="62">
        <f t="shared" si="41"/>
        <v>0</v>
      </c>
      <c r="JR16" s="62">
        <f t="shared" si="41"/>
        <v>0</v>
      </c>
      <c r="JS16" s="62">
        <f t="shared" si="41"/>
        <v>0</v>
      </c>
      <c r="JT16" s="62">
        <f t="shared" si="41"/>
        <v>0</v>
      </c>
      <c r="JU16" s="62">
        <f t="shared" si="41"/>
        <v>0</v>
      </c>
      <c r="JV16" s="62">
        <f t="shared" si="41"/>
        <v>0</v>
      </c>
      <c r="JW16" s="62">
        <f t="shared" si="41"/>
        <v>0</v>
      </c>
      <c r="JX16" s="62">
        <f t="shared" si="41"/>
        <v>0</v>
      </c>
      <c r="JY16" s="62">
        <f t="shared" si="41"/>
        <v>0</v>
      </c>
      <c r="JZ16" s="62">
        <f t="shared" si="41"/>
        <v>0</v>
      </c>
      <c r="KA16" s="62">
        <f t="shared" si="41"/>
        <v>0</v>
      </c>
      <c r="KB16" s="62">
        <f t="shared" si="41"/>
        <v>0</v>
      </c>
      <c r="KC16" s="62">
        <f t="shared" si="41"/>
        <v>0</v>
      </c>
      <c r="KD16" s="62">
        <f t="shared" si="41"/>
        <v>0</v>
      </c>
      <c r="KE16" s="62">
        <f t="shared" si="41"/>
        <v>0</v>
      </c>
      <c r="KF16" s="62">
        <f t="shared" si="41"/>
        <v>0</v>
      </c>
      <c r="KG16" s="62">
        <f t="shared" si="41"/>
        <v>0</v>
      </c>
      <c r="KH16" s="62">
        <f t="shared" si="41"/>
        <v>0</v>
      </c>
      <c r="KI16" s="62">
        <f t="shared" si="41"/>
        <v>0</v>
      </c>
      <c r="KJ16" s="62">
        <f t="shared" si="41"/>
        <v>0</v>
      </c>
      <c r="KK16" s="62">
        <f t="shared" si="41"/>
        <v>0</v>
      </c>
      <c r="KL16" s="62">
        <f t="shared" si="41"/>
        <v>0</v>
      </c>
      <c r="KM16" s="62">
        <f t="shared" si="41"/>
        <v>0</v>
      </c>
      <c r="KN16" s="62">
        <f t="shared" si="41"/>
        <v>0</v>
      </c>
      <c r="KO16" s="62">
        <f t="shared" si="41"/>
        <v>0</v>
      </c>
      <c r="KP16" s="62">
        <f t="shared" si="41"/>
        <v>0</v>
      </c>
      <c r="KQ16" s="62">
        <f t="shared" si="41"/>
        <v>0</v>
      </c>
      <c r="KR16" s="62">
        <f t="shared" si="41"/>
        <v>0</v>
      </c>
      <c r="KS16" s="62">
        <f t="shared" si="41"/>
        <v>0</v>
      </c>
      <c r="KT16" s="62">
        <f t="shared" si="41"/>
        <v>0</v>
      </c>
      <c r="KU16" s="62">
        <f t="shared" si="41"/>
        <v>0</v>
      </c>
      <c r="KV16" s="62">
        <f t="shared" si="41"/>
        <v>0</v>
      </c>
      <c r="KW16" s="62">
        <f t="shared" si="41"/>
        <v>0</v>
      </c>
      <c r="KX16" s="62">
        <f t="shared" si="41"/>
        <v>0</v>
      </c>
      <c r="KY16" s="62">
        <f t="shared" si="41"/>
        <v>0</v>
      </c>
      <c r="KZ16" s="62">
        <f t="shared" si="41"/>
        <v>0</v>
      </c>
      <c r="LA16" s="62">
        <f t="shared" si="41"/>
        <v>0</v>
      </c>
      <c r="LB16" s="62">
        <f t="shared" si="41"/>
        <v>0</v>
      </c>
      <c r="LC16" s="62">
        <f t="shared" si="41"/>
        <v>0</v>
      </c>
      <c r="LD16" s="62">
        <f t="shared" si="41"/>
        <v>0</v>
      </c>
      <c r="LE16" s="62">
        <f t="shared" si="41"/>
        <v>0</v>
      </c>
      <c r="LF16" s="62">
        <f t="shared" si="41"/>
        <v>0</v>
      </c>
      <c r="LG16" s="62">
        <f t="shared" si="41"/>
        <v>0</v>
      </c>
      <c r="LH16" s="62">
        <f t="shared" si="41"/>
        <v>0</v>
      </c>
      <c r="LI16" s="62">
        <f t="shared" si="41"/>
        <v>0</v>
      </c>
      <c r="LJ16" s="62">
        <f t="shared" si="41"/>
        <v>0</v>
      </c>
      <c r="LK16" s="62">
        <f t="shared" si="41"/>
        <v>0</v>
      </c>
      <c r="LL16" s="62">
        <f t="shared" si="41"/>
        <v>0</v>
      </c>
      <c r="LM16" s="62">
        <f t="shared" si="41"/>
        <v>0</v>
      </c>
      <c r="LN16" s="62">
        <f t="shared" ref="LN16:ND16" si="42">LN17+LN23</f>
        <v>0</v>
      </c>
      <c r="LO16" s="62">
        <f t="shared" si="42"/>
        <v>0</v>
      </c>
      <c r="LP16" s="62">
        <f t="shared" si="42"/>
        <v>0</v>
      </c>
      <c r="LQ16" s="62">
        <f t="shared" si="42"/>
        <v>0</v>
      </c>
      <c r="LR16" s="62">
        <f t="shared" si="42"/>
        <v>0</v>
      </c>
      <c r="LS16" s="62">
        <f t="shared" si="42"/>
        <v>0</v>
      </c>
      <c r="LT16" s="62">
        <f t="shared" si="42"/>
        <v>0</v>
      </c>
      <c r="LU16" s="62">
        <f t="shared" si="42"/>
        <v>0</v>
      </c>
      <c r="LV16" s="62">
        <f t="shared" si="42"/>
        <v>0</v>
      </c>
      <c r="LW16" s="62">
        <f t="shared" si="42"/>
        <v>0</v>
      </c>
      <c r="LX16" s="62">
        <f t="shared" si="42"/>
        <v>0</v>
      </c>
      <c r="LY16" s="62">
        <f t="shared" si="42"/>
        <v>0</v>
      </c>
      <c r="LZ16" s="62">
        <f t="shared" si="42"/>
        <v>0</v>
      </c>
      <c r="MA16" s="62">
        <f t="shared" si="42"/>
        <v>0</v>
      </c>
      <c r="MB16" s="62">
        <f t="shared" si="42"/>
        <v>0</v>
      </c>
      <c r="MC16" s="62">
        <f t="shared" si="42"/>
        <v>0</v>
      </c>
      <c r="MD16" s="62">
        <f t="shared" si="42"/>
        <v>0</v>
      </c>
      <c r="ME16" s="62">
        <f t="shared" si="42"/>
        <v>0</v>
      </c>
      <c r="MF16" s="62">
        <f t="shared" si="42"/>
        <v>0</v>
      </c>
      <c r="MG16" s="62">
        <f t="shared" si="42"/>
        <v>0</v>
      </c>
      <c r="MH16" s="62">
        <f t="shared" si="42"/>
        <v>0</v>
      </c>
      <c r="MI16" s="62">
        <f t="shared" si="42"/>
        <v>0</v>
      </c>
      <c r="MJ16" s="62">
        <f t="shared" si="42"/>
        <v>0</v>
      </c>
      <c r="MK16" s="62">
        <f t="shared" si="42"/>
        <v>0</v>
      </c>
      <c r="ML16" s="62">
        <f t="shared" si="42"/>
        <v>0</v>
      </c>
      <c r="MM16" s="62">
        <f t="shared" si="42"/>
        <v>0</v>
      </c>
      <c r="MN16" s="62">
        <f t="shared" si="42"/>
        <v>0</v>
      </c>
      <c r="MO16" s="62">
        <f t="shared" si="42"/>
        <v>0</v>
      </c>
      <c r="MP16" s="62">
        <f t="shared" si="42"/>
        <v>0</v>
      </c>
      <c r="MQ16" s="62">
        <f t="shared" si="42"/>
        <v>0</v>
      </c>
      <c r="MR16" s="62">
        <f t="shared" si="42"/>
        <v>0</v>
      </c>
      <c r="MS16" s="62">
        <f t="shared" si="42"/>
        <v>0</v>
      </c>
      <c r="MT16" s="62">
        <f t="shared" si="42"/>
        <v>0</v>
      </c>
      <c r="MU16" s="62">
        <f t="shared" si="42"/>
        <v>0</v>
      </c>
      <c r="MV16" s="62">
        <f t="shared" si="42"/>
        <v>0</v>
      </c>
      <c r="MW16" s="62">
        <f t="shared" si="42"/>
        <v>0</v>
      </c>
      <c r="MX16" s="62">
        <f t="shared" si="42"/>
        <v>0</v>
      </c>
      <c r="MY16" s="62">
        <f t="shared" si="42"/>
        <v>0</v>
      </c>
      <c r="MZ16" s="62">
        <f t="shared" si="42"/>
        <v>0</v>
      </c>
      <c r="NA16" s="62">
        <f t="shared" si="42"/>
        <v>0</v>
      </c>
      <c r="NB16" s="62">
        <f t="shared" si="42"/>
        <v>0</v>
      </c>
      <c r="NC16" s="62">
        <f t="shared" si="42"/>
        <v>0</v>
      </c>
      <c r="ND16" s="62">
        <f t="shared" si="42"/>
        <v>0</v>
      </c>
    </row>
    <row r="17" spans="1:368" s="58" customFormat="1" x14ac:dyDescent="0.35">
      <c r="A17" s="65" t="s">
        <v>0</v>
      </c>
      <c r="D17" s="62"/>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c r="IW17" s="63"/>
      <c r="IX17" s="63"/>
      <c r="IY17" s="63"/>
      <c r="IZ17" s="63"/>
      <c r="JA17" s="63"/>
      <c r="JB17" s="63"/>
      <c r="JC17" s="63"/>
      <c r="JD17" s="63"/>
      <c r="JE17" s="63"/>
      <c r="JF17" s="63"/>
      <c r="JG17" s="63"/>
      <c r="JH17" s="63"/>
      <c r="JI17" s="63"/>
      <c r="JJ17" s="63"/>
      <c r="JK17" s="63"/>
      <c r="JL17" s="63"/>
      <c r="JM17" s="63"/>
      <c r="JN17" s="63"/>
      <c r="JO17" s="63"/>
      <c r="JP17" s="63"/>
      <c r="JQ17" s="63"/>
      <c r="JR17" s="63"/>
      <c r="JS17" s="63"/>
      <c r="JT17" s="63"/>
      <c r="JU17" s="63"/>
      <c r="JV17" s="63"/>
      <c r="JW17" s="63"/>
      <c r="JX17" s="63"/>
      <c r="JY17" s="63"/>
      <c r="JZ17" s="63"/>
      <c r="KA17" s="63"/>
      <c r="KB17" s="63"/>
      <c r="KC17" s="63"/>
      <c r="KD17" s="63"/>
      <c r="KE17" s="63"/>
      <c r="KF17" s="63"/>
      <c r="KG17" s="63"/>
      <c r="KH17" s="63"/>
      <c r="KI17" s="63"/>
      <c r="KJ17" s="63"/>
      <c r="KK17" s="63"/>
      <c r="KL17" s="63"/>
      <c r="KM17" s="63"/>
      <c r="KN17" s="63"/>
      <c r="KO17" s="63"/>
      <c r="KP17" s="63"/>
      <c r="KQ17" s="63"/>
      <c r="KR17" s="63"/>
      <c r="KS17" s="63"/>
      <c r="KT17" s="63"/>
      <c r="KU17" s="63"/>
      <c r="KV17" s="63"/>
      <c r="KW17" s="63"/>
      <c r="KX17" s="63"/>
      <c r="KY17" s="63"/>
      <c r="KZ17" s="63"/>
      <c r="LA17" s="63"/>
      <c r="LB17" s="63"/>
      <c r="LC17" s="63"/>
      <c r="LD17" s="63"/>
      <c r="LE17" s="63"/>
      <c r="LF17" s="63"/>
      <c r="LG17" s="63"/>
      <c r="LH17" s="63"/>
      <c r="LI17" s="63"/>
      <c r="LJ17" s="63"/>
      <c r="LK17" s="63"/>
      <c r="LL17" s="63"/>
      <c r="LM17" s="63"/>
      <c r="LN17" s="63"/>
      <c r="LO17" s="63"/>
      <c r="LP17" s="63"/>
      <c r="LQ17" s="63"/>
      <c r="LR17" s="63"/>
      <c r="LS17" s="63"/>
      <c r="LT17" s="63"/>
      <c r="LU17" s="63"/>
      <c r="LV17" s="63"/>
      <c r="LW17" s="63"/>
      <c r="LX17" s="63"/>
      <c r="LY17" s="63"/>
      <c r="LZ17" s="63"/>
      <c r="MA17" s="63"/>
      <c r="MB17" s="63"/>
      <c r="MC17" s="63"/>
      <c r="MD17" s="63"/>
      <c r="ME17" s="63"/>
      <c r="MF17" s="63"/>
      <c r="MG17" s="63"/>
      <c r="MH17" s="63"/>
      <c r="MI17" s="63"/>
      <c r="MJ17" s="63"/>
      <c r="MK17" s="63"/>
      <c r="ML17" s="63"/>
      <c r="MM17" s="63"/>
      <c r="MN17" s="63"/>
      <c r="MO17" s="63"/>
      <c r="MP17" s="63"/>
      <c r="MQ17" s="63"/>
      <c r="MR17" s="63"/>
      <c r="MS17" s="63"/>
      <c r="MT17" s="63"/>
      <c r="MU17" s="63"/>
      <c r="MV17" s="63"/>
      <c r="MW17" s="63"/>
      <c r="MX17" s="63"/>
      <c r="MY17" s="63"/>
      <c r="MZ17" s="63"/>
      <c r="NA17" s="63"/>
      <c r="NB17" s="63"/>
      <c r="NC17" s="63"/>
      <c r="ND17" s="63"/>
    </row>
    <row r="18" spans="1:368" s="58" customFormat="1" x14ac:dyDescent="0.35">
      <c r="A18" s="65" t="s">
        <v>1</v>
      </c>
      <c r="D18" s="62"/>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c r="DE18" s="63"/>
      <c r="DF18" s="63"/>
      <c r="DG18" s="63"/>
      <c r="DH18" s="63"/>
      <c r="DI18" s="63"/>
      <c r="DJ18" s="63"/>
      <c r="DK18" s="63"/>
      <c r="DL18" s="63"/>
      <c r="DM18" s="63"/>
      <c r="DN18" s="63"/>
      <c r="DO18" s="63"/>
      <c r="DP18" s="63"/>
      <c r="DQ18" s="63"/>
      <c r="DR18" s="63"/>
      <c r="DS18" s="63"/>
      <c r="DT18" s="63"/>
      <c r="DU18" s="63"/>
      <c r="DV18" s="63"/>
      <c r="DW18" s="63"/>
      <c r="DX18" s="63"/>
      <c r="DY18" s="63"/>
      <c r="DZ18" s="63"/>
      <c r="EA18" s="63"/>
      <c r="EB18" s="63"/>
      <c r="EC18" s="63"/>
      <c r="ED18" s="63"/>
      <c r="EE18" s="63"/>
      <c r="EF18" s="63"/>
      <c r="EG18" s="63"/>
      <c r="EH18" s="63"/>
      <c r="EI18" s="63"/>
      <c r="EJ18" s="63"/>
      <c r="EK18" s="63"/>
      <c r="EL18" s="63"/>
      <c r="EM18" s="63"/>
      <c r="EN18" s="63"/>
      <c r="EO18" s="63"/>
      <c r="EP18" s="63"/>
      <c r="EQ18" s="63"/>
      <c r="ER18" s="63"/>
      <c r="ES18" s="63"/>
      <c r="ET18" s="63"/>
      <c r="EU18" s="63"/>
      <c r="EV18" s="63"/>
      <c r="EW18" s="63"/>
      <c r="EX18" s="63"/>
      <c r="EY18" s="63"/>
      <c r="EZ18" s="63"/>
      <c r="FA18" s="63"/>
      <c r="FB18" s="63"/>
      <c r="FC18" s="63"/>
      <c r="FD18" s="63"/>
      <c r="FE18" s="63"/>
      <c r="FF18" s="63"/>
      <c r="FG18" s="63"/>
      <c r="FH18" s="63"/>
      <c r="FI18" s="63"/>
      <c r="FJ18" s="63"/>
      <c r="FK18" s="63"/>
      <c r="FL18" s="63"/>
      <c r="FM18" s="63"/>
      <c r="FN18" s="63"/>
      <c r="FO18" s="63"/>
      <c r="FP18" s="63"/>
      <c r="FQ18" s="63"/>
      <c r="FR18" s="63"/>
      <c r="FS18" s="63"/>
      <c r="FT18" s="63"/>
      <c r="FU18" s="63"/>
      <c r="FV18" s="63"/>
      <c r="FW18" s="63"/>
      <c r="FX18" s="63"/>
      <c r="FY18" s="63"/>
      <c r="FZ18" s="63"/>
      <c r="GA18" s="63"/>
      <c r="GB18" s="63"/>
      <c r="GC18" s="63"/>
      <c r="GD18" s="63"/>
      <c r="GE18" s="63"/>
      <c r="GF18" s="63"/>
      <c r="GG18" s="63"/>
      <c r="GH18" s="63"/>
      <c r="GI18" s="63"/>
      <c r="GJ18" s="63"/>
      <c r="GK18" s="63"/>
      <c r="GL18" s="63"/>
      <c r="GM18" s="63"/>
      <c r="GN18" s="63"/>
      <c r="GO18" s="63"/>
      <c r="GP18" s="63"/>
      <c r="GQ18" s="63"/>
      <c r="GR18" s="63"/>
      <c r="GS18" s="63"/>
      <c r="GT18" s="63"/>
      <c r="GU18" s="63"/>
      <c r="GV18" s="63"/>
      <c r="GW18" s="63"/>
      <c r="GX18" s="63"/>
      <c r="GY18" s="63"/>
      <c r="GZ18" s="63"/>
      <c r="HA18" s="63"/>
      <c r="HB18" s="63"/>
      <c r="HC18" s="63"/>
      <c r="HD18" s="63"/>
      <c r="HE18" s="63"/>
      <c r="HF18" s="63"/>
      <c r="HG18" s="63"/>
      <c r="HH18" s="63"/>
      <c r="HI18" s="63"/>
      <c r="HJ18" s="63"/>
      <c r="HK18" s="63"/>
      <c r="HL18" s="63"/>
      <c r="HM18" s="63"/>
      <c r="HN18" s="63"/>
      <c r="HO18" s="63"/>
      <c r="HP18" s="63"/>
      <c r="HQ18" s="63"/>
      <c r="HR18" s="63"/>
      <c r="HS18" s="63"/>
      <c r="HT18" s="63"/>
      <c r="HU18" s="63"/>
      <c r="HV18" s="63"/>
      <c r="HW18" s="63"/>
      <c r="HX18" s="63"/>
      <c r="HY18" s="63"/>
      <c r="HZ18" s="63"/>
      <c r="IA18" s="63"/>
      <c r="IB18" s="63"/>
      <c r="IC18" s="63"/>
      <c r="ID18" s="63"/>
      <c r="IE18" s="63"/>
      <c r="IF18" s="63"/>
      <c r="IG18" s="63"/>
      <c r="IH18" s="63"/>
      <c r="II18" s="63"/>
      <c r="IJ18" s="63"/>
      <c r="IK18" s="63"/>
      <c r="IL18" s="63"/>
      <c r="IM18" s="63"/>
      <c r="IN18" s="63"/>
      <c r="IO18" s="63"/>
      <c r="IP18" s="63"/>
      <c r="IQ18" s="63"/>
      <c r="IR18" s="63"/>
      <c r="IS18" s="63"/>
      <c r="IT18" s="63"/>
      <c r="IU18" s="63"/>
      <c r="IV18" s="63"/>
      <c r="IW18" s="63"/>
      <c r="IX18" s="63"/>
      <c r="IY18" s="63"/>
      <c r="IZ18" s="63"/>
      <c r="JA18" s="63"/>
      <c r="JB18" s="63"/>
      <c r="JC18" s="63"/>
      <c r="JD18" s="63"/>
      <c r="JE18" s="63"/>
      <c r="JF18" s="63"/>
      <c r="JG18" s="63"/>
      <c r="JH18" s="63"/>
      <c r="JI18" s="63"/>
      <c r="JJ18" s="63"/>
      <c r="JK18" s="63"/>
      <c r="JL18" s="63"/>
      <c r="JM18" s="63"/>
      <c r="JN18" s="63"/>
      <c r="JO18" s="63"/>
      <c r="JP18" s="63"/>
      <c r="JQ18" s="63"/>
      <c r="JR18" s="63"/>
      <c r="JS18" s="63"/>
      <c r="JT18" s="63"/>
      <c r="JU18" s="63"/>
      <c r="JV18" s="63"/>
      <c r="JW18" s="63"/>
      <c r="JX18" s="63"/>
      <c r="JY18" s="63"/>
      <c r="JZ18" s="63"/>
      <c r="KA18" s="63"/>
      <c r="KB18" s="63"/>
      <c r="KC18" s="63"/>
      <c r="KD18" s="63"/>
      <c r="KE18" s="63"/>
      <c r="KF18" s="63"/>
      <c r="KG18" s="63"/>
      <c r="KH18" s="63"/>
      <c r="KI18" s="63"/>
      <c r="KJ18" s="63"/>
      <c r="KK18" s="63"/>
      <c r="KL18" s="63"/>
      <c r="KM18" s="63"/>
      <c r="KN18" s="63"/>
      <c r="KO18" s="63"/>
      <c r="KP18" s="63"/>
      <c r="KQ18" s="63"/>
      <c r="KR18" s="63"/>
      <c r="KS18" s="63"/>
      <c r="KT18" s="63"/>
      <c r="KU18" s="63"/>
      <c r="KV18" s="63"/>
      <c r="KW18" s="63"/>
      <c r="KX18" s="63"/>
      <c r="KY18" s="63"/>
      <c r="KZ18" s="63"/>
      <c r="LA18" s="63"/>
      <c r="LB18" s="63"/>
      <c r="LC18" s="63"/>
      <c r="LD18" s="63"/>
      <c r="LE18" s="63"/>
      <c r="LF18" s="63"/>
      <c r="LG18" s="63"/>
      <c r="LH18" s="63"/>
      <c r="LI18" s="63"/>
      <c r="LJ18" s="63"/>
      <c r="LK18" s="63"/>
      <c r="LL18" s="63"/>
      <c r="LM18" s="63"/>
      <c r="LN18" s="63"/>
      <c r="LO18" s="63"/>
      <c r="LP18" s="63"/>
      <c r="LQ18" s="63"/>
      <c r="LR18" s="63"/>
      <c r="LS18" s="63"/>
      <c r="LT18" s="63"/>
      <c r="LU18" s="63"/>
      <c r="LV18" s="63"/>
      <c r="LW18" s="63"/>
      <c r="LX18" s="63"/>
      <c r="LY18" s="63"/>
      <c r="LZ18" s="63"/>
      <c r="MA18" s="63"/>
      <c r="MB18" s="63"/>
      <c r="MC18" s="63"/>
      <c r="MD18" s="63"/>
      <c r="ME18" s="63"/>
      <c r="MF18" s="63"/>
      <c r="MG18" s="63"/>
      <c r="MH18" s="63"/>
      <c r="MI18" s="63"/>
      <c r="MJ18" s="63"/>
      <c r="MK18" s="63"/>
      <c r="ML18" s="63"/>
      <c r="MM18" s="63"/>
      <c r="MN18" s="63"/>
      <c r="MO18" s="63"/>
      <c r="MP18" s="63"/>
      <c r="MQ18" s="63"/>
      <c r="MR18" s="63"/>
      <c r="MS18" s="63"/>
      <c r="MT18" s="63"/>
      <c r="MU18" s="63"/>
      <c r="MV18" s="63"/>
      <c r="MW18" s="63"/>
      <c r="MX18" s="63"/>
      <c r="MY18" s="63"/>
      <c r="MZ18" s="63"/>
      <c r="NA18" s="63"/>
      <c r="NB18" s="63"/>
      <c r="NC18" s="63"/>
      <c r="ND18" s="63"/>
    </row>
    <row r="19" spans="1:368" s="58" customFormat="1" x14ac:dyDescent="0.35">
      <c r="A19" s="65" t="s">
        <v>2</v>
      </c>
      <c r="D19" s="62"/>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c r="EY19" s="63"/>
      <c r="EZ19" s="63"/>
      <c r="FA19" s="63"/>
      <c r="FB19" s="63"/>
      <c r="FC19" s="63"/>
      <c r="FD19" s="63"/>
      <c r="FE19" s="63"/>
      <c r="FF19" s="63"/>
      <c r="FG19" s="63"/>
      <c r="FH19" s="63"/>
      <c r="FI19" s="63"/>
      <c r="FJ19" s="63"/>
      <c r="FK19" s="63"/>
      <c r="FL19" s="63"/>
      <c r="FM19" s="63"/>
      <c r="FN19" s="63"/>
      <c r="FO19" s="63"/>
      <c r="FP19" s="63"/>
      <c r="FQ19" s="63"/>
      <c r="FR19" s="63"/>
      <c r="FS19" s="63"/>
      <c r="FT19" s="63"/>
      <c r="FU19" s="63"/>
      <c r="FV19" s="63"/>
      <c r="FW19" s="63"/>
      <c r="FX19" s="63"/>
      <c r="FY19" s="63"/>
      <c r="FZ19" s="63"/>
      <c r="GA19" s="63"/>
      <c r="GB19" s="63"/>
      <c r="GC19" s="63"/>
      <c r="GD19" s="63"/>
      <c r="GE19" s="63"/>
      <c r="GF19" s="63"/>
      <c r="GG19" s="63"/>
      <c r="GH19" s="63"/>
      <c r="GI19" s="63"/>
      <c r="GJ19" s="63"/>
      <c r="GK19" s="63"/>
      <c r="GL19" s="63"/>
      <c r="GM19" s="63"/>
      <c r="GN19" s="63"/>
      <c r="GO19" s="63"/>
      <c r="GP19" s="63"/>
      <c r="GQ19" s="63"/>
      <c r="GR19" s="63"/>
      <c r="GS19" s="63"/>
      <c r="GT19" s="63"/>
      <c r="GU19" s="63"/>
      <c r="GV19" s="63"/>
      <c r="GW19" s="63"/>
      <c r="GX19" s="63"/>
      <c r="GY19" s="63"/>
      <c r="GZ19" s="63"/>
      <c r="HA19" s="63"/>
      <c r="HB19" s="63"/>
      <c r="HC19" s="63"/>
      <c r="HD19" s="63"/>
      <c r="HE19" s="63"/>
      <c r="HF19" s="63"/>
      <c r="HG19" s="63"/>
      <c r="HH19" s="63"/>
      <c r="HI19" s="63"/>
      <c r="HJ19" s="63"/>
      <c r="HK19" s="63"/>
      <c r="HL19" s="63"/>
      <c r="HM19" s="63"/>
      <c r="HN19" s="63"/>
      <c r="HO19" s="63"/>
      <c r="HP19" s="63"/>
      <c r="HQ19" s="63"/>
      <c r="HR19" s="63"/>
      <c r="HS19" s="63"/>
      <c r="HT19" s="63"/>
      <c r="HU19" s="63"/>
      <c r="HV19" s="63"/>
      <c r="HW19" s="63"/>
      <c r="HX19" s="63"/>
      <c r="HY19" s="63"/>
      <c r="HZ19" s="63"/>
      <c r="IA19" s="63"/>
      <c r="IB19" s="63"/>
      <c r="IC19" s="63"/>
      <c r="ID19" s="63"/>
      <c r="IE19" s="63"/>
      <c r="IF19" s="63"/>
      <c r="IG19" s="63"/>
      <c r="IH19" s="63"/>
      <c r="II19" s="63"/>
      <c r="IJ19" s="63"/>
      <c r="IK19" s="63"/>
      <c r="IL19" s="63"/>
      <c r="IM19" s="63"/>
      <c r="IN19" s="63"/>
      <c r="IO19" s="63"/>
      <c r="IP19" s="63"/>
      <c r="IQ19" s="63"/>
      <c r="IR19" s="63"/>
      <c r="IS19" s="63"/>
      <c r="IT19" s="63"/>
      <c r="IU19" s="63"/>
      <c r="IV19" s="63"/>
      <c r="IW19" s="63"/>
      <c r="IX19" s="63"/>
      <c r="IY19" s="63"/>
      <c r="IZ19" s="63"/>
      <c r="JA19" s="63"/>
      <c r="JB19" s="63"/>
      <c r="JC19" s="63"/>
      <c r="JD19" s="63"/>
      <c r="JE19" s="63"/>
      <c r="JF19" s="63"/>
      <c r="JG19" s="63"/>
      <c r="JH19" s="63"/>
      <c r="JI19" s="63"/>
      <c r="JJ19" s="63"/>
      <c r="JK19" s="63"/>
      <c r="JL19" s="63"/>
      <c r="JM19" s="63"/>
      <c r="JN19" s="63"/>
      <c r="JO19" s="63"/>
      <c r="JP19" s="63"/>
      <c r="JQ19" s="63"/>
      <c r="JR19" s="63"/>
      <c r="JS19" s="63"/>
      <c r="JT19" s="63"/>
      <c r="JU19" s="63"/>
      <c r="JV19" s="63"/>
      <c r="JW19" s="63"/>
      <c r="JX19" s="63"/>
      <c r="JY19" s="63"/>
      <c r="JZ19" s="63"/>
      <c r="KA19" s="63"/>
      <c r="KB19" s="63"/>
      <c r="KC19" s="63"/>
      <c r="KD19" s="63"/>
      <c r="KE19" s="63"/>
      <c r="KF19" s="63"/>
      <c r="KG19" s="63"/>
      <c r="KH19" s="63"/>
      <c r="KI19" s="63"/>
      <c r="KJ19" s="63"/>
      <c r="KK19" s="63"/>
      <c r="KL19" s="63"/>
      <c r="KM19" s="63"/>
      <c r="KN19" s="63"/>
      <c r="KO19" s="63"/>
      <c r="KP19" s="63"/>
      <c r="KQ19" s="63"/>
      <c r="KR19" s="63"/>
      <c r="KS19" s="63"/>
      <c r="KT19" s="63"/>
      <c r="KU19" s="63"/>
      <c r="KV19" s="63"/>
      <c r="KW19" s="63"/>
      <c r="KX19" s="63"/>
      <c r="KY19" s="63"/>
      <c r="KZ19" s="63"/>
      <c r="LA19" s="63"/>
      <c r="LB19" s="63"/>
      <c r="LC19" s="63"/>
      <c r="LD19" s="63"/>
      <c r="LE19" s="63"/>
      <c r="LF19" s="63"/>
      <c r="LG19" s="63"/>
      <c r="LH19" s="63"/>
      <c r="LI19" s="63"/>
      <c r="LJ19" s="63"/>
      <c r="LK19" s="63"/>
      <c r="LL19" s="63"/>
      <c r="LM19" s="63"/>
      <c r="LN19" s="63"/>
      <c r="LO19" s="63"/>
      <c r="LP19" s="63"/>
      <c r="LQ19" s="63"/>
      <c r="LR19" s="63"/>
      <c r="LS19" s="63"/>
      <c r="LT19" s="63"/>
      <c r="LU19" s="63"/>
      <c r="LV19" s="63"/>
      <c r="LW19" s="63"/>
      <c r="LX19" s="63"/>
      <c r="LY19" s="63"/>
      <c r="LZ19" s="63"/>
      <c r="MA19" s="63"/>
      <c r="MB19" s="63"/>
      <c r="MC19" s="63"/>
      <c r="MD19" s="63"/>
      <c r="ME19" s="63"/>
      <c r="MF19" s="63"/>
      <c r="MG19" s="63"/>
      <c r="MH19" s="63"/>
      <c r="MI19" s="63"/>
      <c r="MJ19" s="63"/>
      <c r="MK19" s="63"/>
      <c r="ML19" s="63"/>
      <c r="MM19" s="63"/>
      <c r="MN19" s="63"/>
      <c r="MO19" s="63"/>
      <c r="MP19" s="63"/>
      <c r="MQ19" s="63"/>
      <c r="MR19" s="63"/>
      <c r="MS19" s="63"/>
      <c r="MT19" s="63"/>
      <c r="MU19" s="63"/>
      <c r="MV19" s="63"/>
      <c r="MW19" s="63"/>
      <c r="MX19" s="63"/>
      <c r="MY19" s="63"/>
      <c r="MZ19" s="63"/>
      <c r="NA19" s="63"/>
      <c r="NB19" s="63"/>
      <c r="NC19" s="63"/>
      <c r="ND19" s="63"/>
    </row>
    <row r="20" spans="1:368" s="58" customFormat="1" x14ac:dyDescent="0.35">
      <c r="A20" s="66" t="s">
        <v>15</v>
      </c>
      <c r="D20" s="62"/>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3"/>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3"/>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3"/>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row>
    <row r="21" spans="1:368" s="58" customFormat="1" x14ac:dyDescent="0.35">
      <c r="A21" s="66" t="s">
        <v>16</v>
      </c>
      <c r="D21" s="62"/>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3"/>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3"/>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row>
    <row r="22" spans="1:368" s="58" customFormat="1" x14ac:dyDescent="0.35">
      <c r="A22" s="66" t="s">
        <v>17</v>
      </c>
      <c r="D22" s="62"/>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3"/>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row>
    <row r="23" spans="1:368" s="58" customFormat="1" x14ac:dyDescent="0.35">
      <c r="A23" s="48"/>
      <c r="D23" s="62"/>
      <c r="E23" s="63">
        <f>SUM(E20:E22)</f>
        <v>0</v>
      </c>
      <c r="F23" s="63">
        <f t="shared" ref="F23:BQ23" si="43">SUM(F20:F22)</f>
        <v>0</v>
      </c>
      <c r="G23" s="63">
        <f t="shared" si="43"/>
        <v>0</v>
      </c>
      <c r="H23" s="63">
        <f t="shared" si="43"/>
        <v>0</v>
      </c>
      <c r="I23" s="63">
        <f t="shared" si="43"/>
        <v>0</v>
      </c>
      <c r="J23" s="63">
        <f t="shared" si="43"/>
        <v>0</v>
      </c>
      <c r="K23" s="63">
        <f t="shared" si="43"/>
        <v>0</v>
      </c>
      <c r="L23" s="63">
        <f t="shared" si="43"/>
        <v>0</v>
      </c>
      <c r="M23" s="63">
        <f t="shared" si="43"/>
        <v>0</v>
      </c>
      <c r="N23" s="63">
        <f t="shared" si="43"/>
        <v>0</v>
      </c>
      <c r="O23" s="63">
        <f t="shared" si="43"/>
        <v>0</v>
      </c>
      <c r="P23" s="63">
        <f t="shared" si="43"/>
        <v>0</v>
      </c>
      <c r="Q23" s="63">
        <f t="shared" si="43"/>
        <v>0</v>
      </c>
      <c r="R23" s="63">
        <f t="shared" si="43"/>
        <v>0</v>
      </c>
      <c r="S23" s="63">
        <f t="shared" si="43"/>
        <v>0</v>
      </c>
      <c r="T23" s="63">
        <f t="shared" si="43"/>
        <v>0</v>
      </c>
      <c r="U23" s="63">
        <f t="shared" si="43"/>
        <v>0</v>
      </c>
      <c r="V23" s="63">
        <f t="shared" si="43"/>
        <v>0</v>
      </c>
      <c r="W23" s="63">
        <f t="shared" si="43"/>
        <v>0</v>
      </c>
      <c r="X23" s="63">
        <f t="shared" si="43"/>
        <v>0</v>
      </c>
      <c r="Y23" s="63">
        <f t="shared" si="43"/>
        <v>0</v>
      </c>
      <c r="Z23" s="63">
        <f t="shared" si="43"/>
        <v>0</v>
      </c>
      <c r="AA23" s="63">
        <f t="shared" si="43"/>
        <v>0</v>
      </c>
      <c r="AB23" s="63">
        <f t="shared" si="43"/>
        <v>0</v>
      </c>
      <c r="AC23" s="63">
        <f t="shared" si="43"/>
        <v>0</v>
      </c>
      <c r="AD23" s="63">
        <f t="shared" si="43"/>
        <v>0</v>
      </c>
      <c r="AE23" s="63">
        <f t="shared" si="43"/>
        <v>0</v>
      </c>
      <c r="AF23" s="63">
        <f t="shared" si="43"/>
        <v>0</v>
      </c>
      <c r="AG23" s="63">
        <f t="shared" si="43"/>
        <v>0</v>
      </c>
      <c r="AH23" s="63">
        <f t="shared" si="43"/>
        <v>0</v>
      </c>
      <c r="AI23" s="63">
        <f t="shared" si="43"/>
        <v>0</v>
      </c>
      <c r="AJ23" s="63">
        <f t="shared" si="43"/>
        <v>0</v>
      </c>
      <c r="AK23" s="63">
        <f t="shared" si="43"/>
        <v>0</v>
      </c>
      <c r="AL23" s="63">
        <f t="shared" si="43"/>
        <v>0</v>
      </c>
      <c r="AM23" s="63">
        <f t="shared" si="43"/>
        <v>0</v>
      </c>
      <c r="AN23" s="63">
        <f t="shared" si="43"/>
        <v>0</v>
      </c>
      <c r="AO23" s="63">
        <f t="shared" si="43"/>
        <v>0</v>
      </c>
      <c r="AP23" s="63">
        <f t="shared" si="43"/>
        <v>0</v>
      </c>
      <c r="AQ23" s="63">
        <f t="shared" si="43"/>
        <v>0</v>
      </c>
      <c r="AR23" s="63">
        <f t="shared" si="43"/>
        <v>0</v>
      </c>
      <c r="AS23" s="63">
        <f t="shared" si="43"/>
        <v>0</v>
      </c>
      <c r="AT23" s="63">
        <f t="shared" si="43"/>
        <v>0</v>
      </c>
      <c r="AU23" s="63">
        <f t="shared" si="43"/>
        <v>0</v>
      </c>
      <c r="AV23" s="63">
        <f t="shared" si="43"/>
        <v>0</v>
      </c>
      <c r="AW23" s="63">
        <f t="shared" si="43"/>
        <v>0</v>
      </c>
      <c r="AX23" s="63">
        <f t="shared" si="43"/>
        <v>0</v>
      </c>
      <c r="AY23" s="63">
        <f t="shared" si="43"/>
        <v>0</v>
      </c>
      <c r="AZ23" s="63">
        <f t="shared" si="43"/>
        <v>0</v>
      </c>
      <c r="BA23" s="63">
        <f t="shared" si="43"/>
        <v>0</v>
      </c>
      <c r="BB23" s="63">
        <f t="shared" si="43"/>
        <v>0</v>
      </c>
      <c r="BC23" s="63">
        <f t="shared" si="43"/>
        <v>0</v>
      </c>
      <c r="BD23" s="63">
        <f t="shared" si="43"/>
        <v>0</v>
      </c>
      <c r="BE23" s="63">
        <f t="shared" si="43"/>
        <v>0</v>
      </c>
      <c r="BF23" s="63">
        <f t="shared" si="43"/>
        <v>0</v>
      </c>
      <c r="BG23" s="63">
        <f t="shared" si="43"/>
        <v>0</v>
      </c>
      <c r="BH23" s="63">
        <f t="shared" si="43"/>
        <v>0</v>
      </c>
      <c r="BI23" s="63">
        <f t="shared" si="43"/>
        <v>0</v>
      </c>
      <c r="BJ23" s="63">
        <f t="shared" si="43"/>
        <v>0</v>
      </c>
      <c r="BK23" s="63">
        <f t="shared" si="43"/>
        <v>0</v>
      </c>
      <c r="BL23" s="63">
        <f t="shared" si="43"/>
        <v>0</v>
      </c>
      <c r="BM23" s="63">
        <f t="shared" si="43"/>
        <v>0</v>
      </c>
      <c r="BN23" s="63">
        <f t="shared" si="43"/>
        <v>0</v>
      </c>
      <c r="BO23" s="63">
        <f t="shared" si="43"/>
        <v>0</v>
      </c>
      <c r="BP23" s="63">
        <f t="shared" si="43"/>
        <v>0</v>
      </c>
      <c r="BQ23" s="63">
        <f t="shared" si="43"/>
        <v>0</v>
      </c>
      <c r="BR23" s="63">
        <f t="shared" ref="BR23:EC23" si="44">SUM(BR20:BR22)</f>
        <v>0</v>
      </c>
      <c r="BS23" s="63">
        <f t="shared" si="44"/>
        <v>0</v>
      </c>
      <c r="BT23" s="63">
        <f t="shared" si="44"/>
        <v>0</v>
      </c>
      <c r="BU23" s="63">
        <f t="shared" si="44"/>
        <v>0</v>
      </c>
      <c r="BV23" s="63">
        <f t="shared" si="44"/>
        <v>0</v>
      </c>
      <c r="BW23" s="63">
        <f t="shared" si="44"/>
        <v>0</v>
      </c>
      <c r="BX23" s="63">
        <f t="shared" si="44"/>
        <v>0</v>
      </c>
      <c r="BY23" s="63">
        <f t="shared" si="44"/>
        <v>0</v>
      </c>
      <c r="BZ23" s="63">
        <f t="shared" si="44"/>
        <v>0</v>
      </c>
      <c r="CA23" s="63">
        <f t="shared" si="44"/>
        <v>0</v>
      </c>
      <c r="CB23" s="63">
        <f t="shared" si="44"/>
        <v>0</v>
      </c>
      <c r="CC23" s="63">
        <f t="shared" si="44"/>
        <v>0</v>
      </c>
      <c r="CD23" s="63">
        <f t="shared" si="44"/>
        <v>0</v>
      </c>
      <c r="CE23" s="63">
        <f t="shared" si="44"/>
        <v>0</v>
      </c>
      <c r="CF23" s="63">
        <f t="shared" si="44"/>
        <v>0</v>
      </c>
      <c r="CG23" s="63">
        <f t="shared" si="44"/>
        <v>0</v>
      </c>
      <c r="CH23" s="63">
        <f t="shared" si="44"/>
        <v>0</v>
      </c>
      <c r="CI23" s="63">
        <f t="shared" si="44"/>
        <v>0</v>
      </c>
      <c r="CJ23" s="63">
        <f t="shared" si="44"/>
        <v>0</v>
      </c>
      <c r="CK23" s="63">
        <f t="shared" si="44"/>
        <v>0</v>
      </c>
      <c r="CL23" s="63">
        <f t="shared" si="44"/>
        <v>0</v>
      </c>
      <c r="CM23" s="63">
        <f t="shared" si="44"/>
        <v>0</v>
      </c>
      <c r="CN23" s="63">
        <f t="shared" si="44"/>
        <v>0</v>
      </c>
      <c r="CO23" s="63">
        <f t="shared" si="44"/>
        <v>0</v>
      </c>
      <c r="CP23" s="63">
        <f t="shared" si="44"/>
        <v>0</v>
      </c>
      <c r="CQ23" s="63">
        <f t="shared" si="44"/>
        <v>0</v>
      </c>
      <c r="CR23" s="63">
        <f t="shared" si="44"/>
        <v>0</v>
      </c>
      <c r="CS23" s="63">
        <f t="shared" si="44"/>
        <v>0</v>
      </c>
      <c r="CT23" s="63">
        <f t="shared" si="44"/>
        <v>0</v>
      </c>
      <c r="CU23" s="63">
        <f t="shared" si="44"/>
        <v>0</v>
      </c>
      <c r="CV23" s="63">
        <f t="shared" si="44"/>
        <v>0</v>
      </c>
      <c r="CW23" s="63">
        <f t="shared" si="44"/>
        <v>0</v>
      </c>
      <c r="CX23" s="63">
        <f t="shared" si="44"/>
        <v>0</v>
      </c>
      <c r="CY23" s="63">
        <f t="shared" si="44"/>
        <v>0</v>
      </c>
      <c r="CZ23" s="63">
        <f t="shared" si="44"/>
        <v>0</v>
      </c>
      <c r="DA23" s="63">
        <f t="shared" si="44"/>
        <v>0</v>
      </c>
      <c r="DB23" s="63">
        <f t="shared" si="44"/>
        <v>0</v>
      </c>
      <c r="DC23" s="63">
        <f t="shared" si="44"/>
        <v>0</v>
      </c>
      <c r="DD23" s="63">
        <f t="shared" si="44"/>
        <v>0</v>
      </c>
      <c r="DE23" s="63">
        <f t="shared" si="44"/>
        <v>0</v>
      </c>
      <c r="DF23" s="63">
        <f t="shared" si="44"/>
        <v>0</v>
      </c>
      <c r="DG23" s="63">
        <f t="shared" si="44"/>
        <v>0</v>
      </c>
      <c r="DH23" s="63">
        <f t="shared" si="44"/>
        <v>0</v>
      </c>
      <c r="DI23" s="63">
        <f t="shared" si="44"/>
        <v>0</v>
      </c>
      <c r="DJ23" s="63">
        <f t="shared" si="44"/>
        <v>0</v>
      </c>
      <c r="DK23" s="63">
        <f t="shared" si="44"/>
        <v>0</v>
      </c>
      <c r="DL23" s="63">
        <f t="shared" si="44"/>
        <v>0</v>
      </c>
      <c r="DM23" s="63">
        <f t="shared" si="44"/>
        <v>0</v>
      </c>
      <c r="DN23" s="63">
        <f t="shared" si="44"/>
        <v>0</v>
      </c>
      <c r="DO23" s="63">
        <f t="shared" si="44"/>
        <v>0</v>
      </c>
      <c r="DP23" s="63">
        <f t="shared" si="44"/>
        <v>0</v>
      </c>
      <c r="DQ23" s="63">
        <f t="shared" si="44"/>
        <v>0</v>
      </c>
      <c r="DR23" s="63">
        <f t="shared" si="44"/>
        <v>0</v>
      </c>
      <c r="DS23" s="63">
        <f t="shared" si="44"/>
        <v>0</v>
      </c>
      <c r="DT23" s="63">
        <f t="shared" si="44"/>
        <v>0</v>
      </c>
      <c r="DU23" s="63">
        <f t="shared" si="44"/>
        <v>0</v>
      </c>
      <c r="DV23" s="63">
        <f t="shared" si="44"/>
        <v>0</v>
      </c>
      <c r="DW23" s="63">
        <f t="shared" si="44"/>
        <v>0</v>
      </c>
      <c r="DX23" s="63">
        <f t="shared" si="44"/>
        <v>0</v>
      </c>
      <c r="DY23" s="63">
        <f t="shared" si="44"/>
        <v>0</v>
      </c>
      <c r="DZ23" s="63">
        <f t="shared" si="44"/>
        <v>0</v>
      </c>
      <c r="EA23" s="63">
        <f t="shared" si="44"/>
        <v>0</v>
      </c>
      <c r="EB23" s="63">
        <f t="shared" si="44"/>
        <v>0</v>
      </c>
      <c r="EC23" s="63">
        <f t="shared" si="44"/>
        <v>0</v>
      </c>
      <c r="ED23" s="63">
        <f t="shared" ref="ED23:GO23" si="45">SUM(ED20:ED22)</f>
        <v>0</v>
      </c>
      <c r="EE23" s="63">
        <f t="shared" si="45"/>
        <v>0</v>
      </c>
      <c r="EF23" s="63">
        <f t="shared" si="45"/>
        <v>0</v>
      </c>
      <c r="EG23" s="63">
        <f t="shared" si="45"/>
        <v>0</v>
      </c>
      <c r="EH23" s="63">
        <f t="shared" si="45"/>
        <v>0</v>
      </c>
      <c r="EI23" s="63">
        <f t="shared" si="45"/>
        <v>0</v>
      </c>
      <c r="EJ23" s="63">
        <f t="shared" si="45"/>
        <v>0</v>
      </c>
      <c r="EK23" s="63">
        <f t="shared" si="45"/>
        <v>0</v>
      </c>
      <c r="EL23" s="63">
        <f t="shared" si="45"/>
        <v>0</v>
      </c>
      <c r="EM23" s="63">
        <f t="shared" si="45"/>
        <v>0</v>
      </c>
      <c r="EN23" s="63">
        <f t="shared" si="45"/>
        <v>0</v>
      </c>
      <c r="EO23" s="63">
        <f t="shared" si="45"/>
        <v>0</v>
      </c>
      <c r="EP23" s="63">
        <f t="shared" si="45"/>
        <v>0</v>
      </c>
      <c r="EQ23" s="63">
        <f t="shared" si="45"/>
        <v>0</v>
      </c>
      <c r="ER23" s="63">
        <f t="shared" si="45"/>
        <v>0</v>
      </c>
      <c r="ES23" s="63">
        <f t="shared" si="45"/>
        <v>0</v>
      </c>
      <c r="ET23" s="63">
        <f t="shared" si="45"/>
        <v>0</v>
      </c>
      <c r="EU23" s="63">
        <f t="shared" si="45"/>
        <v>0</v>
      </c>
      <c r="EV23" s="63">
        <f t="shared" si="45"/>
        <v>0</v>
      </c>
      <c r="EW23" s="63">
        <f t="shared" si="45"/>
        <v>0</v>
      </c>
      <c r="EX23" s="63">
        <f t="shared" si="45"/>
        <v>0</v>
      </c>
      <c r="EY23" s="63">
        <f t="shared" si="45"/>
        <v>0</v>
      </c>
      <c r="EZ23" s="63">
        <f t="shared" si="45"/>
        <v>0</v>
      </c>
      <c r="FA23" s="63">
        <f t="shared" si="45"/>
        <v>0</v>
      </c>
      <c r="FB23" s="63">
        <f t="shared" si="45"/>
        <v>0</v>
      </c>
      <c r="FC23" s="63">
        <f t="shared" si="45"/>
        <v>0</v>
      </c>
      <c r="FD23" s="63">
        <f t="shared" si="45"/>
        <v>0</v>
      </c>
      <c r="FE23" s="63">
        <f t="shared" si="45"/>
        <v>0</v>
      </c>
      <c r="FF23" s="63">
        <f t="shared" si="45"/>
        <v>0</v>
      </c>
      <c r="FG23" s="63">
        <f t="shared" si="45"/>
        <v>0</v>
      </c>
      <c r="FH23" s="63">
        <f t="shared" si="45"/>
        <v>0</v>
      </c>
      <c r="FI23" s="63">
        <f t="shared" si="45"/>
        <v>0</v>
      </c>
      <c r="FJ23" s="63">
        <f t="shared" si="45"/>
        <v>0</v>
      </c>
      <c r="FK23" s="63">
        <f t="shared" si="45"/>
        <v>0</v>
      </c>
      <c r="FL23" s="63">
        <f t="shared" si="45"/>
        <v>0</v>
      </c>
      <c r="FM23" s="63">
        <f t="shared" si="45"/>
        <v>0</v>
      </c>
      <c r="FN23" s="63">
        <f t="shared" si="45"/>
        <v>0</v>
      </c>
      <c r="FO23" s="63">
        <f t="shared" si="45"/>
        <v>0</v>
      </c>
      <c r="FP23" s="63">
        <f t="shared" si="45"/>
        <v>0</v>
      </c>
      <c r="FQ23" s="63">
        <f t="shared" si="45"/>
        <v>0</v>
      </c>
      <c r="FR23" s="63">
        <f t="shared" si="45"/>
        <v>0</v>
      </c>
      <c r="FS23" s="63">
        <f t="shared" si="45"/>
        <v>0</v>
      </c>
      <c r="FT23" s="63">
        <f t="shared" si="45"/>
        <v>0</v>
      </c>
      <c r="FU23" s="63">
        <f t="shared" si="45"/>
        <v>0</v>
      </c>
      <c r="FV23" s="63">
        <f t="shared" si="45"/>
        <v>0</v>
      </c>
      <c r="FW23" s="63">
        <f t="shared" si="45"/>
        <v>0</v>
      </c>
      <c r="FX23" s="63">
        <f t="shared" si="45"/>
        <v>0</v>
      </c>
      <c r="FY23" s="63">
        <f t="shared" si="45"/>
        <v>0</v>
      </c>
      <c r="FZ23" s="63">
        <f t="shared" si="45"/>
        <v>0</v>
      </c>
      <c r="GA23" s="63">
        <f t="shared" si="45"/>
        <v>0</v>
      </c>
      <c r="GB23" s="63">
        <f t="shared" si="45"/>
        <v>0</v>
      </c>
      <c r="GC23" s="63">
        <f t="shared" si="45"/>
        <v>0</v>
      </c>
      <c r="GD23" s="63">
        <f t="shared" si="45"/>
        <v>0</v>
      </c>
      <c r="GE23" s="63">
        <f t="shared" si="45"/>
        <v>0</v>
      </c>
      <c r="GF23" s="63">
        <f t="shared" si="45"/>
        <v>0</v>
      </c>
      <c r="GG23" s="63">
        <f t="shared" si="45"/>
        <v>0</v>
      </c>
      <c r="GH23" s="63">
        <f t="shared" si="45"/>
        <v>0</v>
      </c>
      <c r="GI23" s="63">
        <f t="shared" si="45"/>
        <v>0</v>
      </c>
      <c r="GJ23" s="63">
        <f t="shared" si="45"/>
        <v>0</v>
      </c>
      <c r="GK23" s="63">
        <f t="shared" si="45"/>
        <v>0</v>
      </c>
      <c r="GL23" s="63">
        <f t="shared" si="45"/>
        <v>0</v>
      </c>
      <c r="GM23" s="63">
        <f t="shared" si="45"/>
        <v>0</v>
      </c>
      <c r="GN23" s="63">
        <f t="shared" si="45"/>
        <v>0</v>
      </c>
      <c r="GO23" s="63">
        <f t="shared" si="45"/>
        <v>0</v>
      </c>
      <c r="GP23" s="63">
        <f t="shared" ref="GP23:JA23" si="46">SUM(GP20:GP22)</f>
        <v>0</v>
      </c>
      <c r="GQ23" s="63">
        <f t="shared" si="46"/>
        <v>0</v>
      </c>
      <c r="GR23" s="63">
        <f t="shared" si="46"/>
        <v>0</v>
      </c>
      <c r="GS23" s="63">
        <f t="shared" si="46"/>
        <v>0</v>
      </c>
      <c r="GT23" s="63">
        <f t="shared" si="46"/>
        <v>0</v>
      </c>
      <c r="GU23" s="63">
        <f t="shared" si="46"/>
        <v>0</v>
      </c>
      <c r="GV23" s="63">
        <f t="shared" si="46"/>
        <v>0</v>
      </c>
      <c r="GW23" s="63">
        <f t="shared" si="46"/>
        <v>0</v>
      </c>
      <c r="GX23" s="63">
        <f t="shared" si="46"/>
        <v>0</v>
      </c>
      <c r="GY23" s="63">
        <f t="shared" si="46"/>
        <v>0</v>
      </c>
      <c r="GZ23" s="63">
        <f t="shared" si="46"/>
        <v>0</v>
      </c>
      <c r="HA23" s="63">
        <f t="shared" si="46"/>
        <v>0</v>
      </c>
      <c r="HB23" s="63">
        <f t="shared" si="46"/>
        <v>0</v>
      </c>
      <c r="HC23" s="63">
        <f t="shared" si="46"/>
        <v>0</v>
      </c>
      <c r="HD23" s="63">
        <f t="shared" si="46"/>
        <v>0</v>
      </c>
      <c r="HE23" s="63">
        <f t="shared" si="46"/>
        <v>0</v>
      </c>
      <c r="HF23" s="63">
        <f t="shared" si="46"/>
        <v>0</v>
      </c>
      <c r="HG23" s="63">
        <f t="shared" si="46"/>
        <v>0</v>
      </c>
      <c r="HH23" s="63">
        <f t="shared" si="46"/>
        <v>0</v>
      </c>
      <c r="HI23" s="63">
        <f t="shared" si="46"/>
        <v>0</v>
      </c>
      <c r="HJ23" s="63">
        <f t="shared" si="46"/>
        <v>0</v>
      </c>
      <c r="HK23" s="63">
        <f t="shared" si="46"/>
        <v>0</v>
      </c>
      <c r="HL23" s="63">
        <f t="shared" si="46"/>
        <v>0</v>
      </c>
      <c r="HM23" s="63">
        <f t="shared" si="46"/>
        <v>0</v>
      </c>
      <c r="HN23" s="63">
        <f t="shared" si="46"/>
        <v>0</v>
      </c>
      <c r="HO23" s="63">
        <f t="shared" si="46"/>
        <v>0</v>
      </c>
      <c r="HP23" s="63">
        <f t="shared" si="46"/>
        <v>0</v>
      </c>
      <c r="HQ23" s="63">
        <f t="shared" si="46"/>
        <v>0</v>
      </c>
      <c r="HR23" s="63">
        <f t="shared" si="46"/>
        <v>0</v>
      </c>
      <c r="HS23" s="63">
        <f t="shared" si="46"/>
        <v>0</v>
      </c>
      <c r="HT23" s="63">
        <f t="shared" si="46"/>
        <v>0</v>
      </c>
      <c r="HU23" s="63">
        <f t="shared" si="46"/>
        <v>0</v>
      </c>
      <c r="HV23" s="63">
        <f t="shared" si="46"/>
        <v>0</v>
      </c>
      <c r="HW23" s="63">
        <f t="shared" si="46"/>
        <v>0</v>
      </c>
      <c r="HX23" s="63">
        <f t="shared" si="46"/>
        <v>0</v>
      </c>
      <c r="HY23" s="63">
        <f t="shared" si="46"/>
        <v>0</v>
      </c>
      <c r="HZ23" s="63">
        <f t="shared" si="46"/>
        <v>0</v>
      </c>
      <c r="IA23" s="63">
        <f t="shared" si="46"/>
        <v>0</v>
      </c>
      <c r="IB23" s="63">
        <f t="shared" si="46"/>
        <v>0</v>
      </c>
      <c r="IC23" s="63">
        <f t="shared" si="46"/>
        <v>0</v>
      </c>
      <c r="ID23" s="63">
        <f t="shared" si="46"/>
        <v>0</v>
      </c>
      <c r="IE23" s="63">
        <f t="shared" si="46"/>
        <v>0</v>
      </c>
      <c r="IF23" s="63">
        <f t="shared" si="46"/>
        <v>0</v>
      </c>
      <c r="IG23" s="63">
        <f t="shared" si="46"/>
        <v>0</v>
      </c>
      <c r="IH23" s="63">
        <f t="shared" si="46"/>
        <v>0</v>
      </c>
      <c r="II23" s="63">
        <f t="shared" si="46"/>
        <v>0</v>
      </c>
      <c r="IJ23" s="63">
        <f t="shared" si="46"/>
        <v>0</v>
      </c>
      <c r="IK23" s="63">
        <f t="shared" si="46"/>
        <v>0</v>
      </c>
      <c r="IL23" s="63">
        <f t="shared" si="46"/>
        <v>0</v>
      </c>
      <c r="IM23" s="63">
        <f t="shared" si="46"/>
        <v>0</v>
      </c>
      <c r="IN23" s="63">
        <f t="shared" si="46"/>
        <v>0</v>
      </c>
      <c r="IO23" s="63">
        <f t="shared" si="46"/>
        <v>0</v>
      </c>
      <c r="IP23" s="63">
        <f t="shared" si="46"/>
        <v>0</v>
      </c>
      <c r="IQ23" s="63">
        <f t="shared" si="46"/>
        <v>0</v>
      </c>
      <c r="IR23" s="63">
        <f t="shared" si="46"/>
        <v>0</v>
      </c>
      <c r="IS23" s="63">
        <f t="shared" si="46"/>
        <v>0</v>
      </c>
      <c r="IT23" s="63">
        <f t="shared" si="46"/>
        <v>0</v>
      </c>
      <c r="IU23" s="63">
        <f t="shared" si="46"/>
        <v>0</v>
      </c>
      <c r="IV23" s="63">
        <f t="shared" si="46"/>
        <v>0</v>
      </c>
      <c r="IW23" s="63">
        <f t="shared" si="46"/>
        <v>0</v>
      </c>
      <c r="IX23" s="63">
        <f t="shared" si="46"/>
        <v>0</v>
      </c>
      <c r="IY23" s="63">
        <f t="shared" si="46"/>
        <v>0</v>
      </c>
      <c r="IZ23" s="63">
        <f t="shared" si="46"/>
        <v>0</v>
      </c>
      <c r="JA23" s="63">
        <f t="shared" si="46"/>
        <v>0</v>
      </c>
      <c r="JB23" s="63">
        <f t="shared" ref="JB23:LM23" si="47">SUM(JB20:JB22)</f>
        <v>0</v>
      </c>
      <c r="JC23" s="63">
        <f t="shared" si="47"/>
        <v>0</v>
      </c>
      <c r="JD23" s="63">
        <f t="shared" si="47"/>
        <v>0</v>
      </c>
      <c r="JE23" s="63">
        <f t="shared" si="47"/>
        <v>0</v>
      </c>
      <c r="JF23" s="63">
        <f t="shared" si="47"/>
        <v>0</v>
      </c>
      <c r="JG23" s="63">
        <f t="shared" si="47"/>
        <v>0</v>
      </c>
      <c r="JH23" s="63">
        <f t="shared" si="47"/>
        <v>0</v>
      </c>
      <c r="JI23" s="63">
        <f t="shared" si="47"/>
        <v>0</v>
      </c>
      <c r="JJ23" s="63">
        <f t="shared" si="47"/>
        <v>0</v>
      </c>
      <c r="JK23" s="63">
        <f t="shared" si="47"/>
        <v>0</v>
      </c>
      <c r="JL23" s="63">
        <f t="shared" si="47"/>
        <v>0</v>
      </c>
      <c r="JM23" s="63">
        <f t="shared" si="47"/>
        <v>0</v>
      </c>
      <c r="JN23" s="63">
        <f t="shared" si="47"/>
        <v>0</v>
      </c>
      <c r="JO23" s="63">
        <f t="shared" si="47"/>
        <v>0</v>
      </c>
      <c r="JP23" s="63">
        <f t="shared" si="47"/>
        <v>0</v>
      </c>
      <c r="JQ23" s="63">
        <f t="shared" si="47"/>
        <v>0</v>
      </c>
      <c r="JR23" s="63">
        <f t="shared" si="47"/>
        <v>0</v>
      </c>
      <c r="JS23" s="63">
        <f t="shared" si="47"/>
        <v>0</v>
      </c>
      <c r="JT23" s="63">
        <f t="shared" si="47"/>
        <v>0</v>
      </c>
      <c r="JU23" s="63">
        <f t="shared" si="47"/>
        <v>0</v>
      </c>
      <c r="JV23" s="63">
        <f t="shared" si="47"/>
        <v>0</v>
      </c>
      <c r="JW23" s="63">
        <f t="shared" si="47"/>
        <v>0</v>
      </c>
      <c r="JX23" s="63">
        <f t="shared" si="47"/>
        <v>0</v>
      </c>
      <c r="JY23" s="63">
        <f t="shared" si="47"/>
        <v>0</v>
      </c>
      <c r="JZ23" s="63">
        <f t="shared" si="47"/>
        <v>0</v>
      </c>
      <c r="KA23" s="63">
        <f t="shared" si="47"/>
        <v>0</v>
      </c>
      <c r="KB23" s="63">
        <f t="shared" si="47"/>
        <v>0</v>
      </c>
      <c r="KC23" s="63">
        <f t="shared" si="47"/>
        <v>0</v>
      </c>
      <c r="KD23" s="63">
        <f t="shared" si="47"/>
        <v>0</v>
      </c>
      <c r="KE23" s="63">
        <f t="shared" si="47"/>
        <v>0</v>
      </c>
      <c r="KF23" s="63">
        <f t="shared" si="47"/>
        <v>0</v>
      </c>
      <c r="KG23" s="63">
        <f t="shared" si="47"/>
        <v>0</v>
      </c>
      <c r="KH23" s="63">
        <f t="shared" si="47"/>
        <v>0</v>
      </c>
      <c r="KI23" s="63">
        <f t="shared" si="47"/>
        <v>0</v>
      </c>
      <c r="KJ23" s="63">
        <f t="shared" si="47"/>
        <v>0</v>
      </c>
      <c r="KK23" s="63">
        <f t="shared" si="47"/>
        <v>0</v>
      </c>
      <c r="KL23" s="63">
        <f t="shared" si="47"/>
        <v>0</v>
      </c>
      <c r="KM23" s="63">
        <f t="shared" si="47"/>
        <v>0</v>
      </c>
      <c r="KN23" s="63">
        <f t="shared" si="47"/>
        <v>0</v>
      </c>
      <c r="KO23" s="63">
        <f t="shared" si="47"/>
        <v>0</v>
      </c>
      <c r="KP23" s="63">
        <f t="shared" si="47"/>
        <v>0</v>
      </c>
      <c r="KQ23" s="63">
        <f t="shared" si="47"/>
        <v>0</v>
      </c>
      <c r="KR23" s="63">
        <f t="shared" si="47"/>
        <v>0</v>
      </c>
      <c r="KS23" s="63">
        <f t="shared" si="47"/>
        <v>0</v>
      </c>
      <c r="KT23" s="63">
        <f t="shared" si="47"/>
        <v>0</v>
      </c>
      <c r="KU23" s="63">
        <f t="shared" si="47"/>
        <v>0</v>
      </c>
      <c r="KV23" s="63">
        <f t="shared" si="47"/>
        <v>0</v>
      </c>
      <c r="KW23" s="63">
        <f t="shared" si="47"/>
        <v>0</v>
      </c>
      <c r="KX23" s="63">
        <f t="shared" si="47"/>
        <v>0</v>
      </c>
      <c r="KY23" s="63">
        <f t="shared" si="47"/>
        <v>0</v>
      </c>
      <c r="KZ23" s="63">
        <f t="shared" si="47"/>
        <v>0</v>
      </c>
      <c r="LA23" s="63">
        <f t="shared" si="47"/>
        <v>0</v>
      </c>
      <c r="LB23" s="63">
        <f t="shared" si="47"/>
        <v>0</v>
      </c>
      <c r="LC23" s="63">
        <f t="shared" si="47"/>
        <v>0</v>
      </c>
      <c r="LD23" s="63">
        <f t="shared" si="47"/>
        <v>0</v>
      </c>
      <c r="LE23" s="63">
        <f t="shared" si="47"/>
        <v>0</v>
      </c>
      <c r="LF23" s="63">
        <f t="shared" si="47"/>
        <v>0</v>
      </c>
      <c r="LG23" s="63">
        <f t="shared" si="47"/>
        <v>0</v>
      </c>
      <c r="LH23" s="63">
        <f t="shared" si="47"/>
        <v>0</v>
      </c>
      <c r="LI23" s="63">
        <f t="shared" si="47"/>
        <v>0</v>
      </c>
      <c r="LJ23" s="63">
        <f t="shared" si="47"/>
        <v>0</v>
      </c>
      <c r="LK23" s="63">
        <f t="shared" si="47"/>
        <v>0</v>
      </c>
      <c r="LL23" s="63">
        <f t="shared" si="47"/>
        <v>0</v>
      </c>
      <c r="LM23" s="63">
        <f t="shared" si="47"/>
        <v>0</v>
      </c>
      <c r="LN23" s="63">
        <f t="shared" ref="LN23:ND23" si="48">SUM(LN20:LN22)</f>
        <v>0</v>
      </c>
      <c r="LO23" s="63">
        <f t="shared" si="48"/>
        <v>0</v>
      </c>
      <c r="LP23" s="63">
        <f t="shared" si="48"/>
        <v>0</v>
      </c>
      <c r="LQ23" s="63">
        <f t="shared" si="48"/>
        <v>0</v>
      </c>
      <c r="LR23" s="63">
        <f t="shared" si="48"/>
        <v>0</v>
      </c>
      <c r="LS23" s="63">
        <f t="shared" si="48"/>
        <v>0</v>
      </c>
      <c r="LT23" s="63">
        <f t="shared" si="48"/>
        <v>0</v>
      </c>
      <c r="LU23" s="63">
        <f t="shared" si="48"/>
        <v>0</v>
      </c>
      <c r="LV23" s="63">
        <f t="shared" si="48"/>
        <v>0</v>
      </c>
      <c r="LW23" s="63">
        <f t="shared" si="48"/>
        <v>0</v>
      </c>
      <c r="LX23" s="63">
        <f t="shared" si="48"/>
        <v>0</v>
      </c>
      <c r="LY23" s="63">
        <f t="shared" si="48"/>
        <v>0</v>
      </c>
      <c r="LZ23" s="63">
        <f t="shared" si="48"/>
        <v>0</v>
      </c>
      <c r="MA23" s="63">
        <f t="shared" si="48"/>
        <v>0</v>
      </c>
      <c r="MB23" s="63">
        <f t="shared" si="48"/>
        <v>0</v>
      </c>
      <c r="MC23" s="63">
        <f t="shared" si="48"/>
        <v>0</v>
      </c>
      <c r="MD23" s="63">
        <f t="shared" si="48"/>
        <v>0</v>
      </c>
      <c r="ME23" s="63">
        <f t="shared" si="48"/>
        <v>0</v>
      </c>
      <c r="MF23" s="63">
        <f t="shared" si="48"/>
        <v>0</v>
      </c>
      <c r="MG23" s="63">
        <f t="shared" si="48"/>
        <v>0</v>
      </c>
      <c r="MH23" s="63">
        <f t="shared" si="48"/>
        <v>0</v>
      </c>
      <c r="MI23" s="63">
        <f t="shared" si="48"/>
        <v>0</v>
      </c>
      <c r="MJ23" s="63">
        <f t="shared" si="48"/>
        <v>0</v>
      </c>
      <c r="MK23" s="63">
        <f t="shared" si="48"/>
        <v>0</v>
      </c>
      <c r="ML23" s="63">
        <f t="shared" si="48"/>
        <v>0</v>
      </c>
      <c r="MM23" s="63">
        <f t="shared" si="48"/>
        <v>0</v>
      </c>
      <c r="MN23" s="63">
        <f t="shared" si="48"/>
        <v>0</v>
      </c>
      <c r="MO23" s="63">
        <f t="shared" si="48"/>
        <v>0</v>
      </c>
      <c r="MP23" s="63">
        <f t="shared" si="48"/>
        <v>0</v>
      </c>
      <c r="MQ23" s="63">
        <f t="shared" si="48"/>
        <v>0</v>
      </c>
      <c r="MR23" s="63">
        <f t="shared" si="48"/>
        <v>0</v>
      </c>
      <c r="MS23" s="63">
        <f t="shared" si="48"/>
        <v>0</v>
      </c>
      <c r="MT23" s="63">
        <f t="shared" si="48"/>
        <v>0</v>
      </c>
      <c r="MU23" s="63">
        <f t="shared" si="48"/>
        <v>0</v>
      </c>
      <c r="MV23" s="63">
        <f t="shared" si="48"/>
        <v>0</v>
      </c>
      <c r="MW23" s="63">
        <f t="shared" si="48"/>
        <v>0</v>
      </c>
      <c r="MX23" s="63">
        <f t="shared" si="48"/>
        <v>0</v>
      </c>
      <c r="MY23" s="63">
        <f t="shared" si="48"/>
        <v>0</v>
      </c>
      <c r="MZ23" s="63">
        <f t="shared" si="48"/>
        <v>0</v>
      </c>
      <c r="NA23" s="63">
        <f t="shared" si="48"/>
        <v>0</v>
      </c>
      <c r="NB23" s="63">
        <f t="shared" si="48"/>
        <v>0</v>
      </c>
      <c r="NC23" s="63">
        <f t="shared" si="48"/>
        <v>0</v>
      </c>
      <c r="ND23" s="63">
        <f t="shared" si="48"/>
        <v>0</v>
      </c>
    </row>
    <row r="24" spans="1:368" s="58" customFormat="1" x14ac:dyDescent="0.35">
      <c r="A24" s="67" t="s">
        <v>4</v>
      </c>
    </row>
    <row r="25" spans="1:368" s="58" customFormat="1" x14ac:dyDescent="0.35">
      <c r="A25" s="67" t="s">
        <v>0</v>
      </c>
    </row>
    <row r="26" spans="1:368" s="58" customFormat="1" x14ac:dyDescent="0.35">
      <c r="A26" s="67" t="s">
        <v>15</v>
      </c>
    </row>
    <row r="27" spans="1:368" s="58" customFormat="1" x14ac:dyDescent="0.35">
      <c r="A27" s="67" t="s">
        <v>16</v>
      </c>
    </row>
    <row r="28" spans="1:368" s="58" customFormat="1" x14ac:dyDescent="0.35">
      <c r="A28" s="67" t="s">
        <v>17</v>
      </c>
    </row>
    <row r="29" spans="1:368" s="58" customFormat="1" x14ac:dyDescent="0.35">
      <c r="A29" s="67" t="s">
        <v>57</v>
      </c>
    </row>
    <row r="30" spans="1:368" s="58" customFormat="1" x14ac:dyDescent="0.35">
      <c r="A30" s="68" t="s">
        <v>58</v>
      </c>
      <c r="D30" s="62">
        <f>SUM(D25:D28)</f>
        <v>0</v>
      </c>
      <c r="E30" s="62">
        <f t="shared" ref="E30:BP30" si="49">SUM(E25:E28)</f>
        <v>0</v>
      </c>
      <c r="F30" s="62">
        <f t="shared" si="49"/>
        <v>0</v>
      </c>
      <c r="G30" s="62">
        <f t="shared" si="49"/>
        <v>0</v>
      </c>
      <c r="H30" s="62">
        <f t="shared" si="49"/>
        <v>0</v>
      </c>
      <c r="I30" s="62">
        <f t="shared" si="49"/>
        <v>0</v>
      </c>
      <c r="J30" s="62">
        <f t="shared" si="49"/>
        <v>0</v>
      </c>
      <c r="K30" s="62">
        <f t="shared" si="49"/>
        <v>0</v>
      </c>
      <c r="L30" s="62">
        <f t="shared" si="49"/>
        <v>0</v>
      </c>
      <c r="M30" s="62">
        <f t="shared" si="49"/>
        <v>0</v>
      </c>
      <c r="N30" s="62">
        <f t="shared" si="49"/>
        <v>0</v>
      </c>
      <c r="O30" s="62">
        <f t="shared" si="49"/>
        <v>0</v>
      </c>
      <c r="P30" s="62">
        <f t="shared" si="49"/>
        <v>0</v>
      </c>
      <c r="Q30" s="62">
        <f t="shared" si="49"/>
        <v>0</v>
      </c>
      <c r="R30" s="62">
        <f t="shared" si="49"/>
        <v>0</v>
      </c>
      <c r="S30" s="62">
        <f t="shared" si="49"/>
        <v>0</v>
      </c>
      <c r="T30" s="62">
        <f t="shared" si="49"/>
        <v>0</v>
      </c>
      <c r="U30" s="62">
        <f t="shared" si="49"/>
        <v>0</v>
      </c>
      <c r="V30" s="62">
        <f t="shared" si="49"/>
        <v>0</v>
      </c>
      <c r="W30" s="62">
        <f t="shared" si="49"/>
        <v>0</v>
      </c>
      <c r="X30" s="62">
        <f t="shared" si="49"/>
        <v>0</v>
      </c>
      <c r="Y30" s="62">
        <f t="shared" si="49"/>
        <v>0</v>
      </c>
      <c r="Z30" s="62">
        <f t="shared" si="49"/>
        <v>0</v>
      </c>
      <c r="AA30" s="62">
        <f t="shared" si="49"/>
        <v>0</v>
      </c>
      <c r="AB30" s="62">
        <f t="shared" si="49"/>
        <v>0</v>
      </c>
      <c r="AC30" s="62">
        <f t="shared" si="49"/>
        <v>0</v>
      </c>
      <c r="AD30" s="62">
        <f t="shared" si="49"/>
        <v>0</v>
      </c>
      <c r="AE30" s="62">
        <f t="shared" si="49"/>
        <v>0</v>
      </c>
      <c r="AF30" s="62">
        <f t="shared" si="49"/>
        <v>0</v>
      </c>
      <c r="AG30" s="62">
        <f t="shared" si="49"/>
        <v>0</v>
      </c>
      <c r="AH30" s="62">
        <f t="shared" si="49"/>
        <v>0</v>
      </c>
      <c r="AI30" s="62">
        <f t="shared" si="49"/>
        <v>0</v>
      </c>
      <c r="AJ30" s="62">
        <f t="shared" si="49"/>
        <v>0</v>
      </c>
      <c r="AK30" s="62">
        <f t="shared" si="49"/>
        <v>0</v>
      </c>
      <c r="AL30" s="62">
        <f t="shared" si="49"/>
        <v>0</v>
      </c>
      <c r="AM30" s="62">
        <f t="shared" si="49"/>
        <v>0</v>
      </c>
      <c r="AN30" s="62">
        <f t="shared" si="49"/>
        <v>0</v>
      </c>
      <c r="AO30" s="62">
        <f t="shared" si="49"/>
        <v>0</v>
      </c>
      <c r="AP30" s="62">
        <f t="shared" si="49"/>
        <v>0</v>
      </c>
      <c r="AQ30" s="62">
        <f t="shared" si="49"/>
        <v>0</v>
      </c>
      <c r="AR30" s="62">
        <f t="shared" si="49"/>
        <v>0</v>
      </c>
      <c r="AS30" s="62">
        <f t="shared" si="49"/>
        <v>0</v>
      </c>
      <c r="AT30" s="62">
        <f t="shared" si="49"/>
        <v>0</v>
      </c>
      <c r="AU30" s="62">
        <f t="shared" si="49"/>
        <v>0</v>
      </c>
      <c r="AV30" s="62">
        <f t="shared" si="49"/>
        <v>0</v>
      </c>
      <c r="AW30" s="62">
        <f t="shared" si="49"/>
        <v>0</v>
      </c>
      <c r="AX30" s="62">
        <f t="shared" si="49"/>
        <v>0</v>
      </c>
      <c r="AY30" s="62">
        <f t="shared" si="49"/>
        <v>0</v>
      </c>
      <c r="AZ30" s="62">
        <f t="shared" si="49"/>
        <v>0</v>
      </c>
      <c r="BA30" s="62">
        <f t="shared" si="49"/>
        <v>0</v>
      </c>
      <c r="BB30" s="62">
        <f t="shared" si="49"/>
        <v>0</v>
      </c>
      <c r="BC30" s="62">
        <f t="shared" si="49"/>
        <v>0</v>
      </c>
      <c r="BD30" s="62">
        <f t="shared" si="49"/>
        <v>0</v>
      </c>
      <c r="BE30" s="62">
        <f t="shared" si="49"/>
        <v>0</v>
      </c>
      <c r="BF30" s="62">
        <f t="shared" si="49"/>
        <v>0</v>
      </c>
      <c r="BG30" s="62">
        <f t="shared" si="49"/>
        <v>0</v>
      </c>
      <c r="BH30" s="62">
        <f t="shared" si="49"/>
        <v>0</v>
      </c>
      <c r="BI30" s="62">
        <f t="shared" si="49"/>
        <v>0</v>
      </c>
      <c r="BJ30" s="62">
        <f t="shared" si="49"/>
        <v>0</v>
      </c>
      <c r="BK30" s="62">
        <f t="shared" si="49"/>
        <v>0</v>
      </c>
      <c r="BL30" s="62">
        <f t="shared" si="49"/>
        <v>0</v>
      </c>
      <c r="BM30" s="62">
        <f t="shared" si="49"/>
        <v>0</v>
      </c>
      <c r="BN30" s="62">
        <f t="shared" si="49"/>
        <v>0</v>
      </c>
      <c r="BO30" s="62">
        <f t="shared" si="49"/>
        <v>0</v>
      </c>
      <c r="BP30" s="62">
        <f t="shared" si="49"/>
        <v>0</v>
      </c>
      <c r="BQ30" s="62">
        <f t="shared" ref="BQ30:EB30" si="50">SUM(BQ25:BQ28)</f>
        <v>0</v>
      </c>
      <c r="BR30" s="62">
        <f t="shared" si="50"/>
        <v>0</v>
      </c>
      <c r="BS30" s="62">
        <f t="shared" si="50"/>
        <v>0</v>
      </c>
      <c r="BT30" s="62">
        <f t="shared" si="50"/>
        <v>0</v>
      </c>
      <c r="BU30" s="62">
        <f t="shared" si="50"/>
        <v>0</v>
      </c>
      <c r="BV30" s="62">
        <f t="shared" si="50"/>
        <v>0</v>
      </c>
      <c r="BW30" s="62">
        <f t="shared" si="50"/>
        <v>0</v>
      </c>
      <c r="BX30" s="62">
        <f t="shared" si="50"/>
        <v>0</v>
      </c>
      <c r="BY30" s="62">
        <f t="shared" si="50"/>
        <v>0</v>
      </c>
      <c r="BZ30" s="62">
        <f t="shared" si="50"/>
        <v>0</v>
      </c>
      <c r="CA30" s="62">
        <f t="shared" si="50"/>
        <v>0</v>
      </c>
      <c r="CB30" s="62">
        <f t="shared" si="50"/>
        <v>0</v>
      </c>
      <c r="CC30" s="62">
        <f t="shared" si="50"/>
        <v>0</v>
      </c>
      <c r="CD30" s="62">
        <f t="shared" si="50"/>
        <v>0</v>
      </c>
      <c r="CE30" s="62">
        <f t="shared" si="50"/>
        <v>0</v>
      </c>
      <c r="CF30" s="62">
        <f t="shared" si="50"/>
        <v>0</v>
      </c>
      <c r="CG30" s="62">
        <f t="shared" si="50"/>
        <v>0</v>
      </c>
      <c r="CH30" s="62">
        <f t="shared" si="50"/>
        <v>0</v>
      </c>
      <c r="CI30" s="62">
        <f t="shared" si="50"/>
        <v>0</v>
      </c>
      <c r="CJ30" s="62">
        <f t="shared" si="50"/>
        <v>0</v>
      </c>
      <c r="CK30" s="62">
        <f t="shared" si="50"/>
        <v>0</v>
      </c>
      <c r="CL30" s="62">
        <f t="shared" si="50"/>
        <v>0</v>
      </c>
      <c r="CM30" s="62">
        <f t="shared" si="50"/>
        <v>0</v>
      </c>
      <c r="CN30" s="62">
        <f t="shared" si="50"/>
        <v>0</v>
      </c>
      <c r="CO30" s="62">
        <f t="shared" si="50"/>
        <v>0</v>
      </c>
      <c r="CP30" s="62">
        <f t="shared" si="50"/>
        <v>0</v>
      </c>
      <c r="CQ30" s="62">
        <f t="shared" si="50"/>
        <v>0</v>
      </c>
      <c r="CR30" s="62">
        <f t="shared" si="50"/>
        <v>0</v>
      </c>
      <c r="CS30" s="62">
        <f t="shared" si="50"/>
        <v>0</v>
      </c>
      <c r="CT30" s="62">
        <f t="shared" si="50"/>
        <v>0</v>
      </c>
      <c r="CU30" s="62">
        <f t="shared" si="50"/>
        <v>0</v>
      </c>
      <c r="CV30" s="62">
        <f t="shared" si="50"/>
        <v>0</v>
      </c>
      <c r="CW30" s="62">
        <f t="shared" si="50"/>
        <v>0</v>
      </c>
      <c r="CX30" s="62">
        <f t="shared" si="50"/>
        <v>0</v>
      </c>
      <c r="CY30" s="62">
        <f t="shared" si="50"/>
        <v>0</v>
      </c>
      <c r="CZ30" s="62">
        <f t="shared" si="50"/>
        <v>0</v>
      </c>
      <c r="DA30" s="62">
        <f t="shared" si="50"/>
        <v>0</v>
      </c>
      <c r="DB30" s="62">
        <f t="shared" si="50"/>
        <v>0</v>
      </c>
      <c r="DC30" s="62">
        <f t="shared" si="50"/>
        <v>0</v>
      </c>
      <c r="DD30" s="62">
        <f t="shared" si="50"/>
        <v>0</v>
      </c>
      <c r="DE30" s="62">
        <f t="shared" si="50"/>
        <v>0</v>
      </c>
      <c r="DF30" s="62">
        <f t="shared" si="50"/>
        <v>0</v>
      </c>
      <c r="DG30" s="62">
        <f t="shared" si="50"/>
        <v>0</v>
      </c>
      <c r="DH30" s="62">
        <f t="shared" si="50"/>
        <v>0</v>
      </c>
      <c r="DI30" s="62">
        <f t="shared" si="50"/>
        <v>0</v>
      </c>
      <c r="DJ30" s="62">
        <f t="shared" si="50"/>
        <v>0</v>
      </c>
      <c r="DK30" s="62">
        <f t="shared" si="50"/>
        <v>0</v>
      </c>
      <c r="DL30" s="62">
        <f t="shared" si="50"/>
        <v>0</v>
      </c>
      <c r="DM30" s="62">
        <f t="shared" si="50"/>
        <v>0</v>
      </c>
      <c r="DN30" s="62">
        <f t="shared" si="50"/>
        <v>0</v>
      </c>
      <c r="DO30" s="62">
        <f t="shared" si="50"/>
        <v>0</v>
      </c>
      <c r="DP30" s="62">
        <f t="shared" si="50"/>
        <v>0</v>
      </c>
      <c r="DQ30" s="62">
        <f t="shared" si="50"/>
        <v>0</v>
      </c>
      <c r="DR30" s="62">
        <f t="shared" si="50"/>
        <v>0</v>
      </c>
      <c r="DS30" s="62">
        <f t="shared" si="50"/>
        <v>0</v>
      </c>
      <c r="DT30" s="62">
        <f t="shared" si="50"/>
        <v>0</v>
      </c>
      <c r="DU30" s="62">
        <f t="shared" si="50"/>
        <v>0</v>
      </c>
      <c r="DV30" s="62">
        <f t="shared" si="50"/>
        <v>0</v>
      </c>
      <c r="DW30" s="62">
        <f t="shared" si="50"/>
        <v>0</v>
      </c>
      <c r="DX30" s="62">
        <f t="shared" si="50"/>
        <v>0</v>
      </c>
      <c r="DY30" s="62">
        <f t="shared" si="50"/>
        <v>0</v>
      </c>
      <c r="DZ30" s="62">
        <f t="shared" si="50"/>
        <v>0</v>
      </c>
      <c r="EA30" s="62">
        <f t="shared" si="50"/>
        <v>0</v>
      </c>
      <c r="EB30" s="62">
        <f t="shared" si="50"/>
        <v>0</v>
      </c>
      <c r="EC30" s="62">
        <f t="shared" ref="EC30:GN30" si="51">SUM(EC25:EC28)</f>
        <v>0</v>
      </c>
      <c r="ED30" s="62">
        <f t="shared" si="51"/>
        <v>0</v>
      </c>
      <c r="EE30" s="62">
        <f t="shared" si="51"/>
        <v>0</v>
      </c>
      <c r="EF30" s="62">
        <f t="shared" si="51"/>
        <v>0</v>
      </c>
      <c r="EG30" s="62">
        <f t="shared" si="51"/>
        <v>0</v>
      </c>
      <c r="EH30" s="62">
        <f t="shared" si="51"/>
        <v>0</v>
      </c>
      <c r="EI30" s="62">
        <f t="shared" si="51"/>
        <v>0</v>
      </c>
      <c r="EJ30" s="62">
        <f t="shared" si="51"/>
        <v>0</v>
      </c>
      <c r="EK30" s="62">
        <f t="shared" si="51"/>
        <v>0</v>
      </c>
      <c r="EL30" s="62">
        <f t="shared" si="51"/>
        <v>0</v>
      </c>
      <c r="EM30" s="62">
        <f t="shared" si="51"/>
        <v>0</v>
      </c>
      <c r="EN30" s="62">
        <f t="shared" si="51"/>
        <v>0</v>
      </c>
      <c r="EO30" s="62">
        <f t="shared" si="51"/>
        <v>0</v>
      </c>
      <c r="EP30" s="62">
        <f t="shared" si="51"/>
        <v>0</v>
      </c>
      <c r="EQ30" s="62">
        <f t="shared" si="51"/>
        <v>0</v>
      </c>
      <c r="ER30" s="62">
        <f t="shared" si="51"/>
        <v>0</v>
      </c>
      <c r="ES30" s="62">
        <f t="shared" si="51"/>
        <v>0</v>
      </c>
      <c r="ET30" s="62">
        <f t="shared" si="51"/>
        <v>0</v>
      </c>
      <c r="EU30" s="62">
        <f t="shared" si="51"/>
        <v>0</v>
      </c>
      <c r="EV30" s="62">
        <f t="shared" si="51"/>
        <v>0</v>
      </c>
      <c r="EW30" s="62">
        <f t="shared" si="51"/>
        <v>0</v>
      </c>
      <c r="EX30" s="62">
        <f t="shared" si="51"/>
        <v>0</v>
      </c>
      <c r="EY30" s="62">
        <f t="shared" si="51"/>
        <v>0</v>
      </c>
      <c r="EZ30" s="62">
        <f t="shared" si="51"/>
        <v>0</v>
      </c>
      <c r="FA30" s="62">
        <f t="shared" si="51"/>
        <v>0</v>
      </c>
      <c r="FB30" s="62">
        <f t="shared" si="51"/>
        <v>0</v>
      </c>
      <c r="FC30" s="62">
        <f t="shared" si="51"/>
        <v>0</v>
      </c>
      <c r="FD30" s="62">
        <f t="shared" si="51"/>
        <v>0</v>
      </c>
      <c r="FE30" s="62">
        <f t="shared" si="51"/>
        <v>0</v>
      </c>
      <c r="FF30" s="62">
        <f t="shared" si="51"/>
        <v>0</v>
      </c>
      <c r="FG30" s="62">
        <f t="shared" si="51"/>
        <v>0</v>
      </c>
      <c r="FH30" s="62">
        <f t="shared" si="51"/>
        <v>0</v>
      </c>
      <c r="FI30" s="62">
        <f t="shared" si="51"/>
        <v>0</v>
      </c>
      <c r="FJ30" s="62">
        <f t="shared" si="51"/>
        <v>0</v>
      </c>
      <c r="FK30" s="62">
        <f t="shared" si="51"/>
        <v>0</v>
      </c>
      <c r="FL30" s="62">
        <f t="shared" si="51"/>
        <v>0</v>
      </c>
      <c r="FM30" s="62">
        <f t="shared" si="51"/>
        <v>0</v>
      </c>
      <c r="FN30" s="62">
        <f t="shared" si="51"/>
        <v>0</v>
      </c>
      <c r="FO30" s="62">
        <f t="shared" si="51"/>
        <v>0</v>
      </c>
      <c r="FP30" s="62">
        <f t="shared" si="51"/>
        <v>0</v>
      </c>
      <c r="FQ30" s="62">
        <f t="shared" si="51"/>
        <v>0</v>
      </c>
      <c r="FR30" s="62">
        <f t="shared" si="51"/>
        <v>0</v>
      </c>
      <c r="FS30" s="62">
        <f t="shared" si="51"/>
        <v>0</v>
      </c>
      <c r="FT30" s="62">
        <f t="shared" si="51"/>
        <v>0</v>
      </c>
      <c r="FU30" s="62">
        <f t="shared" si="51"/>
        <v>0</v>
      </c>
      <c r="FV30" s="62">
        <f t="shared" si="51"/>
        <v>0</v>
      </c>
      <c r="FW30" s="62">
        <f t="shared" si="51"/>
        <v>0</v>
      </c>
      <c r="FX30" s="62">
        <f t="shared" si="51"/>
        <v>0</v>
      </c>
      <c r="FY30" s="62">
        <f t="shared" si="51"/>
        <v>0</v>
      </c>
      <c r="FZ30" s="62">
        <f t="shared" si="51"/>
        <v>0</v>
      </c>
      <c r="GA30" s="62">
        <f t="shared" si="51"/>
        <v>0</v>
      </c>
      <c r="GB30" s="62">
        <f t="shared" si="51"/>
        <v>0</v>
      </c>
      <c r="GC30" s="62">
        <f t="shared" si="51"/>
        <v>0</v>
      </c>
      <c r="GD30" s="62">
        <f t="shared" si="51"/>
        <v>0</v>
      </c>
      <c r="GE30" s="62">
        <f t="shared" si="51"/>
        <v>0</v>
      </c>
      <c r="GF30" s="62">
        <f t="shared" si="51"/>
        <v>0</v>
      </c>
      <c r="GG30" s="62">
        <f t="shared" si="51"/>
        <v>0</v>
      </c>
      <c r="GH30" s="62">
        <f t="shared" si="51"/>
        <v>0</v>
      </c>
      <c r="GI30" s="62">
        <f t="shared" si="51"/>
        <v>0</v>
      </c>
      <c r="GJ30" s="62">
        <f t="shared" si="51"/>
        <v>0</v>
      </c>
      <c r="GK30" s="62">
        <f t="shared" si="51"/>
        <v>0</v>
      </c>
      <c r="GL30" s="62">
        <f t="shared" si="51"/>
        <v>0</v>
      </c>
      <c r="GM30" s="62">
        <f t="shared" si="51"/>
        <v>0</v>
      </c>
      <c r="GN30" s="62">
        <f t="shared" si="51"/>
        <v>0</v>
      </c>
      <c r="GO30" s="62">
        <f t="shared" ref="GO30:IZ30" si="52">SUM(GO25:GO28)</f>
        <v>0</v>
      </c>
      <c r="GP30" s="62">
        <f t="shared" si="52"/>
        <v>0</v>
      </c>
      <c r="GQ30" s="62">
        <f t="shared" si="52"/>
        <v>0</v>
      </c>
      <c r="GR30" s="62">
        <f t="shared" si="52"/>
        <v>0</v>
      </c>
      <c r="GS30" s="62">
        <f t="shared" si="52"/>
        <v>0</v>
      </c>
      <c r="GT30" s="62">
        <f t="shared" si="52"/>
        <v>0</v>
      </c>
      <c r="GU30" s="62">
        <f t="shared" si="52"/>
        <v>0</v>
      </c>
      <c r="GV30" s="62">
        <f t="shared" si="52"/>
        <v>0</v>
      </c>
      <c r="GW30" s="62">
        <f t="shared" si="52"/>
        <v>0</v>
      </c>
      <c r="GX30" s="62">
        <f t="shared" si="52"/>
        <v>0</v>
      </c>
      <c r="GY30" s="62">
        <f t="shared" si="52"/>
        <v>0</v>
      </c>
      <c r="GZ30" s="62">
        <f t="shared" si="52"/>
        <v>0</v>
      </c>
      <c r="HA30" s="62">
        <f t="shared" si="52"/>
        <v>0</v>
      </c>
      <c r="HB30" s="62">
        <f t="shared" si="52"/>
        <v>0</v>
      </c>
      <c r="HC30" s="62">
        <f t="shared" si="52"/>
        <v>0</v>
      </c>
      <c r="HD30" s="62">
        <f t="shared" si="52"/>
        <v>0</v>
      </c>
      <c r="HE30" s="62">
        <f t="shared" si="52"/>
        <v>0</v>
      </c>
      <c r="HF30" s="62">
        <f t="shared" si="52"/>
        <v>0</v>
      </c>
      <c r="HG30" s="62">
        <f t="shared" si="52"/>
        <v>0</v>
      </c>
      <c r="HH30" s="62">
        <f t="shared" si="52"/>
        <v>0</v>
      </c>
      <c r="HI30" s="62">
        <f t="shared" si="52"/>
        <v>0</v>
      </c>
      <c r="HJ30" s="62">
        <f t="shared" si="52"/>
        <v>0</v>
      </c>
      <c r="HK30" s="62">
        <f t="shared" si="52"/>
        <v>0</v>
      </c>
      <c r="HL30" s="62">
        <f t="shared" si="52"/>
        <v>0</v>
      </c>
      <c r="HM30" s="62">
        <f t="shared" si="52"/>
        <v>0</v>
      </c>
      <c r="HN30" s="62">
        <f t="shared" si="52"/>
        <v>0</v>
      </c>
      <c r="HO30" s="62">
        <f t="shared" si="52"/>
        <v>0</v>
      </c>
      <c r="HP30" s="62">
        <f t="shared" si="52"/>
        <v>0</v>
      </c>
      <c r="HQ30" s="62">
        <f t="shared" si="52"/>
        <v>0</v>
      </c>
      <c r="HR30" s="62">
        <f t="shared" si="52"/>
        <v>0</v>
      </c>
      <c r="HS30" s="62">
        <f t="shared" si="52"/>
        <v>0</v>
      </c>
      <c r="HT30" s="62">
        <f t="shared" si="52"/>
        <v>0</v>
      </c>
      <c r="HU30" s="62">
        <f t="shared" si="52"/>
        <v>0</v>
      </c>
      <c r="HV30" s="62">
        <f t="shared" si="52"/>
        <v>0</v>
      </c>
      <c r="HW30" s="62">
        <f t="shared" si="52"/>
        <v>0</v>
      </c>
      <c r="HX30" s="62">
        <f t="shared" si="52"/>
        <v>0</v>
      </c>
      <c r="HY30" s="62">
        <f t="shared" si="52"/>
        <v>0</v>
      </c>
      <c r="HZ30" s="62">
        <f t="shared" si="52"/>
        <v>0</v>
      </c>
      <c r="IA30" s="62">
        <f t="shared" si="52"/>
        <v>0</v>
      </c>
      <c r="IB30" s="62">
        <f t="shared" si="52"/>
        <v>0</v>
      </c>
      <c r="IC30" s="62">
        <f t="shared" si="52"/>
        <v>0</v>
      </c>
      <c r="ID30" s="62">
        <f t="shared" si="52"/>
        <v>0</v>
      </c>
      <c r="IE30" s="62">
        <f t="shared" si="52"/>
        <v>0</v>
      </c>
      <c r="IF30" s="62">
        <f t="shared" si="52"/>
        <v>0</v>
      </c>
      <c r="IG30" s="62">
        <f t="shared" si="52"/>
        <v>0</v>
      </c>
      <c r="IH30" s="62">
        <f t="shared" si="52"/>
        <v>0</v>
      </c>
      <c r="II30" s="62">
        <f t="shared" si="52"/>
        <v>0</v>
      </c>
      <c r="IJ30" s="62">
        <f t="shared" si="52"/>
        <v>0</v>
      </c>
      <c r="IK30" s="62">
        <f t="shared" si="52"/>
        <v>0</v>
      </c>
      <c r="IL30" s="62">
        <f t="shared" si="52"/>
        <v>0</v>
      </c>
      <c r="IM30" s="62">
        <f t="shared" si="52"/>
        <v>0</v>
      </c>
      <c r="IN30" s="62">
        <f t="shared" si="52"/>
        <v>0</v>
      </c>
      <c r="IO30" s="62">
        <f t="shared" si="52"/>
        <v>0</v>
      </c>
      <c r="IP30" s="62">
        <f t="shared" si="52"/>
        <v>0</v>
      </c>
      <c r="IQ30" s="62">
        <f t="shared" si="52"/>
        <v>0</v>
      </c>
      <c r="IR30" s="62">
        <f t="shared" si="52"/>
        <v>0</v>
      </c>
      <c r="IS30" s="62">
        <f t="shared" si="52"/>
        <v>0</v>
      </c>
      <c r="IT30" s="62">
        <f t="shared" si="52"/>
        <v>0</v>
      </c>
      <c r="IU30" s="62">
        <f t="shared" si="52"/>
        <v>0</v>
      </c>
      <c r="IV30" s="62">
        <f t="shared" si="52"/>
        <v>0</v>
      </c>
      <c r="IW30" s="62">
        <f t="shared" si="52"/>
        <v>0</v>
      </c>
      <c r="IX30" s="62">
        <f t="shared" si="52"/>
        <v>0</v>
      </c>
      <c r="IY30" s="62">
        <f t="shared" si="52"/>
        <v>0</v>
      </c>
      <c r="IZ30" s="62">
        <f t="shared" si="52"/>
        <v>0</v>
      </c>
      <c r="JA30" s="62">
        <f t="shared" ref="JA30:LL30" si="53">SUM(JA25:JA28)</f>
        <v>0</v>
      </c>
      <c r="JB30" s="62">
        <f t="shared" si="53"/>
        <v>0</v>
      </c>
      <c r="JC30" s="62">
        <f t="shared" si="53"/>
        <v>0</v>
      </c>
      <c r="JD30" s="62">
        <f t="shared" si="53"/>
        <v>0</v>
      </c>
      <c r="JE30" s="62">
        <f t="shared" si="53"/>
        <v>0</v>
      </c>
      <c r="JF30" s="62">
        <f t="shared" si="53"/>
        <v>0</v>
      </c>
      <c r="JG30" s="62">
        <f t="shared" si="53"/>
        <v>0</v>
      </c>
      <c r="JH30" s="62">
        <f t="shared" si="53"/>
        <v>0</v>
      </c>
      <c r="JI30" s="62">
        <f t="shared" si="53"/>
        <v>0</v>
      </c>
      <c r="JJ30" s="62">
        <f t="shared" si="53"/>
        <v>0</v>
      </c>
      <c r="JK30" s="62">
        <f t="shared" si="53"/>
        <v>0</v>
      </c>
      <c r="JL30" s="62">
        <f t="shared" si="53"/>
        <v>0</v>
      </c>
      <c r="JM30" s="62">
        <f t="shared" si="53"/>
        <v>0</v>
      </c>
      <c r="JN30" s="62">
        <f t="shared" si="53"/>
        <v>0</v>
      </c>
      <c r="JO30" s="62">
        <f t="shared" si="53"/>
        <v>0</v>
      </c>
      <c r="JP30" s="62">
        <f t="shared" si="53"/>
        <v>0</v>
      </c>
      <c r="JQ30" s="62">
        <f t="shared" si="53"/>
        <v>0</v>
      </c>
      <c r="JR30" s="62">
        <f t="shared" si="53"/>
        <v>0</v>
      </c>
      <c r="JS30" s="62">
        <f t="shared" si="53"/>
        <v>0</v>
      </c>
      <c r="JT30" s="62">
        <f t="shared" si="53"/>
        <v>0</v>
      </c>
      <c r="JU30" s="62">
        <f t="shared" si="53"/>
        <v>0</v>
      </c>
      <c r="JV30" s="62">
        <f t="shared" si="53"/>
        <v>0</v>
      </c>
      <c r="JW30" s="62">
        <f t="shared" si="53"/>
        <v>0</v>
      </c>
      <c r="JX30" s="62">
        <f t="shared" si="53"/>
        <v>0</v>
      </c>
      <c r="JY30" s="62">
        <f t="shared" si="53"/>
        <v>0</v>
      </c>
      <c r="JZ30" s="62">
        <f t="shared" si="53"/>
        <v>0</v>
      </c>
      <c r="KA30" s="62">
        <f t="shared" si="53"/>
        <v>0</v>
      </c>
      <c r="KB30" s="62">
        <f t="shared" si="53"/>
        <v>0</v>
      </c>
      <c r="KC30" s="62">
        <f t="shared" si="53"/>
        <v>0</v>
      </c>
      <c r="KD30" s="62">
        <f t="shared" si="53"/>
        <v>0</v>
      </c>
      <c r="KE30" s="62">
        <f t="shared" si="53"/>
        <v>0</v>
      </c>
      <c r="KF30" s="62">
        <f t="shared" si="53"/>
        <v>0</v>
      </c>
      <c r="KG30" s="62">
        <f t="shared" si="53"/>
        <v>0</v>
      </c>
      <c r="KH30" s="62">
        <f t="shared" si="53"/>
        <v>0</v>
      </c>
      <c r="KI30" s="62">
        <f t="shared" si="53"/>
        <v>0</v>
      </c>
      <c r="KJ30" s="62">
        <f t="shared" si="53"/>
        <v>0</v>
      </c>
      <c r="KK30" s="62">
        <f t="shared" si="53"/>
        <v>0</v>
      </c>
      <c r="KL30" s="62">
        <f t="shared" si="53"/>
        <v>0</v>
      </c>
      <c r="KM30" s="62">
        <f t="shared" si="53"/>
        <v>0</v>
      </c>
      <c r="KN30" s="62">
        <f t="shared" si="53"/>
        <v>0</v>
      </c>
      <c r="KO30" s="62">
        <f t="shared" si="53"/>
        <v>0</v>
      </c>
      <c r="KP30" s="62">
        <f t="shared" si="53"/>
        <v>0</v>
      </c>
      <c r="KQ30" s="62">
        <f t="shared" si="53"/>
        <v>0</v>
      </c>
      <c r="KR30" s="62">
        <f t="shared" si="53"/>
        <v>0</v>
      </c>
      <c r="KS30" s="62">
        <f t="shared" si="53"/>
        <v>0</v>
      </c>
      <c r="KT30" s="62">
        <f t="shared" si="53"/>
        <v>0</v>
      </c>
      <c r="KU30" s="62">
        <f t="shared" si="53"/>
        <v>0</v>
      </c>
      <c r="KV30" s="62">
        <f t="shared" si="53"/>
        <v>0</v>
      </c>
      <c r="KW30" s="62">
        <f t="shared" si="53"/>
        <v>0</v>
      </c>
      <c r="KX30" s="62">
        <f t="shared" si="53"/>
        <v>0</v>
      </c>
      <c r="KY30" s="62">
        <f t="shared" si="53"/>
        <v>0</v>
      </c>
      <c r="KZ30" s="62">
        <f t="shared" si="53"/>
        <v>0</v>
      </c>
      <c r="LA30" s="62">
        <f t="shared" si="53"/>
        <v>0</v>
      </c>
      <c r="LB30" s="62">
        <f t="shared" si="53"/>
        <v>0</v>
      </c>
      <c r="LC30" s="62">
        <f t="shared" si="53"/>
        <v>0</v>
      </c>
      <c r="LD30" s="62">
        <f t="shared" si="53"/>
        <v>0</v>
      </c>
      <c r="LE30" s="62">
        <f t="shared" si="53"/>
        <v>0</v>
      </c>
      <c r="LF30" s="62">
        <f t="shared" si="53"/>
        <v>0</v>
      </c>
      <c r="LG30" s="62">
        <f t="shared" si="53"/>
        <v>0</v>
      </c>
      <c r="LH30" s="62">
        <f t="shared" si="53"/>
        <v>0</v>
      </c>
      <c r="LI30" s="62">
        <f t="shared" si="53"/>
        <v>0</v>
      </c>
      <c r="LJ30" s="62">
        <f t="shared" si="53"/>
        <v>0</v>
      </c>
      <c r="LK30" s="62">
        <f t="shared" si="53"/>
        <v>0</v>
      </c>
      <c r="LL30" s="62">
        <f t="shared" si="53"/>
        <v>0</v>
      </c>
      <c r="LM30" s="62">
        <f t="shared" ref="LM30:ND30" si="54">SUM(LM25:LM28)</f>
        <v>0</v>
      </c>
      <c r="LN30" s="62">
        <f t="shared" si="54"/>
        <v>0</v>
      </c>
      <c r="LO30" s="62">
        <f t="shared" si="54"/>
        <v>0</v>
      </c>
      <c r="LP30" s="62">
        <f t="shared" si="54"/>
        <v>0</v>
      </c>
      <c r="LQ30" s="62">
        <f t="shared" si="54"/>
        <v>0</v>
      </c>
      <c r="LR30" s="62">
        <f t="shared" si="54"/>
        <v>0</v>
      </c>
      <c r="LS30" s="62">
        <f t="shared" si="54"/>
        <v>0</v>
      </c>
      <c r="LT30" s="62">
        <f t="shared" si="54"/>
        <v>0</v>
      </c>
      <c r="LU30" s="62">
        <f t="shared" si="54"/>
        <v>0</v>
      </c>
      <c r="LV30" s="62">
        <f t="shared" si="54"/>
        <v>0</v>
      </c>
      <c r="LW30" s="62">
        <f t="shared" si="54"/>
        <v>0</v>
      </c>
      <c r="LX30" s="62">
        <f t="shared" si="54"/>
        <v>0</v>
      </c>
      <c r="LY30" s="62">
        <f t="shared" si="54"/>
        <v>0</v>
      </c>
      <c r="LZ30" s="62">
        <f t="shared" si="54"/>
        <v>0</v>
      </c>
      <c r="MA30" s="62">
        <f t="shared" si="54"/>
        <v>0</v>
      </c>
      <c r="MB30" s="62">
        <f t="shared" si="54"/>
        <v>0</v>
      </c>
      <c r="MC30" s="62">
        <f t="shared" si="54"/>
        <v>0</v>
      </c>
      <c r="MD30" s="62">
        <f t="shared" si="54"/>
        <v>0</v>
      </c>
      <c r="ME30" s="62">
        <f t="shared" si="54"/>
        <v>0</v>
      </c>
      <c r="MF30" s="62">
        <f t="shared" si="54"/>
        <v>0</v>
      </c>
      <c r="MG30" s="62">
        <f t="shared" si="54"/>
        <v>0</v>
      </c>
      <c r="MH30" s="62">
        <f t="shared" si="54"/>
        <v>0</v>
      </c>
      <c r="MI30" s="62">
        <f t="shared" si="54"/>
        <v>0</v>
      </c>
      <c r="MJ30" s="62">
        <f t="shared" si="54"/>
        <v>0</v>
      </c>
      <c r="MK30" s="62">
        <f t="shared" si="54"/>
        <v>0</v>
      </c>
      <c r="ML30" s="62">
        <f t="shared" si="54"/>
        <v>0</v>
      </c>
      <c r="MM30" s="62">
        <f t="shared" si="54"/>
        <v>0</v>
      </c>
      <c r="MN30" s="62">
        <f t="shared" si="54"/>
        <v>0</v>
      </c>
      <c r="MO30" s="62">
        <f t="shared" si="54"/>
        <v>0</v>
      </c>
      <c r="MP30" s="62">
        <f t="shared" si="54"/>
        <v>0</v>
      </c>
      <c r="MQ30" s="62">
        <f t="shared" si="54"/>
        <v>0</v>
      </c>
      <c r="MR30" s="62">
        <f t="shared" si="54"/>
        <v>0</v>
      </c>
      <c r="MS30" s="62">
        <f t="shared" si="54"/>
        <v>0</v>
      </c>
      <c r="MT30" s="62">
        <f t="shared" si="54"/>
        <v>0</v>
      </c>
      <c r="MU30" s="62">
        <f t="shared" si="54"/>
        <v>0</v>
      </c>
      <c r="MV30" s="62">
        <f t="shared" si="54"/>
        <v>0</v>
      </c>
      <c r="MW30" s="62">
        <f t="shared" si="54"/>
        <v>0</v>
      </c>
      <c r="MX30" s="62">
        <f t="shared" si="54"/>
        <v>0</v>
      </c>
      <c r="MY30" s="62">
        <f t="shared" si="54"/>
        <v>0</v>
      </c>
      <c r="MZ30" s="62">
        <f t="shared" si="54"/>
        <v>0</v>
      </c>
      <c r="NA30" s="62">
        <f t="shared" si="54"/>
        <v>0</v>
      </c>
      <c r="NB30" s="62">
        <f t="shared" si="54"/>
        <v>0</v>
      </c>
      <c r="NC30" s="62">
        <f t="shared" si="54"/>
        <v>0</v>
      </c>
      <c r="ND30" s="62">
        <f t="shared" si="54"/>
        <v>0</v>
      </c>
    </row>
    <row r="31" spans="1:368" s="58" customFormat="1" x14ac:dyDescent="0.35">
      <c r="A31" s="68" t="s">
        <v>59</v>
      </c>
      <c r="D31" s="62">
        <f>SUM(D32:D34)</f>
        <v>0</v>
      </c>
      <c r="E31" s="62">
        <f>E32+E38</f>
        <v>0</v>
      </c>
      <c r="F31" s="62">
        <f t="shared" ref="F31:BQ31" si="55">F32+F38</f>
        <v>0</v>
      </c>
      <c r="G31" s="62">
        <f t="shared" si="55"/>
        <v>0</v>
      </c>
      <c r="H31" s="62">
        <f t="shared" si="55"/>
        <v>0</v>
      </c>
      <c r="I31" s="62">
        <f t="shared" si="55"/>
        <v>0</v>
      </c>
      <c r="J31" s="62">
        <f t="shared" si="55"/>
        <v>0</v>
      </c>
      <c r="K31" s="62">
        <f t="shared" si="55"/>
        <v>0</v>
      </c>
      <c r="L31" s="62">
        <f t="shared" si="55"/>
        <v>0</v>
      </c>
      <c r="M31" s="62">
        <f t="shared" si="55"/>
        <v>0</v>
      </c>
      <c r="N31" s="62">
        <f t="shared" si="55"/>
        <v>0</v>
      </c>
      <c r="O31" s="62">
        <f t="shared" si="55"/>
        <v>0</v>
      </c>
      <c r="P31" s="62">
        <f t="shared" si="55"/>
        <v>0</v>
      </c>
      <c r="Q31" s="62">
        <f t="shared" si="55"/>
        <v>0</v>
      </c>
      <c r="R31" s="62">
        <f t="shared" si="55"/>
        <v>0</v>
      </c>
      <c r="S31" s="62">
        <f t="shared" si="55"/>
        <v>0</v>
      </c>
      <c r="T31" s="62">
        <f t="shared" si="55"/>
        <v>0</v>
      </c>
      <c r="U31" s="62">
        <f t="shared" si="55"/>
        <v>0</v>
      </c>
      <c r="V31" s="62">
        <f t="shared" si="55"/>
        <v>0</v>
      </c>
      <c r="W31" s="62">
        <f t="shared" si="55"/>
        <v>0</v>
      </c>
      <c r="X31" s="62">
        <f t="shared" si="55"/>
        <v>0</v>
      </c>
      <c r="Y31" s="62">
        <f t="shared" si="55"/>
        <v>0</v>
      </c>
      <c r="Z31" s="62">
        <f t="shared" si="55"/>
        <v>0</v>
      </c>
      <c r="AA31" s="62">
        <f t="shared" si="55"/>
        <v>0</v>
      </c>
      <c r="AB31" s="62">
        <f t="shared" si="55"/>
        <v>0</v>
      </c>
      <c r="AC31" s="62">
        <f t="shared" si="55"/>
        <v>0</v>
      </c>
      <c r="AD31" s="62">
        <f t="shared" si="55"/>
        <v>0</v>
      </c>
      <c r="AE31" s="62">
        <f t="shared" si="55"/>
        <v>0</v>
      </c>
      <c r="AF31" s="62">
        <f t="shared" si="55"/>
        <v>0</v>
      </c>
      <c r="AG31" s="62">
        <f t="shared" si="55"/>
        <v>0</v>
      </c>
      <c r="AH31" s="62">
        <f t="shared" si="55"/>
        <v>0</v>
      </c>
      <c r="AI31" s="62">
        <f t="shared" si="55"/>
        <v>0</v>
      </c>
      <c r="AJ31" s="62">
        <f t="shared" si="55"/>
        <v>0</v>
      </c>
      <c r="AK31" s="62">
        <f t="shared" si="55"/>
        <v>0</v>
      </c>
      <c r="AL31" s="62">
        <f t="shared" si="55"/>
        <v>0</v>
      </c>
      <c r="AM31" s="62">
        <f t="shared" si="55"/>
        <v>0</v>
      </c>
      <c r="AN31" s="62">
        <f t="shared" si="55"/>
        <v>0</v>
      </c>
      <c r="AO31" s="62">
        <f t="shared" si="55"/>
        <v>0</v>
      </c>
      <c r="AP31" s="62">
        <f t="shared" si="55"/>
        <v>0</v>
      </c>
      <c r="AQ31" s="62">
        <f t="shared" si="55"/>
        <v>0</v>
      </c>
      <c r="AR31" s="62">
        <f t="shared" si="55"/>
        <v>0</v>
      </c>
      <c r="AS31" s="62">
        <f t="shared" si="55"/>
        <v>0</v>
      </c>
      <c r="AT31" s="62">
        <f t="shared" si="55"/>
        <v>0</v>
      </c>
      <c r="AU31" s="62">
        <f t="shared" si="55"/>
        <v>0</v>
      </c>
      <c r="AV31" s="62">
        <f t="shared" si="55"/>
        <v>0</v>
      </c>
      <c r="AW31" s="62">
        <f t="shared" si="55"/>
        <v>0</v>
      </c>
      <c r="AX31" s="62">
        <f t="shared" si="55"/>
        <v>0</v>
      </c>
      <c r="AY31" s="62">
        <f t="shared" si="55"/>
        <v>0</v>
      </c>
      <c r="AZ31" s="62">
        <f t="shared" si="55"/>
        <v>0</v>
      </c>
      <c r="BA31" s="62">
        <f t="shared" si="55"/>
        <v>0</v>
      </c>
      <c r="BB31" s="62">
        <f t="shared" si="55"/>
        <v>0</v>
      </c>
      <c r="BC31" s="62">
        <f t="shared" si="55"/>
        <v>0</v>
      </c>
      <c r="BD31" s="62">
        <f t="shared" si="55"/>
        <v>0</v>
      </c>
      <c r="BE31" s="62">
        <f t="shared" si="55"/>
        <v>0</v>
      </c>
      <c r="BF31" s="62">
        <f t="shared" si="55"/>
        <v>0</v>
      </c>
      <c r="BG31" s="62">
        <f t="shared" si="55"/>
        <v>0</v>
      </c>
      <c r="BH31" s="62">
        <f t="shared" si="55"/>
        <v>0</v>
      </c>
      <c r="BI31" s="62">
        <f t="shared" si="55"/>
        <v>0</v>
      </c>
      <c r="BJ31" s="62">
        <f t="shared" si="55"/>
        <v>0</v>
      </c>
      <c r="BK31" s="62">
        <f t="shared" si="55"/>
        <v>0</v>
      </c>
      <c r="BL31" s="62">
        <f t="shared" si="55"/>
        <v>0</v>
      </c>
      <c r="BM31" s="62">
        <f t="shared" si="55"/>
        <v>0</v>
      </c>
      <c r="BN31" s="62">
        <f t="shared" si="55"/>
        <v>0</v>
      </c>
      <c r="BO31" s="62">
        <f t="shared" si="55"/>
        <v>0</v>
      </c>
      <c r="BP31" s="62">
        <f t="shared" si="55"/>
        <v>0</v>
      </c>
      <c r="BQ31" s="62">
        <f t="shared" si="55"/>
        <v>0</v>
      </c>
      <c r="BR31" s="62">
        <f t="shared" ref="BR31:EC31" si="56">BR32+BR38</f>
        <v>0</v>
      </c>
      <c r="BS31" s="62">
        <f t="shared" si="56"/>
        <v>0</v>
      </c>
      <c r="BT31" s="62">
        <f t="shared" si="56"/>
        <v>0</v>
      </c>
      <c r="BU31" s="62">
        <f t="shared" si="56"/>
        <v>0</v>
      </c>
      <c r="BV31" s="62">
        <f t="shared" si="56"/>
        <v>0</v>
      </c>
      <c r="BW31" s="62">
        <f t="shared" si="56"/>
        <v>0</v>
      </c>
      <c r="BX31" s="62">
        <f t="shared" si="56"/>
        <v>0</v>
      </c>
      <c r="BY31" s="62">
        <f t="shared" si="56"/>
        <v>0</v>
      </c>
      <c r="BZ31" s="62">
        <f t="shared" si="56"/>
        <v>0</v>
      </c>
      <c r="CA31" s="62">
        <f t="shared" si="56"/>
        <v>0</v>
      </c>
      <c r="CB31" s="62">
        <f t="shared" si="56"/>
        <v>0</v>
      </c>
      <c r="CC31" s="62">
        <f t="shared" si="56"/>
        <v>0</v>
      </c>
      <c r="CD31" s="62">
        <f t="shared" si="56"/>
        <v>0</v>
      </c>
      <c r="CE31" s="62">
        <f t="shared" si="56"/>
        <v>0</v>
      </c>
      <c r="CF31" s="62">
        <f t="shared" si="56"/>
        <v>0</v>
      </c>
      <c r="CG31" s="62">
        <f t="shared" si="56"/>
        <v>0</v>
      </c>
      <c r="CH31" s="62">
        <f t="shared" si="56"/>
        <v>0</v>
      </c>
      <c r="CI31" s="62">
        <f t="shared" si="56"/>
        <v>0</v>
      </c>
      <c r="CJ31" s="62">
        <f t="shared" si="56"/>
        <v>0</v>
      </c>
      <c r="CK31" s="62">
        <f t="shared" si="56"/>
        <v>0</v>
      </c>
      <c r="CL31" s="62">
        <f t="shared" si="56"/>
        <v>0</v>
      </c>
      <c r="CM31" s="62">
        <f t="shared" si="56"/>
        <v>0</v>
      </c>
      <c r="CN31" s="62">
        <f t="shared" si="56"/>
        <v>0</v>
      </c>
      <c r="CO31" s="62">
        <f t="shared" si="56"/>
        <v>0</v>
      </c>
      <c r="CP31" s="62">
        <f t="shared" si="56"/>
        <v>0</v>
      </c>
      <c r="CQ31" s="62">
        <f t="shared" si="56"/>
        <v>0</v>
      </c>
      <c r="CR31" s="62">
        <f t="shared" si="56"/>
        <v>0</v>
      </c>
      <c r="CS31" s="62">
        <f t="shared" si="56"/>
        <v>0</v>
      </c>
      <c r="CT31" s="62">
        <f t="shared" si="56"/>
        <v>0</v>
      </c>
      <c r="CU31" s="62">
        <f t="shared" si="56"/>
        <v>0</v>
      </c>
      <c r="CV31" s="62">
        <f t="shared" si="56"/>
        <v>0</v>
      </c>
      <c r="CW31" s="62">
        <f t="shared" si="56"/>
        <v>0</v>
      </c>
      <c r="CX31" s="62">
        <f t="shared" si="56"/>
        <v>0</v>
      </c>
      <c r="CY31" s="62">
        <f t="shared" si="56"/>
        <v>0</v>
      </c>
      <c r="CZ31" s="62">
        <f t="shared" si="56"/>
        <v>0</v>
      </c>
      <c r="DA31" s="62">
        <f t="shared" si="56"/>
        <v>0</v>
      </c>
      <c r="DB31" s="62">
        <f t="shared" si="56"/>
        <v>0</v>
      </c>
      <c r="DC31" s="62">
        <f t="shared" si="56"/>
        <v>0</v>
      </c>
      <c r="DD31" s="62">
        <f t="shared" si="56"/>
        <v>0</v>
      </c>
      <c r="DE31" s="62">
        <f t="shared" si="56"/>
        <v>0</v>
      </c>
      <c r="DF31" s="62">
        <f t="shared" si="56"/>
        <v>0</v>
      </c>
      <c r="DG31" s="62">
        <f t="shared" si="56"/>
        <v>0</v>
      </c>
      <c r="DH31" s="62">
        <f t="shared" si="56"/>
        <v>0</v>
      </c>
      <c r="DI31" s="62">
        <f t="shared" si="56"/>
        <v>0</v>
      </c>
      <c r="DJ31" s="62">
        <f t="shared" si="56"/>
        <v>0</v>
      </c>
      <c r="DK31" s="62">
        <f t="shared" si="56"/>
        <v>0</v>
      </c>
      <c r="DL31" s="62">
        <f t="shared" si="56"/>
        <v>0</v>
      </c>
      <c r="DM31" s="62">
        <f t="shared" si="56"/>
        <v>0</v>
      </c>
      <c r="DN31" s="62">
        <f t="shared" si="56"/>
        <v>0</v>
      </c>
      <c r="DO31" s="62">
        <f t="shared" si="56"/>
        <v>0</v>
      </c>
      <c r="DP31" s="62">
        <f t="shared" si="56"/>
        <v>0</v>
      </c>
      <c r="DQ31" s="62">
        <f t="shared" si="56"/>
        <v>0</v>
      </c>
      <c r="DR31" s="62">
        <f t="shared" si="56"/>
        <v>0</v>
      </c>
      <c r="DS31" s="62">
        <f t="shared" si="56"/>
        <v>0</v>
      </c>
      <c r="DT31" s="62">
        <f t="shared" si="56"/>
        <v>0</v>
      </c>
      <c r="DU31" s="62">
        <f t="shared" si="56"/>
        <v>0</v>
      </c>
      <c r="DV31" s="62">
        <f t="shared" si="56"/>
        <v>0</v>
      </c>
      <c r="DW31" s="62">
        <f t="shared" si="56"/>
        <v>0</v>
      </c>
      <c r="DX31" s="62">
        <f t="shared" si="56"/>
        <v>0</v>
      </c>
      <c r="DY31" s="62">
        <f t="shared" si="56"/>
        <v>0</v>
      </c>
      <c r="DZ31" s="62">
        <f t="shared" si="56"/>
        <v>0</v>
      </c>
      <c r="EA31" s="62">
        <f t="shared" si="56"/>
        <v>0</v>
      </c>
      <c r="EB31" s="62">
        <f t="shared" si="56"/>
        <v>0</v>
      </c>
      <c r="EC31" s="62">
        <f t="shared" si="56"/>
        <v>0</v>
      </c>
      <c r="ED31" s="62">
        <f t="shared" ref="ED31:GO31" si="57">ED32+ED38</f>
        <v>0</v>
      </c>
      <c r="EE31" s="62">
        <f t="shared" si="57"/>
        <v>0</v>
      </c>
      <c r="EF31" s="62">
        <f t="shared" si="57"/>
        <v>0</v>
      </c>
      <c r="EG31" s="62">
        <f t="shared" si="57"/>
        <v>0</v>
      </c>
      <c r="EH31" s="62">
        <f t="shared" si="57"/>
        <v>0</v>
      </c>
      <c r="EI31" s="62">
        <f t="shared" si="57"/>
        <v>0</v>
      </c>
      <c r="EJ31" s="62">
        <f t="shared" si="57"/>
        <v>0</v>
      </c>
      <c r="EK31" s="62">
        <f t="shared" si="57"/>
        <v>0</v>
      </c>
      <c r="EL31" s="62">
        <f t="shared" si="57"/>
        <v>0</v>
      </c>
      <c r="EM31" s="62">
        <f t="shared" si="57"/>
        <v>0</v>
      </c>
      <c r="EN31" s="62">
        <f t="shared" si="57"/>
        <v>0</v>
      </c>
      <c r="EO31" s="62">
        <f t="shared" si="57"/>
        <v>0</v>
      </c>
      <c r="EP31" s="62">
        <f t="shared" si="57"/>
        <v>0</v>
      </c>
      <c r="EQ31" s="62">
        <f t="shared" si="57"/>
        <v>0</v>
      </c>
      <c r="ER31" s="62">
        <f t="shared" si="57"/>
        <v>0</v>
      </c>
      <c r="ES31" s="62">
        <f t="shared" si="57"/>
        <v>0</v>
      </c>
      <c r="ET31" s="62">
        <f t="shared" si="57"/>
        <v>0</v>
      </c>
      <c r="EU31" s="62">
        <f t="shared" si="57"/>
        <v>0</v>
      </c>
      <c r="EV31" s="62">
        <f t="shared" si="57"/>
        <v>0</v>
      </c>
      <c r="EW31" s="62">
        <f t="shared" si="57"/>
        <v>0</v>
      </c>
      <c r="EX31" s="62">
        <f t="shared" si="57"/>
        <v>0</v>
      </c>
      <c r="EY31" s="62">
        <f t="shared" si="57"/>
        <v>0</v>
      </c>
      <c r="EZ31" s="62">
        <f t="shared" si="57"/>
        <v>0</v>
      </c>
      <c r="FA31" s="62">
        <f t="shared" si="57"/>
        <v>0</v>
      </c>
      <c r="FB31" s="62">
        <f t="shared" si="57"/>
        <v>0</v>
      </c>
      <c r="FC31" s="62">
        <f t="shared" si="57"/>
        <v>0</v>
      </c>
      <c r="FD31" s="62">
        <f t="shared" si="57"/>
        <v>0</v>
      </c>
      <c r="FE31" s="62">
        <f t="shared" si="57"/>
        <v>0</v>
      </c>
      <c r="FF31" s="62">
        <f t="shared" si="57"/>
        <v>0</v>
      </c>
      <c r="FG31" s="62">
        <f t="shared" si="57"/>
        <v>0</v>
      </c>
      <c r="FH31" s="62">
        <f t="shared" si="57"/>
        <v>0</v>
      </c>
      <c r="FI31" s="62">
        <f t="shared" si="57"/>
        <v>0</v>
      </c>
      <c r="FJ31" s="62">
        <f t="shared" si="57"/>
        <v>0</v>
      </c>
      <c r="FK31" s="62">
        <f t="shared" si="57"/>
        <v>0</v>
      </c>
      <c r="FL31" s="62">
        <f t="shared" si="57"/>
        <v>0</v>
      </c>
      <c r="FM31" s="62">
        <f t="shared" si="57"/>
        <v>0</v>
      </c>
      <c r="FN31" s="62">
        <f t="shared" si="57"/>
        <v>0</v>
      </c>
      <c r="FO31" s="62">
        <f t="shared" si="57"/>
        <v>0</v>
      </c>
      <c r="FP31" s="62">
        <f t="shared" si="57"/>
        <v>0</v>
      </c>
      <c r="FQ31" s="62">
        <f t="shared" si="57"/>
        <v>0</v>
      </c>
      <c r="FR31" s="62">
        <f t="shared" si="57"/>
        <v>0</v>
      </c>
      <c r="FS31" s="62">
        <f t="shared" si="57"/>
        <v>0</v>
      </c>
      <c r="FT31" s="62">
        <f t="shared" si="57"/>
        <v>0</v>
      </c>
      <c r="FU31" s="62">
        <f t="shared" si="57"/>
        <v>0</v>
      </c>
      <c r="FV31" s="62">
        <f t="shared" si="57"/>
        <v>0</v>
      </c>
      <c r="FW31" s="62">
        <f t="shared" si="57"/>
        <v>0</v>
      </c>
      <c r="FX31" s="62">
        <f t="shared" si="57"/>
        <v>0</v>
      </c>
      <c r="FY31" s="62">
        <f t="shared" si="57"/>
        <v>0</v>
      </c>
      <c r="FZ31" s="62">
        <f t="shared" si="57"/>
        <v>0</v>
      </c>
      <c r="GA31" s="62">
        <f t="shared" si="57"/>
        <v>0</v>
      </c>
      <c r="GB31" s="62">
        <f t="shared" si="57"/>
        <v>0</v>
      </c>
      <c r="GC31" s="62">
        <f t="shared" si="57"/>
        <v>0</v>
      </c>
      <c r="GD31" s="62">
        <f t="shared" si="57"/>
        <v>0</v>
      </c>
      <c r="GE31" s="62">
        <f t="shared" si="57"/>
        <v>0</v>
      </c>
      <c r="GF31" s="62">
        <f t="shared" si="57"/>
        <v>0</v>
      </c>
      <c r="GG31" s="62">
        <f t="shared" si="57"/>
        <v>0</v>
      </c>
      <c r="GH31" s="62">
        <f t="shared" si="57"/>
        <v>0</v>
      </c>
      <c r="GI31" s="62">
        <f t="shared" si="57"/>
        <v>0</v>
      </c>
      <c r="GJ31" s="62">
        <f t="shared" si="57"/>
        <v>0</v>
      </c>
      <c r="GK31" s="62">
        <f t="shared" si="57"/>
        <v>0</v>
      </c>
      <c r="GL31" s="62">
        <f t="shared" si="57"/>
        <v>0</v>
      </c>
      <c r="GM31" s="62">
        <f t="shared" si="57"/>
        <v>0</v>
      </c>
      <c r="GN31" s="62">
        <f t="shared" si="57"/>
        <v>0</v>
      </c>
      <c r="GO31" s="62">
        <f t="shared" si="57"/>
        <v>0</v>
      </c>
      <c r="GP31" s="62">
        <f t="shared" ref="GP31:JA31" si="58">GP32+GP38</f>
        <v>0</v>
      </c>
      <c r="GQ31" s="62">
        <f t="shared" si="58"/>
        <v>0</v>
      </c>
      <c r="GR31" s="62">
        <f t="shared" si="58"/>
        <v>0</v>
      </c>
      <c r="GS31" s="62">
        <f t="shared" si="58"/>
        <v>0</v>
      </c>
      <c r="GT31" s="62">
        <f t="shared" si="58"/>
        <v>0</v>
      </c>
      <c r="GU31" s="62">
        <f t="shared" si="58"/>
        <v>0</v>
      </c>
      <c r="GV31" s="62">
        <f t="shared" si="58"/>
        <v>0</v>
      </c>
      <c r="GW31" s="62">
        <f t="shared" si="58"/>
        <v>0</v>
      </c>
      <c r="GX31" s="62">
        <f t="shared" si="58"/>
        <v>0</v>
      </c>
      <c r="GY31" s="62">
        <f t="shared" si="58"/>
        <v>0</v>
      </c>
      <c r="GZ31" s="62">
        <f t="shared" si="58"/>
        <v>0</v>
      </c>
      <c r="HA31" s="62">
        <f t="shared" si="58"/>
        <v>0</v>
      </c>
      <c r="HB31" s="62">
        <f t="shared" si="58"/>
        <v>0</v>
      </c>
      <c r="HC31" s="62">
        <f t="shared" si="58"/>
        <v>0</v>
      </c>
      <c r="HD31" s="62">
        <f t="shared" si="58"/>
        <v>0</v>
      </c>
      <c r="HE31" s="62">
        <f t="shared" si="58"/>
        <v>0</v>
      </c>
      <c r="HF31" s="62">
        <f t="shared" si="58"/>
        <v>0</v>
      </c>
      <c r="HG31" s="62">
        <f t="shared" si="58"/>
        <v>0</v>
      </c>
      <c r="HH31" s="62">
        <f t="shared" si="58"/>
        <v>0</v>
      </c>
      <c r="HI31" s="62">
        <f t="shared" si="58"/>
        <v>0</v>
      </c>
      <c r="HJ31" s="62">
        <f t="shared" si="58"/>
        <v>0</v>
      </c>
      <c r="HK31" s="62">
        <f t="shared" si="58"/>
        <v>0</v>
      </c>
      <c r="HL31" s="62">
        <f t="shared" si="58"/>
        <v>0</v>
      </c>
      <c r="HM31" s="62">
        <f t="shared" si="58"/>
        <v>0</v>
      </c>
      <c r="HN31" s="62">
        <f t="shared" si="58"/>
        <v>0</v>
      </c>
      <c r="HO31" s="62">
        <f t="shared" si="58"/>
        <v>0</v>
      </c>
      <c r="HP31" s="62">
        <f t="shared" si="58"/>
        <v>0</v>
      </c>
      <c r="HQ31" s="62">
        <f t="shared" si="58"/>
        <v>0</v>
      </c>
      <c r="HR31" s="62">
        <f t="shared" si="58"/>
        <v>0</v>
      </c>
      <c r="HS31" s="62">
        <f t="shared" si="58"/>
        <v>0</v>
      </c>
      <c r="HT31" s="62">
        <f t="shared" si="58"/>
        <v>0</v>
      </c>
      <c r="HU31" s="62">
        <f t="shared" si="58"/>
        <v>0</v>
      </c>
      <c r="HV31" s="62">
        <f t="shared" si="58"/>
        <v>0</v>
      </c>
      <c r="HW31" s="62">
        <f t="shared" si="58"/>
        <v>0</v>
      </c>
      <c r="HX31" s="62">
        <f t="shared" si="58"/>
        <v>0</v>
      </c>
      <c r="HY31" s="62">
        <f t="shared" si="58"/>
        <v>0</v>
      </c>
      <c r="HZ31" s="62">
        <f t="shared" si="58"/>
        <v>0</v>
      </c>
      <c r="IA31" s="62">
        <f t="shared" si="58"/>
        <v>0</v>
      </c>
      <c r="IB31" s="62">
        <f t="shared" si="58"/>
        <v>0</v>
      </c>
      <c r="IC31" s="62">
        <f t="shared" si="58"/>
        <v>0</v>
      </c>
      <c r="ID31" s="62">
        <f t="shared" si="58"/>
        <v>0</v>
      </c>
      <c r="IE31" s="62">
        <f t="shared" si="58"/>
        <v>0</v>
      </c>
      <c r="IF31" s="62">
        <f t="shared" si="58"/>
        <v>0</v>
      </c>
      <c r="IG31" s="62">
        <f t="shared" si="58"/>
        <v>0</v>
      </c>
      <c r="IH31" s="62">
        <f t="shared" si="58"/>
        <v>0</v>
      </c>
      <c r="II31" s="62">
        <f t="shared" si="58"/>
        <v>0</v>
      </c>
      <c r="IJ31" s="62">
        <f t="shared" si="58"/>
        <v>0</v>
      </c>
      <c r="IK31" s="62">
        <f t="shared" si="58"/>
        <v>0</v>
      </c>
      <c r="IL31" s="62">
        <f t="shared" si="58"/>
        <v>0</v>
      </c>
      <c r="IM31" s="62">
        <f t="shared" si="58"/>
        <v>0</v>
      </c>
      <c r="IN31" s="62">
        <f t="shared" si="58"/>
        <v>0</v>
      </c>
      <c r="IO31" s="62">
        <f t="shared" si="58"/>
        <v>0</v>
      </c>
      <c r="IP31" s="62">
        <f t="shared" si="58"/>
        <v>0</v>
      </c>
      <c r="IQ31" s="62">
        <f t="shared" si="58"/>
        <v>0</v>
      </c>
      <c r="IR31" s="62">
        <f t="shared" si="58"/>
        <v>0</v>
      </c>
      <c r="IS31" s="62">
        <f t="shared" si="58"/>
        <v>0</v>
      </c>
      <c r="IT31" s="62">
        <f t="shared" si="58"/>
        <v>0</v>
      </c>
      <c r="IU31" s="62">
        <f t="shared" si="58"/>
        <v>0</v>
      </c>
      <c r="IV31" s="62">
        <f t="shared" si="58"/>
        <v>0</v>
      </c>
      <c r="IW31" s="62">
        <f t="shared" si="58"/>
        <v>0</v>
      </c>
      <c r="IX31" s="62">
        <f t="shared" si="58"/>
        <v>0</v>
      </c>
      <c r="IY31" s="62">
        <f t="shared" si="58"/>
        <v>0</v>
      </c>
      <c r="IZ31" s="62">
        <f t="shared" si="58"/>
        <v>0</v>
      </c>
      <c r="JA31" s="62">
        <f t="shared" si="58"/>
        <v>0</v>
      </c>
      <c r="JB31" s="62">
        <f t="shared" ref="JB31:LM31" si="59">JB32+JB38</f>
        <v>0</v>
      </c>
      <c r="JC31" s="62">
        <f t="shared" si="59"/>
        <v>0</v>
      </c>
      <c r="JD31" s="62">
        <f t="shared" si="59"/>
        <v>0</v>
      </c>
      <c r="JE31" s="62">
        <f t="shared" si="59"/>
        <v>0</v>
      </c>
      <c r="JF31" s="62">
        <f t="shared" si="59"/>
        <v>0</v>
      </c>
      <c r="JG31" s="62">
        <f t="shared" si="59"/>
        <v>0</v>
      </c>
      <c r="JH31" s="62">
        <f t="shared" si="59"/>
        <v>0</v>
      </c>
      <c r="JI31" s="62">
        <f t="shared" si="59"/>
        <v>0</v>
      </c>
      <c r="JJ31" s="62">
        <f t="shared" si="59"/>
        <v>0</v>
      </c>
      <c r="JK31" s="62">
        <f t="shared" si="59"/>
        <v>0</v>
      </c>
      <c r="JL31" s="62">
        <f t="shared" si="59"/>
        <v>0</v>
      </c>
      <c r="JM31" s="62">
        <f t="shared" si="59"/>
        <v>0</v>
      </c>
      <c r="JN31" s="62">
        <f t="shared" si="59"/>
        <v>0</v>
      </c>
      <c r="JO31" s="62">
        <f t="shared" si="59"/>
        <v>0</v>
      </c>
      <c r="JP31" s="62">
        <f t="shared" si="59"/>
        <v>0</v>
      </c>
      <c r="JQ31" s="62">
        <f t="shared" si="59"/>
        <v>0</v>
      </c>
      <c r="JR31" s="62">
        <f t="shared" si="59"/>
        <v>0</v>
      </c>
      <c r="JS31" s="62">
        <f t="shared" si="59"/>
        <v>0</v>
      </c>
      <c r="JT31" s="62">
        <f t="shared" si="59"/>
        <v>0</v>
      </c>
      <c r="JU31" s="62">
        <f t="shared" si="59"/>
        <v>0</v>
      </c>
      <c r="JV31" s="62">
        <f t="shared" si="59"/>
        <v>0</v>
      </c>
      <c r="JW31" s="62">
        <f t="shared" si="59"/>
        <v>0</v>
      </c>
      <c r="JX31" s="62">
        <f t="shared" si="59"/>
        <v>0</v>
      </c>
      <c r="JY31" s="62">
        <f t="shared" si="59"/>
        <v>0</v>
      </c>
      <c r="JZ31" s="62">
        <f t="shared" si="59"/>
        <v>0</v>
      </c>
      <c r="KA31" s="62">
        <f t="shared" si="59"/>
        <v>0</v>
      </c>
      <c r="KB31" s="62">
        <f t="shared" si="59"/>
        <v>0</v>
      </c>
      <c r="KC31" s="62">
        <f t="shared" si="59"/>
        <v>0</v>
      </c>
      <c r="KD31" s="62">
        <f t="shared" si="59"/>
        <v>0</v>
      </c>
      <c r="KE31" s="62">
        <f t="shared" si="59"/>
        <v>0</v>
      </c>
      <c r="KF31" s="62">
        <f t="shared" si="59"/>
        <v>0</v>
      </c>
      <c r="KG31" s="62">
        <f t="shared" si="59"/>
        <v>0</v>
      </c>
      <c r="KH31" s="62">
        <f t="shared" si="59"/>
        <v>0</v>
      </c>
      <c r="KI31" s="62">
        <f t="shared" si="59"/>
        <v>0</v>
      </c>
      <c r="KJ31" s="62">
        <f t="shared" si="59"/>
        <v>0</v>
      </c>
      <c r="KK31" s="62">
        <f t="shared" si="59"/>
        <v>0</v>
      </c>
      <c r="KL31" s="62">
        <f t="shared" si="59"/>
        <v>0</v>
      </c>
      <c r="KM31" s="62">
        <f t="shared" si="59"/>
        <v>0</v>
      </c>
      <c r="KN31" s="62">
        <f t="shared" si="59"/>
        <v>0</v>
      </c>
      <c r="KO31" s="62">
        <f t="shared" si="59"/>
        <v>0</v>
      </c>
      <c r="KP31" s="62">
        <f t="shared" si="59"/>
        <v>0</v>
      </c>
      <c r="KQ31" s="62">
        <f t="shared" si="59"/>
        <v>0</v>
      </c>
      <c r="KR31" s="62">
        <f t="shared" si="59"/>
        <v>0</v>
      </c>
      <c r="KS31" s="62">
        <f t="shared" si="59"/>
        <v>0</v>
      </c>
      <c r="KT31" s="62">
        <f t="shared" si="59"/>
        <v>0</v>
      </c>
      <c r="KU31" s="62">
        <f t="shared" si="59"/>
        <v>0</v>
      </c>
      <c r="KV31" s="62">
        <f t="shared" si="59"/>
        <v>0</v>
      </c>
      <c r="KW31" s="62">
        <f t="shared" si="59"/>
        <v>0</v>
      </c>
      <c r="KX31" s="62">
        <f t="shared" si="59"/>
        <v>0</v>
      </c>
      <c r="KY31" s="62">
        <f t="shared" si="59"/>
        <v>0</v>
      </c>
      <c r="KZ31" s="62">
        <f t="shared" si="59"/>
        <v>0</v>
      </c>
      <c r="LA31" s="62">
        <f t="shared" si="59"/>
        <v>0</v>
      </c>
      <c r="LB31" s="62">
        <f t="shared" si="59"/>
        <v>0</v>
      </c>
      <c r="LC31" s="62">
        <f t="shared" si="59"/>
        <v>0</v>
      </c>
      <c r="LD31" s="62">
        <f t="shared" si="59"/>
        <v>0</v>
      </c>
      <c r="LE31" s="62">
        <f t="shared" si="59"/>
        <v>0</v>
      </c>
      <c r="LF31" s="62">
        <f t="shared" si="59"/>
        <v>0</v>
      </c>
      <c r="LG31" s="62">
        <f t="shared" si="59"/>
        <v>0</v>
      </c>
      <c r="LH31" s="62">
        <f t="shared" si="59"/>
        <v>0</v>
      </c>
      <c r="LI31" s="62">
        <f t="shared" si="59"/>
        <v>0</v>
      </c>
      <c r="LJ31" s="62">
        <f t="shared" si="59"/>
        <v>0</v>
      </c>
      <c r="LK31" s="62">
        <f t="shared" si="59"/>
        <v>0</v>
      </c>
      <c r="LL31" s="62">
        <f t="shared" si="59"/>
        <v>0</v>
      </c>
      <c r="LM31" s="62">
        <f t="shared" si="59"/>
        <v>0</v>
      </c>
      <c r="LN31" s="62">
        <f t="shared" ref="LN31:ND31" si="60">LN32+LN38</f>
        <v>0</v>
      </c>
      <c r="LO31" s="62">
        <f t="shared" si="60"/>
        <v>0</v>
      </c>
      <c r="LP31" s="62">
        <f t="shared" si="60"/>
        <v>0</v>
      </c>
      <c r="LQ31" s="62">
        <f t="shared" si="60"/>
        <v>0</v>
      </c>
      <c r="LR31" s="62">
        <f t="shared" si="60"/>
        <v>0</v>
      </c>
      <c r="LS31" s="62">
        <f t="shared" si="60"/>
        <v>0</v>
      </c>
      <c r="LT31" s="62">
        <f t="shared" si="60"/>
        <v>0</v>
      </c>
      <c r="LU31" s="62">
        <f t="shared" si="60"/>
        <v>0</v>
      </c>
      <c r="LV31" s="62">
        <f t="shared" si="60"/>
        <v>0</v>
      </c>
      <c r="LW31" s="62">
        <f t="shared" si="60"/>
        <v>0</v>
      </c>
      <c r="LX31" s="62">
        <f t="shared" si="60"/>
        <v>0</v>
      </c>
      <c r="LY31" s="62">
        <f t="shared" si="60"/>
        <v>0</v>
      </c>
      <c r="LZ31" s="62">
        <f t="shared" si="60"/>
        <v>0</v>
      </c>
      <c r="MA31" s="62">
        <f t="shared" si="60"/>
        <v>0</v>
      </c>
      <c r="MB31" s="62">
        <f t="shared" si="60"/>
        <v>0</v>
      </c>
      <c r="MC31" s="62">
        <f t="shared" si="60"/>
        <v>0</v>
      </c>
      <c r="MD31" s="62">
        <f t="shared" si="60"/>
        <v>0</v>
      </c>
      <c r="ME31" s="62">
        <f t="shared" si="60"/>
        <v>0</v>
      </c>
      <c r="MF31" s="62">
        <f t="shared" si="60"/>
        <v>0</v>
      </c>
      <c r="MG31" s="62">
        <f t="shared" si="60"/>
        <v>0</v>
      </c>
      <c r="MH31" s="62">
        <f t="shared" si="60"/>
        <v>0</v>
      </c>
      <c r="MI31" s="62">
        <f t="shared" si="60"/>
        <v>0</v>
      </c>
      <c r="MJ31" s="62">
        <f t="shared" si="60"/>
        <v>0</v>
      </c>
      <c r="MK31" s="62">
        <f t="shared" si="60"/>
        <v>0</v>
      </c>
      <c r="ML31" s="62">
        <f t="shared" si="60"/>
        <v>0</v>
      </c>
      <c r="MM31" s="62">
        <f t="shared" si="60"/>
        <v>0</v>
      </c>
      <c r="MN31" s="62">
        <f t="shared" si="60"/>
        <v>0</v>
      </c>
      <c r="MO31" s="62">
        <f t="shared" si="60"/>
        <v>0</v>
      </c>
      <c r="MP31" s="62">
        <f t="shared" si="60"/>
        <v>0</v>
      </c>
      <c r="MQ31" s="62">
        <f t="shared" si="60"/>
        <v>0</v>
      </c>
      <c r="MR31" s="62">
        <f t="shared" si="60"/>
        <v>0</v>
      </c>
      <c r="MS31" s="62">
        <f t="shared" si="60"/>
        <v>0</v>
      </c>
      <c r="MT31" s="62">
        <f t="shared" si="60"/>
        <v>0</v>
      </c>
      <c r="MU31" s="62">
        <f t="shared" si="60"/>
        <v>0</v>
      </c>
      <c r="MV31" s="62">
        <f t="shared" si="60"/>
        <v>0</v>
      </c>
      <c r="MW31" s="62">
        <f t="shared" si="60"/>
        <v>0</v>
      </c>
      <c r="MX31" s="62">
        <f t="shared" si="60"/>
        <v>0</v>
      </c>
      <c r="MY31" s="62">
        <f t="shared" si="60"/>
        <v>0</v>
      </c>
      <c r="MZ31" s="62">
        <f t="shared" si="60"/>
        <v>0</v>
      </c>
      <c r="NA31" s="62">
        <f t="shared" si="60"/>
        <v>0</v>
      </c>
      <c r="NB31" s="62">
        <f t="shared" si="60"/>
        <v>0</v>
      </c>
      <c r="NC31" s="62">
        <f t="shared" si="60"/>
        <v>0</v>
      </c>
      <c r="ND31" s="62">
        <f t="shared" si="60"/>
        <v>0</v>
      </c>
    </row>
    <row r="32" spans="1:368" s="58" customFormat="1" x14ac:dyDescent="0.35">
      <c r="A32" s="69" t="s">
        <v>0</v>
      </c>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c r="MG32" s="70"/>
      <c r="MH32" s="70"/>
      <c r="MI32" s="70"/>
      <c r="MJ32" s="70"/>
      <c r="MK32" s="70"/>
      <c r="ML32" s="70"/>
      <c r="MM32" s="70"/>
      <c r="MN32" s="70"/>
      <c r="MO32" s="70"/>
      <c r="MP32" s="70"/>
      <c r="MQ32" s="70"/>
      <c r="MR32" s="70"/>
      <c r="MS32" s="70"/>
      <c r="MT32" s="70"/>
      <c r="MU32" s="70"/>
      <c r="MV32" s="70"/>
      <c r="MW32" s="70"/>
      <c r="MX32" s="70"/>
      <c r="MY32" s="70"/>
      <c r="MZ32" s="70"/>
      <c r="NA32" s="70"/>
      <c r="NB32" s="70"/>
      <c r="NC32" s="70"/>
      <c r="ND32" s="70"/>
    </row>
    <row r="33" spans="1:368" s="58" customFormat="1" x14ac:dyDescent="0.35">
      <c r="A33" s="69" t="s">
        <v>1</v>
      </c>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c r="MG33" s="70"/>
      <c r="MH33" s="70"/>
      <c r="MI33" s="70"/>
      <c r="MJ33" s="70"/>
      <c r="MK33" s="70"/>
      <c r="ML33" s="70"/>
      <c r="MM33" s="70"/>
      <c r="MN33" s="70"/>
      <c r="MO33" s="70"/>
      <c r="MP33" s="70"/>
      <c r="MQ33" s="70"/>
      <c r="MR33" s="70"/>
      <c r="MS33" s="70"/>
      <c r="MT33" s="70"/>
      <c r="MU33" s="70"/>
      <c r="MV33" s="70"/>
      <c r="MW33" s="70"/>
      <c r="MX33" s="70"/>
      <c r="MY33" s="70"/>
      <c r="MZ33" s="70"/>
      <c r="NA33" s="70"/>
      <c r="NB33" s="70"/>
      <c r="NC33" s="70"/>
      <c r="ND33" s="70"/>
    </row>
    <row r="34" spans="1:368" s="58" customFormat="1" x14ac:dyDescent="0.35">
      <c r="A34" s="69" t="s">
        <v>2</v>
      </c>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c r="MG34" s="70"/>
      <c r="MH34" s="70"/>
      <c r="MI34" s="70"/>
      <c r="MJ34" s="70"/>
      <c r="MK34" s="70"/>
      <c r="ML34" s="70"/>
      <c r="MM34" s="70"/>
      <c r="MN34" s="70"/>
      <c r="MO34" s="70"/>
      <c r="MP34" s="70"/>
      <c r="MQ34" s="70"/>
      <c r="MR34" s="70"/>
      <c r="MS34" s="70"/>
      <c r="MT34" s="70"/>
      <c r="MU34" s="70"/>
      <c r="MV34" s="70"/>
      <c r="MW34" s="70"/>
      <c r="MX34" s="70"/>
      <c r="MY34" s="70"/>
      <c r="MZ34" s="70"/>
      <c r="NA34" s="70"/>
      <c r="NB34" s="70"/>
      <c r="NC34" s="70"/>
      <c r="ND34" s="70"/>
    </row>
    <row r="35" spans="1:368" s="58" customFormat="1" x14ac:dyDescent="0.35">
      <c r="A35" s="71" t="s">
        <v>15</v>
      </c>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c r="MG35" s="70"/>
      <c r="MH35" s="70"/>
      <c r="MI35" s="70"/>
      <c r="MJ35" s="70"/>
      <c r="MK35" s="70"/>
      <c r="ML35" s="70"/>
      <c r="MM35" s="70"/>
      <c r="MN35" s="70"/>
      <c r="MO35" s="70"/>
      <c r="MP35" s="70"/>
      <c r="MQ35" s="70"/>
      <c r="MR35" s="70"/>
      <c r="MS35" s="70"/>
      <c r="MT35" s="70"/>
      <c r="MU35" s="70"/>
      <c r="MV35" s="70"/>
      <c r="MW35" s="70"/>
      <c r="MX35" s="70"/>
      <c r="MY35" s="70"/>
      <c r="MZ35" s="70"/>
      <c r="NA35" s="70"/>
      <c r="NB35" s="70"/>
      <c r="NC35" s="70"/>
      <c r="ND35" s="70"/>
    </row>
    <row r="36" spans="1:368" s="58" customFormat="1" x14ac:dyDescent="0.35">
      <c r="A36" s="71" t="s">
        <v>16</v>
      </c>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c r="MG36" s="70"/>
      <c r="MH36" s="70"/>
      <c r="MI36" s="70"/>
      <c r="MJ36" s="70"/>
      <c r="MK36" s="70"/>
      <c r="ML36" s="70"/>
      <c r="MM36" s="70"/>
      <c r="MN36" s="70"/>
      <c r="MO36" s="70"/>
      <c r="MP36" s="70"/>
      <c r="MQ36" s="70"/>
      <c r="MR36" s="70"/>
      <c r="MS36" s="70"/>
      <c r="MT36" s="70"/>
      <c r="MU36" s="70"/>
      <c r="MV36" s="70"/>
      <c r="MW36" s="70"/>
      <c r="MX36" s="70"/>
      <c r="MY36" s="70"/>
      <c r="MZ36" s="70"/>
      <c r="NA36" s="70"/>
      <c r="NB36" s="70"/>
      <c r="NC36" s="70"/>
      <c r="ND36" s="70"/>
    </row>
    <row r="37" spans="1:368" s="58" customFormat="1" x14ac:dyDescent="0.35">
      <c r="A37" s="71" t="s">
        <v>17</v>
      </c>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c r="MG37" s="70"/>
      <c r="MH37" s="70"/>
      <c r="MI37" s="70"/>
      <c r="MJ37" s="70"/>
      <c r="MK37" s="70"/>
      <c r="ML37" s="70"/>
      <c r="MM37" s="70"/>
      <c r="MN37" s="70"/>
      <c r="MO37" s="70"/>
      <c r="MP37" s="70"/>
      <c r="MQ37" s="70"/>
      <c r="MR37" s="70"/>
      <c r="MS37" s="70"/>
      <c r="MT37" s="70"/>
      <c r="MU37" s="70"/>
      <c r="MV37" s="70"/>
      <c r="MW37" s="70"/>
      <c r="MX37" s="70"/>
      <c r="MY37" s="70"/>
      <c r="MZ37" s="70"/>
      <c r="NA37" s="70"/>
      <c r="NB37" s="70"/>
      <c r="NC37" s="70"/>
      <c r="ND37" s="70"/>
    </row>
    <row r="38" spans="1:368" x14ac:dyDescent="0.35">
      <c r="D38" s="48">
        <f>SUM(D35:D37)</f>
        <v>0</v>
      </c>
      <c r="E38" s="48">
        <f t="shared" ref="E38:BP38" si="61">SUM(E35:E37)</f>
        <v>0</v>
      </c>
      <c r="F38" s="48">
        <f t="shared" si="61"/>
        <v>0</v>
      </c>
      <c r="G38" s="48">
        <f t="shared" si="61"/>
        <v>0</v>
      </c>
      <c r="H38" s="48">
        <f t="shared" si="61"/>
        <v>0</v>
      </c>
      <c r="I38" s="48">
        <f t="shared" si="61"/>
        <v>0</v>
      </c>
      <c r="J38" s="48">
        <f t="shared" si="61"/>
        <v>0</v>
      </c>
      <c r="K38" s="48">
        <f t="shared" si="61"/>
        <v>0</v>
      </c>
      <c r="L38" s="48">
        <f t="shared" si="61"/>
        <v>0</v>
      </c>
      <c r="M38" s="48">
        <f t="shared" si="61"/>
        <v>0</v>
      </c>
      <c r="N38" s="48">
        <f t="shared" si="61"/>
        <v>0</v>
      </c>
      <c r="O38" s="48">
        <f t="shared" si="61"/>
        <v>0</v>
      </c>
      <c r="P38" s="48">
        <f t="shared" si="61"/>
        <v>0</v>
      </c>
      <c r="Q38" s="48">
        <f t="shared" si="61"/>
        <v>0</v>
      </c>
      <c r="R38" s="48">
        <f t="shared" si="61"/>
        <v>0</v>
      </c>
      <c r="S38" s="48">
        <f t="shared" si="61"/>
        <v>0</v>
      </c>
      <c r="T38" s="48">
        <f t="shared" si="61"/>
        <v>0</v>
      </c>
      <c r="U38" s="48">
        <f t="shared" si="61"/>
        <v>0</v>
      </c>
      <c r="V38" s="48">
        <f t="shared" si="61"/>
        <v>0</v>
      </c>
      <c r="W38" s="48">
        <f t="shared" si="61"/>
        <v>0</v>
      </c>
      <c r="X38" s="48">
        <f t="shared" si="61"/>
        <v>0</v>
      </c>
      <c r="Y38" s="48">
        <f t="shared" si="61"/>
        <v>0</v>
      </c>
      <c r="Z38" s="48">
        <f t="shared" si="61"/>
        <v>0</v>
      </c>
      <c r="AA38" s="48">
        <f t="shared" si="61"/>
        <v>0</v>
      </c>
      <c r="AB38" s="48">
        <f t="shared" si="61"/>
        <v>0</v>
      </c>
      <c r="AC38" s="48">
        <f t="shared" si="61"/>
        <v>0</v>
      </c>
      <c r="AD38" s="48">
        <f t="shared" si="61"/>
        <v>0</v>
      </c>
      <c r="AE38" s="48">
        <f t="shared" si="61"/>
        <v>0</v>
      </c>
      <c r="AF38" s="48">
        <f t="shared" si="61"/>
        <v>0</v>
      </c>
      <c r="AG38" s="48">
        <f t="shared" si="61"/>
        <v>0</v>
      </c>
      <c r="AH38" s="48">
        <f t="shared" si="61"/>
        <v>0</v>
      </c>
      <c r="AI38" s="48">
        <f t="shared" si="61"/>
        <v>0</v>
      </c>
      <c r="AJ38" s="48">
        <f t="shared" si="61"/>
        <v>0</v>
      </c>
      <c r="AK38" s="48">
        <f t="shared" si="61"/>
        <v>0</v>
      </c>
      <c r="AL38" s="48">
        <f t="shared" si="61"/>
        <v>0</v>
      </c>
      <c r="AM38" s="48">
        <f t="shared" si="61"/>
        <v>0</v>
      </c>
      <c r="AN38" s="48">
        <f t="shared" si="61"/>
        <v>0</v>
      </c>
      <c r="AO38" s="48">
        <f t="shared" si="61"/>
        <v>0</v>
      </c>
      <c r="AP38" s="48">
        <f t="shared" si="61"/>
        <v>0</v>
      </c>
      <c r="AQ38" s="48">
        <f t="shared" si="61"/>
        <v>0</v>
      </c>
      <c r="AR38" s="48">
        <f t="shared" si="61"/>
        <v>0</v>
      </c>
      <c r="AS38" s="48">
        <f t="shared" si="61"/>
        <v>0</v>
      </c>
      <c r="AT38" s="48">
        <f t="shared" si="61"/>
        <v>0</v>
      </c>
      <c r="AU38" s="48">
        <f t="shared" si="61"/>
        <v>0</v>
      </c>
      <c r="AV38" s="48">
        <f t="shared" si="61"/>
        <v>0</v>
      </c>
      <c r="AW38" s="48">
        <f t="shared" si="61"/>
        <v>0</v>
      </c>
      <c r="AX38" s="48">
        <f t="shared" si="61"/>
        <v>0</v>
      </c>
      <c r="AY38" s="48">
        <f t="shared" si="61"/>
        <v>0</v>
      </c>
      <c r="AZ38" s="48">
        <f t="shared" si="61"/>
        <v>0</v>
      </c>
      <c r="BA38" s="48">
        <f t="shared" si="61"/>
        <v>0</v>
      </c>
      <c r="BB38" s="48">
        <f t="shared" si="61"/>
        <v>0</v>
      </c>
      <c r="BC38" s="48">
        <f t="shared" si="61"/>
        <v>0</v>
      </c>
      <c r="BD38" s="48">
        <f t="shared" si="61"/>
        <v>0</v>
      </c>
      <c r="BE38" s="48">
        <f t="shared" si="61"/>
        <v>0</v>
      </c>
      <c r="BF38" s="48">
        <f t="shared" si="61"/>
        <v>0</v>
      </c>
      <c r="BG38" s="48">
        <f t="shared" si="61"/>
        <v>0</v>
      </c>
      <c r="BH38" s="48">
        <f t="shared" si="61"/>
        <v>0</v>
      </c>
      <c r="BI38" s="48">
        <f t="shared" si="61"/>
        <v>0</v>
      </c>
      <c r="BJ38" s="48">
        <f t="shared" si="61"/>
        <v>0</v>
      </c>
      <c r="BK38" s="48">
        <f t="shared" si="61"/>
        <v>0</v>
      </c>
      <c r="BL38" s="48">
        <f t="shared" si="61"/>
        <v>0</v>
      </c>
      <c r="BM38" s="48">
        <f t="shared" si="61"/>
        <v>0</v>
      </c>
      <c r="BN38" s="48">
        <f t="shared" si="61"/>
        <v>0</v>
      </c>
      <c r="BO38" s="48">
        <f t="shared" si="61"/>
        <v>0</v>
      </c>
      <c r="BP38" s="48">
        <f t="shared" si="61"/>
        <v>0</v>
      </c>
      <c r="BQ38" s="48">
        <f t="shared" ref="BQ38:EB38" si="62">SUM(BQ35:BQ37)</f>
        <v>0</v>
      </c>
      <c r="BR38" s="48">
        <f t="shared" si="62"/>
        <v>0</v>
      </c>
      <c r="BS38" s="48">
        <f t="shared" si="62"/>
        <v>0</v>
      </c>
      <c r="BT38" s="48">
        <f t="shared" si="62"/>
        <v>0</v>
      </c>
      <c r="BU38" s="48">
        <f t="shared" si="62"/>
        <v>0</v>
      </c>
      <c r="BV38" s="48">
        <f t="shared" si="62"/>
        <v>0</v>
      </c>
      <c r="BW38" s="48">
        <f t="shared" si="62"/>
        <v>0</v>
      </c>
      <c r="BX38" s="48">
        <f t="shared" si="62"/>
        <v>0</v>
      </c>
      <c r="BY38" s="48">
        <f t="shared" si="62"/>
        <v>0</v>
      </c>
      <c r="BZ38" s="48">
        <f t="shared" si="62"/>
        <v>0</v>
      </c>
      <c r="CA38" s="48">
        <f t="shared" si="62"/>
        <v>0</v>
      </c>
      <c r="CB38" s="48">
        <f t="shared" si="62"/>
        <v>0</v>
      </c>
      <c r="CC38" s="48">
        <f t="shared" si="62"/>
        <v>0</v>
      </c>
      <c r="CD38" s="48">
        <f t="shared" si="62"/>
        <v>0</v>
      </c>
      <c r="CE38" s="48">
        <f t="shared" si="62"/>
        <v>0</v>
      </c>
      <c r="CF38" s="48">
        <f t="shared" si="62"/>
        <v>0</v>
      </c>
      <c r="CG38" s="48">
        <f t="shared" si="62"/>
        <v>0</v>
      </c>
      <c r="CH38" s="48">
        <f t="shared" si="62"/>
        <v>0</v>
      </c>
      <c r="CI38" s="48">
        <f t="shared" si="62"/>
        <v>0</v>
      </c>
      <c r="CJ38" s="48">
        <f t="shared" si="62"/>
        <v>0</v>
      </c>
      <c r="CK38" s="48">
        <f t="shared" si="62"/>
        <v>0</v>
      </c>
      <c r="CL38" s="48">
        <f t="shared" si="62"/>
        <v>0</v>
      </c>
      <c r="CM38" s="48">
        <f t="shared" si="62"/>
        <v>0</v>
      </c>
      <c r="CN38" s="48">
        <f t="shared" si="62"/>
        <v>0</v>
      </c>
      <c r="CO38" s="48">
        <f t="shared" si="62"/>
        <v>0</v>
      </c>
      <c r="CP38" s="48">
        <f t="shared" si="62"/>
        <v>0</v>
      </c>
      <c r="CQ38" s="48">
        <f t="shared" si="62"/>
        <v>0</v>
      </c>
      <c r="CR38" s="48">
        <f t="shared" si="62"/>
        <v>0</v>
      </c>
      <c r="CS38" s="48">
        <f t="shared" si="62"/>
        <v>0</v>
      </c>
      <c r="CT38" s="48">
        <f t="shared" si="62"/>
        <v>0</v>
      </c>
      <c r="CU38" s="48">
        <f t="shared" si="62"/>
        <v>0</v>
      </c>
      <c r="CV38" s="48">
        <f t="shared" si="62"/>
        <v>0</v>
      </c>
      <c r="CW38" s="48">
        <f t="shared" si="62"/>
        <v>0</v>
      </c>
      <c r="CX38" s="48">
        <f t="shared" si="62"/>
        <v>0</v>
      </c>
      <c r="CY38" s="48">
        <f t="shared" si="62"/>
        <v>0</v>
      </c>
      <c r="CZ38" s="48">
        <f t="shared" si="62"/>
        <v>0</v>
      </c>
      <c r="DA38" s="48">
        <f t="shared" si="62"/>
        <v>0</v>
      </c>
      <c r="DB38" s="48">
        <f t="shared" si="62"/>
        <v>0</v>
      </c>
      <c r="DC38" s="48">
        <f t="shared" si="62"/>
        <v>0</v>
      </c>
      <c r="DD38" s="48">
        <f t="shared" si="62"/>
        <v>0</v>
      </c>
      <c r="DE38" s="48">
        <f t="shared" si="62"/>
        <v>0</v>
      </c>
      <c r="DF38" s="48">
        <f t="shared" si="62"/>
        <v>0</v>
      </c>
      <c r="DG38" s="48">
        <f t="shared" si="62"/>
        <v>0</v>
      </c>
      <c r="DH38" s="48">
        <f t="shared" si="62"/>
        <v>0</v>
      </c>
      <c r="DI38" s="48">
        <f t="shared" si="62"/>
        <v>0</v>
      </c>
      <c r="DJ38" s="48">
        <f t="shared" si="62"/>
        <v>0</v>
      </c>
      <c r="DK38" s="48">
        <f t="shared" si="62"/>
        <v>0</v>
      </c>
      <c r="DL38" s="48">
        <f t="shared" si="62"/>
        <v>0</v>
      </c>
      <c r="DM38" s="48">
        <f t="shared" si="62"/>
        <v>0</v>
      </c>
      <c r="DN38" s="48">
        <f t="shared" si="62"/>
        <v>0</v>
      </c>
      <c r="DO38" s="48">
        <f t="shared" si="62"/>
        <v>0</v>
      </c>
      <c r="DP38" s="48">
        <f t="shared" si="62"/>
        <v>0</v>
      </c>
      <c r="DQ38" s="48">
        <f t="shared" si="62"/>
        <v>0</v>
      </c>
      <c r="DR38" s="48">
        <f t="shared" si="62"/>
        <v>0</v>
      </c>
      <c r="DS38" s="48">
        <f t="shared" si="62"/>
        <v>0</v>
      </c>
      <c r="DT38" s="48">
        <f t="shared" si="62"/>
        <v>0</v>
      </c>
      <c r="DU38" s="48">
        <f t="shared" si="62"/>
        <v>0</v>
      </c>
      <c r="DV38" s="48">
        <f t="shared" si="62"/>
        <v>0</v>
      </c>
      <c r="DW38" s="48">
        <f t="shared" si="62"/>
        <v>0</v>
      </c>
      <c r="DX38" s="48">
        <f t="shared" si="62"/>
        <v>0</v>
      </c>
      <c r="DY38" s="48">
        <f t="shared" si="62"/>
        <v>0</v>
      </c>
      <c r="DZ38" s="48">
        <f t="shared" si="62"/>
        <v>0</v>
      </c>
      <c r="EA38" s="48">
        <f t="shared" si="62"/>
        <v>0</v>
      </c>
      <c r="EB38" s="48">
        <f t="shared" si="62"/>
        <v>0</v>
      </c>
      <c r="EC38" s="48">
        <f t="shared" ref="EC38:GN38" si="63">SUM(EC35:EC37)</f>
        <v>0</v>
      </c>
      <c r="ED38" s="48">
        <f t="shared" si="63"/>
        <v>0</v>
      </c>
      <c r="EE38" s="48">
        <f t="shared" si="63"/>
        <v>0</v>
      </c>
      <c r="EF38" s="48">
        <f t="shared" si="63"/>
        <v>0</v>
      </c>
      <c r="EG38" s="48">
        <f t="shared" si="63"/>
        <v>0</v>
      </c>
      <c r="EH38" s="48">
        <f t="shared" si="63"/>
        <v>0</v>
      </c>
      <c r="EI38" s="48">
        <f t="shared" si="63"/>
        <v>0</v>
      </c>
      <c r="EJ38" s="48">
        <f t="shared" si="63"/>
        <v>0</v>
      </c>
      <c r="EK38" s="48">
        <f t="shared" si="63"/>
        <v>0</v>
      </c>
      <c r="EL38" s="48">
        <f t="shared" si="63"/>
        <v>0</v>
      </c>
      <c r="EM38" s="48">
        <f t="shared" si="63"/>
        <v>0</v>
      </c>
      <c r="EN38" s="48">
        <f t="shared" si="63"/>
        <v>0</v>
      </c>
      <c r="EO38" s="48">
        <f t="shared" si="63"/>
        <v>0</v>
      </c>
      <c r="EP38" s="48">
        <f t="shared" si="63"/>
        <v>0</v>
      </c>
      <c r="EQ38" s="48">
        <f t="shared" si="63"/>
        <v>0</v>
      </c>
      <c r="ER38" s="48">
        <f t="shared" si="63"/>
        <v>0</v>
      </c>
      <c r="ES38" s="48">
        <f t="shared" si="63"/>
        <v>0</v>
      </c>
      <c r="ET38" s="48">
        <f t="shared" si="63"/>
        <v>0</v>
      </c>
      <c r="EU38" s="48">
        <f t="shared" si="63"/>
        <v>0</v>
      </c>
      <c r="EV38" s="48">
        <f t="shared" si="63"/>
        <v>0</v>
      </c>
      <c r="EW38" s="48">
        <f t="shared" si="63"/>
        <v>0</v>
      </c>
      <c r="EX38" s="48">
        <f t="shared" si="63"/>
        <v>0</v>
      </c>
      <c r="EY38" s="48">
        <f t="shared" si="63"/>
        <v>0</v>
      </c>
      <c r="EZ38" s="48">
        <f t="shared" si="63"/>
        <v>0</v>
      </c>
      <c r="FA38" s="48">
        <f t="shared" si="63"/>
        <v>0</v>
      </c>
      <c r="FB38" s="48">
        <f t="shared" si="63"/>
        <v>0</v>
      </c>
      <c r="FC38" s="48">
        <f t="shared" si="63"/>
        <v>0</v>
      </c>
      <c r="FD38" s="48">
        <f t="shared" si="63"/>
        <v>0</v>
      </c>
      <c r="FE38" s="48">
        <f t="shared" si="63"/>
        <v>0</v>
      </c>
      <c r="FF38" s="48">
        <f t="shared" si="63"/>
        <v>0</v>
      </c>
      <c r="FG38" s="48">
        <f t="shared" si="63"/>
        <v>0</v>
      </c>
      <c r="FH38" s="48">
        <f t="shared" si="63"/>
        <v>0</v>
      </c>
      <c r="FI38" s="48">
        <f t="shared" si="63"/>
        <v>0</v>
      </c>
      <c r="FJ38" s="48">
        <f t="shared" si="63"/>
        <v>0</v>
      </c>
      <c r="FK38" s="48">
        <f t="shared" si="63"/>
        <v>0</v>
      </c>
      <c r="FL38" s="48">
        <f t="shared" si="63"/>
        <v>0</v>
      </c>
      <c r="FM38" s="48">
        <f t="shared" si="63"/>
        <v>0</v>
      </c>
      <c r="FN38" s="48">
        <f t="shared" si="63"/>
        <v>0</v>
      </c>
      <c r="FO38" s="48">
        <f t="shared" si="63"/>
        <v>0</v>
      </c>
      <c r="FP38" s="48">
        <f t="shared" si="63"/>
        <v>0</v>
      </c>
      <c r="FQ38" s="48">
        <f t="shared" si="63"/>
        <v>0</v>
      </c>
      <c r="FR38" s="48">
        <f t="shared" si="63"/>
        <v>0</v>
      </c>
      <c r="FS38" s="48">
        <f t="shared" si="63"/>
        <v>0</v>
      </c>
      <c r="FT38" s="48">
        <f t="shared" si="63"/>
        <v>0</v>
      </c>
      <c r="FU38" s="48">
        <f t="shared" si="63"/>
        <v>0</v>
      </c>
      <c r="FV38" s="48">
        <f t="shared" si="63"/>
        <v>0</v>
      </c>
      <c r="FW38" s="48">
        <f t="shared" si="63"/>
        <v>0</v>
      </c>
      <c r="FX38" s="48">
        <f t="shared" si="63"/>
        <v>0</v>
      </c>
      <c r="FY38" s="48">
        <f t="shared" si="63"/>
        <v>0</v>
      </c>
      <c r="FZ38" s="48">
        <f t="shared" si="63"/>
        <v>0</v>
      </c>
      <c r="GA38" s="48">
        <f t="shared" si="63"/>
        <v>0</v>
      </c>
      <c r="GB38" s="48">
        <f t="shared" si="63"/>
        <v>0</v>
      </c>
      <c r="GC38" s="48">
        <f t="shared" si="63"/>
        <v>0</v>
      </c>
      <c r="GD38" s="48">
        <f t="shared" si="63"/>
        <v>0</v>
      </c>
      <c r="GE38" s="48">
        <f t="shared" si="63"/>
        <v>0</v>
      </c>
      <c r="GF38" s="48">
        <f t="shared" si="63"/>
        <v>0</v>
      </c>
      <c r="GG38" s="48">
        <f t="shared" si="63"/>
        <v>0</v>
      </c>
      <c r="GH38" s="48">
        <f t="shared" si="63"/>
        <v>0</v>
      </c>
      <c r="GI38" s="48">
        <f t="shared" si="63"/>
        <v>0</v>
      </c>
      <c r="GJ38" s="48">
        <f t="shared" si="63"/>
        <v>0</v>
      </c>
      <c r="GK38" s="48">
        <f t="shared" si="63"/>
        <v>0</v>
      </c>
      <c r="GL38" s="48">
        <f t="shared" si="63"/>
        <v>0</v>
      </c>
      <c r="GM38" s="48">
        <f t="shared" si="63"/>
        <v>0</v>
      </c>
      <c r="GN38" s="48">
        <f t="shared" si="63"/>
        <v>0</v>
      </c>
      <c r="GO38" s="48">
        <f t="shared" ref="GO38:IZ38" si="64">SUM(GO35:GO37)</f>
        <v>0</v>
      </c>
      <c r="GP38" s="48">
        <f t="shared" si="64"/>
        <v>0</v>
      </c>
      <c r="GQ38" s="48">
        <f t="shared" si="64"/>
        <v>0</v>
      </c>
      <c r="GR38" s="48">
        <f t="shared" si="64"/>
        <v>0</v>
      </c>
      <c r="GS38" s="48">
        <f t="shared" si="64"/>
        <v>0</v>
      </c>
      <c r="GT38" s="48">
        <f t="shared" si="64"/>
        <v>0</v>
      </c>
      <c r="GU38" s="48">
        <f t="shared" si="64"/>
        <v>0</v>
      </c>
      <c r="GV38" s="48">
        <f t="shared" si="64"/>
        <v>0</v>
      </c>
      <c r="GW38" s="48">
        <f t="shared" si="64"/>
        <v>0</v>
      </c>
      <c r="GX38" s="48">
        <f t="shared" si="64"/>
        <v>0</v>
      </c>
      <c r="GY38" s="48">
        <f t="shared" si="64"/>
        <v>0</v>
      </c>
      <c r="GZ38" s="48">
        <f t="shared" si="64"/>
        <v>0</v>
      </c>
      <c r="HA38" s="48">
        <f t="shared" si="64"/>
        <v>0</v>
      </c>
      <c r="HB38" s="48">
        <f t="shared" si="64"/>
        <v>0</v>
      </c>
      <c r="HC38" s="48">
        <f t="shared" si="64"/>
        <v>0</v>
      </c>
      <c r="HD38" s="48">
        <f t="shared" si="64"/>
        <v>0</v>
      </c>
      <c r="HE38" s="48">
        <f t="shared" si="64"/>
        <v>0</v>
      </c>
      <c r="HF38" s="48">
        <f t="shared" si="64"/>
        <v>0</v>
      </c>
      <c r="HG38" s="48">
        <f t="shared" si="64"/>
        <v>0</v>
      </c>
      <c r="HH38" s="48">
        <f t="shared" si="64"/>
        <v>0</v>
      </c>
      <c r="HI38" s="48">
        <f t="shared" si="64"/>
        <v>0</v>
      </c>
      <c r="HJ38" s="48">
        <f t="shared" si="64"/>
        <v>0</v>
      </c>
      <c r="HK38" s="48">
        <f t="shared" si="64"/>
        <v>0</v>
      </c>
      <c r="HL38" s="48">
        <f t="shared" si="64"/>
        <v>0</v>
      </c>
      <c r="HM38" s="48">
        <f t="shared" si="64"/>
        <v>0</v>
      </c>
      <c r="HN38" s="48">
        <f t="shared" si="64"/>
        <v>0</v>
      </c>
      <c r="HO38" s="48">
        <f t="shared" si="64"/>
        <v>0</v>
      </c>
      <c r="HP38" s="48">
        <f t="shared" si="64"/>
        <v>0</v>
      </c>
      <c r="HQ38" s="48">
        <f t="shared" si="64"/>
        <v>0</v>
      </c>
      <c r="HR38" s="48">
        <f t="shared" si="64"/>
        <v>0</v>
      </c>
      <c r="HS38" s="48">
        <f t="shared" si="64"/>
        <v>0</v>
      </c>
      <c r="HT38" s="48">
        <f t="shared" si="64"/>
        <v>0</v>
      </c>
      <c r="HU38" s="48">
        <f t="shared" si="64"/>
        <v>0</v>
      </c>
      <c r="HV38" s="48">
        <f t="shared" si="64"/>
        <v>0</v>
      </c>
      <c r="HW38" s="48">
        <f t="shared" si="64"/>
        <v>0</v>
      </c>
      <c r="HX38" s="48">
        <f t="shared" si="64"/>
        <v>0</v>
      </c>
      <c r="HY38" s="48">
        <f t="shared" si="64"/>
        <v>0</v>
      </c>
      <c r="HZ38" s="48">
        <f t="shared" si="64"/>
        <v>0</v>
      </c>
      <c r="IA38" s="48">
        <f t="shared" si="64"/>
        <v>0</v>
      </c>
      <c r="IB38" s="48">
        <f t="shared" si="64"/>
        <v>0</v>
      </c>
      <c r="IC38" s="48">
        <f t="shared" si="64"/>
        <v>0</v>
      </c>
      <c r="ID38" s="48">
        <f t="shared" si="64"/>
        <v>0</v>
      </c>
      <c r="IE38" s="48">
        <f t="shared" si="64"/>
        <v>0</v>
      </c>
      <c r="IF38" s="48">
        <f t="shared" si="64"/>
        <v>0</v>
      </c>
      <c r="IG38" s="48">
        <f t="shared" si="64"/>
        <v>0</v>
      </c>
      <c r="IH38" s="48">
        <f t="shared" si="64"/>
        <v>0</v>
      </c>
      <c r="II38" s="48">
        <f t="shared" si="64"/>
        <v>0</v>
      </c>
      <c r="IJ38" s="48">
        <f t="shared" si="64"/>
        <v>0</v>
      </c>
      <c r="IK38" s="48">
        <f t="shared" si="64"/>
        <v>0</v>
      </c>
      <c r="IL38" s="48">
        <f t="shared" si="64"/>
        <v>0</v>
      </c>
      <c r="IM38" s="48">
        <f t="shared" si="64"/>
        <v>0</v>
      </c>
      <c r="IN38" s="48">
        <f t="shared" si="64"/>
        <v>0</v>
      </c>
      <c r="IO38" s="48">
        <f t="shared" si="64"/>
        <v>0</v>
      </c>
      <c r="IP38" s="48">
        <f t="shared" si="64"/>
        <v>0</v>
      </c>
      <c r="IQ38" s="48">
        <f t="shared" si="64"/>
        <v>0</v>
      </c>
      <c r="IR38" s="48">
        <f t="shared" si="64"/>
        <v>0</v>
      </c>
      <c r="IS38" s="48">
        <f t="shared" si="64"/>
        <v>0</v>
      </c>
      <c r="IT38" s="48">
        <f t="shared" si="64"/>
        <v>0</v>
      </c>
      <c r="IU38" s="48">
        <f t="shared" si="64"/>
        <v>0</v>
      </c>
      <c r="IV38" s="48">
        <f t="shared" si="64"/>
        <v>0</v>
      </c>
      <c r="IW38" s="48">
        <f t="shared" si="64"/>
        <v>0</v>
      </c>
      <c r="IX38" s="48">
        <f t="shared" si="64"/>
        <v>0</v>
      </c>
      <c r="IY38" s="48">
        <f t="shared" si="64"/>
        <v>0</v>
      </c>
      <c r="IZ38" s="48">
        <f t="shared" si="64"/>
        <v>0</v>
      </c>
      <c r="JA38" s="48">
        <f t="shared" ref="JA38:LL38" si="65">SUM(JA35:JA37)</f>
        <v>0</v>
      </c>
      <c r="JB38" s="48">
        <f t="shared" si="65"/>
        <v>0</v>
      </c>
      <c r="JC38" s="48">
        <f t="shared" si="65"/>
        <v>0</v>
      </c>
      <c r="JD38" s="48">
        <f t="shared" si="65"/>
        <v>0</v>
      </c>
      <c r="JE38" s="48">
        <f t="shared" si="65"/>
        <v>0</v>
      </c>
      <c r="JF38" s="48">
        <f t="shared" si="65"/>
        <v>0</v>
      </c>
      <c r="JG38" s="48">
        <f t="shared" si="65"/>
        <v>0</v>
      </c>
      <c r="JH38" s="48">
        <f t="shared" si="65"/>
        <v>0</v>
      </c>
      <c r="JI38" s="48">
        <f t="shared" si="65"/>
        <v>0</v>
      </c>
      <c r="JJ38" s="48">
        <f t="shared" si="65"/>
        <v>0</v>
      </c>
      <c r="JK38" s="48">
        <f t="shared" si="65"/>
        <v>0</v>
      </c>
      <c r="JL38" s="48">
        <f t="shared" si="65"/>
        <v>0</v>
      </c>
      <c r="JM38" s="48">
        <f t="shared" si="65"/>
        <v>0</v>
      </c>
      <c r="JN38" s="48">
        <f t="shared" si="65"/>
        <v>0</v>
      </c>
      <c r="JO38" s="48">
        <f t="shared" si="65"/>
        <v>0</v>
      </c>
      <c r="JP38" s="48">
        <f t="shared" si="65"/>
        <v>0</v>
      </c>
      <c r="JQ38" s="48">
        <f t="shared" si="65"/>
        <v>0</v>
      </c>
      <c r="JR38" s="48">
        <f t="shared" si="65"/>
        <v>0</v>
      </c>
      <c r="JS38" s="48">
        <f t="shared" si="65"/>
        <v>0</v>
      </c>
      <c r="JT38" s="48">
        <f t="shared" si="65"/>
        <v>0</v>
      </c>
      <c r="JU38" s="48">
        <f t="shared" si="65"/>
        <v>0</v>
      </c>
      <c r="JV38" s="48">
        <f t="shared" si="65"/>
        <v>0</v>
      </c>
      <c r="JW38" s="48">
        <f t="shared" si="65"/>
        <v>0</v>
      </c>
      <c r="JX38" s="48">
        <f t="shared" si="65"/>
        <v>0</v>
      </c>
      <c r="JY38" s="48">
        <f t="shared" si="65"/>
        <v>0</v>
      </c>
      <c r="JZ38" s="48">
        <f t="shared" si="65"/>
        <v>0</v>
      </c>
      <c r="KA38" s="48">
        <f t="shared" si="65"/>
        <v>0</v>
      </c>
      <c r="KB38" s="48">
        <f t="shared" si="65"/>
        <v>0</v>
      </c>
      <c r="KC38" s="48">
        <f t="shared" si="65"/>
        <v>0</v>
      </c>
      <c r="KD38" s="48">
        <f t="shared" si="65"/>
        <v>0</v>
      </c>
      <c r="KE38" s="48">
        <f t="shared" si="65"/>
        <v>0</v>
      </c>
      <c r="KF38" s="48">
        <f t="shared" si="65"/>
        <v>0</v>
      </c>
      <c r="KG38" s="48">
        <f t="shared" si="65"/>
        <v>0</v>
      </c>
      <c r="KH38" s="48">
        <f t="shared" si="65"/>
        <v>0</v>
      </c>
      <c r="KI38" s="48">
        <f t="shared" si="65"/>
        <v>0</v>
      </c>
      <c r="KJ38" s="48">
        <f t="shared" si="65"/>
        <v>0</v>
      </c>
      <c r="KK38" s="48">
        <f t="shared" si="65"/>
        <v>0</v>
      </c>
      <c r="KL38" s="48">
        <f t="shared" si="65"/>
        <v>0</v>
      </c>
      <c r="KM38" s="48">
        <f t="shared" si="65"/>
        <v>0</v>
      </c>
      <c r="KN38" s="48">
        <f t="shared" si="65"/>
        <v>0</v>
      </c>
      <c r="KO38" s="48">
        <f t="shared" si="65"/>
        <v>0</v>
      </c>
      <c r="KP38" s="48">
        <f t="shared" si="65"/>
        <v>0</v>
      </c>
      <c r="KQ38" s="48">
        <f t="shared" si="65"/>
        <v>0</v>
      </c>
      <c r="KR38" s="48">
        <f t="shared" si="65"/>
        <v>0</v>
      </c>
      <c r="KS38" s="48">
        <f t="shared" si="65"/>
        <v>0</v>
      </c>
      <c r="KT38" s="48">
        <f t="shared" si="65"/>
        <v>0</v>
      </c>
      <c r="KU38" s="48">
        <f t="shared" si="65"/>
        <v>0</v>
      </c>
      <c r="KV38" s="48">
        <f t="shared" si="65"/>
        <v>0</v>
      </c>
      <c r="KW38" s="48">
        <f t="shared" si="65"/>
        <v>0</v>
      </c>
      <c r="KX38" s="48">
        <f t="shared" si="65"/>
        <v>0</v>
      </c>
      <c r="KY38" s="48">
        <f t="shared" si="65"/>
        <v>0</v>
      </c>
      <c r="KZ38" s="48">
        <f t="shared" si="65"/>
        <v>0</v>
      </c>
      <c r="LA38" s="48">
        <f t="shared" si="65"/>
        <v>0</v>
      </c>
      <c r="LB38" s="48">
        <f t="shared" si="65"/>
        <v>0</v>
      </c>
      <c r="LC38" s="48">
        <f t="shared" si="65"/>
        <v>0</v>
      </c>
      <c r="LD38" s="48">
        <f t="shared" si="65"/>
        <v>0</v>
      </c>
      <c r="LE38" s="48">
        <f t="shared" si="65"/>
        <v>0</v>
      </c>
      <c r="LF38" s="48">
        <f t="shared" si="65"/>
        <v>0</v>
      </c>
      <c r="LG38" s="48">
        <f t="shared" si="65"/>
        <v>0</v>
      </c>
      <c r="LH38" s="48">
        <f t="shared" si="65"/>
        <v>0</v>
      </c>
      <c r="LI38" s="48">
        <f t="shared" si="65"/>
        <v>0</v>
      </c>
      <c r="LJ38" s="48">
        <f t="shared" si="65"/>
        <v>0</v>
      </c>
      <c r="LK38" s="48">
        <f t="shared" si="65"/>
        <v>0</v>
      </c>
      <c r="LL38" s="48">
        <f t="shared" si="65"/>
        <v>0</v>
      </c>
      <c r="LM38" s="48">
        <f t="shared" ref="LM38:ND38" si="66">SUM(LM35:LM37)</f>
        <v>0</v>
      </c>
      <c r="LN38" s="48">
        <f t="shared" si="66"/>
        <v>0</v>
      </c>
      <c r="LO38" s="48">
        <f t="shared" si="66"/>
        <v>0</v>
      </c>
      <c r="LP38" s="48">
        <f t="shared" si="66"/>
        <v>0</v>
      </c>
      <c r="LQ38" s="48">
        <f t="shared" si="66"/>
        <v>0</v>
      </c>
      <c r="LR38" s="48">
        <f t="shared" si="66"/>
        <v>0</v>
      </c>
      <c r="LS38" s="48">
        <f t="shared" si="66"/>
        <v>0</v>
      </c>
      <c r="LT38" s="48">
        <f t="shared" si="66"/>
        <v>0</v>
      </c>
      <c r="LU38" s="48">
        <f t="shared" si="66"/>
        <v>0</v>
      </c>
      <c r="LV38" s="48">
        <f t="shared" si="66"/>
        <v>0</v>
      </c>
      <c r="LW38" s="48">
        <f t="shared" si="66"/>
        <v>0</v>
      </c>
      <c r="LX38" s="48">
        <f t="shared" si="66"/>
        <v>0</v>
      </c>
      <c r="LY38" s="48">
        <f t="shared" si="66"/>
        <v>0</v>
      </c>
      <c r="LZ38" s="48">
        <f t="shared" si="66"/>
        <v>0</v>
      </c>
      <c r="MA38" s="48">
        <f t="shared" si="66"/>
        <v>0</v>
      </c>
      <c r="MB38" s="48">
        <f t="shared" si="66"/>
        <v>0</v>
      </c>
      <c r="MC38" s="48">
        <f t="shared" si="66"/>
        <v>0</v>
      </c>
      <c r="MD38" s="48">
        <f t="shared" si="66"/>
        <v>0</v>
      </c>
      <c r="ME38" s="48">
        <f t="shared" si="66"/>
        <v>0</v>
      </c>
      <c r="MF38" s="48">
        <f t="shared" si="66"/>
        <v>0</v>
      </c>
      <c r="MG38" s="48">
        <f t="shared" si="66"/>
        <v>0</v>
      </c>
      <c r="MH38" s="48">
        <f t="shared" si="66"/>
        <v>0</v>
      </c>
      <c r="MI38" s="48">
        <f t="shared" si="66"/>
        <v>0</v>
      </c>
      <c r="MJ38" s="48">
        <f t="shared" si="66"/>
        <v>0</v>
      </c>
      <c r="MK38" s="48">
        <f t="shared" si="66"/>
        <v>0</v>
      </c>
      <c r="ML38" s="48">
        <f t="shared" si="66"/>
        <v>0</v>
      </c>
      <c r="MM38" s="48">
        <f t="shared" si="66"/>
        <v>0</v>
      </c>
      <c r="MN38" s="48">
        <f t="shared" si="66"/>
        <v>0</v>
      </c>
      <c r="MO38" s="48">
        <f t="shared" si="66"/>
        <v>0</v>
      </c>
      <c r="MP38" s="48">
        <f t="shared" si="66"/>
        <v>0</v>
      </c>
      <c r="MQ38" s="48">
        <f t="shared" si="66"/>
        <v>0</v>
      </c>
      <c r="MR38" s="48">
        <f t="shared" si="66"/>
        <v>0</v>
      </c>
      <c r="MS38" s="48">
        <f t="shared" si="66"/>
        <v>0</v>
      </c>
      <c r="MT38" s="48">
        <f t="shared" si="66"/>
        <v>0</v>
      </c>
      <c r="MU38" s="48">
        <f t="shared" si="66"/>
        <v>0</v>
      </c>
      <c r="MV38" s="48">
        <f t="shared" si="66"/>
        <v>0</v>
      </c>
      <c r="MW38" s="48">
        <f t="shared" si="66"/>
        <v>0</v>
      </c>
      <c r="MX38" s="48">
        <f t="shared" si="66"/>
        <v>0</v>
      </c>
      <c r="MY38" s="48">
        <f t="shared" si="66"/>
        <v>0</v>
      </c>
      <c r="MZ38" s="48">
        <f t="shared" si="66"/>
        <v>0</v>
      </c>
      <c r="NA38" s="48">
        <f t="shared" si="66"/>
        <v>0</v>
      </c>
      <c r="NB38" s="48">
        <f t="shared" si="66"/>
        <v>0</v>
      </c>
      <c r="NC38" s="48">
        <f t="shared" si="66"/>
        <v>0</v>
      </c>
      <c r="ND38" s="48">
        <f t="shared" si="66"/>
        <v>0</v>
      </c>
    </row>
    <row r="39" spans="1:368" x14ac:dyDescent="0.35">
      <c r="A39" s="52" t="s">
        <v>18</v>
      </c>
    </row>
    <row r="40" spans="1:368" x14ac:dyDescent="0.35">
      <c r="A40" s="72" t="s">
        <v>11</v>
      </c>
      <c r="D40" s="73"/>
      <c r="E40" s="73" t="str">
        <f>IFERROR((E23+E17)/E15,"")</f>
        <v/>
      </c>
      <c r="F40" s="73" t="str">
        <f t="shared" ref="F40:BQ40" si="67">IFERROR((F23+F17)/F15,"")</f>
        <v/>
      </c>
      <c r="G40" s="73" t="str">
        <f t="shared" si="67"/>
        <v/>
      </c>
      <c r="H40" s="73">
        <f>IFERROR((H23+H17)/H15,)</f>
        <v>0</v>
      </c>
      <c r="I40" s="73" t="str">
        <f t="shared" si="67"/>
        <v/>
      </c>
      <c r="J40" s="73" t="str">
        <f t="shared" si="67"/>
        <v/>
      </c>
      <c r="K40" s="73" t="str">
        <f t="shared" si="67"/>
        <v/>
      </c>
      <c r="L40" s="73" t="str">
        <f t="shared" si="67"/>
        <v/>
      </c>
      <c r="M40" s="73" t="str">
        <f t="shared" si="67"/>
        <v/>
      </c>
      <c r="N40" s="73" t="str">
        <f t="shared" si="67"/>
        <v/>
      </c>
      <c r="O40" s="73" t="str">
        <f t="shared" si="67"/>
        <v/>
      </c>
      <c r="P40" s="73" t="str">
        <f t="shared" si="67"/>
        <v/>
      </c>
      <c r="Q40" s="73" t="str">
        <f t="shared" si="67"/>
        <v/>
      </c>
      <c r="R40" s="73" t="str">
        <f t="shared" si="67"/>
        <v/>
      </c>
      <c r="S40" s="73" t="str">
        <f t="shared" si="67"/>
        <v/>
      </c>
      <c r="T40" s="73" t="str">
        <f t="shared" si="67"/>
        <v/>
      </c>
      <c r="U40" s="73" t="str">
        <f t="shared" si="67"/>
        <v/>
      </c>
      <c r="V40" s="73" t="str">
        <f t="shared" si="67"/>
        <v/>
      </c>
      <c r="W40" s="73" t="str">
        <f t="shared" si="67"/>
        <v/>
      </c>
      <c r="X40" s="73" t="str">
        <f t="shared" si="67"/>
        <v/>
      </c>
      <c r="Y40" s="73" t="str">
        <f t="shared" si="67"/>
        <v/>
      </c>
      <c r="Z40" s="73" t="str">
        <f t="shared" si="67"/>
        <v/>
      </c>
      <c r="AA40" s="73" t="str">
        <f t="shared" si="67"/>
        <v/>
      </c>
      <c r="AB40" s="73" t="str">
        <f t="shared" si="67"/>
        <v/>
      </c>
      <c r="AC40" s="73" t="str">
        <f t="shared" si="67"/>
        <v/>
      </c>
      <c r="AD40" s="73" t="str">
        <f t="shared" si="67"/>
        <v/>
      </c>
      <c r="AE40" s="73" t="str">
        <f t="shared" si="67"/>
        <v/>
      </c>
      <c r="AF40" s="73" t="str">
        <f t="shared" si="67"/>
        <v/>
      </c>
      <c r="AG40" s="73" t="str">
        <f t="shared" si="67"/>
        <v/>
      </c>
      <c r="AH40" s="73" t="str">
        <f t="shared" si="67"/>
        <v/>
      </c>
      <c r="AI40" s="73" t="str">
        <f t="shared" si="67"/>
        <v/>
      </c>
      <c r="AJ40" s="73" t="str">
        <f t="shared" si="67"/>
        <v/>
      </c>
      <c r="AK40" s="73" t="str">
        <f t="shared" si="67"/>
        <v/>
      </c>
      <c r="AL40" s="73" t="str">
        <f t="shared" si="67"/>
        <v/>
      </c>
      <c r="AM40" s="73" t="str">
        <f t="shared" si="67"/>
        <v/>
      </c>
      <c r="AN40" s="73" t="str">
        <f t="shared" si="67"/>
        <v/>
      </c>
      <c r="AO40" s="73" t="str">
        <f t="shared" si="67"/>
        <v/>
      </c>
      <c r="AP40" s="73" t="str">
        <f t="shared" si="67"/>
        <v/>
      </c>
      <c r="AQ40" s="73" t="str">
        <f t="shared" si="67"/>
        <v/>
      </c>
      <c r="AR40" s="73" t="str">
        <f t="shared" si="67"/>
        <v/>
      </c>
      <c r="AS40" s="73" t="str">
        <f t="shared" si="67"/>
        <v/>
      </c>
      <c r="AT40" s="73" t="str">
        <f t="shared" si="67"/>
        <v/>
      </c>
      <c r="AU40" s="73" t="str">
        <f t="shared" si="67"/>
        <v/>
      </c>
      <c r="AV40" s="73" t="str">
        <f t="shared" si="67"/>
        <v/>
      </c>
      <c r="AW40" s="73" t="str">
        <f t="shared" si="67"/>
        <v/>
      </c>
      <c r="AX40" s="73" t="str">
        <f t="shared" si="67"/>
        <v/>
      </c>
      <c r="AY40" s="73" t="str">
        <f t="shared" si="67"/>
        <v/>
      </c>
      <c r="AZ40" s="73" t="str">
        <f t="shared" si="67"/>
        <v/>
      </c>
      <c r="BA40" s="73" t="str">
        <f t="shared" si="67"/>
        <v/>
      </c>
      <c r="BB40" s="73" t="str">
        <f t="shared" si="67"/>
        <v/>
      </c>
      <c r="BC40" s="73" t="str">
        <f t="shared" si="67"/>
        <v/>
      </c>
      <c r="BD40" s="73" t="str">
        <f t="shared" si="67"/>
        <v/>
      </c>
      <c r="BE40" s="73" t="str">
        <f t="shared" si="67"/>
        <v/>
      </c>
      <c r="BF40" s="73" t="str">
        <f t="shared" si="67"/>
        <v/>
      </c>
      <c r="BG40" s="73" t="str">
        <f t="shared" si="67"/>
        <v/>
      </c>
      <c r="BH40" s="73" t="str">
        <f t="shared" si="67"/>
        <v/>
      </c>
      <c r="BI40" s="73" t="str">
        <f t="shared" si="67"/>
        <v/>
      </c>
      <c r="BJ40" s="73" t="str">
        <f t="shared" si="67"/>
        <v/>
      </c>
      <c r="BK40" s="73" t="str">
        <f t="shared" si="67"/>
        <v/>
      </c>
      <c r="BL40" s="73" t="str">
        <f t="shared" si="67"/>
        <v/>
      </c>
      <c r="BM40" s="73" t="str">
        <f t="shared" si="67"/>
        <v/>
      </c>
      <c r="BN40" s="73" t="str">
        <f t="shared" si="67"/>
        <v/>
      </c>
      <c r="BO40" s="73" t="str">
        <f t="shared" si="67"/>
        <v/>
      </c>
      <c r="BP40" s="73" t="str">
        <f t="shared" si="67"/>
        <v/>
      </c>
      <c r="BQ40" s="73" t="str">
        <f t="shared" si="67"/>
        <v/>
      </c>
      <c r="BR40" s="73" t="str">
        <f t="shared" ref="BR40:EC40" si="68">IFERROR((BR23+BR17)/BR15,"")</f>
        <v/>
      </c>
      <c r="BS40" s="73" t="str">
        <f t="shared" si="68"/>
        <v/>
      </c>
      <c r="BT40" s="73" t="str">
        <f t="shared" si="68"/>
        <v/>
      </c>
      <c r="BU40" s="73" t="str">
        <f t="shared" si="68"/>
        <v/>
      </c>
      <c r="BV40" s="73" t="str">
        <f t="shared" si="68"/>
        <v/>
      </c>
      <c r="BW40" s="73" t="str">
        <f t="shared" si="68"/>
        <v/>
      </c>
      <c r="BX40" s="73" t="str">
        <f t="shared" si="68"/>
        <v/>
      </c>
      <c r="BY40" s="73" t="str">
        <f t="shared" si="68"/>
        <v/>
      </c>
      <c r="BZ40" s="73" t="str">
        <f t="shared" si="68"/>
        <v/>
      </c>
      <c r="CA40" s="73" t="str">
        <f t="shared" si="68"/>
        <v/>
      </c>
      <c r="CB40" s="73" t="str">
        <f t="shared" si="68"/>
        <v/>
      </c>
      <c r="CC40" s="73" t="str">
        <f t="shared" si="68"/>
        <v/>
      </c>
      <c r="CD40" s="73" t="str">
        <f t="shared" si="68"/>
        <v/>
      </c>
      <c r="CE40" s="73" t="str">
        <f t="shared" si="68"/>
        <v/>
      </c>
      <c r="CF40" s="73" t="str">
        <f t="shared" si="68"/>
        <v/>
      </c>
      <c r="CG40" s="73" t="str">
        <f t="shared" si="68"/>
        <v/>
      </c>
      <c r="CH40" s="73" t="str">
        <f t="shared" si="68"/>
        <v/>
      </c>
      <c r="CI40" s="73" t="str">
        <f t="shared" si="68"/>
        <v/>
      </c>
      <c r="CJ40" s="73" t="str">
        <f t="shared" si="68"/>
        <v/>
      </c>
      <c r="CK40" s="73" t="str">
        <f t="shared" si="68"/>
        <v/>
      </c>
      <c r="CL40" s="73" t="str">
        <f t="shared" si="68"/>
        <v/>
      </c>
      <c r="CM40" s="73" t="str">
        <f t="shared" si="68"/>
        <v/>
      </c>
      <c r="CN40" s="73" t="str">
        <f t="shared" si="68"/>
        <v/>
      </c>
      <c r="CO40" s="73" t="str">
        <f t="shared" si="68"/>
        <v/>
      </c>
      <c r="CP40" s="73" t="str">
        <f t="shared" si="68"/>
        <v/>
      </c>
      <c r="CQ40" s="73" t="str">
        <f t="shared" si="68"/>
        <v/>
      </c>
      <c r="CR40" s="73" t="str">
        <f t="shared" si="68"/>
        <v/>
      </c>
      <c r="CS40" s="73" t="str">
        <f t="shared" si="68"/>
        <v/>
      </c>
      <c r="CT40" s="73" t="str">
        <f t="shared" si="68"/>
        <v/>
      </c>
      <c r="CU40" s="73" t="str">
        <f t="shared" si="68"/>
        <v/>
      </c>
      <c r="CV40" s="73" t="str">
        <f t="shared" si="68"/>
        <v/>
      </c>
      <c r="CW40" s="73" t="str">
        <f t="shared" si="68"/>
        <v/>
      </c>
      <c r="CX40" s="73" t="str">
        <f t="shared" si="68"/>
        <v/>
      </c>
      <c r="CY40" s="73" t="str">
        <f t="shared" si="68"/>
        <v/>
      </c>
      <c r="CZ40" s="73" t="str">
        <f t="shared" si="68"/>
        <v/>
      </c>
      <c r="DA40" s="73" t="str">
        <f t="shared" si="68"/>
        <v/>
      </c>
      <c r="DB40" s="73" t="str">
        <f t="shared" si="68"/>
        <v/>
      </c>
      <c r="DC40" s="73" t="str">
        <f t="shared" si="68"/>
        <v/>
      </c>
      <c r="DD40" s="73" t="str">
        <f t="shared" si="68"/>
        <v/>
      </c>
      <c r="DE40" s="73" t="str">
        <f t="shared" si="68"/>
        <v/>
      </c>
      <c r="DF40" s="73" t="str">
        <f t="shared" si="68"/>
        <v/>
      </c>
      <c r="DG40" s="73" t="str">
        <f t="shared" si="68"/>
        <v/>
      </c>
      <c r="DH40" s="73" t="str">
        <f t="shared" si="68"/>
        <v/>
      </c>
      <c r="DI40" s="73" t="str">
        <f t="shared" si="68"/>
        <v/>
      </c>
      <c r="DJ40" s="73" t="str">
        <f t="shared" si="68"/>
        <v/>
      </c>
      <c r="DK40" s="73" t="str">
        <f t="shared" si="68"/>
        <v/>
      </c>
      <c r="DL40" s="73" t="str">
        <f t="shared" si="68"/>
        <v/>
      </c>
      <c r="DM40" s="73" t="str">
        <f t="shared" si="68"/>
        <v/>
      </c>
      <c r="DN40" s="73" t="str">
        <f t="shared" si="68"/>
        <v/>
      </c>
      <c r="DO40" s="73" t="str">
        <f t="shared" si="68"/>
        <v/>
      </c>
      <c r="DP40" s="73" t="str">
        <f t="shared" si="68"/>
        <v/>
      </c>
      <c r="DQ40" s="73" t="str">
        <f t="shared" si="68"/>
        <v/>
      </c>
      <c r="DR40" s="73" t="str">
        <f t="shared" si="68"/>
        <v/>
      </c>
      <c r="DS40" s="73" t="str">
        <f t="shared" si="68"/>
        <v/>
      </c>
      <c r="DT40" s="73" t="str">
        <f t="shared" si="68"/>
        <v/>
      </c>
      <c r="DU40" s="73" t="str">
        <f t="shared" si="68"/>
        <v/>
      </c>
      <c r="DV40" s="73" t="str">
        <f t="shared" si="68"/>
        <v/>
      </c>
      <c r="DW40" s="73" t="str">
        <f t="shared" si="68"/>
        <v/>
      </c>
      <c r="DX40" s="73" t="str">
        <f t="shared" si="68"/>
        <v/>
      </c>
      <c r="DY40" s="73" t="str">
        <f t="shared" si="68"/>
        <v/>
      </c>
      <c r="DZ40" s="73" t="str">
        <f t="shared" si="68"/>
        <v/>
      </c>
      <c r="EA40" s="73" t="str">
        <f t="shared" si="68"/>
        <v/>
      </c>
      <c r="EB40" s="73" t="str">
        <f t="shared" si="68"/>
        <v/>
      </c>
      <c r="EC40" s="73" t="str">
        <f t="shared" si="68"/>
        <v/>
      </c>
      <c r="ED40" s="73" t="str">
        <f t="shared" ref="ED40:GO40" si="69">IFERROR((ED23+ED17)/ED15,"")</f>
        <v/>
      </c>
      <c r="EE40" s="73" t="str">
        <f t="shared" si="69"/>
        <v/>
      </c>
      <c r="EF40" s="73" t="str">
        <f t="shared" si="69"/>
        <v/>
      </c>
      <c r="EG40" s="73" t="str">
        <f t="shared" si="69"/>
        <v/>
      </c>
      <c r="EH40" s="73" t="str">
        <f t="shared" si="69"/>
        <v/>
      </c>
      <c r="EI40" s="73" t="str">
        <f t="shared" si="69"/>
        <v/>
      </c>
      <c r="EJ40" s="73" t="str">
        <f t="shared" si="69"/>
        <v/>
      </c>
      <c r="EK40" s="73" t="str">
        <f t="shared" si="69"/>
        <v/>
      </c>
      <c r="EL40" s="73" t="str">
        <f t="shared" si="69"/>
        <v/>
      </c>
      <c r="EM40" s="73" t="str">
        <f t="shared" si="69"/>
        <v/>
      </c>
      <c r="EN40" s="73" t="str">
        <f t="shared" si="69"/>
        <v/>
      </c>
      <c r="EO40" s="73" t="str">
        <f t="shared" si="69"/>
        <v/>
      </c>
      <c r="EP40" s="73" t="str">
        <f t="shared" si="69"/>
        <v/>
      </c>
      <c r="EQ40" s="73" t="str">
        <f t="shared" si="69"/>
        <v/>
      </c>
      <c r="ER40" s="73" t="str">
        <f t="shared" si="69"/>
        <v/>
      </c>
      <c r="ES40" s="73" t="str">
        <f t="shared" si="69"/>
        <v/>
      </c>
      <c r="ET40" s="73" t="str">
        <f t="shared" si="69"/>
        <v/>
      </c>
      <c r="EU40" s="73" t="str">
        <f t="shared" si="69"/>
        <v/>
      </c>
      <c r="EV40" s="73" t="str">
        <f t="shared" si="69"/>
        <v/>
      </c>
      <c r="EW40" s="73" t="str">
        <f t="shared" si="69"/>
        <v/>
      </c>
      <c r="EX40" s="73" t="str">
        <f t="shared" si="69"/>
        <v/>
      </c>
      <c r="EY40" s="73" t="str">
        <f t="shared" si="69"/>
        <v/>
      </c>
      <c r="EZ40" s="73" t="str">
        <f t="shared" si="69"/>
        <v/>
      </c>
      <c r="FA40" s="73" t="str">
        <f t="shared" si="69"/>
        <v/>
      </c>
      <c r="FB40" s="73" t="str">
        <f t="shared" si="69"/>
        <v/>
      </c>
      <c r="FC40" s="73" t="str">
        <f t="shared" si="69"/>
        <v/>
      </c>
      <c r="FD40" s="73" t="str">
        <f t="shared" si="69"/>
        <v/>
      </c>
      <c r="FE40" s="73" t="str">
        <f t="shared" si="69"/>
        <v/>
      </c>
      <c r="FF40" s="73" t="str">
        <f t="shared" si="69"/>
        <v/>
      </c>
      <c r="FG40" s="73" t="str">
        <f t="shared" si="69"/>
        <v/>
      </c>
      <c r="FH40" s="73" t="str">
        <f t="shared" si="69"/>
        <v/>
      </c>
      <c r="FI40" s="73" t="str">
        <f t="shared" si="69"/>
        <v/>
      </c>
      <c r="FJ40" s="73" t="str">
        <f t="shared" si="69"/>
        <v/>
      </c>
      <c r="FK40" s="73" t="str">
        <f t="shared" si="69"/>
        <v/>
      </c>
      <c r="FL40" s="73" t="str">
        <f t="shared" si="69"/>
        <v/>
      </c>
      <c r="FM40" s="73" t="str">
        <f t="shared" si="69"/>
        <v/>
      </c>
      <c r="FN40" s="73" t="str">
        <f t="shared" si="69"/>
        <v/>
      </c>
      <c r="FO40" s="73" t="str">
        <f t="shared" si="69"/>
        <v/>
      </c>
      <c r="FP40" s="73" t="str">
        <f t="shared" si="69"/>
        <v/>
      </c>
      <c r="FQ40" s="73" t="str">
        <f t="shared" si="69"/>
        <v/>
      </c>
      <c r="FR40" s="73" t="str">
        <f t="shared" si="69"/>
        <v/>
      </c>
      <c r="FS40" s="73" t="str">
        <f t="shared" si="69"/>
        <v/>
      </c>
      <c r="FT40" s="73" t="str">
        <f t="shared" si="69"/>
        <v/>
      </c>
      <c r="FU40" s="73" t="str">
        <f t="shared" si="69"/>
        <v/>
      </c>
      <c r="FV40" s="73" t="str">
        <f t="shared" si="69"/>
        <v/>
      </c>
      <c r="FW40" s="73" t="str">
        <f t="shared" si="69"/>
        <v/>
      </c>
      <c r="FX40" s="73" t="str">
        <f t="shared" si="69"/>
        <v/>
      </c>
      <c r="FY40" s="73" t="str">
        <f t="shared" si="69"/>
        <v/>
      </c>
      <c r="FZ40" s="73" t="str">
        <f t="shared" si="69"/>
        <v/>
      </c>
      <c r="GA40" s="73" t="str">
        <f t="shared" si="69"/>
        <v/>
      </c>
      <c r="GB40" s="73" t="str">
        <f t="shared" si="69"/>
        <v/>
      </c>
      <c r="GC40" s="73" t="str">
        <f t="shared" si="69"/>
        <v/>
      </c>
      <c r="GD40" s="73" t="str">
        <f t="shared" si="69"/>
        <v/>
      </c>
      <c r="GE40" s="73" t="str">
        <f t="shared" si="69"/>
        <v/>
      </c>
      <c r="GF40" s="73" t="str">
        <f t="shared" si="69"/>
        <v/>
      </c>
      <c r="GG40" s="73" t="str">
        <f t="shared" si="69"/>
        <v/>
      </c>
      <c r="GH40" s="73" t="str">
        <f t="shared" si="69"/>
        <v/>
      </c>
      <c r="GI40" s="73" t="str">
        <f t="shared" si="69"/>
        <v/>
      </c>
      <c r="GJ40" s="73" t="str">
        <f t="shared" si="69"/>
        <v/>
      </c>
      <c r="GK40" s="73" t="str">
        <f t="shared" si="69"/>
        <v/>
      </c>
      <c r="GL40" s="73" t="str">
        <f t="shared" si="69"/>
        <v/>
      </c>
      <c r="GM40" s="73" t="str">
        <f t="shared" si="69"/>
        <v/>
      </c>
      <c r="GN40" s="73" t="str">
        <f t="shared" si="69"/>
        <v/>
      </c>
      <c r="GO40" s="73" t="str">
        <f t="shared" si="69"/>
        <v/>
      </c>
      <c r="GP40" s="73" t="str">
        <f t="shared" ref="GP40:JA40" si="70">IFERROR((GP23+GP17)/GP15,"")</f>
        <v/>
      </c>
      <c r="GQ40" s="73" t="str">
        <f t="shared" si="70"/>
        <v/>
      </c>
      <c r="GR40" s="73" t="str">
        <f t="shared" si="70"/>
        <v/>
      </c>
      <c r="GS40" s="73" t="str">
        <f t="shared" si="70"/>
        <v/>
      </c>
      <c r="GT40" s="73" t="str">
        <f t="shared" si="70"/>
        <v/>
      </c>
      <c r="GU40" s="73" t="str">
        <f t="shared" si="70"/>
        <v/>
      </c>
      <c r="GV40" s="73" t="str">
        <f t="shared" si="70"/>
        <v/>
      </c>
      <c r="GW40" s="73" t="str">
        <f t="shared" si="70"/>
        <v/>
      </c>
      <c r="GX40" s="73" t="str">
        <f t="shared" si="70"/>
        <v/>
      </c>
      <c r="GY40" s="73" t="str">
        <f t="shared" si="70"/>
        <v/>
      </c>
      <c r="GZ40" s="73" t="str">
        <f t="shared" si="70"/>
        <v/>
      </c>
      <c r="HA40" s="73" t="str">
        <f t="shared" si="70"/>
        <v/>
      </c>
      <c r="HB40" s="73" t="str">
        <f t="shared" si="70"/>
        <v/>
      </c>
      <c r="HC40" s="73" t="str">
        <f t="shared" si="70"/>
        <v/>
      </c>
      <c r="HD40" s="73" t="str">
        <f t="shared" si="70"/>
        <v/>
      </c>
      <c r="HE40" s="73" t="str">
        <f t="shared" si="70"/>
        <v/>
      </c>
      <c r="HF40" s="73" t="str">
        <f t="shared" si="70"/>
        <v/>
      </c>
      <c r="HG40" s="73" t="str">
        <f t="shared" si="70"/>
        <v/>
      </c>
      <c r="HH40" s="73" t="str">
        <f t="shared" si="70"/>
        <v/>
      </c>
      <c r="HI40" s="73" t="str">
        <f t="shared" si="70"/>
        <v/>
      </c>
      <c r="HJ40" s="73" t="str">
        <f t="shared" si="70"/>
        <v/>
      </c>
      <c r="HK40" s="73" t="str">
        <f t="shared" si="70"/>
        <v/>
      </c>
      <c r="HL40" s="73" t="str">
        <f t="shared" si="70"/>
        <v/>
      </c>
      <c r="HM40" s="73" t="str">
        <f t="shared" si="70"/>
        <v/>
      </c>
      <c r="HN40" s="73" t="str">
        <f t="shared" si="70"/>
        <v/>
      </c>
      <c r="HO40" s="73" t="str">
        <f t="shared" si="70"/>
        <v/>
      </c>
      <c r="HP40" s="73" t="str">
        <f t="shared" si="70"/>
        <v/>
      </c>
      <c r="HQ40" s="73" t="str">
        <f t="shared" si="70"/>
        <v/>
      </c>
      <c r="HR40" s="73" t="str">
        <f t="shared" si="70"/>
        <v/>
      </c>
      <c r="HS40" s="73" t="str">
        <f t="shared" si="70"/>
        <v/>
      </c>
      <c r="HT40" s="73" t="str">
        <f t="shared" si="70"/>
        <v/>
      </c>
      <c r="HU40" s="73" t="str">
        <f t="shared" si="70"/>
        <v/>
      </c>
      <c r="HV40" s="73" t="str">
        <f t="shared" si="70"/>
        <v/>
      </c>
      <c r="HW40" s="73" t="str">
        <f t="shared" si="70"/>
        <v/>
      </c>
      <c r="HX40" s="73" t="str">
        <f t="shared" si="70"/>
        <v/>
      </c>
      <c r="HY40" s="73" t="str">
        <f t="shared" si="70"/>
        <v/>
      </c>
      <c r="HZ40" s="73" t="str">
        <f t="shared" si="70"/>
        <v/>
      </c>
      <c r="IA40" s="73" t="str">
        <f t="shared" si="70"/>
        <v/>
      </c>
      <c r="IB40" s="73" t="str">
        <f t="shared" si="70"/>
        <v/>
      </c>
      <c r="IC40" s="73" t="str">
        <f t="shared" si="70"/>
        <v/>
      </c>
      <c r="ID40" s="73" t="str">
        <f t="shared" si="70"/>
        <v/>
      </c>
      <c r="IE40" s="73" t="str">
        <f t="shared" si="70"/>
        <v/>
      </c>
      <c r="IF40" s="73" t="str">
        <f t="shared" si="70"/>
        <v/>
      </c>
      <c r="IG40" s="73" t="str">
        <f t="shared" si="70"/>
        <v/>
      </c>
      <c r="IH40" s="73" t="str">
        <f t="shared" si="70"/>
        <v/>
      </c>
      <c r="II40" s="73" t="str">
        <f t="shared" si="70"/>
        <v/>
      </c>
      <c r="IJ40" s="73" t="str">
        <f t="shared" si="70"/>
        <v/>
      </c>
      <c r="IK40" s="73" t="str">
        <f t="shared" si="70"/>
        <v/>
      </c>
      <c r="IL40" s="73" t="str">
        <f t="shared" si="70"/>
        <v/>
      </c>
      <c r="IM40" s="73" t="str">
        <f t="shared" si="70"/>
        <v/>
      </c>
      <c r="IN40" s="73" t="str">
        <f t="shared" si="70"/>
        <v/>
      </c>
      <c r="IO40" s="73" t="str">
        <f t="shared" si="70"/>
        <v/>
      </c>
      <c r="IP40" s="73" t="str">
        <f t="shared" si="70"/>
        <v/>
      </c>
      <c r="IQ40" s="73" t="str">
        <f t="shared" si="70"/>
        <v/>
      </c>
      <c r="IR40" s="73" t="str">
        <f t="shared" si="70"/>
        <v/>
      </c>
      <c r="IS40" s="73" t="str">
        <f t="shared" si="70"/>
        <v/>
      </c>
      <c r="IT40" s="73" t="str">
        <f t="shared" si="70"/>
        <v/>
      </c>
      <c r="IU40" s="73" t="str">
        <f t="shared" si="70"/>
        <v/>
      </c>
      <c r="IV40" s="73" t="str">
        <f t="shared" si="70"/>
        <v/>
      </c>
      <c r="IW40" s="73" t="str">
        <f t="shared" si="70"/>
        <v/>
      </c>
      <c r="IX40" s="73" t="str">
        <f t="shared" si="70"/>
        <v/>
      </c>
      <c r="IY40" s="73" t="str">
        <f t="shared" si="70"/>
        <v/>
      </c>
      <c r="IZ40" s="73" t="str">
        <f t="shared" si="70"/>
        <v/>
      </c>
      <c r="JA40" s="73" t="str">
        <f t="shared" si="70"/>
        <v/>
      </c>
      <c r="JB40" s="73" t="str">
        <f t="shared" ref="JB40:LM40" si="71">IFERROR((JB23+JB17)/JB15,"")</f>
        <v/>
      </c>
      <c r="JC40" s="73" t="str">
        <f t="shared" si="71"/>
        <v/>
      </c>
      <c r="JD40" s="73" t="str">
        <f t="shared" si="71"/>
        <v/>
      </c>
      <c r="JE40" s="73" t="str">
        <f t="shared" si="71"/>
        <v/>
      </c>
      <c r="JF40" s="73" t="str">
        <f t="shared" si="71"/>
        <v/>
      </c>
      <c r="JG40" s="73" t="str">
        <f t="shared" si="71"/>
        <v/>
      </c>
      <c r="JH40" s="73" t="str">
        <f t="shared" si="71"/>
        <v/>
      </c>
      <c r="JI40" s="73" t="str">
        <f t="shared" si="71"/>
        <v/>
      </c>
      <c r="JJ40" s="73" t="str">
        <f t="shared" si="71"/>
        <v/>
      </c>
      <c r="JK40" s="73" t="str">
        <f t="shared" si="71"/>
        <v/>
      </c>
      <c r="JL40" s="73" t="str">
        <f t="shared" si="71"/>
        <v/>
      </c>
      <c r="JM40" s="73" t="str">
        <f t="shared" si="71"/>
        <v/>
      </c>
      <c r="JN40" s="73" t="str">
        <f t="shared" si="71"/>
        <v/>
      </c>
      <c r="JO40" s="73" t="str">
        <f t="shared" si="71"/>
        <v/>
      </c>
      <c r="JP40" s="73" t="str">
        <f t="shared" si="71"/>
        <v/>
      </c>
      <c r="JQ40" s="73" t="str">
        <f t="shared" si="71"/>
        <v/>
      </c>
      <c r="JR40" s="73" t="str">
        <f t="shared" si="71"/>
        <v/>
      </c>
      <c r="JS40" s="73" t="str">
        <f t="shared" si="71"/>
        <v/>
      </c>
      <c r="JT40" s="73" t="str">
        <f t="shared" si="71"/>
        <v/>
      </c>
      <c r="JU40" s="73" t="str">
        <f t="shared" si="71"/>
        <v/>
      </c>
      <c r="JV40" s="73" t="str">
        <f t="shared" si="71"/>
        <v/>
      </c>
      <c r="JW40" s="73" t="str">
        <f t="shared" si="71"/>
        <v/>
      </c>
      <c r="JX40" s="73" t="str">
        <f t="shared" si="71"/>
        <v/>
      </c>
      <c r="JY40" s="73" t="str">
        <f t="shared" si="71"/>
        <v/>
      </c>
      <c r="JZ40" s="73" t="str">
        <f t="shared" si="71"/>
        <v/>
      </c>
      <c r="KA40" s="73" t="str">
        <f t="shared" si="71"/>
        <v/>
      </c>
      <c r="KB40" s="73" t="str">
        <f t="shared" si="71"/>
        <v/>
      </c>
      <c r="KC40" s="73" t="str">
        <f t="shared" si="71"/>
        <v/>
      </c>
      <c r="KD40" s="73" t="str">
        <f t="shared" si="71"/>
        <v/>
      </c>
      <c r="KE40" s="73" t="str">
        <f t="shared" si="71"/>
        <v/>
      </c>
      <c r="KF40" s="73" t="str">
        <f t="shared" si="71"/>
        <v/>
      </c>
      <c r="KG40" s="73" t="str">
        <f t="shared" si="71"/>
        <v/>
      </c>
      <c r="KH40" s="73" t="str">
        <f t="shared" si="71"/>
        <v/>
      </c>
      <c r="KI40" s="73" t="str">
        <f t="shared" si="71"/>
        <v/>
      </c>
      <c r="KJ40" s="73" t="str">
        <f t="shared" si="71"/>
        <v/>
      </c>
      <c r="KK40" s="73" t="str">
        <f t="shared" si="71"/>
        <v/>
      </c>
      <c r="KL40" s="73" t="str">
        <f t="shared" si="71"/>
        <v/>
      </c>
      <c r="KM40" s="73" t="str">
        <f t="shared" si="71"/>
        <v/>
      </c>
      <c r="KN40" s="73" t="str">
        <f t="shared" si="71"/>
        <v/>
      </c>
      <c r="KO40" s="73" t="str">
        <f t="shared" si="71"/>
        <v/>
      </c>
      <c r="KP40" s="73" t="str">
        <f t="shared" si="71"/>
        <v/>
      </c>
      <c r="KQ40" s="73" t="str">
        <f t="shared" si="71"/>
        <v/>
      </c>
      <c r="KR40" s="73" t="str">
        <f t="shared" si="71"/>
        <v/>
      </c>
      <c r="KS40" s="73" t="str">
        <f t="shared" si="71"/>
        <v/>
      </c>
      <c r="KT40" s="73" t="str">
        <f t="shared" si="71"/>
        <v/>
      </c>
      <c r="KU40" s="73" t="str">
        <f t="shared" si="71"/>
        <v/>
      </c>
      <c r="KV40" s="73" t="str">
        <f t="shared" si="71"/>
        <v/>
      </c>
      <c r="KW40" s="73" t="str">
        <f t="shared" si="71"/>
        <v/>
      </c>
      <c r="KX40" s="73" t="str">
        <f t="shared" si="71"/>
        <v/>
      </c>
      <c r="KY40" s="73" t="str">
        <f t="shared" si="71"/>
        <v/>
      </c>
      <c r="KZ40" s="73" t="str">
        <f t="shared" si="71"/>
        <v/>
      </c>
      <c r="LA40" s="73" t="str">
        <f t="shared" si="71"/>
        <v/>
      </c>
      <c r="LB40" s="73" t="str">
        <f t="shared" si="71"/>
        <v/>
      </c>
      <c r="LC40" s="73" t="str">
        <f t="shared" si="71"/>
        <v/>
      </c>
      <c r="LD40" s="73" t="str">
        <f t="shared" si="71"/>
        <v/>
      </c>
      <c r="LE40" s="73" t="str">
        <f t="shared" si="71"/>
        <v/>
      </c>
      <c r="LF40" s="73" t="str">
        <f t="shared" si="71"/>
        <v/>
      </c>
      <c r="LG40" s="73" t="str">
        <f t="shared" si="71"/>
        <v/>
      </c>
      <c r="LH40" s="73" t="str">
        <f t="shared" si="71"/>
        <v/>
      </c>
      <c r="LI40" s="73" t="str">
        <f t="shared" si="71"/>
        <v/>
      </c>
      <c r="LJ40" s="73" t="str">
        <f t="shared" si="71"/>
        <v/>
      </c>
      <c r="LK40" s="73" t="str">
        <f t="shared" si="71"/>
        <v/>
      </c>
      <c r="LL40" s="73" t="str">
        <f t="shared" si="71"/>
        <v/>
      </c>
      <c r="LM40" s="73" t="str">
        <f t="shared" si="71"/>
        <v/>
      </c>
      <c r="LN40" s="73" t="str">
        <f t="shared" ref="LN40:ND40" si="72">IFERROR((LN23+LN17)/LN15,"")</f>
        <v/>
      </c>
      <c r="LO40" s="73" t="str">
        <f t="shared" si="72"/>
        <v/>
      </c>
      <c r="LP40" s="73" t="str">
        <f t="shared" si="72"/>
        <v/>
      </c>
      <c r="LQ40" s="73" t="str">
        <f t="shared" si="72"/>
        <v/>
      </c>
      <c r="LR40" s="73" t="str">
        <f t="shared" si="72"/>
        <v/>
      </c>
      <c r="LS40" s="73" t="str">
        <f t="shared" si="72"/>
        <v/>
      </c>
      <c r="LT40" s="73" t="str">
        <f t="shared" si="72"/>
        <v/>
      </c>
      <c r="LU40" s="73" t="str">
        <f t="shared" si="72"/>
        <v/>
      </c>
      <c r="LV40" s="73" t="str">
        <f t="shared" si="72"/>
        <v/>
      </c>
      <c r="LW40" s="73" t="str">
        <f t="shared" si="72"/>
        <v/>
      </c>
      <c r="LX40" s="73" t="str">
        <f t="shared" si="72"/>
        <v/>
      </c>
      <c r="LY40" s="73" t="str">
        <f t="shared" si="72"/>
        <v/>
      </c>
      <c r="LZ40" s="73" t="str">
        <f t="shared" si="72"/>
        <v/>
      </c>
      <c r="MA40" s="73" t="str">
        <f t="shared" si="72"/>
        <v/>
      </c>
      <c r="MB40" s="73" t="str">
        <f t="shared" si="72"/>
        <v/>
      </c>
      <c r="MC40" s="73" t="str">
        <f t="shared" si="72"/>
        <v/>
      </c>
      <c r="MD40" s="73" t="str">
        <f t="shared" si="72"/>
        <v/>
      </c>
      <c r="ME40" s="73" t="str">
        <f t="shared" si="72"/>
        <v/>
      </c>
      <c r="MF40" s="73" t="str">
        <f t="shared" si="72"/>
        <v/>
      </c>
      <c r="MG40" s="73" t="str">
        <f t="shared" si="72"/>
        <v/>
      </c>
      <c r="MH40" s="73" t="str">
        <f t="shared" si="72"/>
        <v/>
      </c>
      <c r="MI40" s="73" t="str">
        <f t="shared" si="72"/>
        <v/>
      </c>
      <c r="MJ40" s="73" t="str">
        <f t="shared" si="72"/>
        <v/>
      </c>
      <c r="MK40" s="73" t="str">
        <f t="shared" si="72"/>
        <v/>
      </c>
      <c r="ML40" s="73" t="str">
        <f t="shared" si="72"/>
        <v/>
      </c>
      <c r="MM40" s="73" t="str">
        <f t="shared" si="72"/>
        <v/>
      </c>
      <c r="MN40" s="73" t="str">
        <f t="shared" si="72"/>
        <v/>
      </c>
      <c r="MO40" s="73" t="str">
        <f t="shared" si="72"/>
        <v/>
      </c>
      <c r="MP40" s="73" t="str">
        <f t="shared" si="72"/>
        <v/>
      </c>
      <c r="MQ40" s="73" t="str">
        <f t="shared" si="72"/>
        <v/>
      </c>
      <c r="MR40" s="73" t="str">
        <f t="shared" si="72"/>
        <v/>
      </c>
      <c r="MS40" s="73" t="str">
        <f t="shared" si="72"/>
        <v/>
      </c>
      <c r="MT40" s="73" t="str">
        <f t="shared" si="72"/>
        <v/>
      </c>
      <c r="MU40" s="73" t="str">
        <f t="shared" si="72"/>
        <v/>
      </c>
      <c r="MV40" s="73" t="str">
        <f t="shared" si="72"/>
        <v/>
      </c>
      <c r="MW40" s="73" t="str">
        <f t="shared" si="72"/>
        <v/>
      </c>
      <c r="MX40" s="73" t="str">
        <f t="shared" si="72"/>
        <v/>
      </c>
      <c r="MY40" s="73" t="str">
        <f t="shared" si="72"/>
        <v/>
      </c>
      <c r="MZ40" s="73" t="str">
        <f t="shared" si="72"/>
        <v/>
      </c>
      <c r="NA40" s="73" t="str">
        <f t="shared" si="72"/>
        <v/>
      </c>
      <c r="NB40" s="73" t="str">
        <f t="shared" si="72"/>
        <v/>
      </c>
      <c r="NC40" s="73" t="str">
        <f t="shared" si="72"/>
        <v/>
      </c>
      <c r="ND40" s="73" t="str">
        <f t="shared" si="72"/>
        <v/>
      </c>
    </row>
    <row r="41" spans="1:368" x14ac:dyDescent="0.35">
      <c r="A41" s="72" t="s">
        <v>13</v>
      </c>
      <c r="D41" s="73"/>
      <c r="E41" s="73" t="str">
        <f>IFERROR(E17/E10,"")</f>
        <v/>
      </c>
      <c r="F41" s="73" t="str">
        <f t="shared" ref="F41:BQ41" si="73">IFERROR(F17/F10,"")</f>
        <v/>
      </c>
      <c r="G41" s="73" t="str">
        <f t="shared" si="73"/>
        <v/>
      </c>
      <c r="H41" s="73" t="str">
        <f t="shared" si="73"/>
        <v/>
      </c>
      <c r="I41" s="73" t="str">
        <f t="shared" si="73"/>
        <v/>
      </c>
      <c r="J41" s="73" t="str">
        <f t="shared" si="73"/>
        <v/>
      </c>
      <c r="K41" s="73" t="str">
        <f t="shared" si="73"/>
        <v/>
      </c>
      <c r="L41" s="73" t="str">
        <f t="shared" si="73"/>
        <v/>
      </c>
      <c r="M41" s="73" t="str">
        <f t="shared" si="73"/>
        <v/>
      </c>
      <c r="N41" s="73" t="str">
        <f t="shared" si="73"/>
        <v/>
      </c>
      <c r="O41" s="73" t="str">
        <f t="shared" si="73"/>
        <v/>
      </c>
      <c r="P41" s="73" t="str">
        <f t="shared" si="73"/>
        <v/>
      </c>
      <c r="Q41" s="73" t="str">
        <f t="shared" si="73"/>
        <v/>
      </c>
      <c r="R41" s="73" t="str">
        <f t="shared" si="73"/>
        <v/>
      </c>
      <c r="S41" s="73" t="str">
        <f t="shared" si="73"/>
        <v/>
      </c>
      <c r="T41" s="73" t="str">
        <f t="shared" si="73"/>
        <v/>
      </c>
      <c r="U41" s="73" t="str">
        <f t="shared" si="73"/>
        <v/>
      </c>
      <c r="V41" s="73" t="str">
        <f t="shared" si="73"/>
        <v/>
      </c>
      <c r="W41" s="73" t="str">
        <f t="shared" si="73"/>
        <v/>
      </c>
      <c r="X41" s="73" t="str">
        <f t="shared" si="73"/>
        <v/>
      </c>
      <c r="Y41" s="73" t="str">
        <f t="shared" si="73"/>
        <v/>
      </c>
      <c r="Z41" s="73" t="str">
        <f t="shared" si="73"/>
        <v/>
      </c>
      <c r="AA41" s="73" t="str">
        <f t="shared" si="73"/>
        <v/>
      </c>
      <c r="AB41" s="73" t="str">
        <f t="shared" si="73"/>
        <v/>
      </c>
      <c r="AC41" s="73" t="str">
        <f t="shared" si="73"/>
        <v/>
      </c>
      <c r="AD41" s="73" t="str">
        <f t="shared" si="73"/>
        <v/>
      </c>
      <c r="AE41" s="73" t="str">
        <f t="shared" si="73"/>
        <v/>
      </c>
      <c r="AF41" s="73" t="str">
        <f t="shared" si="73"/>
        <v/>
      </c>
      <c r="AG41" s="73" t="str">
        <f t="shared" si="73"/>
        <v/>
      </c>
      <c r="AH41" s="73" t="str">
        <f t="shared" si="73"/>
        <v/>
      </c>
      <c r="AI41" s="73" t="str">
        <f t="shared" si="73"/>
        <v/>
      </c>
      <c r="AJ41" s="73" t="str">
        <f t="shared" si="73"/>
        <v/>
      </c>
      <c r="AK41" s="73" t="str">
        <f t="shared" si="73"/>
        <v/>
      </c>
      <c r="AL41" s="73" t="str">
        <f t="shared" si="73"/>
        <v/>
      </c>
      <c r="AM41" s="73" t="str">
        <f t="shared" si="73"/>
        <v/>
      </c>
      <c r="AN41" s="73" t="str">
        <f t="shared" si="73"/>
        <v/>
      </c>
      <c r="AO41" s="73" t="str">
        <f t="shared" si="73"/>
        <v/>
      </c>
      <c r="AP41" s="73" t="str">
        <f t="shared" si="73"/>
        <v/>
      </c>
      <c r="AQ41" s="73" t="str">
        <f t="shared" si="73"/>
        <v/>
      </c>
      <c r="AR41" s="73" t="str">
        <f t="shared" si="73"/>
        <v/>
      </c>
      <c r="AS41" s="73" t="str">
        <f t="shared" si="73"/>
        <v/>
      </c>
      <c r="AT41" s="73" t="str">
        <f t="shared" si="73"/>
        <v/>
      </c>
      <c r="AU41" s="73" t="str">
        <f t="shared" si="73"/>
        <v/>
      </c>
      <c r="AV41" s="73" t="str">
        <f t="shared" si="73"/>
        <v/>
      </c>
      <c r="AW41" s="73" t="str">
        <f t="shared" si="73"/>
        <v/>
      </c>
      <c r="AX41" s="73" t="str">
        <f t="shared" si="73"/>
        <v/>
      </c>
      <c r="AY41" s="73" t="str">
        <f t="shared" si="73"/>
        <v/>
      </c>
      <c r="AZ41" s="73" t="str">
        <f t="shared" si="73"/>
        <v/>
      </c>
      <c r="BA41" s="73" t="str">
        <f t="shared" si="73"/>
        <v/>
      </c>
      <c r="BB41" s="73" t="str">
        <f t="shared" si="73"/>
        <v/>
      </c>
      <c r="BC41" s="73" t="str">
        <f t="shared" si="73"/>
        <v/>
      </c>
      <c r="BD41" s="73" t="str">
        <f t="shared" si="73"/>
        <v/>
      </c>
      <c r="BE41" s="73" t="str">
        <f t="shared" si="73"/>
        <v/>
      </c>
      <c r="BF41" s="73" t="str">
        <f t="shared" si="73"/>
        <v/>
      </c>
      <c r="BG41" s="73" t="str">
        <f t="shared" si="73"/>
        <v/>
      </c>
      <c r="BH41" s="73" t="str">
        <f t="shared" si="73"/>
        <v/>
      </c>
      <c r="BI41" s="73" t="str">
        <f t="shared" si="73"/>
        <v/>
      </c>
      <c r="BJ41" s="73" t="str">
        <f t="shared" si="73"/>
        <v/>
      </c>
      <c r="BK41" s="73" t="str">
        <f t="shared" si="73"/>
        <v/>
      </c>
      <c r="BL41" s="73" t="str">
        <f t="shared" si="73"/>
        <v/>
      </c>
      <c r="BM41" s="73" t="str">
        <f t="shared" si="73"/>
        <v/>
      </c>
      <c r="BN41" s="73" t="str">
        <f t="shared" si="73"/>
        <v/>
      </c>
      <c r="BO41" s="73" t="str">
        <f t="shared" si="73"/>
        <v/>
      </c>
      <c r="BP41" s="73" t="str">
        <f t="shared" si="73"/>
        <v/>
      </c>
      <c r="BQ41" s="73" t="str">
        <f t="shared" si="73"/>
        <v/>
      </c>
      <c r="BR41" s="73" t="str">
        <f t="shared" ref="BR41:EC41" si="74">IFERROR(BR17/BR10,"")</f>
        <v/>
      </c>
      <c r="BS41" s="73" t="str">
        <f t="shared" si="74"/>
        <v/>
      </c>
      <c r="BT41" s="73" t="str">
        <f t="shared" si="74"/>
        <v/>
      </c>
      <c r="BU41" s="73" t="str">
        <f t="shared" si="74"/>
        <v/>
      </c>
      <c r="BV41" s="73" t="str">
        <f t="shared" si="74"/>
        <v/>
      </c>
      <c r="BW41" s="73" t="str">
        <f t="shared" si="74"/>
        <v/>
      </c>
      <c r="BX41" s="73" t="str">
        <f t="shared" si="74"/>
        <v/>
      </c>
      <c r="BY41" s="73" t="str">
        <f t="shared" si="74"/>
        <v/>
      </c>
      <c r="BZ41" s="73" t="str">
        <f t="shared" si="74"/>
        <v/>
      </c>
      <c r="CA41" s="73" t="str">
        <f t="shared" si="74"/>
        <v/>
      </c>
      <c r="CB41" s="73" t="str">
        <f t="shared" si="74"/>
        <v/>
      </c>
      <c r="CC41" s="73" t="str">
        <f t="shared" si="74"/>
        <v/>
      </c>
      <c r="CD41" s="73" t="str">
        <f t="shared" si="74"/>
        <v/>
      </c>
      <c r="CE41" s="73" t="str">
        <f t="shared" si="74"/>
        <v/>
      </c>
      <c r="CF41" s="73" t="str">
        <f t="shared" si="74"/>
        <v/>
      </c>
      <c r="CG41" s="73" t="str">
        <f t="shared" si="74"/>
        <v/>
      </c>
      <c r="CH41" s="73" t="str">
        <f t="shared" si="74"/>
        <v/>
      </c>
      <c r="CI41" s="73" t="str">
        <f t="shared" si="74"/>
        <v/>
      </c>
      <c r="CJ41" s="73" t="str">
        <f t="shared" si="74"/>
        <v/>
      </c>
      <c r="CK41" s="73" t="str">
        <f t="shared" si="74"/>
        <v/>
      </c>
      <c r="CL41" s="73" t="str">
        <f t="shared" si="74"/>
        <v/>
      </c>
      <c r="CM41" s="73" t="str">
        <f t="shared" si="74"/>
        <v/>
      </c>
      <c r="CN41" s="73" t="str">
        <f t="shared" si="74"/>
        <v/>
      </c>
      <c r="CO41" s="73" t="str">
        <f t="shared" si="74"/>
        <v/>
      </c>
      <c r="CP41" s="73" t="str">
        <f t="shared" si="74"/>
        <v/>
      </c>
      <c r="CQ41" s="73" t="str">
        <f t="shared" si="74"/>
        <v/>
      </c>
      <c r="CR41" s="73" t="str">
        <f t="shared" si="74"/>
        <v/>
      </c>
      <c r="CS41" s="73" t="str">
        <f t="shared" si="74"/>
        <v/>
      </c>
      <c r="CT41" s="73" t="str">
        <f t="shared" si="74"/>
        <v/>
      </c>
      <c r="CU41" s="73" t="str">
        <f t="shared" si="74"/>
        <v/>
      </c>
      <c r="CV41" s="73" t="str">
        <f t="shared" si="74"/>
        <v/>
      </c>
      <c r="CW41" s="73" t="str">
        <f t="shared" si="74"/>
        <v/>
      </c>
      <c r="CX41" s="73" t="str">
        <f t="shared" si="74"/>
        <v/>
      </c>
      <c r="CY41" s="73" t="str">
        <f t="shared" si="74"/>
        <v/>
      </c>
      <c r="CZ41" s="73" t="str">
        <f t="shared" si="74"/>
        <v/>
      </c>
      <c r="DA41" s="73" t="str">
        <f t="shared" si="74"/>
        <v/>
      </c>
      <c r="DB41" s="73" t="str">
        <f t="shared" si="74"/>
        <v/>
      </c>
      <c r="DC41" s="73" t="str">
        <f t="shared" si="74"/>
        <v/>
      </c>
      <c r="DD41" s="73" t="str">
        <f t="shared" si="74"/>
        <v/>
      </c>
      <c r="DE41" s="73" t="str">
        <f t="shared" si="74"/>
        <v/>
      </c>
      <c r="DF41" s="73" t="str">
        <f t="shared" si="74"/>
        <v/>
      </c>
      <c r="DG41" s="73" t="str">
        <f t="shared" si="74"/>
        <v/>
      </c>
      <c r="DH41" s="73" t="str">
        <f t="shared" si="74"/>
        <v/>
      </c>
      <c r="DI41" s="73" t="str">
        <f t="shared" si="74"/>
        <v/>
      </c>
      <c r="DJ41" s="73" t="str">
        <f t="shared" si="74"/>
        <v/>
      </c>
      <c r="DK41" s="73" t="str">
        <f t="shared" si="74"/>
        <v/>
      </c>
      <c r="DL41" s="73" t="str">
        <f t="shared" si="74"/>
        <v/>
      </c>
      <c r="DM41" s="73" t="str">
        <f t="shared" si="74"/>
        <v/>
      </c>
      <c r="DN41" s="73" t="str">
        <f t="shared" si="74"/>
        <v/>
      </c>
      <c r="DO41" s="73" t="str">
        <f t="shared" si="74"/>
        <v/>
      </c>
      <c r="DP41" s="73" t="str">
        <f t="shared" si="74"/>
        <v/>
      </c>
      <c r="DQ41" s="73" t="str">
        <f t="shared" si="74"/>
        <v/>
      </c>
      <c r="DR41" s="73" t="str">
        <f t="shared" si="74"/>
        <v/>
      </c>
      <c r="DS41" s="73" t="str">
        <f t="shared" si="74"/>
        <v/>
      </c>
      <c r="DT41" s="73" t="str">
        <f t="shared" si="74"/>
        <v/>
      </c>
      <c r="DU41" s="73" t="str">
        <f t="shared" si="74"/>
        <v/>
      </c>
      <c r="DV41" s="73" t="str">
        <f t="shared" si="74"/>
        <v/>
      </c>
      <c r="DW41" s="73" t="str">
        <f t="shared" si="74"/>
        <v/>
      </c>
      <c r="DX41" s="73" t="str">
        <f t="shared" si="74"/>
        <v/>
      </c>
      <c r="DY41" s="73" t="str">
        <f t="shared" si="74"/>
        <v/>
      </c>
      <c r="DZ41" s="73" t="str">
        <f t="shared" si="74"/>
        <v/>
      </c>
      <c r="EA41" s="73" t="str">
        <f t="shared" si="74"/>
        <v/>
      </c>
      <c r="EB41" s="73" t="str">
        <f t="shared" si="74"/>
        <v/>
      </c>
      <c r="EC41" s="73" t="str">
        <f t="shared" si="74"/>
        <v/>
      </c>
      <c r="ED41" s="73" t="str">
        <f t="shared" ref="ED41:GO41" si="75">IFERROR(ED17/ED10,"")</f>
        <v/>
      </c>
      <c r="EE41" s="73" t="str">
        <f t="shared" si="75"/>
        <v/>
      </c>
      <c r="EF41" s="73" t="str">
        <f t="shared" si="75"/>
        <v/>
      </c>
      <c r="EG41" s="73" t="str">
        <f t="shared" si="75"/>
        <v/>
      </c>
      <c r="EH41" s="73" t="str">
        <f t="shared" si="75"/>
        <v/>
      </c>
      <c r="EI41" s="73" t="str">
        <f t="shared" si="75"/>
        <v/>
      </c>
      <c r="EJ41" s="73" t="str">
        <f t="shared" si="75"/>
        <v/>
      </c>
      <c r="EK41" s="73" t="str">
        <f t="shared" si="75"/>
        <v/>
      </c>
      <c r="EL41" s="73" t="str">
        <f t="shared" si="75"/>
        <v/>
      </c>
      <c r="EM41" s="73" t="str">
        <f t="shared" si="75"/>
        <v/>
      </c>
      <c r="EN41" s="73" t="str">
        <f t="shared" si="75"/>
        <v/>
      </c>
      <c r="EO41" s="73" t="str">
        <f t="shared" si="75"/>
        <v/>
      </c>
      <c r="EP41" s="73" t="str">
        <f t="shared" si="75"/>
        <v/>
      </c>
      <c r="EQ41" s="73" t="str">
        <f t="shared" si="75"/>
        <v/>
      </c>
      <c r="ER41" s="73" t="str">
        <f t="shared" si="75"/>
        <v/>
      </c>
      <c r="ES41" s="73" t="str">
        <f t="shared" si="75"/>
        <v/>
      </c>
      <c r="ET41" s="73" t="str">
        <f t="shared" si="75"/>
        <v/>
      </c>
      <c r="EU41" s="73" t="str">
        <f t="shared" si="75"/>
        <v/>
      </c>
      <c r="EV41" s="73" t="str">
        <f t="shared" si="75"/>
        <v/>
      </c>
      <c r="EW41" s="73" t="str">
        <f t="shared" si="75"/>
        <v/>
      </c>
      <c r="EX41" s="73" t="str">
        <f t="shared" si="75"/>
        <v/>
      </c>
      <c r="EY41" s="73" t="str">
        <f t="shared" si="75"/>
        <v/>
      </c>
      <c r="EZ41" s="73" t="str">
        <f t="shared" si="75"/>
        <v/>
      </c>
      <c r="FA41" s="73" t="str">
        <f t="shared" si="75"/>
        <v/>
      </c>
      <c r="FB41" s="73" t="str">
        <f t="shared" si="75"/>
        <v/>
      </c>
      <c r="FC41" s="73" t="str">
        <f t="shared" si="75"/>
        <v/>
      </c>
      <c r="FD41" s="73" t="str">
        <f t="shared" si="75"/>
        <v/>
      </c>
      <c r="FE41" s="73" t="str">
        <f t="shared" si="75"/>
        <v/>
      </c>
      <c r="FF41" s="73" t="str">
        <f t="shared" si="75"/>
        <v/>
      </c>
      <c r="FG41" s="73" t="str">
        <f t="shared" si="75"/>
        <v/>
      </c>
      <c r="FH41" s="73" t="str">
        <f t="shared" si="75"/>
        <v/>
      </c>
      <c r="FI41" s="73" t="str">
        <f t="shared" si="75"/>
        <v/>
      </c>
      <c r="FJ41" s="73" t="str">
        <f t="shared" si="75"/>
        <v/>
      </c>
      <c r="FK41" s="73" t="str">
        <f t="shared" si="75"/>
        <v/>
      </c>
      <c r="FL41" s="73" t="str">
        <f t="shared" si="75"/>
        <v/>
      </c>
      <c r="FM41" s="73" t="str">
        <f t="shared" si="75"/>
        <v/>
      </c>
      <c r="FN41" s="73" t="str">
        <f t="shared" si="75"/>
        <v/>
      </c>
      <c r="FO41" s="73" t="str">
        <f t="shared" si="75"/>
        <v/>
      </c>
      <c r="FP41" s="73" t="str">
        <f t="shared" si="75"/>
        <v/>
      </c>
      <c r="FQ41" s="73" t="str">
        <f t="shared" si="75"/>
        <v/>
      </c>
      <c r="FR41" s="73" t="str">
        <f t="shared" si="75"/>
        <v/>
      </c>
      <c r="FS41" s="73" t="str">
        <f t="shared" si="75"/>
        <v/>
      </c>
      <c r="FT41" s="73" t="str">
        <f t="shared" si="75"/>
        <v/>
      </c>
      <c r="FU41" s="73" t="str">
        <f t="shared" si="75"/>
        <v/>
      </c>
      <c r="FV41" s="73" t="str">
        <f t="shared" si="75"/>
        <v/>
      </c>
      <c r="FW41" s="73" t="str">
        <f t="shared" si="75"/>
        <v/>
      </c>
      <c r="FX41" s="73" t="str">
        <f t="shared" si="75"/>
        <v/>
      </c>
      <c r="FY41" s="73" t="str">
        <f t="shared" si="75"/>
        <v/>
      </c>
      <c r="FZ41" s="73" t="str">
        <f t="shared" si="75"/>
        <v/>
      </c>
      <c r="GA41" s="73" t="str">
        <f t="shared" si="75"/>
        <v/>
      </c>
      <c r="GB41" s="73" t="str">
        <f t="shared" si="75"/>
        <v/>
      </c>
      <c r="GC41" s="73" t="str">
        <f t="shared" si="75"/>
        <v/>
      </c>
      <c r="GD41" s="73" t="str">
        <f t="shared" si="75"/>
        <v/>
      </c>
      <c r="GE41" s="73" t="str">
        <f t="shared" si="75"/>
        <v/>
      </c>
      <c r="GF41" s="73" t="str">
        <f t="shared" si="75"/>
        <v/>
      </c>
      <c r="GG41" s="73" t="str">
        <f t="shared" si="75"/>
        <v/>
      </c>
      <c r="GH41" s="73" t="str">
        <f t="shared" si="75"/>
        <v/>
      </c>
      <c r="GI41" s="73" t="str">
        <f t="shared" si="75"/>
        <v/>
      </c>
      <c r="GJ41" s="73" t="str">
        <f t="shared" si="75"/>
        <v/>
      </c>
      <c r="GK41" s="73" t="str">
        <f t="shared" si="75"/>
        <v/>
      </c>
      <c r="GL41" s="73" t="str">
        <f t="shared" si="75"/>
        <v/>
      </c>
      <c r="GM41" s="73" t="str">
        <f t="shared" si="75"/>
        <v/>
      </c>
      <c r="GN41" s="73" t="str">
        <f t="shared" si="75"/>
        <v/>
      </c>
      <c r="GO41" s="73" t="str">
        <f t="shared" si="75"/>
        <v/>
      </c>
      <c r="GP41" s="73" t="str">
        <f t="shared" ref="GP41:JA41" si="76">IFERROR(GP17/GP10,"")</f>
        <v/>
      </c>
      <c r="GQ41" s="73" t="str">
        <f t="shared" si="76"/>
        <v/>
      </c>
      <c r="GR41" s="73" t="str">
        <f t="shared" si="76"/>
        <v/>
      </c>
      <c r="GS41" s="73" t="str">
        <f t="shared" si="76"/>
        <v/>
      </c>
      <c r="GT41" s="73" t="str">
        <f t="shared" si="76"/>
        <v/>
      </c>
      <c r="GU41" s="73" t="str">
        <f t="shared" si="76"/>
        <v/>
      </c>
      <c r="GV41" s="73" t="str">
        <f t="shared" si="76"/>
        <v/>
      </c>
      <c r="GW41" s="73" t="str">
        <f t="shared" si="76"/>
        <v/>
      </c>
      <c r="GX41" s="73" t="str">
        <f t="shared" si="76"/>
        <v/>
      </c>
      <c r="GY41" s="73" t="str">
        <f t="shared" si="76"/>
        <v/>
      </c>
      <c r="GZ41" s="73" t="str">
        <f t="shared" si="76"/>
        <v/>
      </c>
      <c r="HA41" s="73" t="str">
        <f t="shared" si="76"/>
        <v/>
      </c>
      <c r="HB41" s="73" t="str">
        <f t="shared" si="76"/>
        <v/>
      </c>
      <c r="HC41" s="73" t="str">
        <f t="shared" si="76"/>
        <v/>
      </c>
      <c r="HD41" s="73" t="str">
        <f t="shared" si="76"/>
        <v/>
      </c>
      <c r="HE41" s="73" t="str">
        <f t="shared" si="76"/>
        <v/>
      </c>
      <c r="HF41" s="73" t="str">
        <f t="shared" si="76"/>
        <v/>
      </c>
      <c r="HG41" s="73" t="str">
        <f t="shared" si="76"/>
        <v/>
      </c>
      <c r="HH41" s="73" t="str">
        <f t="shared" si="76"/>
        <v/>
      </c>
      <c r="HI41" s="73" t="str">
        <f t="shared" si="76"/>
        <v/>
      </c>
      <c r="HJ41" s="73" t="str">
        <f t="shared" si="76"/>
        <v/>
      </c>
      <c r="HK41" s="73" t="str">
        <f t="shared" si="76"/>
        <v/>
      </c>
      <c r="HL41" s="73" t="str">
        <f t="shared" si="76"/>
        <v/>
      </c>
      <c r="HM41" s="73" t="str">
        <f t="shared" si="76"/>
        <v/>
      </c>
      <c r="HN41" s="73" t="str">
        <f t="shared" si="76"/>
        <v/>
      </c>
      <c r="HO41" s="73" t="str">
        <f t="shared" si="76"/>
        <v/>
      </c>
      <c r="HP41" s="73" t="str">
        <f t="shared" si="76"/>
        <v/>
      </c>
      <c r="HQ41" s="73" t="str">
        <f t="shared" si="76"/>
        <v/>
      </c>
      <c r="HR41" s="73" t="str">
        <f t="shared" si="76"/>
        <v/>
      </c>
      <c r="HS41" s="73" t="str">
        <f t="shared" si="76"/>
        <v/>
      </c>
      <c r="HT41" s="73" t="str">
        <f t="shared" si="76"/>
        <v/>
      </c>
      <c r="HU41" s="73" t="str">
        <f t="shared" si="76"/>
        <v/>
      </c>
      <c r="HV41" s="73" t="str">
        <f t="shared" si="76"/>
        <v/>
      </c>
      <c r="HW41" s="73" t="str">
        <f t="shared" si="76"/>
        <v/>
      </c>
      <c r="HX41" s="73" t="str">
        <f t="shared" si="76"/>
        <v/>
      </c>
      <c r="HY41" s="73" t="str">
        <f t="shared" si="76"/>
        <v/>
      </c>
      <c r="HZ41" s="73" t="str">
        <f t="shared" si="76"/>
        <v/>
      </c>
      <c r="IA41" s="73" t="str">
        <f t="shared" si="76"/>
        <v/>
      </c>
      <c r="IB41" s="73" t="str">
        <f t="shared" si="76"/>
        <v/>
      </c>
      <c r="IC41" s="73" t="str">
        <f t="shared" si="76"/>
        <v/>
      </c>
      <c r="ID41" s="73" t="str">
        <f t="shared" si="76"/>
        <v/>
      </c>
      <c r="IE41" s="73" t="str">
        <f t="shared" si="76"/>
        <v/>
      </c>
      <c r="IF41" s="73" t="str">
        <f t="shared" si="76"/>
        <v/>
      </c>
      <c r="IG41" s="73" t="str">
        <f t="shared" si="76"/>
        <v/>
      </c>
      <c r="IH41" s="73" t="str">
        <f t="shared" si="76"/>
        <v/>
      </c>
      <c r="II41" s="73" t="str">
        <f t="shared" si="76"/>
        <v/>
      </c>
      <c r="IJ41" s="73" t="str">
        <f t="shared" si="76"/>
        <v/>
      </c>
      <c r="IK41" s="73" t="str">
        <f t="shared" si="76"/>
        <v/>
      </c>
      <c r="IL41" s="73" t="str">
        <f t="shared" si="76"/>
        <v/>
      </c>
      <c r="IM41" s="73" t="str">
        <f t="shared" si="76"/>
        <v/>
      </c>
      <c r="IN41" s="73" t="str">
        <f t="shared" si="76"/>
        <v/>
      </c>
      <c r="IO41" s="73" t="str">
        <f t="shared" si="76"/>
        <v/>
      </c>
      <c r="IP41" s="73" t="str">
        <f t="shared" si="76"/>
        <v/>
      </c>
      <c r="IQ41" s="73" t="str">
        <f t="shared" si="76"/>
        <v/>
      </c>
      <c r="IR41" s="73" t="str">
        <f t="shared" si="76"/>
        <v/>
      </c>
      <c r="IS41" s="73" t="str">
        <f t="shared" si="76"/>
        <v/>
      </c>
      <c r="IT41" s="73" t="str">
        <f t="shared" si="76"/>
        <v/>
      </c>
      <c r="IU41" s="73" t="str">
        <f t="shared" si="76"/>
        <v/>
      </c>
      <c r="IV41" s="73" t="str">
        <f t="shared" si="76"/>
        <v/>
      </c>
      <c r="IW41" s="73" t="str">
        <f t="shared" si="76"/>
        <v/>
      </c>
      <c r="IX41" s="73" t="str">
        <f t="shared" si="76"/>
        <v/>
      </c>
      <c r="IY41" s="73" t="str">
        <f t="shared" si="76"/>
        <v/>
      </c>
      <c r="IZ41" s="73" t="str">
        <f t="shared" si="76"/>
        <v/>
      </c>
      <c r="JA41" s="73" t="str">
        <f t="shared" si="76"/>
        <v/>
      </c>
      <c r="JB41" s="73" t="str">
        <f t="shared" ref="JB41:LM41" si="77">IFERROR(JB17/JB10,"")</f>
        <v/>
      </c>
      <c r="JC41" s="73" t="str">
        <f t="shared" si="77"/>
        <v/>
      </c>
      <c r="JD41" s="73" t="str">
        <f t="shared" si="77"/>
        <v/>
      </c>
      <c r="JE41" s="73" t="str">
        <f t="shared" si="77"/>
        <v/>
      </c>
      <c r="JF41" s="73" t="str">
        <f t="shared" si="77"/>
        <v/>
      </c>
      <c r="JG41" s="73" t="str">
        <f t="shared" si="77"/>
        <v/>
      </c>
      <c r="JH41" s="73" t="str">
        <f t="shared" si="77"/>
        <v/>
      </c>
      <c r="JI41" s="73" t="str">
        <f t="shared" si="77"/>
        <v/>
      </c>
      <c r="JJ41" s="73" t="str">
        <f t="shared" si="77"/>
        <v/>
      </c>
      <c r="JK41" s="73" t="str">
        <f t="shared" si="77"/>
        <v/>
      </c>
      <c r="JL41" s="73" t="str">
        <f t="shared" si="77"/>
        <v/>
      </c>
      <c r="JM41" s="73" t="str">
        <f t="shared" si="77"/>
        <v/>
      </c>
      <c r="JN41" s="73" t="str">
        <f t="shared" si="77"/>
        <v/>
      </c>
      <c r="JO41" s="73" t="str">
        <f t="shared" si="77"/>
        <v/>
      </c>
      <c r="JP41" s="73" t="str">
        <f t="shared" si="77"/>
        <v/>
      </c>
      <c r="JQ41" s="73" t="str">
        <f t="shared" si="77"/>
        <v/>
      </c>
      <c r="JR41" s="73" t="str">
        <f t="shared" si="77"/>
        <v/>
      </c>
      <c r="JS41" s="73" t="str">
        <f t="shared" si="77"/>
        <v/>
      </c>
      <c r="JT41" s="73" t="str">
        <f t="shared" si="77"/>
        <v/>
      </c>
      <c r="JU41" s="73" t="str">
        <f t="shared" si="77"/>
        <v/>
      </c>
      <c r="JV41" s="73" t="str">
        <f t="shared" si="77"/>
        <v/>
      </c>
      <c r="JW41" s="73" t="str">
        <f t="shared" si="77"/>
        <v/>
      </c>
      <c r="JX41" s="73" t="str">
        <f t="shared" si="77"/>
        <v/>
      </c>
      <c r="JY41" s="73" t="str">
        <f t="shared" si="77"/>
        <v/>
      </c>
      <c r="JZ41" s="73" t="str">
        <f t="shared" si="77"/>
        <v/>
      </c>
      <c r="KA41" s="73" t="str">
        <f t="shared" si="77"/>
        <v/>
      </c>
      <c r="KB41" s="73" t="str">
        <f t="shared" si="77"/>
        <v/>
      </c>
      <c r="KC41" s="73" t="str">
        <f t="shared" si="77"/>
        <v/>
      </c>
      <c r="KD41" s="73" t="str">
        <f t="shared" si="77"/>
        <v/>
      </c>
      <c r="KE41" s="73" t="str">
        <f t="shared" si="77"/>
        <v/>
      </c>
      <c r="KF41" s="73" t="str">
        <f t="shared" si="77"/>
        <v/>
      </c>
      <c r="KG41" s="73" t="str">
        <f t="shared" si="77"/>
        <v/>
      </c>
      <c r="KH41" s="73" t="str">
        <f t="shared" si="77"/>
        <v/>
      </c>
      <c r="KI41" s="73" t="str">
        <f t="shared" si="77"/>
        <v/>
      </c>
      <c r="KJ41" s="73" t="str">
        <f t="shared" si="77"/>
        <v/>
      </c>
      <c r="KK41" s="73" t="str">
        <f t="shared" si="77"/>
        <v/>
      </c>
      <c r="KL41" s="73" t="str">
        <f t="shared" si="77"/>
        <v/>
      </c>
      <c r="KM41" s="73" t="str">
        <f t="shared" si="77"/>
        <v/>
      </c>
      <c r="KN41" s="73" t="str">
        <f t="shared" si="77"/>
        <v/>
      </c>
      <c r="KO41" s="73" t="str">
        <f t="shared" si="77"/>
        <v/>
      </c>
      <c r="KP41" s="73" t="str">
        <f t="shared" si="77"/>
        <v/>
      </c>
      <c r="KQ41" s="73" t="str">
        <f t="shared" si="77"/>
        <v/>
      </c>
      <c r="KR41" s="73" t="str">
        <f t="shared" si="77"/>
        <v/>
      </c>
      <c r="KS41" s="73" t="str">
        <f t="shared" si="77"/>
        <v/>
      </c>
      <c r="KT41" s="73" t="str">
        <f t="shared" si="77"/>
        <v/>
      </c>
      <c r="KU41" s="73" t="str">
        <f t="shared" si="77"/>
        <v/>
      </c>
      <c r="KV41" s="73" t="str">
        <f t="shared" si="77"/>
        <v/>
      </c>
      <c r="KW41" s="73" t="str">
        <f t="shared" si="77"/>
        <v/>
      </c>
      <c r="KX41" s="73" t="str">
        <f t="shared" si="77"/>
        <v/>
      </c>
      <c r="KY41" s="73" t="str">
        <f t="shared" si="77"/>
        <v/>
      </c>
      <c r="KZ41" s="73" t="str">
        <f t="shared" si="77"/>
        <v/>
      </c>
      <c r="LA41" s="73" t="str">
        <f t="shared" si="77"/>
        <v/>
      </c>
      <c r="LB41" s="73" t="str">
        <f t="shared" si="77"/>
        <v/>
      </c>
      <c r="LC41" s="73" t="str">
        <f t="shared" si="77"/>
        <v/>
      </c>
      <c r="LD41" s="73" t="str">
        <f t="shared" si="77"/>
        <v/>
      </c>
      <c r="LE41" s="73" t="str">
        <f t="shared" si="77"/>
        <v/>
      </c>
      <c r="LF41" s="73" t="str">
        <f t="shared" si="77"/>
        <v/>
      </c>
      <c r="LG41" s="73" t="str">
        <f t="shared" si="77"/>
        <v/>
      </c>
      <c r="LH41" s="73" t="str">
        <f t="shared" si="77"/>
        <v/>
      </c>
      <c r="LI41" s="73" t="str">
        <f t="shared" si="77"/>
        <v/>
      </c>
      <c r="LJ41" s="73" t="str">
        <f t="shared" si="77"/>
        <v/>
      </c>
      <c r="LK41" s="73" t="str">
        <f t="shared" si="77"/>
        <v/>
      </c>
      <c r="LL41" s="73" t="str">
        <f t="shared" si="77"/>
        <v/>
      </c>
      <c r="LM41" s="73" t="str">
        <f t="shared" si="77"/>
        <v/>
      </c>
      <c r="LN41" s="73" t="str">
        <f t="shared" ref="LN41:ND41" si="78">IFERROR(LN17/LN10,"")</f>
        <v/>
      </c>
      <c r="LO41" s="73" t="str">
        <f t="shared" si="78"/>
        <v/>
      </c>
      <c r="LP41" s="73" t="str">
        <f t="shared" si="78"/>
        <v/>
      </c>
      <c r="LQ41" s="73" t="str">
        <f t="shared" si="78"/>
        <v/>
      </c>
      <c r="LR41" s="73" t="str">
        <f t="shared" si="78"/>
        <v/>
      </c>
      <c r="LS41" s="73" t="str">
        <f t="shared" si="78"/>
        <v/>
      </c>
      <c r="LT41" s="73" t="str">
        <f t="shared" si="78"/>
        <v/>
      </c>
      <c r="LU41" s="73" t="str">
        <f t="shared" si="78"/>
        <v/>
      </c>
      <c r="LV41" s="73" t="str">
        <f t="shared" si="78"/>
        <v/>
      </c>
      <c r="LW41" s="73" t="str">
        <f t="shared" si="78"/>
        <v/>
      </c>
      <c r="LX41" s="73" t="str">
        <f t="shared" si="78"/>
        <v/>
      </c>
      <c r="LY41" s="73" t="str">
        <f t="shared" si="78"/>
        <v/>
      </c>
      <c r="LZ41" s="73" t="str">
        <f t="shared" si="78"/>
        <v/>
      </c>
      <c r="MA41" s="73" t="str">
        <f t="shared" si="78"/>
        <v/>
      </c>
      <c r="MB41" s="73" t="str">
        <f t="shared" si="78"/>
        <v/>
      </c>
      <c r="MC41" s="73" t="str">
        <f t="shared" si="78"/>
        <v/>
      </c>
      <c r="MD41" s="73" t="str">
        <f t="shared" si="78"/>
        <v/>
      </c>
      <c r="ME41" s="73" t="str">
        <f t="shared" si="78"/>
        <v/>
      </c>
      <c r="MF41" s="73" t="str">
        <f t="shared" si="78"/>
        <v/>
      </c>
      <c r="MG41" s="73" t="str">
        <f t="shared" si="78"/>
        <v/>
      </c>
      <c r="MH41" s="73" t="str">
        <f t="shared" si="78"/>
        <v/>
      </c>
      <c r="MI41" s="73" t="str">
        <f t="shared" si="78"/>
        <v/>
      </c>
      <c r="MJ41" s="73" t="str">
        <f t="shared" si="78"/>
        <v/>
      </c>
      <c r="MK41" s="73" t="str">
        <f t="shared" si="78"/>
        <v/>
      </c>
      <c r="ML41" s="73" t="str">
        <f t="shared" si="78"/>
        <v/>
      </c>
      <c r="MM41" s="73" t="str">
        <f t="shared" si="78"/>
        <v/>
      </c>
      <c r="MN41" s="73" t="str">
        <f t="shared" si="78"/>
        <v/>
      </c>
      <c r="MO41" s="73" t="str">
        <f t="shared" si="78"/>
        <v/>
      </c>
      <c r="MP41" s="73" t="str">
        <f t="shared" si="78"/>
        <v/>
      </c>
      <c r="MQ41" s="73" t="str">
        <f t="shared" si="78"/>
        <v/>
      </c>
      <c r="MR41" s="73" t="str">
        <f t="shared" si="78"/>
        <v/>
      </c>
      <c r="MS41" s="73" t="str">
        <f t="shared" si="78"/>
        <v/>
      </c>
      <c r="MT41" s="73" t="str">
        <f t="shared" si="78"/>
        <v/>
      </c>
      <c r="MU41" s="73" t="str">
        <f t="shared" si="78"/>
        <v/>
      </c>
      <c r="MV41" s="73" t="str">
        <f t="shared" si="78"/>
        <v/>
      </c>
      <c r="MW41" s="73" t="str">
        <f t="shared" si="78"/>
        <v/>
      </c>
      <c r="MX41" s="73" t="str">
        <f t="shared" si="78"/>
        <v/>
      </c>
      <c r="MY41" s="73" t="str">
        <f t="shared" si="78"/>
        <v/>
      </c>
      <c r="MZ41" s="73" t="str">
        <f t="shared" si="78"/>
        <v/>
      </c>
      <c r="NA41" s="73" t="str">
        <f t="shared" si="78"/>
        <v/>
      </c>
      <c r="NB41" s="73" t="str">
        <f t="shared" si="78"/>
        <v/>
      </c>
      <c r="NC41" s="73" t="str">
        <f t="shared" si="78"/>
        <v/>
      </c>
      <c r="ND41" s="73" t="str">
        <f t="shared" si="78"/>
        <v/>
      </c>
    </row>
    <row r="42" spans="1:368" x14ac:dyDescent="0.35">
      <c r="A42" s="72" t="s">
        <v>12</v>
      </c>
      <c r="D42" s="73"/>
      <c r="E42" s="73" t="str">
        <f>IFERROR((E17+E18)/E10,"")</f>
        <v/>
      </c>
      <c r="F42" s="73" t="str">
        <f t="shared" ref="F42:BQ42" si="79">IFERROR((F17+F18)/F10,"")</f>
        <v/>
      </c>
      <c r="G42" s="73" t="str">
        <f t="shared" si="79"/>
        <v/>
      </c>
      <c r="H42" s="73" t="str">
        <f t="shared" si="79"/>
        <v/>
      </c>
      <c r="I42" s="73" t="str">
        <f t="shared" si="79"/>
        <v/>
      </c>
      <c r="J42" s="73" t="str">
        <f t="shared" si="79"/>
        <v/>
      </c>
      <c r="K42" s="73" t="str">
        <f t="shared" si="79"/>
        <v/>
      </c>
      <c r="L42" s="73" t="str">
        <f t="shared" si="79"/>
        <v/>
      </c>
      <c r="M42" s="73" t="str">
        <f t="shared" si="79"/>
        <v/>
      </c>
      <c r="N42" s="73" t="str">
        <f t="shared" si="79"/>
        <v/>
      </c>
      <c r="O42" s="73" t="str">
        <f t="shared" si="79"/>
        <v/>
      </c>
      <c r="P42" s="73" t="str">
        <f t="shared" si="79"/>
        <v/>
      </c>
      <c r="Q42" s="73" t="str">
        <f t="shared" si="79"/>
        <v/>
      </c>
      <c r="R42" s="73" t="str">
        <f t="shared" si="79"/>
        <v/>
      </c>
      <c r="S42" s="73" t="str">
        <f t="shared" si="79"/>
        <v/>
      </c>
      <c r="T42" s="73" t="str">
        <f t="shared" si="79"/>
        <v/>
      </c>
      <c r="U42" s="73" t="str">
        <f t="shared" si="79"/>
        <v/>
      </c>
      <c r="V42" s="73" t="str">
        <f t="shared" si="79"/>
        <v/>
      </c>
      <c r="W42" s="73" t="str">
        <f t="shared" si="79"/>
        <v/>
      </c>
      <c r="X42" s="73" t="str">
        <f t="shared" si="79"/>
        <v/>
      </c>
      <c r="Y42" s="73" t="str">
        <f t="shared" si="79"/>
        <v/>
      </c>
      <c r="Z42" s="73" t="str">
        <f t="shared" si="79"/>
        <v/>
      </c>
      <c r="AA42" s="73" t="str">
        <f t="shared" si="79"/>
        <v/>
      </c>
      <c r="AB42" s="73" t="str">
        <f t="shared" si="79"/>
        <v/>
      </c>
      <c r="AC42" s="73" t="str">
        <f t="shared" si="79"/>
        <v/>
      </c>
      <c r="AD42" s="73" t="str">
        <f t="shared" si="79"/>
        <v/>
      </c>
      <c r="AE42" s="73" t="str">
        <f t="shared" si="79"/>
        <v/>
      </c>
      <c r="AF42" s="73" t="str">
        <f t="shared" si="79"/>
        <v/>
      </c>
      <c r="AG42" s="73" t="str">
        <f t="shared" si="79"/>
        <v/>
      </c>
      <c r="AH42" s="73" t="str">
        <f t="shared" si="79"/>
        <v/>
      </c>
      <c r="AI42" s="73" t="str">
        <f t="shared" si="79"/>
        <v/>
      </c>
      <c r="AJ42" s="73" t="str">
        <f t="shared" si="79"/>
        <v/>
      </c>
      <c r="AK42" s="73" t="str">
        <f t="shared" si="79"/>
        <v/>
      </c>
      <c r="AL42" s="73" t="str">
        <f t="shared" si="79"/>
        <v/>
      </c>
      <c r="AM42" s="73" t="str">
        <f t="shared" si="79"/>
        <v/>
      </c>
      <c r="AN42" s="73" t="str">
        <f t="shared" si="79"/>
        <v/>
      </c>
      <c r="AO42" s="73" t="str">
        <f t="shared" si="79"/>
        <v/>
      </c>
      <c r="AP42" s="73" t="str">
        <f t="shared" si="79"/>
        <v/>
      </c>
      <c r="AQ42" s="73" t="str">
        <f t="shared" si="79"/>
        <v/>
      </c>
      <c r="AR42" s="73" t="str">
        <f t="shared" si="79"/>
        <v/>
      </c>
      <c r="AS42" s="73" t="str">
        <f t="shared" si="79"/>
        <v/>
      </c>
      <c r="AT42" s="73" t="str">
        <f t="shared" si="79"/>
        <v/>
      </c>
      <c r="AU42" s="73" t="str">
        <f t="shared" si="79"/>
        <v/>
      </c>
      <c r="AV42" s="73" t="str">
        <f t="shared" si="79"/>
        <v/>
      </c>
      <c r="AW42" s="73" t="str">
        <f t="shared" si="79"/>
        <v/>
      </c>
      <c r="AX42" s="73" t="str">
        <f t="shared" si="79"/>
        <v/>
      </c>
      <c r="AY42" s="73" t="str">
        <f t="shared" si="79"/>
        <v/>
      </c>
      <c r="AZ42" s="73" t="str">
        <f t="shared" si="79"/>
        <v/>
      </c>
      <c r="BA42" s="73" t="str">
        <f t="shared" si="79"/>
        <v/>
      </c>
      <c r="BB42" s="73" t="str">
        <f t="shared" si="79"/>
        <v/>
      </c>
      <c r="BC42" s="73" t="str">
        <f t="shared" si="79"/>
        <v/>
      </c>
      <c r="BD42" s="73" t="str">
        <f t="shared" si="79"/>
        <v/>
      </c>
      <c r="BE42" s="73" t="str">
        <f t="shared" si="79"/>
        <v/>
      </c>
      <c r="BF42" s="73" t="str">
        <f t="shared" si="79"/>
        <v/>
      </c>
      <c r="BG42" s="73" t="str">
        <f t="shared" si="79"/>
        <v/>
      </c>
      <c r="BH42" s="73" t="str">
        <f t="shared" si="79"/>
        <v/>
      </c>
      <c r="BI42" s="73" t="str">
        <f t="shared" si="79"/>
        <v/>
      </c>
      <c r="BJ42" s="73" t="str">
        <f t="shared" si="79"/>
        <v/>
      </c>
      <c r="BK42" s="73" t="str">
        <f t="shared" si="79"/>
        <v/>
      </c>
      <c r="BL42" s="73" t="str">
        <f t="shared" si="79"/>
        <v/>
      </c>
      <c r="BM42" s="73" t="str">
        <f t="shared" si="79"/>
        <v/>
      </c>
      <c r="BN42" s="73" t="str">
        <f t="shared" si="79"/>
        <v/>
      </c>
      <c r="BO42" s="73" t="str">
        <f t="shared" si="79"/>
        <v/>
      </c>
      <c r="BP42" s="73" t="str">
        <f t="shared" si="79"/>
        <v/>
      </c>
      <c r="BQ42" s="73" t="str">
        <f t="shared" si="79"/>
        <v/>
      </c>
      <c r="BR42" s="73" t="str">
        <f t="shared" ref="BR42:EC42" si="80">IFERROR((BR17+BR18)/BR10,"")</f>
        <v/>
      </c>
      <c r="BS42" s="73" t="str">
        <f t="shared" si="80"/>
        <v/>
      </c>
      <c r="BT42" s="73" t="str">
        <f t="shared" si="80"/>
        <v/>
      </c>
      <c r="BU42" s="73" t="str">
        <f t="shared" si="80"/>
        <v/>
      </c>
      <c r="BV42" s="73" t="str">
        <f t="shared" si="80"/>
        <v/>
      </c>
      <c r="BW42" s="73" t="str">
        <f t="shared" si="80"/>
        <v/>
      </c>
      <c r="BX42" s="73" t="str">
        <f t="shared" si="80"/>
        <v/>
      </c>
      <c r="BY42" s="73" t="str">
        <f t="shared" si="80"/>
        <v/>
      </c>
      <c r="BZ42" s="73" t="str">
        <f t="shared" si="80"/>
        <v/>
      </c>
      <c r="CA42" s="73" t="str">
        <f t="shared" si="80"/>
        <v/>
      </c>
      <c r="CB42" s="73" t="str">
        <f t="shared" si="80"/>
        <v/>
      </c>
      <c r="CC42" s="73" t="str">
        <f t="shared" si="80"/>
        <v/>
      </c>
      <c r="CD42" s="73" t="str">
        <f t="shared" si="80"/>
        <v/>
      </c>
      <c r="CE42" s="73" t="str">
        <f t="shared" si="80"/>
        <v/>
      </c>
      <c r="CF42" s="73" t="str">
        <f t="shared" si="80"/>
        <v/>
      </c>
      <c r="CG42" s="73" t="str">
        <f t="shared" si="80"/>
        <v/>
      </c>
      <c r="CH42" s="73" t="str">
        <f t="shared" si="80"/>
        <v/>
      </c>
      <c r="CI42" s="73" t="str">
        <f t="shared" si="80"/>
        <v/>
      </c>
      <c r="CJ42" s="73" t="str">
        <f t="shared" si="80"/>
        <v/>
      </c>
      <c r="CK42" s="73" t="str">
        <f t="shared" si="80"/>
        <v/>
      </c>
      <c r="CL42" s="73" t="str">
        <f t="shared" si="80"/>
        <v/>
      </c>
      <c r="CM42" s="73" t="str">
        <f t="shared" si="80"/>
        <v/>
      </c>
      <c r="CN42" s="73" t="str">
        <f t="shared" si="80"/>
        <v/>
      </c>
      <c r="CO42" s="73" t="str">
        <f t="shared" si="80"/>
        <v/>
      </c>
      <c r="CP42" s="73" t="str">
        <f t="shared" si="80"/>
        <v/>
      </c>
      <c r="CQ42" s="73" t="str">
        <f t="shared" si="80"/>
        <v/>
      </c>
      <c r="CR42" s="73" t="str">
        <f t="shared" si="80"/>
        <v/>
      </c>
      <c r="CS42" s="73" t="str">
        <f t="shared" si="80"/>
        <v/>
      </c>
      <c r="CT42" s="73" t="str">
        <f t="shared" si="80"/>
        <v/>
      </c>
      <c r="CU42" s="73" t="str">
        <f t="shared" si="80"/>
        <v/>
      </c>
      <c r="CV42" s="73" t="str">
        <f t="shared" si="80"/>
        <v/>
      </c>
      <c r="CW42" s="73" t="str">
        <f t="shared" si="80"/>
        <v/>
      </c>
      <c r="CX42" s="73" t="str">
        <f t="shared" si="80"/>
        <v/>
      </c>
      <c r="CY42" s="73" t="str">
        <f t="shared" si="80"/>
        <v/>
      </c>
      <c r="CZ42" s="73" t="str">
        <f t="shared" si="80"/>
        <v/>
      </c>
      <c r="DA42" s="73" t="str">
        <f t="shared" si="80"/>
        <v/>
      </c>
      <c r="DB42" s="73" t="str">
        <f t="shared" si="80"/>
        <v/>
      </c>
      <c r="DC42" s="73" t="str">
        <f t="shared" si="80"/>
        <v/>
      </c>
      <c r="DD42" s="73" t="str">
        <f t="shared" si="80"/>
        <v/>
      </c>
      <c r="DE42" s="73" t="str">
        <f t="shared" si="80"/>
        <v/>
      </c>
      <c r="DF42" s="73" t="str">
        <f t="shared" si="80"/>
        <v/>
      </c>
      <c r="DG42" s="73" t="str">
        <f t="shared" si="80"/>
        <v/>
      </c>
      <c r="DH42" s="73" t="str">
        <f t="shared" si="80"/>
        <v/>
      </c>
      <c r="DI42" s="73" t="str">
        <f t="shared" si="80"/>
        <v/>
      </c>
      <c r="DJ42" s="73" t="str">
        <f t="shared" si="80"/>
        <v/>
      </c>
      <c r="DK42" s="73" t="str">
        <f t="shared" si="80"/>
        <v/>
      </c>
      <c r="DL42" s="73" t="str">
        <f t="shared" si="80"/>
        <v/>
      </c>
      <c r="DM42" s="73" t="str">
        <f t="shared" si="80"/>
        <v/>
      </c>
      <c r="DN42" s="73" t="str">
        <f t="shared" si="80"/>
        <v/>
      </c>
      <c r="DO42" s="73" t="str">
        <f t="shared" si="80"/>
        <v/>
      </c>
      <c r="DP42" s="73" t="str">
        <f t="shared" si="80"/>
        <v/>
      </c>
      <c r="DQ42" s="73" t="str">
        <f t="shared" si="80"/>
        <v/>
      </c>
      <c r="DR42" s="73" t="str">
        <f t="shared" si="80"/>
        <v/>
      </c>
      <c r="DS42" s="73" t="str">
        <f t="shared" si="80"/>
        <v/>
      </c>
      <c r="DT42" s="73" t="str">
        <f t="shared" si="80"/>
        <v/>
      </c>
      <c r="DU42" s="73" t="str">
        <f t="shared" si="80"/>
        <v/>
      </c>
      <c r="DV42" s="73" t="str">
        <f t="shared" si="80"/>
        <v/>
      </c>
      <c r="DW42" s="73" t="str">
        <f t="shared" si="80"/>
        <v/>
      </c>
      <c r="DX42" s="73" t="str">
        <f t="shared" si="80"/>
        <v/>
      </c>
      <c r="DY42" s="73" t="str">
        <f t="shared" si="80"/>
        <v/>
      </c>
      <c r="DZ42" s="73" t="str">
        <f t="shared" si="80"/>
        <v/>
      </c>
      <c r="EA42" s="73" t="str">
        <f t="shared" si="80"/>
        <v/>
      </c>
      <c r="EB42" s="73" t="str">
        <f t="shared" si="80"/>
        <v/>
      </c>
      <c r="EC42" s="73" t="str">
        <f t="shared" si="80"/>
        <v/>
      </c>
      <c r="ED42" s="73" t="str">
        <f t="shared" ref="ED42:GO42" si="81">IFERROR((ED17+ED18)/ED10,"")</f>
        <v/>
      </c>
      <c r="EE42" s="73" t="str">
        <f t="shared" si="81"/>
        <v/>
      </c>
      <c r="EF42" s="73" t="str">
        <f t="shared" si="81"/>
        <v/>
      </c>
      <c r="EG42" s="73" t="str">
        <f t="shared" si="81"/>
        <v/>
      </c>
      <c r="EH42" s="73" t="str">
        <f t="shared" si="81"/>
        <v/>
      </c>
      <c r="EI42" s="73" t="str">
        <f t="shared" si="81"/>
        <v/>
      </c>
      <c r="EJ42" s="73" t="str">
        <f t="shared" si="81"/>
        <v/>
      </c>
      <c r="EK42" s="73" t="str">
        <f t="shared" si="81"/>
        <v/>
      </c>
      <c r="EL42" s="73" t="str">
        <f t="shared" si="81"/>
        <v/>
      </c>
      <c r="EM42" s="73" t="str">
        <f t="shared" si="81"/>
        <v/>
      </c>
      <c r="EN42" s="73" t="str">
        <f t="shared" si="81"/>
        <v/>
      </c>
      <c r="EO42" s="73" t="str">
        <f t="shared" si="81"/>
        <v/>
      </c>
      <c r="EP42" s="73" t="str">
        <f t="shared" si="81"/>
        <v/>
      </c>
      <c r="EQ42" s="73" t="str">
        <f t="shared" si="81"/>
        <v/>
      </c>
      <c r="ER42" s="73" t="str">
        <f t="shared" si="81"/>
        <v/>
      </c>
      <c r="ES42" s="73" t="str">
        <f t="shared" si="81"/>
        <v/>
      </c>
      <c r="ET42" s="73" t="str">
        <f t="shared" si="81"/>
        <v/>
      </c>
      <c r="EU42" s="73" t="str">
        <f t="shared" si="81"/>
        <v/>
      </c>
      <c r="EV42" s="73" t="str">
        <f t="shared" si="81"/>
        <v/>
      </c>
      <c r="EW42" s="73" t="str">
        <f t="shared" si="81"/>
        <v/>
      </c>
      <c r="EX42" s="73" t="str">
        <f t="shared" si="81"/>
        <v/>
      </c>
      <c r="EY42" s="73" t="str">
        <f t="shared" si="81"/>
        <v/>
      </c>
      <c r="EZ42" s="73" t="str">
        <f t="shared" si="81"/>
        <v/>
      </c>
      <c r="FA42" s="73" t="str">
        <f t="shared" si="81"/>
        <v/>
      </c>
      <c r="FB42" s="73" t="str">
        <f t="shared" si="81"/>
        <v/>
      </c>
      <c r="FC42" s="73" t="str">
        <f t="shared" si="81"/>
        <v/>
      </c>
      <c r="FD42" s="73" t="str">
        <f t="shared" si="81"/>
        <v/>
      </c>
      <c r="FE42" s="73" t="str">
        <f t="shared" si="81"/>
        <v/>
      </c>
      <c r="FF42" s="73" t="str">
        <f t="shared" si="81"/>
        <v/>
      </c>
      <c r="FG42" s="73" t="str">
        <f t="shared" si="81"/>
        <v/>
      </c>
      <c r="FH42" s="73" t="str">
        <f t="shared" si="81"/>
        <v/>
      </c>
      <c r="FI42" s="73" t="str">
        <f t="shared" si="81"/>
        <v/>
      </c>
      <c r="FJ42" s="73" t="str">
        <f t="shared" si="81"/>
        <v/>
      </c>
      <c r="FK42" s="73" t="str">
        <f t="shared" si="81"/>
        <v/>
      </c>
      <c r="FL42" s="73" t="str">
        <f t="shared" si="81"/>
        <v/>
      </c>
      <c r="FM42" s="73" t="str">
        <f t="shared" si="81"/>
        <v/>
      </c>
      <c r="FN42" s="73" t="str">
        <f t="shared" si="81"/>
        <v/>
      </c>
      <c r="FO42" s="73" t="str">
        <f t="shared" si="81"/>
        <v/>
      </c>
      <c r="FP42" s="73" t="str">
        <f t="shared" si="81"/>
        <v/>
      </c>
      <c r="FQ42" s="73" t="str">
        <f t="shared" si="81"/>
        <v/>
      </c>
      <c r="FR42" s="73" t="str">
        <f t="shared" si="81"/>
        <v/>
      </c>
      <c r="FS42" s="73" t="str">
        <f t="shared" si="81"/>
        <v/>
      </c>
      <c r="FT42" s="73" t="str">
        <f t="shared" si="81"/>
        <v/>
      </c>
      <c r="FU42" s="73" t="str">
        <f t="shared" si="81"/>
        <v/>
      </c>
      <c r="FV42" s="73" t="str">
        <f t="shared" si="81"/>
        <v/>
      </c>
      <c r="FW42" s="73" t="str">
        <f t="shared" si="81"/>
        <v/>
      </c>
      <c r="FX42" s="73" t="str">
        <f t="shared" si="81"/>
        <v/>
      </c>
      <c r="FY42" s="73" t="str">
        <f t="shared" si="81"/>
        <v/>
      </c>
      <c r="FZ42" s="73" t="str">
        <f t="shared" si="81"/>
        <v/>
      </c>
      <c r="GA42" s="73" t="str">
        <f t="shared" si="81"/>
        <v/>
      </c>
      <c r="GB42" s="73" t="str">
        <f t="shared" si="81"/>
        <v/>
      </c>
      <c r="GC42" s="73" t="str">
        <f t="shared" si="81"/>
        <v/>
      </c>
      <c r="GD42" s="73" t="str">
        <f t="shared" si="81"/>
        <v/>
      </c>
      <c r="GE42" s="73" t="str">
        <f t="shared" si="81"/>
        <v/>
      </c>
      <c r="GF42" s="73" t="str">
        <f t="shared" si="81"/>
        <v/>
      </c>
      <c r="GG42" s="73" t="str">
        <f t="shared" si="81"/>
        <v/>
      </c>
      <c r="GH42" s="73" t="str">
        <f t="shared" si="81"/>
        <v/>
      </c>
      <c r="GI42" s="73" t="str">
        <f t="shared" si="81"/>
        <v/>
      </c>
      <c r="GJ42" s="73" t="str">
        <f t="shared" si="81"/>
        <v/>
      </c>
      <c r="GK42" s="73" t="str">
        <f t="shared" si="81"/>
        <v/>
      </c>
      <c r="GL42" s="73" t="str">
        <f t="shared" si="81"/>
        <v/>
      </c>
      <c r="GM42" s="73" t="str">
        <f t="shared" si="81"/>
        <v/>
      </c>
      <c r="GN42" s="73" t="str">
        <f t="shared" si="81"/>
        <v/>
      </c>
      <c r="GO42" s="73" t="str">
        <f t="shared" si="81"/>
        <v/>
      </c>
      <c r="GP42" s="73" t="str">
        <f t="shared" ref="GP42:JA42" si="82">IFERROR((GP17+GP18)/GP10,"")</f>
        <v/>
      </c>
      <c r="GQ42" s="73" t="str">
        <f t="shared" si="82"/>
        <v/>
      </c>
      <c r="GR42" s="73" t="str">
        <f t="shared" si="82"/>
        <v/>
      </c>
      <c r="GS42" s="73" t="str">
        <f t="shared" si="82"/>
        <v/>
      </c>
      <c r="GT42" s="73" t="str">
        <f t="shared" si="82"/>
        <v/>
      </c>
      <c r="GU42" s="73" t="str">
        <f t="shared" si="82"/>
        <v/>
      </c>
      <c r="GV42" s="73" t="str">
        <f t="shared" si="82"/>
        <v/>
      </c>
      <c r="GW42" s="73" t="str">
        <f t="shared" si="82"/>
        <v/>
      </c>
      <c r="GX42" s="73" t="str">
        <f t="shared" si="82"/>
        <v/>
      </c>
      <c r="GY42" s="73" t="str">
        <f t="shared" si="82"/>
        <v/>
      </c>
      <c r="GZ42" s="73" t="str">
        <f t="shared" si="82"/>
        <v/>
      </c>
      <c r="HA42" s="73" t="str">
        <f t="shared" si="82"/>
        <v/>
      </c>
      <c r="HB42" s="73" t="str">
        <f t="shared" si="82"/>
        <v/>
      </c>
      <c r="HC42" s="73" t="str">
        <f t="shared" si="82"/>
        <v/>
      </c>
      <c r="HD42" s="73" t="str">
        <f t="shared" si="82"/>
        <v/>
      </c>
      <c r="HE42" s="73" t="str">
        <f t="shared" si="82"/>
        <v/>
      </c>
      <c r="HF42" s="73" t="str">
        <f t="shared" si="82"/>
        <v/>
      </c>
      <c r="HG42" s="73" t="str">
        <f t="shared" si="82"/>
        <v/>
      </c>
      <c r="HH42" s="73" t="str">
        <f t="shared" si="82"/>
        <v/>
      </c>
      <c r="HI42" s="73" t="str">
        <f t="shared" si="82"/>
        <v/>
      </c>
      <c r="HJ42" s="73" t="str">
        <f t="shared" si="82"/>
        <v/>
      </c>
      <c r="HK42" s="73" t="str">
        <f t="shared" si="82"/>
        <v/>
      </c>
      <c r="HL42" s="73" t="str">
        <f t="shared" si="82"/>
        <v/>
      </c>
      <c r="HM42" s="73" t="str">
        <f t="shared" si="82"/>
        <v/>
      </c>
      <c r="HN42" s="73" t="str">
        <f t="shared" si="82"/>
        <v/>
      </c>
      <c r="HO42" s="73" t="str">
        <f t="shared" si="82"/>
        <v/>
      </c>
      <c r="HP42" s="73" t="str">
        <f t="shared" si="82"/>
        <v/>
      </c>
      <c r="HQ42" s="73" t="str">
        <f t="shared" si="82"/>
        <v/>
      </c>
      <c r="HR42" s="73" t="str">
        <f t="shared" si="82"/>
        <v/>
      </c>
      <c r="HS42" s="73" t="str">
        <f t="shared" si="82"/>
        <v/>
      </c>
      <c r="HT42" s="73" t="str">
        <f t="shared" si="82"/>
        <v/>
      </c>
      <c r="HU42" s="73" t="str">
        <f t="shared" si="82"/>
        <v/>
      </c>
      <c r="HV42" s="73" t="str">
        <f t="shared" si="82"/>
        <v/>
      </c>
      <c r="HW42" s="73" t="str">
        <f t="shared" si="82"/>
        <v/>
      </c>
      <c r="HX42" s="73" t="str">
        <f t="shared" si="82"/>
        <v/>
      </c>
      <c r="HY42" s="73" t="str">
        <f t="shared" si="82"/>
        <v/>
      </c>
      <c r="HZ42" s="73" t="str">
        <f t="shared" si="82"/>
        <v/>
      </c>
      <c r="IA42" s="73" t="str">
        <f t="shared" si="82"/>
        <v/>
      </c>
      <c r="IB42" s="73" t="str">
        <f t="shared" si="82"/>
        <v/>
      </c>
      <c r="IC42" s="73" t="str">
        <f t="shared" si="82"/>
        <v/>
      </c>
      <c r="ID42" s="73" t="str">
        <f t="shared" si="82"/>
        <v/>
      </c>
      <c r="IE42" s="73" t="str">
        <f t="shared" si="82"/>
        <v/>
      </c>
      <c r="IF42" s="73" t="str">
        <f t="shared" si="82"/>
        <v/>
      </c>
      <c r="IG42" s="73" t="str">
        <f t="shared" si="82"/>
        <v/>
      </c>
      <c r="IH42" s="73" t="str">
        <f t="shared" si="82"/>
        <v/>
      </c>
      <c r="II42" s="73" t="str">
        <f t="shared" si="82"/>
        <v/>
      </c>
      <c r="IJ42" s="73" t="str">
        <f t="shared" si="82"/>
        <v/>
      </c>
      <c r="IK42" s="73" t="str">
        <f t="shared" si="82"/>
        <v/>
      </c>
      <c r="IL42" s="73" t="str">
        <f t="shared" si="82"/>
        <v/>
      </c>
      <c r="IM42" s="73" t="str">
        <f t="shared" si="82"/>
        <v/>
      </c>
      <c r="IN42" s="73" t="str">
        <f t="shared" si="82"/>
        <v/>
      </c>
      <c r="IO42" s="73" t="str">
        <f t="shared" si="82"/>
        <v/>
      </c>
      <c r="IP42" s="73" t="str">
        <f t="shared" si="82"/>
        <v/>
      </c>
      <c r="IQ42" s="73" t="str">
        <f t="shared" si="82"/>
        <v/>
      </c>
      <c r="IR42" s="73" t="str">
        <f t="shared" si="82"/>
        <v/>
      </c>
      <c r="IS42" s="73" t="str">
        <f t="shared" si="82"/>
        <v/>
      </c>
      <c r="IT42" s="73" t="str">
        <f t="shared" si="82"/>
        <v/>
      </c>
      <c r="IU42" s="73" t="str">
        <f t="shared" si="82"/>
        <v/>
      </c>
      <c r="IV42" s="73" t="str">
        <f t="shared" si="82"/>
        <v/>
      </c>
      <c r="IW42" s="73" t="str">
        <f t="shared" si="82"/>
        <v/>
      </c>
      <c r="IX42" s="73" t="str">
        <f t="shared" si="82"/>
        <v/>
      </c>
      <c r="IY42" s="73" t="str">
        <f t="shared" si="82"/>
        <v/>
      </c>
      <c r="IZ42" s="73" t="str">
        <f t="shared" si="82"/>
        <v/>
      </c>
      <c r="JA42" s="73" t="str">
        <f t="shared" si="82"/>
        <v/>
      </c>
      <c r="JB42" s="73" t="str">
        <f t="shared" ref="JB42:LM42" si="83">IFERROR((JB17+JB18)/JB10,"")</f>
        <v/>
      </c>
      <c r="JC42" s="73" t="str">
        <f t="shared" si="83"/>
        <v/>
      </c>
      <c r="JD42" s="73" t="str">
        <f t="shared" si="83"/>
        <v/>
      </c>
      <c r="JE42" s="73" t="str">
        <f t="shared" si="83"/>
        <v/>
      </c>
      <c r="JF42" s="73" t="str">
        <f t="shared" si="83"/>
        <v/>
      </c>
      <c r="JG42" s="73" t="str">
        <f t="shared" si="83"/>
        <v/>
      </c>
      <c r="JH42" s="73" t="str">
        <f t="shared" si="83"/>
        <v/>
      </c>
      <c r="JI42" s="73" t="str">
        <f t="shared" si="83"/>
        <v/>
      </c>
      <c r="JJ42" s="73" t="str">
        <f t="shared" si="83"/>
        <v/>
      </c>
      <c r="JK42" s="73" t="str">
        <f t="shared" si="83"/>
        <v/>
      </c>
      <c r="JL42" s="73" t="str">
        <f t="shared" si="83"/>
        <v/>
      </c>
      <c r="JM42" s="73" t="str">
        <f t="shared" si="83"/>
        <v/>
      </c>
      <c r="JN42" s="73" t="str">
        <f t="shared" si="83"/>
        <v/>
      </c>
      <c r="JO42" s="73" t="str">
        <f t="shared" si="83"/>
        <v/>
      </c>
      <c r="JP42" s="73" t="str">
        <f t="shared" si="83"/>
        <v/>
      </c>
      <c r="JQ42" s="73" t="str">
        <f t="shared" si="83"/>
        <v/>
      </c>
      <c r="JR42" s="73" t="str">
        <f t="shared" si="83"/>
        <v/>
      </c>
      <c r="JS42" s="73" t="str">
        <f t="shared" si="83"/>
        <v/>
      </c>
      <c r="JT42" s="73" t="str">
        <f t="shared" si="83"/>
        <v/>
      </c>
      <c r="JU42" s="73" t="str">
        <f t="shared" si="83"/>
        <v/>
      </c>
      <c r="JV42" s="73" t="str">
        <f t="shared" si="83"/>
        <v/>
      </c>
      <c r="JW42" s="73" t="str">
        <f t="shared" si="83"/>
        <v/>
      </c>
      <c r="JX42" s="73" t="str">
        <f t="shared" si="83"/>
        <v/>
      </c>
      <c r="JY42" s="73" t="str">
        <f t="shared" si="83"/>
        <v/>
      </c>
      <c r="JZ42" s="73" t="str">
        <f t="shared" si="83"/>
        <v/>
      </c>
      <c r="KA42" s="73" t="str">
        <f t="shared" si="83"/>
        <v/>
      </c>
      <c r="KB42" s="73" t="str">
        <f t="shared" si="83"/>
        <v/>
      </c>
      <c r="KC42" s="73" t="str">
        <f t="shared" si="83"/>
        <v/>
      </c>
      <c r="KD42" s="73" t="str">
        <f t="shared" si="83"/>
        <v/>
      </c>
      <c r="KE42" s="73" t="str">
        <f t="shared" si="83"/>
        <v/>
      </c>
      <c r="KF42" s="73" t="str">
        <f t="shared" si="83"/>
        <v/>
      </c>
      <c r="KG42" s="73" t="str">
        <f t="shared" si="83"/>
        <v/>
      </c>
      <c r="KH42" s="73" t="str">
        <f t="shared" si="83"/>
        <v/>
      </c>
      <c r="KI42" s="73" t="str">
        <f t="shared" si="83"/>
        <v/>
      </c>
      <c r="KJ42" s="73" t="str">
        <f t="shared" si="83"/>
        <v/>
      </c>
      <c r="KK42" s="73" t="str">
        <f t="shared" si="83"/>
        <v/>
      </c>
      <c r="KL42" s="73" t="str">
        <f t="shared" si="83"/>
        <v/>
      </c>
      <c r="KM42" s="73" t="str">
        <f t="shared" si="83"/>
        <v/>
      </c>
      <c r="KN42" s="73" t="str">
        <f t="shared" si="83"/>
        <v/>
      </c>
      <c r="KO42" s="73" t="str">
        <f t="shared" si="83"/>
        <v/>
      </c>
      <c r="KP42" s="73" t="str">
        <f t="shared" si="83"/>
        <v/>
      </c>
      <c r="KQ42" s="73" t="str">
        <f t="shared" si="83"/>
        <v/>
      </c>
      <c r="KR42" s="73" t="str">
        <f t="shared" si="83"/>
        <v/>
      </c>
      <c r="KS42" s="73" t="str">
        <f t="shared" si="83"/>
        <v/>
      </c>
      <c r="KT42" s="73" t="str">
        <f t="shared" si="83"/>
        <v/>
      </c>
      <c r="KU42" s="73" t="str">
        <f t="shared" si="83"/>
        <v/>
      </c>
      <c r="KV42" s="73" t="str">
        <f t="shared" si="83"/>
        <v/>
      </c>
      <c r="KW42" s="73" t="str">
        <f t="shared" si="83"/>
        <v/>
      </c>
      <c r="KX42" s="73" t="str">
        <f t="shared" si="83"/>
        <v/>
      </c>
      <c r="KY42" s="73" t="str">
        <f t="shared" si="83"/>
        <v/>
      </c>
      <c r="KZ42" s="73" t="str">
        <f t="shared" si="83"/>
        <v/>
      </c>
      <c r="LA42" s="73" t="str">
        <f t="shared" si="83"/>
        <v/>
      </c>
      <c r="LB42" s="73" t="str">
        <f t="shared" si="83"/>
        <v/>
      </c>
      <c r="LC42" s="73" t="str">
        <f t="shared" si="83"/>
        <v/>
      </c>
      <c r="LD42" s="73" t="str">
        <f t="shared" si="83"/>
        <v/>
      </c>
      <c r="LE42" s="73" t="str">
        <f t="shared" si="83"/>
        <v/>
      </c>
      <c r="LF42" s="73" t="str">
        <f t="shared" si="83"/>
        <v/>
      </c>
      <c r="LG42" s="73" t="str">
        <f t="shared" si="83"/>
        <v/>
      </c>
      <c r="LH42" s="73" t="str">
        <f t="shared" si="83"/>
        <v/>
      </c>
      <c r="LI42" s="73" t="str">
        <f t="shared" si="83"/>
        <v/>
      </c>
      <c r="LJ42" s="73" t="str">
        <f t="shared" si="83"/>
        <v/>
      </c>
      <c r="LK42" s="73" t="str">
        <f t="shared" si="83"/>
        <v/>
      </c>
      <c r="LL42" s="73" t="str">
        <f t="shared" si="83"/>
        <v/>
      </c>
      <c r="LM42" s="73" t="str">
        <f t="shared" si="83"/>
        <v/>
      </c>
      <c r="LN42" s="73" t="str">
        <f t="shared" ref="LN42:ND42" si="84">IFERROR((LN17+LN18)/LN10,"")</f>
        <v/>
      </c>
      <c r="LO42" s="73" t="str">
        <f t="shared" si="84"/>
        <v/>
      </c>
      <c r="LP42" s="73" t="str">
        <f t="shared" si="84"/>
        <v/>
      </c>
      <c r="LQ42" s="73" t="str">
        <f t="shared" si="84"/>
        <v/>
      </c>
      <c r="LR42" s="73" t="str">
        <f t="shared" si="84"/>
        <v/>
      </c>
      <c r="LS42" s="73" t="str">
        <f t="shared" si="84"/>
        <v/>
      </c>
      <c r="LT42" s="73" t="str">
        <f t="shared" si="84"/>
        <v/>
      </c>
      <c r="LU42" s="73" t="str">
        <f t="shared" si="84"/>
        <v/>
      </c>
      <c r="LV42" s="73" t="str">
        <f t="shared" si="84"/>
        <v/>
      </c>
      <c r="LW42" s="73" t="str">
        <f t="shared" si="84"/>
        <v/>
      </c>
      <c r="LX42" s="73" t="str">
        <f t="shared" si="84"/>
        <v/>
      </c>
      <c r="LY42" s="73" t="str">
        <f t="shared" si="84"/>
        <v/>
      </c>
      <c r="LZ42" s="73" t="str">
        <f t="shared" si="84"/>
        <v/>
      </c>
      <c r="MA42" s="73" t="str">
        <f t="shared" si="84"/>
        <v/>
      </c>
      <c r="MB42" s="73" t="str">
        <f t="shared" si="84"/>
        <v/>
      </c>
      <c r="MC42" s="73" t="str">
        <f t="shared" si="84"/>
        <v/>
      </c>
      <c r="MD42" s="73" t="str">
        <f t="shared" si="84"/>
        <v/>
      </c>
      <c r="ME42" s="73" t="str">
        <f t="shared" si="84"/>
        <v/>
      </c>
      <c r="MF42" s="73" t="str">
        <f t="shared" si="84"/>
        <v/>
      </c>
      <c r="MG42" s="73" t="str">
        <f t="shared" si="84"/>
        <v/>
      </c>
      <c r="MH42" s="73" t="str">
        <f t="shared" si="84"/>
        <v/>
      </c>
      <c r="MI42" s="73" t="str">
        <f t="shared" si="84"/>
        <v/>
      </c>
      <c r="MJ42" s="73" t="str">
        <f t="shared" si="84"/>
        <v/>
      </c>
      <c r="MK42" s="73" t="str">
        <f t="shared" si="84"/>
        <v/>
      </c>
      <c r="ML42" s="73" t="str">
        <f t="shared" si="84"/>
        <v/>
      </c>
      <c r="MM42" s="73" t="str">
        <f t="shared" si="84"/>
        <v/>
      </c>
      <c r="MN42" s="73" t="str">
        <f t="shared" si="84"/>
        <v/>
      </c>
      <c r="MO42" s="73" t="str">
        <f t="shared" si="84"/>
        <v/>
      </c>
      <c r="MP42" s="73" t="str">
        <f t="shared" si="84"/>
        <v/>
      </c>
      <c r="MQ42" s="73" t="str">
        <f t="shared" si="84"/>
        <v/>
      </c>
      <c r="MR42" s="73" t="str">
        <f t="shared" si="84"/>
        <v/>
      </c>
      <c r="MS42" s="73" t="str">
        <f t="shared" si="84"/>
        <v/>
      </c>
      <c r="MT42" s="73" t="str">
        <f t="shared" si="84"/>
        <v/>
      </c>
      <c r="MU42" s="73" t="str">
        <f t="shared" si="84"/>
        <v/>
      </c>
      <c r="MV42" s="73" t="str">
        <f t="shared" si="84"/>
        <v/>
      </c>
      <c r="MW42" s="73" t="str">
        <f t="shared" si="84"/>
        <v/>
      </c>
      <c r="MX42" s="73" t="str">
        <f t="shared" si="84"/>
        <v/>
      </c>
      <c r="MY42" s="73" t="str">
        <f t="shared" si="84"/>
        <v/>
      </c>
      <c r="MZ42" s="73" t="str">
        <f t="shared" si="84"/>
        <v/>
      </c>
      <c r="NA42" s="73" t="str">
        <f t="shared" si="84"/>
        <v/>
      </c>
      <c r="NB42" s="73" t="str">
        <f t="shared" si="84"/>
        <v/>
      </c>
      <c r="NC42" s="73" t="str">
        <f t="shared" si="84"/>
        <v/>
      </c>
      <c r="ND42" s="73" t="str">
        <f t="shared" si="84"/>
        <v/>
      </c>
    </row>
    <row r="43" spans="1:368" x14ac:dyDescent="0.35">
      <c r="A43" s="72" t="s">
        <v>14</v>
      </c>
      <c r="D43" s="73"/>
      <c r="E43" s="73" t="str">
        <f t="shared" ref="E43:J43" si="85">IFERROR((SUM(E17:E19)/E10),"")</f>
        <v/>
      </c>
      <c r="F43" s="73" t="str">
        <f t="shared" si="85"/>
        <v/>
      </c>
      <c r="G43" s="73" t="str">
        <f t="shared" si="85"/>
        <v/>
      </c>
      <c r="H43" s="73" t="str">
        <f t="shared" si="85"/>
        <v/>
      </c>
      <c r="I43" s="73" t="str">
        <f t="shared" si="85"/>
        <v/>
      </c>
      <c r="J43" s="73" t="str">
        <f t="shared" si="85"/>
        <v/>
      </c>
      <c r="K43" s="73" t="str">
        <f t="shared" ref="K43:BV43" si="86">IFERROR((SUM(K17:K19)/K10),"")</f>
        <v/>
      </c>
      <c r="L43" s="73" t="str">
        <f t="shared" si="86"/>
        <v/>
      </c>
      <c r="M43" s="73" t="str">
        <f t="shared" si="86"/>
        <v/>
      </c>
      <c r="N43" s="73" t="str">
        <f t="shared" si="86"/>
        <v/>
      </c>
      <c r="O43" s="73" t="str">
        <f t="shared" si="86"/>
        <v/>
      </c>
      <c r="P43" s="73" t="str">
        <f t="shared" si="86"/>
        <v/>
      </c>
      <c r="Q43" s="73" t="str">
        <f t="shared" si="86"/>
        <v/>
      </c>
      <c r="R43" s="73" t="str">
        <f t="shared" si="86"/>
        <v/>
      </c>
      <c r="S43" s="73" t="str">
        <f t="shared" si="86"/>
        <v/>
      </c>
      <c r="T43" s="73" t="str">
        <f t="shared" si="86"/>
        <v/>
      </c>
      <c r="U43" s="73" t="str">
        <f t="shared" si="86"/>
        <v/>
      </c>
      <c r="V43" s="73" t="str">
        <f t="shared" si="86"/>
        <v/>
      </c>
      <c r="W43" s="73" t="str">
        <f t="shared" si="86"/>
        <v/>
      </c>
      <c r="X43" s="73" t="str">
        <f t="shared" si="86"/>
        <v/>
      </c>
      <c r="Y43" s="73" t="str">
        <f t="shared" si="86"/>
        <v/>
      </c>
      <c r="Z43" s="73" t="str">
        <f t="shared" si="86"/>
        <v/>
      </c>
      <c r="AA43" s="73" t="str">
        <f t="shared" si="86"/>
        <v/>
      </c>
      <c r="AB43" s="73" t="str">
        <f t="shared" si="86"/>
        <v/>
      </c>
      <c r="AC43" s="73" t="str">
        <f t="shared" si="86"/>
        <v/>
      </c>
      <c r="AD43" s="73" t="str">
        <f t="shared" si="86"/>
        <v/>
      </c>
      <c r="AE43" s="73" t="str">
        <f t="shared" si="86"/>
        <v/>
      </c>
      <c r="AF43" s="73" t="str">
        <f t="shared" si="86"/>
        <v/>
      </c>
      <c r="AG43" s="73" t="str">
        <f t="shared" si="86"/>
        <v/>
      </c>
      <c r="AH43" s="73" t="str">
        <f t="shared" si="86"/>
        <v/>
      </c>
      <c r="AI43" s="73" t="str">
        <f t="shared" si="86"/>
        <v/>
      </c>
      <c r="AJ43" s="73" t="str">
        <f t="shared" si="86"/>
        <v/>
      </c>
      <c r="AK43" s="73" t="str">
        <f t="shared" si="86"/>
        <v/>
      </c>
      <c r="AL43" s="73" t="str">
        <f t="shared" si="86"/>
        <v/>
      </c>
      <c r="AM43" s="73" t="str">
        <f t="shared" si="86"/>
        <v/>
      </c>
      <c r="AN43" s="73" t="str">
        <f t="shared" si="86"/>
        <v/>
      </c>
      <c r="AO43" s="73" t="str">
        <f t="shared" si="86"/>
        <v/>
      </c>
      <c r="AP43" s="73" t="str">
        <f t="shared" si="86"/>
        <v/>
      </c>
      <c r="AQ43" s="73" t="str">
        <f t="shared" si="86"/>
        <v/>
      </c>
      <c r="AR43" s="73" t="str">
        <f t="shared" si="86"/>
        <v/>
      </c>
      <c r="AS43" s="73" t="str">
        <f t="shared" si="86"/>
        <v/>
      </c>
      <c r="AT43" s="73" t="str">
        <f t="shared" si="86"/>
        <v/>
      </c>
      <c r="AU43" s="73" t="str">
        <f t="shared" si="86"/>
        <v/>
      </c>
      <c r="AV43" s="73" t="str">
        <f t="shared" si="86"/>
        <v/>
      </c>
      <c r="AW43" s="73" t="str">
        <f t="shared" si="86"/>
        <v/>
      </c>
      <c r="AX43" s="73" t="str">
        <f t="shared" si="86"/>
        <v/>
      </c>
      <c r="AY43" s="73" t="str">
        <f t="shared" si="86"/>
        <v/>
      </c>
      <c r="AZ43" s="73" t="str">
        <f t="shared" si="86"/>
        <v/>
      </c>
      <c r="BA43" s="73" t="str">
        <f t="shared" si="86"/>
        <v/>
      </c>
      <c r="BB43" s="73" t="str">
        <f t="shared" si="86"/>
        <v/>
      </c>
      <c r="BC43" s="73" t="str">
        <f t="shared" si="86"/>
        <v/>
      </c>
      <c r="BD43" s="73" t="str">
        <f t="shared" si="86"/>
        <v/>
      </c>
      <c r="BE43" s="73" t="str">
        <f t="shared" si="86"/>
        <v/>
      </c>
      <c r="BF43" s="73" t="str">
        <f t="shared" si="86"/>
        <v/>
      </c>
      <c r="BG43" s="73" t="str">
        <f t="shared" si="86"/>
        <v/>
      </c>
      <c r="BH43" s="73" t="str">
        <f t="shared" si="86"/>
        <v/>
      </c>
      <c r="BI43" s="73" t="str">
        <f t="shared" si="86"/>
        <v/>
      </c>
      <c r="BJ43" s="73" t="str">
        <f t="shared" si="86"/>
        <v/>
      </c>
      <c r="BK43" s="73" t="str">
        <f t="shared" si="86"/>
        <v/>
      </c>
      <c r="BL43" s="73" t="str">
        <f t="shared" si="86"/>
        <v/>
      </c>
      <c r="BM43" s="73" t="str">
        <f t="shared" si="86"/>
        <v/>
      </c>
      <c r="BN43" s="73" t="str">
        <f t="shared" si="86"/>
        <v/>
      </c>
      <c r="BO43" s="73" t="str">
        <f t="shared" si="86"/>
        <v/>
      </c>
      <c r="BP43" s="73" t="str">
        <f t="shared" si="86"/>
        <v/>
      </c>
      <c r="BQ43" s="73" t="str">
        <f t="shared" si="86"/>
        <v/>
      </c>
      <c r="BR43" s="73" t="str">
        <f t="shared" si="86"/>
        <v/>
      </c>
      <c r="BS43" s="73" t="str">
        <f t="shared" si="86"/>
        <v/>
      </c>
      <c r="BT43" s="73" t="str">
        <f t="shared" si="86"/>
        <v/>
      </c>
      <c r="BU43" s="73" t="str">
        <f t="shared" si="86"/>
        <v/>
      </c>
      <c r="BV43" s="73" t="str">
        <f t="shared" si="86"/>
        <v/>
      </c>
      <c r="BW43" s="73" t="str">
        <f t="shared" ref="BW43:EH43" si="87">IFERROR((SUM(BW17:BW19)/BW10),"")</f>
        <v/>
      </c>
      <c r="BX43" s="73" t="str">
        <f t="shared" si="87"/>
        <v/>
      </c>
      <c r="BY43" s="73" t="str">
        <f t="shared" si="87"/>
        <v/>
      </c>
      <c r="BZ43" s="73" t="str">
        <f t="shared" si="87"/>
        <v/>
      </c>
      <c r="CA43" s="73" t="str">
        <f t="shared" si="87"/>
        <v/>
      </c>
      <c r="CB43" s="73" t="str">
        <f t="shared" si="87"/>
        <v/>
      </c>
      <c r="CC43" s="73" t="str">
        <f t="shared" si="87"/>
        <v/>
      </c>
      <c r="CD43" s="73" t="str">
        <f t="shared" si="87"/>
        <v/>
      </c>
      <c r="CE43" s="73" t="str">
        <f t="shared" si="87"/>
        <v/>
      </c>
      <c r="CF43" s="73" t="str">
        <f t="shared" si="87"/>
        <v/>
      </c>
      <c r="CG43" s="73" t="str">
        <f t="shared" si="87"/>
        <v/>
      </c>
      <c r="CH43" s="73" t="str">
        <f t="shared" si="87"/>
        <v/>
      </c>
      <c r="CI43" s="73" t="str">
        <f t="shared" si="87"/>
        <v/>
      </c>
      <c r="CJ43" s="73" t="str">
        <f t="shared" si="87"/>
        <v/>
      </c>
      <c r="CK43" s="73" t="str">
        <f t="shared" si="87"/>
        <v/>
      </c>
      <c r="CL43" s="73" t="str">
        <f t="shared" si="87"/>
        <v/>
      </c>
      <c r="CM43" s="73" t="str">
        <f t="shared" si="87"/>
        <v/>
      </c>
      <c r="CN43" s="73" t="str">
        <f t="shared" si="87"/>
        <v/>
      </c>
      <c r="CO43" s="73" t="str">
        <f t="shared" si="87"/>
        <v/>
      </c>
      <c r="CP43" s="73" t="str">
        <f t="shared" si="87"/>
        <v/>
      </c>
      <c r="CQ43" s="73" t="str">
        <f t="shared" si="87"/>
        <v/>
      </c>
      <c r="CR43" s="73" t="str">
        <f t="shared" si="87"/>
        <v/>
      </c>
      <c r="CS43" s="73" t="str">
        <f t="shared" si="87"/>
        <v/>
      </c>
      <c r="CT43" s="73" t="str">
        <f t="shared" si="87"/>
        <v/>
      </c>
      <c r="CU43" s="73" t="str">
        <f t="shared" si="87"/>
        <v/>
      </c>
      <c r="CV43" s="73" t="str">
        <f t="shared" si="87"/>
        <v/>
      </c>
      <c r="CW43" s="73" t="str">
        <f t="shared" si="87"/>
        <v/>
      </c>
      <c r="CX43" s="73" t="str">
        <f t="shared" si="87"/>
        <v/>
      </c>
      <c r="CY43" s="73" t="str">
        <f t="shared" si="87"/>
        <v/>
      </c>
      <c r="CZ43" s="73" t="str">
        <f t="shared" si="87"/>
        <v/>
      </c>
      <c r="DA43" s="73" t="str">
        <f t="shared" si="87"/>
        <v/>
      </c>
      <c r="DB43" s="73" t="str">
        <f t="shared" si="87"/>
        <v/>
      </c>
      <c r="DC43" s="73" t="str">
        <f t="shared" si="87"/>
        <v/>
      </c>
      <c r="DD43" s="73" t="str">
        <f t="shared" si="87"/>
        <v/>
      </c>
      <c r="DE43" s="73" t="str">
        <f t="shared" si="87"/>
        <v/>
      </c>
      <c r="DF43" s="73" t="str">
        <f t="shared" si="87"/>
        <v/>
      </c>
      <c r="DG43" s="73" t="str">
        <f t="shared" si="87"/>
        <v/>
      </c>
      <c r="DH43" s="73" t="str">
        <f t="shared" si="87"/>
        <v/>
      </c>
      <c r="DI43" s="73" t="str">
        <f t="shared" si="87"/>
        <v/>
      </c>
      <c r="DJ43" s="73" t="str">
        <f t="shared" si="87"/>
        <v/>
      </c>
      <c r="DK43" s="73" t="str">
        <f t="shared" si="87"/>
        <v/>
      </c>
      <c r="DL43" s="73" t="str">
        <f t="shared" si="87"/>
        <v/>
      </c>
      <c r="DM43" s="73" t="str">
        <f t="shared" si="87"/>
        <v/>
      </c>
      <c r="DN43" s="73" t="str">
        <f t="shared" si="87"/>
        <v/>
      </c>
      <c r="DO43" s="73" t="str">
        <f t="shared" si="87"/>
        <v/>
      </c>
      <c r="DP43" s="73" t="str">
        <f t="shared" si="87"/>
        <v/>
      </c>
      <c r="DQ43" s="73" t="str">
        <f t="shared" si="87"/>
        <v/>
      </c>
      <c r="DR43" s="73" t="str">
        <f t="shared" si="87"/>
        <v/>
      </c>
      <c r="DS43" s="73" t="str">
        <f t="shared" si="87"/>
        <v/>
      </c>
      <c r="DT43" s="73" t="str">
        <f t="shared" si="87"/>
        <v/>
      </c>
      <c r="DU43" s="73" t="str">
        <f t="shared" si="87"/>
        <v/>
      </c>
      <c r="DV43" s="73" t="str">
        <f t="shared" si="87"/>
        <v/>
      </c>
      <c r="DW43" s="73" t="str">
        <f t="shared" si="87"/>
        <v/>
      </c>
      <c r="DX43" s="73" t="str">
        <f t="shared" si="87"/>
        <v/>
      </c>
      <c r="DY43" s="73" t="str">
        <f t="shared" si="87"/>
        <v/>
      </c>
      <c r="DZ43" s="73" t="str">
        <f t="shared" si="87"/>
        <v/>
      </c>
      <c r="EA43" s="73" t="str">
        <f t="shared" si="87"/>
        <v/>
      </c>
      <c r="EB43" s="73" t="str">
        <f t="shared" si="87"/>
        <v/>
      </c>
      <c r="EC43" s="73" t="str">
        <f t="shared" si="87"/>
        <v/>
      </c>
      <c r="ED43" s="73" t="str">
        <f t="shared" si="87"/>
        <v/>
      </c>
      <c r="EE43" s="73" t="str">
        <f t="shared" si="87"/>
        <v/>
      </c>
      <c r="EF43" s="73" t="str">
        <f t="shared" si="87"/>
        <v/>
      </c>
      <c r="EG43" s="73" t="str">
        <f t="shared" si="87"/>
        <v/>
      </c>
      <c r="EH43" s="73" t="str">
        <f t="shared" si="87"/>
        <v/>
      </c>
      <c r="EI43" s="73" t="str">
        <f t="shared" ref="EI43:GT43" si="88">IFERROR((SUM(EI17:EI19)/EI10),"")</f>
        <v/>
      </c>
      <c r="EJ43" s="73" t="str">
        <f t="shared" si="88"/>
        <v/>
      </c>
      <c r="EK43" s="73" t="str">
        <f t="shared" si="88"/>
        <v/>
      </c>
      <c r="EL43" s="73" t="str">
        <f t="shared" si="88"/>
        <v/>
      </c>
      <c r="EM43" s="73" t="str">
        <f t="shared" si="88"/>
        <v/>
      </c>
      <c r="EN43" s="73" t="str">
        <f t="shared" si="88"/>
        <v/>
      </c>
      <c r="EO43" s="73" t="str">
        <f t="shared" si="88"/>
        <v/>
      </c>
      <c r="EP43" s="73" t="str">
        <f t="shared" si="88"/>
        <v/>
      </c>
      <c r="EQ43" s="73" t="str">
        <f t="shared" si="88"/>
        <v/>
      </c>
      <c r="ER43" s="73" t="str">
        <f t="shared" si="88"/>
        <v/>
      </c>
      <c r="ES43" s="73" t="str">
        <f t="shared" si="88"/>
        <v/>
      </c>
      <c r="ET43" s="73" t="str">
        <f t="shared" si="88"/>
        <v/>
      </c>
      <c r="EU43" s="73" t="str">
        <f t="shared" si="88"/>
        <v/>
      </c>
      <c r="EV43" s="73" t="str">
        <f t="shared" si="88"/>
        <v/>
      </c>
      <c r="EW43" s="73" t="str">
        <f t="shared" si="88"/>
        <v/>
      </c>
      <c r="EX43" s="73" t="str">
        <f t="shared" si="88"/>
        <v/>
      </c>
      <c r="EY43" s="73" t="str">
        <f t="shared" si="88"/>
        <v/>
      </c>
      <c r="EZ43" s="73" t="str">
        <f t="shared" si="88"/>
        <v/>
      </c>
      <c r="FA43" s="73" t="str">
        <f t="shared" si="88"/>
        <v/>
      </c>
      <c r="FB43" s="73" t="str">
        <f t="shared" si="88"/>
        <v/>
      </c>
      <c r="FC43" s="73" t="str">
        <f t="shared" si="88"/>
        <v/>
      </c>
      <c r="FD43" s="73" t="str">
        <f t="shared" si="88"/>
        <v/>
      </c>
      <c r="FE43" s="73" t="str">
        <f t="shared" si="88"/>
        <v/>
      </c>
      <c r="FF43" s="73" t="str">
        <f t="shared" si="88"/>
        <v/>
      </c>
      <c r="FG43" s="73" t="str">
        <f t="shared" si="88"/>
        <v/>
      </c>
      <c r="FH43" s="73" t="str">
        <f t="shared" si="88"/>
        <v/>
      </c>
      <c r="FI43" s="73" t="str">
        <f t="shared" si="88"/>
        <v/>
      </c>
      <c r="FJ43" s="73" t="str">
        <f t="shared" si="88"/>
        <v/>
      </c>
      <c r="FK43" s="73" t="str">
        <f t="shared" si="88"/>
        <v/>
      </c>
      <c r="FL43" s="73" t="str">
        <f t="shared" si="88"/>
        <v/>
      </c>
      <c r="FM43" s="73" t="str">
        <f t="shared" si="88"/>
        <v/>
      </c>
      <c r="FN43" s="73" t="str">
        <f t="shared" si="88"/>
        <v/>
      </c>
      <c r="FO43" s="73" t="str">
        <f t="shared" si="88"/>
        <v/>
      </c>
      <c r="FP43" s="73" t="str">
        <f t="shared" si="88"/>
        <v/>
      </c>
      <c r="FQ43" s="73" t="str">
        <f t="shared" si="88"/>
        <v/>
      </c>
      <c r="FR43" s="73" t="str">
        <f t="shared" si="88"/>
        <v/>
      </c>
      <c r="FS43" s="73" t="str">
        <f t="shared" si="88"/>
        <v/>
      </c>
      <c r="FT43" s="73" t="str">
        <f t="shared" si="88"/>
        <v/>
      </c>
      <c r="FU43" s="73" t="str">
        <f t="shared" si="88"/>
        <v/>
      </c>
      <c r="FV43" s="73" t="str">
        <f t="shared" si="88"/>
        <v/>
      </c>
      <c r="FW43" s="73" t="str">
        <f t="shared" si="88"/>
        <v/>
      </c>
      <c r="FX43" s="73" t="str">
        <f t="shared" si="88"/>
        <v/>
      </c>
      <c r="FY43" s="73" t="str">
        <f t="shared" si="88"/>
        <v/>
      </c>
      <c r="FZ43" s="73" t="str">
        <f t="shared" si="88"/>
        <v/>
      </c>
      <c r="GA43" s="73" t="str">
        <f t="shared" si="88"/>
        <v/>
      </c>
      <c r="GB43" s="73" t="str">
        <f t="shared" si="88"/>
        <v/>
      </c>
      <c r="GC43" s="73" t="str">
        <f t="shared" si="88"/>
        <v/>
      </c>
      <c r="GD43" s="73" t="str">
        <f t="shared" si="88"/>
        <v/>
      </c>
      <c r="GE43" s="73" t="str">
        <f t="shared" si="88"/>
        <v/>
      </c>
      <c r="GF43" s="73" t="str">
        <f t="shared" si="88"/>
        <v/>
      </c>
      <c r="GG43" s="73" t="str">
        <f t="shared" si="88"/>
        <v/>
      </c>
      <c r="GH43" s="73" t="str">
        <f t="shared" si="88"/>
        <v/>
      </c>
      <c r="GI43" s="73" t="str">
        <f t="shared" si="88"/>
        <v/>
      </c>
      <c r="GJ43" s="73" t="str">
        <f t="shared" si="88"/>
        <v/>
      </c>
      <c r="GK43" s="73" t="str">
        <f t="shared" si="88"/>
        <v/>
      </c>
      <c r="GL43" s="73" t="str">
        <f t="shared" si="88"/>
        <v/>
      </c>
      <c r="GM43" s="73" t="str">
        <f t="shared" si="88"/>
        <v/>
      </c>
      <c r="GN43" s="73" t="str">
        <f t="shared" si="88"/>
        <v/>
      </c>
      <c r="GO43" s="73" t="str">
        <f t="shared" si="88"/>
        <v/>
      </c>
      <c r="GP43" s="73" t="str">
        <f t="shared" si="88"/>
        <v/>
      </c>
      <c r="GQ43" s="73" t="str">
        <f t="shared" si="88"/>
        <v/>
      </c>
      <c r="GR43" s="73" t="str">
        <f t="shared" si="88"/>
        <v/>
      </c>
      <c r="GS43" s="73" t="str">
        <f t="shared" si="88"/>
        <v/>
      </c>
      <c r="GT43" s="73" t="str">
        <f t="shared" si="88"/>
        <v/>
      </c>
      <c r="GU43" s="73" t="str">
        <f t="shared" ref="GU43:JF43" si="89">IFERROR((SUM(GU17:GU19)/GU10),"")</f>
        <v/>
      </c>
      <c r="GV43" s="73" t="str">
        <f t="shared" si="89"/>
        <v/>
      </c>
      <c r="GW43" s="73" t="str">
        <f t="shared" si="89"/>
        <v/>
      </c>
      <c r="GX43" s="73" t="str">
        <f t="shared" si="89"/>
        <v/>
      </c>
      <c r="GY43" s="73" t="str">
        <f t="shared" si="89"/>
        <v/>
      </c>
      <c r="GZ43" s="73" t="str">
        <f t="shared" si="89"/>
        <v/>
      </c>
      <c r="HA43" s="73" t="str">
        <f t="shared" si="89"/>
        <v/>
      </c>
      <c r="HB43" s="73" t="str">
        <f t="shared" si="89"/>
        <v/>
      </c>
      <c r="HC43" s="73" t="str">
        <f t="shared" si="89"/>
        <v/>
      </c>
      <c r="HD43" s="73" t="str">
        <f t="shared" si="89"/>
        <v/>
      </c>
      <c r="HE43" s="73" t="str">
        <f t="shared" si="89"/>
        <v/>
      </c>
      <c r="HF43" s="73" t="str">
        <f t="shared" si="89"/>
        <v/>
      </c>
      <c r="HG43" s="73" t="str">
        <f t="shared" si="89"/>
        <v/>
      </c>
      <c r="HH43" s="73" t="str">
        <f t="shared" si="89"/>
        <v/>
      </c>
      <c r="HI43" s="73" t="str">
        <f>IFERROR((SUM(HI17:HI19)/HI10),"")</f>
        <v/>
      </c>
      <c r="HJ43" s="73" t="str">
        <f t="shared" si="89"/>
        <v/>
      </c>
      <c r="HK43" s="73" t="str">
        <f t="shared" si="89"/>
        <v/>
      </c>
      <c r="HL43" s="73" t="str">
        <f t="shared" si="89"/>
        <v/>
      </c>
      <c r="HM43" s="73" t="str">
        <f t="shared" si="89"/>
        <v/>
      </c>
      <c r="HN43" s="73" t="str">
        <f t="shared" si="89"/>
        <v/>
      </c>
      <c r="HO43" s="73" t="str">
        <f t="shared" si="89"/>
        <v/>
      </c>
      <c r="HP43" s="73" t="str">
        <f t="shared" si="89"/>
        <v/>
      </c>
      <c r="HQ43" s="73" t="str">
        <f t="shared" si="89"/>
        <v/>
      </c>
      <c r="HR43" s="73" t="str">
        <f t="shared" si="89"/>
        <v/>
      </c>
      <c r="HS43" s="73" t="str">
        <f t="shared" si="89"/>
        <v/>
      </c>
      <c r="HT43" s="73" t="str">
        <f t="shared" si="89"/>
        <v/>
      </c>
      <c r="HU43" s="73" t="str">
        <f t="shared" si="89"/>
        <v/>
      </c>
      <c r="HV43" s="73" t="str">
        <f t="shared" si="89"/>
        <v/>
      </c>
      <c r="HW43" s="73" t="str">
        <f t="shared" si="89"/>
        <v/>
      </c>
      <c r="HX43" s="73" t="str">
        <f t="shared" si="89"/>
        <v/>
      </c>
      <c r="HY43" s="73" t="str">
        <f t="shared" si="89"/>
        <v/>
      </c>
      <c r="HZ43" s="73" t="str">
        <f t="shared" si="89"/>
        <v/>
      </c>
      <c r="IA43" s="73" t="str">
        <f t="shared" si="89"/>
        <v/>
      </c>
      <c r="IB43" s="73" t="str">
        <f t="shared" si="89"/>
        <v/>
      </c>
      <c r="IC43" s="73" t="str">
        <f t="shared" si="89"/>
        <v/>
      </c>
      <c r="ID43" s="73" t="str">
        <f t="shared" si="89"/>
        <v/>
      </c>
      <c r="IE43" s="73" t="str">
        <f t="shared" si="89"/>
        <v/>
      </c>
      <c r="IF43" s="73" t="str">
        <f t="shared" si="89"/>
        <v/>
      </c>
      <c r="IG43" s="73" t="str">
        <f t="shared" si="89"/>
        <v/>
      </c>
      <c r="IH43" s="73" t="str">
        <f t="shared" si="89"/>
        <v/>
      </c>
      <c r="II43" s="73" t="str">
        <f t="shared" si="89"/>
        <v/>
      </c>
      <c r="IJ43" s="73" t="str">
        <f t="shared" si="89"/>
        <v/>
      </c>
      <c r="IK43" s="73" t="str">
        <f t="shared" si="89"/>
        <v/>
      </c>
      <c r="IL43" s="73" t="str">
        <f t="shared" si="89"/>
        <v/>
      </c>
      <c r="IM43" s="73" t="str">
        <f t="shared" si="89"/>
        <v/>
      </c>
      <c r="IN43" s="73" t="str">
        <f t="shared" si="89"/>
        <v/>
      </c>
      <c r="IO43" s="73" t="str">
        <f t="shared" si="89"/>
        <v/>
      </c>
      <c r="IP43" s="73" t="str">
        <f t="shared" si="89"/>
        <v/>
      </c>
      <c r="IQ43" s="73" t="str">
        <f t="shared" si="89"/>
        <v/>
      </c>
      <c r="IR43" s="73" t="str">
        <f t="shared" si="89"/>
        <v/>
      </c>
      <c r="IS43" s="73" t="str">
        <f t="shared" si="89"/>
        <v/>
      </c>
      <c r="IT43" s="73" t="str">
        <f t="shared" si="89"/>
        <v/>
      </c>
      <c r="IU43" s="73" t="str">
        <f t="shared" si="89"/>
        <v/>
      </c>
      <c r="IV43" s="73" t="str">
        <f t="shared" si="89"/>
        <v/>
      </c>
      <c r="IW43" s="73" t="str">
        <f t="shared" si="89"/>
        <v/>
      </c>
      <c r="IX43" s="73" t="str">
        <f t="shared" si="89"/>
        <v/>
      </c>
      <c r="IY43" s="73" t="str">
        <f t="shared" si="89"/>
        <v/>
      </c>
      <c r="IZ43" s="73" t="str">
        <f t="shared" si="89"/>
        <v/>
      </c>
      <c r="JA43" s="73" t="str">
        <f t="shared" si="89"/>
        <v/>
      </c>
      <c r="JB43" s="73" t="str">
        <f t="shared" si="89"/>
        <v/>
      </c>
      <c r="JC43" s="73" t="str">
        <f t="shared" si="89"/>
        <v/>
      </c>
      <c r="JD43" s="73" t="str">
        <f t="shared" si="89"/>
        <v/>
      </c>
      <c r="JE43" s="73" t="str">
        <f t="shared" si="89"/>
        <v/>
      </c>
      <c r="JF43" s="73" t="str">
        <f t="shared" si="89"/>
        <v/>
      </c>
      <c r="JG43" s="73" t="str">
        <f t="shared" ref="JG43:LR43" si="90">IFERROR((SUM(JG17:JG19)/JG10),"")</f>
        <v/>
      </c>
      <c r="JH43" s="73" t="str">
        <f t="shared" si="90"/>
        <v/>
      </c>
      <c r="JI43" s="73" t="str">
        <f t="shared" si="90"/>
        <v/>
      </c>
      <c r="JJ43" s="73" t="str">
        <f t="shared" si="90"/>
        <v/>
      </c>
      <c r="JK43" s="73" t="str">
        <f t="shared" si="90"/>
        <v/>
      </c>
      <c r="JL43" s="73" t="str">
        <f t="shared" si="90"/>
        <v/>
      </c>
      <c r="JM43" s="73" t="str">
        <f t="shared" si="90"/>
        <v/>
      </c>
      <c r="JN43" s="73" t="str">
        <f t="shared" si="90"/>
        <v/>
      </c>
      <c r="JO43" s="73" t="str">
        <f t="shared" si="90"/>
        <v/>
      </c>
      <c r="JP43" s="73" t="str">
        <f t="shared" si="90"/>
        <v/>
      </c>
      <c r="JQ43" s="73" t="str">
        <f t="shared" si="90"/>
        <v/>
      </c>
      <c r="JR43" s="73" t="str">
        <f t="shared" si="90"/>
        <v/>
      </c>
      <c r="JS43" s="73" t="str">
        <f t="shared" si="90"/>
        <v/>
      </c>
      <c r="JT43" s="73" t="str">
        <f t="shared" si="90"/>
        <v/>
      </c>
      <c r="JU43" s="73" t="str">
        <f t="shared" si="90"/>
        <v/>
      </c>
      <c r="JV43" s="73" t="str">
        <f t="shared" si="90"/>
        <v/>
      </c>
      <c r="JW43" s="73" t="str">
        <f t="shared" si="90"/>
        <v/>
      </c>
      <c r="JX43" s="73" t="str">
        <f t="shared" si="90"/>
        <v/>
      </c>
      <c r="JY43" s="73" t="str">
        <f t="shared" si="90"/>
        <v/>
      </c>
      <c r="JZ43" s="73" t="str">
        <f t="shared" si="90"/>
        <v/>
      </c>
      <c r="KA43" s="73" t="str">
        <f t="shared" si="90"/>
        <v/>
      </c>
      <c r="KB43" s="73" t="str">
        <f t="shared" si="90"/>
        <v/>
      </c>
      <c r="KC43" s="73" t="str">
        <f t="shared" si="90"/>
        <v/>
      </c>
      <c r="KD43" s="73" t="str">
        <f t="shared" si="90"/>
        <v/>
      </c>
      <c r="KE43" s="73" t="str">
        <f t="shared" si="90"/>
        <v/>
      </c>
      <c r="KF43" s="73" t="str">
        <f t="shared" si="90"/>
        <v/>
      </c>
      <c r="KG43" s="73" t="str">
        <f t="shared" si="90"/>
        <v/>
      </c>
      <c r="KH43" s="73" t="str">
        <f t="shared" si="90"/>
        <v/>
      </c>
      <c r="KI43" s="73" t="str">
        <f t="shared" si="90"/>
        <v/>
      </c>
      <c r="KJ43" s="73" t="str">
        <f t="shared" si="90"/>
        <v/>
      </c>
      <c r="KK43" s="73" t="str">
        <f t="shared" si="90"/>
        <v/>
      </c>
      <c r="KL43" s="73" t="str">
        <f t="shared" si="90"/>
        <v/>
      </c>
      <c r="KM43" s="73" t="str">
        <f t="shared" si="90"/>
        <v/>
      </c>
      <c r="KN43" s="73" t="str">
        <f t="shared" si="90"/>
        <v/>
      </c>
      <c r="KO43" s="73" t="str">
        <f t="shared" si="90"/>
        <v/>
      </c>
      <c r="KP43" s="73" t="str">
        <f t="shared" si="90"/>
        <v/>
      </c>
      <c r="KQ43" s="73" t="str">
        <f t="shared" si="90"/>
        <v/>
      </c>
      <c r="KR43" s="73" t="str">
        <f t="shared" si="90"/>
        <v/>
      </c>
      <c r="KS43" s="73" t="str">
        <f t="shared" si="90"/>
        <v/>
      </c>
      <c r="KT43" s="73" t="str">
        <f t="shared" si="90"/>
        <v/>
      </c>
      <c r="KU43" s="73" t="str">
        <f t="shared" si="90"/>
        <v/>
      </c>
      <c r="KV43" s="73" t="str">
        <f t="shared" si="90"/>
        <v/>
      </c>
      <c r="KW43" s="73" t="str">
        <f t="shared" si="90"/>
        <v/>
      </c>
      <c r="KX43" s="73" t="str">
        <f t="shared" si="90"/>
        <v/>
      </c>
      <c r="KY43" s="73" t="str">
        <f t="shared" si="90"/>
        <v/>
      </c>
      <c r="KZ43" s="73" t="str">
        <f t="shared" si="90"/>
        <v/>
      </c>
      <c r="LA43" s="73" t="str">
        <f t="shared" si="90"/>
        <v/>
      </c>
      <c r="LB43" s="73" t="str">
        <f t="shared" si="90"/>
        <v/>
      </c>
      <c r="LC43" s="73" t="str">
        <f t="shared" si="90"/>
        <v/>
      </c>
      <c r="LD43" s="73" t="str">
        <f t="shared" si="90"/>
        <v/>
      </c>
      <c r="LE43" s="73" t="str">
        <f t="shared" si="90"/>
        <v/>
      </c>
      <c r="LF43" s="73" t="str">
        <f t="shared" si="90"/>
        <v/>
      </c>
      <c r="LG43" s="73" t="str">
        <f t="shared" si="90"/>
        <v/>
      </c>
      <c r="LH43" s="73" t="str">
        <f t="shared" si="90"/>
        <v/>
      </c>
      <c r="LI43" s="73" t="str">
        <f t="shared" si="90"/>
        <v/>
      </c>
      <c r="LJ43" s="73" t="str">
        <f t="shared" si="90"/>
        <v/>
      </c>
      <c r="LK43" s="73" t="str">
        <f t="shared" si="90"/>
        <v/>
      </c>
      <c r="LL43" s="73" t="str">
        <f t="shared" si="90"/>
        <v/>
      </c>
      <c r="LM43" s="73" t="str">
        <f t="shared" si="90"/>
        <v/>
      </c>
      <c r="LN43" s="73" t="str">
        <f t="shared" si="90"/>
        <v/>
      </c>
      <c r="LO43" s="73" t="str">
        <f t="shared" si="90"/>
        <v/>
      </c>
      <c r="LP43" s="73" t="str">
        <f t="shared" si="90"/>
        <v/>
      </c>
      <c r="LQ43" s="73" t="str">
        <f t="shared" si="90"/>
        <v/>
      </c>
      <c r="LR43" s="73" t="str">
        <f t="shared" si="90"/>
        <v/>
      </c>
      <c r="LS43" s="73" t="str">
        <f t="shared" ref="LS43:ND43" si="91">IFERROR((SUM(LS17:LS19)/LS10),"")</f>
        <v/>
      </c>
      <c r="LT43" s="73" t="str">
        <f t="shared" si="91"/>
        <v/>
      </c>
      <c r="LU43" s="73" t="str">
        <f t="shared" si="91"/>
        <v/>
      </c>
      <c r="LV43" s="73" t="str">
        <f t="shared" si="91"/>
        <v/>
      </c>
      <c r="LW43" s="73" t="str">
        <f t="shared" si="91"/>
        <v/>
      </c>
      <c r="LX43" s="73" t="str">
        <f t="shared" si="91"/>
        <v/>
      </c>
      <c r="LY43" s="73" t="str">
        <f t="shared" si="91"/>
        <v/>
      </c>
      <c r="LZ43" s="73" t="str">
        <f t="shared" si="91"/>
        <v/>
      </c>
      <c r="MA43" s="73" t="str">
        <f t="shared" si="91"/>
        <v/>
      </c>
      <c r="MB43" s="73" t="str">
        <f t="shared" si="91"/>
        <v/>
      </c>
      <c r="MC43" s="73" t="str">
        <f t="shared" si="91"/>
        <v/>
      </c>
      <c r="MD43" s="73" t="str">
        <f t="shared" si="91"/>
        <v/>
      </c>
      <c r="ME43" s="73" t="str">
        <f t="shared" si="91"/>
        <v/>
      </c>
      <c r="MF43" s="73" t="str">
        <f t="shared" si="91"/>
        <v/>
      </c>
      <c r="MG43" s="73" t="str">
        <f t="shared" si="91"/>
        <v/>
      </c>
      <c r="MH43" s="73" t="str">
        <f t="shared" si="91"/>
        <v/>
      </c>
      <c r="MI43" s="73" t="str">
        <f t="shared" si="91"/>
        <v/>
      </c>
      <c r="MJ43" s="73" t="str">
        <f t="shared" si="91"/>
        <v/>
      </c>
      <c r="MK43" s="73" t="str">
        <f t="shared" si="91"/>
        <v/>
      </c>
      <c r="ML43" s="73" t="str">
        <f t="shared" si="91"/>
        <v/>
      </c>
      <c r="MM43" s="73" t="str">
        <f t="shared" si="91"/>
        <v/>
      </c>
      <c r="MN43" s="73" t="str">
        <f t="shared" si="91"/>
        <v/>
      </c>
      <c r="MO43" s="73" t="str">
        <f t="shared" si="91"/>
        <v/>
      </c>
      <c r="MP43" s="73" t="str">
        <f t="shared" si="91"/>
        <v/>
      </c>
      <c r="MQ43" s="73" t="str">
        <f t="shared" si="91"/>
        <v/>
      </c>
      <c r="MR43" s="73" t="str">
        <f t="shared" si="91"/>
        <v/>
      </c>
      <c r="MS43" s="73" t="str">
        <f t="shared" si="91"/>
        <v/>
      </c>
      <c r="MT43" s="73" t="str">
        <f t="shared" si="91"/>
        <v/>
      </c>
      <c r="MU43" s="73" t="str">
        <f t="shared" si="91"/>
        <v/>
      </c>
      <c r="MV43" s="73" t="str">
        <f t="shared" si="91"/>
        <v/>
      </c>
      <c r="MW43" s="73" t="str">
        <f t="shared" si="91"/>
        <v/>
      </c>
      <c r="MX43" s="73" t="str">
        <f t="shared" si="91"/>
        <v/>
      </c>
      <c r="MY43" s="73" t="str">
        <f t="shared" si="91"/>
        <v/>
      </c>
      <c r="MZ43" s="73" t="str">
        <f t="shared" si="91"/>
        <v/>
      </c>
      <c r="NA43" s="73" t="str">
        <f t="shared" si="91"/>
        <v/>
      </c>
      <c r="NB43" s="73" t="str">
        <f t="shared" si="91"/>
        <v/>
      </c>
      <c r="NC43" s="73" t="str">
        <f t="shared" si="91"/>
        <v/>
      </c>
      <c r="ND43" s="73" t="str">
        <f t="shared" si="91"/>
        <v/>
      </c>
    </row>
    <row r="45" spans="1:368" x14ac:dyDescent="0.35">
      <c r="A45" s="52" t="s">
        <v>4</v>
      </c>
    </row>
    <row r="46" spans="1:368" x14ac:dyDescent="0.35">
      <c r="A46" s="72" t="s">
        <v>11</v>
      </c>
      <c r="D46" s="73"/>
      <c r="E46" s="73" t="str">
        <f>IFERROR((E32+E38)/E30,"")</f>
        <v/>
      </c>
      <c r="F46" s="73" t="str">
        <f t="shared" ref="F46:BQ46" si="92">IFERROR((F32+F38)/F30,"")</f>
        <v/>
      </c>
      <c r="G46" s="73" t="str">
        <f t="shared" si="92"/>
        <v/>
      </c>
      <c r="H46" s="73" t="str">
        <f t="shared" si="92"/>
        <v/>
      </c>
      <c r="I46" s="73" t="str">
        <f t="shared" si="92"/>
        <v/>
      </c>
      <c r="J46" s="73" t="str">
        <f t="shared" si="92"/>
        <v/>
      </c>
      <c r="K46" s="73" t="str">
        <f t="shared" si="92"/>
        <v/>
      </c>
      <c r="L46" s="73" t="str">
        <f t="shared" si="92"/>
        <v/>
      </c>
      <c r="M46" s="73" t="str">
        <f t="shared" si="92"/>
        <v/>
      </c>
      <c r="N46" s="73" t="str">
        <f t="shared" si="92"/>
        <v/>
      </c>
      <c r="O46" s="73" t="str">
        <f t="shared" si="92"/>
        <v/>
      </c>
      <c r="P46" s="73" t="str">
        <f t="shared" si="92"/>
        <v/>
      </c>
      <c r="Q46" s="73" t="str">
        <f t="shared" si="92"/>
        <v/>
      </c>
      <c r="R46" s="73" t="str">
        <f t="shared" si="92"/>
        <v/>
      </c>
      <c r="S46" s="73" t="str">
        <f t="shared" si="92"/>
        <v/>
      </c>
      <c r="T46" s="73" t="str">
        <f t="shared" si="92"/>
        <v/>
      </c>
      <c r="U46" s="73" t="str">
        <f t="shared" si="92"/>
        <v/>
      </c>
      <c r="V46" s="73" t="str">
        <f t="shared" si="92"/>
        <v/>
      </c>
      <c r="W46" s="73" t="str">
        <f t="shared" si="92"/>
        <v/>
      </c>
      <c r="X46" s="73" t="str">
        <f t="shared" si="92"/>
        <v/>
      </c>
      <c r="Y46" s="73" t="str">
        <f t="shared" si="92"/>
        <v/>
      </c>
      <c r="Z46" s="73" t="str">
        <f t="shared" si="92"/>
        <v/>
      </c>
      <c r="AA46" s="73" t="str">
        <f t="shared" si="92"/>
        <v/>
      </c>
      <c r="AB46" s="73" t="str">
        <f t="shared" si="92"/>
        <v/>
      </c>
      <c r="AC46" s="73" t="str">
        <f t="shared" si="92"/>
        <v/>
      </c>
      <c r="AD46" s="73" t="str">
        <f t="shared" si="92"/>
        <v/>
      </c>
      <c r="AE46" s="73" t="str">
        <f t="shared" si="92"/>
        <v/>
      </c>
      <c r="AF46" s="73" t="str">
        <f t="shared" si="92"/>
        <v/>
      </c>
      <c r="AG46" s="73" t="str">
        <f t="shared" si="92"/>
        <v/>
      </c>
      <c r="AH46" s="73" t="str">
        <f t="shared" si="92"/>
        <v/>
      </c>
      <c r="AI46" s="73" t="str">
        <f t="shared" si="92"/>
        <v/>
      </c>
      <c r="AJ46" s="73" t="str">
        <f t="shared" si="92"/>
        <v/>
      </c>
      <c r="AK46" s="73" t="str">
        <f t="shared" si="92"/>
        <v/>
      </c>
      <c r="AL46" s="73" t="str">
        <f t="shared" si="92"/>
        <v/>
      </c>
      <c r="AM46" s="73" t="str">
        <f t="shared" si="92"/>
        <v/>
      </c>
      <c r="AN46" s="73" t="str">
        <f t="shared" si="92"/>
        <v/>
      </c>
      <c r="AO46" s="73" t="str">
        <f t="shared" si="92"/>
        <v/>
      </c>
      <c r="AP46" s="73" t="str">
        <f t="shared" si="92"/>
        <v/>
      </c>
      <c r="AQ46" s="73" t="str">
        <f t="shared" si="92"/>
        <v/>
      </c>
      <c r="AR46" s="73" t="str">
        <f t="shared" si="92"/>
        <v/>
      </c>
      <c r="AS46" s="73" t="str">
        <f t="shared" si="92"/>
        <v/>
      </c>
      <c r="AT46" s="73" t="str">
        <f t="shared" si="92"/>
        <v/>
      </c>
      <c r="AU46" s="73" t="str">
        <f t="shared" si="92"/>
        <v/>
      </c>
      <c r="AV46" s="73" t="str">
        <f t="shared" si="92"/>
        <v/>
      </c>
      <c r="AW46" s="73" t="str">
        <f t="shared" si="92"/>
        <v/>
      </c>
      <c r="AX46" s="73" t="str">
        <f t="shared" si="92"/>
        <v/>
      </c>
      <c r="AY46" s="73" t="str">
        <f t="shared" si="92"/>
        <v/>
      </c>
      <c r="AZ46" s="73" t="str">
        <f t="shared" si="92"/>
        <v/>
      </c>
      <c r="BA46" s="73" t="str">
        <f t="shared" si="92"/>
        <v/>
      </c>
      <c r="BB46" s="73" t="str">
        <f t="shared" si="92"/>
        <v/>
      </c>
      <c r="BC46" s="73" t="str">
        <f t="shared" si="92"/>
        <v/>
      </c>
      <c r="BD46" s="73" t="str">
        <f t="shared" si="92"/>
        <v/>
      </c>
      <c r="BE46" s="73" t="str">
        <f t="shared" si="92"/>
        <v/>
      </c>
      <c r="BF46" s="73" t="str">
        <f t="shared" si="92"/>
        <v/>
      </c>
      <c r="BG46" s="73" t="str">
        <f t="shared" si="92"/>
        <v/>
      </c>
      <c r="BH46" s="73" t="str">
        <f t="shared" si="92"/>
        <v/>
      </c>
      <c r="BI46" s="73" t="str">
        <f t="shared" si="92"/>
        <v/>
      </c>
      <c r="BJ46" s="73" t="str">
        <f t="shared" si="92"/>
        <v/>
      </c>
      <c r="BK46" s="73" t="str">
        <f t="shared" si="92"/>
        <v/>
      </c>
      <c r="BL46" s="73" t="str">
        <f t="shared" si="92"/>
        <v/>
      </c>
      <c r="BM46" s="73" t="str">
        <f t="shared" si="92"/>
        <v/>
      </c>
      <c r="BN46" s="73" t="str">
        <f t="shared" si="92"/>
        <v/>
      </c>
      <c r="BO46" s="73" t="str">
        <f t="shared" si="92"/>
        <v/>
      </c>
      <c r="BP46" s="73" t="str">
        <f t="shared" si="92"/>
        <v/>
      </c>
      <c r="BQ46" s="73" t="str">
        <f t="shared" si="92"/>
        <v/>
      </c>
      <c r="BR46" s="73" t="str">
        <f t="shared" ref="BR46:EC46" si="93">IFERROR((BR32+BR38)/BR30,"")</f>
        <v/>
      </c>
      <c r="BS46" s="73" t="str">
        <f t="shared" si="93"/>
        <v/>
      </c>
      <c r="BT46" s="73" t="str">
        <f t="shared" si="93"/>
        <v/>
      </c>
      <c r="BU46" s="73" t="str">
        <f t="shared" si="93"/>
        <v/>
      </c>
      <c r="BV46" s="73" t="str">
        <f t="shared" si="93"/>
        <v/>
      </c>
      <c r="BW46" s="73" t="str">
        <f t="shared" si="93"/>
        <v/>
      </c>
      <c r="BX46" s="73" t="str">
        <f t="shared" si="93"/>
        <v/>
      </c>
      <c r="BY46" s="73" t="str">
        <f t="shared" si="93"/>
        <v/>
      </c>
      <c r="BZ46" s="73" t="str">
        <f t="shared" si="93"/>
        <v/>
      </c>
      <c r="CA46" s="73" t="str">
        <f t="shared" si="93"/>
        <v/>
      </c>
      <c r="CB46" s="73" t="str">
        <f t="shared" si="93"/>
        <v/>
      </c>
      <c r="CC46" s="73" t="str">
        <f t="shared" si="93"/>
        <v/>
      </c>
      <c r="CD46" s="73" t="str">
        <f t="shared" si="93"/>
        <v/>
      </c>
      <c r="CE46" s="73" t="str">
        <f t="shared" si="93"/>
        <v/>
      </c>
      <c r="CF46" s="73" t="str">
        <f t="shared" si="93"/>
        <v/>
      </c>
      <c r="CG46" s="73" t="str">
        <f t="shared" si="93"/>
        <v/>
      </c>
      <c r="CH46" s="73" t="str">
        <f t="shared" si="93"/>
        <v/>
      </c>
      <c r="CI46" s="73" t="str">
        <f t="shared" si="93"/>
        <v/>
      </c>
      <c r="CJ46" s="73" t="str">
        <f t="shared" si="93"/>
        <v/>
      </c>
      <c r="CK46" s="73" t="str">
        <f t="shared" si="93"/>
        <v/>
      </c>
      <c r="CL46" s="73" t="str">
        <f t="shared" si="93"/>
        <v/>
      </c>
      <c r="CM46" s="73" t="str">
        <f t="shared" si="93"/>
        <v/>
      </c>
      <c r="CN46" s="73" t="str">
        <f t="shared" si="93"/>
        <v/>
      </c>
      <c r="CO46" s="73" t="str">
        <f t="shared" si="93"/>
        <v/>
      </c>
      <c r="CP46" s="73" t="str">
        <f t="shared" si="93"/>
        <v/>
      </c>
      <c r="CQ46" s="73" t="str">
        <f t="shared" si="93"/>
        <v/>
      </c>
      <c r="CR46" s="73" t="str">
        <f t="shared" si="93"/>
        <v/>
      </c>
      <c r="CS46" s="73" t="str">
        <f t="shared" si="93"/>
        <v/>
      </c>
      <c r="CT46" s="73" t="str">
        <f t="shared" si="93"/>
        <v/>
      </c>
      <c r="CU46" s="73" t="str">
        <f t="shared" si="93"/>
        <v/>
      </c>
      <c r="CV46" s="73" t="str">
        <f t="shared" si="93"/>
        <v/>
      </c>
      <c r="CW46" s="73" t="str">
        <f t="shared" si="93"/>
        <v/>
      </c>
      <c r="CX46" s="73" t="str">
        <f t="shared" si="93"/>
        <v/>
      </c>
      <c r="CY46" s="73" t="str">
        <f t="shared" si="93"/>
        <v/>
      </c>
      <c r="CZ46" s="73" t="str">
        <f t="shared" si="93"/>
        <v/>
      </c>
      <c r="DA46" s="73" t="str">
        <f t="shared" si="93"/>
        <v/>
      </c>
      <c r="DB46" s="73" t="str">
        <f t="shared" si="93"/>
        <v/>
      </c>
      <c r="DC46" s="73" t="str">
        <f t="shared" si="93"/>
        <v/>
      </c>
      <c r="DD46" s="73" t="str">
        <f t="shared" si="93"/>
        <v/>
      </c>
      <c r="DE46" s="73" t="str">
        <f t="shared" si="93"/>
        <v/>
      </c>
      <c r="DF46" s="73" t="str">
        <f t="shared" si="93"/>
        <v/>
      </c>
      <c r="DG46" s="73" t="str">
        <f t="shared" si="93"/>
        <v/>
      </c>
      <c r="DH46" s="73" t="str">
        <f t="shared" si="93"/>
        <v/>
      </c>
      <c r="DI46" s="73" t="str">
        <f t="shared" si="93"/>
        <v/>
      </c>
      <c r="DJ46" s="73" t="str">
        <f t="shared" si="93"/>
        <v/>
      </c>
      <c r="DK46" s="73" t="str">
        <f t="shared" si="93"/>
        <v/>
      </c>
      <c r="DL46" s="73" t="str">
        <f t="shared" si="93"/>
        <v/>
      </c>
      <c r="DM46" s="73" t="str">
        <f t="shared" si="93"/>
        <v/>
      </c>
      <c r="DN46" s="73" t="str">
        <f t="shared" si="93"/>
        <v/>
      </c>
      <c r="DO46" s="73" t="str">
        <f t="shared" si="93"/>
        <v/>
      </c>
      <c r="DP46" s="73" t="str">
        <f t="shared" si="93"/>
        <v/>
      </c>
      <c r="DQ46" s="73" t="str">
        <f t="shared" si="93"/>
        <v/>
      </c>
      <c r="DR46" s="73" t="str">
        <f t="shared" si="93"/>
        <v/>
      </c>
      <c r="DS46" s="73" t="str">
        <f t="shared" si="93"/>
        <v/>
      </c>
      <c r="DT46" s="73" t="str">
        <f t="shared" si="93"/>
        <v/>
      </c>
      <c r="DU46" s="73" t="str">
        <f t="shared" si="93"/>
        <v/>
      </c>
      <c r="DV46" s="73" t="str">
        <f t="shared" si="93"/>
        <v/>
      </c>
      <c r="DW46" s="73" t="str">
        <f t="shared" si="93"/>
        <v/>
      </c>
      <c r="DX46" s="73" t="str">
        <f t="shared" si="93"/>
        <v/>
      </c>
      <c r="DY46" s="73" t="str">
        <f t="shared" si="93"/>
        <v/>
      </c>
      <c r="DZ46" s="73" t="str">
        <f t="shared" si="93"/>
        <v/>
      </c>
      <c r="EA46" s="73" t="str">
        <f t="shared" si="93"/>
        <v/>
      </c>
      <c r="EB46" s="73" t="str">
        <f t="shared" si="93"/>
        <v/>
      </c>
      <c r="EC46" s="73" t="str">
        <f t="shared" si="93"/>
        <v/>
      </c>
      <c r="ED46" s="73" t="str">
        <f t="shared" ref="ED46:GO46" si="94">IFERROR((ED32+ED38)/ED30,"")</f>
        <v/>
      </c>
      <c r="EE46" s="73" t="str">
        <f t="shared" si="94"/>
        <v/>
      </c>
      <c r="EF46" s="73" t="str">
        <f t="shared" si="94"/>
        <v/>
      </c>
      <c r="EG46" s="73" t="str">
        <f t="shared" si="94"/>
        <v/>
      </c>
      <c r="EH46" s="73" t="str">
        <f t="shared" si="94"/>
        <v/>
      </c>
      <c r="EI46" s="73" t="str">
        <f t="shared" si="94"/>
        <v/>
      </c>
      <c r="EJ46" s="73" t="str">
        <f t="shared" si="94"/>
        <v/>
      </c>
      <c r="EK46" s="73" t="str">
        <f t="shared" si="94"/>
        <v/>
      </c>
      <c r="EL46" s="73" t="str">
        <f t="shared" si="94"/>
        <v/>
      </c>
      <c r="EM46" s="73" t="str">
        <f t="shared" si="94"/>
        <v/>
      </c>
      <c r="EN46" s="73" t="str">
        <f t="shared" si="94"/>
        <v/>
      </c>
      <c r="EO46" s="73" t="str">
        <f t="shared" si="94"/>
        <v/>
      </c>
      <c r="EP46" s="73" t="str">
        <f t="shared" si="94"/>
        <v/>
      </c>
      <c r="EQ46" s="73" t="str">
        <f t="shared" si="94"/>
        <v/>
      </c>
      <c r="ER46" s="73" t="str">
        <f t="shared" si="94"/>
        <v/>
      </c>
      <c r="ES46" s="73" t="str">
        <f t="shared" si="94"/>
        <v/>
      </c>
      <c r="ET46" s="73" t="str">
        <f t="shared" si="94"/>
        <v/>
      </c>
      <c r="EU46" s="73" t="str">
        <f t="shared" si="94"/>
        <v/>
      </c>
      <c r="EV46" s="73" t="str">
        <f t="shared" si="94"/>
        <v/>
      </c>
      <c r="EW46" s="73" t="str">
        <f t="shared" si="94"/>
        <v/>
      </c>
      <c r="EX46" s="73" t="str">
        <f t="shared" si="94"/>
        <v/>
      </c>
      <c r="EY46" s="73" t="str">
        <f t="shared" si="94"/>
        <v/>
      </c>
      <c r="EZ46" s="73" t="str">
        <f t="shared" si="94"/>
        <v/>
      </c>
      <c r="FA46" s="73" t="str">
        <f t="shared" si="94"/>
        <v/>
      </c>
      <c r="FB46" s="73" t="str">
        <f t="shared" si="94"/>
        <v/>
      </c>
      <c r="FC46" s="73" t="str">
        <f t="shared" si="94"/>
        <v/>
      </c>
      <c r="FD46" s="73" t="str">
        <f t="shared" si="94"/>
        <v/>
      </c>
      <c r="FE46" s="73" t="str">
        <f t="shared" si="94"/>
        <v/>
      </c>
      <c r="FF46" s="73" t="str">
        <f t="shared" si="94"/>
        <v/>
      </c>
      <c r="FG46" s="73" t="str">
        <f t="shared" si="94"/>
        <v/>
      </c>
      <c r="FH46" s="73" t="str">
        <f t="shared" si="94"/>
        <v/>
      </c>
      <c r="FI46" s="73" t="str">
        <f t="shared" si="94"/>
        <v/>
      </c>
      <c r="FJ46" s="73" t="str">
        <f t="shared" si="94"/>
        <v/>
      </c>
      <c r="FK46" s="73" t="str">
        <f t="shared" si="94"/>
        <v/>
      </c>
      <c r="FL46" s="73" t="str">
        <f t="shared" si="94"/>
        <v/>
      </c>
      <c r="FM46" s="73" t="str">
        <f t="shared" si="94"/>
        <v/>
      </c>
      <c r="FN46" s="73" t="str">
        <f t="shared" si="94"/>
        <v/>
      </c>
      <c r="FO46" s="73" t="str">
        <f t="shared" si="94"/>
        <v/>
      </c>
      <c r="FP46" s="73" t="str">
        <f t="shared" si="94"/>
        <v/>
      </c>
      <c r="FQ46" s="73" t="str">
        <f t="shared" si="94"/>
        <v/>
      </c>
      <c r="FR46" s="73" t="str">
        <f t="shared" si="94"/>
        <v/>
      </c>
      <c r="FS46" s="73" t="str">
        <f t="shared" si="94"/>
        <v/>
      </c>
      <c r="FT46" s="73" t="str">
        <f t="shared" si="94"/>
        <v/>
      </c>
      <c r="FU46" s="73" t="str">
        <f t="shared" si="94"/>
        <v/>
      </c>
      <c r="FV46" s="73" t="str">
        <f t="shared" si="94"/>
        <v/>
      </c>
      <c r="FW46" s="73" t="str">
        <f t="shared" si="94"/>
        <v/>
      </c>
      <c r="FX46" s="73" t="str">
        <f t="shared" si="94"/>
        <v/>
      </c>
      <c r="FY46" s="73" t="str">
        <f t="shared" si="94"/>
        <v/>
      </c>
      <c r="FZ46" s="73" t="str">
        <f t="shared" si="94"/>
        <v/>
      </c>
      <c r="GA46" s="73" t="str">
        <f t="shared" si="94"/>
        <v/>
      </c>
      <c r="GB46" s="73" t="str">
        <f t="shared" si="94"/>
        <v/>
      </c>
      <c r="GC46" s="73" t="str">
        <f t="shared" si="94"/>
        <v/>
      </c>
      <c r="GD46" s="73" t="str">
        <f t="shared" si="94"/>
        <v/>
      </c>
      <c r="GE46" s="73" t="str">
        <f t="shared" si="94"/>
        <v/>
      </c>
      <c r="GF46" s="73" t="str">
        <f t="shared" si="94"/>
        <v/>
      </c>
      <c r="GG46" s="73" t="str">
        <f t="shared" si="94"/>
        <v/>
      </c>
      <c r="GH46" s="73" t="str">
        <f t="shared" si="94"/>
        <v/>
      </c>
      <c r="GI46" s="73" t="str">
        <f t="shared" si="94"/>
        <v/>
      </c>
      <c r="GJ46" s="73" t="str">
        <f t="shared" si="94"/>
        <v/>
      </c>
      <c r="GK46" s="73" t="str">
        <f t="shared" si="94"/>
        <v/>
      </c>
      <c r="GL46" s="73" t="str">
        <f t="shared" si="94"/>
        <v/>
      </c>
      <c r="GM46" s="73" t="str">
        <f t="shared" si="94"/>
        <v/>
      </c>
      <c r="GN46" s="73" t="str">
        <f t="shared" si="94"/>
        <v/>
      </c>
      <c r="GO46" s="73" t="str">
        <f t="shared" si="94"/>
        <v/>
      </c>
      <c r="GP46" s="73" t="str">
        <f t="shared" ref="GP46:JA46" si="95">IFERROR((GP32+GP38)/GP30,"")</f>
        <v/>
      </c>
      <c r="GQ46" s="73" t="str">
        <f t="shared" si="95"/>
        <v/>
      </c>
      <c r="GR46" s="73" t="str">
        <f t="shared" si="95"/>
        <v/>
      </c>
      <c r="GS46" s="73" t="str">
        <f t="shared" si="95"/>
        <v/>
      </c>
      <c r="GT46" s="73" t="str">
        <f t="shared" si="95"/>
        <v/>
      </c>
      <c r="GU46" s="73" t="str">
        <f t="shared" si="95"/>
        <v/>
      </c>
      <c r="GV46" s="73" t="str">
        <f t="shared" si="95"/>
        <v/>
      </c>
      <c r="GW46" s="73" t="str">
        <f t="shared" si="95"/>
        <v/>
      </c>
      <c r="GX46" s="73" t="str">
        <f t="shared" si="95"/>
        <v/>
      </c>
      <c r="GY46" s="73" t="str">
        <f t="shared" si="95"/>
        <v/>
      </c>
      <c r="GZ46" s="73" t="str">
        <f t="shared" si="95"/>
        <v/>
      </c>
      <c r="HA46" s="73" t="str">
        <f t="shared" si="95"/>
        <v/>
      </c>
      <c r="HB46" s="73" t="str">
        <f t="shared" si="95"/>
        <v/>
      </c>
      <c r="HC46" s="73" t="str">
        <f t="shared" si="95"/>
        <v/>
      </c>
      <c r="HD46" s="73" t="str">
        <f t="shared" si="95"/>
        <v/>
      </c>
      <c r="HE46" s="73" t="str">
        <f t="shared" si="95"/>
        <v/>
      </c>
      <c r="HF46" s="73" t="str">
        <f t="shared" si="95"/>
        <v/>
      </c>
      <c r="HG46" s="73" t="str">
        <f t="shared" si="95"/>
        <v/>
      </c>
      <c r="HH46" s="73" t="str">
        <f t="shared" si="95"/>
        <v/>
      </c>
      <c r="HI46" s="73" t="str">
        <f t="shared" si="95"/>
        <v/>
      </c>
      <c r="HJ46" s="73" t="str">
        <f t="shared" si="95"/>
        <v/>
      </c>
      <c r="HK46" s="73" t="str">
        <f t="shared" si="95"/>
        <v/>
      </c>
      <c r="HL46" s="73" t="str">
        <f t="shared" si="95"/>
        <v/>
      </c>
      <c r="HM46" s="73" t="str">
        <f t="shared" si="95"/>
        <v/>
      </c>
      <c r="HN46" s="73" t="str">
        <f t="shared" si="95"/>
        <v/>
      </c>
      <c r="HO46" s="73" t="str">
        <f t="shared" si="95"/>
        <v/>
      </c>
      <c r="HP46" s="73" t="str">
        <f t="shared" si="95"/>
        <v/>
      </c>
      <c r="HQ46" s="73" t="str">
        <f t="shared" si="95"/>
        <v/>
      </c>
      <c r="HR46" s="73" t="str">
        <f t="shared" si="95"/>
        <v/>
      </c>
      <c r="HS46" s="73" t="str">
        <f t="shared" si="95"/>
        <v/>
      </c>
      <c r="HT46" s="73" t="str">
        <f t="shared" si="95"/>
        <v/>
      </c>
      <c r="HU46" s="73" t="str">
        <f t="shared" si="95"/>
        <v/>
      </c>
      <c r="HV46" s="73" t="str">
        <f t="shared" si="95"/>
        <v/>
      </c>
      <c r="HW46" s="73" t="str">
        <f t="shared" si="95"/>
        <v/>
      </c>
      <c r="HX46" s="73" t="str">
        <f t="shared" si="95"/>
        <v/>
      </c>
      <c r="HY46" s="73" t="str">
        <f t="shared" si="95"/>
        <v/>
      </c>
      <c r="HZ46" s="73" t="str">
        <f t="shared" si="95"/>
        <v/>
      </c>
      <c r="IA46" s="73" t="str">
        <f t="shared" si="95"/>
        <v/>
      </c>
      <c r="IB46" s="73" t="str">
        <f t="shared" si="95"/>
        <v/>
      </c>
      <c r="IC46" s="73" t="str">
        <f t="shared" si="95"/>
        <v/>
      </c>
      <c r="ID46" s="73" t="str">
        <f t="shared" si="95"/>
        <v/>
      </c>
      <c r="IE46" s="73" t="str">
        <f t="shared" si="95"/>
        <v/>
      </c>
      <c r="IF46" s="73" t="str">
        <f t="shared" si="95"/>
        <v/>
      </c>
      <c r="IG46" s="73" t="str">
        <f t="shared" si="95"/>
        <v/>
      </c>
      <c r="IH46" s="73" t="str">
        <f t="shared" si="95"/>
        <v/>
      </c>
      <c r="II46" s="73" t="str">
        <f t="shared" si="95"/>
        <v/>
      </c>
      <c r="IJ46" s="73" t="str">
        <f t="shared" si="95"/>
        <v/>
      </c>
      <c r="IK46" s="73" t="str">
        <f t="shared" si="95"/>
        <v/>
      </c>
      <c r="IL46" s="73" t="str">
        <f t="shared" si="95"/>
        <v/>
      </c>
      <c r="IM46" s="73" t="str">
        <f t="shared" si="95"/>
        <v/>
      </c>
      <c r="IN46" s="73" t="str">
        <f t="shared" si="95"/>
        <v/>
      </c>
      <c r="IO46" s="73" t="str">
        <f t="shared" si="95"/>
        <v/>
      </c>
      <c r="IP46" s="73" t="str">
        <f t="shared" si="95"/>
        <v/>
      </c>
      <c r="IQ46" s="73" t="str">
        <f t="shared" si="95"/>
        <v/>
      </c>
      <c r="IR46" s="73" t="str">
        <f t="shared" si="95"/>
        <v/>
      </c>
      <c r="IS46" s="73" t="str">
        <f t="shared" si="95"/>
        <v/>
      </c>
      <c r="IT46" s="73" t="str">
        <f t="shared" si="95"/>
        <v/>
      </c>
      <c r="IU46" s="73" t="str">
        <f t="shared" si="95"/>
        <v/>
      </c>
      <c r="IV46" s="73" t="str">
        <f t="shared" si="95"/>
        <v/>
      </c>
      <c r="IW46" s="73" t="str">
        <f t="shared" si="95"/>
        <v/>
      </c>
      <c r="IX46" s="73" t="str">
        <f t="shared" si="95"/>
        <v/>
      </c>
      <c r="IY46" s="73" t="str">
        <f t="shared" si="95"/>
        <v/>
      </c>
      <c r="IZ46" s="73" t="str">
        <f t="shared" si="95"/>
        <v/>
      </c>
      <c r="JA46" s="73" t="str">
        <f t="shared" si="95"/>
        <v/>
      </c>
      <c r="JB46" s="73" t="str">
        <f t="shared" ref="JB46:LM46" si="96">IFERROR((JB32+JB38)/JB30,"")</f>
        <v/>
      </c>
      <c r="JC46" s="73" t="str">
        <f t="shared" si="96"/>
        <v/>
      </c>
      <c r="JD46" s="73" t="str">
        <f t="shared" si="96"/>
        <v/>
      </c>
      <c r="JE46" s="73" t="str">
        <f t="shared" si="96"/>
        <v/>
      </c>
      <c r="JF46" s="73" t="str">
        <f t="shared" si="96"/>
        <v/>
      </c>
      <c r="JG46" s="73" t="str">
        <f t="shared" si="96"/>
        <v/>
      </c>
      <c r="JH46" s="73" t="str">
        <f t="shared" si="96"/>
        <v/>
      </c>
      <c r="JI46" s="73" t="str">
        <f t="shared" si="96"/>
        <v/>
      </c>
      <c r="JJ46" s="73" t="str">
        <f t="shared" si="96"/>
        <v/>
      </c>
      <c r="JK46" s="73" t="str">
        <f t="shared" si="96"/>
        <v/>
      </c>
      <c r="JL46" s="73" t="str">
        <f t="shared" si="96"/>
        <v/>
      </c>
      <c r="JM46" s="73" t="str">
        <f t="shared" si="96"/>
        <v/>
      </c>
      <c r="JN46" s="73" t="str">
        <f t="shared" si="96"/>
        <v/>
      </c>
      <c r="JO46" s="73" t="str">
        <f t="shared" si="96"/>
        <v/>
      </c>
      <c r="JP46" s="73" t="str">
        <f t="shared" si="96"/>
        <v/>
      </c>
      <c r="JQ46" s="73" t="str">
        <f t="shared" si="96"/>
        <v/>
      </c>
      <c r="JR46" s="73" t="str">
        <f t="shared" si="96"/>
        <v/>
      </c>
      <c r="JS46" s="73" t="str">
        <f t="shared" si="96"/>
        <v/>
      </c>
      <c r="JT46" s="73" t="str">
        <f t="shared" si="96"/>
        <v/>
      </c>
      <c r="JU46" s="73" t="str">
        <f t="shared" si="96"/>
        <v/>
      </c>
      <c r="JV46" s="73" t="str">
        <f t="shared" si="96"/>
        <v/>
      </c>
      <c r="JW46" s="73" t="str">
        <f t="shared" si="96"/>
        <v/>
      </c>
      <c r="JX46" s="73" t="str">
        <f t="shared" si="96"/>
        <v/>
      </c>
      <c r="JY46" s="73" t="str">
        <f t="shared" si="96"/>
        <v/>
      </c>
      <c r="JZ46" s="73" t="str">
        <f t="shared" si="96"/>
        <v/>
      </c>
      <c r="KA46" s="73" t="str">
        <f t="shared" si="96"/>
        <v/>
      </c>
      <c r="KB46" s="73" t="str">
        <f t="shared" si="96"/>
        <v/>
      </c>
      <c r="KC46" s="73" t="str">
        <f t="shared" si="96"/>
        <v/>
      </c>
      <c r="KD46" s="73" t="str">
        <f t="shared" si="96"/>
        <v/>
      </c>
      <c r="KE46" s="73" t="str">
        <f t="shared" si="96"/>
        <v/>
      </c>
      <c r="KF46" s="73" t="str">
        <f t="shared" si="96"/>
        <v/>
      </c>
      <c r="KG46" s="73" t="str">
        <f t="shared" si="96"/>
        <v/>
      </c>
      <c r="KH46" s="73" t="str">
        <f t="shared" si="96"/>
        <v/>
      </c>
      <c r="KI46" s="73" t="str">
        <f t="shared" si="96"/>
        <v/>
      </c>
      <c r="KJ46" s="73" t="str">
        <f t="shared" si="96"/>
        <v/>
      </c>
      <c r="KK46" s="73" t="str">
        <f t="shared" si="96"/>
        <v/>
      </c>
      <c r="KL46" s="73" t="str">
        <f t="shared" si="96"/>
        <v/>
      </c>
      <c r="KM46" s="73" t="str">
        <f t="shared" si="96"/>
        <v/>
      </c>
      <c r="KN46" s="73" t="str">
        <f t="shared" si="96"/>
        <v/>
      </c>
      <c r="KO46" s="73" t="str">
        <f t="shared" si="96"/>
        <v/>
      </c>
      <c r="KP46" s="73" t="str">
        <f t="shared" si="96"/>
        <v/>
      </c>
      <c r="KQ46" s="73" t="str">
        <f t="shared" si="96"/>
        <v/>
      </c>
      <c r="KR46" s="73" t="str">
        <f t="shared" si="96"/>
        <v/>
      </c>
      <c r="KS46" s="73" t="str">
        <f t="shared" si="96"/>
        <v/>
      </c>
      <c r="KT46" s="73" t="str">
        <f t="shared" si="96"/>
        <v/>
      </c>
      <c r="KU46" s="73" t="str">
        <f t="shared" si="96"/>
        <v/>
      </c>
      <c r="KV46" s="73" t="str">
        <f t="shared" si="96"/>
        <v/>
      </c>
      <c r="KW46" s="73" t="str">
        <f t="shared" si="96"/>
        <v/>
      </c>
      <c r="KX46" s="73" t="str">
        <f t="shared" si="96"/>
        <v/>
      </c>
      <c r="KY46" s="73" t="str">
        <f t="shared" si="96"/>
        <v/>
      </c>
      <c r="KZ46" s="73" t="str">
        <f t="shared" si="96"/>
        <v/>
      </c>
      <c r="LA46" s="73" t="str">
        <f t="shared" si="96"/>
        <v/>
      </c>
      <c r="LB46" s="73" t="str">
        <f t="shared" si="96"/>
        <v/>
      </c>
      <c r="LC46" s="73" t="str">
        <f t="shared" si="96"/>
        <v/>
      </c>
      <c r="LD46" s="73" t="str">
        <f t="shared" si="96"/>
        <v/>
      </c>
      <c r="LE46" s="73" t="str">
        <f t="shared" si="96"/>
        <v/>
      </c>
      <c r="LF46" s="73" t="str">
        <f t="shared" si="96"/>
        <v/>
      </c>
      <c r="LG46" s="73" t="str">
        <f t="shared" si="96"/>
        <v/>
      </c>
      <c r="LH46" s="73" t="str">
        <f t="shared" si="96"/>
        <v/>
      </c>
      <c r="LI46" s="73" t="str">
        <f t="shared" si="96"/>
        <v/>
      </c>
      <c r="LJ46" s="73" t="str">
        <f t="shared" si="96"/>
        <v/>
      </c>
      <c r="LK46" s="73" t="str">
        <f t="shared" si="96"/>
        <v/>
      </c>
      <c r="LL46" s="73" t="str">
        <f t="shared" si="96"/>
        <v/>
      </c>
      <c r="LM46" s="73" t="str">
        <f t="shared" si="96"/>
        <v/>
      </c>
      <c r="LN46" s="73" t="str">
        <f t="shared" ref="LN46:ND46" si="97">IFERROR((LN32+LN38)/LN30,"")</f>
        <v/>
      </c>
      <c r="LO46" s="73" t="str">
        <f t="shared" si="97"/>
        <v/>
      </c>
      <c r="LP46" s="73" t="str">
        <f t="shared" si="97"/>
        <v/>
      </c>
      <c r="LQ46" s="73" t="str">
        <f t="shared" si="97"/>
        <v/>
      </c>
      <c r="LR46" s="73" t="str">
        <f t="shared" si="97"/>
        <v/>
      </c>
      <c r="LS46" s="73" t="str">
        <f t="shared" si="97"/>
        <v/>
      </c>
      <c r="LT46" s="73" t="str">
        <f t="shared" si="97"/>
        <v/>
      </c>
      <c r="LU46" s="73" t="str">
        <f t="shared" si="97"/>
        <v/>
      </c>
      <c r="LV46" s="73" t="str">
        <f t="shared" si="97"/>
        <v/>
      </c>
      <c r="LW46" s="73" t="str">
        <f t="shared" si="97"/>
        <v/>
      </c>
      <c r="LX46" s="73" t="str">
        <f t="shared" si="97"/>
        <v/>
      </c>
      <c r="LY46" s="73" t="str">
        <f t="shared" si="97"/>
        <v/>
      </c>
      <c r="LZ46" s="73" t="str">
        <f t="shared" si="97"/>
        <v/>
      </c>
      <c r="MA46" s="73" t="str">
        <f t="shared" si="97"/>
        <v/>
      </c>
      <c r="MB46" s="73" t="str">
        <f t="shared" si="97"/>
        <v/>
      </c>
      <c r="MC46" s="73" t="str">
        <f t="shared" si="97"/>
        <v/>
      </c>
      <c r="MD46" s="73" t="str">
        <f t="shared" si="97"/>
        <v/>
      </c>
      <c r="ME46" s="73" t="str">
        <f t="shared" si="97"/>
        <v/>
      </c>
      <c r="MF46" s="73" t="str">
        <f t="shared" si="97"/>
        <v/>
      </c>
      <c r="MG46" s="73" t="str">
        <f t="shared" si="97"/>
        <v/>
      </c>
      <c r="MH46" s="73" t="str">
        <f t="shared" si="97"/>
        <v/>
      </c>
      <c r="MI46" s="73" t="str">
        <f t="shared" si="97"/>
        <v/>
      </c>
      <c r="MJ46" s="73" t="str">
        <f t="shared" si="97"/>
        <v/>
      </c>
      <c r="MK46" s="73" t="str">
        <f t="shared" si="97"/>
        <v/>
      </c>
      <c r="ML46" s="73" t="str">
        <f t="shared" si="97"/>
        <v/>
      </c>
      <c r="MM46" s="73" t="str">
        <f t="shared" si="97"/>
        <v/>
      </c>
      <c r="MN46" s="73" t="str">
        <f t="shared" si="97"/>
        <v/>
      </c>
      <c r="MO46" s="73" t="str">
        <f t="shared" si="97"/>
        <v/>
      </c>
      <c r="MP46" s="73" t="str">
        <f t="shared" si="97"/>
        <v/>
      </c>
      <c r="MQ46" s="73" t="str">
        <f t="shared" si="97"/>
        <v/>
      </c>
      <c r="MR46" s="73" t="str">
        <f t="shared" si="97"/>
        <v/>
      </c>
      <c r="MS46" s="73" t="str">
        <f t="shared" si="97"/>
        <v/>
      </c>
      <c r="MT46" s="73" t="str">
        <f t="shared" si="97"/>
        <v/>
      </c>
      <c r="MU46" s="73" t="str">
        <f t="shared" si="97"/>
        <v/>
      </c>
      <c r="MV46" s="73" t="str">
        <f t="shared" si="97"/>
        <v/>
      </c>
      <c r="MW46" s="73" t="str">
        <f t="shared" si="97"/>
        <v/>
      </c>
      <c r="MX46" s="73" t="str">
        <f t="shared" si="97"/>
        <v/>
      </c>
      <c r="MY46" s="73" t="str">
        <f t="shared" si="97"/>
        <v/>
      </c>
      <c r="MZ46" s="73" t="str">
        <f t="shared" si="97"/>
        <v/>
      </c>
      <c r="NA46" s="73" t="str">
        <f t="shared" si="97"/>
        <v/>
      </c>
      <c r="NB46" s="73" t="str">
        <f t="shared" si="97"/>
        <v/>
      </c>
      <c r="NC46" s="73" t="str">
        <f t="shared" si="97"/>
        <v/>
      </c>
      <c r="ND46" s="73" t="str">
        <f t="shared" si="97"/>
        <v/>
      </c>
    </row>
    <row r="47" spans="1:368" x14ac:dyDescent="0.35">
      <c r="A47" s="72" t="s">
        <v>13</v>
      </c>
      <c r="D47" s="73"/>
      <c r="E47" s="73" t="str">
        <f>IFERROR(E32/E25,"")</f>
        <v/>
      </c>
      <c r="F47" s="73" t="str">
        <f t="shared" ref="F47:BQ47" si="98">IFERROR(F32/F25,"")</f>
        <v/>
      </c>
      <c r="G47" s="73" t="str">
        <f t="shared" si="98"/>
        <v/>
      </c>
      <c r="H47" s="73" t="str">
        <f t="shared" si="98"/>
        <v/>
      </c>
      <c r="I47" s="73" t="str">
        <f t="shared" si="98"/>
        <v/>
      </c>
      <c r="J47" s="73" t="str">
        <f t="shared" si="98"/>
        <v/>
      </c>
      <c r="K47" s="73" t="str">
        <f t="shared" si="98"/>
        <v/>
      </c>
      <c r="L47" s="73" t="str">
        <f t="shared" si="98"/>
        <v/>
      </c>
      <c r="M47" s="73" t="str">
        <f t="shared" si="98"/>
        <v/>
      </c>
      <c r="N47" s="73" t="str">
        <f t="shared" si="98"/>
        <v/>
      </c>
      <c r="O47" s="73" t="str">
        <f t="shared" si="98"/>
        <v/>
      </c>
      <c r="P47" s="73" t="str">
        <f t="shared" si="98"/>
        <v/>
      </c>
      <c r="Q47" s="73" t="str">
        <f t="shared" si="98"/>
        <v/>
      </c>
      <c r="R47" s="73" t="str">
        <f t="shared" si="98"/>
        <v/>
      </c>
      <c r="S47" s="73" t="str">
        <f t="shared" si="98"/>
        <v/>
      </c>
      <c r="T47" s="73" t="str">
        <f t="shared" si="98"/>
        <v/>
      </c>
      <c r="U47" s="73" t="str">
        <f t="shared" si="98"/>
        <v/>
      </c>
      <c r="V47" s="73" t="str">
        <f t="shared" si="98"/>
        <v/>
      </c>
      <c r="W47" s="73" t="str">
        <f t="shared" si="98"/>
        <v/>
      </c>
      <c r="X47" s="73" t="str">
        <f t="shared" si="98"/>
        <v/>
      </c>
      <c r="Y47" s="73" t="str">
        <f t="shared" si="98"/>
        <v/>
      </c>
      <c r="Z47" s="73" t="str">
        <f t="shared" si="98"/>
        <v/>
      </c>
      <c r="AA47" s="73" t="str">
        <f t="shared" si="98"/>
        <v/>
      </c>
      <c r="AB47" s="73" t="str">
        <f t="shared" si="98"/>
        <v/>
      </c>
      <c r="AC47" s="73" t="str">
        <f t="shared" si="98"/>
        <v/>
      </c>
      <c r="AD47" s="73" t="str">
        <f t="shared" si="98"/>
        <v/>
      </c>
      <c r="AE47" s="73" t="str">
        <f t="shared" si="98"/>
        <v/>
      </c>
      <c r="AF47" s="73" t="str">
        <f t="shared" si="98"/>
        <v/>
      </c>
      <c r="AG47" s="73" t="str">
        <f t="shared" si="98"/>
        <v/>
      </c>
      <c r="AH47" s="73" t="str">
        <f t="shared" si="98"/>
        <v/>
      </c>
      <c r="AI47" s="73" t="str">
        <f t="shared" si="98"/>
        <v/>
      </c>
      <c r="AJ47" s="73" t="str">
        <f t="shared" si="98"/>
        <v/>
      </c>
      <c r="AK47" s="73" t="str">
        <f t="shared" si="98"/>
        <v/>
      </c>
      <c r="AL47" s="73" t="str">
        <f t="shared" si="98"/>
        <v/>
      </c>
      <c r="AM47" s="73" t="str">
        <f t="shared" si="98"/>
        <v/>
      </c>
      <c r="AN47" s="73" t="str">
        <f t="shared" si="98"/>
        <v/>
      </c>
      <c r="AO47" s="73" t="str">
        <f t="shared" si="98"/>
        <v/>
      </c>
      <c r="AP47" s="73" t="str">
        <f t="shared" si="98"/>
        <v/>
      </c>
      <c r="AQ47" s="73" t="str">
        <f t="shared" si="98"/>
        <v/>
      </c>
      <c r="AR47" s="73" t="str">
        <f t="shared" si="98"/>
        <v/>
      </c>
      <c r="AS47" s="73" t="str">
        <f t="shared" si="98"/>
        <v/>
      </c>
      <c r="AT47" s="73" t="str">
        <f t="shared" si="98"/>
        <v/>
      </c>
      <c r="AU47" s="73" t="str">
        <f t="shared" si="98"/>
        <v/>
      </c>
      <c r="AV47" s="73" t="str">
        <f t="shared" si="98"/>
        <v/>
      </c>
      <c r="AW47" s="73" t="str">
        <f t="shared" si="98"/>
        <v/>
      </c>
      <c r="AX47" s="73" t="str">
        <f t="shared" si="98"/>
        <v/>
      </c>
      <c r="AY47" s="73" t="str">
        <f t="shared" si="98"/>
        <v/>
      </c>
      <c r="AZ47" s="73" t="str">
        <f t="shared" si="98"/>
        <v/>
      </c>
      <c r="BA47" s="73" t="str">
        <f t="shared" si="98"/>
        <v/>
      </c>
      <c r="BB47" s="73" t="str">
        <f t="shared" si="98"/>
        <v/>
      </c>
      <c r="BC47" s="73" t="str">
        <f t="shared" si="98"/>
        <v/>
      </c>
      <c r="BD47" s="73" t="str">
        <f t="shared" si="98"/>
        <v/>
      </c>
      <c r="BE47" s="73" t="str">
        <f t="shared" si="98"/>
        <v/>
      </c>
      <c r="BF47" s="73" t="str">
        <f t="shared" si="98"/>
        <v/>
      </c>
      <c r="BG47" s="73" t="str">
        <f t="shared" si="98"/>
        <v/>
      </c>
      <c r="BH47" s="73" t="str">
        <f t="shared" si="98"/>
        <v/>
      </c>
      <c r="BI47" s="73" t="str">
        <f t="shared" si="98"/>
        <v/>
      </c>
      <c r="BJ47" s="73" t="str">
        <f t="shared" si="98"/>
        <v/>
      </c>
      <c r="BK47" s="73" t="str">
        <f t="shared" si="98"/>
        <v/>
      </c>
      <c r="BL47" s="73" t="str">
        <f t="shared" si="98"/>
        <v/>
      </c>
      <c r="BM47" s="73" t="str">
        <f t="shared" si="98"/>
        <v/>
      </c>
      <c r="BN47" s="73" t="str">
        <f t="shared" si="98"/>
        <v/>
      </c>
      <c r="BO47" s="73" t="str">
        <f t="shared" si="98"/>
        <v/>
      </c>
      <c r="BP47" s="73" t="str">
        <f t="shared" si="98"/>
        <v/>
      </c>
      <c r="BQ47" s="73" t="str">
        <f t="shared" si="98"/>
        <v/>
      </c>
      <c r="BR47" s="73" t="str">
        <f t="shared" ref="BR47:EC47" si="99">IFERROR(BR32/BR25,"")</f>
        <v/>
      </c>
      <c r="BS47" s="73" t="str">
        <f t="shared" si="99"/>
        <v/>
      </c>
      <c r="BT47" s="73" t="str">
        <f t="shared" si="99"/>
        <v/>
      </c>
      <c r="BU47" s="73" t="str">
        <f t="shared" si="99"/>
        <v/>
      </c>
      <c r="BV47" s="73" t="str">
        <f t="shared" si="99"/>
        <v/>
      </c>
      <c r="BW47" s="73" t="str">
        <f t="shared" si="99"/>
        <v/>
      </c>
      <c r="BX47" s="73" t="str">
        <f t="shared" si="99"/>
        <v/>
      </c>
      <c r="BY47" s="73" t="str">
        <f t="shared" si="99"/>
        <v/>
      </c>
      <c r="BZ47" s="73" t="str">
        <f t="shared" si="99"/>
        <v/>
      </c>
      <c r="CA47" s="73" t="str">
        <f t="shared" si="99"/>
        <v/>
      </c>
      <c r="CB47" s="73" t="str">
        <f t="shared" si="99"/>
        <v/>
      </c>
      <c r="CC47" s="73" t="str">
        <f t="shared" si="99"/>
        <v/>
      </c>
      <c r="CD47" s="73" t="str">
        <f t="shared" si="99"/>
        <v/>
      </c>
      <c r="CE47" s="73" t="str">
        <f t="shared" si="99"/>
        <v/>
      </c>
      <c r="CF47" s="73" t="str">
        <f t="shared" si="99"/>
        <v/>
      </c>
      <c r="CG47" s="73" t="str">
        <f t="shared" si="99"/>
        <v/>
      </c>
      <c r="CH47" s="73" t="str">
        <f t="shared" si="99"/>
        <v/>
      </c>
      <c r="CI47" s="73" t="str">
        <f t="shared" si="99"/>
        <v/>
      </c>
      <c r="CJ47" s="73" t="str">
        <f t="shared" si="99"/>
        <v/>
      </c>
      <c r="CK47" s="73" t="str">
        <f t="shared" si="99"/>
        <v/>
      </c>
      <c r="CL47" s="73" t="str">
        <f t="shared" si="99"/>
        <v/>
      </c>
      <c r="CM47" s="73" t="str">
        <f t="shared" si="99"/>
        <v/>
      </c>
      <c r="CN47" s="73" t="str">
        <f t="shared" si="99"/>
        <v/>
      </c>
      <c r="CO47" s="73" t="str">
        <f t="shared" si="99"/>
        <v/>
      </c>
      <c r="CP47" s="73" t="str">
        <f t="shared" si="99"/>
        <v/>
      </c>
      <c r="CQ47" s="73" t="str">
        <f t="shared" si="99"/>
        <v/>
      </c>
      <c r="CR47" s="73" t="str">
        <f t="shared" si="99"/>
        <v/>
      </c>
      <c r="CS47" s="73" t="str">
        <f t="shared" si="99"/>
        <v/>
      </c>
      <c r="CT47" s="73" t="str">
        <f t="shared" si="99"/>
        <v/>
      </c>
      <c r="CU47" s="73" t="str">
        <f t="shared" si="99"/>
        <v/>
      </c>
      <c r="CV47" s="73" t="str">
        <f t="shared" si="99"/>
        <v/>
      </c>
      <c r="CW47" s="73" t="str">
        <f t="shared" si="99"/>
        <v/>
      </c>
      <c r="CX47" s="73" t="str">
        <f t="shared" si="99"/>
        <v/>
      </c>
      <c r="CY47" s="73" t="str">
        <f t="shared" si="99"/>
        <v/>
      </c>
      <c r="CZ47" s="73" t="str">
        <f t="shared" si="99"/>
        <v/>
      </c>
      <c r="DA47" s="73" t="str">
        <f t="shared" si="99"/>
        <v/>
      </c>
      <c r="DB47" s="73" t="str">
        <f t="shared" si="99"/>
        <v/>
      </c>
      <c r="DC47" s="73" t="str">
        <f t="shared" si="99"/>
        <v/>
      </c>
      <c r="DD47" s="73" t="str">
        <f t="shared" si="99"/>
        <v/>
      </c>
      <c r="DE47" s="73" t="str">
        <f t="shared" si="99"/>
        <v/>
      </c>
      <c r="DF47" s="73" t="str">
        <f t="shared" si="99"/>
        <v/>
      </c>
      <c r="DG47" s="73" t="str">
        <f t="shared" si="99"/>
        <v/>
      </c>
      <c r="DH47" s="73" t="str">
        <f t="shared" si="99"/>
        <v/>
      </c>
      <c r="DI47" s="73" t="str">
        <f t="shared" si="99"/>
        <v/>
      </c>
      <c r="DJ47" s="73" t="str">
        <f t="shared" si="99"/>
        <v/>
      </c>
      <c r="DK47" s="73" t="str">
        <f t="shared" si="99"/>
        <v/>
      </c>
      <c r="DL47" s="73" t="str">
        <f t="shared" si="99"/>
        <v/>
      </c>
      <c r="DM47" s="73" t="str">
        <f t="shared" si="99"/>
        <v/>
      </c>
      <c r="DN47" s="73" t="str">
        <f t="shared" si="99"/>
        <v/>
      </c>
      <c r="DO47" s="73" t="str">
        <f t="shared" si="99"/>
        <v/>
      </c>
      <c r="DP47" s="73" t="str">
        <f t="shared" si="99"/>
        <v/>
      </c>
      <c r="DQ47" s="73" t="str">
        <f t="shared" si="99"/>
        <v/>
      </c>
      <c r="DR47" s="73" t="str">
        <f t="shared" si="99"/>
        <v/>
      </c>
      <c r="DS47" s="73" t="str">
        <f t="shared" si="99"/>
        <v/>
      </c>
      <c r="DT47" s="73" t="str">
        <f t="shared" si="99"/>
        <v/>
      </c>
      <c r="DU47" s="73" t="str">
        <f t="shared" si="99"/>
        <v/>
      </c>
      <c r="DV47" s="73" t="str">
        <f t="shared" si="99"/>
        <v/>
      </c>
      <c r="DW47" s="73" t="str">
        <f t="shared" si="99"/>
        <v/>
      </c>
      <c r="DX47" s="73" t="str">
        <f t="shared" si="99"/>
        <v/>
      </c>
      <c r="DY47" s="73" t="str">
        <f t="shared" si="99"/>
        <v/>
      </c>
      <c r="DZ47" s="73" t="str">
        <f t="shared" si="99"/>
        <v/>
      </c>
      <c r="EA47" s="73" t="str">
        <f t="shared" si="99"/>
        <v/>
      </c>
      <c r="EB47" s="73" t="str">
        <f t="shared" si="99"/>
        <v/>
      </c>
      <c r="EC47" s="73" t="str">
        <f t="shared" si="99"/>
        <v/>
      </c>
      <c r="ED47" s="73" t="str">
        <f t="shared" ref="ED47:GO47" si="100">IFERROR(ED32/ED25,"")</f>
        <v/>
      </c>
      <c r="EE47" s="73" t="str">
        <f t="shared" si="100"/>
        <v/>
      </c>
      <c r="EF47" s="73" t="str">
        <f t="shared" si="100"/>
        <v/>
      </c>
      <c r="EG47" s="73" t="str">
        <f t="shared" si="100"/>
        <v/>
      </c>
      <c r="EH47" s="73" t="str">
        <f t="shared" si="100"/>
        <v/>
      </c>
      <c r="EI47" s="73" t="str">
        <f t="shared" si="100"/>
        <v/>
      </c>
      <c r="EJ47" s="73" t="str">
        <f t="shared" si="100"/>
        <v/>
      </c>
      <c r="EK47" s="73" t="str">
        <f t="shared" si="100"/>
        <v/>
      </c>
      <c r="EL47" s="73" t="str">
        <f t="shared" si="100"/>
        <v/>
      </c>
      <c r="EM47" s="73" t="str">
        <f t="shared" si="100"/>
        <v/>
      </c>
      <c r="EN47" s="73" t="str">
        <f t="shared" si="100"/>
        <v/>
      </c>
      <c r="EO47" s="73" t="str">
        <f t="shared" si="100"/>
        <v/>
      </c>
      <c r="EP47" s="73" t="str">
        <f t="shared" si="100"/>
        <v/>
      </c>
      <c r="EQ47" s="73" t="str">
        <f t="shared" si="100"/>
        <v/>
      </c>
      <c r="ER47" s="73" t="str">
        <f t="shared" si="100"/>
        <v/>
      </c>
      <c r="ES47" s="73" t="str">
        <f t="shared" si="100"/>
        <v/>
      </c>
      <c r="ET47" s="73" t="str">
        <f t="shared" si="100"/>
        <v/>
      </c>
      <c r="EU47" s="73" t="str">
        <f t="shared" si="100"/>
        <v/>
      </c>
      <c r="EV47" s="73" t="str">
        <f t="shared" si="100"/>
        <v/>
      </c>
      <c r="EW47" s="73" t="str">
        <f t="shared" si="100"/>
        <v/>
      </c>
      <c r="EX47" s="73" t="str">
        <f t="shared" si="100"/>
        <v/>
      </c>
      <c r="EY47" s="73" t="str">
        <f t="shared" si="100"/>
        <v/>
      </c>
      <c r="EZ47" s="73" t="str">
        <f t="shared" si="100"/>
        <v/>
      </c>
      <c r="FA47" s="73" t="str">
        <f t="shared" si="100"/>
        <v/>
      </c>
      <c r="FB47" s="73" t="str">
        <f t="shared" si="100"/>
        <v/>
      </c>
      <c r="FC47" s="73" t="str">
        <f t="shared" si="100"/>
        <v/>
      </c>
      <c r="FD47" s="73" t="str">
        <f t="shared" si="100"/>
        <v/>
      </c>
      <c r="FE47" s="73" t="str">
        <f t="shared" si="100"/>
        <v/>
      </c>
      <c r="FF47" s="73" t="str">
        <f t="shared" si="100"/>
        <v/>
      </c>
      <c r="FG47" s="73" t="str">
        <f t="shared" si="100"/>
        <v/>
      </c>
      <c r="FH47" s="73" t="str">
        <f t="shared" si="100"/>
        <v/>
      </c>
      <c r="FI47" s="73" t="str">
        <f t="shared" si="100"/>
        <v/>
      </c>
      <c r="FJ47" s="73" t="str">
        <f t="shared" si="100"/>
        <v/>
      </c>
      <c r="FK47" s="73" t="str">
        <f t="shared" si="100"/>
        <v/>
      </c>
      <c r="FL47" s="73" t="str">
        <f t="shared" si="100"/>
        <v/>
      </c>
      <c r="FM47" s="73" t="str">
        <f t="shared" si="100"/>
        <v/>
      </c>
      <c r="FN47" s="73" t="str">
        <f t="shared" si="100"/>
        <v/>
      </c>
      <c r="FO47" s="73" t="str">
        <f t="shared" si="100"/>
        <v/>
      </c>
      <c r="FP47" s="73" t="str">
        <f t="shared" si="100"/>
        <v/>
      </c>
      <c r="FQ47" s="73" t="str">
        <f t="shared" si="100"/>
        <v/>
      </c>
      <c r="FR47" s="73" t="str">
        <f t="shared" si="100"/>
        <v/>
      </c>
      <c r="FS47" s="73" t="str">
        <f t="shared" si="100"/>
        <v/>
      </c>
      <c r="FT47" s="73" t="str">
        <f t="shared" si="100"/>
        <v/>
      </c>
      <c r="FU47" s="73" t="str">
        <f t="shared" si="100"/>
        <v/>
      </c>
      <c r="FV47" s="73" t="str">
        <f t="shared" si="100"/>
        <v/>
      </c>
      <c r="FW47" s="73" t="str">
        <f t="shared" si="100"/>
        <v/>
      </c>
      <c r="FX47" s="73" t="str">
        <f t="shared" si="100"/>
        <v/>
      </c>
      <c r="FY47" s="73" t="str">
        <f t="shared" si="100"/>
        <v/>
      </c>
      <c r="FZ47" s="73" t="str">
        <f t="shared" si="100"/>
        <v/>
      </c>
      <c r="GA47" s="73" t="str">
        <f t="shared" si="100"/>
        <v/>
      </c>
      <c r="GB47" s="73" t="str">
        <f t="shared" si="100"/>
        <v/>
      </c>
      <c r="GC47" s="73" t="str">
        <f t="shared" si="100"/>
        <v/>
      </c>
      <c r="GD47" s="73" t="str">
        <f t="shared" si="100"/>
        <v/>
      </c>
      <c r="GE47" s="73" t="str">
        <f t="shared" si="100"/>
        <v/>
      </c>
      <c r="GF47" s="73" t="str">
        <f t="shared" si="100"/>
        <v/>
      </c>
      <c r="GG47" s="73" t="str">
        <f t="shared" si="100"/>
        <v/>
      </c>
      <c r="GH47" s="73" t="str">
        <f t="shared" si="100"/>
        <v/>
      </c>
      <c r="GI47" s="73" t="str">
        <f t="shared" si="100"/>
        <v/>
      </c>
      <c r="GJ47" s="73" t="str">
        <f t="shared" si="100"/>
        <v/>
      </c>
      <c r="GK47" s="73" t="str">
        <f t="shared" si="100"/>
        <v/>
      </c>
      <c r="GL47" s="73" t="str">
        <f t="shared" si="100"/>
        <v/>
      </c>
      <c r="GM47" s="73" t="str">
        <f t="shared" si="100"/>
        <v/>
      </c>
      <c r="GN47" s="73" t="str">
        <f t="shared" si="100"/>
        <v/>
      </c>
      <c r="GO47" s="73" t="str">
        <f t="shared" si="100"/>
        <v/>
      </c>
      <c r="GP47" s="73" t="str">
        <f t="shared" ref="GP47:JA47" si="101">IFERROR(GP32/GP25,"")</f>
        <v/>
      </c>
      <c r="GQ47" s="73" t="str">
        <f t="shared" si="101"/>
        <v/>
      </c>
      <c r="GR47" s="73" t="str">
        <f t="shared" si="101"/>
        <v/>
      </c>
      <c r="GS47" s="73" t="str">
        <f t="shared" si="101"/>
        <v/>
      </c>
      <c r="GT47" s="73" t="str">
        <f t="shared" si="101"/>
        <v/>
      </c>
      <c r="GU47" s="73" t="str">
        <f t="shared" si="101"/>
        <v/>
      </c>
      <c r="GV47" s="73" t="str">
        <f t="shared" si="101"/>
        <v/>
      </c>
      <c r="GW47" s="73" t="str">
        <f t="shared" si="101"/>
        <v/>
      </c>
      <c r="GX47" s="73" t="str">
        <f t="shared" si="101"/>
        <v/>
      </c>
      <c r="GY47" s="73" t="str">
        <f t="shared" si="101"/>
        <v/>
      </c>
      <c r="GZ47" s="73" t="str">
        <f t="shared" si="101"/>
        <v/>
      </c>
      <c r="HA47" s="73" t="str">
        <f t="shared" si="101"/>
        <v/>
      </c>
      <c r="HB47" s="73" t="str">
        <f t="shared" si="101"/>
        <v/>
      </c>
      <c r="HC47" s="73" t="str">
        <f t="shared" si="101"/>
        <v/>
      </c>
      <c r="HD47" s="73" t="str">
        <f t="shared" si="101"/>
        <v/>
      </c>
      <c r="HE47" s="73" t="str">
        <f t="shared" si="101"/>
        <v/>
      </c>
      <c r="HF47" s="73" t="str">
        <f t="shared" si="101"/>
        <v/>
      </c>
      <c r="HG47" s="73" t="str">
        <f t="shared" si="101"/>
        <v/>
      </c>
      <c r="HH47" s="73" t="str">
        <f t="shared" si="101"/>
        <v/>
      </c>
      <c r="HI47" s="73" t="str">
        <f t="shared" si="101"/>
        <v/>
      </c>
      <c r="HJ47" s="73" t="str">
        <f t="shared" si="101"/>
        <v/>
      </c>
      <c r="HK47" s="73" t="str">
        <f t="shared" si="101"/>
        <v/>
      </c>
      <c r="HL47" s="73" t="str">
        <f t="shared" si="101"/>
        <v/>
      </c>
      <c r="HM47" s="73" t="str">
        <f t="shared" si="101"/>
        <v/>
      </c>
      <c r="HN47" s="73" t="str">
        <f t="shared" si="101"/>
        <v/>
      </c>
      <c r="HO47" s="73" t="str">
        <f t="shared" si="101"/>
        <v/>
      </c>
      <c r="HP47" s="73" t="str">
        <f t="shared" si="101"/>
        <v/>
      </c>
      <c r="HQ47" s="73" t="str">
        <f t="shared" si="101"/>
        <v/>
      </c>
      <c r="HR47" s="73" t="str">
        <f t="shared" si="101"/>
        <v/>
      </c>
      <c r="HS47" s="73" t="str">
        <f t="shared" si="101"/>
        <v/>
      </c>
      <c r="HT47" s="73" t="str">
        <f t="shared" si="101"/>
        <v/>
      </c>
      <c r="HU47" s="73" t="str">
        <f t="shared" si="101"/>
        <v/>
      </c>
      <c r="HV47" s="73" t="str">
        <f t="shared" si="101"/>
        <v/>
      </c>
      <c r="HW47" s="73" t="str">
        <f t="shared" si="101"/>
        <v/>
      </c>
      <c r="HX47" s="73" t="str">
        <f t="shared" si="101"/>
        <v/>
      </c>
      <c r="HY47" s="73" t="str">
        <f t="shared" si="101"/>
        <v/>
      </c>
      <c r="HZ47" s="73" t="str">
        <f t="shared" si="101"/>
        <v/>
      </c>
      <c r="IA47" s="73" t="str">
        <f t="shared" si="101"/>
        <v/>
      </c>
      <c r="IB47" s="73" t="str">
        <f t="shared" si="101"/>
        <v/>
      </c>
      <c r="IC47" s="73" t="str">
        <f t="shared" si="101"/>
        <v/>
      </c>
      <c r="ID47" s="73" t="str">
        <f t="shared" si="101"/>
        <v/>
      </c>
      <c r="IE47" s="73" t="str">
        <f t="shared" si="101"/>
        <v/>
      </c>
      <c r="IF47" s="73" t="str">
        <f t="shared" si="101"/>
        <v/>
      </c>
      <c r="IG47" s="73" t="str">
        <f t="shared" si="101"/>
        <v/>
      </c>
      <c r="IH47" s="73" t="str">
        <f t="shared" si="101"/>
        <v/>
      </c>
      <c r="II47" s="73" t="str">
        <f t="shared" si="101"/>
        <v/>
      </c>
      <c r="IJ47" s="73" t="str">
        <f t="shared" si="101"/>
        <v/>
      </c>
      <c r="IK47" s="73" t="str">
        <f t="shared" si="101"/>
        <v/>
      </c>
      <c r="IL47" s="73" t="str">
        <f t="shared" si="101"/>
        <v/>
      </c>
      <c r="IM47" s="73" t="str">
        <f t="shared" si="101"/>
        <v/>
      </c>
      <c r="IN47" s="73" t="str">
        <f t="shared" si="101"/>
        <v/>
      </c>
      <c r="IO47" s="73" t="str">
        <f t="shared" si="101"/>
        <v/>
      </c>
      <c r="IP47" s="73" t="str">
        <f t="shared" si="101"/>
        <v/>
      </c>
      <c r="IQ47" s="73" t="str">
        <f t="shared" si="101"/>
        <v/>
      </c>
      <c r="IR47" s="73" t="str">
        <f t="shared" si="101"/>
        <v/>
      </c>
      <c r="IS47" s="73" t="str">
        <f t="shared" si="101"/>
        <v/>
      </c>
      <c r="IT47" s="73" t="str">
        <f t="shared" si="101"/>
        <v/>
      </c>
      <c r="IU47" s="73" t="str">
        <f t="shared" si="101"/>
        <v/>
      </c>
      <c r="IV47" s="73" t="str">
        <f t="shared" si="101"/>
        <v/>
      </c>
      <c r="IW47" s="73" t="str">
        <f t="shared" si="101"/>
        <v/>
      </c>
      <c r="IX47" s="73" t="str">
        <f t="shared" si="101"/>
        <v/>
      </c>
      <c r="IY47" s="73" t="str">
        <f t="shared" si="101"/>
        <v/>
      </c>
      <c r="IZ47" s="73" t="str">
        <f t="shared" si="101"/>
        <v/>
      </c>
      <c r="JA47" s="73" t="str">
        <f t="shared" si="101"/>
        <v/>
      </c>
      <c r="JB47" s="73" t="str">
        <f t="shared" ref="JB47:LM47" si="102">IFERROR(JB32/JB25,"")</f>
        <v/>
      </c>
      <c r="JC47" s="73" t="str">
        <f t="shared" si="102"/>
        <v/>
      </c>
      <c r="JD47" s="73" t="str">
        <f t="shared" si="102"/>
        <v/>
      </c>
      <c r="JE47" s="73" t="str">
        <f t="shared" si="102"/>
        <v/>
      </c>
      <c r="JF47" s="73" t="str">
        <f t="shared" si="102"/>
        <v/>
      </c>
      <c r="JG47" s="73" t="str">
        <f t="shared" si="102"/>
        <v/>
      </c>
      <c r="JH47" s="73" t="str">
        <f t="shared" si="102"/>
        <v/>
      </c>
      <c r="JI47" s="73" t="str">
        <f t="shared" si="102"/>
        <v/>
      </c>
      <c r="JJ47" s="73" t="str">
        <f t="shared" si="102"/>
        <v/>
      </c>
      <c r="JK47" s="73" t="str">
        <f t="shared" si="102"/>
        <v/>
      </c>
      <c r="JL47" s="73" t="str">
        <f t="shared" si="102"/>
        <v/>
      </c>
      <c r="JM47" s="73" t="str">
        <f t="shared" si="102"/>
        <v/>
      </c>
      <c r="JN47" s="73" t="str">
        <f t="shared" si="102"/>
        <v/>
      </c>
      <c r="JO47" s="73" t="str">
        <f t="shared" si="102"/>
        <v/>
      </c>
      <c r="JP47" s="73" t="str">
        <f t="shared" si="102"/>
        <v/>
      </c>
      <c r="JQ47" s="73" t="str">
        <f t="shared" si="102"/>
        <v/>
      </c>
      <c r="JR47" s="73" t="str">
        <f t="shared" si="102"/>
        <v/>
      </c>
      <c r="JS47" s="73" t="str">
        <f t="shared" si="102"/>
        <v/>
      </c>
      <c r="JT47" s="73" t="str">
        <f t="shared" si="102"/>
        <v/>
      </c>
      <c r="JU47" s="73" t="str">
        <f t="shared" si="102"/>
        <v/>
      </c>
      <c r="JV47" s="73" t="str">
        <f t="shared" si="102"/>
        <v/>
      </c>
      <c r="JW47" s="73" t="str">
        <f t="shared" si="102"/>
        <v/>
      </c>
      <c r="JX47" s="73" t="str">
        <f t="shared" si="102"/>
        <v/>
      </c>
      <c r="JY47" s="73" t="str">
        <f t="shared" si="102"/>
        <v/>
      </c>
      <c r="JZ47" s="73" t="str">
        <f t="shared" si="102"/>
        <v/>
      </c>
      <c r="KA47" s="73" t="str">
        <f t="shared" si="102"/>
        <v/>
      </c>
      <c r="KB47" s="73" t="str">
        <f t="shared" si="102"/>
        <v/>
      </c>
      <c r="KC47" s="73" t="str">
        <f t="shared" si="102"/>
        <v/>
      </c>
      <c r="KD47" s="73" t="str">
        <f t="shared" si="102"/>
        <v/>
      </c>
      <c r="KE47" s="73" t="str">
        <f t="shared" si="102"/>
        <v/>
      </c>
      <c r="KF47" s="73" t="str">
        <f t="shared" si="102"/>
        <v/>
      </c>
      <c r="KG47" s="73" t="str">
        <f t="shared" si="102"/>
        <v/>
      </c>
      <c r="KH47" s="73" t="str">
        <f t="shared" si="102"/>
        <v/>
      </c>
      <c r="KI47" s="73" t="str">
        <f t="shared" si="102"/>
        <v/>
      </c>
      <c r="KJ47" s="73" t="str">
        <f t="shared" si="102"/>
        <v/>
      </c>
      <c r="KK47" s="73" t="str">
        <f t="shared" si="102"/>
        <v/>
      </c>
      <c r="KL47" s="73" t="str">
        <f t="shared" si="102"/>
        <v/>
      </c>
      <c r="KM47" s="73" t="str">
        <f t="shared" si="102"/>
        <v/>
      </c>
      <c r="KN47" s="73" t="str">
        <f t="shared" si="102"/>
        <v/>
      </c>
      <c r="KO47" s="73" t="str">
        <f t="shared" si="102"/>
        <v/>
      </c>
      <c r="KP47" s="73" t="str">
        <f t="shared" si="102"/>
        <v/>
      </c>
      <c r="KQ47" s="73" t="str">
        <f t="shared" si="102"/>
        <v/>
      </c>
      <c r="KR47" s="73" t="str">
        <f t="shared" si="102"/>
        <v/>
      </c>
      <c r="KS47" s="73" t="str">
        <f t="shared" si="102"/>
        <v/>
      </c>
      <c r="KT47" s="73" t="str">
        <f t="shared" si="102"/>
        <v/>
      </c>
      <c r="KU47" s="73" t="str">
        <f t="shared" si="102"/>
        <v/>
      </c>
      <c r="KV47" s="73" t="str">
        <f t="shared" si="102"/>
        <v/>
      </c>
      <c r="KW47" s="73" t="str">
        <f t="shared" si="102"/>
        <v/>
      </c>
      <c r="KX47" s="73" t="str">
        <f t="shared" si="102"/>
        <v/>
      </c>
      <c r="KY47" s="73" t="str">
        <f t="shared" si="102"/>
        <v/>
      </c>
      <c r="KZ47" s="73" t="str">
        <f t="shared" si="102"/>
        <v/>
      </c>
      <c r="LA47" s="73" t="str">
        <f t="shared" si="102"/>
        <v/>
      </c>
      <c r="LB47" s="73" t="str">
        <f t="shared" si="102"/>
        <v/>
      </c>
      <c r="LC47" s="73" t="str">
        <f t="shared" si="102"/>
        <v/>
      </c>
      <c r="LD47" s="73" t="str">
        <f t="shared" si="102"/>
        <v/>
      </c>
      <c r="LE47" s="73" t="str">
        <f t="shared" si="102"/>
        <v/>
      </c>
      <c r="LF47" s="73" t="str">
        <f t="shared" si="102"/>
        <v/>
      </c>
      <c r="LG47" s="73" t="str">
        <f t="shared" si="102"/>
        <v/>
      </c>
      <c r="LH47" s="73" t="str">
        <f t="shared" si="102"/>
        <v/>
      </c>
      <c r="LI47" s="73" t="str">
        <f t="shared" si="102"/>
        <v/>
      </c>
      <c r="LJ47" s="73" t="str">
        <f t="shared" si="102"/>
        <v/>
      </c>
      <c r="LK47" s="73" t="str">
        <f t="shared" si="102"/>
        <v/>
      </c>
      <c r="LL47" s="73" t="str">
        <f t="shared" si="102"/>
        <v/>
      </c>
      <c r="LM47" s="73" t="str">
        <f t="shared" si="102"/>
        <v/>
      </c>
      <c r="LN47" s="73" t="str">
        <f t="shared" ref="LN47:ND47" si="103">IFERROR(LN32/LN25,"")</f>
        <v/>
      </c>
      <c r="LO47" s="73" t="str">
        <f t="shared" si="103"/>
        <v/>
      </c>
      <c r="LP47" s="73" t="str">
        <f t="shared" si="103"/>
        <v/>
      </c>
      <c r="LQ47" s="73" t="str">
        <f t="shared" si="103"/>
        <v/>
      </c>
      <c r="LR47" s="73" t="str">
        <f t="shared" si="103"/>
        <v/>
      </c>
      <c r="LS47" s="73" t="str">
        <f t="shared" si="103"/>
        <v/>
      </c>
      <c r="LT47" s="73" t="str">
        <f t="shared" si="103"/>
        <v/>
      </c>
      <c r="LU47" s="73" t="str">
        <f t="shared" si="103"/>
        <v/>
      </c>
      <c r="LV47" s="73" t="str">
        <f t="shared" si="103"/>
        <v/>
      </c>
      <c r="LW47" s="73" t="str">
        <f t="shared" si="103"/>
        <v/>
      </c>
      <c r="LX47" s="73" t="str">
        <f t="shared" si="103"/>
        <v/>
      </c>
      <c r="LY47" s="73" t="str">
        <f t="shared" si="103"/>
        <v/>
      </c>
      <c r="LZ47" s="73" t="str">
        <f t="shared" si="103"/>
        <v/>
      </c>
      <c r="MA47" s="73" t="str">
        <f t="shared" si="103"/>
        <v/>
      </c>
      <c r="MB47" s="73" t="str">
        <f t="shared" si="103"/>
        <v/>
      </c>
      <c r="MC47" s="73" t="str">
        <f t="shared" si="103"/>
        <v/>
      </c>
      <c r="MD47" s="73" t="str">
        <f t="shared" si="103"/>
        <v/>
      </c>
      <c r="ME47" s="73" t="str">
        <f t="shared" si="103"/>
        <v/>
      </c>
      <c r="MF47" s="73" t="str">
        <f t="shared" si="103"/>
        <v/>
      </c>
      <c r="MG47" s="73" t="str">
        <f t="shared" si="103"/>
        <v/>
      </c>
      <c r="MH47" s="73" t="str">
        <f t="shared" si="103"/>
        <v/>
      </c>
      <c r="MI47" s="73" t="str">
        <f t="shared" si="103"/>
        <v/>
      </c>
      <c r="MJ47" s="73" t="str">
        <f t="shared" si="103"/>
        <v/>
      </c>
      <c r="MK47" s="73" t="str">
        <f t="shared" si="103"/>
        <v/>
      </c>
      <c r="ML47" s="73" t="str">
        <f t="shared" si="103"/>
        <v/>
      </c>
      <c r="MM47" s="73" t="str">
        <f t="shared" si="103"/>
        <v/>
      </c>
      <c r="MN47" s="73" t="str">
        <f t="shared" si="103"/>
        <v/>
      </c>
      <c r="MO47" s="73" t="str">
        <f t="shared" si="103"/>
        <v/>
      </c>
      <c r="MP47" s="73" t="str">
        <f t="shared" si="103"/>
        <v/>
      </c>
      <c r="MQ47" s="73" t="str">
        <f t="shared" si="103"/>
        <v/>
      </c>
      <c r="MR47" s="73" t="str">
        <f t="shared" si="103"/>
        <v/>
      </c>
      <c r="MS47" s="73" t="str">
        <f t="shared" si="103"/>
        <v/>
      </c>
      <c r="MT47" s="73" t="str">
        <f t="shared" si="103"/>
        <v/>
      </c>
      <c r="MU47" s="73" t="str">
        <f t="shared" si="103"/>
        <v/>
      </c>
      <c r="MV47" s="73" t="str">
        <f t="shared" si="103"/>
        <v/>
      </c>
      <c r="MW47" s="73" t="str">
        <f t="shared" si="103"/>
        <v/>
      </c>
      <c r="MX47" s="73" t="str">
        <f t="shared" si="103"/>
        <v/>
      </c>
      <c r="MY47" s="73" t="str">
        <f t="shared" si="103"/>
        <v/>
      </c>
      <c r="MZ47" s="73" t="str">
        <f t="shared" si="103"/>
        <v/>
      </c>
      <c r="NA47" s="73" t="str">
        <f t="shared" si="103"/>
        <v/>
      </c>
      <c r="NB47" s="73" t="str">
        <f t="shared" si="103"/>
        <v/>
      </c>
      <c r="NC47" s="73" t="str">
        <f t="shared" si="103"/>
        <v/>
      </c>
      <c r="ND47" s="73" t="str">
        <f t="shared" si="103"/>
        <v/>
      </c>
    </row>
    <row r="48" spans="1:368" x14ac:dyDescent="0.35">
      <c r="A48" s="72" t="s">
        <v>12</v>
      </c>
      <c r="D48" s="73"/>
      <c r="E48" s="73" t="str">
        <f>IFERROR((E32+E33)/E25,"")</f>
        <v/>
      </c>
      <c r="F48" s="73" t="str">
        <f t="shared" ref="F48:BQ48" si="104">IFERROR((F32+F33)/F25,"")</f>
        <v/>
      </c>
      <c r="G48" s="73" t="str">
        <f t="shared" si="104"/>
        <v/>
      </c>
      <c r="H48" s="73" t="str">
        <f t="shared" si="104"/>
        <v/>
      </c>
      <c r="I48" s="73" t="str">
        <f t="shared" si="104"/>
        <v/>
      </c>
      <c r="J48" s="73" t="str">
        <f t="shared" si="104"/>
        <v/>
      </c>
      <c r="K48" s="73" t="str">
        <f t="shared" si="104"/>
        <v/>
      </c>
      <c r="L48" s="73" t="str">
        <f t="shared" si="104"/>
        <v/>
      </c>
      <c r="M48" s="73" t="str">
        <f t="shared" si="104"/>
        <v/>
      </c>
      <c r="N48" s="73" t="str">
        <f t="shared" si="104"/>
        <v/>
      </c>
      <c r="O48" s="73" t="str">
        <f t="shared" si="104"/>
        <v/>
      </c>
      <c r="P48" s="73" t="str">
        <f t="shared" si="104"/>
        <v/>
      </c>
      <c r="Q48" s="73" t="str">
        <f t="shared" si="104"/>
        <v/>
      </c>
      <c r="R48" s="73" t="str">
        <f t="shared" si="104"/>
        <v/>
      </c>
      <c r="S48" s="73" t="str">
        <f t="shared" si="104"/>
        <v/>
      </c>
      <c r="T48" s="73" t="str">
        <f t="shared" si="104"/>
        <v/>
      </c>
      <c r="U48" s="73" t="str">
        <f t="shared" si="104"/>
        <v/>
      </c>
      <c r="V48" s="73" t="str">
        <f t="shared" si="104"/>
        <v/>
      </c>
      <c r="W48" s="73" t="str">
        <f t="shared" si="104"/>
        <v/>
      </c>
      <c r="X48" s="73" t="str">
        <f t="shared" si="104"/>
        <v/>
      </c>
      <c r="Y48" s="73" t="str">
        <f t="shared" si="104"/>
        <v/>
      </c>
      <c r="Z48" s="73" t="str">
        <f t="shared" si="104"/>
        <v/>
      </c>
      <c r="AA48" s="73" t="str">
        <f t="shared" si="104"/>
        <v/>
      </c>
      <c r="AB48" s="73" t="str">
        <f t="shared" si="104"/>
        <v/>
      </c>
      <c r="AC48" s="73" t="str">
        <f t="shared" si="104"/>
        <v/>
      </c>
      <c r="AD48" s="73" t="str">
        <f t="shared" si="104"/>
        <v/>
      </c>
      <c r="AE48" s="73" t="str">
        <f t="shared" si="104"/>
        <v/>
      </c>
      <c r="AF48" s="73" t="str">
        <f t="shared" si="104"/>
        <v/>
      </c>
      <c r="AG48" s="73" t="str">
        <f t="shared" si="104"/>
        <v/>
      </c>
      <c r="AH48" s="73" t="str">
        <f t="shared" si="104"/>
        <v/>
      </c>
      <c r="AI48" s="73" t="str">
        <f t="shared" si="104"/>
        <v/>
      </c>
      <c r="AJ48" s="73" t="str">
        <f t="shared" si="104"/>
        <v/>
      </c>
      <c r="AK48" s="73" t="str">
        <f t="shared" si="104"/>
        <v/>
      </c>
      <c r="AL48" s="73" t="str">
        <f t="shared" si="104"/>
        <v/>
      </c>
      <c r="AM48" s="73" t="str">
        <f t="shared" si="104"/>
        <v/>
      </c>
      <c r="AN48" s="73" t="str">
        <f t="shared" si="104"/>
        <v/>
      </c>
      <c r="AO48" s="73" t="str">
        <f t="shared" si="104"/>
        <v/>
      </c>
      <c r="AP48" s="73" t="str">
        <f t="shared" si="104"/>
        <v/>
      </c>
      <c r="AQ48" s="73" t="str">
        <f t="shared" si="104"/>
        <v/>
      </c>
      <c r="AR48" s="73" t="str">
        <f t="shared" si="104"/>
        <v/>
      </c>
      <c r="AS48" s="73" t="str">
        <f t="shared" si="104"/>
        <v/>
      </c>
      <c r="AT48" s="73" t="str">
        <f t="shared" si="104"/>
        <v/>
      </c>
      <c r="AU48" s="73" t="str">
        <f t="shared" si="104"/>
        <v/>
      </c>
      <c r="AV48" s="73" t="str">
        <f t="shared" si="104"/>
        <v/>
      </c>
      <c r="AW48" s="73" t="str">
        <f t="shared" si="104"/>
        <v/>
      </c>
      <c r="AX48" s="73" t="str">
        <f t="shared" si="104"/>
        <v/>
      </c>
      <c r="AY48" s="73" t="str">
        <f t="shared" si="104"/>
        <v/>
      </c>
      <c r="AZ48" s="73" t="str">
        <f t="shared" si="104"/>
        <v/>
      </c>
      <c r="BA48" s="73" t="str">
        <f t="shared" si="104"/>
        <v/>
      </c>
      <c r="BB48" s="73" t="str">
        <f t="shared" si="104"/>
        <v/>
      </c>
      <c r="BC48" s="73" t="str">
        <f t="shared" si="104"/>
        <v/>
      </c>
      <c r="BD48" s="73" t="str">
        <f t="shared" si="104"/>
        <v/>
      </c>
      <c r="BE48" s="73" t="str">
        <f t="shared" si="104"/>
        <v/>
      </c>
      <c r="BF48" s="73" t="str">
        <f t="shared" si="104"/>
        <v/>
      </c>
      <c r="BG48" s="73" t="str">
        <f t="shared" si="104"/>
        <v/>
      </c>
      <c r="BH48" s="73" t="str">
        <f t="shared" si="104"/>
        <v/>
      </c>
      <c r="BI48" s="73" t="str">
        <f t="shared" si="104"/>
        <v/>
      </c>
      <c r="BJ48" s="73" t="str">
        <f t="shared" si="104"/>
        <v/>
      </c>
      <c r="BK48" s="73" t="str">
        <f t="shared" si="104"/>
        <v/>
      </c>
      <c r="BL48" s="73" t="str">
        <f t="shared" si="104"/>
        <v/>
      </c>
      <c r="BM48" s="73" t="str">
        <f t="shared" si="104"/>
        <v/>
      </c>
      <c r="BN48" s="73" t="str">
        <f t="shared" si="104"/>
        <v/>
      </c>
      <c r="BO48" s="73" t="str">
        <f t="shared" si="104"/>
        <v/>
      </c>
      <c r="BP48" s="73" t="str">
        <f t="shared" si="104"/>
        <v/>
      </c>
      <c r="BQ48" s="73" t="str">
        <f t="shared" si="104"/>
        <v/>
      </c>
      <c r="BR48" s="73" t="str">
        <f t="shared" ref="BR48:EC48" si="105">IFERROR((BR32+BR33)/BR25,"")</f>
        <v/>
      </c>
      <c r="BS48" s="73" t="str">
        <f t="shared" si="105"/>
        <v/>
      </c>
      <c r="BT48" s="73" t="str">
        <f t="shared" si="105"/>
        <v/>
      </c>
      <c r="BU48" s="73" t="str">
        <f t="shared" si="105"/>
        <v/>
      </c>
      <c r="BV48" s="73" t="str">
        <f t="shared" si="105"/>
        <v/>
      </c>
      <c r="BW48" s="73" t="str">
        <f t="shared" si="105"/>
        <v/>
      </c>
      <c r="BX48" s="73" t="str">
        <f t="shared" si="105"/>
        <v/>
      </c>
      <c r="BY48" s="73" t="str">
        <f t="shared" si="105"/>
        <v/>
      </c>
      <c r="BZ48" s="73" t="str">
        <f t="shared" si="105"/>
        <v/>
      </c>
      <c r="CA48" s="73" t="str">
        <f t="shared" si="105"/>
        <v/>
      </c>
      <c r="CB48" s="73" t="str">
        <f t="shared" si="105"/>
        <v/>
      </c>
      <c r="CC48" s="73" t="str">
        <f t="shared" si="105"/>
        <v/>
      </c>
      <c r="CD48" s="73" t="str">
        <f t="shared" si="105"/>
        <v/>
      </c>
      <c r="CE48" s="73" t="str">
        <f t="shared" si="105"/>
        <v/>
      </c>
      <c r="CF48" s="73" t="str">
        <f t="shared" si="105"/>
        <v/>
      </c>
      <c r="CG48" s="73" t="str">
        <f t="shared" si="105"/>
        <v/>
      </c>
      <c r="CH48" s="73" t="str">
        <f t="shared" si="105"/>
        <v/>
      </c>
      <c r="CI48" s="73" t="str">
        <f t="shared" si="105"/>
        <v/>
      </c>
      <c r="CJ48" s="73" t="str">
        <f t="shared" si="105"/>
        <v/>
      </c>
      <c r="CK48" s="73" t="str">
        <f t="shared" si="105"/>
        <v/>
      </c>
      <c r="CL48" s="73" t="str">
        <f t="shared" si="105"/>
        <v/>
      </c>
      <c r="CM48" s="73" t="str">
        <f t="shared" si="105"/>
        <v/>
      </c>
      <c r="CN48" s="73" t="str">
        <f t="shared" si="105"/>
        <v/>
      </c>
      <c r="CO48" s="73" t="str">
        <f t="shared" si="105"/>
        <v/>
      </c>
      <c r="CP48" s="73" t="str">
        <f t="shared" si="105"/>
        <v/>
      </c>
      <c r="CQ48" s="73" t="str">
        <f t="shared" si="105"/>
        <v/>
      </c>
      <c r="CR48" s="73" t="str">
        <f t="shared" si="105"/>
        <v/>
      </c>
      <c r="CS48" s="73" t="str">
        <f t="shared" si="105"/>
        <v/>
      </c>
      <c r="CT48" s="73" t="str">
        <f t="shared" si="105"/>
        <v/>
      </c>
      <c r="CU48" s="73" t="str">
        <f t="shared" si="105"/>
        <v/>
      </c>
      <c r="CV48" s="73" t="str">
        <f t="shared" si="105"/>
        <v/>
      </c>
      <c r="CW48" s="73" t="str">
        <f t="shared" si="105"/>
        <v/>
      </c>
      <c r="CX48" s="73" t="str">
        <f t="shared" si="105"/>
        <v/>
      </c>
      <c r="CY48" s="73" t="str">
        <f t="shared" si="105"/>
        <v/>
      </c>
      <c r="CZ48" s="73" t="str">
        <f t="shared" si="105"/>
        <v/>
      </c>
      <c r="DA48" s="73" t="str">
        <f t="shared" si="105"/>
        <v/>
      </c>
      <c r="DB48" s="73" t="str">
        <f t="shared" si="105"/>
        <v/>
      </c>
      <c r="DC48" s="73" t="str">
        <f t="shared" si="105"/>
        <v/>
      </c>
      <c r="DD48" s="73" t="str">
        <f t="shared" si="105"/>
        <v/>
      </c>
      <c r="DE48" s="73" t="str">
        <f t="shared" si="105"/>
        <v/>
      </c>
      <c r="DF48" s="73" t="str">
        <f t="shared" si="105"/>
        <v/>
      </c>
      <c r="DG48" s="73" t="str">
        <f t="shared" si="105"/>
        <v/>
      </c>
      <c r="DH48" s="73" t="str">
        <f t="shared" si="105"/>
        <v/>
      </c>
      <c r="DI48" s="73" t="str">
        <f t="shared" si="105"/>
        <v/>
      </c>
      <c r="DJ48" s="73" t="str">
        <f t="shared" si="105"/>
        <v/>
      </c>
      <c r="DK48" s="73" t="str">
        <f t="shared" si="105"/>
        <v/>
      </c>
      <c r="DL48" s="73" t="str">
        <f t="shared" si="105"/>
        <v/>
      </c>
      <c r="DM48" s="73" t="str">
        <f t="shared" si="105"/>
        <v/>
      </c>
      <c r="DN48" s="73" t="str">
        <f t="shared" si="105"/>
        <v/>
      </c>
      <c r="DO48" s="73" t="str">
        <f t="shared" si="105"/>
        <v/>
      </c>
      <c r="DP48" s="73" t="str">
        <f t="shared" si="105"/>
        <v/>
      </c>
      <c r="DQ48" s="73" t="str">
        <f t="shared" si="105"/>
        <v/>
      </c>
      <c r="DR48" s="73" t="str">
        <f t="shared" si="105"/>
        <v/>
      </c>
      <c r="DS48" s="73" t="str">
        <f t="shared" si="105"/>
        <v/>
      </c>
      <c r="DT48" s="73" t="str">
        <f t="shared" si="105"/>
        <v/>
      </c>
      <c r="DU48" s="73" t="str">
        <f t="shared" si="105"/>
        <v/>
      </c>
      <c r="DV48" s="73" t="str">
        <f t="shared" si="105"/>
        <v/>
      </c>
      <c r="DW48" s="73" t="str">
        <f t="shared" si="105"/>
        <v/>
      </c>
      <c r="DX48" s="73" t="str">
        <f t="shared" si="105"/>
        <v/>
      </c>
      <c r="DY48" s="73" t="str">
        <f t="shared" si="105"/>
        <v/>
      </c>
      <c r="DZ48" s="73" t="str">
        <f t="shared" si="105"/>
        <v/>
      </c>
      <c r="EA48" s="73" t="str">
        <f t="shared" si="105"/>
        <v/>
      </c>
      <c r="EB48" s="73" t="str">
        <f t="shared" si="105"/>
        <v/>
      </c>
      <c r="EC48" s="73" t="str">
        <f t="shared" si="105"/>
        <v/>
      </c>
      <c r="ED48" s="73" t="str">
        <f t="shared" ref="ED48:GO48" si="106">IFERROR((ED32+ED33)/ED25,"")</f>
        <v/>
      </c>
      <c r="EE48" s="73" t="str">
        <f t="shared" si="106"/>
        <v/>
      </c>
      <c r="EF48" s="73" t="str">
        <f t="shared" si="106"/>
        <v/>
      </c>
      <c r="EG48" s="73" t="str">
        <f t="shared" si="106"/>
        <v/>
      </c>
      <c r="EH48" s="73" t="str">
        <f t="shared" si="106"/>
        <v/>
      </c>
      <c r="EI48" s="73" t="str">
        <f t="shared" si="106"/>
        <v/>
      </c>
      <c r="EJ48" s="73" t="str">
        <f t="shared" si="106"/>
        <v/>
      </c>
      <c r="EK48" s="73" t="str">
        <f t="shared" si="106"/>
        <v/>
      </c>
      <c r="EL48" s="73" t="str">
        <f t="shared" si="106"/>
        <v/>
      </c>
      <c r="EM48" s="73" t="str">
        <f t="shared" si="106"/>
        <v/>
      </c>
      <c r="EN48" s="73" t="str">
        <f t="shared" si="106"/>
        <v/>
      </c>
      <c r="EO48" s="73" t="str">
        <f t="shared" si="106"/>
        <v/>
      </c>
      <c r="EP48" s="73" t="str">
        <f t="shared" si="106"/>
        <v/>
      </c>
      <c r="EQ48" s="73" t="str">
        <f t="shared" si="106"/>
        <v/>
      </c>
      <c r="ER48" s="73" t="str">
        <f t="shared" si="106"/>
        <v/>
      </c>
      <c r="ES48" s="73" t="str">
        <f t="shared" si="106"/>
        <v/>
      </c>
      <c r="ET48" s="73" t="str">
        <f t="shared" si="106"/>
        <v/>
      </c>
      <c r="EU48" s="73" t="str">
        <f t="shared" si="106"/>
        <v/>
      </c>
      <c r="EV48" s="73" t="str">
        <f t="shared" si="106"/>
        <v/>
      </c>
      <c r="EW48" s="73" t="str">
        <f t="shared" si="106"/>
        <v/>
      </c>
      <c r="EX48" s="73" t="str">
        <f t="shared" si="106"/>
        <v/>
      </c>
      <c r="EY48" s="73" t="str">
        <f t="shared" si="106"/>
        <v/>
      </c>
      <c r="EZ48" s="73" t="str">
        <f t="shared" si="106"/>
        <v/>
      </c>
      <c r="FA48" s="73" t="str">
        <f t="shared" si="106"/>
        <v/>
      </c>
      <c r="FB48" s="73" t="str">
        <f t="shared" si="106"/>
        <v/>
      </c>
      <c r="FC48" s="73" t="str">
        <f t="shared" si="106"/>
        <v/>
      </c>
      <c r="FD48" s="73" t="str">
        <f t="shared" si="106"/>
        <v/>
      </c>
      <c r="FE48" s="73" t="str">
        <f t="shared" si="106"/>
        <v/>
      </c>
      <c r="FF48" s="73" t="str">
        <f t="shared" si="106"/>
        <v/>
      </c>
      <c r="FG48" s="73" t="str">
        <f t="shared" si="106"/>
        <v/>
      </c>
      <c r="FH48" s="73" t="str">
        <f t="shared" si="106"/>
        <v/>
      </c>
      <c r="FI48" s="73" t="str">
        <f t="shared" si="106"/>
        <v/>
      </c>
      <c r="FJ48" s="73" t="str">
        <f t="shared" si="106"/>
        <v/>
      </c>
      <c r="FK48" s="73" t="str">
        <f t="shared" si="106"/>
        <v/>
      </c>
      <c r="FL48" s="73" t="str">
        <f t="shared" si="106"/>
        <v/>
      </c>
      <c r="FM48" s="73" t="str">
        <f t="shared" si="106"/>
        <v/>
      </c>
      <c r="FN48" s="73" t="str">
        <f t="shared" si="106"/>
        <v/>
      </c>
      <c r="FO48" s="73" t="str">
        <f t="shared" si="106"/>
        <v/>
      </c>
      <c r="FP48" s="73" t="str">
        <f t="shared" si="106"/>
        <v/>
      </c>
      <c r="FQ48" s="73" t="str">
        <f t="shared" si="106"/>
        <v/>
      </c>
      <c r="FR48" s="73" t="str">
        <f t="shared" si="106"/>
        <v/>
      </c>
      <c r="FS48" s="73" t="str">
        <f t="shared" si="106"/>
        <v/>
      </c>
      <c r="FT48" s="73" t="str">
        <f t="shared" si="106"/>
        <v/>
      </c>
      <c r="FU48" s="73" t="str">
        <f t="shared" si="106"/>
        <v/>
      </c>
      <c r="FV48" s="73" t="str">
        <f t="shared" si="106"/>
        <v/>
      </c>
      <c r="FW48" s="73" t="str">
        <f t="shared" si="106"/>
        <v/>
      </c>
      <c r="FX48" s="73" t="str">
        <f t="shared" si="106"/>
        <v/>
      </c>
      <c r="FY48" s="73" t="str">
        <f t="shared" si="106"/>
        <v/>
      </c>
      <c r="FZ48" s="73" t="str">
        <f t="shared" si="106"/>
        <v/>
      </c>
      <c r="GA48" s="73" t="str">
        <f t="shared" si="106"/>
        <v/>
      </c>
      <c r="GB48" s="73" t="str">
        <f t="shared" si="106"/>
        <v/>
      </c>
      <c r="GC48" s="73" t="str">
        <f t="shared" si="106"/>
        <v/>
      </c>
      <c r="GD48" s="73" t="str">
        <f t="shared" si="106"/>
        <v/>
      </c>
      <c r="GE48" s="73" t="str">
        <f t="shared" si="106"/>
        <v/>
      </c>
      <c r="GF48" s="73" t="str">
        <f t="shared" si="106"/>
        <v/>
      </c>
      <c r="GG48" s="73" t="str">
        <f t="shared" si="106"/>
        <v/>
      </c>
      <c r="GH48" s="73" t="str">
        <f t="shared" si="106"/>
        <v/>
      </c>
      <c r="GI48" s="73" t="str">
        <f t="shared" si="106"/>
        <v/>
      </c>
      <c r="GJ48" s="73" t="str">
        <f t="shared" si="106"/>
        <v/>
      </c>
      <c r="GK48" s="73" t="str">
        <f t="shared" si="106"/>
        <v/>
      </c>
      <c r="GL48" s="73" t="str">
        <f t="shared" si="106"/>
        <v/>
      </c>
      <c r="GM48" s="73" t="str">
        <f t="shared" si="106"/>
        <v/>
      </c>
      <c r="GN48" s="73" t="str">
        <f t="shared" si="106"/>
        <v/>
      </c>
      <c r="GO48" s="73" t="str">
        <f t="shared" si="106"/>
        <v/>
      </c>
      <c r="GP48" s="73" t="str">
        <f t="shared" ref="GP48:JA48" si="107">IFERROR((GP32+GP33)/GP25,"")</f>
        <v/>
      </c>
      <c r="GQ48" s="73" t="str">
        <f t="shared" si="107"/>
        <v/>
      </c>
      <c r="GR48" s="73" t="str">
        <f t="shared" si="107"/>
        <v/>
      </c>
      <c r="GS48" s="73" t="str">
        <f t="shared" si="107"/>
        <v/>
      </c>
      <c r="GT48" s="73" t="str">
        <f t="shared" si="107"/>
        <v/>
      </c>
      <c r="GU48" s="73" t="str">
        <f t="shared" si="107"/>
        <v/>
      </c>
      <c r="GV48" s="73" t="str">
        <f t="shared" si="107"/>
        <v/>
      </c>
      <c r="GW48" s="73" t="str">
        <f t="shared" si="107"/>
        <v/>
      </c>
      <c r="GX48" s="73" t="str">
        <f t="shared" si="107"/>
        <v/>
      </c>
      <c r="GY48" s="73" t="str">
        <f t="shared" si="107"/>
        <v/>
      </c>
      <c r="GZ48" s="73" t="str">
        <f t="shared" si="107"/>
        <v/>
      </c>
      <c r="HA48" s="73" t="str">
        <f t="shared" si="107"/>
        <v/>
      </c>
      <c r="HB48" s="73" t="str">
        <f t="shared" si="107"/>
        <v/>
      </c>
      <c r="HC48" s="73" t="str">
        <f t="shared" si="107"/>
        <v/>
      </c>
      <c r="HD48" s="73" t="str">
        <f t="shared" si="107"/>
        <v/>
      </c>
      <c r="HE48" s="73" t="str">
        <f t="shared" si="107"/>
        <v/>
      </c>
      <c r="HF48" s="73" t="str">
        <f t="shared" si="107"/>
        <v/>
      </c>
      <c r="HG48" s="73" t="str">
        <f t="shared" si="107"/>
        <v/>
      </c>
      <c r="HH48" s="73" t="str">
        <f t="shared" si="107"/>
        <v/>
      </c>
      <c r="HI48" s="73" t="str">
        <f t="shared" si="107"/>
        <v/>
      </c>
      <c r="HJ48" s="73" t="str">
        <f t="shared" si="107"/>
        <v/>
      </c>
      <c r="HK48" s="73" t="str">
        <f t="shared" si="107"/>
        <v/>
      </c>
      <c r="HL48" s="73" t="str">
        <f t="shared" si="107"/>
        <v/>
      </c>
      <c r="HM48" s="73" t="str">
        <f t="shared" si="107"/>
        <v/>
      </c>
      <c r="HN48" s="73" t="str">
        <f t="shared" si="107"/>
        <v/>
      </c>
      <c r="HO48" s="73" t="str">
        <f t="shared" si="107"/>
        <v/>
      </c>
      <c r="HP48" s="73" t="str">
        <f t="shared" si="107"/>
        <v/>
      </c>
      <c r="HQ48" s="73" t="str">
        <f t="shared" si="107"/>
        <v/>
      </c>
      <c r="HR48" s="73" t="str">
        <f t="shared" si="107"/>
        <v/>
      </c>
      <c r="HS48" s="73" t="str">
        <f t="shared" si="107"/>
        <v/>
      </c>
      <c r="HT48" s="73" t="str">
        <f t="shared" si="107"/>
        <v/>
      </c>
      <c r="HU48" s="73" t="str">
        <f t="shared" si="107"/>
        <v/>
      </c>
      <c r="HV48" s="73" t="str">
        <f t="shared" si="107"/>
        <v/>
      </c>
      <c r="HW48" s="73" t="str">
        <f t="shared" si="107"/>
        <v/>
      </c>
      <c r="HX48" s="73" t="str">
        <f t="shared" si="107"/>
        <v/>
      </c>
      <c r="HY48" s="73" t="str">
        <f t="shared" si="107"/>
        <v/>
      </c>
      <c r="HZ48" s="73" t="str">
        <f t="shared" si="107"/>
        <v/>
      </c>
      <c r="IA48" s="73" t="str">
        <f t="shared" si="107"/>
        <v/>
      </c>
      <c r="IB48" s="73" t="str">
        <f t="shared" si="107"/>
        <v/>
      </c>
      <c r="IC48" s="73" t="str">
        <f t="shared" si="107"/>
        <v/>
      </c>
      <c r="ID48" s="73" t="str">
        <f t="shared" si="107"/>
        <v/>
      </c>
      <c r="IE48" s="73" t="str">
        <f t="shared" si="107"/>
        <v/>
      </c>
      <c r="IF48" s="73" t="str">
        <f t="shared" si="107"/>
        <v/>
      </c>
      <c r="IG48" s="73" t="str">
        <f t="shared" si="107"/>
        <v/>
      </c>
      <c r="IH48" s="73" t="str">
        <f t="shared" si="107"/>
        <v/>
      </c>
      <c r="II48" s="73" t="str">
        <f t="shared" si="107"/>
        <v/>
      </c>
      <c r="IJ48" s="73" t="str">
        <f t="shared" si="107"/>
        <v/>
      </c>
      <c r="IK48" s="73" t="str">
        <f t="shared" si="107"/>
        <v/>
      </c>
      <c r="IL48" s="73" t="str">
        <f t="shared" si="107"/>
        <v/>
      </c>
      <c r="IM48" s="73" t="str">
        <f t="shared" si="107"/>
        <v/>
      </c>
      <c r="IN48" s="73" t="str">
        <f t="shared" si="107"/>
        <v/>
      </c>
      <c r="IO48" s="73" t="str">
        <f t="shared" si="107"/>
        <v/>
      </c>
      <c r="IP48" s="73" t="str">
        <f t="shared" si="107"/>
        <v/>
      </c>
      <c r="IQ48" s="73" t="str">
        <f t="shared" si="107"/>
        <v/>
      </c>
      <c r="IR48" s="73" t="str">
        <f t="shared" si="107"/>
        <v/>
      </c>
      <c r="IS48" s="73" t="str">
        <f t="shared" si="107"/>
        <v/>
      </c>
      <c r="IT48" s="73" t="str">
        <f t="shared" si="107"/>
        <v/>
      </c>
      <c r="IU48" s="73" t="str">
        <f t="shared" si="107"/>
        <v/>
      </c>
      <c r="IV48" s="73" t="str">
        <f t="shared" si="107"/>
        <v/>
      </c>
      <c r="IW48" s="73" t="str">
        <f t="shared" si="107"/>
        <v/>
      </c>
      <c r="IX48" s="73" t="str">
        <f t="shared" si="107"/>
        <v/>
      </c>
      <c r="IY48" s="73" t="str">
        <f t="shared" si="107"/>
        <v/>
      </c>
      <c r="IZ48" s="73" t="str">
        <f t="shared" si="107"/>
        <v/>
      </c>
      <c r="JA48" s="73" t="str">
        <f t="shared" si="107"/>
        <v/>
      </c>
      <c r="JB48" s="73" t="str">
        <f t="shared" ref="JB48:LM48" si="108">IFERROR((JB32+JB33)/JB25,"")</f>
        <v/>
      </c>
      <c r="JC48" s="73" t="str">
        <f t="shared" si="108"/>
        <v/>
      </c>
      <c r="JD48" s="73" t="str">
        <f t="shared" si="108"/>
        <v/>
      </c>
      <c r="JE48" s="73" t="str">
        <f t="shared" si="108"/>
        <v/>
      </c>
      <c r="JF48" s="73" t="str">
        <f t="shared" si="108"/>
        <v/>
      </c>
      <c r="JG48" s="73" t="str">
        <f t="shared" si="108"/>
        <v/>
      </c>
      <c r="JH48" s="73" t="str">
        <f t="shared" si="108"/>
        <v/>
      </c>
      <c r="JI48" s="73" t="str">
        <f t="shared" si="108"/>
        <v/>
      </c>
      <c r="JJ48" s="73" t="str">
        <f t="shared" si="108"/>
        <v/>
      </c>
      <c r="JK48" s="73" t="str">
        <f t="shared" si="108"/>
        <v/>
      </c>
      <c r="JL48" s="73" t="str">
        <f t="shared" si="108"/>
        <v/>
      </c>
      <c r="JM48" s="73" t="str">
        <f t="shared" si="108"/>
        <v/>
      </c>
      <c r="JN48" s="73" t="str">
        <f t="shared" si="108"/>
        <v/>
      </c>
      <c r="JO48" s="73" t="str">
        <f t="shared" si="108"/>
        <v/>
      </c>
      <c r="JP48" s="73" t="str">
        <f t="shared" si="108"/>
        <v/>
      </c>
      <c r="JQ48" s="73" t="str">
        <f t="shared" si="108"/>
        <v/>
      </c>
      <c r="JR48" s="73" t="str">
        <f t="shared" si="108"/>
        <v/>
      </c>
      <c r="JS48" s="73" t="str">
        <f t="shared" si="108"/>
        <v/>
      </c>
      <c r="JT48" s="73" t="str">
        <f t="shared" si="108"/>
        <v/>
      </c>
      <c r="JU48" s="73" t="str">
        <f t="shared" si="108"/>
        <v/>
      </c>
      <c r="JV48" s="73" t="str">
        <f t="shared" si="108"/>
        <v/>
      </c>
      <c r="JW48" s="73" t="str">
        <f t="shared" si="108"/>
        <v/>
      </c>
      <c r="JX48" s="73" t="str">
        <f t="shared" si="108"/>
        <v/>
      </c>
      <c r="JY48" s="73" t="str">
        <f t="shared" si="108"/>
        <v/>
      </c>
      <c r="JZ48" s="73" t="str">
        <f t="shared" si="108"/>
        <v/>
      </c>
      <c r="KA48" s="73" t="str">
        <f t="shared" si="108"/>
        <v/>
      </c>
      <c r="KB48" s="73" t="str">
        <f t="shared" si="108"/>
        <v/>
      </c>
      <c r="KC48" s="73" t="str">
        <f t="shared" si="108"/>
        <v/>
      </c>
      <c r="KD48" s="73" t="str">
        <f t="shared" si="108"/>
        <v/>
      </c>
      <c r="KE48" s="73" t="str">
        <f t="shared" si="108"/>
        <v/>
      </c>
      <c r="KF48" s="73" t="str">
        <f t="shared" si="108"/>
        <v/>
      </c>
      <c r="KG48" s="73" t="str">
        <f t="shared" si="108"/>
        <v/>
      </c>
      <c r="KH48" s="73" t="str">
        <f t="shared" si="108"/>
        <v/>
      </c>
      <c r="KI48" s="73" t="str">
        <f t="shared" si="108"/>
        <v/>
      </c>
      <c r="KJ48" s="73" t="str">
        <f t="shared" si="108"/>
        <v/>
      </c>
      <c r="KK48" s="73" t="str">
        <f t="shared" si="108"/>
        <v/>
      </c>
      <c r="KL48" s="73" t="str">
        <f t="shared" si="108"/>
        <v/>
      </c>
      <c r="KM48" s="73" t="str">
        <f t="shared" si="108"/>
        <v/>
      </c>
      <c r="KN48" s="73" t="str">
        <f t="shared" si="108"/>
        <v/>
      </c>
      <c r="KO48" s="73" t="str">
        <f t="shared" si="108"/>
        <v/>
      </c>
      <c r="KP48" s="73" t="str">
        <f t="shared" si="108"/>
        <v/>
      </c>
      <c r="KQ48" s="73" t="str">
        <f t="shared" si="108"/>
        <v/>
      </c>
      <c r="KR48" s="73" t="str">
        <f t="shared" si="108"/>
        <v/>
      </c>
      <c r="KS48" s="73" t="str">
        <f t="shared" si="108"/>
        <v/>
      </c>
      <c r="KT48" s="73" t="str">
        <f t="shared" si="108"/>
        <v/>
      </c>
      <c r="KU48" s="73" t="str">
        <f t="shared" si="108"/>
        <v/>
      </c>
      <c r="KV48" s="73" t="str">
        <f t="shared" si="108"/>
        <v/>
      </c>
      <c r="KW48" s="73" t="str">
        <f t="shared" si="108"/>
        <v/>
      </c>
      <c r="KX48" s="73" t="str">
        <f t="shared" si="108"/>
        <v/>
      </c>
      <c r="KY48" s="73" t="str">
        <f t="shared" si="108"/>
        <v/>
      </c>
      <c r="KZ48" s="73" t="str">
        <f t="shared" si="108"/>
        <v/>
      </c>
      <c r="LA48" s="73" t="str">
        <f t="shared" si="108"/>
        <v/>
      </c>
      <c r="LB48" s="73" t="str">
        <f t="shared" si="108"/>
        <v/>
      </c>
      <c r="LC48" s="73" t="str">
        <f t="shared" si="108"/>
        <v/>
      </c>
      <c r="LD48" s="73" t="str">
        <f t="shared" si="108"/>
        <v/>
      </c>
      <c r="LE48" s="73" t="str">
        <f t="shared" si="108"/>
        <v/>
      </c>
      <c r="LF48" s="73" t="str">
        <f t="shared" si="108"/>
        <v/>
      </c>
      <c r="LG48" s="73" t="str">
        <f t="shared" si="108"/>
        <v/>
      </c>
      <c r="LH48" s="73" t="str">
        <f t="shared" si="108"/>
        <v/>
      </c>
      <c r="LI48" s="73" t="str">
        <f t="shared" si="108"/>
        <v/>
      </c>
      <c r="LJ48" s="73" t="str">
        <f t="shared" si="108"/>
        <v/>
      </c>
      <c r="LK48" s="73" t="str">
        <f t="shared" si="108"/>
        <v/>
      </c>
      <c r="LL48" s="73" t="str">
        <f t="shared" si="108"/>
        <v/>
      </c>
      <c r="LM48" s="73" t="str">
        <f t="shared" si="108"/>
        <v/>
      </c>
      <c r="LN48" s="73" t="str">
        <f t="shared" ref="LN48:ND48" si="109">IFERROR((LN32+LN33)/LN25,"")</f>
        <v/>
      </c>
      <c r="LO48" s="73" t="str">
        <f t="shared" si="109"/>
        <v/>
      </c>
      <c r="LP48" s="73" t="str">
        <f t="shared" si="109"/>
        <v/>
      </c>
      <c r="LQ48" s="73" t="str">
        <f t="shared" si="109"/>
        <v/>
      </c>
      <c r="LR48" s="73" t="str">
        <f t="shared" si="109"/>
        <v/>
      </c>
      <c r="LS48" s="73" t="str">
        <f t="shared" si="109"/>
        <v/>
      </c>
      <c r="LT48" s="73" t="str">
        <f t="shared" si="109"/>
        <v/>
      </c>
      <c r="LU48" s="73" t="str">
        <f t="shared" si="109"/>
        <v/>
      </c>
      <c r="LV48" s="73" t="str">
        <f t="shared" si="109"/>
        <v/>
      </c>
      <c r="LW48" s="73" t="str">
        <f t="shared" si="109"/>
        <v/>
      </c>
      <c r="LX48" s="73" t="str">
        <f t="shared" si="109"/>
        <v/>
      </c>
      <c r="LY48" s="73" t="str">
        <f t="shared" si="109"/>
        <v/>
      </c>
      <c r="LZ48" s="73" t="str">
        <f t="shared" si="109"/>
        <v/>
      </c>
      <c r="MA48" s="73" t="str">
        <f t="shared" si="109"/>
        <v/>
      </c>
      <c r="MB48" s="73" t="str">
        <f t="shared" si="109"/>
        <v/>
      </c>
      <c r="MC48" s="73" t="str">
        <f t="shared" si="109"/>
        <v/>
      </c>
      <c r="MD48" s="73" t="str">
        <f t="shared" si="109"/>
        <v/>
      </c>
      <c r="ME48" s="73" t="str">
        <f t="shared" si="109"/>
        <v/>
      </c>
      <c r="MF48" s="73" t="str">
        <f t="shared" si="109"/>
        <v/>
      </c>
      <c r="MG48" s="73" t="str">
        <f t="shared" si="109"/>
        <v/>
      </c>
      <c r="MH48" s="73" t="str">
        <f t="shared" si="109"/>
        <v/>
      </c>
      <c r="MI48" s="73" t="str">
        <f t="shared" si="109"/>
        <v/>
      </c>
      <c r="MJ48" s="73" t="str">
        <f t="shared" si="109"/>
        <v/>
      </c>
      <c r="MK48" s="73" t="str">
        <f t="shared" si="109"/>
        <v/>
      </c>
      <c r="ML48" s="73" t="str">
        <f t="shared" si="109"/>
        <v/>
      </c>
      <c r="MM48" s="73" t="str">
        <f t="shared" si="109"/>
        <v/>
      </c>
      <c r="MN48" s="73" t="str">
        <f t="shared" si="109"/>
        <v/>
      </c>
      <c r="MO48" s="73" t="str">
        <f t="shared" si="109"/>
        <v/>
      </c>
      <c r="MP48" s="73" t="str">
        <f t="shared" si="109"/>
        <v/>
      </c>
      <c r="MQ48" s="73" t="str">
        <f t="shared" si="109"/>
        <v/>
      </c>
      <c r="MR48" s="73" t="str">
        <f t="shared" si="109"/>
        <v/>
      </c>
      <c r="MS48" s="73" t="str">
        <f t="shared" si="109"/>
        <v/>
      </c>
      <c r="MT48" s="73" t="str">
        <f t="shared" si="109"/>
        <v/>
      </c>
      <c r="MU48" s="73" t="str">
        <f t="shared" si="109"/>
        <v/>
      </c>
      <c r="MV48" s="73" t="str">
        <f t="shared" si="109"/>
        <v/>
      </c>
      <c r="MW48" s="73" t="str">
        <f t="shared" si="109"/>
        <v/>
      </c>
      <c r="MX48" s="73" t="str">
        <f t="shared" si="109"/>
        <v/>
      </c>
      <c r="MY48" s="73" t="str">
        <f t="shared" si="109"/>
        <v/>
      </c>
      <c r="MZ48" s="73" t="str">
        <f t="shared" si="109"/>
        <v/>
      </c>
      <c r="NA48" s="73" t="str">
        <f t="shared" si="109"/>
        <v/>
      </c>
      <c r="NB48" s="73" t="str">
        <f t="shared" si="109"/>
        <v/>
      </c>
      <c r="NC48" s="73" t="str">
        <f t="shared" si="109"/>
        <v/>
      </c>
      <c r="ND48" s="73" t="str">
        <f t="shared" si="109"/>
        <v/>
      </c>
    </row>
    <row r="49" spans="1:368" x14ac:dyDescent="0.35">
      <c r="A49" s="72" t="s">
        <v>14</v>
      </c>
      <c r="D49" s="73"/>
      <c r="E49" s="73" t="str">
        <f>IFERROR((E32+E33+E34)/E25,"")</f>
        <v/>
      </c>
      <c r="F49" s="73" t="str">
        <f t="shared" ref="F49:BQ49" si="110">IFERROR((F32+F33+F34)/F25,"")</f>
        <v/>
      </c>
      <c r="G49" s="73" t="str">
        <f t="shared" si="110"/>
        <v/>
      </c>
      <c r="H49" s="73" t="str">
        <f t="shared" si="110"/>
        <v/>
      </c>
      <c r="I49" s="73" t="str">
        <f t="shared" si="110"/>
        <v/>
      </c>
      <c r="J49" s="73" t="str">
        <f t="shared" si="110"/>
        <v/>
      </c>
      <c r="K49" s="73" t="str">
        <f t="shared" si="110"/>
        <v/>
      </c>
      <c r="L49" s="73" t="str">
        <f t="shared" si="110"/>
        <v/>
      </c>
      <c r="M49" s="73" t="str">
        <f t="shared" si="110"/>
        <v/>
      </c>
      <c r="N49" s="73" t="str">
        <f t="shared" si="110"/>
        <v/>
      </c>
      <c r="O49" s="73" t="str">
        <f t="shared" si="110"/>
        <v/>
      </c>
      <c r="P49" s="73" t="str">
        <f t="shared" si="110"/>
        <v/>
      </c>
      <c r="Q49" s="73" t="str">
        <f t="shared" si="110"/>
        <v/>
      </c>
      <c r="R49" s="73" t="str">
        <f t="shared" si="110"/>
        <v/>
      </c>
      <c r="S49" s="73" t="str">
        <f t="shared" si="110"/>
        <v/>
      </c>
      <c r="T49" s="73" t="str">
        <f t="shared" si="110"/>
        <v/>
      </c>
      <c r="U49" s="73" t="str">
        <f t="shared" si="110"/>
        <v/>
      </c>
      <c r="V49" s="73" t="str">
        <f t="shared" si="110"/>
        <v/>
      </c>
      <c r="W49" s="73" t="str">
        <f t="shared" si="110"/>
        <v/>
      </c>
      <c r="X49" s="73" t="str">
        <f t="shared" si="110"/>
        <v/>
      </c>
      <c r="Y49" s="73" t="str">
        <f t="shared" si="110"/>
        <v/>
      </c>
      <c r="Z49" s="73" t="str">
        <f t="shared" si="110"/>
        <v/>
      </c>
      <c r="AA49" s="73" t="str">
        <f t="shared" si="110"/>
        <v/>
      </c>
      <c r="AB49" s="73" t="str">
        <f t="shared" si="110"/>
        <v/>
      </c>
      <c r="AC49" s="73" t="str">
        <f t="shared" si="110"/>
        <v/>
      </c>
      <c r="AD49" s="73" t="str">
        <f t="shared" si="110"/>
        <v/>
      </c>
      <c r="AE49" s="73" t="str">
        <f t="shared" si="110"/>
        <v/>
      </c>
      <c r="AF49" s="73" t="str">
        <f t="shared" si="110"/>
        <v/>
      </c>
      <c r="AG49" s="73" t="str">
        <f t="shared" si="110"/>
        <v/>
      </c>
      <c r="AH49" s="73" t="str">
        <f t="shared" si="110"/>
        <v/>
      </c>
      <c r="AI49" s="73" t="str">
        <f t="shared" si="110"/>
        <v/>
      </c>
      <c r="AJ49" s="73" t="str">
        <f t="shared" si="110"/>
        <v/>
      </c>
      <c r="AK49" s="73" t="str">
        <f t="shared" si="110"/>
        <v/>
      </c>
      <c r="AL49" s="73" t="str">
        <f t="shared" si="110"/>
        <v/>
      </c>
      <c r="AM49" s="73" t="str">
        <f t="shared" si="110"/>
        <v/>
      </c>
      <c r="AN49" s="73" t="str">
        <f t="shared" si="110"/>
        <v/>
      </c>
      <c r="AO49" s="73" t="str">
        <f t="shared" si="110"/>
        <v/>
      </c>
      <c r="AP49" s="73" t="str">
        <f t="shared" si="110"/>
        <v/>
      </c>
      <c r="AQ49" s="73" t="str">
        <f t="shared" si="110"/>
        <v/>
      </c>
      <c r="AR49" s="73" t="str">
        <f t="shared" si="110"/>
        <v/>
      </c>
      <c r="AS49" s="73" t="str">
        <f t="shared" si="110"/>
        <v/>
      </c>
      <c r="AT49" s="73" t="str">
        <f t="shared" si="110"/>
        <v/>
      </c>
      <c r="AU49" s="73" t="str">
        <f t="shared" si="110"/>
        <v/>
      </c>
      <c r="AV49" s="73" t="str">
        <f t="shared" si="110"/>
        <v/>
      </c>
      <c r="AW49" s="73" t="str">
        <f t="shared" si="110"/>
        <v/>
      </c>
      <c r="AX49" s="73" t="str">
        <f t="shared" si="110"/>
        <v/>
      </c>
      <c r="AY49" s="73" t="str">
        <f t="shared" si="110"/>
        <v/>
      </c>
      <c r="AZ49" s="73" t="str">
        <f t="shared" si="110"/>
        <v/>
      </c>
      <c r="BA49" s="73" t="str">
        <f t="shared" si="110"/>
        <v/>
      </c>
      <c r="BB49" s="73" t="str">
        <f t="shared" si="110"/>
        <v/>
      </c>
      <c r="BC49" s="73" t="str">
        <f t="shared" si="110"/>
        <v/>
      </c>
      <c r="BD49" s="73" t="str">
        <f t="shared" si="110"/>
        <v/>
      </c>
      <c r="BE49" s="73" t="str">
        <f t="shared" si="110"/>
        <v/>
      </c>
      <c r="BF49" s="73" t="str">
        <f t="shared" si="110"/>
        <v/>
      </c>
      <c r="BG49" s="73" t="str">
        <f t="shared" si="110"/>
        <v/>
      </c>
      <c r="BH49" s="73" t="str">
        <f t="shared" si="110"/>
        <v/>
      </c>
      <c r="BI49" s="73" t="str">
        <f t="shared" si="110"/>
        <v/>
      </c>
      <c r="BJ49" s="73" t="str">
        <f t="shared" si="110"/>
        <v/>
      </c>
      <c r="BK49" s="73" t="str">
        <f t="shared" si="110"/>
        <v/>
      </c>
      <c r="BL49" s="73" t="str">
        <f t="shared" si="110"/>
        <v/>
      </c>
      <c r="BM49" s="73" t="str">
        <f t="shared" si="110"/>
        <v/>
      </c>
      <c r="BN49" s="73" t="str">
        <f t="shared" si="110"/>
        <v/>
      </c>
      <c r="BO49" s="73" t="str">
        <f t="shared" si="110"/>
        <v/>
      </c>
      <c r="BP49" s="73" t="str">
        <f t="shared" si="110"/>
        <v/>
      </c>
      <c r="BQ49" s="73" t="str">
        <f t="shared" si="110"/>
        <v/>
      </c>
      <c r="BR49" s="73" t="str">
        <f t="shared" ref="BR49:EC49" si="111">IFERROR((BR32+BR33+BR34)/BR25,"")</f>
        <v/>
      </c>
      <c r="BS49" s="73" t="str">
        <f t="shared" si="111"/>
        <v/>
      </c>
      <c r="BT49" s="73" t="str">
        <f t="shared" si="111"/>
        <v/>
      </c>
      <c r="BU49" s="73" t="str">
        <f t="shared" si="111"/>
        <v/>
      </c>
      <c r="BV49" s="73" t="str">
        <f t="shared" si="111"/>
        <v/>
      </c>
      <c r="BW49" s="73" t="str">
        <f t="shared" si="111"/>
        <v/>
      </c>
      <c r="BX49" s="73" t="str">
        <f t="shared" si="111"/>
        <v/>
      </c>
      <c r="BY49" s="73" t="str">
        <f t="shared" si="111"/>
        <v/>
      </c>
      <c r="BZ49" s="73" t="str">
        <f t="shared" si="111"/>
        <v/>
      </c>
      <c r="CA49" s="73" t="str">
        <f t="shared" si="111"/>
        <v/>
      </c>
      <c r="CB49" s="73" t="str">
        <f t="shared" si="111"/>
        <v/>
      </c>
      <c r="CC49" s="73" t="str">
        <f t="shared" si="111"/>
        <v/>
      </c>
      <c r="CD49" s="73" t="str">
        <f t="shared" si="111"/>
        <v/>
      </c>
      <c r="CE49" s="73" t="str">
        <f t="shared" si="111"/>
        <v/>
      </c>
      <c r="CF49" s="73" t="str">
        <f t="shared" si="111"/>
        <v/>
      </c>
      <c r="CG49" s="73" t="str">
        <f t="shared" si="111"/>
        <v/>
      </c>
      <c r="CH49" s="73" t="str">
        <f t="shared" si="111"/>
        <v/>
      </c>
      <c r="CI49" s="73" t="str">
        <f t="shared" si="111"/>
        <v/>
      </c>
      <c r="CJ49" s="73" t="str">
        <f t="shared" si="111"/>
        <v/>
      </c>
      <c r="CK49" s="73" t="str">
        <f t="shared" si="111"/>
        <v/>
      </c>
      <c r="CL49" s="73" t="str">
        <f t="shared" si="111"/>
        <v/>
      </c>
      <c r="CM49" s="73" t="str">
        <f t="shared" si="111"/>
        <v/>
      </c>
      <c r="CN49" s="73" t="str">
        <f t="shared" si="111"/>
        <v/>
      </c>
      <c r="CO49" s="73" t="str">
        <f t="shared" si="111"/>
        <v/>
      </c>
      <c r="CP49" s="73" t="str">
        <f t="shared" si="111"/>
        <v/>
      </c>
      <c r="CQ49" s="73" t="str">
        <f t="shared" si="111"/>
        <v/>
      </c>
      <c r="CR49" s="73" t="str">
        <f t="shared" si="111"/>
        <v/>
      </c>
      <c r="CS49" s="73" t="str">
        <f t="shared" si="111"/>
        <v/>
      </c>
      <c r="CT49" s="73" t="str">
        <f t="shared" si="111"/>
        <v/>
      </c>
      <c r="CU49" s="73" t="str">
        <f t="shared" si="111"/>
        <v/>
      </c>
      <c r="CV49" s="73" t="str">
        <f t="shared" si="111"/>
        <v/>
      </c>
      <c r="CW49" s="73" t="str">
        <f t="shared" si="111"/>
        <v/>
      </c>
      <c r="CX49" s="73" t="str">
        <f t="shared" si="111"/>
        <v/>
      </c>
      <c r="CY49" s="73" t="str">
        <f t="shared" si="111"/>
        <v/>
      </c>
      <c r="CZ49" s="73" t="str">
        <f t="shared" si="111"/>
        <v/>
      </c>
      <c r="DA49" s="73" t="str">
        <f t="shared" si="111"/>
        <v/>
      </c>
      <c r="DB49" s="73" t="str">
        <f t="shared" si="111"/>
        <v/>
      </c>
      <c r="DC49" s="73" t="str">
        <f t="shared" si="111"/>
        <v/>
      </c>
      <c r="DD49" s="73" t="str">
        <f t="shared" si="111"/>
        <v/>
      </c>
      <c r="DE49" s="73" t="str">
        <f t="shared" si="111"/>
        <v/>
      </c>
      <c r="DF49" s="73" t="str">
        <f t="shared" si="111"/>
        <v/>
      </c>
      <c r="DG49" s="73" t="str">
        <f t="shared" si="111"/>
        <v/>
      </c>
      <c r="DH49" s="73" t="str">
        <f t="shared" si="111"/>
        <v/>
      </c>
      <c r="DI49" s="73" t="str">
        <f t="shared" si="111"/>
        <v/>
      </c>
      <c r="DJ49" s="73" t="str">
        <f t="shared" si="111"/>
        <v/>
      </c>
      <c r="DK49" s="73" t="str">
        <f t="shared" si="111"/>
        <v/>
      </c>
      <c r="DL49" s="73" t="str">
        <f t="shared" si="111"/>
        <v/>
      </c>
      <c r="DM49" s="73" t="str">
        <f t="shared" si="111"/>
        <v/>
      </c>
      <c r="DN49" s="73" t="str">
        <f t="shared" si="111"/>
        <v/>
      </c>
      <c r="DO49" s="73" t="str">
        <f t="shared" si="111"/>
        <v/>
      </c>
      <c r="DP49" s="73" t="str">
        <f t="shared" si="111"/>
        <v/>
      </c>
      <c r="DQ49" s="73" t="str">
        <f t="shared" si="111"/>
        <v/>
      </c>
      <c r="DR49" s="73" t="str">
        <f t="shared" si="111"/>
        <v/>
      </c>
      <c r="DS49" s="73" t="str">
        <f t="shared" si="111"/>
        <v/>
      </c>
      <c r="DT49" s="73" t="str">
        <f t="shared" si="111"/>
        <v/>
      </c>
      <c r="DU49" s="73" t="str">
        <f t="shared" si="111"/>
        <v/>
      </c>
      <c r="DV49" s="73" t="str">
        <f t="shared" si="111"/>
        <v/>
      </c>
      <c r="DW49" s="73" t="str">
        <f t="shared" si="111"/>
        <v/>
      </c>
      <c r="DX49" s="73" t="str">
        <f t="shared" si="111"/>
        <v/>
      </c>
      <c r="DY49" s="73" t="str">
        <f t="shared" si="111"/>
        <v/>
      </c>
      <c r="DZ49" s="73" t="str">
        <f t="shared" si="111"/>
        <v/>
      </c>
      <c r="EA49" s="73" t="str">
        <f t="shared" si="111"/>
        <v/>
      </c>
      <c r="EB49" s="73" t="str">
        <f t="shared" si="111"/>
        <v/>
      </c>
      <c r="EC49" s="73" t="str">
        <f t="shared" si="111"/>
        <v/>
      </c>
      <c r="ED49" s="73" t="str">
        <f t="shared" ref="ED49:GO49" si="112">IFERROR((ED32+ED33+ED34)/ED25,"")</f>
        <v/>
      </c>
      <c r="EE49" s="73" t="str">
        <f t="shared" si="112"/>
        <v/>
      </c>
      <c r="EF49" s="73" t="str">
        <f t="shared" si="112"/>
        <v/>
      </c>
      <c r="EG49" s="73" t="str">
        <f t="shared" si="112"/>
        <v/>
      </c>
      <c r="EH49" s="73" t="str">
        <f t="shared" si="112"/>
        <v/>
      </c>
      <c r="EI49" s="73" t="str">
        <f t="shared" si="112"/>
        <v/>
      </c>
      <c r="EJ49" s="73" t="str">
        <f t="shared" si="112"/>
        <v/>
      </c>
      <c r="EK49" s="73" t="str">
        <f t="shared" si="112"/>
        <v/>
      </c>
      <c r="EL49" s="73" t="str">
        <f t="shared" si="112"/>
        <v/>
      </c>
      <c r="EM49" s="73" t="str">
        <f t="shared" si="112"/>
        <v/>
      </c>
      <c r="EN49" s="73" t="str">
        <f t="shared" si="112"/>
        <v/>
      </c>
      <c r="EO49" s="73" t="str">
        <f t="shared" si="112"/>
        <v/>
      </c>
      <c r="EP49" s="73" t="str">
        <f t="shared" si="112"/>
        <v/>
      </c>
      <c r="EQ49" s="73" t="str">
        <f t="shared" si="112"/>
        <v/>
      </c>
      <c r="ER49" s="73" t="str">
        <f t="shared" si="112"/>
        <v/>
      </c>
      <c r="ES49" s="73" t="str">
        <f t="shared" si="112"/>
        <v/>
      </c>
      <c r="ET49" s="73" t="str">
        <f t="shared" si="112"/>
        <v/>
      </c>
      <c r="EU49" s="73" t="str">
        <f t="shared" si="112"/>
        <v/>
      </c>
      <c r="EV49" s="73" t="str">
        <f t="shared" si="112"/>
        <v/>
      </c>
      <c r="EW49" s="73" t="str">
        <f t="shared" si="112"/>
        <v/>
      </c>
      <c r="EX49" s="73" t="str">
        <f t="shared" si="112"/>
        <v/>
      </c>
      <c r="EY49" s="73" t="str">
        <f t="shared" si="112"/>
        <v/>
      </c>
      <c r="EZ49" s="73" t="str">
        <f t="shared" si="112"/>
        <v/>
      </c>
      <c r="FA49" s="73" t="str">
        <f t="shared" si="112"/>
        <v/>
      </c>
      <c r="FB49" s="73" t="str">
        <f t="shared" si="112"/>
        <v/>
      </c>
      <c r="FC49" s="73" t="str">
        <f t="shared" si="112"/>
        <v/>
      </c>
      <c r="FD49" s="73" t="str">
        <f t="shared" si="112"/>
        <v/>
      </c>
      <c r="FE49" s="73" t="str">
        <f t="shared" si="112"/>
        <v/>
      </c>
      <c r="FF49" s="73" t="str">
        <f t="shared" si="112"/>
        <v/>
      </c>
      <c r="FG49" s="73" t="str">
        <f t="shared" si="112"/>
        <v/>
      </c>
      <c r="FH49" s="73" t="str">
        <f t="shared" si="112"/>
        <v/>
      </c>
      <c r="FI49" s="73" t="str">
        <f t="shared" si="112"/>
        <v/>
      </c>
      <c r="FJ49" s="73" t="str">
        <f t="shared" si="112"/>
        <v/>
      </c>
      <c r="FK49" s="73" t="str">
        <f t="shared" si="112"/>
        <v/>
      </c>
      <c r="FL49" s="73" t="str">
        <f t="shared" si="112"/>
        <v/>
      </c>
      <c r="FM49" s="73" t="str">
        <f t="shared" si="112"/>
        <v/>
      </c>
      <c r="FN49" s="73" t="str">
        <f t="shared" si="112"/>
        <v/>
      </c>
      <c r="FO49" s="73" t="str">
        <f t="shared" si="112"/>
        <v/>
      </c>
      <c r="FP49" s="73" t="str">
        <f t="shared" si="112"/>
        <v/>
      </c>
      <c r="FQ49" s="73" t="str">
        <f t="shared" si="112"/>
        <v/>
      </c>
      <c r="FR49" s="73" t="str">
        <f t="shared" si="112"/>
        <v/>
      </c>
      <c r="FS49" s="73" t="str">
        <f t="shared" si="112"/>
        <v/>
      </c>
      <c r="FT49" s="73" t="str">
        <f t="shared" si="112"/>
        <v/>
      </c>
      <c r="FU49" s="73" t="str">
        <f t="shared" si="112"/>
        <v/>
      </c>
      <c r="FV49" s="73" t="str">
        <f t="shared" si="112"/>
        <v/>
      </c>
      <c r="FW49" s="73" t="str">
        <f t="shared" si="112"/>
        <v/>
      </c>
      <c r="FX49" s="73" t="str">
        <f t="shared" si="112"/>
        <v/>
      </c>
      <c r="FY49" s="73" t="str">
        <f t="shared" si="112"/>
        <v/>
      </c>
      <c r="FZ49" s="73" t="str">
        <f t="shared" si="112"/>
        <v/>
      </c>
      <c r="GA49" s="73" t="str">
        <f t="shared" si="112"/>
        <v/>
      </c>
      <c r="GB49" s="73" t="str">
        <f t="shared" si="112"/>
        <v/>
      </c>
      <c r="GC49" s="73" t="str">
        <f t="shared" si="112"/>
        <v/>
      </c>
      <c r="GD49" s="73" t="str">
        <f t="shared" si="112"/>
        <v/>
      </c>
      <c r="GE49" s="73" t="str">
        <f t="shared" si="112"/>
        <v/>
      </c>
      <c r="GF49" s="73" t="str">
        <f t="shared" si="112"/>
        <v/>
      </c>
      <c r="GG49" s="73" t="str">
        <f t="shared" si="112"/>
        <v/>
      </c>
      <c r="GH49" s="73" t="str">
        <f t="shared" si="112"/>
        <v/>
      </c>
      <c r="GI49" s="73" t="str">
        <f t="shared" si="112"/>
        <v/>
      </c>
      <c r="GJ49" s="73" t="str">
        <f t="shared" si="112"/>
        <v/>
      </c>
      <c r="GK49" s="73" t="str">
        <f t="shared" si="112"/>
        <v/>
      </c>
      <c r="GL49" s="73" t="str">
        <f t="shared" si="112"/>
        <v/>
      </c>
      <c r="GM49" s="73" t="str">
        <f t="shared" si="112"/>
        <v/>
      </c>
      <c r="GN49" s="73" t="str">
        <f t="shared" si="112"/>
        <v/>
      </c>
      <c r="GO49" s="73" t="str">
        <f t="shared" si="112"/>
        <v/>
      </c>
      <c r="GP49" s="73" t="str">
        <f t="shared" ref="GP49:JA49" si="113">IFERROR((GP32+GP33+GP34)/GP25,"")</f>
        <v/>
      </c>
      <c r="GQ49" s="73" t="str">
        <f t="shared" si="113"/>
        <v/>
      </c>
      <c r="GR49" s="73" t="str">
        <f t="shared" si="113"/>
        <v/>
      </c>
      <c r="GS49" s="73" t="str">
        <f t="shared" si="113"/>
        <v/>
      </c>
      <c r="GT49" s="73" t="str">
        <f t="shared" si="113"/>
        <v/>
      </c>
      <c r="GU49" s="73" t="str">
        <f t="shared" si="113"/>
        <v/>
      </c>
      <c r="GV49" s="73" t="str">
        <f t="shared" si="113"/>
        <v/>
      </c>
      <c r="GW49" s="73" t="str">
        <f t="shared" si="113"/>
        <v/>
      </c>
      <c r="GX49" s="73" t="str">
        <f t="shared" si="113"/>
        <v/>
      </c>
      <c r="GY49" s="73" t="str">
        <f t="shared" si="113"/>
        <v/>
      </c>
      <c r="GZ49" s="73" t="str">
        <f t="shared" si="113"/>
        <v/>
      </c>
      <c r="HA49" s="73" t="str">
        <f t="shared" si="113"/>
        <v/>
      </c>
      <c r="HB49" s="73" t="str">
        <f t="shared" si="113"/>
        <v/>
      </c>
      <c r="HC49" s="73" t="str">
        <f t="shared" si="113"/>
        <v/>
      </c>
      <c r="HD49" s="73" t="str">
        <f t="shared" si="113"/>
        <v/>
      </c>
      <c r="HE49" s="73" t="str">
        <f t="shared" si="113"/>
        <v/>
      </c>
      <c r="HF49" s="73" t="str">
        <f t="shared" si="113"/>
        <v/>
      </c>
      <c r="HG49" s="73" t="str">
        <f t="shared" si="113"/>
        <v/>
      </c>
      <c r="HH49" s="73" t="str">
        <f t="shared" si="113"/>
        <v/>
      </c>
      <c r="HI49" s="73" t="str">
        <f t="shared" si="113"/>
        <v/>
      </c>
      <c r="HJ49" s="73" t="str">
        <f t="shared" si="113"/>
        <v/>
      </c>
      <c r="HK49" s="73" t="str">
        <f t="shared" si="113"/>
        <v/>
      </c>
      <c r="HL49" s="73" t="str">
        <f t="shared" si="113"/>
        <v/>
      </c>
      <c r="HM49" s="73" t="str">
        <f t="shared" si="113"/>
        <v/>
      </c>
      <c r="HN49" s="73" t="str">
        <f t="shared" si="113"/>
        <v/>
      </c>
      <c r="HO49" s="73" t="str">
        <f t="shared" si="113"/>
        <v/>
      </c>
      <c r="HP49" s="73" t="str">
        <f t="shared" si="113"/>
        <v/>
      </c>
      <c r="HQ49" s="73" t="str">
        <f t="shared" si="113"/>
        <v/>
      </c>
      <c r="HR49" s="73" t="str">
        <f t="shared" si="113"/>
        <v/>
      </c>
      <c r="HS49" s="73" t="str">
        <f t="shared" si="113"/>
        <v/>
      </c>
      <c r="HT49" s="73" t="str">
        <f t="shared" si="113"/>
        <v/>
      </c>
      <c r="HU49" s="73" t="str">
        <f t="shared" si="113"/>
        <v/>
      </c>
      <c r="HV49" s="73" t="str">
        <f t="shared" si="113"/>
        <v/>
      </c>
      <c r="HW49" s="73" t="str">
        <f t="shared" si="113"/>
        <v/>
      </c>
      <c r="HX49" s="73" t="str">
        <f t="shared" si="113"/>
        <v/>
      </c>
      <c r="HY49" s="73" t="str">
        <f t="shared" si="113"/>
        <v/>
      </c>
      <c r="HZ49" s="73" t="str">
        <f t="shared" si="113"/>
        <v/>
      </c>
      <c r="IA49" s="73" t="str">
        <f t="shared" si="113"/>
        <v/>
      </c>
      <c r="IB49" s="73" t="str">
        <f t="shared" si="113"/>
        <v/>
      </c>
      <c r="IC49" s="73" t="str">
        <f t="shared" si="113"/>
        <v/>
      </c>
      <c r="ID49" s="73" t="str">
        <f t="shared" si="113"/>
        <v/>
      </c>
      <c r="IE49" s="73" t="str">
        <f t="shared" si="113"/>
        <v/>
      </c>
      <c r="IF49" s="73" t="str">
        <f t="shared" si="113"/>
        <v/>
      </c>
      <c r="IG49" s="73" t="str">
        <f t="shared" si="113"/>
        <v/>
      </c>
      <c r="IH49" s="73" t="str">
        <f t="shared" si="113"/>
        <v/>
      </c>
      <c r="II49" s="73" t="str">
        <f t="shared" si="113"/>
        <v/>
      </c>
      <c r="IJ49" s="73" t="str">
        <f t="shared" si="113"/>
        <v/>
      </c>
      <c r="IK49" s="73" t="str">
        <f t="shared" si="113"/>
        <v/>
      </c>
      <c r="IL49" s="73" t="str">
        <f t="shared" si="113"/>
        <v/>
      </c>
      <c r="IM49" s="73" t="str">
        <f t="shared" si="113"/>
        <v/>
      </c>
      <c r="IN49" s="73" t="str">
        <f t="shared" si="113"/>
        <v/>
      </c>
      <c r="IO49" s="73" t="str">
        <f t="shared" si="113"/>
        <v/>
      </c>
      <c r="IP49" s="73" t="str">
        <f t="shared" si="113"/>
        <v/>
      </c>
      <c r="IQ49" s="73" t="str">
        <f t="shared" si="113"/>
        <v/>
      </c>
      <c r="IR49" s="73" t="str">
        <f t="shared" si="113"/>
        <v/>
      </c>
      <c r="IS49" s="73" t="str">
        <f t="shared" si="113"/>
        <v/>
      </c>
      <c r="IT49" s="73" t="str">
        <f t="shared" si="113"/>
        <v/>
      </c>
      <c r="IU49" s="73" t="str">
        <f t="shared" si="113"/>
        <v/>
      </c>
      <c r="IV49" s="73" t="str">
        <f t="shared" si="113"/>
        <v/>
      </c>
      <c r="IW49" s="73" t="str">
        <f t="shared" si="113"/>
        <v/>
      </c>
      <c r="IX49" s="73" t="str">
        <f t="shared" si="113"/>
        <v/>
      </c>
      <c r="IY49" s="73" t="str">
        <f t="shared" si="113"/>
        <v/>
      </c>
      <c r="IZ49" s="73" t="str">
        <f t="shared" si="113"/>
        <v/>
      </c>
      <c r="JA49" s="73" t="str">
        <f t="shared" si="113"/>
        <v/>
      </c>
      <c r="JB49" s="73" t="str">
        <f t="shared" ref="JB49:LM49" si="114">IFERROR((JB32+JB33+JB34)/JB25,"")</f>
        <v/>
      </c>
      <c r="JC49" s="73" t="str">
        <f t="shared" si="114"/>
        <v/>
      </c>
      <c r="JD49" s="73" t="str">
        <f t="shared" si="114"/>
        <v/>
      </c>
      <c r="JE49" s="73" t="str">
        <f t="shared" si="114"/>
        <v/>
      </c>
      <c r="JF49" s="73" t="str">
        <f t="shared" si="114"/>
        <v/>
      </c>
      <c r="JG49" s="73" t="str">
        <f t="shared" si="114"/>
        <v/>
      </c>
      <c r="JH49" s="73" t="str">
        <f t="shared" si="114"/>
        <v/>
      </c>
      <c r="JI49" s="73" t="str">
        <f t="shared" si="114"/>
        <v/>
      </c>
      <c r="JJ49" s="73" t="str">
        <f t="shared" si="114"/>
        <v/>
      </c>
      <c r="JK49" s="73" t="str">
        <f t="shared" si="114"/>
        <v/>
      </c>
      <c r="JL49" s="73" t="str">
        <f t="shared" si="114"/>
        <v/>
      </c>
      <c r="JM49" s="73" t="str">
        <f t="shared" si="114"/>
        <v/>
      </c>
      <c r="JN49" s="73" t="str">
        <f t="shared" si="114"/>
        <v/>
      </c>
      <c r="JO49" s="73" t="str">
        <f t="shared" si="114"/>
        <v/>
      </c>
      <c r="JP49" s="73" t="str">
        <f t="shared" si="114"/>
        <v/>
      </c>
      <c r="JQ49" s="73" t="str">
        <f t="shared" si="114"/>
        <v/>
      </c>
      <c r="JR49" s="73" t="str">
        <f t="shared" si="114"/>
        <v/>
      </c>
      <c r="JS49" s="73" t="str">
        <f t="shared" si="114"/>
        <v/>
      </c>
      <c r="JT49" s="73" t="str">
        <f t="shared" si="114"/>
        <v/>
      </c>
      <c r="JU49" s="73" t="str">
        <f t="shared" si="114"/>
        <v/>
      </c>
      <c r="JV49" s="73" t="str">
        <f t="shared" si="114"/>
        <v/>
      </c>
      <c r="JW49" s="73" t="str">
        <f t="shared" si="114"/>
        <v/>
      </c>
      <c r="JX49" s="73" t="str">
        <f t="shared" si="114"/>
        <v/>
      </c>
      <c r="JY49" s="73" t="str">
        <f t="shared" si="114"/>
        <v/>
      </c>
      <c r="JZ49" s="73" t="str">
        <f t="shared" si="114"/>
        <v/>
      </c>
      <c r="KA49" s="73" t="str">
        <f t="shared" si="114"/>
        <v/>
      </c>
      <c r="KB49" s="73" t="str">
        <f t="shared" si="114"/>
        <v/>
      </c>
      <c r="KC49" s="73" t="str">
        <f t="shared" si="114"/>
        <v/>
      </c>
      <c r="KD49" s="73" t="str">
        <f t="shared" si="114"/>
        <v/>
      </c>
      <c r="KE49" s="73" t="str">
        <f t="shared" si="114"/>
        <v/>
      </c>
      <c r="KF49" s="73" t="str">
        <f t="shared" si="114"/>
        <v/>
      </c>
      <c r="KG49" s="73" t="str">
        <f t="shared" si="114"/>
        <v/>
      </c>
      <c r="KH49" s="73" t="str">
        <f t="shared" si="114"/>
        <v/>
      </c>
      <c r="KI49" s="73" t="str">
        <f t="shared" si="114"/>
        <v/>
      </c>
      <c r="KJ49" s="73" t="str">
        <f t="shared" si="114"/>
        <v/>
      </c>
      <c r="KK49" s="73" t="str">
        <f t="shared" si="114"/>
        <v/>
      </c>
      <c r="KL49" s="73" t="str">
        <f t="shared" si="114"/>
        <v/>
      </c>
      <c r="KM49" s="73" t="str">
        <f t="shared" si="114"/>
        <v/>
      </c>
      <c r="KN49" s="73" t="str">
        <f t="shared" si="114"/>
        <v/>
      </c>
      <c r="KO49" s="73" t="str">
        <f t="shared" si="114"/>
        <v/>
      </c>
      <c r="KP49" s="73" t="str">
        <f t="shared" si="114"/>
        <v/>
      </c>
      <c r="KQ49" s="73" t="str">
        <f t="shared" si="114"/>
        <v/>
      </c>
      <c r="KR49" s="73" t="str">
        <f t="shared" si="114"/>
        <v/>
      </c>
      <c r="KS49" s="73" t="str">
        <f t="shared" si="114"/>
        <v/>
      </c>
      <c r="KT49" s="73" t="str">
        <f t="shared" si="114"/>
        <v/>
      </c>
      <c r="KU49" s="73" t="str">
        <f t="shared" si="114"/>
        <v/>
      </c>
      <c r="KV49" s="73" t="str">
        <f t="shared" si="114"/>
        <v/>
      </c>
      <c r="KW49" s="73" t="str">
        <f t="shared" si="114"/>
        <v/>
      </c>
      <c r="KX49" s="73" t="str">
        <f t="shared" si="114"/>
        <v/>
      </c>
      <c r="KY49" s="73" t="str">
        <f t="shared" si="114"/>
        <v/>
      </c>
      <c r="KZ49" s="73" t="str">
        <f t="shared" si="114"/>
        <v/>
      </c>
      <c r="LA49" s="73" t="str">
        <f t="shared" si="114"/>
        <v/>
      </c>
      <c r="LB49" s="73" t="str">
        <f t="shared" si="114"/>
        <v/>
      </c>
      <c r="LC49" s="73" t="str">
        <f t="shared" si="114"/>
        <v/>
      </c>
      <c r="LD49" s="73" t="str">
        <f t="shared" si="114"/>
        <v/>
      </c>
      <c r="LE49" s="73" t="str">
        <f t="shared" si="114"/>
        <v/>
      </c>
      <c r="LF49" s="73" t="str">
        <f t="shared" si="114"/>
        <v/>
      </c>
      <c r="LG49" s="73" t="str">
        <f t="shared" si="114"/>
        <v/>
      </c>
      <c r="LH49" s="73" t="str">
        <f t="shared" si="114"/>
        <v/>
      </c>
      <c r="LI49" s="73" t="str">
        <f t="shared" si="114"/>
        <v/>
      </c>
      <c r="LJ49" s="73" t="str">
        <f t="shared" si="114"/>
        <v/>
      </c>
      <c r="LK49" s="73" t="str">
        <f t="shared" si="114"/>
        <v/>
      </c>
      <c r="LL49" s="73" t="str">
        <f t="shared" si="114"/>
        <v/>
      </c>
      <c r="LM49" s="73" t="str">
        <f t="shared" si="114"/>
        <v/>
      </c>
      <c r="LN49" s="73" t="str">
        <f t="shared" ref="LN49:ND49" si="115">IFERROR((LN32+LN33+LN34)/LN25,"")</f>
        <v/>
      </c>
      <c r="LO49" s="73" t="str">
        <f t="shared" si="115"/>
        <v/>
      </c>
      <c r="LP49" s="73" t="str">
        <f t="shared" si="115"/>
        <v/>
      </c>
      <c r="LQ49" s="73" t="str">
        <f t="shared" si="115"/>
        <v/>
      </c>
      <c r="LR49" s="73" t="str">
        <f t="shared" si="115"/>
        <v/>
      </c>
      <c r="LS49" s="73" t="str">
        <f t="shared" si="115"/>
        <v/>
      </c>
      <c r="LT49" s="73" t="str">
        <f t="shared" si="115"/>
        <v/>
      </c>
      <c r="LU49" s="73" t="str">
        <f t="shared" si="115"/>
        <v/>
      </c>
      <c r="LV49" s="73" t="str">
        <f t="shared" si="115"/>
        <v/>
      </c>
      <c r="LW49" s="73" t="str">
        <f t="shared" si="115"/>
        <v/>
      </c>
      <c r="LX49" s="73" t="str">
        <f t="shared" si="115"/>
        <v/>
      </c>
      <c r="LY49" s="73" t="str">
        <f t="shared" si="115"/>
        <v/>
      </c>
      <c r="LZ49" s="73" t="str">
        <f t="shared" si="115"/>
        <v/>
      </c>
      <c r="MA49" s="73" t="str">
        <f t="shared" si="115"/>
        <v/>
      </c>
      <c r="MB49" s="73" t="str">
        <f t="shared" si="115"/>
        <v/>
      </c>
      <c r="MC49" s="73" t="str">
        <f t="shared" si="115"/>
        <v/>
      </c>
      <c r="MD49" s="73" t="str">
        <f t="shared" si="115"/>
        <v/>
      </c>
      <c r="ME49" s="73" t="str">
        <f t="shared" si="115"/>
        <v/>
      </c>
      <c r="MF49" s="73" t="str">
        <f t="shared" si="115"/>
        <v/>
      </c>
      <c r="MG49" s="73" t="str">
        <f t="shared" si="115"/>
        <v/>
      </c>
      <c r="MH49" s="73" t="str">
        <f t="shared" si="115"/>
        <v/>
      </c>
      <c r="MI49" s="73" t="str">
        <f t="shared" si="115"/>
        <v/>
      </c>
      <c r="MJ49" s="73" t="str">
        <f t="shared" si="115"/>
        <v/>
      </c>
      <c r="MK49" s="73" t="str">
        <f t="shared" si="115"/>
        <v/>
      </c>
      <c r="ML49" s="73" t="str">
        <f t="shared" si="115"/>
        <v/>
      </c>
      <c r="MM49" s="73" t="str">
        <f t="shared" si="115"/>
        <v/>
      </c>
      <c r="MN49" s="73" t="str">
        <f t="shared" si="115"/>
        <v/>
      </c>
      <c r="MO49" s="73" t="str">
        <f t="shared" si="115"/>
        <v/>
      </c>
      <c r="MP49" s="73" t="str">
        <f t="shared" si="115"/>
        <v/>
      </c>
      <c r="MQ49" s="73" t="str">
        <f t="shared" si="115"/>
        <v/>
      </c>
      <c r="MR49" s="73" t="str">
        <f t="shared" si="115"/>
        <v/>
      </c>
      <c r="MS49" s="73" t="str">
        <f t="shared" si="115"/>
        <v/>
      </c>
      <c r="MT49" s="73" t="str">
        <f t="shared" si="115"/>
        <v/>
      </c>
      <c r="MU49" s="73" t="str">
        <f t="shared" si="115"/>
        <v/>
      </c>
      <c r="MV49" s="73" t="str">
        <f t="shared" si="115"/>
        <v/>
      </c>
      <c r="MW49" s="73" t="str">
        <f t="shared" si="115"/>
        <v/>
      </c>
      <c r="MX49" s="73" t="str">
        <f t="shared" si="115"/>
        <v/>
      </c>
      <c r="MY49" s="73" t="str">
        <f t="shared" si="115"/>
        <v/>
      </c>
      <c r="MZ49" s="73" t="str">
        <f t="shared" si="115"/>
        <v/>
      </c>
      <c r="NA49" s="73" t="str">
        <f t="shared" si="115"/>
        <v/>
      </c>
      <c r="NB49" s="73" t="str">
        <f t="shared" si="115"/>
        <v/>
      </c>
      <c r="NC49" s="73" t="str">
        <f t="shared" si="115"/>
        <v/>
      </c>
      <c r="ND49" s="73" t="str">
        <f t="shared" si="115"/>
        <v/>
      </c>
    </row>
    <row r="54" spans="1:368" x14ac:dyDescent="0.35">
      <c r="A54" s="136"/>
      <c r="B54" s="136"/>
      <c r="C54" s="136"/>
    </row>
    <row r="56" spans="1:368" x14ac:dyDescent="0.35">
      <c r="A56" s="92" t="s">
        <v>106</v>
      </c>
    </row>
  </sheetData>
  <mergeCells count="1">
    <mergeCell ref="A54:C54"/>
  </mergeCells>
  <conditionalFormatting sqref="D10:ND14 D25:ND29">
    <cfRule type="expression" dxfId="1635" priority="8">
      <formula>D$6=1</formula>
    </cfRule>
  </conditionalFormatting>
  <conditionalFormatting sqref="D17:ND22 D32:ND37">
    <cfRule type="expression" dxfId="1634" priority="6">
      <formula>D$6=1</formula>
    </cfRule>
    <cfRule type="expression" dxfId="1633" priority="7">
      <formula>D$6=1</formula>
    </cfRule>
  </conditionalFormatting>
  <conditionalFormatting sqref="F14:ND14">
    <cfRule type="expression" dxfId="1632" priority="5">
      <formula>F$14&lt;&gt;0</formula>
    </cfRule>
  </conditionalFormatting>
  <conditionalFormatting sqref="D15:ND16 D30:ND31 D38:ND38 D23:ND23">
    <cfRule type="expression" dxfId="1631" priority="4">
      <formula>D$6=1</formula>
    </cfRule>
  </conditionalFormatting>
  <conditionalFormatting sqref="F29:ND29">
    <cfRule type="expression" dxfId="1630" priority="3">
      <formula>F$29&lt;&gt;0</formula>
    </cfRule>
  </conditionalFormatting>
  <conditionalFormatting sqref="E32:ND37 E17:ND22">
    <cfRule type="cellIs" dxfId="1629" priority="2" operator="lessThan">
      <formula>0</formula>
    </cfRule>
  </conditionalFormatting>
  <conditionalFormatting sqref="D46:ND49 D40:ND43">
    <cfRule type="expression" dxfId="1628" priority="1">
      <formula>D$6=1</formula>
    </cfRule>
  </conditionalFormatting>
  <dataValidations count="2">
    <dataValidation type="custom" errorStyle="warning" allowBlank="1" sqref="E22:ND22 E17:ND20">
      <formula1>E16&lt;=E10</formula1>
    </dataValidation>
    <dataValidation type="custom" errorStyle="warning" allowBlank="1" sqref="E21:ND21">
      <formula1>E20&lt;=E15</formula1>
    </dataValidation>
  </dataValidations>
  <hyperlinks>
    <hyperlink ref="A56" location="SOMMAIRE!A1" display="RETOUR AU SOMMAIRE"/>
  </hyperlinks>
  <pageMargins left="0.7" right="0.7" top="0.75" bottom="0.75" header="0.3" footer="0.3"/>
  <pageSetup paperSize="9" orientation="portrait" horizontalDpi="4294967295" verticalDpi="4294967295"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5">
    <tabColor theme="8"/>
  </sheetPr>
  <dimension ref="A1:ND56"/>
  <sheetViews>
    <sheetView showGridLines="0" showZeros="0" workbookViewId="0">
      <pane xSplit="3" ySplit="7" topLeftCell="D11" activePane="bottomRight" state="frozen"/>
      <selection activeCell="J4" sqref="J4:O4"/>
      <selection pane="topRight" activeCell="J4" sqref="J4:O4"/>
      <selection pane="bottomLeft" activeCell="J4" sqref="J4:O4"/>
      <selection pane="bottomRight" activeCell="D17" sqref="D17"/>
    </sheetView>
  </sheetViews>
  <sheetFormatPr baseColWidth="10" defaultColWidth="11.453125" defaultRowHeight="14.5" x14ac:dyDescent="0.35"/>
  <cols>
    <col min="1" max="1" width="27" style="48" customWidth="1"/>
    <col min="2" max="3" width="11.54296875" style="48" hidden="1" customWidth="1"/>
    <col min="4" max="9" width="11.54296875" style="48" customWidth="1"/>
    <col min="10" max="16" width="12.54296875" style="48" customWidth="1"/>
    <col min="17" max="16384" width="11.453125" style="48"/>
  </cols>
  <sheetData>
    <row r="1" spans="1:368" hidden="1" x14ac:dyDescent="0.35">
      <c r="A1" s="47">
        <f>SOMMAIRE!$L$2</f>
        <v>2017</v>
      </c>
    </row>
    <row r="2" spans="1:368" x14ac:dyDescent="0.35">
      <c r="A2" s="49" t="s">
        <v>5</v>
      </c>
      <c r="B2" s="50"/>
      <c r="C2" s="50"/>
      <c r="D2" s="50" t="str">
        <f>TEXT(D4,"mmmm")</f>
        <v>janvier</v>
      </c>
      <c r="E2" s="50" t="str">
        <f>TEXT(E4,"mmmm")</f>
        <v>janvier</v>
      </c>
      <c r="F2" s="50" t="str">
        <f t="shared" ref="F2:BQ2" si="0">TEXT(F4,"mmmm")</f>
        <v>janvier</v>
      </c>
      <c r="G2" s="50" t="str">
        <f t="shared" si="0"/>
        <v>janvier</v>
      </c>
      <c r="H2" s="50" t="str">
        <f t="shared" si="0"/>
        <v>janvier</v>
      </c>
      <c r="I2" s="50" t="str">
        <f t="shared" si="0"/>
        <v>janvier</v>
      </c>
      <c r="J2" s="50" t="str">
        <f t="shared" si="0"/>
        <v>janvier</v>
      </c>
      <c r="K2" s="50" t="str">
        <f t="shared" si="0"/>
        <v>janvier</v>
      </c>
      <c r="L2" s="50" t="str">
        <f t="shared" si="0"/>
        <v>janvier</v>
      </c>
      <c r="M2" s="50" t="str">
        <f t="shared" si="0"/>
        <v>janvier</v>
      </c>
      <c r="N2" s="50" t="str">
        <f t="shared" si="0"/>
        <v>janvier</v>
      </c>
      <c r="O2" s="50" t="str">
        <f t="shared" si="0"/>
        <v>janvier</v>
      </c>
      <c r="P2" s="50" t="str">
        <f t="shared" si="0"/>
        <v>janvier</v>
      </c>
      <c r="Q2" s="50" t="str">
        <f t="shared" si="0"/>
        <v>janvier</v>
      </c>
      <c r="R2" s="50" t="str">
        <f t="shared" si="0"/>
        <v>janvier</v>
      </c>
      <c r="S2" s="50" t="str">
        <f t="shared" si="0"/>
        <v>janvier</v>
      </c>
      <c r="T2" s="50" t="str">
        <f t="shared" si="0"/>
        <v>janvier</v>
      </c>
      <c r="U2" s="50" t="str">
        <f t="shared" si="0"/>
        <v>janvier</v>
      </c>
      <c r="V2" s="50" t="str">
        <f t="shared" si="0"/>
        <v>janvier</v>
      </c>
      <c r="W2" s="50" t="str">
        <f t="shared" si="0"/>
        <v>janvier</v>
      </c>
      <c r="X2" s="50" t="str">
        <f t="shared" si="0"/>
        <v>janvier</v>
      </c>
      <c r="Y2" s="50" t="str">
        <f t="shared" si="0"/>
        <v>janvier</v>
      </c>
      <c r="Z2" s="50" t="str">
        <f t="shared" si="0"/>
        <v>janvier</v>
      </c>
      <c r="AA2" s="50" t="str">
        <f t="shared" si="0"/>
        <v>janvier</v>
      </c>
      <c r="AB2" s="50" t="str">
        <f t="shared" si="0"/>
        <v>janvier</v>
      </c>
      <c r="AC2" s="50" t="str">
        <f t="shared" si="0"/>
        <v>janvier</v>
      </c>
      <c r="AD2" s="50" t="str">
        <f t="shared" si="0"/>
        <v>janvier</v>
      </c>
      <c r="AE2" s="50" t="str">
        <f t="shared" si="0"/>
        <v>janvier</v>
      </c>
      <c r="AF2" s="50" t="str">
        <f t="shared" si="0"/>
        <v>janvier</v>
      </c>
      <c r="AG2" s="50" t="str">
        <f t="shared" si="0"/>
        <v>janvier</v>
      </c>
      <c r="AH2" s="50" t="str">
        <f t="shared" si="0"/>
        <v>janvier</v>
      </c>
      <c r="AI2" s="50" t="str">
        <f t="shared" si="0"/>
        <v>février</v>
      </c>
      <c r="AJ2" s="50" t="str">
        <f t="shared" si="0"/>
        <v>février</v>
      </c>
      <c r="AK2" s="50" t="str">
        <f t="shared" si="0"/>
        <v>février</v>
      </c>
      <c r="AL2" s="50" t="str">
        <f t="shared" si="0"/>
        <v>février</v>
      </c>
      <c r="AM2" s="50" t="str">
        <f t="shared" si="0"/>
        <v>février</v>
      </c>
      <c r="AN2" s="50" t="str">
        <f t="shared" si="0"/>
        <v>février</v>
      </c>
      <c r="AO2" s="50" t="str">
        <f t="shared" si="0"/>
        <v>février</v>
      </c>
      <c r="AP2" s="50" t="str">
        <f t="shared" si="0"/>
        <v>février</v>
      </c>
      <c r="AQ2" s="50" t="str">
        <f t="shared" si="0"/>
        <v>février</v>
      </c>
      <c r="AR2" s="50" t="str">
        <f t="shared" si="0"/>
        <v>février</v>
      </c>
      <c r="AS2" s="50" t="str">
        <f t="shared" si="0"/>
        <v>février</v>
      </c>
      <c r="AT2" s="50" t="str">
        <f t="shared" si="0"/>
        <v>février</v>
      </c>
      <c r="AU2" s="50" t="str">
        <f t="shared" si="0"/>
        <v>février</v>
      </c>
      <c r="AV2" s="50" t="str">
        <f t="shared" si="0"/>
        <v>février</v>
      </c>
      <c r="AW2" s="50" t="str">
        <f t="shared" si="0"/>
        <v>février</v>
      </c>
      <c r="AX2" s="50" t="str">
        <f t="shared" si="0"/>
        <v>février</v>
      </c>
      <c r="AY2" s="50" t="str">
        <f t="shared" si="0"/>
        <v>février</v>
      </c>
      <c r="AZ2" s="50" t="str">
        <f t="shared" si="0"/>
        <v>février</v>
      </c>
      <c r="BA2" s="50" t="str">
        <f t="shared" si="0"/>
        <v>février</v>
      </c>
      <c r="BB2" s="50" t="str">
        <f t="shared" si="0"/>
        <v>février</v>
      </c>
      <c r="BC2" s="50" t="str">
        <f t="shared" si="0"/>
        <v>février</v>
      </c>
      <c r="BD2" s="50" t="str">
        <f t="shared" si="0"/>
        <v>février</v>
      </c>
      <c r="BE2" s="50" t="str">
        <f t="shared" si="0"/>
        <v>février</v>
      </c>
      <c r="BF2" s="50" t="str">
        <f t="shared" si="0"/>
        <v>février</v>
      </c>
      <c r="BG2" s="50" t="str">
        <f t="shared" si="0"/>
        <v>février</v>
      </c>
      <c r="BH2" s="50" t="str">
        <f t="shared" si="0"/>
        <v>février</v>
      </c>
      <c r="BI2" s="50" t="str">
        <f t="shared" si="0"/>
        <v>février</v>
      </c>
      <c r="BJ2" s="50" t="str">
        <f t="shared" si="0"/>
        <v>février</v>
      </c>
      <c r="BK2" s="50" t="str">
        <f t="shared" si="0"/>
        <v>mars</v>
      </c>
      <c r="BL2" s="50" t="str">
        <f t="shared" si="0"/>
        <v>mars</v>
      </c>
      <c r="BM2" s="50" t="str">
        <f t="shared" si="0"/>
        <v>mars</v>
      </c>
      <c r="BN2" s="50" t="str">
        <f t="shared" si="0"/>
        <v>mars</v>
      </c>
      <c r="BO2" s="50" t="str">
        <f t="shared" si="0"/>
        <v>mars</v>
      </c>
      <c r="BP2" s="50" t="str">
        <f t="shared" si="0"/>
        <v>mars</v>
      </c>
      <c r="BQ2" s="50" t="str">
        <f t="shared" si="0"/>
        <v>mars</v>
      </c>
      <c r="BR2" s="50" t="str">
        <f t="shared" ref="BR2:EC2" si="1">TEXT(BR4,"mmmm")</f>
        <v>mars</v>
      </c>
      <c r="BS2" s="50" t="str">
        <f t="shared" si="1"/>
        <v>mars</v>
      </c>
      <c r="BT2" s="50" t="str">
        <f t="shared" si="1"/>
        <v>mars</v>
      </c>
      <c r="BU2" s="50" t="str">
        <f t="shared" si="1"/>
        <v>mars</v>
      </c>
      <c r="BV2" s="50" t="str">
        <f t="shared" si="1"/>
        <v>mars</v>
      </c>
      <c r="BW2" s="50" t="str">
        <f t="shared" si="1"/>
        <v>mars</v>
      </c>
      <c r="BX2" s="50" t="str">
        <f t="shared" si="1"/>
        <v>mars</v>
      </c>
      <c r="BY2" s="50" t="str">
        <f t="shared" si="1"/>
        <v>mars</v>
      </c>
      <c r="BZ2" s="50" t="str">
        <f t="shared" si="1"/>
        <v>mars</v>
      </c>
      <c r="CA2" s="50" t="str">
        <f t="shared" si="1"/>
        <v>mars</v>
      </c>
      <c r="CB2" s="50" t="str">
        <f t="shared" si="1"/>
        <v>mars</v>
      </c>
      <c r="CC2" s="50" t="str">
        <f t="shared" si="1"/>
        <v>mars</v>
      </c>
      <c r="CD2" s="50" t="str">
        <f t="shared" si="1"/>
        <v>mars</v>
      </c>
      <c r="CE2" s="50" t="str">
        <f t="shared" si="1"/>
        <v>mars</v>
      </c>
      <c r="CF2" s="50" t="str">
        <f t="shared" si="1"/>
        <v>mars</v>
      </c>
      <c r="CG2" s="50" t="str">
        <f t="shared" si="1"/>
        <v>mars</v>
      </c>
      <c r="CH2" s="50" t="str">
        <f t="shared" si="1"/>
        <v>mars</v>
      </c>
      <c r="CI2" s="50" t="str">
        <f t="shared" si="1"/>
        <v>mars</v>
      </c>
      <c r="CJ2" s="50" t="str">
        <f t="shared" si="1"/>
        <v>mars</v>
      </c>
      <c r="CK2" s="50" t="str">
        <f t="shared" si="1"/>
        <v>mars</v>
      </c>
      <c r="CL2" s="50" t="str">
        <f t="shared" si="1"/>
        <v>mars</v>
      </c>
      <c r="CM2" s="50" t="str">
        <f t="shared" si="1"/>
        <v>mars</v>
      </c>
      <c r="CN2" s="50" t="str">
        <f t="shared" si="1"/>
        <v>mars</v>
      </c>
      <c r="CO2" s="50" t="str">
        <f t="shared" si="1"/>
        <v>mars</v>
      </c>
      <c r="CP2" s="50" t="str">
        <f t="shared" si="1"/>
        <v>avril</v>
      </c>
      <c r="CQ2" s="50" t="str">
        <f t="shared" si="1"/>
        <v>avril</v>
      </c>
      <c r="CR2" s="50" t="str">
        <f t="shared" si="1"/>
        <v>avril</v>
      </c>
      <c r="CS2" s="50" t="str">
        <f t="shared" si="1"/>
        <v>avril</v>
      </c>
      <c r="CT2" s="50" t="str">
        <f t="shared" si="1"/>
        <v>avril</v>
      </c>
      <c r="CU2" s="50" t="str">
        <f t="shared" si="1"/>
        <v>avril</v>
      </c>
      <c r="CV2" s="50" t="str">
        <f t="shared" si="1"/>
        <v>avril</v>
      </c>
      <c r="CW2" s="50" t="str">
        <f t="shared" si="1"/>
        <v>avril</v>
      </c>
      <c r="CX2" s="50" t="str">
        <f t="shared" si="1"/>
        <v>avril</v>
      </c>
      <c r="CY2" s="50" t="str">
        <f t="shared" si="1"/>
        <v>avril</v>
      </c>
      <c r="CZ2" s="50" t="str">
        <f t="shared" si="1"/>
        <v>avril</v>
      </c>
      <c r="DA2" s="50" t="str">
        <f t="shared" si="1"/>
        <v>avril</v>
      </c>
      <c r="DB2" s="50" t="str">
        <f t="shared" si="1"/>
        <v>avril</v>
      </c>
      <c r="DC2" s="50" t="str">
        <f t="shared" si="1"/>
        <v>avril</v>
      </c>
      <c r="DD2" s="50" t="str">
        <f t="shared" si="1"/>
        <v>avril</v>
      </c>
      <c r="DE2" s="50" t="str">
        <f t="shared" si="1"/>
        <v>avril</v>
      </c>
      <c r="DF2" s="50" t="str">
        <f t="shared" si="1"/>
        <v>avril</v>
      </c>
      <c r="DG2" s="50" t="str">
        <f t="shared" si="1"/>
        <v>avril</v>
      </c>
      <c r="DH2" s="50" t="str">
        <f t="shared" si="1"/>
        <v>avril</v>
      </c>
      <c r="DI2" s="50" t="str">
        <f t="shared" si="1"/>
        <v>avril</v>
      </c>
      <c r="DJ2" s="50" t="str">
        <f t="shared" si="1"/>
        <v>avril</v>
      </c>
      <c r="DK2" s="50" t="str">
        <f t="shared" si="1"/>
        <v>avril</v>
      </c>
      <c r="DL2" s="50" t="str">
        <f t="shared" si="1"/>
        <v>avril</v>
      </c>
      <c r="DM2" s="50" t="str">
        <f t="shared" si="1"/>
        <v>avril</v>
      </c>
      <c r="DN2" s="50" t="str">
        <f t="shared" si="1"/>
        <v>avril</v>
      </c>
      <c r="DO2" s="50" t="str">
        <f t="shared" si="1"/>
        <v>avril</v>
      </c>
      <c r="DP2" s="50" t="str">
        <f t="shared" si="1"/>
        <v>avril</v>
      </c>
      <c r="DQ2" s="50" t="str">
        <f t="shared" si="1"/>
        <v>avril</v>
      </c>
      <c r="DR2" s="50" t="str">
        <f t="shared" si="1"/>
        <v>avril</v>
      </c>
      <c r="DS2" s="50" t="str">
        <f t="shared" si="1"/>
        <v>avril</v>
      </c>
      <c r="DT2" s="50" t="str">
        <f t="shared" si="1"/>
        <v>mai</v>
      </c>
      <c r="DU2" s="50" t="str">
        <f t="shared" si="1"/>
        <v>mai</v>
      </c>
      <c r="DV2" s="50" t="str">
        <f t="shared" si="1"/>
        <v>mai</v>
      </c>
      <c r="DW2" s="50" t="str">
        <f t="shared" si="1"/>
        <v>mai</v>
      </c>
      <c r="DX2" s="50" t="str">
        <f t="shared" si="1"/>
        <v>mai</v>
      </c>
      <c r="DY2" s="50" t="str">
        <f t="shared" si="1"/>
        <v>mai</v>
      </c>
      <c r="DZ2" s="50" t="str">
        <f t="shared" si="1"/>
        <v>mai</v>
      </c>
      <c r="EA2" s="50" t="str">
        <f t="shared" si="1"/>
        <v>mai</v>
      </c>
      <c r="EB2" s="50" t="str">
        <f t="shared" si="1"/>
        <v>mai</v>
      </c>
      <c r="EC2" s="50" t="str">
        <f t="shared" si="1"/>
        <v>mai</v>
      </c>
      <c r="ED2" s="50" t="str">
        <f t="shared" ref="ED2:GO2" si="2">TEXT(ED4,"mmmm")</f>
        <v>mai</v>
      </c>
      <c r="EE2" s="50" t="str">
        <f t="shared" si="2"/>
        <v>mai</v>
      </c>
      <c r="EF2" s="50" t="str">
        <f t="shared" si="2"/>
        <v>mai</v>
      </c>
      <c r="EG2" s="50" t="str">
        <f t="shared" si="2"/>
        <v>mai</v>
      </c>
      <c r="EH2" s="50" t="str">
        <f t="shared" si="2"/>
        <v>mai</v>
      </c>
      <c r="EI2" s="50" t="str">
        <f t="shared" si="2"/>
        <v>mai</v>
      </c>
      <c r="EJ2" s="50" t="str">
        <f t="shared" si="2"/>
        <v>mai</v>
      </c>
      <c r="EK2" s="50" t="str">
        <f t="shared" si="2"/>
        <v>mai</v>
      </c>
      <c r="EL2" s="50" t="str">
        <f t="shared" si="2"/>
        <v>mai</v>
      </c>
      <c r="EM2" s="50" t="str">
        <f t="shared" si="2"/>
        <v>mai</v>
      </c>
      <c r="EN2" s="50" t="str">
        <f t="shared" si="2"/>
        <v>mai</v>
      </c>
      <c r="EO2" s="50" t="str">
        <f t="shared" si="2"/>
        <v>mai</v>
      </c>
      <c r="EP2" s="50" t="str">
        <f t="shared" si="2"/>
        <v>mai</v>
      </c>
      <c r="EQ2" s="50" t="str">
        <f t="shared" si="2"/>
        <v>mai</v>
      </c>
      <c r="ER2" s="50" t="str">
        <f t="shared" si="2"/>
        <v>mai</v>
      </c>
      <c r="ES2" s="50" t="str">
        <f t="shared" si="2"/>
        <v>mai</v>
      </c>
      <c r="ET2" s="50" t="str">
        <f t="shared" si="2"/>
        <v>mai</v>
      </c>
      <c r="EU2" s="50" t="str">
        <f t="shared" si="2"/>
        <v>mai</v>
      </c>
      <c r="EV2" s="50" t="str">
        <f t="shared" si="2"/>
        <v>mai</v>
      </c>
      <c r="EW2" s="50" t="str">
        <f t="shared" si="2"/>
        <v>mai</v>
      </c>
      <c r="EX2" s="50" t="str">
        <f t="shared" si="2"/>
        <v>mai</v>
      </c>
      <c r="EY2" s="50" t="str">
        <f t="shared" si="2"/>
        <v>juin</v>
      </c>
      <c r="EZ2" s="50" t="str">
        <f t="shared" si="2"/>
        <v>juin</v>
      </c>
      <c r="FA2" s="50" t="str">
        <f t="shared" si="2"/>
        <v>juin</v>
      </c>
      <c r="FB2" s="50" t="str">
        <f t="shared" si="2"/>
        <v>juin</v>
      </c>
      <c r="FC2" s="50" t="str">
        <f t="shared" si="2"/>
        <v>juin</v>
      </c>
      <c r="FD2" s="50" t="str">
        <f t="shared" si="2"/>
        <v>juin</v>
      </c>
      <c r="FE2" s="50" t="str">
        <f t="shared" si="2"/>
        <v>juin</v>
      </c>
      <c r="FF2" s="50" t="str">
        <f t="shared" si="2"/>
        <v>juin</v>
      </c>
      <c r="FG2" s="50" t="str">
        <f t="shared" si="2"/>
        <v>juin</v>
      </c>
      <c r="FH2" s="50" t="str">
        <f t="shared" si="2"/>
        <v>juin</v>
      </c>
      <c r="FI2" s="50" t="str">
        <f t="shared" si="2"/>
        <v>juin</v>
      </c>
      <c r="FJ2" s="50" t="str">
        <f t="shared" si="2"/>
        <v>juin</v>
      </c>
      <c r="FK2" s="50" t="str">
        <f t="shared" si="2"/>
        <v>juin</v>
      </c>
      <c r="FL2" s="50" t="str">
        <f t="shared" si="2"/>
        <v>juin</v>
      </c>
      <c r="FM2" s="50" t="str">
        <f t="shared" si="2"/>
        <v>juin</v>
      </c>
      <c r="FN2" s="50" t="str">
        <f t="shared" si="2"/>
        <v>juin</v>
      </c>
      <c r="FO2" s="50" t="str">
        <f t="shared" si="2"/>
        <v>juin</v>
      </c>
      <c r="FP2" s="50" t="str">
        <f t="shared" si="2"/>
        <v>juin</v>
      </c>
      <c r="FQ2" s="50" t="str">
        <f t="shared" si="2"/>
        <v>juin</v>
      </c>
      <c r="FR2" s="50" t="str">
        <f t="shared" si="2"/>
        <v>juin</v>
      </c>
      <c r="FS2" s="50" t="str">
        <f t="shared" si="2"/>
        <v>juin</v>
      </c>
      <c r="FT2" s="50" t="str">
        <f t="shared" si="2"/>
        <v>juin</v>
      </c>
      <c r="FU2" s="50" t="str">
        <f t="shared" si="2"/>
        <v>juin</v>
      </c>
      <c r="FV2" s="50" t="str">
        <f t="shared" si="2"/>
        <v>juin</v>
      </c>
      <c r="FW2" s="50" t="str">
        <f t="shared" si="2"/>
        <v>juin</v>
      </c>
      <c r="FX2" s="50" t="str">
        <f t="shared" si="2"/>
        <v>juin</v>
      </c>
      <c r="FY2" s="50" t="str">
        <f t="shared" si="2"/>
        <v>juin</v>
      </c>
      <c r="FZ2" s="50" t="str">
        <f t="shared" si="2"/>
        <v>juin</v>
      </c>
      <c r="GA2" s="50" t="str">
        <f t="shared" si="2"/>
        <v>juin</v>
      </c>
      <c r="GB2" s="50" t="str">
        <f t="shared" si="2"/>
        <v>juin</v>
      </c>
      <c r="GC2" s="50" t="str">
        <f t="shared" si="2"/>
        <v>juillet</v>
      </c>
      <c r="GD2" s="50" t="str">
        <f t="shared" si="2"/>
        <v>juillet</v>
      </c>
      <c r="GE2" s="50" t="str">
        <f t="shared" si="2"/>
        <v>juillet</v>
      </c>
      <c r="GF2" s="50" t="str">
        <f t="shared" si="2"/>
        <v>juillet</v>
      </c>
      <c r="GG2" s="50" t="str">
        <f t="shared" si="2"/>
        <v>juillet</v>
      </c>
      <c r="GH2" s="50" t="str">
        <f t="shared" si="2"/>
        <v>juillet</v>
      </c>
      <c r="GI2" s="50" t="str">
        <f t="shared" si="2"/>
        <v>juillet</v>
      </c>
      <c r="GJ2" s="50" t="str">
        <f t="shared" si="2"/>
        <v>juillet</v>
      </c>
      <c r="GK2" s="50" t="str">
        <f t="shared" si="2"/>
        <v>juillet</v>
      </c>
      <c r="GL2" s="50" t="str">
        <f t="shared" si="2"/>
        <v>juillet</v>
      </c>
      <c r="GM2" s="50" t="str">
        <f t="shared" si="2"/>
        <v>juillet</v>
      </c>
      <c r="GN2" s="50" t="str">
        <f t="shared" si="2"/>
        <v>juillet</v>
      </c>
      <c r="GO2" s="50" t="str">
        <f t="shared" si="2"/>
        <v>juillet</v>
      </c>
      <c r="GP2" s="50" t="str">
        <f t="shared" ref="GP2:JA2" si="3">TEXT(GP4,"mmmm")</f>
        <v>juillet</v>
      </c>
      <c r="GQ2" s="50" t="str">
        <f t="shared" si="3"/>
        <v>juillet</v>
      </c>
      <c r="GR2" s="50" t="str">
        <f t="shared" si="3"/>
        <v>juillet</v>
      </c>
      <c r="GS2" s="50" t="str">
        <f t="shared" si="3"/>
        <v>juillet</v>
      </c>
      <c r="GT2" s="50" t="str">
        <f t="shared" si="3"/>
        <v>juillet</v>
      </c>
      <c r="GU2" s="50" t="str">
        <f t="shared" si="3"/>
        <v>juillet</v>
      </c>
      <c r="GV2" s="50" t="str">
        <f t="shared" si="3"/>
        <v>juillet</v>
      </c>
      <c r="GW2" s="50" t="str">
        <f t="shared" si="3"/>
        <v>juillet</v>
      </c>
      <c r="GX2" s="50" t="str">
        <f t="shared" si="3"/>
        <v>juillet</v>
      </c>
      <c r="GY2" s="50" t="str">
        <f t="shared" si="3"/>
        <v>juillet</v>
      </c>
      <c r="GZ2" s="50" t="str">
        <f t="shared" si="3"/>
        <v>juillet</v>
      </c>
      <c r="HA2" s="50" t="str">
        <f t="shared" si="3"/>
        <v>juillet</v>
      </c>
      <c r="HB2" s="50" t="str">
        <f t="shared" si="3"/>
        <v>juillet</v>
      </c>
      <c r="HC2" s="50" t="str">
        <f t="shared" si="3"/>
        <v>juillet</v>
      </c>
      <c r="HD2" s="50" t="str">
        <f t="shared" si="3"/>
        <v>juillet</v>
      </c>
      <c r="HE2" s="50" t="str">
        <f t="shared" si="3"/>
        <v>juillet</v>
      </c>
      <c r="HF2" s="50" t="str">
        <f t="shared" si="3"/>
        <v>juillet</v>
      </c>
      <c r="HG2" s="50" t="str">
        <f t="shared" si="3"/>
        <v>juillet</v>
      </c>
      <c r="HH2" s="50" t="str">
        <f t="shared" si="3"/>
        <v>août</v>
      </c>
      <c r="HI2" s="50" t="str">
        <f t="shared" si="3"/>
        <v>août</v>
      </c>
      <c r="HJ2" s="50" t="str">
        <f t="shared" si="3"/>
        <v>août</v>
      </c>
      <c r="HK2" s="50" t="str">
        <f t="shared" si="3"/>
        <v>août</v>
      </c>
      <c r="HL2" s="50" t="str">
        <f t="shared" si="3"/>
        <v>août</v>
      </c>
      <c r="HM2" s="50" t="str">
        <f t="shared" si="3"/>
        <v>août</v>
      </c>
      <c r="HN2" s="50" t="str">
        <f t="shared" si="3"/>
        <v>août</v>
      </c>
      <c r="HO2" s="50" t="str">
        <f t="shared" si="3"/>
        <v>août</v>
      </c>
      <c r="HP2" s="50" t="str">
        <f t="shared" si="3"/>
        <v>août</v>
      </c>
      <c r="HQ2" s="50" t="str">
        <f t="shared" si="3"/>
        <v>août</v>
      </c>
      <c r="HR2" s="50" t="str">
        <f t="shared" si="3"/>
        <v>août</v>
      </c>
      <c r="HS2" s="50" t="str">
        <f t="shared" si="3"/>
        <v>août</v>
      </c>
      <c r="HT2" s="50" t="str">
        <f t="shared" si="3"/>
        <v>août</v>
      </c>
      <c r="HU2" s="50" t="str">
        <f t="shared" si="3"/>
        <v>août</v>
      </c>
      <c r="HV2" s="50" t="str">
        <f t="shared" si="3"/>
        <v>août</v>
      </c>
      <c r="HW2" s="50" t="str">
        <f t="shared" si="3"/>
        <v>août</v>
      </c>
      <c r="HX2" s="50" t="str">
        <f t="shared" si="3"/>
        <v>août</v>
      </c>
      <c r="HY2" s="50" t="str">
        <f t="shared" si="3"/>
        <v>août</v>
      </c>
      <c r="HZ2" s="50" t="str">
        <f t="shared" si="3"/>
        <v>août</v>
      </c>
      <c r="IA2" s="50" t="str">
        <f t="shared" si="3"/>
        <v>août</v>
      </c>
      <c r="IB2" s="50" t="str">
        <f t="shared" si="3"/>
        <v>août</v>
      </c>
      <c r="IC2" s="50" t="str">
        <f t="shared" si="3"/>
        <v>août</v>
      </c>
      <c r="ID2" s="50" t="str">
        <f t="shared" si="3"/>
        <v>août</v>
      </c>
      <c r="IE2" s="50" t="str">
        <f t="shared" si="3"/>
        <v>août</v>
      </c>
      <c r="IF2" s="50" t="str">
        <f t="shared" si="3"/>
        <v>août</v>
      </c>
      <c r="IG2" s="50" t="str">
        <f t="shared" si="3"/>
        <v>août</v>
      </c>
      <c r="IH2" s="50" t="str">
        <f t="shared" si="3"/>
        <v>août</v>
      </c>
      <c r="II2" s="50" t="str">
        <f t="shared" si="3"/>
        <v>août</v>
      </c>
      <c r="IJ2" s="50" t="str">
        <f t="shared" si="3"/>
        <v>août</v>
      </c>
      <c r="IK2" s="50" t="str">
        <f t="shared" si="3"/>
        <v>août</v>
      </c>
      <c r="IL2" s="50" t="str">
        <f t="shared" si="3"/>
        <v>août</v>
      </c>
      <c r="IM2" s="50" t="str">
        <f t="shared" si="3"/>
        <v>septembre</v>
      </c>
      <c r="IN2" s="50" t="str">
        <f t="shared" si="3"/>
        <v>septembre</v>
      </c>
      <c r="IO2" s="50" t="str">
        <f t="shared" si="3"/>
        <v>septembre</v>
      </c>
      <c r="IP2" s="50" t="str">
        <f t="shared" si="3"/>
        <v>septembre</v>
      </c>
      <c r="IQ2" s="50" t="str">
        <f t="shared" si="3"/>
        <v>septembre</v>
      </c>
      <c r="IR2" s="50" t="str">
        <f t="shared" si="3"/>
        <v>septembre</v>
      </c>
      <c r="IS2" s="50" t="str">
        <f t="shared" si="3"/>
        <v>septembre</v>
      </c>
      <c r="IT2" s="50" t="str">
        <f t="shared" si="3"/>
        <v>septembre</v>
      </c>
      <c r="IU2" s="50" t="str">
        <f t="shared" si="3"/>
        <v>septembre</v>
      </c>
      <c r="IV2" s="50" t="str">
        <f t="shared" si="3"/>
        <v>septembre</v>
      </c>
      <c r="IW2" s="50" t="str">
        <f t="shared" si="3"/>
        <v>septembre</v>
      </c>
      <c r="IX2" s="50" t="str">
        <f t="shared" si="3"/>
        <v>septembre</v>
      </c>
      <c r="IY2" s="50" t="str">
        <f t="shared" si="3"/>
        <v>septembre</v>
      </c>
      <c r="IZ2" s="50" t="str">
        <f t="shared" si="3"/>
        <v>septembre</v>
      </c>
      <c r="JA2" s="50" t="str">
        <f t="shared" si="3"/>
        <v>septembre</v>
      </c>
      <c r="JB2" s="50" t="str">
        <f t="shared" ref="JB2:LM2" si="4">TEXT(JB4,"mmmm")</f>
        <v>septembre</v>
      </c>
      <c r="JC2" s="50" t="str">
        <f t="shared" si="4"/>
        <v>septembre</v>
      </c>
      <c r="JD2" s="50" t="str">
        <f t="shared" si="4"/>
        <v>septembre</v>
      </c>
      <c r="JE2" s="50" t="str">
        <f t="shared" si="4"/>
        <v>septembre</v>
      </c>
      <c r="JF2" s="50" t="str">
        <f t="shared" si="4"/>
        <v>septembre</v>
      </c>
      <c r="JG2" s="50" t="str">
        <f t="shared" si="4"/>
        <v>septembre</v>
      </c>
      <c r="JH2" s="50" t="str">
        <f t="shared" si="4"/>
        <v>septembre</v>
      </c>
      <c r="JI2" s="50" t="str">
        <f t="shared" si="4"/>
        <v>septembre</v>
      </c>
      <c r="JJ2" s="50" t="str">
        <f t="shared" si="4"/>
        <v>septembre</v>
      </c>
      <c r="JK2" s="50" t="str">
        <f t="shared" si="4"/>
        <v>septembre</v>
      </c>
      <c r="JL2" s="50" t="str">
        <f t="shared" si="4"/>
        <v>septembre</v>
      </c>
      <c r="JM2" s="50" t="str">
        <f t="shared" si="4"/>
        <v>septembre</v>
      </c>
      <c r="JN2" s="50" t="str">
        <f t="shared" si="4"/>
        <v>septembre</v>
      </c>
      <c r="JO2" s="50" t="str">
        <f t="shared" si="4"/>
        <v>septembre</v>
      </c>
      <c r="JP2" s="50" t="str">
        <f t="shared" si="4"/>
        <v>septembre</v>
      </c>
      <c r="JQ2" s="50" t="str">
        <f t="shared" si="4"/>
        <v>octobre</v>
      </c>
      <c r="JR2" s="50" t="str">
        <f t="shared" si="4"/>
        <v>octobre</v>
      </c>
      <c r="JS2" s="50" t="str">
        <f t="shared" si="4"/>
        <v>octobre</v>
      </c>
      <c r="JT2" s="50" t="str">
        <f t="shared" si="4"/>
        <v>octobre</v>
      </c>
      <c r="JU2" s="50" t="str">
        <f t="shared" si="4"/>
        <v>octobre</v>
      </c>
      <c r="JV2" s="50" t="str">
        <f t="shared" si="4"/>
        <v>octobre</v>
      </c>
      <c r="JW2" s="50" t="str">
        <f t="shared" si="4"/>
        <v>octobre</v>
      </c>
      <c r="JX2" s="50" t="str">
        <f t="shared" si="4"/>
        <v>octobre</v>
      </c>
      <c r="JY2" s="50" t="str">
        <f t="shared" si="4"/>
        <v>octobre</v>
      </c>
      <c r="JZ2" s="50" t="str">
        <f t="shared" si="4"/>
        <v>octobre</v>
      </c>
      <c r="KA2" s="50" t="str">
        <f t="shared" si="4"/>
        <v>octobre</v>
      </c>
      <c r="KB2" s="50" t="str">
        <f t="shared" si="4"/>
        <v>octobre</v>
      </c>
      <c r="KC2" s="50" t="str">
        <f t="shared" si="4"/>
        <v>octobre</v>
      </c>
      <c r="KD2" s="50" t="str">
        <f t="shared" si="4"/>
        <v>octobre</v>
      </c>
      <c r="KE2" s="50" t="str">
        <f t="shared" si="4"/>
        <v>octobre</v>
      </c>
      <c r="KF2" s="50" t="str">
        <f t="shared" si="4"/>
        <v>octobre</v>
      </c>
      <c r="KG2" s="50" t="str">
        <f t="shared" si="4"/>
        <v>octobre</v>
      </c>
      <c r="KH2" s="50" t="str">
        <f t="shared" si="4"/>
        <v>octobre</v>
      </c>
      <c r="KI2" s="50" t="str">
        <f t="shared" si="4"/>
        <v>octobre</v>
      </c>
      <c r="KJ2" s="50" t="str">
        <f t="shared" si="4"/>
        <v>octobre</v>
      </c>
      <c r="KK2" s="50" t="str">
        <f t="shared" si="4"/>
        <v>octobre</v>
      </c>
      <c r="KL2" s="50" t="str">
        <f t="shared" si="4"/>
        <v>octobre</v>
      </c>
      <c r="KM2" s="50" t="str">
        <f t="shared" si="4"/>
        <v>octobre</v>
      </c>
      <c r="KN2" s="50" t="str">
        <f t="shared" si="4"/>
        <v>octobre</v>
      </c>
      <c r="KO2" s="50" t="str">
        <f t="shared" si="4"/>
        <v>octobre</v>
      </c>
      <c r="KP2" s="50" t="str">
        <f t="shared" si="4"/>
        <v>octobre</v>
      </c>
      <c r="KQ2" s="50" t="str">
        <f t="shared" si="4"/>
        <v>octobre</v>
      </c>
      <c r="KR2" s="50" t="str">
        <f t="shared" si="4"/>
        <v>octobre</v>
      </c>
      <c r="KS2" s="50" t="str">
        <f t="shared" si="4"/>
        <v>octobre</v>
      </c>
      <c r="KT2" s="50" t="str">
        <f t="shared" si="4"/>
        <v>octobre</v>
      </c>
      <c r="KU2" s="50" t="str">
        <f t="shared" si="4"/>
        <v>octobre</v>
      </c>
      <c r="KV2" s="50" t="str">
        <f t="shared" si="4"/>
        <v>novembre</v>
      </c>
      <c r="KW2" s="50" t="str">
        <f t="shared" si="4"/>
        <v>novembre</v>
      </c>
      <c r="KX2" s="50" t="str">
        <f t="shared" si="4"/>
        <v>novembre</v>
      </c>
      <c r="KY2" s="50" t="str">
        <f t="shared" si="4"/>
        <v>novembre</v>
      </c>
      <c r="KZ2" s="50" t="str">
        <f t="shared" si="4"/>
        <v>novembre</v>
      </c>
      <c r="LA2" s="50" t="str">
        <f t="shared" si="4"/>
        <v>novembre</v>
      </c>
      <c r="LB2" s="50" t="str">
        <f t="shared" si="4"/>
        <v>novembre</v>
      </c>
      <c r="LC2" s="50" t="str">
        <f t="shared" si="4"/>
        <v>novembre</v>
      </c>
      <c r="LD2" s="50" t="str">
        <f t="shared" si="4"/>
        <v>novembre</v>
      </c>
      <c r="LE2" s="50" t="str">
        <f t="shared" si="4"/>
        <v>novembre</v>
      </c>
      <c r="LF2" s="50" t="str">
        <f t="shared" si="4"/>
        <v>novembre</v>
      </c>
      <c r="LG2" s="50" t="str">
        <f t="shared" si="4"/>
        <v>novembre</v>
      </c>
      <c r="LH2" s="50" t="str">
        <f t="shared" si="4"/>
        <v>novembre</v>
      </c>
      <c r="LI2" s="50" t="str">
        <f t="shared" si="4"/>
        <v>novembre</v>
      </c>
      <c r="LJ2" s="50" t="str">
        <f t="shared" si="4"/>
        <v>novembre</v>
      </c>
      <c r="LK2" s="50" t="str">
        <f t="shared" si="4"/>
        <v>novembre</v>
      </c>
      <c r="LL2" s="50" t="str">
        <f t="shared" si="4"/>
        <v>novembre</v>
      </c>
      <c r="LM2" s="50" t="str">
        <f t="shared" si="4"/>
        <v>novembre</v>
      </c>
      <c r="LN2" s="50" t="str">
        <f t="shared" ref="LN2:ND2" si="5">TEXT(LN4,"mmmm")</f>
        <v>novembre</v>
      </c>
      <c r="LO2" s="50" t="str">
        <f t="shared" si="5"/>
        <v>novembre</v>
      </c>
      <c r="LP2" s="50" t="str">
        <f t="shared" si="5"/>
        <v>novembre</v>
      </c>
      <c r="LQ2" s="50" t="str">
        <f t="shared" si="5"/>
        <v>novembre</v>
      </c>
      <c r="LR2" s="50" t="str">
        <f t="shared" si="5"/>
        <v>novembre</v>
      </c>
      <c r="LS2" s="50" t="str">
        <f t="shared" si="5"/>
        <v>novembre</v>
      </c>
      <c r="LT2" s="50" t="str">
        <f t="shared" si="5"/>
        <v>novembre</v>
      </c>
      <c r="LU2" s="50" t="str">
        <f t="shared" si="5"/>
        <v>novembre</v>
      </c>
      <c r="LV2" s="50" t="str">
        <f t="shared" si="5"/>
        <v>novembre</v>
      </c>
      <c r="LW2" s="50" t="str">
        <f t="shared" si="5"/>
        <v>novembre</v>
      </c>
      <c r="LX2" s="50" t="str">
        <f t="shared" si="5"/>
        <v>novembre</v>
      </c>
      <c r="LY2" s="50" t="str">
        <f t="shared" si="5"/>
        <v>novembre</v>
      </c>
      <c r="LZ2" s="50" t="str">
        <f t="shared" si="5"/>
        <v>décembre</v>
      </c>
      <c r="MA2" s="50" t="str">
        <f t="shared" si="5"/>
        <v>décembre</v>
      </c>
      <c r="MB2" s="50" t="str">
        <f t="shared" si="5"/>
        <v>décembre</v>
      </c>
      <c r="MC2" s="50" t="str">
        <f t="shared" si="5"/>
        <v>décembre</v>
      </c>
      <c r="MD2" s="50" t="str">
        <f t="shared" si="5"/>
        <v>décembre</v>
      </c>
      <c r="ME2" s="50" t="str">
        <f t="shared" si="5"/>
        <v>décembre</v>
      </c>
      <c r="MF2" s="50" t="str">
        <f t="shared" si="5"/>
        <v>décembre</v>
      </c>
      <c r="MG2" s="50" t="str">
        <f t="shared" si="5"/>
        <v>décembre</v>
      </c>
      <c r="MH2" s="50" t="str">
        <f t="shared" si="5"/>
        <v>décembre</v>
      </c>
      <c r="MI2" s="50" t="str">
        <f t="shared" si="5"/>
        <v>décembre</v>
      </c>
      <c r="MJ2" s="50" t="str">
        <f t="shared" si="5"/>
        <v>décembre</v>
      </c>
      <c r="MK2" s="50" t="str">
        <f t="shared" si="5"/>
        <v>décembre</v>
      </c>
      <c r="ML2" s="50" t="str">
        <f t="shared" si="5"/>
        <v>décembre</v>
      </c>
      <c r="MM2" s="50" t="str">
        <f t="shared" si="5"/>
        <v>décembre</v>
      </c>
      <c r="MN2" s="50" t="str">
        <f t="shared" si="5"/>
        <v>décembre</v>
      </c>
      <c r="MO2" s="50" t="str">
        <f t="shared" si="5"/>
        <v>décembre</v>
      </c>
      <c r="MP2" s="50" t="str">
        <f t="shared" si="5"/>
        <v>décembre</v>
      </c>
      <c r="MQ2" s="50" t="str">
        <f t="shared" si="5"/>
        <v>décembre</v>
      </c>
      <c r="MR2" s="50" t="str">
        <f t="shared" si="5"/>
        <v>décembre</v>
      </c>
      <c r="MS2" s="50" t="str">
        <f t="shared" si="5"/>
        <v>décembre</v>
      </c>
      <c r="MT2" s="50" t="str">
        <f t="shared" si="5"/>
        <v>décembre</v>
      </c>
      <c r="MU2" s="50" t="str">
        <f t="shared" si="5"/>
        <v>décembre</v>
      </c>
      <c r="MV2" s="50" t="str">
        <f t="shared" si="5"/>
        <v>décembre</v>
      </c>
      <c r="MW2" s="50" t="str">
        <f t="shared" si="5"/>
        <v>décembre</v>
      </c>
      <c r="MX2" s="50" t="str">
        <f t="shared" si="5"/>
        <v>décembre</v>
      </c>
      <c r="MY2" s="50" t="str">
        <f t="shared" si="5"/>
        <v>décembre</v>
      </c>
      <c r="MZ2" s="50" t="str">
        <f t="shared" si="5"/>
        <v>décembre</v>
      </c>
      <c r="NA2" s="50" t="str">
        <f t="shared" si="5"/>
        <v>décembre</v>
      </c>
      <c r="NB2" s="50" t="str">
        <f t="shared" si="5"/>
        <v>décembre</v>
      </c>
      <c r="NC2" s="50" t="str">
        <f t="shared" si="5"/>
        <v>décembre</v>
      </c>
      <c r="ND2" s="50" t="str">
        <f t="shared" si="5"/>
        <v>décembre</v>
      </c>
    </row>
    <row r="3" spans="1:368" x14ac:dyDescent="0.35">
      <c r="A3" s="51" t="s">
        <v>6</v>
      </c>
      <c r="B3" s="52"/>
      <c r="C3" s="52"/>
      <c r="D3" s="52">
        <f>WEEKNUM(D4,21)</f>
        <v>52</v>
      </c>
      <c r="E3" s="52">
        <f t="shared" ref="E3:I3" si="6">WEEKNUM(E4,21)</f>
        <v>1</v>
      </c>
      <c r="F3" s="52">
        <f t="shared" si="6"/>
        <v>1</v>
      </c>
      <c r="G3" s="52">
        <f t="shared" si="6"/>
        <v>1</v>
      </c>
      <c r="H3" s="52">
        <f t="shared" si="6"/>
        <v>1</v>
      </c>
      <c r="I3" s="52">
        <f t="shared" si="6"/>
        <v>1</v>
      </c>
      <c r="J3" s="52">
        <f>WEEKNUM(J4,21)</f>
        <v>1</v>
      </c>
      <c r="K3" s="52">
        <f t="shared" ref="K3:BV3" si="7">WEEKNUM(K4,21)</f>
        <v>1</v>
      </c>
      <c r="L3" s="52">
        <f t="shared" si="7"/>
        <v>2</v>
      </c>
      <c r="M3" s="52">
        <f t="shared" si="7"/>
        <v>2</v>
      </c>
      <c r="N3" s="52">
        <f t="shared" si="7"/>
        <v>2</v>
      </c>
      <c r="O3" s="52">
        <f t="shared" si="7"/>
        <v>2</v>
      </c>
      <c r="P3" s="52">
        <f t="shared" si="7"/>
        <v>2</v>
      </c>
      <c r="Q3" s="52">
        <f t="shared" si="7"/>
        <v>2</v>
      </c>
      <c r="R3" s="52">
        <f t="shared" si="7"/>
        <v>2</v>
      </c>
      <c r="S3" s="52">
        <f t="shared" si="7"/>
        <v>3</v>
      </c>
      <c r="T3" s="52">
        <f t="shared" si="7"/>
        <v>3</v>
      </c>
      <c r="U3" s="52">
        <f t="shared" si="7"/>
        <v>3</v>
      </c>
      <c r="V3" s="52">
        <f t="shared" si="7"/>
        <v>3</v>
      </c>
      <c r="W3" s="52">
        <f t="shared" si="7"/>
        <v>3</v>
      </c>
      <c r="X3" s="52">
        <f t="shared" si="7"/>
        <v>3</v>
      </c>
      <c r="Y3" s="52">
        <f t="shared" si="7"/>
        <v>3</v>
      </c>
      <c r="Z3" s="52">
        <f t="shared" si="7"/>
        <v>4</v>
      </c>
      <c r="AA3" s="52">
        <f t="shared" si="7"/>
        <v>4</v>
      </c>
      <c r="AB3" s="52">
        <f t="shared" si="7"/>
        <v>4</v>
      </c>
      <c r="AC3" s="52">
        <f t="shared" si="7"/>
        <v>4</v>
      </c>
      <c r="AD3" s="52">
        <f t="shared" si="7"/>
        <v>4</v>
      </c>
      <c r="AE3" s="52">
        <f t="shared" si="7"/>
        <v>4</v>
      </c>
      <c r="AF3" s="52">
        <f t="shared" si="7"/>
        <v>4</v>
      </c>
      <c r="AG3" s="52">
        <f t="shared" si="7"/>
        <v>5</v>
      </c>
      <c r="AH3" s="52">
        <f t="shared" si="7"/>
        <v>5</v>
      </c>
      <c r="AI3" s="52">
        <f t="shared" si="7"/>
        <v>5</v>
      </c>
      <c r="AJ3" s="52">
        <f t="shared" si="7"/>
        <v>5</v>
      </c>
      <c r="AK3" s="52">
        <f t="shared" si="7"/>
        <v>5</v>
      </c>
      <c r="AL3" s="52">
        <f t="shared" si="7"/>
        <v>5</v>
      </c>
      <c r="AM3" s="52">
        <f t="shared" si="7"/>
        <v>5</v>
      </c>
      <c r="AN3" s="52">
        <f t="shared" si="7"/>
        <v>6</v>
      </c>
      <c r="AO3" s="52">
        <f t="shared" si="7"/>
        <v>6</v>
      </c>
      <c r="AP3" s="52">
        <f t="shared" si="7"/>
        <v>6</v>
      </c>
      <c r="AQ3" s="52">
        <f t="shared" si="7"/>
        <v>6</v>
      </c>
      <c r="AR3" s="52">
        <f t="shared" si="7"/>
        <v>6</v>
      </c>
      <c r="AS3" s="52">
        <f t="shared" si="7"/>
        <v>6</v>
      </c>
      <c r="AT3" s="52">
        <f t="shared" si="7"/>
        <v>6</v>
      </c>
      <c r="AU3" s="52">
        <f t="shared" si="7"/>
        <v>7</v>
      </c>
      <c r="AV3" s="52">
        <f t="shared" si="7"/>
        <v>7</v>
      </c>
      <c r="AW3" s="52">
        <f t="shared" si="7"/>
        <v>7</v>
      </c>
      <c r="AX3" s="52">
        <f t="shared" si="7"/>
        <v>7</v>
      </c>
      <c r="AY3" s="52">
        <f t="shared" si="7"/>
        <v>7</v>
      </c>
      <c r="AZ3" s="52">
        <f t="shared" si="7"/>
        <v>7</v>
      </c>
      <c r="BA3" s="52">
        <f t="shared" si="7"/>
        <v>7</v>
      </c>
      <c r="BB3" s="52">
        <f t="shared" si="7"/>
        <v>8</v>
      </c>
      <c r="BC3" s="52">
        <f t="shared" si="7"/>
        <v>8</v>
      </c>
      <c r="BD3" s="52">
        <f t="shared" si="7"/>
        <v>8</v>
      </c>
      <c r="BE3" s="52">
        <f t="shared" si="7"/>
        <v>8</v>
      </c>
      <c r="BF3" s="52">
        <f t="shared" si="7"/>
        <v>8</v>
      </c>
      <c r="BG3" s="52">
        <f t="shared" si="7"/>
        <v>8</v>
      </c>
      <c r="BH3" s="52">
        <f t="shared" si="7"/>
        <v>8</v>
      </c>
      <c r="BI3" s="52">
        <f t="shared" si="7"/>
        <v>9</v>
      </c>
      <c r="BJ3" s="52">
        <f t="shared" si="7"/>
        <v>9</v>
      </c>
      <c r="BK3" s="52">
        <f t="shared" si="7"/>
        <v>9</v>
      </c>
      <c r="BL3" s="52">
        <f t="shared" si="7"/>
        <v>9</v>
      </c>
      <c r="BM3" s="52">
        <f t="shared" si="7"/>
        <v>9</v>
      </c>
      <c r="BN3" s="52">
        <f t="shared" si="7"/>
        <v>9</v>
      </c>
      <c r="BO3" s="52">
        <f t="shared" si="7"/>
        <v>9</v>
      </c>
      <c r="BP3" s="52">
        <f t="shared" si="7"/>
        <v>10</v>
      </c>
      <c r="BQ3" s="52">
        <f t="shared" si="7"/>
        <v>10</v>
      </c>
      <c r="BR3" s="52">
        <f t="shared" si="7"/>
        <v>10</v>
      </c>
      <c r="BS3" s="52">
        <f t="shared" si="7"/>
        <v>10</v>
      </c>
      <c r="BT3" s="52">
        <f t="shared" si="7"/>
        <v>10</v>
      </c>
      <c r="BU3" s="52">
        <f t="shared" si="7"/>
        <v>10</v>
      </c>
      <c r="BV3" s="52">
        <f t="shared" si="7"/>
        <v>10</v>
      </c>
      <c r="BW3" s="52">
        <f t="shared" ref="BW3:EH3" si="8">WEEKNUM(BW4,21)</f>
        <v>11</v>
      </c>
      <c r="BX3" s="52">
        <f t="shared" si="8"/>
        <v>11</v>
      </c>
      <c r="BY3" s="52">
        <f t="shared" si="8"/>
        <v>11</v>
      </c>
      <c r="BZ3" s="52">
        <f t="shared" si="8"/>
        <v>11</v>
      </c>
      <c r="CA3" s="52">
        <f t="shared" si="8"/>
        <v>11</v>
      </c>
      <c r="CB3" s="52">
        <f t="shared" si="8"/>
        <v>11</v>
      </c>
      <c r="CC3" s="52">
        <f t="shared" si="8"/>
        <v>11</v>
      </c>
      <c r="CD3" s="52">
        <f t="shared" si="8"/>
        <v>12</v>
      </c>
      <c r="CE3" s="52">
        <f t="shared" si="8"/>
        <v>12</v>
      </c>
      <c r="CF3" s="52">
        <f t="shared" si="8"/>
        <v>12</v>
      </c>
      <c r="CG3" s="52">
        <f t="shared" si="8"/>
        <v>12</v>
      </c>
      <c r="CH3" s="52">
        <f t="shared" si="8"/>
        <v>12</v>
      </c>
      <c r="CI3" s="52">
        <f t="shared" si="8"/>
        <v>12</v>
      </c>
      <c r="CJ3" s="52">
        <f t="shared" si="8"/>
        <v>12</v>
      </c>
      <c r="CK3" s="52">
        <f t="shared" si="8"/>
        <v>13</v>
      </c>
      <c r="CL3" s="52">
        <f t="shared" si="8"/>
        <v>13</v>
      </c>
      <c r="CM3" s="52">
        <f t="shared" si="8"/>
        <v>13</v>
      </c>
      <c r="CN3" s="52">
        <f t="shared" si="8"/>
        <v>13</v>
      </c>
      <c r="CO3" s="52">
        <f t="shared" si="8"/>
        <v>13</v>
      </c>
      <c r="CP3" s="52">
        <f t="shared" si="8"/>
        <v>13</v>
      </c>
      <c r="CQ3" s="52">
        <f t="shared" si="8"/>
        <v>13</v>
      </c>
      <c r="CR3" s="52">
        <f t="shared" si="8"/>
        <v>14</v>
      </c>
      <c r="CS3" s="52">
        <f t="shared" si="8"/>
        <v>14</v>
      </c>
      <c r="CT3" s="52">
        <f t="shared" si="8"/>
        <v>14</v>
      </c>
      <c r="CU3" s="52">
        <f t="shared" si="8"/>
        <v>14</v>
      </c>
      <c r="CV3" s="52">
        <f t="shared" si="8"/>
        <v>14</v>
      </c>
      <c r="CW3" s="52">
        <f t="shared" si="8"/>
        <v>14</v>
      </c>
      <c r="CX3" s="52">
        <f t="shared" si="8"/>
        <v>14</v>
      </c>
      <c r="CY3" s="52">
        <f t="shared" si="8"/>
        <v>15</v>
      </c>
      <c r="CZ3" s="52">
        <f t="shared" si="8"/>
        <v>15</v>
      </c>
      <c r="DA3" s="52">
        <f t="shared" si="8"/>
        <v>15</v>
      </c>
      <c r="DB3" s="52">
        <f t="shared" si="8"/>
        <v>15</v>
      </c>
      <c r="DC3" s="52">
        <f t="shared" si="8"/>
        <v>15</v>
      </c>
      <c r="DD3" s="52">
        <f t="shared" si="8"/>
        <v>15</v>
      </c>
      <c r="DE3" s="52">
        <f t="shared" si="8"/>
        <v>15</v>
      </c>
      <c r="DF3" s="52">
        <f t="shared" si="8"/>
        <v>16</v>
      </c>
      <c r="DG3" s="52">
        <f t="shared" si="8"/>
        <v>16</v>
      </c>
      <c r="DH3" s="52">
        <f t="shared" si="8"/>
        <v>16</v>
      </c>
      <c r="DI3" s="52">
        <f t="shared" si="8"/>
        <v>16</v>
      </c>
      <c r="DJ3" s="52">
        <f t="shared" si="8"/>
        <v>16</v>
      </c>
      <c r="DK3" s="52">
        <f t="shared" si="8"/>
        <v>16</v>
      </c>
      <c r="DL3" s="52">
        <f t="shared" si="8"/>
        <v>16</v>
      </c>
      <c r="DM3" s="52">
        <f t="shared" si="8"/>
        <v>17</v>
      </c>
      <c r="DN3" s="52">
        <f t="shared" si="8"/>
        <v>17</v>
      </c>
      <c r="DO3" s="52">
        <f t="shared" si="8"/>
        <v>17</v>
      </c>
      <c r="DP3" s="52">
        <f t="shared" si="8"/>
        <v>17</v>
      </c>
      <c r="DQ3" s="52">
        <f t="shared" si="8"/>
        <v>17</v>
      </c>
      <c r="DR3" s="52">
        <f t="shared" si="8"/>
        <v>17</v>
      </c>
      <c r="DS3" s="52">
        <f t="shared" si="8"/>
        <v>17</v>
      </c>
      <c r="DT3" s="52">
        <f t="shared" si="8"/>
        <v>18</v>
      </c>
      <c r="DU3" s="52">
        <f t="shared" si="8"/>
        <v>18</v>
      </c>
      <c r="DV3" s="52">
        <f t="shared" si="8"/>
        <v>18</v>
      </c>
      <c r="DW3" s="52">
        <f t="shared" si="8"/>
        <v>18</v>
      </c>
      <c r="DX3" s="52">
        <f t="shared" si="8"/>
        <v>18</v>
      </c>
      <c r="DY3" s="52">
        <f t="shared" si="8"/>
        <v>18</v>
      </c>
      <c r="DZ3" s="52">
        <f t="shared" si="8"/>
        <v>18</v>
      </c>
      <c r="EA3" s="52">
        <f t="shared" si="8"/>
        <v>19</v>
      </c>
      <c r="EB3" s="52">
        <f t="shared" si="8"/>
        <v>19</v>
      </c>
      <c r="EC3" s="52">
        <f t="shared" si="8"/>
        <v>19</v>
      </c>
      <c r="ED3" s="52">
        <f t="shared" si="8"/>
        <v>19</v>
      </c>
      <c r="EE3" s="52">
        <f t="shared" si="8"/>
        <v>19</v>
      </c>
      <c r="EF3" s="52">
        <f t="shared" si="8"/>
        <v>19</v>
      </c>
      <c r="EG3" s="52">
        <f t="shared" si="8"/>
        <v>19</v>
      </c>
      <c r="EH3" s="52">
        <f t="shared" si="8"/>
        <v>20</v>
      </c>
      <c r="EI3" s="52">
        <f t="shared" ref="EI3:GT3" si="9">WEEKNUM(EI4,21)</f>
        <v>20</v>
      </c>
      <c r="EJ3" s="52">
        <f t="shared" si="9"/>
        <v>20</v>
      </c>
      <c r="EK3" s="52">
        <f t="shared" si="9"/>
        <v>20</v>
      </c>
      <c r="EL3" s="52">
        <f t="shared" si="9"/>
        <v>20</v>
      </c>
      <c r="EM3" s="52">
        <f t="shared" si="9"/>
        <v>20</v>
      </c>
      <c r="EN3" s="52">
        <f t="shared" si="9"/>
        <v>20</v>
      </c>
      <c r="EO3" s="52">
        <f t="shared" si="9"/>
        <v>21</v>
      </c>
      <c r="EP3" s="52">
        <f t="shared" si="9"/>
        <v>21</v>
      </c>
      <c r="EQ3" s="52">
        <f t="shared" si="9"/>
        <v>21</v>
      </c>
      <c r="ER3" s="52">
        <f t="shared" si="9"/>
        <v>21</v>
      </c>
      <c r="ES3" s="52">
        <f t="shared" si="9"/>
        <v>21</v>
      </c>
      <c r="ET3" s="52">
        <f t="shared" si="9"/>
        <v>21</v>
      </c>
      <c r="EU3" s="52">
        <f t="shared" si="9"/>
        <v>21</v>
      </c>
      <c r="EV3" s="52">
        <f t="shared" si="9"/>
        <v>22</v>
      </c>
      <c r="EW3" s="52">
        <f t="shared" si="9"/>
        <v>22</v>
      </c>
      <c r="EX3" s="52">
        <f t="shared" si="9"/>
        <v>22</v>
      </c>
      <c r="EY3" s="52">
        <f t="shared" si="9"/>
        <v>22</v>
      </c>
      <c r="EZ3" s="52">
        <f t="shared" si="9"/>
        <v>22</v>
      </c>
      <c r="FA3" s="52">
        <f t="shared" si="9"/>
        <v>22</v>
      </c>
      <c r="FB3" s="52">
        <f t="shared" si="9"/>
        <v>22</v>
      </c>
      <c r="FC3" s="52">
        <f t="shared" si="9"/>
        <v>23</v>
      </c>
      <c r="FD3" s="52">
        <f t="shared" si="9"/>
        <v>23</v>
      </c>
      <c r="FE3" s="52">
        <f t="shared" si="9"/>
        <v>23</v>
      </c>
      <c r="FF3" s="52">
        <f t="shared" si="9"/>
        <v>23</v>
      </c>
      <c r="FG3" s="52">
        <f t="shared" si="9"/>
        <v>23</v>
      </c>
      <c r="FH3" s="52">
        <f t="shared" si="9"/>
        <v>23</v>
      </c>
      <c r="FI3" s="52">
        <f t="shared" si="9"/>
        <v>23</v>
      </c>
      <c r="FJ3" s="52">
        <f t="shared" si="9"/>
        <v>24</v>
      </c>
      <c r="FK3" s="52">
        <f t="shared" si="9"/>
        <v>24</v>
      </c>
      <c r="FL3" s="52">
        <f t="shared" si="9"/>
        <v>24</v>
      </c>
      <c r="FM3" s="52">
        <f t="shared" si="9"/>
        <v>24</v>
      </c>
      <c r="FN3" s="52">
        <f t="shared" si="9"/>
        <v>24</v>
      </c>
      <c r="FO3" s="52">
        <f t="shared" si="9"/>
        <v>24</v>
      </c>
      <c r="FP3" s="52">
        <f t="shared" si="9"/>
        <v>24</v>
      </c>
      <c r="FQ3" s="52">
        <f t="shared" si="9"/>
        <v>25</v>
      </c>
      <c r="FR3" s="52">
        <f t="shared" si="9"/>
        <v>25</v>
      </c>
      <c r="FS3" s="52">
        <f t="shared" si="9"/>
        <v>25</v>
      </c>
      <c r="FT3" s="52">
        <f t="shared" si="9"/>
        <v>25</v>
      </c>
      <c r="FU3" s="52">
        <f t="shared" si="9"/>
        <v>25</v>
      </c>
      <c r="FV3" s="52">
        <f t="shared" si="9"/>
        <v>25</v>
      </c>
      <c r="FW3" s="52">
        <f t="shared" si="9"/>
        <v>25</v>
      </c>
      <c r="FX3" s="52">
        <f t="shared" si="9"/>
        <v>26</v>
      </c>
      <c r="FY3" s="52">
        <f t="shared" si="9"/>
        <v>26</v>
      </c>
      <c r="FZ3" s="52">
        <f t="shared" si="9"/>
        <v>26</v>
      </c>
      <c r="GA3" s="52">
        <f t="shared" si="9"/>
        <v>26</v>
      </c>
      <c r="GB3" s="52">
        <f t="shared" si="9"/>
        <v>26</v>
      </c>
      <c r="GC3" s="52">
        <f t="shared" si="9"/>
        <v>26</v>
      </c>
      <c r="GD3" s="52">
        <f t="shared" si="9"/>
        <v>26</v>
      </c>
      <c r="GE3" s="52">
        <f t="shared" si="9"/>
        <v>27</v>
      </c>
      <c r="GF3" s="52">
        <f t="shared" si="9"/>
        <v>27</v>
      </c>
      <c r="GG3" s="52">
        <f t="shared" si="9"/>
        <v>27</v>
      </c>
      <c r="GH3" s="52">
        <f t="shared" si="9"/>
        <v>27</v>
      </c>
      <c r="GI3" s="52">
        <f t="shared" si="9"/>
        <v>27</v>
      </c>
      <c r="GJ3" s="52">
        <f t="shared" si="9"/>
        <v>27</v>
      </c>
      <c r="GK3" s="52">
        <f t="shared" si="9"/>
        <v>27</v>
      </c>
      <c r="GL3" s="52">
        <f t="shared" si="9"/>
        <v>28</v>
      </c>
      <c r="GM3" s="52">
        <f t="shared" si="9"/>
        <v>28</v>
      </c>
      <c r="GN3" s="52">
        <f t="shared" si="9"/>
        <v>28</v>
      </c>
      <c r="GO3" s="52">
        <f t="shared" si="9"/>
        <v>28</v>
      </c>
      <c r="GP3" s="52">
        <f t="shared" si="9"/>
        <v>28</v>
      </c>
      <c r="GQ3" s="52">
        <f t="shared" si="9"/>
        <v>28</v>
      </c>
      <c r="GR3" s="52">
        <f t="shared" si="9"/>
        <v>28</v>
      </c>
      <c r="GS3" s="52">
        <f t="shared" si="9"/>
        <v>29</v>
      </c>
      <c r="GT3" s="52">
        <f t="shared" si="9"/>
        <v>29</v>
      </c>
      <c r="GU3" s="52">
        <f t="shared" ref="GU3:JF3" si="10">WEEKNUM(GU4,21)</f>
        <v>29</v>
      </c>
      <c r="GV3" s="52">
        <f t="shared" si="10"/>
        <v>29</v>
      </c>
      <c r="GW3" s="52">
        <f t="shared" si="10"/>
        <v>29</v>
      </c>
      <c r="GX3" s="52">
        <f t="shared" si="10"/>
        <v>29</v>
      </c>
      <c r="GY3" s="52">
        <f t="shared" si="10"/>
        <v>29</v>
      </c>
      <c r="GZ3" s="52">
        <f t="shared" si="10"/>
        <v>30</v>
      </c>
      <c r="HA3" s="52">
        <f t="shared" si="10"/>
        <v>30</v>
      </c>
      <c r="HB3" s="52">
        <f t="shared" si="10"/>
        <v>30</v>
      </c>
      <c r="HC3" s="52">
        <f t="shared" si="10"/>
        <v>30</v>
      </c>
      <c r="HD3" s="52">
        <f t="shared" si="10"/>
        <v>30</v>
      </c>
      <c r="HE3" s="52">
        <f t="shared" si="10"/>
        <v>30</v>
      </c>
      <c r="HF3" s="52">
        <f t="shared" si="10"/>
        <v>30</v>
      </c>
      <c r="HG3" s="52">
        <f t="shared" si="10"/>
        <v>31</v>
      </c>
      <c r="HH3" s="52">
        <f t="shared" si="10"/>
        <v>31</v>
      </c>
      <c r="HI3" s="52">
        <f t="shared" si="10"/>
        <v>31</v>
      </c>
      <c r="HJ3" s="52">
        <f t="shared" si="10"/>
        <v>31</v>
      </c>
      <c r="HK3" s="52">
        <f t="shared" si="10"/>
        <v>31</v>
      </c>
      <c r="HL3" s="52">
        <f t="shared" si="10"/>
        <v>31</v>
      </c>
      <c r="HM3" s="52">
        <f t="shared" si="10"/>
        <v>31</v>
      </c>
      <c r="HN3" s="52">
        <f t="shared" si="10"/>
        <v>32</v>
      </c>
      <c r="HO3" s="52">
        <f t="shared" si="10"/>
        <v>32</v>
      </c>
      <c r="HP3" s="52">
        <f t="shared" si="10"/>
        <v>32</v>
      </c>
      <c r="HQ3" s="52">
        <f t="shared" si="10"/>
        <v>32</v>
      </c>
      <c r="HR3" s="52">
        <f t="shared" si="10"/>
        <v>32</v>
      </c>
      <c r="HS3" s="52">
        <f t="shared" si="10"/>
        <v>32</v>
      </c>
      <c r="HT3" s="52">
        <f t="shared" si="10"/>
        <v>32</v>
      </c>
      <c r="HU3" s="52">
        <f t="shared" si="10"/>
        <v>33</v>
      </c>
      <c r="HV3" s="52">
        <f t="shared" si="10"/>
        <v>33</v>
      </c>
      <c r="HW3" s="52">
        <f t="shared" si="10"/>
        <v>33</v>
      </c>
      <c r="HX3" s="52">
        <f t="shared" si="10"/>
        <v>33</v>
      </c>
      <c r="HY3" s="52">
        <f t="shared" si="10"/>
        <v>33</v>
      </c>
      <c r="HZ3" s="52">
        <f t="shared" si="10"/>
        <v>33</v>
      </c>
      <c r="IA3" s="52">
        <f t="shared" si="10"/>
        <v>33</v>
      </c>
      <c r="IB3" s="52">
        <f t="shared" si="10"/>
        <v>34</v>
      </c>
      <c r="IC3" s="52">
        <f t="shared" si="10"/>
        <v>34</v>
      </c>
      <c r="ID3" s="52">
        <f t="shared" si="10"/>
        <v>34</v>
      </c>
      <c r="IE3" s="52">
        <f t="shared" si="10"/>
        <v>34</v>
      </c>
      <c r="IF3" s="52">
        <f t="shared" si="10"/>
        <v>34</v>
      </c>
      <c r="IG3" s="52">
        <f t="shared" si="10"/>
        <v>34</v>
      </c>
      <c r="IH3" s="52">
        <f t="shared" si="10"/>
        <v>34</v>
      </c>
      <c r="II3" s="52">
        <f t="shared" si="10"/>
        <v>35</v>
      </c>
      <c r="IJ3" s="52">
        <f t="shared" si="10"/>
        <v>35</v>
      </c>
      <c r="IK3" s="52">
        <f t="shared" si="10"/>
        <v>35</v>
      </c>
      <c r="IL3" s="52">
        <f t="shared" si="10"/>
        <v>35</v>
      </c>
      <c r="IM3" s="52">
        <f t="shared" si="10"/>
        <v>35</v>
      </c>
      <c r="IN3" s="52">
        <f t="shared" si="10"/>
        <v>35</v>
      </c>
      <c r="IO3" s="52">
        <f t="shared" si="10"/>
        <v>35</v>
      </c>
      <c r="IP3" s="52">
        <f t="shared" si="10"/>
        <v>36</v>
      </c>
      <c r="IQ3" s="52">
        <f t="shared" si="10"/>
        <v>36</v>
      </c>
      <c r="IR3" s="52">
        <f t="shared" si="10"/>
        <v>36</v>
      </c>
      <c r="IS3" s="52">
        <f t="shared" si="10"/>
        <v>36</v>
      </c>
      <c r="IT3" s="52">
        <f t="shared" si="10"/>
        <v>36</v>
      </c>
      <c r="IU3" s="52">
        <f t="shared" si="10"/>
        <v>36</v>
      </c>
      <c r="IV3" s="52">
        <f t="shared" si="10"/>
        <v>36</v>
      </c>
      <c r="IW3" s="52">
        <f t="shared" si="10"/>
        <v>37</v>
      </c>
      <c r="IX3" s="52">
        <f t="shared" si="10"/>
        <v>37</v>
      </c>
      <c r="IY3" s="52">
        <f t="shared" si="10"/>
        <v>37</v>
      </c>
      <c r="IZ3" s="52">
        <f t="shared" si="10"/>
        <v>37</v>
      </c>
      <c r="JA3" s="52">
        <f t="shared" si="10"/>
        <v>37</v>
      </c>
      <c r="JB3" s="52">
        <f t="shared" si="10"/>
        <v>37</v>
      </c>
      <c r="JC3" s="52">
        <f t="shared" si="10"/>
        <v>37</v>
      </c>
      <c r="JD3" s="52">
        <f t="shared" si="10"/>
        <v>38</v>
      </c>
      <c r="JE3" s="52">
        <f t="shared" si="10"/>
        <v>38</v>
      </c>
      <c r="JF3" s="52">
        <f t="shared" si="10"/>
        <v>38</v>
      </c>
      <c r="JG3" s="52">
        <f t="shared" ref="JG3:LR3" si="11">WEEKNUM(JG4,21)</f>
        <v>38</v>
      </c>
      <c r="JH3" s="52">
        <f t="shared" si="11"/>
        <v>38</v>
      </c>
      <c r="JI3" s="52">
        <f t="shared" si="11"/>
        <v>38</v>
      </c>
      <c r="JJ3" s="52">
        <f t="shared" si="11"/>
        <v>38</v>
      </c>
      <c r="JK3" s="52">
        <f t="shared" si="11"/>
        <v>39</v>
      </c>
      <c r="JL3" s="52">
        <f t="shared" si="11"/>
        <v>39</v>
      </c>
      <c r="JM3" s="52">
        <f t="shared" si="11"/>
        <v>39</v>
      </c>
      <c r="JN3" s="52">
        <f t="shared" si="11"/>
        <v>39</v>
      </c>
      <c r="JO3" s="52">
        <f t="shared" si="11"/>
        <v>39</v>
      </c>
      <c r="JP3" s="52">
        <f t="shared" si="11"/>
        <v>39</v>
      </c>
      <c r="JQ3" s="52">
        <f t="shared" si="11"/>
        <v>39</v>
      </c>
      <c r="JR3" s="52">
        <f t="shared" si="11"/>
        <v>40</v>
      </c>
      <c r="JS3" s="52">
        <f t="shared" si="11"/>
        <v>40</v>
      </c>
      <c r="JT3" s="52">
        <f t="shared" si="11"/>
        <v>40</v>
      </c>
      <c r="JU3" s="52">
        <f t="shared" si="11"/>
        <v>40</v>
      </c>
      <c r="JV3" s="52">
        <f t="shared" si="11"/>
        <v>40</v>
      </c>
      <c r="JW3" s="52">
        <f t="shared" si="11"/>
        <v>40</v>
      </c>
      <c r="JX3" s="52">
        <f t="shared" si="11"/>
        <v>40</v>
      </c>
      <c r="JY3" s="52">
        <f t="shared" si="11"/>
        <v>41</v>
      </c>
      <c r="JZ3" s="52">
        <f t="shared" si="11"/>
        <v>41</v>
      </c>
      <c r="KA3" s="52">
        <f t="shared" si="11"/>
        <v>41</v>
      </c>
      <c r="KB3" s="52">
        <f t="shared" si="11"/>
        <v>41</v>
      </c>
      <c r="KC3" s="52">
        <f t="shared" si="11"/>
        <v>41</v>
      </c>
      <c r="KD3" s="52">
        <f t="shared" si="11"/>
        <v>41</v>
      </c>
      <c r="KE3" s="52">
        <f t="shared" si="11"/>
        <v>41</v>
      </c>
      <c r="KF3" s="52">
        <f t="shared" si="11"/>
        <v>42</v>
      </c>
      <c r="KG3" s="52">
        <f t="shared" si="11"/>
        <v>42</v>
      </c>
      <c r="KH3" s="52">
        <f t="shared" si="11"/>
        <v>42</v>
      </c>
      <c r="KI3" s="52">
        <f t="shared" si="11"/>
        <v>42</v>
      </c>
      <c r="KJ3" s="52">
        <f t="shared" si="11"/>
        <v>42</v>
      </c>
      <c r="KK3" s="52">
        <f t="shared" si="11"/>
        <v>42</v>
      </c>
      <c r="KL3" s="52">
        <f t="shared" si="11"/>
        <v>42</v>
      </c>
      <c r="KM3" s="52">
        <f t="shared" si="11"/>
        <v>43</v>
      </c>
      <c r="KN3" s="52">
        <f t="shared" si="11"/>
        <v>43</v>
      </c>
      <c r="KO3" s="52">
        <f t="shared" si="11"/>
        <v>43</v>
      </c>
      <c r="KP3" s="52">
        <f t="shared" si="11"/>
        <v>43</v>
      </c>
      <c r="KQ3" s="52">
        <f t="shared" si="11"/>
        <v>43</v>
      </c>
      <c r="KR3" s="52">
        <f t="shared" si="11"/>
        <v>43</v>
      </c>
      <c r="KS3" s="52">
        <f t="shared" si="11"/>
        <v>43</v>
      </c>
      <c r="KT3" s="52">
        <f t="shared" si="11"/>
        <v>44</v>
      </c>
      <c r="KU3" s="52">
        <f t="shared" si="11"/>
        <v>44</v>
      </c>
      <c r="KV3" s="52">
        <f t="shared" si="11"/>
        <v>44</v>
      </c>
      <c r="KW3" s="52">
        <f t="shared" si="11"/>
        <v>44</v>
      </c>
      <c r="KX3" s="52">
        <f t="shared" si="11"/>
        <v>44</v>
      </c>
      <c r="KY3" s="52">
        <f t="shared" si="11"/>
        <v>44</v>
      </c>
      <c r="KZ3" s="52">
        <f t="shared" si="11"/>
        <v>44</v>
      </c>
      <c r="LA3" s="52">
        <f t="shared" si="11"/>
        <v>45</v>
      </c>
      <c r="LB3" s="52">
        <f t="shared" si="11"/>
        <v>45</v>
      </c>
      <c r="LC3" s="52">
        <f t="shared" si="11"/>
        <v>45</v>
      </c>
      <c r="LD3" s="52">
        <f t="shared" si="11"/>
        <v>45</v>
      </c>
      <c r="LE3" s="52">
        <f t="shared" si="11"/>
        <v>45</v>
      </c>
      <c r="LF3" s="52">
        <f t="shared" si="11"/>
        <v>45</v>
      </c>
      <c r="LG3" s="52">
        <f t="shared" si="11"/>
        <v>45</v>
      </c>
      <c r="LH3" s="52">
        <f t="shared" si="11"/>
        <v>46</v>
      </c>
      <c r="LI3" s="52">
        <f t="shared" si="11"/>
        <v>46</v>
      </c>
      <c r="LJ3" s="52">
        <f t="shared" si="11"/>
        <v>46</v>
      </c>
      <c r="LK3" s="52">
        <f t="shared" si="11"/>
        <v>46</v>
      </c>
      <c r="LL3" s="52">
        <f t="shared" si="11"/>
        <v>46</v>
      </c>
      <c r="LM3" s="52">
        <f t="shared" si="11"/>
        <v>46</v>
      </c>
      <c r="LN3" s="52">
        <f t="shared" si="11"/>
        <v>46</v>
      </c>
      <c r="LO3" s="52">
        <f t="shared" si="11"/>
        <v>47</v>
      </c>
      <c r="LP3" s="52">
        <f t="shared" si="11"/>
        <v>47</v>
      </c>
      <c r="LQ3" s="52">
        <f t="shared" si="11"/>
        <v>47</v>
      </c>
      <c r="LR3" s="52">
        <f t="shared" si="11"/>
        <v>47</v>
      </c>
      <c r="LS3" s="52">
        <f t="shared" ref="LS3:ND3" si="12">WEEKNUM(LS4,21)</f>
        <v>47</v>
      </c>
      <c r="LT3" s="52">
        <f t="shared" si="12"/>
        <v>47</v>
      </c>
      <c r="LU3" s="52">
        <f t="shared" si="12"/>
        <v>47</v>
      </c>
      <c r="LV3" s="52">
        <f t="shared" si="12"/>
        <v>48</v>
      </c>
      <c r="LW3" s="52">
        <f t="shared" si="12"/>
        <v>48</v>
      </c>
      <c r="LX3" s="52">
        <f t="shared" si="12"/>
        <v>48</v>
      </c>
      <c r="LY3" s="52">
        <f t="shared" si="12"/>
        <v>48</v>
      </c>
      <c r="LZ3" s="52">
        <f t="shared" si="12"/>
        <v>48</v>
      </c>
      <c r="MA3" s="52">
        <f t="shared" si="12"/>
        <v>48</v>
      </c>
      <c r="MB3" s="52">
        <f t="shared" si="12"/>
        <v>48</v>
      </c>
      <c r="MC3" s="52">
        <f t="shared" si="12"/>
        <v>49</v>
      </c>
      <c r="MD3" s="52">
        <f t="shared" si="12"/>
        <v>49</v>
      </c>
      <c r="ME3" s="52">
        <f t="shared" si="12"/>
        <v>49</v>
      </c>
      <c r="MF3" s="52">
        <f t="shared" si="12"/>
        <v>49</v>
      </c>
      <c r="MG3" s="52">
        <f t="shared" si="12"/>
        <v>49</v>
      </c>
      <c r="MH3" s="52">
        <f t="shared" si="12"/>
        <v>49</v>
      </c>
      <c r="MI3" s="52">
        <f t="shared" si="12"/>
        <v>49</v>
      </c>
      <c r="MJ3" s="52">
        <f t="shared" si="12"/>
        <v>50</v>
      </c>
      <c r="MK3" s="52">
        <f t="shared" si="12"/>
        <v>50</v>
      </c>
      <c r="ML3" s="52">
        <f t="shared" si="12"/>
        <v>50</v>
      </c>
      <c r="MM3" s="52">
        <f t="shared" si="12"/>
        <v>50</v>
      </c>
      <c r="MN3" s="52">
        <f t="shared" si="12"/>
        <v>50</v>
      </c>
      <c r="MO3" s="52">
        <f t="shared" si="12"/>
        <v>50</v>
      </c>
      <c r="MP3" s="52">
        <f t="shared" si="12"/>
        <v>50</v>
      </c>
      <c r="MQ3" s="52">
        <f t="shared" si="12"/>
        <v>51</v>
      </c>
      <c r="MR3" s="52">
        <f t="shared" si="12"/>
        <v>51</v>
      </c>
      <c r="MS3" s="52">
        <f t="shared" si="12"/>
        <v>51</v>
      </c>
      <c r="MT3" s="52">
        <f t="shared" si="12"/>
        <v>51</v>
      </c>
      <c r="MU3" s="52">
        <f t="shared" si="12"/>
        <v>51</v>
      </c>
      <c r="MV3" s="52">
        <f t="shared" si="12"/>
        <v>51</v>
      </c>
      <c r="MW3" s="52">
        <f t="shared" si="12"/>
        <v>51</v>
      </c>
      <c r="MX3" s="52">
        <f t="shared" si="12"/>
        <v>52</v>
      </c>
      <c r="MY3" s="52">
        <f t="shared" si="12"/>
        <v>52</v>
      </c>
      <c r="MZ3" s="52">
        <f t="shared" si="12"/>
        <v>52</v>
      </c>
      <c r="NA3" s="52">
        <f t="shared" si="12"/>
        <v>52</v>
      </c>
      <c r="NB3" s="52">
        <f t="shared" si="12"/>
        <v>52</v>
      </c>
      <c r="NC3" s="52">
        <f t="shared" si="12"/>
        <v>52</v>
      </c>
      <c r="ND3" s="52">
        <f t="shared" si="12"/>
        <v>52</v>
      </c>
    </row>
    <row r="4" spans="1:368" x14ac:dyDescent="0.35">
      <c r="A4" s="51" t="s">
        <v>7</v>
      </c>
      <c r="B4" s="52"/>
      <c r="C4" s="52"/>
      <c r="D4" s="53">
        <f>DATE($A$1,1,1)</f>
        <v>42736</v>
      </c>
      <c r="E4" s="53">
        <f t="shared" ref="E4:BP4" si="13">D4+1</f>
        <v>42737</v>
      </c>
      <c r="F4" s="53">
        <f t="shared" si="13"/>
        <v>42738</v>
      </c>
      <c r="G4" s="53">
        <f t="shared" si="13"/>
        <v>42739</v>
      </c>
      <c r="H4" s="53">
        <f t="shared" si="13"/>
        <v>42740</v>
      </c>
      <c r="I4" s="53">
        <f t="shared" si="13"/>
        <v>42741</v>
      </c>
      <c r="J4" s="53">
        <f t="shared" si="13"/>
        <v>42742</v>
      </c>
      <c r="K4" s="53">
        <f t="shared" si="13"/>
        <v>42743</v>
      </c>
      <c r="L4" s="53">
        <f t="shared" si="13"/>
        <v>42744</v>
      </c>
      <c r="M4" s="53">
        <f t="shared" si="13"/>
        <v>42745</v>
      </c>
      <c r="N4" s="53">
        <f t="shared" si="13"/>
        <v>42746</v>
      </c>
      <c r="O4" s="53">
        <f t="shared" si="13"/>
        <v>42747</v>
      </c>
      <c r="P4" s="53">
        <f t="shared" si="13"/>
        <v>42748</v>
      </c>
      <c r="Q4" s="53">
        <f t="shared" si="13"/>
        <v>42749</v>
      </c>
      <c r="R4" s="53">
        <f t="shared" si="13"/>
        <v>42750</v>
      </c>
      <c r="S4" s="53">
        <f t="shared" si="13"/>
        <v>42751</v>
      </c>
      <c r="T4" s="53">
        <f t="shared" si="13"/>
        <v>42752</v>
      </c>
      <c r="U4" s="53">
        <f t="shared" si="13"/>
        <v>42753</v>
      </c>
      <c r="V4" s="53">
        <f t="shared" si="13"/>
        <v>42754</v>
      </c>
      <c r="W4" s="53">
        <f t="shared" si="13"/>
        <v>42755</v>
      </c>
      <c r="X4" s="53">
        <f t="shared" si="13"/>
        <v>42756</v>
      </c>
      <c r="Y4" s="53">
        <f t="shared" si="13"/>
        <v>42757</v>
      </c>
      <c r="Z4" s="53">
        <f t="shared" si="13"/>
        <v>42758</v>
      </c>
      <c r="AA4" s="53">
        <f t="shared" si="13"/>
        <v>42759</v>
      </c>
      <c r="AB4" s="53">
        <f t="shared" si="13"/>
        <v>42760</v>
      </c>
      <c r="AC4" s="53">
        <f t="shared" si="13"/>
        <v>42761</v>
      </c>
      <c r="AD4" s="53">
        <f t="shared" si="13"/>
        <v>42762</v>
      </c>
      <c r="AE4" s="53">
        <f t="shared" si="13"/>
        <v>42763</v>
      </c>
      <c r="AF4" s="53">
        <f t="shared" si="13"/>
        <v>42764</v>
      </c>
      <c r="AG4" s="53">
        <f t="shared" si="13"/>
        <v>42765</v>
      </c>
      <c r="AH4" s="53">
        <f t="shared" si="13"/>
        <v>42766</v>
      </c>
      <c r="AI4" s="53">
        <f t="shared" si="13"/>
        <v>42767</v>
      </c>
      <c r="AJ4" s="53">
        <f t="shared" si="13"/>
        <v>42768</v>
      </c>
      <c r="AK4" s="53">
        <f t="shared" si="13"/>
        <v>42769</v>
      </c>
      <c r="AL4" s="53">
        <f t="shared" si="13"/>
        <v>42770</v>
      </c>
      <c r="AM4" s="53">
        <f t="shared" si="13"/>
        <v>42771</v>
      </c>
      <c r="AN4" s="53">
        <f t="shared" si="13"/>
        <v>42772</v>
      </c>
      <c r="AO4" s="53">
        <f t="shared" si="13"/>
        <v>42773</v>
      </c>
      <c r="AP4" s="53">
        <f t="shared" si="13"/>
        <v>42774</v>
      </c>
      <c r="AQ4" s="53">
        <f t="shared" si="13"/>
        <v>42775</v>
      </c>
      <c r="AR4" s="53">
        <f t="shared" si="13"/>
        <v>42776</v>
      </c>
      <c r="AS4" s="53">
        <f t="shared" si="13"/>
        <v>42777</v>
      </c>
      <c r="AT4" s="53">
        <f t="shared" si="13"/>
        <v>42778</v>
      </c>
      <c r="AU4" s="53">
        <f t="shared" si="13"/>
        <v>42779</v>
      </c>
      <c r="AV4" s="53">
        <f t="shared" si="13"/>
        <v>42780</v>
      </c>
      <c r="AW4" s="53">
        <f t="shared" si="13"/>
        <v>42781</v>
      </c>
      <c r="AX4" s="53">
        <f t="shared" si="13"/>
        <v>42782</v>
      </c>
      <c r="AY4" s="53">
        <f t="shared" si="13"/>
        <v>42783</v>
      </c>
      <c r="AZ4" s="53">
        <f t="shared" si="13"/>
        <v>42784</v>
      </c>
      <c r="BA4" s="53">
        <f t="shared" si="13"/>
        <v>42785</v>
      </c>
      <c r="BB4" s="53">
        <f t="shared" si="13"/>
        <v>42786</v>
      </c>
      <c r="BC4" s="53">
        <f t="shared" si="13"/>
        <v>42787</v>
      </c>
      <c r="BD4" s="53">
        <f t="shared" si="13"/>
        <v>42788</v>
      </c>
      <c r="BE4" s="53">
        <f t="shared" si="13"/>
        <v>42789</v>
      </c>
      <c r="BF4" s="53">
        <f t="shared" si="13"/>
        <v>42790</v>
      </c>
      <c r="BG4" s="53">
        <f t="shared" si="13"/>
        <v>42791</v>
      </c>
      <c r="BH4" s="53">
        <f t="shared" si="13"/>
        <v>42792</v>
      </c>
      <c r="BI4" s="53">
        <f t="shared" si="13"/>
        <v>42793</v>
      </c>
      <c r="BJ4" s="53">
        <f t="shared" si="13"/>
        <v>42794</v>
      </c>
      <c r="BK4" s="53">
        <f t="shared" si="13"/>
        <v>42795</v>
      </c>
      <c r="BL4" s="53">
        <f t="shared" si="13"/>
        <v>42796</v>
      </c>
      <c r="BM4" s="53">
        <f t="shared" si="13"/>
        <v>42797</v>
      </c>
      <c r="BN4" s="53">
        <f t="shared" si="13"/>
        <v>42798</v>
      </c>
      <c r="BO4" s="53">
        <f t="shared" si="13"/>
        <v>42799</v>
      </c>
      <c r="BP4" s="53">
        <f t="shared" si="13"/>
        <v>42800</v>
      </c>
      <c r="BQ4" s="53">
        <f t="shared" ref="BQ4:EB4" si="14">BP4+1</f>
        <v>42801</v>
      </c>
      <c r="BR4" s="53">
        <f t="shared" si="14"/>
        <v>42802</v>
      </c>
      <c r="BS4" s="53">
        <f t="shared" si="14"/>
        <v>42803</v>
      </c>
      <c r="BT4" s="53">
        <f t="shared" si="14"/>
        <v>42804</v>
      </c>
      <c r="BU4" s="53">
        <f t="shared" si="14"/>
        <v>42805</v>
      </c>
      <c r="BV4" s="53">
        <f t="shared" si="14"/>
        <v>42806</v>
      </c>
      <c r="BW4" s="53">
        <f t="shared" si="14"/>
        <v>42807</v>
      </c>
      <c r="BX4" s="53">
        <f t="shared" si="14"/>
        <v>42808</v>
      </c>
      <c r="BY4" s="53">
        <f t="shared" si="14"/>
        <v>42809</v>
      </c>
      <c r="BZ4" s="53">
        <f t="shared" si="14"/>
        <v>42810</v>
      </c>
      <c r="CA4" s="53">
        <f t="shared" si="14"/>
        <v>42811</v>
      </c>
      <c r="CB4" s="53">
        <f t="shared" si="14"/>
        <v>42812</v>
      </c>
      <c r="CC4" s="53">
        <f t="shared" si="14"/>
        <v>42813</v>
      </c>
      <c r="CD4" s="53">
        <f t="shared" si="14"/>
        <v>42814</v>
      </c>
      <c r="CE4" s="53">
        <f t="shared" si="14"/>
        <v>42815</v>
      </c>
      <c r="CF4" s="53">
        <f t="shared" si="14"/>
        <v>42816</v>
      </c>
      <c r="CG4" s="53">
        <f t="shared" si="14"/>
        <v>42817</v>
      </c>
      <c r="CH4" s="53">
        <f t="shared" si="14"/>
        <v>42818</v>
      </c>
      <c r="CI4" s="53">
        <f t="shared" si="14"/>
        <v>42819</v>
      </c>
      <c r="CJ4" s="53">
        <f t="shared" si="14"/>
        <v>42820</v>
      </c>
      <c r="CK4" s="53">
        <f t="shared" si="14"/>
        <v>42821</v>
      </c>
      <c r="CL4" s="53">
        <f t="shared" si="14"/>
        <v>42822</v>
      </c>
      <c r="CM4" s="53">
        <f t="shared" si="14"/>
        <v>42823</v>
      </c>
      <c r="CN4" s="53">
        <f t="shared" si="14"/>
        <v>42824</v>
      </c>
      <c r="CO4" s="53">
        <f t="shared" si="14"/>
        <v>42825</v>
      </c>
      <c r="CP4" s="53">
        <f t="shared" si="14"/>
        <v>42826</v>
      </c>
      <c r="CQ4" s="53">
        <f t="shared" si="14"/>
        <v>42827</v>
      </c>
      <c r="CR4" s="53">
        <f t="shared" si="14"/>
        <v>42828</v>
      </c>
      <c r="CS4" s="53">
        <f t="shared" si="14"/>
        <v>42829</v>
      </c>
      <c r="CT4" s="53">
        <f t="shared" si="14"/>
        <v>42830</v>
      </c>
      <c r="CU4" s="53">
        <f t="shared" si="14"/>
        <v>42831</v>
      </c>
      <c r="CV4" s="53">
        <f t="shared" si="14"/>
        <v>42832</v>
      </c>
      <c r="CW4" s="53">
        <f t="shared" si="14"/>
        <v>42833</v>
      </c>
      <c r="CX4" s="53">
        <f t="shared" si="14"/>
        <v>42834</v>
      </c>
      <c r="CY4" s="53">
        <f t="shared" si="14"/>
        <v>42835</v>
      </c>
      <c r="CZ4" s="53">
        <f t="shared" si="14"/>
        <v>42836</v>
      </c>
      <c r="DA4" s="53">
        <f t="shared" si="14"/>
        <v>42837</v>
      </c>
      <c r="DB4" s="53">
        <f t="shared" si="14"/>
        <v>42838</v>
      </c>
      <c r="DC4" s="53">
        <f t="shared" si="14"/>
        <v>42839</v>
      </c>
      <c r="DD4" s="53">
        <f t="shared" si="14"/>
        <v>42840</v>
      </c>
      <c r="DE4" s="53">
        <f t="shared" si="14"/>
        <v>42841</v>
      </c>
      <c r="DF4" s="53">
        <f t="shared" si="14"/>
        <v>42842</v>
      </c>
      <c r="DG4" s="53">
        <f t="shared" si="14"/>
        <v>42843</v>
      </c>
      <c r="DH4" s="53">
        <f t="shared" si="14"/>
        <v>42844</v>
      </c>
      <c r="DI4" s="53">
        <f t="shared" si="14"/>
        <v>42845</v>
      </c>
      <c r="DJ4" s="53">
        <f t="shared" si="14"/>
        <v>42846</v>
      </c>
      <c r="DK4" s="53">
        <f t="shared" si="14"/>
        <v>42847</v>
      </c>
      <c r="DL4" s="53">
        <f t="shared" si="14"/>
        <v>42848</v>
      </c>
      <c r="DM4" s="53">
        <f t="shared" si="14"/>
        <v>42849</v>
      </c>
      <c r="DN4" s="53">
        <f t="shared" si="14"/>
        <v>42850</v>
      </c>
      <c r="DO4" s="53">
        <f t="shared" si="14"/>
        <v>42851</v>
      </c>
      <c r="DP4" s="53">
        <f t="shared" si="14"/>
        <v>42852</v>
      </c>
      <c r="DQ4" s="53">
        <f t="shared" si="14"/>
        <v>42853</v>
      </c>
      <c r="DR4" s="53">
        <f t="shared" si="14"/>
        <v>42854</v>
      </c>
      <c r="DS4" s="53">
        <f t="shared" si="14"/>
        <v>42855</v>
      </c>
      <c r="DT4" s="53">
        <f t="shared" si="14"/>
        <v>42856</v>
      </c>
      <c r="DU4" s="53">
        <f t="shared" si="14"/>
        <v>42857</v>
      </c>
      <c r="DV4" s="53">
        <f t="shared" si="14"/>
        <v>42858</v>
      </c>
      <c r="DW4" s="53">
        <f t="shared" si="14"/>
        <v>42859</v>
      </c>
      <c r="DX4" s="53">
        <f t="shared" si="14"/>
        <v>42860</v>
      </c>
      <c r="DY4" s="53">
        <f t="shared" si="14"/>
        <v>42861</v>
      </c>
      <c r="DZ4" s="53">
        <f t="shared" si="14"/>
        <v>42862</v>
      </c>
      <c r="EA4" s="53">
        <f t="shared" si="14"/>
        <v>42863</v>
      </c>
      <c r="EB4" s="53">
        <f t="shared" si="14"/>
        <v>42864</v>
      </c>
      <c r="EC4" s="53">
        <f t="shared" ref="EC4:GN4" si="15">EB4+1</f>
        <v>42865</v>
      </c>
      <c r="ED4" s="53">
        <f t="shared" si="15"/>
        <v>42866</v>
      </c>
      <c r="EE4" s="53">
        <f t="shared" si="15"/>
        <v>42867</v>
      </c>
      <c r="EF4" s="53">
        <f t="shared" si="15"/>
        <v>42868</v>
      </c>
      <c r="EG4" s="53">
        <f t="shared" si="15"/>
        <v>42869</v>
      </c>
      <c r="EH4" s="53">
        <f t="shared" si="15"/>
        <v>42870</v>
      </c>
      <c r="EI4" s="53">
        <f t="shared" si="15"/>
        <v>42871</v>
      </c>
      <c r="EJ4" s="53">
        <f t="shared" si="15"/>
        <v>42872</v>
      </c>
      <c r="EK4" s="53">
        <f t="shared" si="15"/>
        <v>42873</v>
      </c>
      <c r="EL4" s="53">
        <f t="shared" si="15"/>
        <v>42874</v>
      </c>
      <c r="EM4" s="53">
        <f t="shared" si="15"/>
        <v>42875</v>
      </c>
      <c r="EN4" s="53">
        <f t="shared" si="15"/>
        <v>42876</v>
      </c>
      <c r="EO4" s="53">
        <f t="shared" si="15"/>
        <v>42877</v>
      </c>
      <c r="EP4" s="53">
        <f t="shared" si="15"/>
        <v>42878</v>
      </c>
      <c r="EQ4" s="53">
        <f t="shared" si="15"/>
        <v>42879</v>
      </c>
      <c r="ER4" s="53">
        <f t="shared" si="15"/>
        <v>42880</v>
      </c>
      <c r="ES4" s="53">
        <f t="shared" si="15"/>
        <v>42881</v>
      </c>
      <c r="ET4" s="53">
        <f t="shared" si="15"/>
        <v>42882</v>
      </c>
      <c r="EU4" s="53">
        <f t="shared" si="15"/>
        <v>42883</v>
      </c>
      <c r="EV4" s="53">
        <f t="shared" si="15"/>
        <v>42884</v>
      </c>
      <c r="EW4" s="53">
        <f t="shared" si="15"/>
        <v>42885</v>
      </c>
      <c r="EX4" s="53">
        <f t="shared" si="15"/>
        <v>42886</v>
      </c>
      <c r="EY4" s="53">
        <f t="shared" si="15"/>
        <v>42887</v>
      </c>
      <c r="EZ4" s="53">
        <f t="shared" si="15"/>
        <v>42888</v>
      </c>
      <c r="FA4" s="53">
        <f t="shared" si="15"/>
        <v>42889</v>
      </c>
      <c r="FB4" s="53">
        <f t="shared" si="15"/>
        <v>42890</v>
      </c>
      <c r="FC4" s="53">
        <f t="shared" si="15"/>
        <v>42891</v>
      </c>
      <c r="FD4" s="53">
        <f t="shared" si="15"/>
        <v>42892</v>
      </c>
      <c r="FE4" s="53">
        <f t="shared" si="15"/>
        <v>42893</v>
      </c>
      <c r="FF4" s="53">
        <f t="shared" si="15"/>
        <v>42894</v>
      </c>
      <c r="FG4" s="53">
        <f t="shared" si="15"/>
        <v>42895</v>
      </c>
      <c r="FH4" s="53">
        <f t="shared" si="15"/>
        <v>42896</v>
      </c>
      <c r="FI4" s="53">
        <f t="shared" si="15"/>
        <v>42897</v>
      </c>
      <c r="FJ4" s="53">
        <f t="shared" si="15"/>
        <v>42898</v>
      </c>
      <c r="FK4" s="53">
        <f t="shared" si="15"/>
        <v>42899</v>
      </c>
      <c r="FL4" s="53">
        <f t="shared" si="15"/>
        <v>42900</v>
      </c>
      <c r="FM4" s="53">
        <f t="shared" si="15"/>
        <v>42901</v>
      </c>
      <c r="FN4" s="53">
        <f t="shared" si="15"/>
        <v>42902</v>
      </c>
      <c r="FO4" s="53">
        <f t="shared" si="15"/>
        <v>42903</v>
      </c>
      <c r="FP4" s="53">
        <f t="shared" si="15"/>
        <v>42904</v>
      </c>
      <c r="FQ4" s="53">
        <f t="shared" si="15"/>
        <v>42905</v>
      </c>
      <c r="FR4" s="53">
        <f t="shared" si="15"/>
        <v>42906</v>
      </c>
      <c r="FS4" s="53">
        <f t="shared" si="15"/>
        <v>42907</v>
      </c>
      <c r="FT4" s="53">
        <f t="shared" si="15"/>
        <v>42908</v>
      </c>
      <c r="FU4" s="53">
        <f t="shared" si="15"/>
        <v>42909</v>
      </c>
      <c r="FV4" s="53">
        <f t="shared" si="15"/>
        <v>42910</v>
      </c>
      <c r="FW4" s="53">
        <f t="shared" si="15"/>
        <v>42911</v>
      </c>
      <c r="FX4" s="53">
        <f t="shared" si="15"/>
        <v>42912</v>
      </c>
      <c r="FY4" s="53">
        <f t="shared" si="15"/>
        <v>42913</v>
      </c>
      <c r="FZ4" s="53">
        <f t="shared" si="15"/>
        <v>42914</v>
      </c>
      <c r="GA4" s="53">
        <f t="shared" si="15"/>
        <v>42915</v>
      </c>
      <c r="GB4" s="53">
        <f t="shared" si="15"/>
        <v>42916</v>
      </c>
      <c r="GC4" s="53">
        <f t="shared" si="15"/>
        <v>42917</v>
      </c>
      <c r="GD4" s="53">
        <f t="shared" si="15"/>
        <v>42918</v>
      </c>
      <c r="GE4" s="53">
        <f t="shared" si="15"/>
        <v>42919</v>
      </c>
      <c r="GF4" s="53">
        <f t="shared" si="15"/>
        <v>42920</v>
      </c>
      <c r="GG4" s="53">
        <f t="shared" si="15"/>
        <v>42921</v>
      </c>
      <c r="GH4" s="53">
        <f t="shared" si="15"/>
        <v>42922</v>
      </c>
      <c r="GI4" s="53">
        <f t="shared" si="15"/>
        <v>42923</v>
      </c>
      <c r="GJ4" s="53">
        <f t="shared" si="15"/>
        <v>42924</v>
      </c>
      <c r="GK4" s="53">
        <f t="shared" si="15"/>
        <v>42925</v>
      </c>
      <c r="GL4" s="53">
        <f t="shared" si="15"/>
        <v>42926</v>
      </c>
      <c r="GM4" s="53">
        <f t="shared" si="15"/>
        <v>42927</v>
      </c>
      <c r="GN4" s="53">
        <f t="shared" si="15"/>
        <v>42928</v>
      </c>
      <c r="GO4" s="53">
        <f t="shared" ref="GO4:IZ4" si="16">GN4+1</f>
        <v>42929</v>
      </c>
      <c r="GP4" s="53">
        <f t="shared" si="16"/>
        <v>42930</v>
      </c>
      <c r="GQ4" s="53">
        <f t="shared" si="16"/>
        <v>42931</v>
      </c>
      <c r="GR4" s="53">
        <f t="shared" si="16"/>
        <v>42932</v>
      </c>
      <c r="GS4" s="53">
        <f t="shared" si="16"/>
        <v>42933</v>
      </c>
      <c r="GT4" s="53">
        <f t="shared" si="16"/>
        <v>42934</v>
      </c>
      <c r="GU4" s="53">
        <f t="shared" si="16"/>
        <v>42935</v>
      </c>
      <c r="GV4" s="53">
        <f t="shared" si="16"/>
        <v>42936</v>
      </c>
      <c r="GW4" s="53">
        <f t="shared" si="16"/>
        <v>42937</v>
      </c>
      <c r="GX4" s="53">
        <f t="shared" si="16"/>
        <v>42938</v>
      </c>
      <c r="GY4" s="53">
        <f t="shared" si="16"/>
        <v>42939</v>
      </c>
      <c r="GZ4" s="53">
        <f t="shared" si="16"/>
        <v>42940</v>
      </c>
      <c r="HA4" s="53">
        <f t="shared" si="16"/>
        <v>42941</v>
      </c>
      <c r="HB4" s="53">
        <f t="shared" si="16"/>
        <v>42942</v>
      </c>
      <c r="HC4" s="53">
        <f t="shared" si="16"/>
        <v>42943</v>
      </c>
      <c r="HD4" s="53">
        <f t="shared" si="16"/>
        <v>42944</v>
      </c>
      <c r="HE4" s="53">
        <f t="shared" si="16"/>
        <v>42945</v>
      </c>
      <c r="HF4" s="53">
        <f t="shared" si="16"/>
        <v>42946</v>
      </c>
      <c r="HG4" s="53">
        <f t="shared" si="16"/>
        <v>42947</v>
      </c>
      <c r="HH4" s="53">
        <f t="shared" si="16"/>
        <v>42948</v>
      </c>
      <c r="HI4" s="53">
        <f t="shared" si="16"/>
        <v>42949</v>
      </c>
      <c r="HJ4" s="53">
        <f t="shared" si="16"/>
        <v>42950</v>
      </c>
      <c r="HK4" s="53">
        <f t="shared" si="16"/>
        <v>42951</v>
      </c>
      <c r="HL4" s="53">
        <f t="shared" si="16"/>
        <v>42952</v>
      </c>
      <c r="HM4" s="53">
        <f t="shared" si="16"/>
        <v>42953</v>
      </c>
      <c r="HN4" s="53">
        <f t="shared" si="16"/>
        <v>42954</v>
      </c>
      <c r="HO4" s="53">
        <f t="shared" si="16"/>
        <v>42955</v>
      </c>
      <c r="HP4" s="53">
        <f t="shared" si="16"/>
        <v>42956</v>
      </c>
      <c r="HQ4" s="53">
        <f t="shared" si="16"/>
        <v>42957</v>
      </c>
      <c r="HR4" s="53">
        <f t="shared" si="16"/>
        <v>42958</v>
      </c>
      <c r="HS4" s="53">
        <f t="shared" si="16"/>
        <v>42959</v>
      </c>
      <c r="HT4" s="53">
        <f t="shared" si="16"/>
        <v>42960</v>
      </c>
      <c r="HU4" s="53">
        <f t="shared" si="16"/>
        <v>42961</v>
      </c>
      <c r="HV4" s="53">
        <f t="shared" si="16"/>
        <v>42962</v>
      </c>
      <c r="HW4" s="53">
        <f t="shared" si="16"/>
        <v>42963</v>
      </c>
      <c r="HX4" s="53">
        <f t="shared" si="16"/>
        <v>42964</v>
      </c>
      <c r="HY4" s="53">
        <f t="shared" si="16"/>
        <v>42965</v>
      </c>
      <c r="HZ4" s="53">
        <f t="shared" si="16"/>
        <v>42966</v>
      </c>
      <c r="IA4" s="53">
        <f t="shared" si="16"/>
        <v>42967</v>
      </c>
      <c r="IB4" s="53">
        <f t="shared" si="16"/>
        <v>42968</v>
      </c>
      <c r="IC4" s="53">
        <f t="shared" si="16"/>
        <v>42969</v>
      </c>
      <c r="ID4" s="53">
        <f t="shared" si="16"/>
        <v>42970</v>
      </c>
      <c r="IE4" s="53">
        <f t="shared" si="16"/>
        <v>42971</v>
      </c>
      <c r="IF4" s="53">
        <f t="shared" si="16"/>
        <v>42972</v>
      </c>
      <c r="IG4" s="53">
        <f t="shared" si="16"/>
        <v>42973</v>
      </c>
      <c r="IH4" s="53">
        <f t="shared" si="16"/>
        <v>42974</v>
      </c>
      <c r="II4" s="53">
        <f t="shared" si="16"/>
        <v>42975</v>
      </c>
      <c r="IJ4" s="53">
        <f t="shared" si="16"/>
        <v>42976</v>
      </c>
      <c r="IK4" s="53">
        <f t="shared" si="16"/>
        <v>42977</v>
      </c>
      <c r="IL4" s="53">
        <f t="shared" si="16"/>
        <v>42978</v>
      </c>
      <c r="IM4" s="53">
        <f t="shared" si="16"/>
        <v>42979</v>
      </c>
      <c r="IN4" s="53">
        <f t="shared" si="16"/>
        <v>42980</v>
      </c>
      <c r="IO4" s="53">
        <f t="shared" si="16"/>
        <v>42981</v>
      </c>
      <c r="IP4" s="53">
        <f t="shared" si="16"/>
        <v>42982</v>
      </c>
      <c r="IQ4" s="53">
        <f t="shared" si="16"/>
        <v>42983</v>
      </c>
      <c r="IR4" s="53">
        <f t="shared" si="16"/>
        <v>42984</v>
      </c>
      <c r="IS4" s="53">
        <f t="shared" si="16"/>
        <v>42985</v>
      </c>
      <c r="IT4" s="53">
        <f t="shared" si="16"/>
        <v>42986</v>
      </c>
      <c r="IU4" s="53">
        <f t="shared" si="16"/>
        <v>42987</v>
      </c>
      <c r="IV4" s="53">
        <f t="shared" si="16"/>
        <v>42988</v>
      </c>
      <c r="IW4" s="53">
        <f t="shared" si="16"/>
        <v>42989</v>
      </c>
      <c r="IX4" s="53">
        <f t="shared" si="16"/>
        <v>42990</v>
      </c>
      <c r="IY4" s="53">
        <f t="shared" si="16"/>
        <v>42991</v>
      </c>
      <c r="IZ4" s="53">
        <f t="shared" si="16"/>
        <v>42992</v>
      </c>
      <c r="JA4" s="53">
        <f t="shared" ref="JA4:LL4" si="17">IZ4+1</f>
        <v>42993</v>
      </c>
      <c r="JB4" s="53">
        <f t="shared" si="17"/>
        <v>42994</v>
      </c>
      <c r="JC4" s="53">
        <f t="shared" si="17"/>
        <v>42995</v>
      </c>
      <c r="JD4" s="53">
        <f t="shared" si="17"/>
        <v>42996</v>
      </c>
      <c r="JE4" s="53">
        <f t="shared" si="17"/>
        <v>42997</v>
      </c>
      <c r="JF4" s="53">
        <f t="shared" si="17"/>
        <v>42998</v>
      </c>
      <c r="JG4" s="53">
        <f t="shared" si="17"/>
        <v>42999</v>
      </c>
      <c r="JH4" s="53">
        <f t="shared" si="17"/>
        <v>43000</v>
      </c>
      <c r="JI4" s="53">
        <f t="shared" si="17"/>
        <v>43001</v>
      </c>
      <c r="JJ4" s="53">
        <f t="shared" si="17"/>
        <v>43002</v>
      </c>
      <c r="JK4" s="53">
        <f t="shared" si="17"/>
        <v>43003</v>
      </c>
      <c r="JL4" s="53">
        <f t="shared" si="17"/>
        <v>43004</v>
      </c>
      <c r="JM4" s="53">
        <f t="shared" si="17"/>
        <v>43005</v>
      </c>
      <c r="JN4" s="53">
        <f t="shared" si="17"/>
        <v>43006</v>
      </c>
      <c r="JO4" s="53">
        <f t="shared" si="17"/>
        <v>43007</v>
      </c>
      <c r="JP4" s="53">
        <f t="shared" si="17"/>
        <v>43008</v>
      </c>
      <c r="JQ4" s="53">
        <f t="shared" si="17"/>
        <v>43009</v>
      </c>
      <c r="JR4" s="53">
        <f t="shared" si="17"/>
        <v>43010</v>
      </c>
      <c r="JS4" s="53">
        <f t="shared" si="17"/>
        <v>43011</v>
      </c>
      <c r="JT4" s="53">
        <f t="shared" si="17"/>
        <v>43012</v>
      </c>
      <c r="JU4" s="53">
        <f t="shared" si="17"/>
        <v>43013</v>
      </c>
      <c r="JV4" s="53">
        <f t="shared" si="17"/>
        <v>43014</v>
      </c>
      <c r="JW4" s="53">
        <f t="shared" si="17"/>
        <v>43015</v>
      </c>
      <c r="JX4" s="53">
        <f t="shared" si="17"/>
        <v>43016</v>
      </c>
      <c r="JY4" s="53">
        <f t="shared" si="17"/>
        <v>43017</v>
      </c>
      <c r="JZ4" s="53">
        <f t="shared" si="17"/>
        <v>43018</v>
      </c>
      <c r="KA4" s="53">
        <f t="shared" si="17"/>
        <v>43019</v>
      </c>
      <c r="KB4" s="53">
        <f t="shared" si="17"/>
        <v>43020</v>
      </c>
      <c r="KC4" s="53">
        <f t="shared" si="17"/>
        <v>43021</v>
      </c>
      <c r="KD4" s="53">
        <f t="shared" si="17"/>
        <v>43022</v>
      </c>
      <c r="KE4" s="53">
        <f t="shared" si="17"/>
        <v>43023</v>
      </c>
      <c r="KF4" s="53">
        <f t="shared" si="17"/>
        <v>43024</v>
      </c>
      <c r="KG4" s="53">
        <f t="shared" si="17"/>
        <v>43025</v>
      </c>
      <c r="KH4" s="53">
        <f t="shared" si="17"/>
        <v>43026</v>
      </c>
      <c r="KI4" s="53">
        <f t="shared" si="17"/>
        <v>43027</v>
      </c>
      <c r="KJ4" s="53">
        <f t="shared" si="17"/>
        <v>43028</v>
      </c>
      <c r="KK4" s="53">
        <f t="shared" si="17"/>
        <v>43029</v>
      </c>
      <c r="KL4" s="53">
        <f t="shared" si="17"/>
        <v>43030</v>
      </c>
      <c r="KM4" s="53">
        <f t="shared" si="17"/>
        <v>43031</v>
      </c>
      <c r="KN4" s="53">
        <f t="shared" si="17"/>
        <v>43032</v>
      </c>
      <c r="KO4" s="53">
        <f t="shared" si="17"/>
        <v>43033</v>
      </c>
      <c r="KP4" s="53">
        <f t="shared" si="17"/>
        <v>43034</v>
      </c>
      <c r="KQ4" s="53">
        <f t="shared" si="17"/>
        <v>43035</v>
      </c>
      <c r="KR4" s="53">
        <f t="shared" si="17"/>
        <v>43036</v>
      </c>
      <c r="KS4" s="53">
        <f t="shared" si="17"/>
        <v>43037</v>
      </c>
      <c r="KT4" s="53">
        <f t="shared" si="17"/>
        <v>43038</v>
      </c>
      <c r="KU4" s="53">
        <f t="shared" si="17"/>
        <v>43039</v>
      </c>
      <c r="KV4" s="53">
        <f t="shared" si="17"/>
        <v>43040</v>
      </c>
      <c r="KW4" s="53">
        <f t="shared" si="17"/>
        <v>43041</v>
      </c>
      <c r="KX4" s="53">
        <f t="shared" si="17"/>
        <v>43042</v>
      </c>
      <c r="KY4" s="53">
        <f t="shared" si="17"/>
        <v>43043</v>
      </c>
      <c r="KZ4" s="53">
        <f t="shared" si="17"/>
        <v>43044</v>
      </c>
      <c r="LA4" s="53">
        <f t="shared" si="17"/>
        <v>43045</v>
      </c>
      <c r="LB4" s="53">
        <f t="shared" si="17"/>
        <v>43046</v>
      </c>
      <c r="LC4" s="53">
        <f t="shared" si="17"/>
        <v>43047</v>
      </c>
      <c r="LD4" s="53">
        <f t="shared" si="17"/>
        <v>43048</v>
      </c>
      <c r="LE4" s="53">
        <f t="shared" si="17"/>
        <v>43049</v>
      </c>
      <c r="LF4" s="53">
        <f t="shared" si="17"/>
        <v>43050</v>
      </c>
      <c r="LG4" s="53">
        <f t="shared" si="17"/>
        <v>43051</v>
      </c>
      <c r="LH4" s="53">
        <f t="shared" si="17"/>
        <v>43052</v>
      </c>
      <c r="LI4" s="53">
        <f t="shared" si="17"/>
        <v>43053</v>
      </c>
      <c r="LJ4" s="53">
        <f t="shared" si="17"/>
        <v>43054</v>
      </c>
      <c r="LK4" s="53">
        <f t="shared" si="17"/>
        <v>43055</v>
      </c>
      <c r="LL4" s="53">
        <f t="shared" si="17"/>
        <v>43056</v>
      </c>
      <c r="LM4" s="53">
        <f t="shared" ref="LM4:ND4" si="18">LL4+1</f>
        <v>43057</v>
      </c>
      <c r="LN4" s="53">
        <f t="shared" si="18"/>
        <v>43058</v>
      </c>
      <c r="LO4" s="53">
        <f t="shared" si="18"/>
        <v>43059</v>
      </c>
      <c r="LP4" s="53">
        <f t="shared" si="18"/>
        <v>43060</v>
      </c>
      <c r="LQ4" s="53">
        <f t="shared" si="18"/>
        <v>43061</v>
      </c>
      <c r="LR4" s="53">
        <f t="shared" si="18"/>
        <v>43062</v>
      </c>
      <c r="LS4" s="53">
        <f t="shared" si="18"/>
        <v>43063</v>
      </c>
      <c r="LT4" s="53">
        <f t="shared" si="18"/>
        <v>43064</v>
      </c>
      <c r="LU4" s="53">
        <f t="shared" si="18"/>
        <v>43065</v>
      </c>
      <c r="LV4" s="53">
        <f t="shared" si="18"/>
        <v>43066</v>
      </c>
      <c r="LW4" s="53">
        <f t="shared" si="18"/>
        <v>43067</v>
      </c>
      <c r="LX4" s="53">
        <f t="shared" si="18"/>
        <v>43068</v>
      </c>
      <c r="LY4" s="53">
        <f t="shared" si="18"/>
        <v>43069</v>
      </c>
      <c r="LZ4" s="53">
        <f t="shared" si="18"/>
        <v>43070</v>
      </c>
      <c r="MA4" s="53">
        <f t="shared" si="18"/>
        <v>43071</v>
      </c>
      <c r="MB4" s="53">
        <f t="shared" si="18"/>
        <v>43072</v>
      </c>
      <c r="MC4" s="53">
        <f t="shared" si="18"/>
        <v>43073</v>
      </c>
      <c r="MD4" s="53">
        <f t="shared" si="18"/>
        <v>43074</v>
      </c>
      <c r="ME4" s="53">
        <f t="shared" si="18"/>
        <v>43075</v>
      </c>
      <c r="MF4" s="53">
        <f t="shared" si="18"/>
        <v>43076</v>
      </c>
      <c r="MG4" s="53">
        <f t="shared" si="18"/>
        <v>43077</v>
      </c>
      <c r="MH4" s="53">
        <f t="shared" si="18"/>
        <v>43078</v>
      </c>
      <c r="MI4" s="53">
        <f t="shared" si="18"/>
        <v>43079</v>
      </c>
      <c r="MJ4" s="53">
        <f t="shared" si="18"/>
        <v>43080</v>
      </c>
      <c r="MK4" s="53">
        <f t="shared" si="18"/>
        <v>43081</v>
      </c>
      <c r="ML4" s="53">
        <f t="shared" si="18"/>
        <v>43082</v>
      </c>
      <c r="MM4" s="53">
        <f t="shared" si="18"/>
        <v>43083</v>
      </c>
      <c r="MN4" s="53">
        <f t="shared" si="18"/>
        <v>43084</v>
      </c>
      <c r="MO4" s="53">
        <f t="shared" si="18"/>
        <v>43085</v>
      </c>
      <c r="MP4" s="53">
        <f t="shared" si="18"/>
        <v>43086</v>
      </c>
      <c r="MQ4" s="53">
        <f t="shared" si="18"/>
        <v>43087</v>
      </c>
      <c r="MR4" s="53">
        <f t="shared" si="18"/>
        <v>43088</v>
      </c>
      <c r="MS4" s="53">
        <f t="shared" si="18"/>
        <v>43089</v>
      </c>
      <c r="MT4" s="53">
        <f t="shared" si="18"/>
        <v>43090</v>
      </c>
      <c r="MU4" s="53">
        <f t="shared" si="18"/>
        <v>43091</v>
      </c>
      <c r="MV4" s="53">
        <f t="shared" si="18"/>
        <v>43092</v>
      </c>
      <c r="MW4" s="53">
        <f t="shared" si="18"/>
        <v>43093</v>
      </c>
      <c r="MX4" s="53">
        <f t="shared" si="18"/>
        <v>43094</v>
      </c>
      <c r="MY4" s="53">
        <f t="shared" si="18"/>
        <v>43095</v>
      </c>
      <c r="MZ4" s="53">
        <f t="shared" si="18"/>
        <v>43096</v>
      </c>
      <c r="NA4" s="53">
        <f t="shared" si="18"/>
        <v>43097</v>
      </c>
      <c r="NB4" s="53">
        <f t="shared" si="18"/>
        <v>43098</v>
      </c>
      <c r="NC4" s="53">
        <f t="shared" si="18"/>
        <v>43099</v>
      </c>
      <c r="ND4" s="53">
        <f t="shared" si="18"/>
        <v>43100</v>
      </c>
    </row>
    <row r="5" spans="1:368" x14ac:dyDescent="0.35">
      <c r="A5" s="51" t="s">
        <v>37</v>
      </c>
      <c r="B5" s="52"/>
      <c r="C5" s="52"/>
      <c r="D5" s="52">
        <f>ROUNDUP(MONTH(D4)/3,0)</f>
        <v>1</v>
      </c>
      <c r="E5" s="52">
        <f>ROUNDUP(MONTH(E4)/3,0)</f>
        <v>1</v>
      </c>
      <c r="F5" s="52">
        <f t="shared" ref="F5:BQ5" si="19">ROUNDUP(MONTH(F4)/3,0)</f>
        <v>1</v>
      </c>
      <c r="G5" s="52">
        <f t="shared" si="19"/>
        <v>1</v>
      </c>
      <c r="H5" s="52">
        <f t="shared" si="19"/>
        <v>1</v>
      </c>
      <c r="I5" s="52">
        <f t="shared" si="19"/>
        <v>1</v>
      </c>
      <c r="J5" s="52">
        <f t="shared" si="19"/>
        <v>1</v>
      </c>
      <c r="K5" s="52">
        <f t="shared" si="19"/>
        <v>1</v>
      </c>
      <c r="L5" s="52">
        <f t="shared" si="19"/>
        <v>1</v>
      </c>
      <c r="M5" s="52">
        <f t="shared" si="19"/>
        <v>1</v>
      </c>
      <c r="N5" s="52">
        <f t="shared" si="19"/>
        <v>1</v>
      </c>
      <c r="O5" s="52">
        <f t="shared" si="19"/>
        <v>1</v>
      </c>
      <c r="P5" s="52">
        <f t="shared" si="19"/>
        <v>1</v>
      </c>
      <c r="Q5" s="52">
        <f t="shared" si="19"/>
        <v>1</v>
      </c>
      <c r="R5" s="52">
        <f t="shared" si="19"/>
        <v>1</v>
      </c>
      <c r="S5" s="52">
        <f t="shared" si="19"/>
        <v>1</v>
      </c>
      <c r="T5" s="52">
        <f t="shared" si="19"/>
        <v>1</v>
      </c>
      <c r="U5" s="52">
        <f t="shared" si="19"/>
        <v>1</v>
      </c>
      <c r="V5" s="52">
        <f t="shared" si="19"/>
        <v>1</v>
      </c>
      <c r="W5" s="52">
        <f t="shared" si="19"/>
        <v>1</v>
      </c>
      <c r="X5" s="52">
        <f t="shared" si="19"/>
        <v>1</v>
      </c>
      <c r="Y5" s="52">
        <f t="shared" si="19"/>
        <v>1</v>
      </c>
      <c r="Z5" s="52">
        <f t="shared" si="19"/>
        <v>1</v>
      </c>
      <c r="AA5" s="52">
        <f t="shared" si="19"/>
        <v>1</v>
      </c>
      <c r="AB5" s="52">
        <f t="shared" si="19"/>
        <v>1</v>
      </c>
      <c r="AC5" s="52">
        <f t="shared" si="19"/>
        <v>1</v>
      </c>
      <c r="AD5" s="52">
        <f t="shared" si="19"/>
        <v>1</v>
      </c>
      <c r="AE5" s="52">
        <f t="shared" si="19"/>
        <v>1</v>
      </c>
      <c r="AF5" s="52">
        <f t="shared" si="19"/>
        <v>1</v>
      </c>
      <c r="AG5" s="52">
        <f t="shared" si="19"/>
        <v>1</v>
      </c>
      <c r="AH5" s="52">
        <f t="shared" si="19"/>
        <v>1</v>
      </c>
      <c r="AI5" s="52">
        <f t="shared" si="19"/>
        <v>1</v>
      </c>
      <c r="AJ5" s="52">
        <f t="shared" si="19"/>
        <v>1</v>
      </c>
      <c r="AK5" s="52">
        <f t="shared" si="19"/>
        <v>1</v>
      </c>
      <c r="AL5" s="52">
        <f t="shared" si="19"/>
        <v>1</v>
      </c>
      <c r="AM5" s="52">
        <f t="shared" si="19"/>
        <v>1</v>
      </c>
      <c r="AN5" s="52">
        <f t="shared" si="19"/>
        <v>1</v>
      </c>
      <c r="AO5" s="52">
        <f t="shared" si="19"/>
        <v>1</v>
      </c>
      <c r="AP5" s="52">
        <f t="shared" si="19"/>
        <v>1</v>
      </c>
      <c r="AQ5" s="52">
        <f t="shared" si="19"/>
        <v>1</v>
      </c>
      <c r="AR5" s="52">
        <f t="shared" si="19"/>
        <v>1</v>
      </c>
      <c r="AS5" s="52">
        <f t="shared" si="19"/>
        <v>1</v>
      </c>
      <c r="AT5" s="52">
        <f t="shared" si="19"/>
        <v>1</v>
      </c>
      <c r="AU5" s="52">
        <f t="shared" si="19"/>
        <v>1</v>
      </c>
      <c r="AV5" s="52">
        <f t="shared" si="19"/>
        <v>1</v>
      </c>
      <c r="AW5" s="52">
        <f t="shared" si="19"/>
        <v>1</v>
      </c>
      <c r="AX5" s="52">
        <f t="shared" si="19"/>
        <v>1</v>
      </c>
      <c r="AY5" s="52">
        <f t="shared" si="19"/>
        <v>1</v>
      </c>
      <c r="AZ5" s="52">
        <f t="shared" si="19"/>
        <v>1</v>
      </c>
      <c r="BA5" s="52">
        <f t="shared" si="19"/>
        <v>1</v>
      </c>
      <c r="BB5" s="52">
        <f t="shared" si="19"/>
        <v>1</v>
      </c>
      <c r="BC5" s="52">
        <f t="shared" si="19"/>
        <v>1</v>
      </c>
      <c r="BD5" s="52">
        <f t="shared" si="19"/>
        <v>1</v>
      </c>
      <c r="BE5" s="52">
        <f t="shared" si="19"/>
        <v>1</v>
      </c>
      <c r="BF5" s="52">
        <f t="shared" si="19"/>
        <v>1</v>
      </c>
      <c r="BG5" s="52">
        <f t="shared" si="19"/>
        <v>1</v>
      </c>
      <c r="BH5" s="52">
        <f t="shared" si="19"/>
        <v>1</v>
      </c>
      <c r="BI5" s="52">
        <f t="shared" si="19"/>
        <v>1</v>
      </c>
      <c r="BJ5" s="52">
        <f t="shared" si="19"/>
        <v>1</v>
      </c>
      <c r="BK5" s="52">
        <f t="shared" si="19"/>
        <v>1</v>
      </c>
      <c r="BL5" s="52">
        <f t="shared" si="19"/>
        <v>1</v>
      </c>
      <c r="BM5" s="52">
        <f t="shared" si="19"/>
        <v>1</v>
      </c>
      <c r="BN5" s="52">
        <f t="shared" si="19"/>
        <v>1</v>
      </c>
      <c r="BO5" s="52">
        <f t="shared" si="19"/>
        <v>1</v>
      </c>
      <c r="BP5" s="52">
        <f t="shared" si="19"/>
        <v>1</v>
      </c>
      <c r="BQ5" s="52">
        <f t="shared" si="19"/>
        <v>1</v>
      </c>
      <c r="BR5" s="52">
        <f t="shared" ref="BR5:EC5" si="20">ROUNDUP(MONTH(BR4)/3,0)</f>
        <v>1</v>
      </c>
      <c r="BS5" s="52">
        <f t="shared" si="20"/>
        <v>1</v>
      </c>
      <c r="BT5" s="52">
        <f t="shared" si="20"/>
        <v>1</v>
      </c>
      <c r="BU5" s="52">
        <f t="shared" si="20"/>
        <v>1</v>
      </c>
      <c r="BV5" s="52">
        <f t="shared" si="20"/>
        <v>1</v>
      </c>
      <c r="BW5" s="52">
        <f t="shared" si="20"/>
        <v>1</v>
      </c>
      <c r="BX5" s="52">
        <f t="shared" si="20"/>
        <v>1</v>
      </c>
      <c r="BY5" s="52">
        <f t="shared" si="20"/>
        <v>1</v>
      </c>
      <c r="BZ5" s="52">
        <f t="shared" si="20"/>
        <v>1</v>
      </c>
      <c r="CA5" s="52">
        <f t="shared" si="20"/>
        <v>1</v>
      </c>
      <c r="CB5" s="52">
        <f t="shared" si="20"/>
        <v>1</v>
      </c>
      <c r="CC5" s="52">
        <f t="shared" si="20"/>
        <v>1</v>
      </c>
      <c r="CD5" s="52">
        <f t="shared" si="20"/>
        <v>1</v>
      </c>
      <c r="CE5" s="52">
        <f t="shared" si="20"/>
        <v>1</v>
      </c>
      <c r="CF5" s="52">
        <f t="shared" si="20"/>
        <v>1</v>
      </c>
      <c r="CG5" s="52">
        <f t="shared" si="20"/>
        <v>1</v>
      </c>
      <c r="CH5" s="52">
        <f t="shared" si="20"/>
        <v>1</v>
      </c>
      <c r="CI5" s="52">
        <f t="shared" si="20"/>
        <v>1</v>
      </c>
      <c r="CJ5" s="52">
        <f t="shared" si="20"/>
        <v>1</v>
      </c>
      <c r="CK5" s="52">
        <f t="shared" si="20"/>
        <v>1</v>
      </c>
      <c r="CL5" s="52">
        <f t="shared" si="20"/>
        <v>1</v>
      </c>
      <c r="CM5" s="52">
        <f t="shared" si="20"/>
        <v>1</v>
      </c>
      <c r="CN5" s="52">
        <f t="shared" si="20"/>
        <v>1</v>
      </c>
      <c r="CO5" s="52">
        <f t="shared" si="20"/>
        <v>1</v>
      </c>
      <c r="CP5" s="52">
        <f t="shared" si="20"/>
        <v>2</v>
      </c>
      <c r="CQ5" s="52">
        <f t="shared" si="20"/>
        <v>2</v>
      </c>
      <c r="CR5" s="52">
        <f t="shared" si="20"/>
        <v>2</v>
      </c>
      <c r="CS5" s="52">
        <f t="shared" si="20"/>
        <v>2</v>
      </c>
      <c r="CT5" s="52">
        <f t="shared" si="20"/>
        <v>2</v>
      </c>
      <c r="CU5" s="52">
        <f t="shared" si="20"/>
        <v>2</v>
      </c>
      <c r="CV5" s="52">
        <f t="shared" si="20"/>
        <v>2</v>
      </c>
      <c r="CW5" s="52">
        <f t="shared" si="20"/>
        <v>2</v>
      </c>
      <c r="CX5" s="52">
        <f t="shared" si="20"/>
        <v>2</v>
      </c>
      <c r="CY5" s="52">
        <f t="shared" si="20"/>
        <v>2</v>
      </c>
      <c r="CZ5" s="52">
        <f t="shared" si="20"/>
        <v>2</v>
      </c>
      <c r="DA5" s="52">
        <f t="shared" si="20"/>
        <v>2</v>
      </c>
      <c r="DB5" s="52">
        <f t="shared" si="20"/>
        <v>2</v>
      </c>
      <c r="DC5" s="52">
        <f t="shared" si="20"/>
        <v>2</v>
      </c>
      <c r="DD5" s="52">
        <f t="shared" si="20"/>
        <v>2</v>
      </c>
      <c r="DE5" s="52">
        <f t="shared" si="20"/>
        <v>2</v>
      </c>
      <c r="DF5" s="52">
        <f t="shared" si="20"/>
        <v>2</v>
      </c>
      <c r="DG5" s="52">
        <f t="shared" si="20"/>
        <v>2</v>
      </c>
      <c r="DH5" s="52">
        <f t="shared" si="20"/>
        <v>2</v>
      </c>
      <c r="DI5" s="52">
        <f t="shared" si="20"/>
        <v>2</v>
      </c>
      <c r="DJ5" s="52">
        <f t="shared" si="20"/>
        <v>2</v>
      </c>
      <c r="DK5" s="52">
        <f t="shared" si="20"/>
        <v>2</v>
      </c>
      <c r="DL5" s="52">
        <f t="shared" si="20"/>
        <v>2</v>
      </c>
      <c r="DM5" s="52">
        <f t="shared" si="20"/>
        <v>2</v>
      </c>
      <c r="DN5" s="52">
        <f t="shared" si="20"/>
        <v>2</v>
      </c>
      <c r="DO5" s="52">
        <f t="shared" si="20"/>
        <v>2</v>
      </c>
      <c r="DP5" s="52">
        <f t="shared" si="20"/>
        <v>2</v>
      </c>
      <c r="DQ5" s="52">
        <f t="shared" si="20"/>
        <v>2</v>
      </c>
      <c r="DR5" s="52">
        <f t="shared" si="20"/>
        <v>2</v>
      </c>
      <c r="DS5" s="52">
        <f t="shared" si="20"/>
        <v>2</v>
      </c>
      <c r="DT5" s="52">
        <f t="shared" si="20"/>
        <v>2</v>
      </c>
      <c r="DU5" s="52">
        <f t="shared" si="20"/>
        <v>2</v>
      </c>
      <c r="DV5" s="52">
        <f t="shared" si="20"/>
        <v>2</v>
      </c>
      <c r="DW5" s="52">
        <f t="shared" si="20"/>
        <v>2</v>
      </c>
      <c r="DX5" s="52">
        <f t="shared" si="20"/>
        <v>2</v>
      </c>
      <c r="DY5" s="52">
        <f t="shared" si="20"/>
        <v>2</v>
      </c>
      <c r="DZ5" s="52">
        <f t="shared" si="20"/>
        <v>2</v>
      </c>
      <c r="EA5" s="52">
        <f t="shared" si="20"/>
        <v>2</v>
      </c>
      <c r="EB5" s="52">
        <f t="shared" si="20"/>
        <v>2</v>
      </c>
      <c r="EC5" s="52">
        <f t="shared" si="20"/>
        <v>2</v>
      </c>
      <c r="ED5" s="52">
        <f t="shared" ref="ED5:GO5" si="21">ROUNDUP(MONTH(ED4)/3,0)</f>
        <v>2</v>
      </c>
      <c r="EE5" s="52">
        <f t="shared" si="21"/>
        <v>2</v>
      </c>
      <c r="EF5" s="52">
        <f t="shared" si="21"/>
        <v>2</v>
      </c>
      <c r="EG5" s="52">
        <f t="shared" si="21"/>
        <v>2</v>
      </c>
      <c r="EH5" s="52">
        <f t="shared" si="21"/>
        <v>2</v>
      </c>
      <c r="EI5" s="52">
        <f t="shared" si="21"/>
        <v>2</v>
      </c>
      <c r="EJ5" s="52">
        <f t="shared" si="21"/>
        <v>2</v>
      </c>
      <c r="EK5" s="52">
        <f t="shared" si="21"/>
        <v>2</v>
      </c>
      <c r="EL5" s="52">
        <f t="shared" si="21"/>
        <v>2</v>
      </c>
      <c r="EM5" s="52">
        <f t="shared" si="21"/>
        <v>2</v>
      </c>
      <c r="EN5" s="52">
        <f t="shared" si="21"/>
        <v>2</v>
      </c>
      <c r="EO5" s="52">
        <f t="shared" si="21"/>
        <v>2</v>
      </c>
      <c r="EP5" s="52">
        <f t="shared" si="21"/>
        <v>2</v>
      </c>
      <c r="EQ5" s="52">
        <f t="shared" si="21"/>
        <v>2</v>
      </c>
      <c r="ER5" s="52">
        <f t="shared" si="21"/>
        <v>2</v>
      </c>
      <c r="ES5" s="52">
        <f t="shared" si="21"/>
        <v>2</v>
      </c>
      <c r="ET5" s="52">
        <f t="shared" si="21"/>
        <v>2</v>
      </c>
      <c r="EU5" s="52">
        <f t="shared" si="21"/>
        <v>2</v>
      </c>
      <c r="EV5" s="52">
        <f t="shared" si="21"/>
        <v>2</v>
      </c>
      <c r="EW5" s="52">
        <f t="shared" si="21"/>
        <v>2</v>
      </c>
      <c r="EX5" s="52">
        <f t="shared" si="21"/>
        <v>2</v>
      </c>
      <c r="EY5" s="52">
        <f t="shared" si="21"/>
        <v>2</v>
      </c>
      <c r="EZ5" s="52">
        <f t="shared" si="21"/>
        <v>2</v>
      </c>
      <c r="FA5" s="52">
        <f t="shared" si="21"/>
        <v>2</v>
      </c>
      <c r="FB5" s="52">
        <f t="shared" si="21"/>
        <v>2</v>
      </c>
      <c r="FC5" s="52">
        <f t="shared" si="21"/>
        <v>2</v>
      </c>
      <c r="FD5" s="52">
        <f t="shared" si="21"/>
        <v>2</v>
      </c>
      <c r="FE5" s="52">
        <f t="shared" si="21"/>
        <v>2</v>
      </c>
      <c r="FF5" s="52">
        <f t="shared" si="21"/>
        <v>2</v>
      </c>
      <c r="FG5" s="52">
        <f t="shared" si="21"/>
        <v>2</v>
      </c>
      <c r="FH5" s="52">
        <f t="shared" si="21"/>
        <v>2</v>
      </c>
      <c r="FI5" s="52">
        <f t="shared" si="21"/>
        <v>2</v>
      </c>
      <c r="FJ5" s="52">
        <f t="shared" si="21"/>
        <v>2</v>
      </c>
      <c r="FK5" s="52">
        <f t="shared" si="21"/>
        <v>2</v>
      </c>
      <c r="FL5" s="52">
        <f t="shared" si="21"/>
        <v>2</v>
      </c>
      <c r="FM5" s="52">
        <f t="shared" si="21"/>
        <v>2</v>
      </c>
      <c r="FN5" s="52">
        <f t="shared" si="21"/>
        <v>2</v>
      </c>
      <c r="FO5" s="52">
        <f t="shared" si="21"/>
        <v>2</v>
      </c>
      <c r="FP5" s="52">
        <f t="shared" si="21"/>
        <v>2</v>
      </c>
      <c r="FQ5" s="52">
        <f t="shared" si="21"/>
        <v>2</v>
      </c>
      <c r="FR5" s="52">
        <f t="shared" si="21"/>
        <v>2</v>
      </c>
      <c r="FS5" s="52">
        <f t="shared" si="21"/>
        <v>2</v>
      </c>
      <c r="FT5" s="52">
        <f t="shared" si="21"/>
        <v>2</v>
      </c>
      <c r="FU5" s="52">
        <f t="shared" si="21"/>
        <v>2</v>
      </c>
      <c r="FV5" s="52">
        <f t="shared" si="21"/>
        <v>2</v>
      </c>
      <c r="FW5" s="52">
        <f t="shared" si="21"/>
        <v>2</v>
      </c>
      <c r="FX5" s="52">
        <f t="shared" si="21"/>
        <v>2</v>
      </c>
      <c r="FY5" s="52">
        <f t="shared" si="21"/>
        <v>2</v>
      </c>
      <c r="FZ5" s="52">
        <f t="shared" si="21"/>
        <v>2</v>
      </c>
      <c r="GA5" s="52">
        <f t="shared" si="21"/>
        <v>2</v>
      </c>
      <c r="GB5" s="52">
        <f t="shared" si="21"/>
        <v>2</v>
      </c>
      <c r="GC5" s="52">
        <f t="shared" si="21"/>
        <v>3</v>
      </c>
      <c r="GD5" s="52">
        <f t="shared" si="21"/>
        <v>3</v>
      </c>
      <c r="GE5" s="52">
        <f t="shared" si="21"/>
        <v>3</v>
      </c>
      <c r="GF5" s="52">
        <f t="shared" si="21"/>
        <v>3</v>
      </c>
      <c r="GG5" s="52">
        <f t="shared" si="21"/>
        <v>3</v>
      </c>
      <c r="GH5" s="52">
        <f t="shared" si="21"/>
        <v>3</v>
      </c>
      <c r="GI5" s="52">
        <f t="shared" si="21"/>
        <v>3</v>
      </c>
      <c r="GJ5" s="52">
        <f t="shared" si="21"/>
        <v>3</v>
      </c>
      <c r="GK5" s="52">
        <f t="shared" si="21"/>
        <v>3</v>
      </c>
      <c r="GL5" s="52">
        <f t="shared" si="21"/>
        <v>3</v>
      </c>
      <c r="GM5" s="52">
        <f t="shared" si="21"/>
        <v>3</v>
      </c>
      <c r="GN5" s="52">
        <f t="shared" si="21"/>
        <v>3</v>
      </c>
      <c r="GO5" s="52">
        <f t="shared" si="21"/>
        <v>3</v>
      </c>
      <c r="GP5" s="52">
        <f t="shared" ref="GP5:JA5" si="22">ROUNDUP(MONTH(GP4)/3,0)</f>
        <v>3</v>
      </c>
      <c r="GQ5" s="52">
        <f t="shared" si="22"/>
        <v>3</v>
      </c>
      <c r="GR5" s="52">
        <f t="shared" si="22"/>
        <v>3</v>
      </c>
      <c r="GS5" s="52">
        <f t="shared" si="22"/>
        <v>3</v>
      </c>
      <c r="GT5" s="52">
        <f t="shared" si="22"/>
        <v>3</v>
      </c>
      <c r="GU5" s="52">
        <f t="shared" si="22"/>
        <v>3</v>
      </c>
      <c r="GV5" s="52">
        <f t="shared" si="22"/>
        <v>3</v>
      </c>
      <c r="GW5" s="52">
        <f t="shared" si="22"/>
        <v>3</v>
      </c>
      <c r="GX5" s="52">
        <f t="shared" si="22"/>
        <v>3</v>
      </c>
      <c r="GY5" s="52">
        <f t="shared" si="22"/>
        <v>3</v>
      </c>
      <c r="GZ5" s="52">
        <f t="shared" si="22"/>
        <v>3</v>
      </c>
      <c r="HA5" s="52">
        <f t="shared" si="22"/>
        <v>3</v>
      </c>
      <c r="HB5" s="52">
        <f t="shared" si="22"/>
        <v>3</v>
      </c>
      <c r="HC5" s="52">
        <f t="shared" si="22"/>
        <v>3</v>
      </c>
      <c r="HD5" s="52">
        <f t="shared" si="22"/>
        <v>3</v>
      </c>
      <c r="HE5" s="52">
        <f t="shared" si="22"/>
        <v>3</v>
      </c>
      <c r="HF5" s="52">
        <f t="shared" si="22"/>
        <v>3</v>
      </c>
      <c r="HG5" s="52">
        <f t="shared" si="22"/>
        <v>3</v>
      </c>
      <c r="HH5" s="52">
        <f t="shared" si="22"/>
        <v>3</v>
      </c>
      <c r="HI5" s="52">
        <f t="shared" si="22"/>
        <v>3</v>
      </c>
      <c r="HJ5" s="52">
        <f t="shared" si="22"/>
        <v>3</v>
      </c>
      <c r="HK5" s="52">
        <f t="shared" si="22"/>
        <v>3</v>
      </c>
      <c r="HL5" s="52">
        <f t="shared" si="22"/>
        <v>3</v>
      </c>
      <c r="HM5" s="52">
        <f t="shared" si="22"/>
        <v>3</v>
      </c>
      <c r="HN5" s="52">
        <f t="shared" si="22"/>
        <v>3</v>
      </c>
      <c r="HO5" s="52">
        <f t="shared" si="22"/>
        <v>3</v>
      </c>
      <c r="HP5" s="52">
        <f t="shared" si="22"/>
        <v>3</v>
      </c>
      <c r="HQ5" s="52">
        <f t="shared" si="22"/>
        <v>3</v>
      </c>
      <c r="HR5" s="52">
        <f t="shared" si="22"/>
        <v>3</v>
      </c>
      <c r="HS5" s="52">
        <f t="shared" si="22"/>
        <v>3</v>
      </c>
      <c r="HT5" s="52">
        <f t="shared" si="22"/>
        <v>3</v>
      </c>
      <c r="HU5" s="52">
        <f t="shared" si="22"/>
        <v>3</v>
      </c>
      <c r="HV5" s="52">
        <f t="shared" si="22"/>
        <v>3</v>
      </c>
      <c r="HW5" s="52">
        <f t="shared" si="22"/>
        <v>3</v>
      </c>
      <c r="HX5" s="52">
        <f t="shared" si="22"/>
        <v>3</v>
      </c>
      <c r="HY5" s="52">
        <f t="shared" si="22"/>
        <v>3</v>
      </c>
      <c r="HZ5" s="52">
        <f t="shared" si="22"/>
        <v>3</v>
      </c>
      <c r="IA5" s="52">
        <f t="shared" si="22"/>
        <v>3</v>
      </c>
      <c r="IB5" s="52">
        <f t="shared" si="22"/>
        <v>3</v>
      </c>
      <c r="IC5" s="52">
        <f t="shared" si="22"/>
        <v>3</v>
      </c>
      <c r="ID5" s="52">
        <f t="shared" si="22"/>
        <v>3</v>
      </c>
      <c r="IE5" s="52">
        <f t="shared" si="22"/>
        <v>3</v>
      </c>
      <c r="IF5" s="52">
        <f t="shared" si="22"/>
        <v>3</v>
      </c>
      <c r="IG5" s="52">
        <f t="shared" si="22"/>
        <v>3</v>
      </c>
      <c r="IH5" s="52">
        <f t="shared" si="22"/>
        <v>3</v>
      </c>
      <c r="II5" s="52">
        <f t="shared" si="22"/>
        <v>3</v>
      </c>
      <c r="IJ5" s="52">
        <f t="shared" si="22"/>
        <v>3</v>
      </c>
      <c r="IK5" s="52">
        <f t="shared" si="22"/>
        <v>3</v>
      </c>
      <c r="IL5" s="52">
        <f t="shared" si="22"/>
        <v>3</v>
      </c>
      <c r="IM5" s="52">
        <f t="shared" si="22"/>
        <v>3</v>
      </c>
      <c r="IN5" s="52">
        <f t="shared" si="22"/>
        <v>3</v>
      </c>
      <c r="IO5" s="52">
        <f t="shared" si="22"/>
        <v>3</v>
      </c>
      <c r="IP5" s="52">
        <f t="shared" si="22"/>
        <v>3</v>
      </c>
      <c r="IQ5" s="52">
        <f t="shared" si="22"/>
        <v>3</v>
      </c>
      <c r="IR5" s="52">
        <f t="shared" si="22"/>
        <v>3</v>
      </c>
      <c r="IS5" s="52">
        <f t="shared" si="22"/>
        <v>3</v>
      </c>
      <c r="IT5" s="52">
        <f t="shared" si="22"/>
        <v>3</v>
      </c>
      <c r="IU5" s="52">
        <f t="shared" si="22"/>
        <v>3</v>
      </c>
      <c r="IV5" s="52">
        <f t="shared" si="22"/>
        <v>3</v>
      </c>
      <c r="IW5" s="52">
        <f t="shared" si="22"/>
        <v>3</v>
      </c>
      <c r="IX5" s="52">
        <f t="shared" si="22"/>
        <v>3</v>
      </c>
      <c r="IY5" s="52">
        <f t="shared" si="22"/>
        <v>3</v>
      </c>
      <c r="IZ5" s="52">
        <f t="shared" si="22"/>
        <v>3</v>
      </c>
      <c r="JA5" s="52">
        <f t="shared" si="22"/>
        <v>3</v>
      </c>
      <c r="JB5" s="52">
        <f t="shared" ref="JB5:LM5" si="23">ROUNDUP(MONTH(JB4)/3,0)</f>
        <v>3</v>
      </c>
      <c r="JC5" s="52">
        <f t="shared" si="23"/>
        <v>3</v>
      </c>
      <c r="JD5" s="52">
        <f t="shared" si="23"/>
        <v>3</v>
      </c>
      <c r="JE5" s="52">
        <f t="shared" si="23"/>
        <v>3</v>
      </c>
      <c r="JF5" s="52">
        <f t="shared" si="23"/>
        <v>3</v>
      </c>
      <c r="JG5" s="52">
        <f t="shared" si="23"/>
        <v>3</v>
      </c>
      <c r="JH5" s="52">
        <f t="shared" si="23"/>
        <v>3</v>
      </c>
      <c r="JI5" s="52">
        <f t="shared" si="23"/>
        <v>3</v>
      </c>
      <c r="JJ5" s="52">
        <f t="shared" si="23"/>
        <v>3</v>
      </c>
      <c r="JK5" s="52">
        <f t="shared" si="23"/>
        <v>3</v>
      </c>
      <c r="JL5" s="52">
        <f t="shared" si="23"/>
        <v>3</v>
      </c>
      <c r="JM5" s="52">
        <f t="shared" si="23"/>
        <v>3</v>
      </c>
      <c r="JN5" s="52">
        <f t="shared" si="23"/>
        <v>3</v>
      </c>
      <c r="JO5" s="52">
        <f t="shared" si="23"/>
        <v>3</v>
      </c>
      <c r="JP5" s="52">
        <f t="shared" si="23"/>
        <v>3</v>
      </c>
      <c r="JQ5" s="52">
        <f t="shared" si="23"/>
        <v>4</v>
      </c>
      <c r="JR5" s="52">
        <f t="shared" si="23"/>
        <v>4</v>
      </c>
      <c r="JS5" s="52">
        <f t="shared" si="23"/>
        <v>4</v>
      </c>
      <c r="JT5" s="52">
        <f t="shared" si="23"/>
        <v>4</v>
      </c>
      <c r="JU5" s="52">
        <f t="shared" si="23"/>
        <v>4</v>
      </c>
      <c r="JV5" s="52">
        <f t="shared" si="23"/>
        <v>4</v>
      </c>
      <c r="JW5" s="52">
        <f t="shared" si="23"/>
        <v>4</v>
      </c>
      <c r="JX5" s="52">
        <f t="shared" si="23"/>
        <v>4</v>
      </c>
      <c r="JY5" s="52">
        <f t="shared" si="23"/>
        <v>4</v>
      </c>
      <c r="JZ5" s="52">
        <f t="shared" si="23"/>
        <v>4</v>
      </c>
      <c r="KA5" s="52">
        <f t="shared" si="23"/>
        <v>4</v>
      </c>
      <c r="KB5" s="52">
        <f t="shared" si="23"/>
        <v>4</v>
      </c>
      <c r="KC5" s="52">
        <f t="shared" si="23"/>
        <v>4</v>
      </c>
      <c r="KD5" s="52">
        <f t="shared" si="23"/>
        <v>4</v>
      </c>
      <c r="KE5" s="52">
        <f t="shared" si="23"/>
        <v>4</v>
      </c>
      <c r="KF5" s="52">
        <f t="shared" si="23"/>
        <v>4</v>
      </c>
      <c r="KG5" s="52">
        <f t="shared" si="23"/>
        <v>4</v>
      </c>
      <c r="KH5" s="52">
        <f t="shared" si="23"/>
        <v>4</v>
      </c>
      <c r="KI5" s="52">
        <f t="shared" si="23"/>
        <v>4</v>
      </c>
      <c r="KJ5" s="52">
        <f t="shared" si="23"/>
        <v>4</v>
      </c>
      <c r="KK5" s="52">
        <f t="shared" si="23"/>
        <v>4</v>
      </c>
      <c r="KL5" s="52">
        <f t="shared" si="23"/>
        <v>4</v>
      </c>
      <c r="KM5" s="52">
        <f t="shared" si="23"/>
        <v>4</v>
      </c>
      <c r="KN5" s="52">
        <f t="shared" si="23"/>
        <v>4</v>
      </c>
      <c r="KO5" s="52">
        <f t="shared" si="23"/>
        <v>4</v>
      </c>
      <c r="KP5" s="52">
        <f t="shared" si="23"/>
        <v>4</v>
      </c>
      <c r="KQ5" s="52">
        <f t="shared" si="23"/>
        <v>4</v>
      </c>
      <c r="KR5" s="52">
        <f t="shared" si="23"/>
        <v>4</v>
      </c>
      <c r="KS5" s="52">
        <f t="shared" si="23"/>
        <v>4</v>
      </c>
      <c r="KT5" s="52">
        <f t="shared" si="23"/>
        <v>4</v>
      </c>
      <c r="KU5" s="52">
        <f t="shared" si="23"/>
        <v>4</v>
      </c>
      <c r="KV5" s="52">
        <f t="shared" si="23"/>
        <v>4</v>
      </c>
      <c r="KW5" s="52">
        <f t="shared" si="23"/>
        <v>4</v>
      </c>
      <c r="KX5" s="52">
        <f t="shared" si="23"/>
        <v>4</v>
      </c>
      <c r="KY5" s="52">
        <f t="shared" si="23"/>
        <v>4</v>
      </c>
      <c r="KZ5" s="52">
        <f t="shared" si="23"/>
        <v>4</v>
      </c>
      <c r="LA5" s="52">
        <f t="shared" si="23"/>
        <v>4</v>
      </c>
      <c r="LB5" s="52">
        <f t="shared" si="23"/>
        <v>4</v>
      </c>
      <c r="LC5" s="52">
        <f t="shared" si="23"/>
        <v>4</v>
      </c>
      <c r="LD5" s="52">
        <f t="shared" si="23"/>
        <v>4</v>
      </c>
      <c r="LE5" s="52">
        <f t="shared" si="23"/>
        <v>4</v>
      </c>
      <c r="LF5" s="52">
        <f t="shared" si="23"/>
        <v>4</v>
      </c>
      <c r="LG5" s="52">
        <f t="shared" si="23"/>
        <v>4</v>
      </c>
      <c r="LH5" s="52">
        <f t="shared" si="23"/>
        <v>4</v>
      </c>
      <c r="LI5" s="52">
        <f t="shared" si="23"/>
        <v>4</v>
      </c>
      <c r="LJ5" s="52">
        <f t="shared" si="23"/>
        <v>4</v>
      </c>
      <c r="LK5" s="52">
        <f t="shared" si="23"/>
        <v>4</v>
      </c>
      <c r="LL5" s="52">
        <f t="shared" si="23"/>
        <v>4</v>
      </c>
      <c r="LM5" s="52">
        <f t="shared" si="23"/>
        <v>4</v>
      </c>
      <c r="LN5" s="52">
        <f t="shared" ref="LN5:ND5" si="24">ROUNDUP(MONTH(LN4)/3,0)</f>
        <v>4</v>
      </c>
      <c r="LO5" s="52">
        <f t="shared" si="24"/>
        <v>4</v>
      </c>
      <c r="LP5" s="52">
        <f t="shared" si="24"/>
        <v>4</v>
      </c>
      <c r="LQ5" s="52">
        <f t="shared" si="24"/>
        <v>4</v>
      </c>
      <c r="LR5" s="52">
        <f t="shared" si="24"/>
        <v>4</v>
      </c>
      <c r="LS5" s="52">
        <f t="shared" si="24"/>
        <v>4</v>
      </c>
      <c r="LT5" s="52">
        <f t="shared" si="24"/>
        <v>4</v>
      </c>
      <c r="LU5" s="52">
        <f t="shared" si="24"/>
        <v>4</v>
      </c>
      <c r="LV5" s="52">
        <f t="shared" si="24"/>
        <v>4</v>
      </c>
      <c r="LW5" s="52">
        <f t="shared" si="24"/>
        <v>4</v>
      </c>
      <c r="LX5" s="52">
        <f t="shared" si="24"/>
        <v>4</v>
      </c>
      <c r="LY5" s="52">
        <f t="shared" si="24"/>
        <v>4</v>
      </c>
      <c r="LZ5" s="52">
        <f t="shared" si="24"/>
        <v>4</v>
      </c>
      <c r="MA5" s="52">
        <f t="shared" si="24"/>
        <v>4</v>
      </c>
      <c r="MB5" s="52">
        <f t="shared" si="24"/>
        <v>4</v>
      </c>
      <c r="MC5" s="52">
        <f t="shared" si="24"/>
        <v>4</v>
      </c>
      <c r="MD5" s="52">
        <f t="shared" si="24"/>
        <v>4</v>
      </c>
      <c r="ME5" s="52">
        <f t="shared" si="24"/>
        <v>4</v>
      </c>
      <c r="MF5" s="52">
        <f t="shared" si="24"/>
        <v>4</v>
      </c>
      <c r="MG5" s="52">
        <f t="shared" si="24"/>
        <v>4</v>
      </c>
      <c r="MH5" s="52">
        <f t="shared" si="24"/>
        <v>4</v>
      </c>
      <c r="MI5" s="52">
        <f t="shared" si="24"/>
        <v>4</v>
      </c>
      <c r="MJ5" s="52">
        <f t="shared" si="24"/>
        <v>4</v>
      </c>
      <c r="MK5" s="52">
        <f t="shared" si="24"/>
        <v>4</v>
      </c>
      <c r="ML5" s="52">
        <f t="shared" si="24"/>
        <v>4</v>
      </c>
      <c r="MM5" s="52">
        <f t="shared" si="24"/>
        <v>4</v>
      </c>
      <c r="MN5" s="52">
        <f t="shared" si="24"/>
        <v>4</v>
      </c>
      <c r="MO5" s="52">
        <f t="shared" si="24"/>
        <v>4</v>
      </c>
      <c r="MP5" s="52">
        <f t="shared" si="24"/>
        <v>4</v>
      </c>
      <c r="MQ5" s="52">
        <f t="shared" si="24"/>
        <v>4</v>
      </c>
      <c r="MR5" s="52">
        <f t="shared" si="24"/>
        <v>4</v>
      </c>
      <c r="MS5" s="52">
        <f t="shared" si="24"/>
        <v>4</v>
      </c>
      <c r="MT5" s="52">
        <f t="shared" si="24"/>
        <v>4</v>
      </c>
      <c r="MU5" s="52">
        <f t="shared" si="24"/>
        <v>4</v>
      </c>
      <c r="MV5" s="52">
        <f t="shared" si="24"/>
        <v>4</v>
      </c>
      <c r="MW5" s="52">
        <f t="shared" si="24"/>
        <v>4</v>
      </c>
      <c r="MX5" s="52">
        <f t="shared" si="24"/>
        <v>4</v>
      </c>
      <c r="MY5" s="52">
        <f t="shared" si="24"/>
        <v>4</v>
      </c>
      <c r="MZ5" s="52">
        <f t="shared" si="24"/>
        <v>4</v>
      </c>
      <c r="NA5" s="52">
        <f t="shared" si="24"/>
        <v>4</v>
      </c>
      <c r="NB5" s="52">
        <f t="shared" si="24"/>
        <v>4</v>
      </c>
      <c r="NC5" s="52">
        <f t="shared" si="24"/>
        <v>4</v>
      </c>
      <c r="ND5" s="52">
        <f t="shared" si="24"/>
        <v>4</v>
      </c>
    </row>
    <row r="6" spans="1:368" hidden="1" x14ac:dyDescent="0.35">
      <c r="A6" s="54" t="s">
        <v>56</v>
      </c>
      <c r="B6" s="55"/>
      <c r="C6" s="55"/>
      <c r="D6" s="55">
        <f t="shared" ref="D6:BO6" si="25">IF(COUNTIF(Week_end,D4)&gt;0,0,IF(COUNTIF(Jours_fériés,D4)&gt;0,0,1))</f>
        <v>1</v>
      </c>
      <c r="E6" s="55">
        <f t="shared" si="25"/>
        <v>1</v>
      </c>
      <c r="F6" s="55">
        <f t="shared" si="25"/>
        <v>1</v>
      </c>
      <c r="G6" s="55">
        <f t="shared" si="25"/>
        <v>1</v>
      </c>
      <c r="H6" s="55">
        <f t="shared" si="25"/>
        <v>1</v>
      </c>
      <c r="I6" s="55">
        <f t="shared" si="25"/>
        <v>1</v>
      </c>
      <c r="J6" s="55">
        <f t="shared" si="25"/>
        <v>1</v>
      </c>
      <c r="K6" s="55">
        <f t="shared" si="25"/>
        <v>1</v>
      </c>
      <c r="L6" s="55">
        <f t="shared" si="25"/>
        <v>1</v>
      </c>
      <c r="M6" s="55">
        <f t="shared" si="25"/>
        <v>1</v>
      </c>
      <c r="N6" s="55">
        <f t="shared" si="25"/>
        <v>1</v>
      </c>
      <c r="O6" s="55">
        <f t="shared" si="25"/>
        <v>1</v>
      </c>
      <c r="P6" s="55">
        <f t="shared" si="25"/>
        <v>1</v>
      </c>
      <c r="Q6" s="55">
        <f t="shared" si="25"/>
        <v>1</v>
      </c>
      <c r="R6" s="55">
        <f t="shared" si="25"/>
        <v>1</v>
      </c>
      <c r="S6" s="55">
        <f t="shared" si="25"/>
        <v>1</v>
      </c>
      <c r="T6" s="55">
        <f t="shared" si="25"/>
        <v>1</v>
      </c>
      <c r="U6" s="55">
        <f t="shared" si="25"/>
        <v>1</v>
      </c>
      <c r="V6" s="55">
        <f t="shared" si="25"/>
        <v>1</v>
      </c>
      <c r="W6" s="55">
        <f t="shared" si="25"/>
        <v>1</v>
      </c>
      <c r="X6" s="55">
        <f t="shared" si="25"/>
        <v>1</v>
      </c>
      <c r="Y6" s="55">
        <f t="shared" si="25"/>
        <v>1</v>
      </c>
      <c r="Z6" s="55">
        <f t="shared" si="25"/>
        <v>1</v>
      </c>
      <c r="AA6" s="55">
        <f t="shared" si="25"/>
        <v>1</v>
      </c>
      <c r="AB6" s="55">
        <f t="shared" si="25"/>
        <v>1</v>
      </c>
      <c r="AC6" s="55">
        <f t="shared" si="25"/>
        <v>1</v>
      </c>
      <c r="AD6" s="55">
        <f t="shared" si="25"/>
        <v>1</v>
      </c>
      <c r="AE6" s="55">
        <f t="shared" si="25"/>
        <v>1</v>
      </c>
      <c r="AF6" s="55">
        <f t="shared" si="25"/>
        <v>1</v>
      </c>
      <c r="AG6" s="55">
        <f t="shared" si="25"/>
        <v>1</v>
      </c>
      <c r="AH6" s="55">
        <f t="shared" si="25"/>
        <v>1</v>
      </c>
      <c r="AI6" s="55">
        <f t="shared" si="25"/>
        <v>1</v>
      </c>
      <c r="AJ6" s="55">
        <f t="shared" si="25"/>
        <v>1</v>
      </c>
      <c r="AK6" s="55">
        <f t="shared" si="25"/>
        <v>1</v>
      </c>
      <c r="AL6" s="55">
        <f t="shared" si="25"/>
        <v>1</v>
      </c>
      <c r="AM6" s="55">
        <f t="shared" si="25"/>
        <v>1</v>
      </c>
      <c r="AN6" s="55">
        <f t="shared" si="25"/>
        <v>1</v>
      </c>
      <c r="AO6" s="55">
        <f t="shared" si="25"/>
        <v>1</v>
      </c>
      <c r="AP6" s="55">
        <f t="shared" si="25"/>
        <v>1</v>
      </c>
      <c r="AQ6" s="55">
        <f t="shared" si="25"/>
        <v>1</v>
      </c>
      <c r="AR6" s="55">
        <f t="shared" si="25"/>
        <v>1</v>
      </c>
      <c r="AS6" s="55">
        <f t="shared" si="25"/>
        <v>1</v>
      </c>
      <c r="AT6" s="55">
        <f t="shared" si="25"/>
        <v>1</v>
      </c>
      <c r="AU6" s="55">
        <f t="shared" si="25"/>
        <v>1</v>
      </c>
      <c r="AV6" s="55">
        <f t="shared" si="25"/>
        <v>1</v>
      </c>
      <c r="AW6" s="55">
        <f t="shared" si="25"/>
        <v>1</v>
      </c>
      <c r="AX6" s="55">
        <f t="shared" si="25"/>
        <v>1</v>
      </c>
      <c r="AY6" s="55">
        <f t="shared" si="25"/>
        <v>1</v>
      </c>
      <c r="AZ6" s="55">
        <f t="shared" si="25"/>
        <v>1</v>
      </c>
      <c r="BA6" s="55">
        <f t="shared" si="25"/>
        <v>1</v>
      </c>
      <c r="BB6" s="55">
        <f t="shared" si="25"/>
        <v>1</v>
      </c>
      <c r="BC6" s="55">
        <f t="shared" si="25"/>
        <v>1</v>
      </c>
      <c r="BD6" s="55">
        <f t="shared" si="25"/>
        <v>1</v>
      </c>
      <c r="BE6" s="55">
        <f t="shared" si="25"/>
        <v>1</v>
      </c>
      <c r="BF6" s="55">
        <f t="shared" si="25"/>
        <v>1</v>
      </c>
      <c r="BG6" s="55">
        <f t="shared" si="25"/>
        <v>1</v>
      </c>
      <c r="BH6" s="55">
        <f t="shared" si="25"/>
        <v>1</v>
      </c>
      <c r="BI6" s="55">
        <f t="shared" si="25"/>
        <v>1</v>
      </c>
      <c r="BJ6" s="55">
        <f t="shared" si="25"/>
        <v>1</v>
      </c>
      <c r="BK6" s="55">
        <f t="shared" si="25"/>
        <v>1</v>
      </c>
      <c r="BL6" s="55">
        <f t="shared" si="25"/>
        <v>1</v>
      </c>
      <c r="BM6" s="55">
        <f t="shared" si="25"/>
        <v>1</v>
      </c>
      <c r="BN6" s="55">
        <f t="shared" si="25"/>
        <v>1</v>
      </c>
      <c r="BO6" s="55">
        <f t="shared" si="25"/>
        <v>1</v>
      </c>
      <c r="BP6" s="55">
        <f t="shared" ref="BP6:EA6" si="26">IF(COUNTIF(Week_end,BP4)&gt;0,0,IF(COUNTIF(Jours_fériés,BP4)&gt;0,0,1))</f>
        <v>1</v>
      </c>
      <c r="BQ6" s="55">
        <f t="shared" si="26"/>
        <v>1</v>
      </c>
      <c r="BR6" s="55">
        <f t="shared" si="26"/>
        <v>1</v>
      </c>
      <c r="BS6" s="55">
        <f t="shared" si="26"/>
        <v>1</v>
      </c>
      <c r="BT6" s="55">
        <f t="shared" si="26"/>
        <v>1</v>
      </c>
      <c r="BU6" s="55">
        <f t="shared" si="26"/>
        <v>1</v>
      </c>
      <c r="BV6" s="55">
        <f t="shared" si="26"/>
        <v>1</v>
      </c>
      <c r="BW6" s="55">
        <f t="shared" si="26"/>
        <v>1</v>
      </c>
      <c r="BX6" s="55">
        <f t="shared" si="26"/>
        <v>1</v>
      </c>
      <c r="BY6" s="55">
        <f t="shared" si="26"/>
        <v>1</v>
      </c>
      <c r="BZ6" s="55">
        <f t="shared" si="26"/>
        <v>1</v>
      </c>
      <c r="CA6" s="55">
        <f t="shared" si="26"/>
        <v>1</v>
      </c>
      <c r="CB6" s="55">
        <f t="shared" si="26"/>
        <v>1</v>
      </c>
      <c r="CC6" s="55">
        <f t="shared" si="26"/>
        <v>1</v>
      </c>
      <c r="CD6" s="55">
        <f t="shared" si="26"/>
        <v>1</v>
      </c>
      <c r="CE6" s="55">
        <f t="shared" si="26"/>
        <v>1</v>
      </c>
      <c r="CF6" s="55">
        <f t="shared" si="26"/>
        <v>1</v>
      </c>
      <c r="CG6" s="55">
        <f t="shared" si="26"/>
        <v>1</v>
      </c>
      <c r="CH6" s="55">
        <f t="shared" si="26"/>
        <v>1</v>
      </c>
      <c r="CI6" s="55">
        <f t="shared" si="26"/>
        <v>1</v>
      </c>
      <c r="CJ6" s="55">
        <f t="shared" si="26"/>
        <v>1</v>
      </c>
      <c r="CK6" s="55">
        <f t="shared" si="26"/>
        <v>1</v>
      </c>
      <c r="CL6" s="55">
        <f t="shared" si="26"/>
        <v>1</v>
      </c>
      <c r="CM6" s="55">
        <f t="shared" si="26"/>
        <v>1</v>
      </c>
      <c r="CN6" s="55">
        <f t="shared" si="26"/>
        <v>1</v>
      </c>
      <c r="CO6" s="55">
        <f t="shared" si="26"/>
        <v>1</v>
      </c>
      <c r="CP6" s="55">
        <f t="shared" si="26"/>
        <v>1</v>
      </c>
      <c r="CQ6" s="55">
        <f t="shared" si="26"/>
        <v>1</v>
      </c>
      <c r="CR6" s="55">
        <f t="shared" si="26"/>
        <v>1</v>
      </c>
      <c r="CS6" s="55">
        <f t="shared" si="26"/>
        <v>1</v>
      </c>
      <c r="CT6" s="55">
        <f t="shared" si="26"/>
        <v>1</v>
      </c>
      <c r="CU6" s="55">
        <f t="shared" si="26"/>
        <v>1</v>
      </c>
      <c r="CV6" s="55">
        <f t="shared" si="26"/>
        <v>1</v>
      </c>
      <c r="CW6" s="55">
        <f t="shared" si="26"/>
        <v>1</v>
      </c>
      <c r="CX6" s="55">
        <f t="shared" si="26"/>
        <v>1</v>
      </c>
      <c r="CY6" s="55">
        <f t="shared" si="26"/>
        <v>1</v>
      </c>
      <c r="CZ6" s="55">
        <f t="shared" si="26"/>
        <v>1</v>
      </c>
      <c r="DA6" s="55">
        <f t="shared" si="26"/>
        <v>1</v>
      </c>
      <c r="DB6" s="55">
        <f t="shared" si="26"/>
        <v>1</v>
      </c>
      <c r="DC6" s="55">
        <f t="shared" si="26"/>
        <v>1</v>
      </c>
      <c r="DD6" s="55">
        <f t="shared" si="26"/>
        <v>1</v>
      </c>
      <c r="DE6" s="55">
        <f t="shared" si="26"/>
        <v>1</v>
      </c>
      <c r="DF6" s="55">
        <f t="shared" si="26"/>
        <v>1</v>
      </c>
      <c r="DG6" s="55">
        <f t="shared" si="26"/>
        <v>1</v>
      </c>
      <c r="DH6" s="55">
        <f t="shared" si="26"/>
        <v>1</v>
      </c>
      <c r="DI6" s="55">
        <f t="shared" si="26"/>
        <v>1</v>
      </c>
      <c r="DJ6" s="55">
        <f t="shared" si="26"/>
        <v>1</v>
      </c>
      <c r="DK6" s="55">
        <f t="shared" si="26"/>
        <v>1</v>
      </c>
      <c r="DL6" s="55">
        <f t="shared" si="26"/>
        <v>1</v>
      </c>
      <c r="DM6" s="55">
        <f t="shared" si="26"/>
        <v>1</v>
      </c>
      <c r="DN6" s="55">
        <f t="shared" si="26"/>
        <v>1</v>
      </c>
      <c r="DO6" s="55">
        <f t="shared" si="26"/>
        <v>1</v>
      </c>
      <c r="DP6" s="55">
        <f t="shared" si="26"/>
        <v>1</v>
      </c>
      <c r="DQ6" s="55">
        <f t="shared" si="26"/>
        <v>1</v>
      </c>
      <c r="DR6" s="55">
        <f t="shared" si="26"/>
        <v>1</v>
      </c>
      <c r="DS6" s="55">
        <f t="shared" si="26"/>
        <v>1</v>
      </c>
      <c r="DT6" s="55">
        <f t="shared" si="26"/>
        <v>1</v>
      </c>
      <c r="DU6" s="55">
        <f t="shared" si="26"/>
        <v>1</v>
      </c>
      <c r="DV6" s="55">
        <f t="shared" si="26"/>
        <v>1</v>
      </c>
      <c r="DW6" s="55">
        <f t="shared" si="26"/>
        <v>1</v>
      </c>
      <c r="DX6" s="55">
        <f t="shared" si="26"/>
        <v>1</v>
      </c>
      <c r="DY6" s="55">
        <f t="shared" si="26"/>
        <v>1</v>
      </c>
      <c r="DZ6" s="55">
        <f t="shared" si="26"/>
        <v>1</v>
      </c>
      <c r="EA6" s="55">
        <f t="shared" si="26"/>
        <v>1</v>
      </c>
      <c r="EB6" s="55">
        <f t="shared" ref="EB6:GM6" si="27">IF(COUNTIF(Week_end,EB4)&gt;0,0,IF(COUNTIF(Jours_fériés,EB4)&gt;0,0,1))</f>
        <v>1</v>
      </c>
      <c r="EC6" s="55">
        <f t="shared" si="27"/>
        <v>1</v>
      </c>
      <c r="ED6" s="55">
        <f t="shared" si="27"/>
        <v>1</v>
      </c>
      <c r="EE6" s="55">
        <f t="shared" si="27"/>
        <v>1</v>
      </c>
      <c r="EF6" s="55">
        <f t="shared" si="27"/>
        <v>1</v>
      </c>
      <c r="EG6" s="55">
        <f t="shared" si="27"/>
        <v>1</v>
      </c>
      <c r="EH6" s="55">
        <f t="shared" si="27"/>
        <v>1</v>
      </c>
      <c r="EI6" s="55">
        <f t="shared" si="27"/>
        <v>1</v>
      </c>
      <c r="EJ6" s="55">
        <f t="shared" si="27"/>
        <v>1</v>
      </c>
      <c r="EK6" s="55">
        <f t="shared" si="27"/>
        <v>1</v>
      </c>
      <c r="EL6" s="55">
        <f t="shared" si="27"/>
        <v>1</v>
      </c>
      <c r="EM6" s="55">
        <f t="shared" si="27"/>
        <v>1</v>
      </c>
      <c r="EN6" s="55">
        <f t="shared" si="27"/>
        <v>1</v>
      </c>
      <c r="EO6" s="55">
        <f t="shared" si="27"/>
        <v>1</v>
      </c>
      <c r="EP6" s="55">
        <f t="shared" si="27"/>
        <v>1</v>
      </c>
      <c r="EQ6" s="55">
        <f t="shared" si="27"/>
        <v>1</v>
      </c>
      <c r="ER6" s="55">
        <f t="shared" si="27"/>
        <v>1</v>
      </c>
      <c r="ES6" s="55">
        <f t="shared" si="27"/>
        <v>1</v>
      </c>
      <c r="ET6" s="55">
        <f t="shared" si="27"/>
        <v>1</v>
      </c>
      <c r="EU6" s="55">
        <f t="shared" si="27"/>
        <v>1</v>
      </c>
      <c r="EV6" s="55">
        <f t="shared" si="27"/>
        <v>1</v>
      </c>
      <c r="EW6" s="55">
        <f t="shared" si="27"/>
        <v>1</v>
      </c>
      <c r="EX6" s="55">
        <f t="shared" si="27"/>
        <v>1</v>
      </c>
      <c r="EY6" s="55">
        <f t="shared" si="27"/>
        <v>1</v>
      </c>
      <c r="EZ6" s="55">
        <f t="shared" si="27"/>
        <v>1</v>
      </c>
      <c r="FA6" s="55">
        <f t="shared" si="27"/>
        <v>1</v>
      </c>
      <c r="FB6" s="55">
        <f t="shared" si="27"/>
        <v>1</v>
      </c>
      <c r="FC6" s="55">
        <f t="shared" si="27"/>
        <v>1</v>
      </c>
      <c r="FD6" s="55">
        <f t="shared" si="27"/>
        <v>1</v>
      </c>
      <c r="FE6" s="55">
        <f t="shared" si="27"/>
        <v>1</v>
      </c>
      <c r="FF6" s="55">
        <f t="shared" si="27"/>
        <v>1</v>
      </c>
      <c r="FG6" s="55">
        <f t="shared" si="27"/>
        <v>1</v>
      </c>
      <c r="FH6" s="55">
        <f t="shared" si="27"/>
        <v>1</v>
      </c>
      <c r="FI6" s="55">
        <f t="shared" si="27"/>
        <v>1</v>
      </c>
      <c r="FJ6" s="55">
        <f t="shared" si="27"/>
        <v>1</v>
      </c>
      <c r="FK6" s="55">
        <f t="shared" si="27"/>
        <v>1</v>
      </c>
      <c r="FL6" s="55">
        <f t="shared" si="27"/>
        <v>1</v>
      </c>
      <c r="FM6" s="55">
        <f t="shared" si="27"/>
        <v>1</v>
      </c>
      <c r="FN6" s="55">
        <f t="shared" si="27"/>
        <v>1</v>
      </c>
      <c r="FO6" s="55">
        <f t="shared" si="27"/>
        <v>1</v>
      </c>
      <c r="FP6" s="55">
        <f t="shared" si="27"/>
        <v>1</v>
      </c>
      <c r="FQ6" s="55">
        <f t="shared" si="27"/>
        <v>1</v>
      </c>
      <c r="FR6" s="55">
        <f t="shared" si="27"/>
        <v>1</v>
      </c>
      <c r="FS6" s="55">
        <f t="shared" si="27"/>
        <v>1</v>
      </c>
      <c r="FT6" s="55">
        <f t="shared" si="27"/>
        <v>1</v>
      </c>
      <c r="FU6" s="55">
        <f t="shared" si="27"/>
        <v>1</v>
      </c>
      <c r="FV6" s="55">
        <f t="shared" si="27"/>
        <v>1</v>
      </c>
      <c r="FW6" s="55">
        <f t="shared" si="27"/>
        <v>1</v>
      </c>
      <c r="FX6" s="55">
        <f t="shared" si="27"/>
        <v>1</v>
      </c>
      <c r="FY6" s="55">
        <f t="shared" si="27"/>
        <v>1</v>
      </c>
      <c r="FZ6" s="55">
        <f t="shared" si="27"/>
        <v>1</v>
      </c>
      <c r="GA6" s="55">
        <f t="shared" si="27"/>
        <v>1</v>
      </c>
      <c r="GB6" s="55">
        <f t="shared" si="27"/>
        <v>1</v>
      </c>
      <c r="GC6" s="55">
        <f t="shared" si="27"/>
        <v>1</v>
      </c>
      <c r="GD6" s="55">
        <f t="shared" si="27"/>
        <v>1</v>
      </c>
      <c r="GE6" s="55">
        <f t="shared" si="27"/>
        <v>1</v>
      </c>
      <c r="GF6" s="55">
        <f t="shared" si="27"/>
        <v>1</v>
      </c>
      <c r="GG6" s="55">
        <f t="shared" si="27"/>
        <v>1</v>
      </c>
      <c r="GH6" s="55">
        <f t="shared" si="27"/>
        <v>1</v>
      </c>
      <c r="GI6" s="55">
        <f t="shared" si="27"/>
        <v>1</v>
      </c>
      <c r="GJ6" s="55">
        <f t="shared" si="27"/>
        <v>1</v>
      </c>
      <c r="GK6" s="55">
        <f t="shared" si="27"/>
        <v>1</v>
      </c>
      <c r="GL6" s="55">
        <f t="shared" si="27"/>
        <v>1</v>
      </c>
      <c r="GM6" s="55">
        <f t="shared" si="27"/>
        <v>1</v>
      </c>
      <c r="GN6" s="55">
        <f t="shared" ref="GN6:IY6" si="28">IF(COUNTIF(Week_end,GN4)&gt;0,0,IF(COUNTIF(Jours_fériés,GN4)&gt;0,0,1))</f>
        <v>1</v>
      </c>
      <c r="GO6" s="55">
        <f t="shared" si="28"/>
        <v>1</v>
      </c>
      <c r="GP6" s="55">
        <f t="shared" si="28"/>
        <v>1</v>
      </c>
      <c r="GQ6" s="55">
        <f t="shared" si="28"/>
        <v>1</v>
      </c>
      <c r="GR6" s="55">
        <f t="shared" si="28"/>
        <v>1</v>
      </c>
      <c r="GS6" s="55">
        <f t="shared" si="28"/>
        <v>1</v>
      </c>
      <c r="GT6" s="55">
        <f t="shared" si="28"/>
        <v>1</v>
      </c>
      <c r="GU6" s="55">
        <f t="shared" si="28"/>
        <v>1</v>
      </c>
      <c r="GV6" s="55">
        <f t="shared" si="28"/>
        <v>1</v>
      </c>
      <c r="GW6" s="55">
        <f t="shared" si="28"/>
        <v>1</v>
      </c>
      <c r="GX6" s="55">
        <f t="shared" si="28"/>
        <v>1</v>
      </c>
      <c r="GY6" s="55">
        <f t="shared" si="28"/>
        <v>1</v>
      </c>
      <c r="GZ6" s="55">
        <f t="shared" si="28"/>
        <v>1</v>
      </c>
      <c r="HA6" s="55">
        <f t="shared" si="28"/>
        <v>1</v>
      </c>
      <c r="HB6" s="55">
        <f t="shared" si="28"/>
        <v>1</v>
      </c>
      <c r="HC6" s="55">
        <f t="shared" si="28"/>
        <v>1</v>
      </c>
      <c r="HD6" s="55">
        <f t="shared" si="28"/>
        <v>1</v>
      </c>
      <c r="HE6" s="55">
        <f t="shared" si="28"/>
        <v>1</v>
      </c>
      <c r="HF6" s="55">
        <f t="shared" si="28"/>
        <v>1</v>
      </c>
      <c r="HG6" s="55">
        <f t="shared" si="28"/>
        <v>1</v>
      </c>
      <c r="HH6" s="55">
        <f t="shared" si="28"/>
        <v>1</v>
      </c>
      <c r="HI6" s="55">
        <f t="shared" si="28"/>
        <v>1</v>
      </c>
      <c r="HJ6" s="55">
        <f t="shared" si="28"/>
        <v>1</v>
      </c>
      <c r="HK6" s="55">
        <f t="shared" si="28"/>
        <v>1</v>
      </c>
      <c r="HL6" s="55">
        <f t="shared" si="28"/>
        <v>1</v>
      </c>
      <c r="HM6" s="55">
        <f t="shared" si="28"/>
        <v>1</v>
      </c>
      <c r="HN6" s="55">
        <f t="shared" si="28"/>
        <v>1</v>
      </c>
      <c r="HO6" s="55">
        <f t="shared" si="28"/>
        <v>1</v>
      </c>
      <c r="HP6" s="55">
        <f t="shared" si="28"/>
        <v>1</v>
      </c>
      <c r="HQ6" s="55">
        <f t="shared" si="28"/>
        <v>1</v>
      </c>
      <c r="HR6" s="55">
        <f t="shared" si="28"/>
        <v>1</v>
      </c>
      <c r="HS6" s="55">
        <f t="shared" si="28"/>
        <v>1</v>
      </c>
      <c r="HT6" s="55">
        <f t="shared" si="28"/>
        <v>1</v>
      </c>
      <c r="HU6" s="55">
        <f t="shared" si="28"/>
        <v>1</v>
      </c>
      <c r="HV6" s="55">
        <f t="shared" si="28"/>
        <v>1</v>
      </c>
      <c r="HW6" s="55">
        <f t="shared" si="28"/>
        <v>1</v>
      </c>
      <c r="HX6" s="55">
        <f t="shared" si="28"/>
        <v>1</v>
      </c>
      <c r="HY6" s="55">
        <f t="shared" si="28"/>
        <v>1</v>
      </c>
      <c r="HZ6" s="55">
        <f t="shared" si="28"/>
        <v>1</v>
      </c>
      <c r="IA6" s="55">
        <f t="shared" si="28"/>
        <v>1</v>
      </c>
      <c r="IB6" s="55">
        <f t="shared" si="28"/>
        <v>1</v>
      </c>
      <c r="IC6" s="55">
        <f t="shared" si="28"/>
        <v>1</v>
      </c>
      <c r="ID6" s="55">
        <f t="shared" si="28"/>
        <v>1</v>
      </c>
      <c r="IE6" s="55">
        <f t="shared" si="28"/>
        <v>1</v>
      </c>
      <c r="IF6" s="55">
        <f t="shared" si="28"/>
        <v>1</v>
      </c>
      <c r="IG6" s="55">
        <f t="shared" si="28"/>
        <v>1</v>
      </c>
      <c r="IH6" s="55">
        <f t="shared" si="28"/>
        <v>1</v>
      </c>
      <c r="II6" s="55">
        <f t="shared" si="28"/>
        <v>1</v>
      </c>
      <c r="IJ6" s="55">
        <f t="shared" si="28"/>
        <v>1</v>
      </c>
      <c r="IK6" s="55">
        <f t="shared" si="28"/>
        <v>1</v>
      </c>
      <c r="IL6" s="55">
        <f t="shared" si="28"/>
        <v>1</v>
      </c>
      <c r="IM6" s="55">
        <f t="shared" si="28"/>
        <v>1</v>
      </c>
      <c r="IN6" s="55">
        <f t="shared" si="28"/>
        <v>1</v>
      </c>
      <c r="IO6" s="55">
        <f t="shared" si="28"/>
        <v>1</v>
      </c>
      <c r="IP6" s="55">
        <f t="shared" si="28"/>
        <v>1</v>
      </c>
      <c r="IQ6" s="55">
        <f t="shared" si="28"/>
        <v>1</v>
      </c>
      <c r="IR6" s="55">
        <f t="shared" si="28"/>
        <v>1</v>
      </c>
      <c r="IS6" s="55">
        <f t="shared" si="28"/>
        <v>1</v>
      </c>
      <c r="IT6" s="55">
        <f t="shared" si="28"/>
        <v>1</v>
      </c>
      <c r="IU6" s="55">
        <f t="shared" si="28"/>
        <v>1</v>
      </c>
      <c r="IV6" s="55">
        <f t="shared" si="28"/>
        <v>1</v>
      </c>
      <c r="IW6" s="55">
        <f t="shared" si="28"/>
        <v>1</v>
      </c>
      <c r="IX6" s="55">
        <f t="shared" si="28"/>
        <v>1</v>
      </c>
      <c r="IY6" s="55">
        <f t="shared" si="28"/>
        <v>1</v>
      </c>
      <c r="IZ6" s="55">
        <f t="shared" ref="IZ6:LK6" si="29">IF(COUNTIF(Week_end,IZ4)&gt;0,0,IF(COUNTIF(Jours_fériés,IZ4)&gt;0,0,1))</f>
        <v>1</v>
      </c>
      <c r="JA6" s="55">
        <f t="shared" si="29"/>
        <v>1</v>
      </c>
      <c r="JB6" s="55">
        <f t="shared" si="29"/>
        <v>1</v>
      </c>
      <c r="JC6" s="55">
        <f t="shared" si="29"/>
        <v>1</v>
      </c>
      <c r="JD6" s="55">
        <f t="shared" si="29"/>
        <v>1</v>
      </c>
      <c r="JE6" s="55">
        <f t="shared" si="29"/>
        <v>1</v>
      </c>
      <c r="JF6" s="55">
        <f t="shared" si="29"/>
        <v>1</v>
      </c>
      <c r="JG6" s="55">
        <f t="shared" si="29"/>
        <v>1</v>
      </c>
      <c r="JH6" s="55">
        <f t="shared" si="29"/>
        <v>1</v>
      </c>
      <c r="JI6" s="55">
        <f t="shared" si="29"/>
        <v>1</v>
      </c>
      <c r="JJ6" s="55">
        <f t="shared" si="29"/>
        <v>1</v>
      </c>
      <c r="JK6" s="55">
        <f t="shared" si="29"/>
        <v>1</v>
      </c>
      <c r="JL6" s="55">
        <f t="shared" si="29"/>
        <v>1</v>
      </c>
      <c r="JM6" s="55">
        <f t="shared" si="29"/>
        <v>1</v>
      </c>
      <c r="JN6" s="55">
        <f t="shared" si="29"/>
        <v>1</v>
      </c>
      <c r="JO6" s="55">
        <f t="shared" si="29"/>
        <v>1</v>
      </c>
      <c r="JP6" s="55">
        <f t="shared" si="29"/>
        <v>1</v>
      </c>
      <c r="JQ6" s="55">
        <f t="shared" si="29"/>
        <v>1</v>
      </c>
      <c r="JR6" s="55">
        <f t="shared" si="29"/>
        <v>1</v>
      </c>
      <c r="JS6" s="55">
        <f t="shared" si="29"/>
        <v>1</v>
      </c>
      <c r="JT6" s="55">
        <f t="shared" si="29"/>
        <v>1</v>
      </c>
      <c r="JU6" s="55">
        <f t="shared" si="29"/>
        <v>1</v>
      </c>
      <c r="JV6" s="55">
        <f t="shared" si="29"/>
        <v>1</v>
      </c>
      <c r="JW6" s="55">
        <f t="shared" si="29"/>
        <v>1</v>
      </c>
      <c r="JX6" s="55">
        <f t="shared" si="29"/>
        <v>1</v>
      </c>
      <c r="JY6" s="55">
        <f t="shared" si="29"/>
        <v>1</v>
      </c>
      <c r="JZ6" s="55">
        <f t="shared" si="29"/>
        <v>1</v>
      </c>
      <c r="KA6" s="55">
        <f t="shared" si="29"/>
        <v>1</v>
      </c>
      <c r="KB6" s="55">
        <f t="shared" si="29"/>
        <v>1</v>
      </c>
      <c r="KC6" s="55">
        <f t="shared" si="29"/>
        <v>1</v>
      </c>
      <c r="KD6" s="55">
        <f t="shared" si="29"/>
        <v>1</v>
      </c>
      <c r="KE6" s="55">
        <f t="shared" si="29"/>
        <v>1</v>
      </c>
      <c r="KF6" s="55">
        <f t="shared" si="29"/>
        <v>1</v>
      </c>
      <c r="KG6" s="55">
        <f t="shared" si="29"/>
        <v>1</v>
      </c>
      <c r="KH6" s="55">
        <f t="shared" si="29"/>
        <v>1</v>
      </c>
      <c r="KI6" s="55">
        <f t="shared" si="29"/>
        <v>1</v>
      </c>
      <c r="KJ6" s="55">
        <f t="shared" si="29"/>
        <v>1</v>
      </c>
      <c r="KK6" s="55">
        <f t="shared" si="29"/>
        <v>1</v>
      </c>
      <c r="KL6" s="55">
        <f t="shared" si="29"/>
        <v>1</v>
      </c>
      <c r="KM6" s="55">
        <f t="shared" si="29"/>
        <v>1</v>
      </c>
      <c r="KN6" s="55">
        <f t="shared" si="29"/>
        <v>1</v>
      </c>
      <c r="KO6" s="55">
        <f t="shared" si="29"/>
        <v>1</v>
      </c>
      <c r="KP6" s="55">
        <f t="shared" si="29"/>
        <v>1</v>
      </c>
      <c r="KQ6" s="55">
        <f t="shared" si="29"/>
        <v>1</v>
      </c>
      <c r="KR6" s="55">
        <f t="shared" si="29"/>
        <v>1</v>
      </c>
      <c r="KS6" s="55">
        <f t="shared" si="29"/>
        <v>1</v>
      </c>
      <c r="KT6" s="55">
        <f t="shared" si="29"/>
        <v>1</v>
      </c>
      <c r="KU6" s="55">
        <f t="shared" si="29"/>
        <v>1</v>
      </c>
      <c r="KV6" s="55">
        <f t="shared" si="29"/>
        <v>1</v>
      </c>
      <c r="KW6" s="55">
        <f t="shared" si="29"/>
        <v>1</v>
      </c>
      <c r="KX6" s="55">
        <f t="shared" si="29"/>
        <v>1</v>
      </c>
      <c r="KY6" s="55">
        <f t="shared" si="29"/>
        <v>1</v>
      </c>
      <c r="KZ6" s="55">
        <f t="shared" si="29"/>
        <v>1</v>
      </c>
      <c r="LA6" s="55">
        <f t="shared" si="29"/>
        <v>1</v>
      </c>
      <c r="LB6" s="55">
        <f t="shared" si="29"/>
        <v>1</v>
      </c>
      <c r="LC6" s="55">
        <f t="shared" si="29"/>
        <v>1</v>
      </c>
      <c r="LD6" s="55">
        <f t="shared" si="29"/>
        <v>1</v>
      </c>
      <c r="LE6" s="55">
        <f t="shared" si="29"/>
        <v>1</v>
      </c>
      <c r="LF6" s="55">
        <f t="shared" si="29"/>
        <v>1</v>
      </c>
      <c r="LG6" s="55">
        <f t="shared" si="29"/>
        <v>1</v>
      </c>
      <c r="LH6" s="55">
        <f t="shared" si="29"/>
        <v>1</v>
      </c>
      <c r="LI6" s="55">
        <f t="shared" si="29"/>
        <v>1</v>
      </c>
      <c r="LJ6" s="55">
        <f t="shared" si="29"/>
        <v>1</v>
      </c>
      <c r="LK6" s="55">
        <f t="shared" si="29"/>
        <v>1</v>
      </c>
      <c r="LL6" s="55">
        <f t="shared" ref="LL6:ND6" si="30">IF(COUNTIF(Week_end,LL4)&gt;0,0,IF(COUNTIF(Jours_fériés,LL4)&gt;0,0,1))</f>
        <v>1</v>
      </c>
      <c r="LM6" s="55">
        <f t="shared" si="30"/>
        <v>1</v>
      </c>
      <c r="LN6" s="55">
        <f t="shared" si="30"/>
        <v>1</v>
      </c>
      <c r="LO6" s="55">
        <f t="shared" si="30"/>
        <v>1</v>
      </c>
      <c r="LP6" s="55">
        <f t="shared" si="30"/>
        <v>1</v>
      </c>
      <c r="LQ6" s="55">
        <f t="shared" si="30"/>
        <v>1</v>
      </c>
      <c r="LR6" s="55">
        <f t="shared" si="30"/>
        <v>1</v>
      </c>
      <c r="LS6" s="55">
        <f t="shared" si="30"/>
        <v>1</v>
      </c>
      <c r="LT6" s="55">
        <f t="shared" si="30"/>
        <v>1</v>
      </c>
      <c r="LU6" s="55">
        <f t="shared" si="30"/>
        <v>1</v>
      </c>
      <c r="LV6" s="55">
        <f t="shared" si="30"/>
        <v>1</v>
      </c>
      <c r="LW6" s="55">
        <f t="shared" si="30"/>
        <v>1</v>
      </c>
      <c r="LX6" s="55">
        <f t="shared" si="30"/>
        <v>1</v>
      </c>
      <c r="LY6" s="55">
        <f t="shared" si="30"/>
        <v>1</v>
      </c>
      <c r="LZ6" s="55">
        <f t="shared" si="30"/>
        <v>1</v>
      </c>
      <c r="MA6" s="55">
        <f t="shared" si="30"/>
        <v>1</v>
      </c>
      <c r="MB6" s="55">
        <f t="shared" si="30"/>
        <v>1</v>
      </c>
      <c r="MC6" s="55">
        <f t="shared" si="30"/>
        <v>1</v>
      </c>
      <c r="MD6" s="55">
        <f t="shared" si="30"/>
        <v>1</v>
      </c>
      <c r="ME6" s="55">
        <f t="shared" si="30"/>
        <v>1</v>
      </c>
      <c r="MF6" s="55">
        <f t="shared" si="30"/>
        <v>1</v>
      </c>
      <c r="MG6" s="55">
        <f t="shared" si="30"/>
        <v>1</v>
      </c>
      <c r="MH6" s="55">
        <f t="shared" si="30"/>
        <v>1</v>
      </c>
      <c r="MI6" s="55">
        <f t="shared" si="30"/>
        <v>1</v>
      </c>
      <c r="MJ6" s="55">
        <f t="shared" si="30"/>
        <v>1</v>
      </c>
      <c r="MK6" s="55">
        <f t="shared" si="30"/>
        <v>1</v>
      </c>
      <c r="ML6" s="55">
        <f t="shared" si="30"/>
        <v>1</v>
      </c>
      <c r="MM6" s="55">
        <f t="shared" si="30"/>
        <v>1</v>
      </c>
      <c r="MN6" s="55">
        <f t="shared" si="30"/>
        <v>1</v>
      </c>
      <c r="MO6" s="55">
        <f t="shared" si="30"/>
        <v>1</v>
      </c>
      <c r="MP6" s="55">
        <f t="shared" si="30"/>
        <v>1</v>
      </c>
      <c r="MQ6" s="55">
        <f t="shared" si="30"/>
        <v>1</v>
      </c>
      <c r="MR6" s="55">
        <f t="shared" si="30"/>
        <v>1</v>
      </c>
      <c r="MS6" s="55">
        <f t="shared" si="30"/>
        <v>1</v>
      </c>
      <c r="MT6" s="55">
        <f t="shared" si="30"/>
        <v>1</v>
      </c>
      <c r="MU6" s="55">
        <f t="shared" si="30"/>
        <v>1</v>
      </c>
      <c r="MV6" s="55">
        <f t="shared" si="30"/>
        <v>1</v>
      </c>
      <c r="MW6" s="55">
        <f t="shared" si="30"/>
        <v>1</v>
      </c>
      <c r="MX6" s="55">
        <f t="shared" si="30"/>
        <v>1</v>
      </c>
      <c r="MY6" s="55">
        <f t="shared" si="30"/>
        <v>1</v>
      </c>
      <c r="MZ6" s="55">
        <f t="shared" si="30"/>
        <v>1</v>
      </c>
      <c r="NA6" s="55">
        <f t="shared" si="30"/>
        <v>1</v>
      </c>
      <c r="NB6" s="55">
        <f t="shared" si="30"/>
        <v>1</v>
      </c>
      <c r="NC6" s="55">
        <f t="shared" si="30"/>
        <v>1</v>
      </c>
      <c r="ND6" s="55">
        <f t="shared" si="30"/>
        <v>1</v>
      </c>
    </row>
    <row r="7" spans="1:368" hidden="1" x14ac:dyDescent="0.35">
      <c r="A7" s="48" t="s">
        <v>8</v>
      </c>
      <c r="F7" s="56"/>
    </row>
    <row r="8" spans="1:368" x14ac:dyDescent="0.35">
      <c r="J8" s="56"/>
    </row>
    <row r="9" spans="1:368" s="58" customFormat="1" x14ac:dyDescent="0.35">
      <c r="A9" s="57" t="s">
        <v>18</v>
      </c>
    </row>
    <row r="10" spans="1:368" s="58" customFormat="1" x14ac:dyDescent="0.35">
      <c r="A10" s="57" t="s">
        <v>0</v>
      </c>
      <c r="ID10" s="59"/>
      <c r="IE10" s="59"/>
      <c r="IF10" s="59"/>
    </row>
    <row r="11" spans="1:368" s="58" customFormat="1" x14ac:dyDescent="0.35">
      <c r="A11" s="57" t="s">
        <v>15</v>
      </c>
      <c r="GE11" s="90"/>
      <c r="GF11" s="90"/>
      <c r="GG11" s="90"/>
      <c r="GH11" s="90"/>
      <c r="GI11" s="90"/>
      <c r="HG11" s="60"/>
      <c r="HH11" s="60"/>
      <c r="HI11" s="60"/>
      <c r="HJ11" s="60"/>
      <c r="HK11" s="60"/>
      <c r="HN11" s="60"/>
      <c r="HO11" s="60"/>
      <c r="HP11" s="60"/>
      <c r="HQ11" s="60"/>
      <c r="HR11" s="60"/>
      <c r="IB11" s="60"/>
      <c r="IC11" s="60"/>
      <c r="ID11" s="60"/>
      <c r="IE11" s="60"/>
      <c r="IF11" s="60"/>
    </row>
    <row r="12" spans="1:368" s="58" customFormat="1" x14ac:dyDescent="0.35">
      <c r="A12" s="57" t="s">
        <v>16</v>
      </c>
      <c r="ID12" s="60"/>
      <c r="IE12" s="60"/>
      <c r="IF12" s="60"/>
    </row>
    <row r="13" spans="1:368" s="58" customFormat="1" x14ac:dyDescent="0.35">
      <c r="A13" s="57" t="s">
        <v>17</v>
      </c>
      <c r="ID13" s="60"/>
      <c r="IE13" s="60"/>
      <c r="IF13" s="60"/>
    </row>
    <row r="14" spans="1:368" s="58" customFormat="1" x14ac:dyDescent="0.35">
      <c r="A14" s="57" t="s">
        <v>57</v>
      </c>
    </row>
    <row r="15" spans="1:368" s="58" customFormat="1" x14ac:dyDescent="0.35">
      <c r="A15" s="61" t="s">
        <v>58</v>
      </c>
      <c r="D15" s="62">
        <f>SUM(D10:D13)</f>
        <v>0</v>
      </c>
      <c r="E15" s="62">
        <f>SUM(E10:E14)</f>
        <v>0</v>
      </c>
      <c r="F15" s="62">
        <f>SUM(F10:F14)</f>
        <v>0</v>
      </c>
      <c r="G15" s="62">
        <f t="shared" ref="G15:BR15" si="31">SUM(G10:G13)</f>
        <v>0</v>
      </c>
      <c r="H15" s="62">
        <f t="shared" si="31"/>
        <v>0</v>
      </c>
      <c r="I15" s="62">
        <f t="shared" si="31"/>
        <v>0</v>
      </c>
      <c r="J15" s="62">
        <f t="shared" si="31"/>
        <v>0</v>
      </c>
      <c r="K15" s="62">
        <f>SUM(K10:K14)</f>
        <v>0</v>
      </c>
      <c r="L15" s="62">
        <f t="shared" si="31"/>
        <v>0</v>
      </c>
      <c r="M15" s="62">
        <f t="shared" si="31"/>
        <v>0</v>
      </c>
      <c r="N15" s="62">
        <f t="shared" si="31"/>
        <v>0</v>
      </c>
      <c r="O15" s="62">
        <f t="shared" si="31"/>
        <v>0</v>
      </c>
      <c r="P15" s="62">
        <f t="shared" si="31"/>
        <v>0</v>
      </c>
      <c r="Q15" s="62">
        <f>SUM(Q10:Q14)</f>
        <v>0</v>
      </c>
      <c r="R15" s="62">
        <f t="shared" si="31"/>
        <v>0</v>
      </c>
      <c r="S15" s="62">
        <f t="shared" si="31"/>
        <v>0</v>
      </c>
      <c r="T15" s="62">
        <f>SUM(T10:T14)</f>
        <v>0</v>
      </c>
      <c r="U15" s="62">
        <f t="shared" si="31"/>
        <v>0</v>
      </c>
      <c r="V15" s="62">
        <f t="shared" si="31"/>
        <v>0</v>
      </c>
      <c r="W15" s="62">
        <f t="shared" si="31"/>
        <v>0</v>
      </c>
      <c r="X15" s="62">
        <f t="shared" si="31"/>
        <v>0</v>
      </c>
      <c r="Y15" s="62">
        <f t="shared" si="31"/>
        <v>0</v>
      </c>
      <c r="Z15" s="62">
        <f>SUM(Z10:Z14)</f>
        <v>0</v>
      </c>
      <c r="AA15" s="62">
        <f t="shared" si="31"/>
        <v>0</v>
      </c>
      <c r="AB15" s="62">
        <f t="shared" si="31"/>
        <v>0</v>
      </c>
      <c r="AC15" s="62">
        <f t="shared" si="31"/>
        <v>0</v>
      </c>
      <c r="AD15" s="62">
        <f t="shared" si="31"/>
        <v>0</v>
      </c>
      <c r="AE15" s="62">
        <f t="shared" si="31"/>
        <v>0</v>
      </c>
      <c r="AF15" s="62">
        <f>SUM(AF10:AF14)</f>
        <v>0</v>
      </c>
      <c r="AG15" s="62">
        <f t="shared" si="31"/>
        <v>0</v>
      </c>
      <c r="AH15" s="62">
        <f t="shared" si="31"/>
        <v>0</v>
      </c>
      <c r="AI15" s="62">
        <f>SUM(AI10:AI14)</f>
        <v>0</v>
      </c>
      <c r="AJ15" s="62">
        <f t="shared" si="31"/>
        <v>0</v>
      </c>
      <c r="AK15" s="62">
        <f t="shared" si="31"/>
        <v>0</v>
      </c>
      <c r="AL15" s="62">
        <f t="shared" si="31"/>
        <v>0</v>
      </c>
      <c r="AM15" s="62">
        <f t="shared" si="31"/>
        <v>0</v>
      </c>
      <c r="AN15" s="62">
        <f t="shared" si="31"/>
        <v>0</v>
      </c>
      <c r="AO15" s="62">
        <f>SUM(AO10:AO14)</f>
        <v>0</v>
      </c>
      <c r="AP15" s="62">
        <f t="shared" si="31"/>
        <v>0</v>
      </c>
      <c r="AQ15" s="62">
        <f t="shared" si="31"/>
        <v>0</v>
      </c>
      <c r="AR15" s="62">
        <f t="shared" si="31"/>
        <v>0</v>
      </c>
      <c r="AS15" s="62">
        <f t="shared" si="31"/>
        <v>0</v>
      </c>
      <c r="AT15" s="62">
        <f t="shared" si="31"/>
        <v>0</v>
      </c>
      <c r="AU15" s="62">
        <f>SUM(AU10:AU14)</f>
        <v>0</v>
      </c>
      <c r="AV15" s="62">
        <f t="shared" si="31"/>
        <v>0</v>
      </c>
      <c r="AW15" s="62">
        <f t="shared" si="31"/>
        <v>0</v>
      </c>
      <c r="AX15" s="62">
        <f>SUM(AX10:AX14)</f>
        <v>0</v>
      </c>
      <c r="AY15" s="62">
        <f t="shared" si="31"/>
        <v>0</v>
      </c>
      <c r="AZ15" s="62">
        <f t="shared" si="31"/>
        <v>0</v>
      </c>
      <c r="BA15" s="62">
        <f t="shared" si="31"/>
        <v>0</v>
      </c>
      <c r="BB15" s="62">
        <f t="shared" si="31"/>
        <v>0</v>
      </c>
      <c r="BC15" s="62">
        <f t="shared" si="31"/>
        <v>0</v>
      </c>
      <c r="BD15" s="62">
        <f>SUM(BD10:BD14)</f>
        <v>0</v>
      </c>
      <c r="BE15" s="62">
        <f t="shared" si="31"/>
        <v>0</v>
      </c>
      <c r="BF15" s="62">
        <f t="shared" si="31"/>
        <v>0</v>
      </c>
      <c r="BG15" s="62">
        <f t="shared" si="31"/>
        <v>0</v>
      </c>
      <c r="BH15" s="62">
        <f t="shared" si="31"/>
        <v>0</v>
      </c>
      <c r="BI15" s="62">
        <f t="shared" si="31"/>
        <v>0</v>
      </c>
      <c r="BJ15" s="62">
        <f>SUM(BJ10:BJ14)</f>
        <v>0</v>
      </c>
      <c r="BK15" s="62">
        <f t="shared" si="31"/>
        <v>0</v>
      </c>
      <c r="BL15" s="62">
        <f t="shared" si="31"/>
        <v>0</v>
      </c>
      <c r="BM15" s="62">
        <f>SUM(BM10:BM14)</f>
        <v>0</v>
      </c>
      <c r="BN15" s="62">
        <f t="shared" si="31"/>
        <v>0</v>
      </c>
      <c r="BO15" s="62">
        <f t="shared" si="31"/>
        <v>0</v>
      </c>
      <c r="BP15" s="62">
        <f t="shared" si="31"/>
        <v>0</v>
      </c>
      <c r="BQ15" s="62">
        <f t="shared" si="31"/>
        <v>0</v>
      </c>
      <c r="BR15" s="62">
        <f t="shared" si="31"/>
        <v>0</v>
      </c>
      <c r="BS15" s="62">
        <f>SUM(BS10:BS14)</f>
        <v>0</v>
      </c>
      <c r="BT15" s="62">
        <f t="shared" ref="BT15:EE15" si="32">SUM(BT10:BT13)</f>
        <v>0</v>
      </c>
      <c r="BU15" s="62">
        <f t="shared" si="32"/>
        <v>0</v>
      </c>
      <c r="BV15" s="62">
        <f t="shared" si="32"/>
        <v>0</v>
      </c>
      <c r="BW15" s="62">
        <f t="shared" si="32"/>
        <v>0</v>
      </c>
      <c r="BX15" s="62">
        <f t="shared" si="32"/>
        <v>0</v>
      </c>
      <c r="BY15" s="62">
        <f>SUM(BY10:BY14)</f>
        <v>0</v>
      </c>
      <c r="BZ15" s="62">
        <f t="shared" si="32"/>
        <v>0</v>
      </c>
      <c r="CA15" s="62">
        <f t="shared" si="32"/>
        <v>0</v>
      </c>
      <c r="CB15" s="62">
        <f>SUM(CB10:CB14)</f>
        <v>0</v>
      </c>
      <c r="CC15" s="62">
        <f t="shared" si="32"/>
        <v>0</v>
      </c>
      <c r="CD15" s="62">
        <f t="shared" si="32"/>
        <v>0</v>
      </c>
      <c r="CE15" s="62">
        <f t="shared" si="32"/>
        <v>0</v>
      </c>
      <c r="CF15" s="62">
        <f t="shared" si="32"/>
        <v>0</v>
      </c>
      <c r="CG15" s="62">
        <f t="shared" si="32"/>
        <v>0</v>
      </c>
      <c r="CH15" s="62">
        <f>SUM(CH10:CH14)</f>
        <v>0</v>
      </c>
      <c r="CI15" s="62">
        <f t="shared" si="32"/>
        <v>0</v>
      </c>
      <c r="CJ15" s="62">
        <f t="shared" si="32"/>
        <v>0</v>
      </c>
      <c r="CK15" s="62">
        <f t="shared" si="32"/>
        <v>0</v>
      </c>
      <c r="CL15" s="62">
        <f t="shared" si="32"/>
        <v>0</v>
      </c>
      <c r="CM15" s="62">
        <f t="shared" si="32"/>
        <v>0</v>
      </c>
      <c r="CN15" s="62">
        <f>SUM(CN10:CN14)</f>
        <v>0</v>
      </c>
      <c r="CO15" s="62">
        <f t="shared" si="32"/>
        <v>0</v>
      </c>
      <c r="CP15" s="62">
        <f t="shared" si="32"/>
        <v>0</v>
      </c>
      <c r="CQ15" s="62">
        <f>SUM(CQ10:CQ14)</f>
        <v>0</v>
      </c>
      <c r="CR15" s="62">
        <f t="shared" si="32"/>
        <v>0</v>
      </c>
      <c r="CS15" s="62">
        <f t="shared" si="32"/>
        <v>0</v>
      </c>
      <c r="CT15" s="62">
        <f t="shared" si="32"/>
        <v>0</v>
      </c>
      <c r="CU15" s="62">
        <f t="shared" si="32"/>
        <v>0</v>
      </c>
      <c r="CV15" s="62">
        <f t="shared" si="32"/>
        <v>0</v>
      </c>
      <c r="CW15" s="62">
        <f>SUM(CW10:CW14)</f>
        <v>0</v>
      </c>
      <c r="CX15" s="62">
        <f t="shared" si="32"/>
        <v>0</v>
      </c>
      <c r="CY15" s="62">
        <f t="shared" si="32"/>
        <v>0</v>
      </c>
      <c r="CZ15" s="62">
        <f t="shared" si="32"/>
        <v>0</v>
      </c>
      <c r="DA15" s="62">
        <f t="shared" si="32"/>
        <v>0</v>
      </c>
      <c r="DB15" s="62">
        <f t="shared" si="32"/>
        <v>0</v>
      </c>
      <c r="DC15" s="62">
        <f>SUM(DC10:DC14)</f>
        <v>0</v>
      </c>
      <c r="DD15" s="62">
        <f t="shared" si="32"/>
        <v>0</v>
      </c>
      <c r="DE15" s="62">
        <f t="shared" si="32"/>
        <v>0</v>
      </c>
      <c r="DF15" s="62">
        <f>SUM(DF10:DF14)</f>
        <v>0</v>
      </c>
      <c r="DG15" s="62">
        <f t="shared" si="32"/>
        <v>0</v>
      </c>
      <c r="DH15" s="62">
        <f t="shared" si="32"/>
        <v>0</v>
      </c>
      <c r="DI15" s="62">
        <f t="shared" si="32"/>
        <v>0</v>
      </c>
      <c r="DJ15" s="62">
        <f t="shared" si="32"/>
        <v>0</v>
      </c>
      <c r="DK15" s="62">
        <f t="shared" si="32"/>
        <v>0</v>
      </c>
      <c r="DL15" s="62">
        <f>SUM(DL10:DL14)</f>
        <v>0</v>
      </c>
      <c r="DM15" s="62">
        <f t="shared" si="32"/>
        <v>0</v>
      </c>
      <c r="DN15" s="62">
        <f t="shared" si="32"/>
        <v>0</v>
      </c>
      <c r="DO15" s="62">
        <f t="shared" si="32"/>
        <v>0</v>
      </c>
      <c r="DP15" s="62">
        <f t="shared" si="32"/>
        <v>0</v>
      </c>
      <c r="DQ15" s="62">
        <f t="shared" si="32"/>
        <v>0</v>
      </c>
      <c r="DR15" s="62">
        <f>SUM(DR10:DR14)</f>
        <v>0</v>
      </c>
      <c r="DS15" s="62">
        <f t="shared" si="32"/>
        <v>0</v>
      </c>
      <c r="DT15" s="62">
        <f t="shared" si="32"/>
        <v>0</v>
      </c>
      <c r="DU15" s="62">
        <f>SUM(DU10:DU14)</f>
        <v>0</v>
      </c>
      <c r="DV15" s="62">
        <f t="shared" si="32"/>
        <v>0</v>
      </c>
      <c r="DW15" s="62">
        <f t="shared" si="32"/>
        <v>0</v>
      </c>
      <c r="DX15" s="62">
        <f t="shared" si="32"/>
        <v>0</v>
      </c>
      <c r="DY15" s="62">
        <f t="shared" si="32"/>
        <v>0</v>
      </c>
      <c r="DZ15" s="62">
        <f t="shared" si="32"/>
        <v>0</v>
      </c>
      <c r="EA15" s="62">
        <f>SUM(EA10:EA14)</f>
        <v>0</v>
      </c>
      <c r="EB15" s="62">
        <f t="shared" si="32"/>
        <v>0</v>
      </c>
      <c r="EC15" s="62">
        <f t="shared" si="32"/>
        <v>0</v>
      </c>
      <c r="ED15" s="62">
        <f t="shared" si="32"/>
        <v>0</v>
      </c>
      <c r="EE15" s="62">
        <f t="shared" si="32"/>
        <v>0</v>
      </c>
      <c r="EF15" s="62">
        <f t="shared" ref="EF15:GN15" si="33">SUM(EF10:EF13)</f>
        <v>0</v>
      </c>
      <c r="EG15" s="62">
        <f>SUM(EG10:EG14)</f>
        <v>0</v>
      </c>
      <c r="EH15" s="62">
        <f t="shared" si="33"/>
        <v>0</v>
      </c>
      <c r="EI15" s="62">
        <f t="shared" si="33"/>
        <v>0</v>
      </c>
      <c r="EJ15" s="62">
        <f>SUM(EJ10:EJ14)</f>
        <v>0</v>
      </c>
      <c r="EK15" s="62">
        <f t="shared" si="33"/>
        <v>0</v>
      </c>
      <c r="EL15" s="62">
        <f t="shared" si="33"/>
        <v>0</v>
      </c>
      <c r="EM15" s="62">
        <f t="shared" si="33"/>
        <v>0</v>
      </c>
      <c r="EN15" s="62">
        <f t="shared" si="33"/>
        <v>0</v>
      </c>
      <c r="EO15" s="62">
        <f t="shared" si="33"/>
        <v>0</v>
      </c>
      <c r="EP15" s="62">
        <f>SUM(EP10:EP14)</f>
        <v>0</v>
      </c>
      <c r="EQ15" s="62">
        <f t="shared" si="33"/>
        <v>0</v>
      </c>
      <c r="ER15" s="62">
        <f t="shared" si="33"/>
        <v>0</v>
      </c>
      <c r="ES15" s="62">
        <f t="shared" si="33"/>
        <v>0</v>
      </c>
      <c r="ET15" s="62">
        <f t="shared" si="33"/>
        <v>0</v>
      </c>
      <c r="EU15" s="62">
        <f t="shared" si="33"/>
        <v>0</v>
      </c>
      <c r="EV15" s="62">
        <f>SUM(EV10:EV14)</f>
        <v>0</v>
      </c>
      <c r="EW15" s="62">
        <f t="shared" si="33"/>
        <v>0</v>
      </c>
      <c r="EX15" s="62">
        <f t="shared" si="33"/>
        <v>0</v>
      </c>
      <c r="EY15" s="62">
        <f>SUM(EY10:EY14)</f>
        <v>0</v>
      </c>
      <c r="EZ15" s="62">
        <f t="shared" si="33"/>
        <v>0</v>
      </c>
      <c r="FA15" s="62">
        <f t="shared" si="33"/>
        <v>0</v>
      </c>
      <c r="FB15" s="62">
        <f t="shared" si="33"/>
        <v>0</v>
      </c>
      <c r="FC15" s="62">
        <f t="shared" si="33"/>
        <v>0</v>
      </c>
      <c r="FD15" s="62">
        <f t="shared" si="33"/>
        <v>0</v>
      </c>
      <c r="FE15" s="62">
        <f>SUM(FE10:FE14)</f>
        <v>0</v>
      </c>
      <c r="FF15" s="62">
        <f t="shared" si="33"/>
        <v>0</v>
      </c>
      <c r="FG15" s="62">
        <f t="shared" si="33"/>
        <v>0</v>
      </c>
      <c r="FH15" s="62">
        <f t="shared" si="33"/>
        <v>0</v>
      </c>
      <c r="FI15" s="62">
        <f t="shared" si="33"/>
        <v>0</v>
      </c>
      <c r="FJ15" s="62">
        <f t="shared" si="33"/>
        <v>0</v>
      </c>
      <c r="FK15" s="62">
        <f>SUM(FK10:FK14)</f>
        <v>0</v>
      </c>
      <c r="FL15" s="62">
        <f t="shared" si="33"/>
        <v>0</v>
      </c>
      <c r="FM15" s="62">
        <f t="shared" si="33"/>
        <v>0</v>
      </c>
      <c r="FN15" s="62">
        <f>SUM(FN10:FN14)</f>
        <v>0</v>
      </c>
      <c r="FO15" s="62">
        <f t="shared" si="33"/>
        <v>0</v>
      </c>
      <c r="FP15" s="62">
        <f t="shared" si="33"/>
        <v>0</v>
      </c>
      <c r="FQ15" s="62">
        <f t="shared" si="33"/>
        <v>0</v>
      </c>
      <c r="FR15" s="62">
        <f t="shared" si="33"/>
        <v>0</v>
      </c>
      <c r="FS15" s="62">
        <f t="shared" si="33"/>
        <v>0</v>
      </c>
      <c r="FT15" s="62">
        <f>SUM(FT10:FT14)</f>
        <v>0</v>
      </c>
      <c r="FU15" s="62">
        <f t="shared" si="33"/>
        <v>0</v>
      </c>
      <c r="FV15" s="62">
        <f t="shared" si="33"/>
        <v>0</v>
      </c>
      <c r="FW15" s="62">
        <f t="shared" si="33"/>
        <v>0</v>
      </c>
      <c r="FX15" s="62">
        <f t="shared" si="33"/>
        <v>0</v>
      </c>
      <c r="FY15" s="62">
        <f t="shared" si="33"/>
        <v>0</v>
      </c>
      <c r="FZ15" s="62">
        <f>SUM(FZ10:FZ14)</f>
        <v>0</v>
      </c>
      <c r="GA15" s="62">
        <f t="shared" si="33"/>
        <v>0</v>
      </c>
      <c r="GB15" s="62">
        <f t="shared" si="33"/>
        <v>0</v>
      </c>
      <c r="GC15" s="62">
        <f>SUM(GC10:GC14)</f>
        <v>0</v>
      </c>
      <c r="GD15" s="62">
        <f t="shared" si="33"/>
        <v>0</v>
      </c>
      <c r="GE15" s="62">
        <f t="shared" si="33"/>
        <v>0</v>
      </c>
      <c r="GF15" s="62">
        <f t="shared" si="33"/>
        <v>0</v>
      </c>
      <c r="GG15" s="62">
        <f t="shared" si="33"/>
        <v>0</v>
      </c>
      <c r="GH15" s="62">
        <f t="shared" si="33"/>
        <v>0</v>
      </c>
      <c r="GI15" s="62">
        <f>SUM(GI10:GI14)</f>
        <v>0</v>
      </c>
      <c r="GJ15" s="62">
        <f t="shared" si="33"/>
        <v>0</v>
      </c>
      <c r="GK15" s="62">
        <f t="shared" si="33"/>
        <v>0</v>
      </c>
      <c r="GL15" s="62">
        <f t="shared" si="33"/>
        <v>0</v>
      </c>
      <c r="GM15" s="62">
        <f t="shared" si="33"/>
        <v>0</v>
      </c>
      <c r="GN15" s="62">
        <f t="shared" si="33"/>
        <v>0</v>
      </c>
      <c r="GO15" s="62">
        <f>SUM(GO10:GO14)</f>
        <v>0</v>
      </c>
      <c r="GP15" s="62">
        <f t="shared" ref="GP15:JA15" si="34">SUM(GP10:GP13)</f>
        <v>0</v>
      </c>
      <c r="GQ15" s="62">
        <f t="shared" si="34"/>
        <v>0</v>
      </c>
      <c r="GR15" s="62">
        <f>SUM(GR10:GR14)</f>
        <v>0</v>
      </c>
      <c r="GS15" s="62">
        <f t="shared" si="34"/>
        <v>0</v>
      </c>
      <c r="GT15" s="62">
        <f t="shared" si="34"/>
        <v>0</v>
      </c>
      <c r="GU15" s="62">
        <f t="shared" si="34"/>
        <v>0</v>
      </c>
      <c r="GV15" s="62">
        <f t="shared" si="34"/>
        <v>0</v>
      </c>
      <c r="GW15" s="62">
        <f t="shared" si="34"/>
        <v>0</v>
      </c>
      <c r="GX15" s="62">
        <f>SUM(GX10:GX14)</f>
        <v>0</v>
      </c>
      <c r="GY15" s="62">
        <f t="shared" si="34"/>
        <v>0</v>
      </c>
      <c r="GZ15" s="62">
        <f t="shared" si="34"/>
        <v>0</v>
      </c>
      <c r="HA15" s="62">
        <f t="shared" si="34"/>
        <v>0</v>
      </c>
      <c r="HB15" s="62">
        <f t="shared" si="34"/>
        <v>0</v>
      </c>
      <c r="HC15" s="62">
        <f t="shared" si="34"/>
        <v>0</v>
      </c>
      <c r="HD15" s="62">
        <f>SUM(HD10:HD14)</f>
        <v>0</v>
      </c>
      <c r="HE15" s="62">
        <f t="shared" si="34"/>
        <v>0</v>
      </c>
      <c r="HF15" s="62">
        <f t="shared" si="34"/>
        <v>0</v>
      </c>
      <c r="HG15" s="62">
        <f>SUM(HG10:HG14)</f>
        <v>0</v>
      </c>
      <c r="HH15" s="62">
        <f t="shared" si="34"/>
        <v>0</v>
      </c>
      <c r="HI15" s="62">
        <f t="shared" si="34"/>
        <v>0</v>
      </c>
      <c r="HJ15" s="62">
        <f t="shared" si="34"/>
        <v>0</v>
      </c>
      <c r="HK15" s="62">
        <f t="shared" si="34"/>
        <v>0</v>
      </c>
      <c r="HL15" s="62">
        <f t="shared" si="34"/>
        <v>0</v>
      </c>
      <c r="HM15" s="62">
        <f>SUM(HM10:HM14)</f>
        <v>0</v>
      </c>
      <c r="HN15" s="62">
        <f t="shared" si="34"/>
        <v>0</v>
      </c>
      <c r="HO15" s="62">
        <f t="shared" si="34"/>
        <v>0</v>
      </c>
      <c r="HP15" s="62">
        <f t="shared" si="34"/>
        <v>0</v>
      </c>
      <c r="HQ15" s="62">
        <f t="shared" si="34"/>
        <v>0</v>
      </c>
      <c r="HR15" s="62">
        <f t="shared" si="34"/>
        <v>0</v>
      </c>
      <c r="HS15" s="62">
        <f>SUM(HS10:HS14)</f>
        <v>0</v>
      </c>
      <c r="HT15" s="62">
        <f t="shared" si="34"/>
        <v>0</v>
      </c>
      <c r="HU15" s="62">
        <f t="shared" si="34"/>
        <v>0</v>
      </c>
      <c r="HV15" s="62">
        <f>SUM(HV10:HV14)</f>
        <v>0</v>
      </c>
      <c r="HW15" s="62">
        <f t="shared" si="34"/>
        <v>0</v>
      </c>
      <c r="HX15" s="62">
        <f t="shared" si="34"/>
        <v>0</v>
      </c>
      <c r="HY15" s="62">
        <f t="shared" si="34"/>
        <v>0</v>
      </c>
      <c r="HZ15" s="62">
        <f t="shared" si="34"/>
        <v>0</v>
      </c>
      <c r="IA15" s="62">
        <f t="shared" si="34"/>
        <v>0</v>
      </c>
      <c r="IB15" s="62">
        <f>SUM(IB10:IB14)</f>
        <v>0</v>
      </c>
      <c r="IC15" s="62">
        <f t="shared" si="34"/>
        <v>0</v>
      </c>
      <c r="ID15" s="62">
        <f t="shared" si="34"/>
        <v>0</v>
      </c>
      <c r="IE15" s="62">
        <f t="shared" si="34"/>
        <v>0</v>
      </c>
      <c r="IF15" s="62">
        <f t="shared" si="34"/>
        <v>0</v>
      </c>
      <c r="IG15" s="62">
        <f t="shared" si="34"/>
        <v>0</v>
      </c>
      <c r="IH15" s="62">
        <f>SUM(IH10:IH14)</f>
        <v>0</v>
      </c>
      <c r="II15" s="62">
        <f t="shared" si="34"/>
        <v>0</v>
      </c>
      <c r="IJ15" s="62">
        <f t="shared" si="34"/>
        <v>0</v>
      </c>
      <c r="IK15" s="62">
        <f>SUM(IK10:IK14)</f>
        <v>0</v>
      </c>
      <c r="IL15" s="62">
        <f t="shared" si="34"/>
        <v>0</v>
      </c>
      <c r="IM15" s="62">
        <f t="shared" si="34"/>
        <v>0</v>
      </c>
      <c r="IN15" s="62">
        <f t="shared" si="34"/>
        <v>0</v>
      </c>
      <c r="IO15" s="62">
        <f t="shared" si="34"/>
        <v>0</v>
      </c>
      <c r="IP15" s="62">
        <f t="shared" si="34"/>
        <v>0</v>
      </c>
      <c r="IQ15" s="62">
        <f>SUM(IQ10:IQ14)</f>
        <v>0</v>
      </c>
      <c r="IR15" s="62">
        <f t="shared" si="34"/>
        <v>0</v>
      </c>
      <c r="IS15" s="62">
        <f t="shared" si="34"/>
        <v>0</v>
      </c>
      <c r="IT15" s="62">
        <f t="shared" si="34"/>
        <v>0</v>
      </c>
      <c r="IU15" s="62">
        <f t="shared" si="34"/>
        <v>0</v>
      </c>
      <c r="IV15" s="62">
        <f t="shared" si="34"/>
        <v>0</v>
      </c>
      <c r="IW15" s="62">
        <f>SUM(IW10:IW14)</f>
        <v>0</v>
      </c>
      <c r="IX15" s="62">
        <f t="shared" si="34"/>
        <v>0</v>
      </c>
      <c r="IY15" s="62">
        <f t="shared" si="34"/>
        <v>0</v>
      </c>
      <c r="IZ15" s="62">
        <f>SUM(IZ10:IZ14)</f>
        <v>0</v>
      </c>
      <c r="JA15" s="62">
        <f t="shared" si="34"/>
        <v>0</v>
      </c>
      <c r="JB15" s="62">
        <f t="shared" ref="JB15:LM15" si="35">SUM(JB10:JB13)</f>
        <v>0</v>
      </c>
      <c r="JC15" s="62">
        <f t="shared" si="35"/>
        <v>0</v>
      </c>
      <c r="JD15" s="62">
        <f t="shared" si="35"/>
        <v>0</v>
      </c>
      <c r="JE15" s="62">
        <f t="shared" si="35"/>
        <v>0</v>
      </c>
      <c r="JF15" s="62">
        <f>SUM(JF10:JF14)</f>
        <v>0</v>
      </c>
      <c r="JG15" s="62">
        <f t="shared" si="35"/>
        <v>0</v>
      </c>
      <c r="JH15" s="62">
        <f t="shared" si="35"/>
        <v>0</v>
      </c>
      <c r="JI15" s="62">
        <f t="shared" si="35"/>
        <v>0</v>
      </c>
      <c r="JJ15" s="62">
        <f t="shared" si="35"/>
        <v>0</v>
      </c>
      <c r="JK15" s="62">
        <f t="shared" si="35"/>
        <v>0</v>
      </c>
      <c r="JL15" s="62">
        <f>SUM(JL10:JL14)</f>
        <v>0</v>
      </c>
      <c r="JM15" s="62">
        <f t="shared" si="35"/>
        <v>0</v>
      </c>
      <c r="JN15" s="62">
        <f t="shared" si="35"/>
        <v>0</v>
      </c>
      <c r="JO15" s="62">
        <f>SUM(JO10:JO14)</f>
        <v>0</v>
      </c>
      <c r="JP15" s="62">
        <f t="shared" si="35"/>
        <v>0</v>
      </c>
      <c r="JQ15" s="62">
        <f t="shared" si="35"/>
        <v>0</v>
      </c>
      <c r="JR15" s="62">
        <f t="shared" si="35"/>
        <v>0</v>
      </c>
      <c r="JS15" s="62">
        <f t="shared" si="35"/>
        <v>0</v>
      </c>
      <c r="JT15" s="62">
        <f t="shared" si="35"/>
        <v>0</v>
      </c>
      <c r="JU15" s="62">
        <f>SUM(JU10:JU14)</f>
        <v>0</v>
      </c>
      <c r="JV15" s="62">
        <f t="shared" si="35"/>
        <v>0</v>
      </c>
      <c r="JW15" s="62">
        <f t="shared" si="35"/>
        <v>0</v>
      </c>
      <c r="JX15" s="62">
        <f t="shared" si="35"/>
        <v>0</v>
      </c>
      <c r="JY15" s="62">
        <f t="shared" si="35"/>
        <v>0</v>
      </c>
      <c r="JZ15" s="62">
        <f t="shared" si="35"/>
        <v>0</v>
      </c>
      <c r="KA15" s="62">
        <f>SUM(KA10:KA14)</f>
        <v>0</v>
      </c>
      <c r="KB15" s="62">
        <f t="shared" si="35"/>
        <v>0</v>
      </c>
      <c r="KC15" s="62">
        <f t="shared" si="35"/>
        <v>0</v>
      </c>
      <c r="KD15" s="62">
        <f>SUM(KD10:KD14)</f>
        <v>0</v>
      </c>
      <c r="KE15" s="62">
        <f t="shared" si="35"/>
        <v>0</v>
      </c>
      <c r="KF15" s="62">
        <f t="shared" si="35"/>
        <v>0</v>
      </c>
      <c r="KG15" s="62">
        <f t="shared" si="35"/>
        <v>0</v>
      </c>
      <c r="KH15" s="62">
        <f t="shared" si="35"/>
        <v>0</v>
      </c>
      <c r="KI15" s="62">
        <f t="shared" si="35"/>
        <v>0</v>
      </c>
      <c r="KJ15" s="62">
        <f>SUM(KJ10:KJ14)</f>
        <v>0</v>
      </c>
      <c r="KK15" s="62">
        <f t="shared" si="35"/>
        <v>0</v>
      </c>
      <c r="KL15" s="62">
        <f t="shared" si="35"/>
        <v>0</v>
      </c>
      <c r="KM15" s="62">
        <f t="shared" si="35"/>
        <v>0</v>
      </c>
      <c r="KN15" s="62">
        <f t="shared" si="35"/>
        <v>0</v>
      </c>
      <c r="KO15" s="62">
        <f t="shared" si="35"/>
        <v>0</v>
      </c>
      <c r="KP15" s="62">
        <f>SUM(KP10:KP14)</f>
        <v>0</v>
      </c>
      <c r="KQ15" s="62">
        <f t="shared" si="35"/>
        <v>0</v>
      </c>
      <c r="KR15" s="62">
        <f t="shared" si="35"/>
        <v>0</v>
      </c>
      <c r="KS15" s="62">
        <f>SUM(KS10:KS14)</f>
        <v>0</v>
      </c>
      <c r="KT15" s="62">
        <f t="shared" si="35"/>
        <v>0</v>
      </c>
      <c r="KU15" s="62">
        <f t="shared" si="35"/>
        <v>0</v>
      </c>
      <c r="KV15" s="62">
        <f t="shared" si="35"/>
        <v>0</v>
      </c>
      <c r="KW15" s="62">
        <f t="shared" si="35"/>
        <v>0</v>
      </c>
      <c r="KX15" s="62">
        <f t="shared" si="35"/>
        <v>0</v>
      </c>
      <c r="KY15" s="62">
        <f>SUM(KY10:KY14)</f>
        <v>0</v>
      </c>
      <c r="KZ15" s="62">
        <f t="shared" si="35"/>
        <v>0</v>
      </c>
      <c r="LA15" s="62">
        <f t="shared" si="35"/>
        <v>0</v>
      </c>
      <c r="LB15" s="62">
        <f t="shared" si="35"/>
        <v>0</v>
      </c>
      <c r="LC15" s="62">
        <f t="shared" si="35"/>
        <v>0</v>
      </c>
      <c r="LD15" s="62">
        <f t="shared" si="35"/>
        <v>0</v>
      </c>
      <c r="LE15" s="62">
        <f>SUM(LE10:LE14)</f>
        <v>0</v>
      </c>
      <c r="LF15" s="62">
        <f t="shared" si="35"/>
        <v>0</v>
      </c>
      <c r="LG15" s="62">
        <f t="shared" si="35"/>
        <v>0</v>
      </c>
      <c r="LH15" s="62">
        <f>SUM(LH10:LH14)</f>
        <v>0</v>
      </c>
      <c r="LI15" s="62">
        <f t="shared" si="35"/>
        <v>0</v>
      </c>
      <c r="LJ15" s="62">
        <f t="shared" si="35"/>
        <v>0</v>
      </c>
      <c r="LK15" s="62">
        <f t="shared" si="35"/>
        <v>0</v>
      </c>
      <c r="LL15" s="62">
        <f t="shared" si="35"/>
        <v>0</v>
      </c>
      <c r="LM15" s="62">
        <f t="shared" si="35"/>
        <v>0</v>
      </c>
      <c r="LN15" s="62">
        <f>SUM(LN10:LN14)</f>
        <v>0</v>
      </c>
      <c r="LO15" s="62">
        <f t="shared" ref="LO15:ND15" si="36">SUM(LO10:LO13)</f>
        <v>0</v>
      </c>
      <c r="LP15" s="62">
        <f t="shared" si="36"/>
        <v>0</v>
      </c>
      <c r="LQ15" s="62">
        <f t="shared" si="36"/>
        <v>0</v>
      </c>
      <c r="LR15" s="62">
        <f t="shared" si="36"/>
        <v>0</v>
      </c>
      <c r="LS15" s="62">
        <f t="shared" si="36"/>
        <v>0</v>
      </c>
      <c r="LT15" s="62">
        <f>SUM(LT10:LT14)</f>
        <v>0</v>
      </c>
      <c r="LU15" s="62">
        <f t="shared" si="36"/>
        <v>0</v>
      </c>
      <c r="LV15" s="62">
        <f t="shared" si="36"/>
        <v>0</v>
      </c>
      <c r="LW15" s="62">
        <f>SUM(LW10:LW14)</f>
        <v>0</v>
      </c>
      <c r="LX15" s="62">
        <f t="shared" si="36"/>
        <v>0</v>
      </c>
      <c r="LY15" s="62">
        <f t="shared" si="36"/>
        <v>0</v>
      </c>
      <c r="LZ15" s="62">
        <f t="shared" si="36"/>
        <v>0</v>
      </c>
      <c r="MA15" s="62">
        <f t="shared" si="36"/>
        <v>0</v>
      </c>
      <c r="MB15" s="62">
        <f t="shared" si="36"/>
        <v>0</v>
      </c>
      <c r="MC15" s="62">
        <f>SUM(MC10:MC14)</f>
        <v>0</v>
      </c>
      <c r="MD15" s="62">
        <f t="shared" si="36"/>
        <v>0</v>
      </c>
      <c r="ME15" s="62">
        <f t="shared" si="36"/>
        <v>0</v>
      </c>
      <c r="MF15" s="62">
        <f t="shared" si="36"/>
        <v>0</v>
      </c>
      <c r="MG15" s="62">
        <f t="shared" si="36"/>
        <v>0</v>
      </c>
      <c r="MH15" s="62">
        <f t="shared" si="36"/>
        <v>0</v>
      </c>
      <c r="MI15" s="62">
        <f>SUM(MI10:MI14)</f>
        <v>0</v>
      </c>
      <c r="MJ15" s="62">
        <f t="shared" si="36"/>
        <v>0</v>
      </c>
      <c r="MK15" s="62">
        <f t="shared" si="36"/>
        <v>0</v>
      </c>
      <c r="ML15" s="62">
        <f>SUM(ML10:ML14)</f>
        <v>0</v>
      </c>
      <c r="MM15" s="62">
        <f t="shared" si="36"/>
        <v>0</v>
      </c>
      <c r="MN15" s="62">
        <f t="shared" si="36"/>
        <v>0</v>
      </c>
      <c r="MO15" s="62">
        <f t="shared" si="36"/>
        <v>0</v>
      </c>
      <c r="MP15" s="62">
        <f t="shared" si="36"/>
        <v>0</v>
      </c>
      <c r="MQ15" s="62">
        <f t="shared" si="36"/>
        <v>0</v>
      </c>
      <c r="MR15" s="62">
        <f>SUM(MR10:MR14)</f>
        <v>0</v>
      </c>
      <c r="MS15" s="62">
        <f t="shared" si="36"/>
        <v>0</v>
      </c>
      <c r="MT15" s="62">
        <f t="shared" si="36"/>
        <v>0</v>
      </c>
      <c r="MU15" s="62">
        <f t="shared" si="36"/>
        <v>0</v>
      </c>
      <c r="MV15" s="62">
        <f t="shared" si="36"/>
        <v>0</v>
      </c>
      <c r="MW15" s="62">
        <f t="shared" si="36"/>
        <v>0</v>
      </c>
      <c r="MX15" s="62">
        <f>SUM(MX10:MX14)</f>
        <v>0</v>
      </c>
      <c r="MY15" s="62">
        <f t="shared" si="36"/>
        <v>0</v>
      </c>
      <c r="MZ15" s="62">
        <f t="shared" si="36"/>
        <v>0</v>
      </c>
      <c r="NA15" s="62">
        <f>SUM(NA10:NA14)</f>
        <v>0</v>
      </c>
      <c r="NB15" s="62">
        <f t="shared" si="36"/>
        <v>0</v>
      </c>
      <c r="NC15" s="62">
        <f t="shared" si="36"/>
        <v>0</v>
      </c>
      <c r="ND15" s="62">
        <f t="shared" si="36"/>
        <v>0</v>
      </c>
    </row>
    <row r="16" spans="1:368" s="58" customFormat="1" x14ac:dyDescent="0.35">
      <c r="A16" s="61" t="s">
        <v>59</v>
      </c>
      <c r="C16" s="64"/>
      <c r="D16" s="62">
        <f>SUM(D17:D19)</f>
        <v>0</v>
      </c>
      <c r="E16" s="62">
        <f>E17+E23</f>
        <v>0</v>
      </c>
      <c r="F16" s="62">
        <f t="shared" ref="F16:BQ16" si="37">F17+F23</f>
        <v>0</v>
      </c>
      <c r="G16" s="62">
        <f t="shared" si="37"/>
        <v>0</v>
      </c>
      <c r="H16" s="62">
        <f t="shared" si="37"/>
        <v>0</v>
      </c>
      <c r="I16" s="62">
        <f t="shared" si="37"/>
        <v>0</v>
      </c>
      <c r="J16" s="62">
        <f t="shared" si="37"/>
        <v>0</v>
      </c>
      <c r="K16" s="62">
        <f t="shared" si="37"/>
        <v>0</v>
      </c>
      <c r="L16" s="62">
        <f t="shared" si="37"/>
        <v>0</v>
      </c>
      <c r="M16" s="62">
        <f t="shared" si="37"/>
        <v>0</v>
      </c>
      <c r="N16" s="62">
        <f t="shared" si="37"/>
        <v>0</v>
      </c>
      <c r="O16" s="62">
        <f t="shared" si="37"/>
        <v>0</v>
      </c>
      <c r="P16" s="62">
        <f t="shared" si="37"/>
        <v>0</v>
      </c>
      <c r="Q16" s="62">
        <f t="shared" si="37"/>
        <v>0</v>
      </c>
      <c r="R16" s="62">
        <f t="shared" si="37"/>
        <v>0</v>
      </c>
      <c r="S16" s="62">
        <f t="shared" si="37"/>
        <v>0</v>
      </c>
      <c r="T16" s="62">
        <f t="shared" si="37"/>
        <v>0</v>
      </c>
      <c r="U16" s="62">
        <f t="shared" si="37"/>
        <v>0</v>
      </c>
      <c r="V16" s="62">
        <f t="shared" si="37"/>
        <v>0</v>
      </c>
      <c r="W16" s="62">
        <f t="shared" si="37"/>
        <v>0</v>
      </c>
      <c r="X16" s="62">
        <f t="shared" si="37"/>
        <v>0</v>
      </c>
      <c r="Y16" s="62">
        <f t="shared" si="37"/>
        <v>0</v>
      </c>
      <c r="Z16" s="62">
        <f t="shared" si="37"/>
        <v>0</v>
      </c>
      <c r="AA16" s="62">
        <f t="shared" si="37"/>
        <v>0</v>
      </c>
      <c r="AB16" s="62">
        <f t="shared" si="37"/>
        <v>0</v>
      </c>
      <c r="AC16" s="62">
        <f t="shared" si="37"/>
        <v>0</v>
      </c>
      <c r="AD16" s="62">
        <f t="shared" si="37"/>
        <v>0</v>
      </c>
      <c r="AE16" s="62">
        <f t="shared" si="37"/>
        <v>0</v>
      </c>
      <c r="AF16" s="62">
        <f t="shared" si="37"/>
        <v>0</v>
      </c>
      <c r="AG16" s="62">
        <f t="shared" si="37"/>
        <v>0</v>
      </c>
      <c r="AH16" s="62">
        <f t="shared" si="37"/>
        <v>0</v>
      </c>
      <c r="AI16" s="62">
        <f t="shared" si="37"/>
        <v>0</v>
      </c>
      <c r="AJ16" s="62">
        <f t="shared" si="37"/>
        <v>0</v>
      </c>
      <c r="AK16" s="62">
        <f t="shared" si="37"/>
        <v>0</v>
      </c>
      <c r="AL16" s="62">
        <f t="shared" si="37"/>
        <v>0</v>
      </c>
      <c r="AM16" s="62">
        <f t="shared" si="37"/>
        <v>0</v>
      </c>
      <c r="AN16" s="62">
        <f t="shared" si="37"/>
        <v>0</v>
      </c>
      <c r="AO16" s="62">
        <f t="shared" si="37"/>
        <v>0</v>
      </c>
      <c r="AP16" s="62">
        <f t="shared" si="37"/>
        <v>0</v>
      </c>
      <c r="AQ16" s="62">
        <f t="shared" si="37"/>
        <v>0</v>
      </c>
      <c r="AR16" s="62">
        <f t="shared" si="37"/>
        <v>0</v>
      </c>
      <c r="AS16" s="62">
        <f t="shared" si="37"/>
        <v>0</v>
      </c>
      <c r="AT16" s="62">
        <f t="shared" si="37"/>
        <v>0</v>
      </c>
      <c r="AU16" s="62">
        <f t="shared" si="37"/>
        <v>0</v>
      </c>
      <c r="AV16" s="62">
        <f t="shared" si="37"/>
        <v>0</v>
      </c>
      <c r="AW16" s="62">
        <f t="shared" si="37"/>
        <v>0</v>
      </c>
      <c r="AX16" s="62">
        <f t="shared" si="37"/>
        <v>0</v>
      </c>
      <c r="AY16" s="62">
        <f t="shared" si="37"/>
        <v>0</v>
      </c>
      <c r="AZ16" s="62">
        <f t="shared" si="37"/>
        <v>0</v>
      </c>
      <c r="BA16" s="62">
        <f t="shared" si="37"/>
        <v>0</v>
      </c>
      <c r="BB16" s="62">
        <f t="shared" si="37"/>
        <v>0</v>
      </c>
      <c r="BC16" s="62">
        <f t="shared" si="37"/>
        <v>0</v>
      </c>
      <c r="BD16" s="62">
        <f t="shared" si="37"/>
        <v>0</v>
      </c>
      <c r="BE16" s="62">
        <f t="shared" si="37"/>
        <v>0</v>
      </c>
      <c r="BF16" s="62">
        <f t="shared" si="37"/>
        <v>0</v>
      </c>
      <c r="BG16" s="62">
        <f t="shared" si="37"/>
        <v>0</v>
      </c>
      <c r="BH16" s="62">
        <f t="shared" si="37"/>
        <v>0</v>
      </c>
      <c r="BI16" s="62">
        <f t="shared" si="37"/>
        <v>0</v>
      </c>
      <c r="BJ16" s="62">
        <f t="shared" si="37"/>
        <v>0</v>
      </c>
      <c r="BK16" s="62">
        <f t="shared" si="37"/>
        <v>0</v>
      </c>
      <c r="BL16" s="62">
        <f t="shared" si="37"/>
        <v>0</v>
      </c>
      <c r="BM16" s="62">
        <f t="shared" si="37"/>
        <v>0</v>
      </c>
      <c r="BN16" s="62">
        <f t="shared" si="37"/>
        <v>0</v>
      </c>
      <c r="BO16" s="62">
        <f t="shared" si="37"/>
        <v>0</v>
      </c>
      <c r="BP16" s="62">
        <f t="shared" si="37"/>
        <v>0</v>
      </c>
      <c r="BQ16" s="62">
        <f t="shared" si="37"/>
        <v>0</v>
      </c>
      <c r="BR16" s="62">
        <f t="shared" ref="BR16:EC16" si="38">BR17+BR23</f>
        <v>0</v>
      </c>
      <c r="BS16" s="62">
        <f t="shared" si="38"/>
        <v>0</v>
      </c>
      <c r="BT16" s="62">
        <f t="shared" si="38"/>
        <v>0</v>
      </c>
      <c r="BU16" s="62">
        <f t="shared" si="38"/>
        <v>0</v>
      </c>
      <c r="BV16" s="62">
        <f t="shared" si="38"/>
        <v>0</v>
      </c>
      <c r="BW16" s="62">
        <f t="shared" si="38"/>
        <v>0</v>
      </c>
      <c r="BX16" s="62">
        <f t="shared" si="38"/>
        <v>0</v>
      </c>
      <c r="BY16" s="62">
        <f t="shared" si="38"/>
        <v>0</v>
      </c>
      <c r="BZ16" s="62">
        <f t="shared" si="38"/>
        <v>0</v>
      </c>
      <c r="CA16" s="62">
        <f t="shared" si="38"/>
        <v>0</v>
      </c>
      <c r="CB16" s="62">
        <f t="shared" si="38"/>
        <v>0</v>
      </c>
      <c r="CC16" s="62">
        <f t="shared" si="38"/>
        <v>0</v>
      </c>
      <c r="CD16" s="62">
        <f t="shared" si="38"/>
        <v>0</v>
      </c>
      <c r="CE16" s="62">
        <f t="shared" si="38"/>
        <v>0</v>
      </c>
      <c r="CF16" s="62">
        <f t="shared" si="38"/>
        <v>0</v>
      </c>
      <c r="CG16" s="62">
        <f t="shared" si="38"/>
        <v>0</v>
      </c>
      <c r="CH16" s="62">
        <f t="shared" si="38"/>
        <v>0</v>
      </c>
      <c r="CI16" s="62">
        <f t="shared" si="38"/>
        <v>0</v>
      </c>
      <c r="CJ16" s="62">
        <f t="shared" si="38"/>
        <v>0</v>
      </c>
      <c r="CK16" s="62">
        <f t="shared" si="38"/>
        <v>0</v>
      </c>
      <c r="CL16" s="62">
        <f t="shared" si="38"/>
        <v>0</v>
      </c>
      <c r="CM16" s="62">
        <f t="shared" si="38"/>
        <v>0</v>
      </c>
      <c r="CN16" s="62">
        <f t="shared" si="38"/>
        <v>0</v>
      </c>
      <c r="CO16" s="62">
        <f t="shared" si="38"/>
        <v>0</v>
      </c>
      <c r="CP16" s="62">
        <f t="shared" si="38"/>
        <v>0</v>
      </c>
      <c r="CQ16" s="62">
        <f t="shared" si="38"/>
        <v>0</v>
      </c>
      <c r="CR16" s="62">
        <f t="shared" si="38"/>
        <v>0</v>
      </c>
      <c r="CS16" s="62">
        <f t="shared" si="38"/>
        <v>0</v>
      </c>
      <c r="CT16" s="62">
        <f t="shared" si="38"/>
        <v>0</v>
      </c>
      <c r="CU16" s="62">
        <f t="shared" si="38"/>
        <v>0</v>
      </c>
      <c r="CV16" s="62">
        <f t="shared" si="38"/>
        <v>0</v>
      </c>
      <c r="CW16" s="62">
        <f t="shared" si="38"/>
        <v>0</v>
      </c>
      <c r="CX16" s="62">
        <f t="shared" si="38"/>
        <v>0</v>
      </c>
      <c r="CY16" s="62">
        <f t="shared" si="38"/>
        <v>0</v>
      </c>
      <c r="CZ16" s="62">
        <f t="shared" si="38"/>
        <v>0</v>
      </c>
      <c r="DA16" s="62">
        <f t="shared" si="38"/>
        <v>0</v>
      </c>
      <c r="DB16" s="62">
        <f t="shared" si="38"/>
        <v>0</v>
      </c>
      <c r="DC16" s="62">
        <f t="shared" si="38"/>
        <v>0</v>
      </c>
      <c r="DD16" s="62">
        <f t="shared" si="38"/>
        <v>0</v>
      </c>
      <c r="DE16" s="62">
        <f t="shared" si="38"/>
        <v>0</v>
      </c>
      <c r="DF16" s="62">
        <f t="shared" si="38"/>
        <v>0</v>
      </c>
      <c r="DG16" s="62">
        <f t="shared" si="38"/>
        <v>0</v>
      </c>
      <c r="DH16" s="62">
        <f t="shared" si="38"/>
        <v>0</v>
      </c>
      <c r="DI16" s="62">
        <f t="shared" si="38"/>
        <v>0</v>
      </c>
      <c r="DJ16" s="62">
        <f t="shared" si="38"/>
        <v>0</v>
      </c>
      <c r="DK16" s="62">
        <f t="shared" si="38"/>
        <v>0</v>
      </c>
      <c r="DL16" s="62">
        <f t="shared" si="38"/>
        <v>0</v>
      </c>
      <c r="DM16" s="62">
        <f t="shared" si="38"/>
        <v>0</v>
      </c>
      <c r="DN16" s="62">
        <f t="shared" si="38"/>
        <v>0</v>
      </c>
      <c r="DO16" s="62">
        <f t="shared" si="38"/>
        <v>0</v>
      </c>
      <c r="DP16" s="62">
        <f t="shared" si="38"/>
        <v>0</v>
      </c>
      <c r="DQ16" s="62">
        <f t="shared" si="38"/>
        <v>0</v>
      </c>
      <c r="DR16" s="62">
        <f t="shared" si="38"/>
        <v>0</v>
      </c>
      <c r="DS16" s="62">
        <f t="shared" si="38"/>
        <v>0</v>
      </c>
      <c r="DT16" s="62">
        <f t="shared" si="38"/>
        <v>0</v>
      </c>
      <c r="DU16" s="62">
        <f t="shared" si="38"/>
        <v>0</v>
      </c>
      <c r="DV16" s="62">
        <f t="shared" si="38"/>
        <v>0</v>
      </c>
      <c r="DW16" s="62">
        <f t="shared" si="38"/>
        <v>0</v>
      </c>
      <c r="DX16" s="62">
        <f t="shared" si="38"/>
        <v>0</v>
      </c>
      <c r="DY16" s="62">
        <f t="shared" si="38"/>
        <v>0</v>
      </c>
      <c r="DZ16" s="62">
        <f t="shared" si="38"/>
        <v>0</v>
      </c>
      <c r="EA16" s="62">
        <f t="shared" si="38"/>
        <v>0</v>
      </c>
      <c r="EB16" s="62">
        <f t="shared" si="38"/>
        <v>0</v>
      </c>
      <c r="EC16" s="62">
        <f t="shared" si="38"/>
        <v>0</v>
      </c>
      <c r="ED16" s="62">
        <f t="shared" ref="ED16:GO16" si="39">ED17+ED23</f>
        <v>0</v>
      </c>
      <c r="EE16" s="62">
        <f t="shared" si="39"/>
        <v>0</v>
      </c>
      <c r="EF16" s="62">
        <f t="shared" si="39"/>
        <v>0</v>
      </c>
      <c r="EG16" s="62">
        <f t="shared" si="39"/>
        <v>0</v>
      </c>
      <c r="EH16" s="62">
        <f t="shared" si="39"/>
        <v>0</v>
      </c>
      <c r="EI16" s="62">
        <f t="shared" si="39"/>
        <v>0</v>
      </c>
      <c r="EJ16" s="62">
        <f t="shared" si="39"/>
        <v>0</v>
      </c>
      <c r="EK16" s="62">
        <f t="shared" si="39"/>
        <v>0</v>
      </c>
      <c r="EL16" s="62">
        <f t="shared" si="39"/>
        <v>0</v>
      </c>
      <c r="EM16" s="62">
        <f t="shared" si="39"/>
        <v>0</v>
      </c>
      <c r="EN16" s="62">
        <f t="shared" si="39"/>
        <v>0</v>
      </c>
      <c r="EO16" s="62">
        <f t="shared" si="39"/>
        <v>0</v>
      </c>
      <c r="EP16" s="62">
        <f t="shared" si="39"/>
        <v>0</v>
      </c>
      <c r="EQ16" s="62">
        <f t="shared" si="39"/>
        <v>0</v>
      </c>
      <c r="ER16" s="62">
        <f t="shared" si="39"/>
        <v>0</v>
      </c>
      <c r="ES16" s="62">
        <f t="shared" si="39"/>
        <v>0</v>
      </c>
      <c r="ET16" s="62">
        <f t="shared" si="39"/>
        <v>0</v>
      </c>
      <c r="EU16" s="62">
        <f t="shared" si="39"/>
        <v>0</v>
      </c>
      <c r="EV16" s="62">
        <f t="shared" si="39"/>
        <v>0</v>
      </c>
      <c r="EW16" s="62">
        <f t="shared" si="39"/>
        <v>0</v>
      </c>
      <c r="EX16" s="62">
        <f t="shared" si="39"/>
        <v>0</v>
      </c>
      <c r="EY16" s="62">
        <f t="shared" si="39"/>
        <v>0</v>
      </c>
      <c r="EZ16" s="62">
        <f t="shared" si="39"/>
        <v>0</v>
      </c>
      <c r="FA16" s="62">
        <f t="shared" si="39"/>
        <v>0</v>
      </c>
      <c r="FB16" s="62">
        <f t="shared" si="39"/>
        <v>0</v>
      </c>
      <c r="FC16" s="62">
        <f t="shared" si="39"/>
        <v>0</v>
      </c>
      <c r="FD16" s="62">
        <f t="shared" si="39"/>
        <v>0</v>
      </c>
      <c r="FE16" s="62">
        <f t="shared" si="39"/>
        <v>0</v>
      </c>
      <c r="FF16" s="62">
        <f t="shared" si="39"/>
        <v>0</v>
      </c>
      <c r="FG16" s="62">
        <f t="shared" si="39"/>
        <v>0</v>
      </c>
      <c r="FH16" s="62">
        <f t="shared" si="39"/>
        <v>0</v>
      </c>
      <c r="FI16" s="62">
        <f t="shared" si="39"/>
        <v>0</v>
      </c>
      <c r="FJ16" s="62">
        <f t="shared" si="39"/>
        <v>0</v>
      </c>
      <c r="FK16" s="62">
        <f t="shared" si="39"/>
        <v>0</v>
      </c>
      <c r="FL16" s="62">
        <f t="shared" si="39"/>
        <v>0</v>
      </c>
      <c r="FM16" s="62">
        <f t="shared" si="39"/>
        <v>0</v>
      </c>
      <c r="FN16" s="62">
        <f t="shared" si="39"/>
        <v>0</v>
      </c>
      <c r="FO16" s="62">
        <f t="shared" si="39"/>
        <v>0</v>
      </c>
      <c r="FP16" s="62">
        <f t="shared" si="39"/>
        <v>0</v>
      </c>
      <c r="FQ16" s="62">
        <f t="shared" si="39"/>
        <v>0</v>
      </c>
      <c r="FR16" s="62">
        <f t="shared" si="39"/>
        <v>0</v>
      </c>
      <c r="FS16" s="62">
        <f t="shared" si="39"/>
        <v>0</v>
      </c>
      <c r="FT16" s="62">
        <f t="shared" si="39"/>
        <v>0</v>
      </c>
      <c r="FU16" s="62">
        <f t="shared" si="39"/>
        <v>0</v>
      </c>
      <c r="FV16" s="62">
        <f t="shared" si="39"/>
        <v>0</v>
      </c>
      <c r="FW16" s="62">
        <f t="shared" si="39"/>
        <v>0</v>
      </c>
      <c r="FX16" s="62">
        <f t="shared" si="39"/>
        <v>0</v>
      </c>
      <c r="FY16" s="62">
        <f t="shared" si="39"/>
        <v>0</v>
      </c>
      <c r="FZ16" s="62">
        <f t="shared" si="39"/>
        <v>0</v>
      </c>
      <c r="GA16" s="62">
        <f t="shared" si="39"/>
        <v>0</v>
      </c>
      <c r="GB16" s="62">
        <f t="shared" si="39"/>
        <v>0</v>
      </c>
      <c r="GC16" s="62">
        <f t="shared" si="39"/>
        <v>0</v>
      </c>
      <c r="GD16" s="62">
        <f t="shared" si="39"/>
        <v>0</v>
      </c>
      <c r="GE16" s="62">
        <f t="shared" si="39"/>
        <v>0</v>
      </c>
      <c r="GF16" s="62">
        <f t="shared" si="39"/>
        <v>0</v>
      </c>
      <c r="GG16" s="62">
        <f t="shared" si="39"/>
        <v>0</v>
      </c>
      <c r="GH16" s="62">
        <f t="shared" si="39"/>
        <v>0</v>
      </c>
      <c r="GI16" s="62">
        <f t="shared" si="39"/>
        <v>0</v>
      </c>
      <c r="GJ16" s="62">
        <f t="shared" si="39"/>
        <v>0</v>
      </c>
      <c r="GK16" s="62">
        <f t="shared" si="39"/>
        <v>0</v>
      </c>
      <c r="GL16" s="62">
        <f t="shared" si="39"/>
        <v>0</v>
      </c>
      <c r="GM16" s="62">
        <f t="shared" si="39"/>
        <v>0</v>
      </c>
      <c r="GN16" s="62">
        <f t="shared" si="39"/>
        <v>0</v>
      </c>
      <c r="GO16" s="62">
        <f t="shared" si="39"/>
        <v>0</v>
      </c>
      <c r="GP16" s="62">
        <f t="shared" ref="GP16:JA16" si="40">GP17+GP23</f>
        <v>0</v>
      </c>
      <c r="GQ16" s="62">
        <f t="shared" si="40"/>
        <v>0</v>
      </c>
      <c r="GR16" s="62">
        <f t="shared" si="40"/>
        <v>0</v>
      </c>
      <c r="GS16" s="62">
        <f t="shared" si="40"/>
        <v>0</v>
      </c>
      <c r="GT16" s="62">
        <f t="shared" si="40"/>
        <v>0</v>
      </c>
      <c r="GU16" s="62">
        <f t="shared" si="40"/>
        <v>0</v>
      </c>
      <c r="GV16" s="62">
        <f t="shared" si="40"/>
        <v>0</v>
      </c>
      <c r="GW16" s="62">
        <f t="shared" si="40"/>
        <v>0</v>
      </c>
      <c r="GX16" s="62">
        <f t="shared" si="40"/>
        <v>0</v>
      </c>
      <c r="GY16" s="62">
        <f t="shared" si="40"/>
        <v>0</v>
      </c>
      <c r="GZ16" s="62">
        <f t="shared" si="40"/>
        <v>0</v>
      </c>
      <c r="HA16" s="62">
        <f t="shared" si="40"/>
        <v>0</v>
      </c>
      <c r="HB16" s="62">
        <f t="shared" si="40"/>
        <v>0</v>
      </c>
      <c r="HC16" s="62">
        <f t="shared" si="40"/>
        <v>0</v>
      </c>
      <c r="HD16" s="62">
        <f t="shared" si="40"/>
        <v>0</v>
      </c>
      <c r="HE16" s="62">
        <f t="shared" si="40"/>
        <v>0</v>
      </c>
      <c r="HF16" s="62">
        <f t="shared" si="40"/>
        <v>0</v>
      </c>
      <c r="HG16" s="62">
        <f t="shared" si="40"/>
        <v>0</v>
      </c>
      <c r="HH16" s="62">
        <f t="shared" si="40"/>
        <v>0</v>
      </c>
      <c r="HI16" s="62">
        <f t="shared" si="40"/>
        <v>0</v>
      </c>
      <c r="HJ16" s="62">
        <f t="shared" si="40"/>
        <v>0</v>
      </c>
      <c r="HK16" s="62">
        <f t="shared" si="40"/>
        <v>0</v>
      </c>
      <c r="HL16" s="62">
        <f t="shared" si="40"/>
        <v>0</v>
      </c>
      <c r="HM16" s="62">
        <f t="shared" si="40"/>
        <v>0</v>
      </c>
      <c r="HN16" s="62">
        <f t="shared" si="40"/>
        <v>0</v>
      </c>
      <c r="HO16" s="62">
        <f t="shared" si="40"/>
        <v>0</v>
      </c>
      <c r="HP16" s="62">
        <f t="shared" si="40"/>
        <v>0</v>
      </c>
      <c r="HQ16" s="62">
        <f t="shared" si="40"/>
        <v>0</v>
      </c>
      <c r="HR16" s="62">
        <f t="shared" si="40"/>
        <v>0</v>
      </c>
      <c r="HS16" s="62">
        <f t="shared" si="40"/>
        <v>0</v>
      </c>
      <c r="HT16" s="62">
        <f t="shared" si="40"/>
        <v>0</v>
      </c>
      <c r="HU16" s="62">
        <f t="shared" si="40"/>
        <v>0</v>
      </c>
      <c r="HV16" s="62">
        <f t="shared" si="40"/>
        <v>0</v>
      </c>
      <c r="HW16" s="62">
        <f t="shared" si="40"/>
        <v>0</v>
      </c>
      <c r="HX16" s="62">
        <f t="shared" si="40"/>
        <v>0</v>
      </c>
      <c r="HY16" s="62">
        <f t="shared" si="40"/>
        <v>0</v>
      </c>
      <c r="HZ16" s="62">
        <f t="shared" si="40"/>
        <v>0</v>
      </c>
      <c r="IA16" s="62">
        <f t="shared" si="40"/>
        <v>0</v>
      </c>
      <c r="IB16" s="62">
        <f t="shared" si="40"/>
        <v>0</v>
      </c>
      <c r="IC16" s="62">
        <f t="shared" si="40"/>
        <v>0</v>
      </c>
      <c r="ID16" s="62">
        <f t="shared" si="40"/>
        <v>0</v>
      </c>
      <c r="IE16" s="62">
        <f t="shared" si="40"/>
        <v>0</v>
      </c>
      <c r="IF16" s="62">
        <f t="shared" si="40"/>
        <v>0</v>
      </c>
      <c r="IG16" s="62">
        <f t="shared" si="40"/>
        <v>0</v>
      </c>
      <c r="IH16" s="62">
        <f t="shared" si="40"/>
        <v>0</v>
      </c>
      <c r="II16" s="62">
        <f t="shared" si="40"/>
        <v>0</v>
      </c>
      <c r="IJ16" s="62">
        <f t="shared" si="40"/>
        <v>0</v>
      </c>
      <c r="IK16" s="62">
        <f t="shared" si="40"/>
        <v>0</v>
      </c>
      <c r="IL16" s="62">
        <f t="shared" si="40"/>
        <v>0</v>
      </c>
      <c r="IM16" s="62">
        <f t="shared" si="40"/>
        <v>0</v>
      </c>
      <c r="IN16" s="62">
        <f t="shared" si="40"/>
        <v>0</v>
      </c>
      <c r="IO16" s="62">
        <f t="shared" si="40"/>
        <v>0</v>
      </c>
      <c r="IP16" s="62">
        <f t="shared" si="40"/>
        <v>0</v>
      </c>
      <c r="IQ16" s="62">
        <f t="shared" si="40"/>
        <v>0</v>
      </c>
      <c r="IR16" s="62">
        <f t="shared" si="40"/>
        <v>0</v>
      </c>
      <c r="IS16" s="62">
        <f t="shared" si="40"/>
        <v>0</v>
      </c>
      <c r="IT16" s="62">
        <f t="shared" si="40"/>
        <v>0</v>
      </c>
      <c r="IU16" s="62">
        <f t="shared" si="40"/>
        <v>0</v>
      </c>
      <c r="IV16" s="62">
        <f t="shared" si="40"/>
        <v>0</v>
      </c>
      <c r="IW16" s="62">
        <f t="shared" si="40"/>
        <v>0</v>
      </c>
      <c r="IX16" s="62">
        <f t="shared" si="40"/>
        <v>0</v>
      </c>
      <c r="IY16" s="62">
        <f t="shared" si="40"/>
        <v>0</v>
      </c>
      <c r="IZ16" s="62">
        <f t="shared" si="40"/>
        <v>0</v>
      </c>
      <c r="JA16" s="62">
        <f t="shared" si="40"/>
        <v>0</v>
      </c>
      <c r="JB16" s="62">
        <f t="shared" ref="JB16:LM16" si="41">JB17+JB23</f>
        <v>0</v>
      </c>
      <c r="JC16" s="62">
        <f t="shared" si="41"/>
        <v>0</v>
      </c>
      <c r="JD16" s="62">
        <f t="shared" si="41"/>
        <v>0</v>
      </c>
      <c r="JE16" s="62">
        <f t="shared" si="41"/>
        <v>0</v>
      </c>
      <c r="JF16" s="62">
        <f t="shared" si="41"/>
        <v>0</v>
      </c>
      <c r="JG16" s="62">
        <f t="shared" si="41"/>
        <v>0</v>
      </c>
      <c r="JH16" s="62">
        <f t="shared" si="41"/>
        <v>0</v>
      </c>
      <c r="JI16" s="62">
        <f t="shared" si="41"/>
        <v>0</v>
      </c>
      <c r="JJ16" s="62">
        <f t="shared" si="41"/>
        <v>0</v>
      </c>
      <c r="JK16" s="62">
        <f t="shared" si="41"/>
        <v>0</v>
      </c>
      <c r="JL16" s="62">
        <f t="shared" si="41"/>
        <v>0</v>
      </c>
      <c r="JM16" s="62">
        <f t="shared" si="41"/>
        <v>0</v>
      </c>
      <c r="JN16" s="62">
        <f t="shared" si="41"/>
        <v>0</v>
      </c>
      <c r="JO16" s="62">
        <f t="shared" si="41"/>
        <v>0</v>
      </c>
      <c r="JP16" s="62">
        <f t="shared" si="41"/>
        <v>0</v>
      </c>
      <c r="JQ16" s="62">
        <f t="shared" si="41"/>
        <v>0</v>
      </c>
      <c r="JR16" s="62">
        <f t="shared" si="41"/>
        <v>0</v>
      </c>
      <c r="JS16" s="62">
        <f t="shared" si="41"/>
        <v>0</v>
      </c>
      <c r="JT16" s="62">
        <f t="shared" si="41"/>
        <v>0</v>
      </c>
      <c r="JU16" s="62">
        <f t="shared" si="41"/>
        <v>0</v>
      </c>
      <c r="JV16" s="62">
        <f t="shared" si="41"/>
        <v>0</v>
      </c>
      <c r="JW16" s="62">
        <f t="shared" si="41"/>
        <v>0</v>
      </c>
      <c r="JX16" s="62">
        <f t="shared" si="41"/>
        <v>0</v>
      </c>
      <c r="JY16" s="62">
        <f t="shared" si="41"/>
        <v>0</v>
      </c>
      <c r="JZ16" s="62">
        <f t="shared" si="41"/>
        <v>0</v>
      </c>
      <c r="KA16" s="62">
        <f t="shared" si="41"/>
        <v>0</v>
      </c>
      <c r="KB16" s="62">
        <f t="shared" si="41"/>
        <v>0</v>
      </c>
      <c r="KC16" s="62">
        <f t="shared" si="41"/>
        <v>0</v>
      </c>
      <c r="KD16" s="62">
        <f t="shared" si="41"/>
        <v>0</v>
      </c>
      <c r="KE16" s="62">
        <f t="shared" si="41"/>
        <v>0</v>
      </c>
      <c r="KF16" s="62">
        <f t="shared" si="41"/>
        <v>0</v>
      </c>
      <c r="KG16" s="62">
        <f t="shared" si="41"/>
        <v>0</v>
      </c>
      <c r="KH16" s="62">
        <f t="shared" si="41"/>
        <v>0</v>
      </c>
      <c r="KI16" s="62">
        <f t="shared" si="41"/>
        <v>0</v>
      </c>
      <c r="KJ16" s="62">
        <f t="shared" si="41"/>
        <v>0</v>
      </c>
      <c r="KK16" s="62">
        <f t="shared" si="41"/>
        <v>0</v>
      </c>
      <c r="KL16" s="62">
        <f t="shared" si="41"/>
        <v>0</v>
      </c>
      <c r="KM16" s="62">
        <f t="shared" si="41"/>
        <v>0</v>
      </c>
      <c r="KN16" s="62">
        <f t="shared" si="41"/>
        <v>0</v>
      </c>
      <c r="KO16" s="62">
        <f t="shared" si="41"/>
        <v>0</v>
      </c>
      <c r="KP16" s="62">
        <f t="shared" si="41"/>
        <v>0</v>
      </c>
      <c r="KQ16" s="62">
        <f t="shared" si="41"/>
        <v>0</v>
      </c>
      <c r="KR16" s="62">
        <f t="shared" si="41"/>
        <v>0</v>
      </c>
      <c r="KS16" s="62">
        <f t="shared" si="41"/>
        <v>0</v>
      </c>
      <c r="KT16" s="62">
        <f t="shared" si="41"/>
        <v>0</v>
      </c>
      <c r="KU16" s="62">
        <f t="shared" si="41"/>
        <v>0</v>
      </c>
      <c r="KV16" s="62">
        <f t="shared" si="41"/>
        <v>0</v>
      </c>
      <c r="KW16" s="62">
        <f t="shared" si="41"/>
        <v>0</v>
      </c>
      <c r="KX16" s="62">
        <f t="shared" si="41"/>
        <v>0</v>
      </c>
      <c r="KY16" s="62">
        <f t="shared" si="41"/>
        <v>0</v>
      </c>
      <c r="KZ16" s="62">
        <f t="shared" si="41"/>
        <v>0</v>
      </c>
      <c r="LA16" s="62">
        <f t="shared" si="41"/>
        <v>0</v>
      </c>
      <c r="LB16" s="62">
        <f t="shared" si="41"/>
        <v>0</v>
      </c>
      <c r="LC16" s="62">
        <f t="shared" si="41"/>
        <v>0</v>
      </c>
      <c r="LD16" s="62">
        <f t="shared" si="41"/>
        <v>0</v>
      </c>
      <c r="LE16" s="62">
        <f t="shared" si="41"/>
        <v>0</v>
      </c>
      <c r="LF16" s="62">
        <f t="shared" si="41"/>
        <v>0</v>
      </c>
      <c r="LG16" s="62">
        <f t="shared" si="41"/>
        <v>0</v>
      </c>
      <c r="LH16" s="62">
        <f t="shared" si="41"/>
        <v>0</v>
      </c>
      <c r="LI16" s="62">
        <f t="shared" si="41"/>
        <v>0</v>
      </c>
      <c r="LJ16" s="62">
        <f t="shared" si="41"/>
        <v>0</v>
      </c>
      <c r="LK16" s="62">
        <f t="shared" si="41"/>
        <v>0</v>
      </c>
      <c r="LL16" s="62">
        <f t="shared" si="41"/>
        <v>0</v>
      </c>
      <c r="LM16" s="62">
        <f t="shared" si="41"/>
        <v>0</v>
      </c>
      <c r="LN16" s="62">
        <f t="shared" ref="LN16:ND16" si="42">LN17+LN23</f>
        <v>0</v>
      </c>
      <c r="LO16" s="62">
        <f t="shared" si="42"/>
        <v>0</v>
      </c>
      <c r="LP16" s="62">
        <f t="shared" si="42"/>
        <v>0</v>
      </c>
      <c r="LQ16" s="62">
        <f t="shared" si="42"/>
        <v>0</v>
      </c>
      <c r="LR16" s="62">
        <f t="shared" si="42"/>
        <v>0</v>
      </c>
      <c r="LS16" s="62">
        <f t="shared" si="42"/>
        <v>0</v>
      </c>
      <c r="LT16" s="62">
        <f t="shared" si="42"/>
        <v>0</v>
      </c>
      <c r="LU16" s="62">
        <f t="shared" si="42"/>
        <v>0</v>
      </c>
      <c r="LV16" s="62">
        <f t="shared" si="42"/>
        <v>0</v>
      </c>
      <c r="LW16" s="62">
        <f t="shared" si="42"/>
        <v>0</v>
      </c>
      <c r="LX16" s="62">
        <f t="shared" si="42"/>
        <v>0</v>
      </c>
      <c r="LY16" s="62">
        <f t="shared" si="42"/>
        <v>0</v>
      </c>
      <c r="LZ16" s="62">
        <f t="shared" si="42"/>
        <v>0</v>
      </c>
      <c r="MA16" s="62">
        <f t="shared" si="42"/>
        <v>0</v>
      </c>
      <c r="MB16" s="62">
        <f t="shared" si="42"/>
        <v>0</v>
      </c>
      <c r="MC16" s="62">
        <f t="shared" si="42"/>
        <v>0</v>
      </c>
      <c r="MD16" s="62">
        <f t="shared" si="42"/>
        <v>0</v>
      </c>
      <c r="ME16" s="62">
        <f t="shared" si="42"/>
        <v>0</v>
      </c>
      <c r="MF16" s="62">
        <f t="shared" si="42"/>
        <v>0</v>
      </c>
      <c r="MG16" s="62">
        <f t="shared" si="42"/>
        <v>0</v>
      </c>
      <c r="MH16" s="62">
        <f t="shared" si="42"/>
        <v>0</v>
      </c>
      <c r="MI16" s="62">
        <f t="shared" si="42"/>
        <v>0</v>
      </c>
      <c r="MJ16" s="62">
        <f t="shared" si="42"/>
        <v>0</v>
      </c>
      <c r="MK16" s="62">
        <f t="shared" si="42"/>
        <v>0</v>
      </c>
      <c r="ML16" s="62">
        <f t="shared" si="42"/>
        <v>0</v>
      </c>
      <c r="MM16" s="62">
        <f t="shared" si="42"/>
        <v>0</v>
      </c>
      <c r="MN16" s="62">
        <f t="shared" si="42"/>
        <v>0</v>
      </c>
      <c r="MO16" s="62">
        <f t="shared" si="42"/>
        <v>0</v>
      </c>
      <c r="MP16" s="62">
        <f t="shared" si="42"/>
        <v>0</v>
      </c>
      <c r="MQ16" s="62">
        <f t="shared" si="42"/>
        <v>0</v>
      </c>
      <c r="MR16" s="62">
        <f t="shared" si="42"/>
        <v>0</v>
      </c>
      <c r="MS16" s="62">
        <f t="shared" si="42"/>
        <v>0</v>
      </c>
      <c r="MT16" s="62">
        <f t="shared" si="42"/>
        <v>0</v>
      </c>
      <c r="MU16" s="62">
        <f t="shared" si="42"/>
        <v>0</v>
      </c>
      <c r="MV16" s="62">
        <f t="shared" si="42"/>
        <v>0</v>
      </c>
      <c r="MW16" s="62">
        <f t="shared" si="42"/>
        <v>0</v>
      </c>
      <c r="MX16" s="62">
        <f t="shared" si="42"/>
        <v>0</v>
      </c>
      <c r="MY16" s="62">
        <f t="shared" si="42"/>
        <v>0</v>
      </c>
      <c r="MZ16" s="62">
        <f t="shared" si="42"/>
        <v>0</v>
      </c>
      <c r="NA16" s="62">
        <f t="shared" si="42"/>
        <v>0</v>
      </c>
      <c r="NB16" s="62">
        <f t="shared" si="42"/>
        <v>0</v>
      </c>
      <c r="NC16" s="62">
        <f t="shared" si="42"/>
        <v>0</v>
      </c>
      <c r="ND16" s="62">
        <f t="shared" si="42"/>
        <v>0</v>
      </c>
    </row>
    <row r="17" spans="1:368" s="58" customFormat="1" x14ac:dyDescent="0.35">
      <c r="A17" s="65" t="s">
        <v>0</v>
      </c>
      <c r="D17" s="62"/>
      <c r="E17" s="63"/>
      <c r="F17" s="63"/>
      <c r="G17" s="63"/>
      <c r="H17" s="63"/>
      <c r="I17" s="63"/>
      <c r="J17" s="63"/>
      <c r="K17" s="63"/>
      <c r="L17" s="63"/>
      <c r="M17" s="63"/>
      <c r="N17" s="63"/>
      <c r="O17" s="63"/>
      <c r="P17" s="63"/>
      <c r="Q17" s="63"/>
      <c r="R17" s="63"/>
      <c r="S17" s="63"/>
      <c r="T17" s="63"/>
      <c r="U17" s="63"/>
      <c r="V17" s="63"/>
      <c r="W17" s="63"/>
      <c r="X17" s="63"/>
      <c r="Y17" s="63"/>
      <c r="Z17" s="63"/>
      <c r="AA17" s="63"/>
      <c r="AB17" s="63"/>
      <c r="AC17" s="63"/>
      <c r="AD17" s="63"/>
      <c r="AE17" s="63"/>
      <c r="AF17" s="63"/>
      <c r="AG17" s="63"/>
      <c r="AH17" s="63"/>
      <c r="AI17" s="63"/>
      <c r="AJ17" s="63"/>
      <c r="AK17" s="63"/>
      <c r="AL17" s="63"/>
      <c r="AM17" s="63"/>
      <c r="AN17" s="63"/>
      <c r="AO17" s="63"/>
      <c r="AP17" s="63"/>
      <c r="AQ17" s="63"/>
      <c r="AR17" s="63"/>
      <c r="AS17" s="63"/>
      <c r="AT17" s="63"/>
      <c r="AU17" s="63"/>
      <c r="AV17" s="63"/>
      <c r="AW17" s="63"/>
      <c r="AX17" s="63"/>
      <c r="AY17" s="63"/>
      <c r="AZ17" s="63"/>
      <c r="BA17" s="63"/>
      <c r="BB17" s="63"/>
      <c r="BC17" s="63"/>
      <c r="BD17" s="63"/>
      <c r="BE17" s="63"/>
      <c r="BF17" s="63"/>
      <c r="BG17" s="63"/>
      <c r="BH17" s="63"/>
      <c r="BI17" s="63"/>
      <c r="BJ17" s="63"/>
      <c r="BK17" s="63"/>
      <c r="BL17" s="63"/>
      <c r="BM17" s="63"/>
      <c r="BN17" s="63"/>
      <c r="BO17" s="63"/>
      <c r="BP17" s="63"/>
      <c r="BQ17" s="63"/>
      <c r="BR17" s="63"/>
      <c r="BS17" s="63"/>
      <c r="BT17" s="63"/>
      <c r="BU17" s="63"/>
      <c r="BV17" s="63"/>
      <c r="BW17" s="63"/>
      <c r="BX17" s="63"/>
      <c r="BY17" s="63"/>
      <c r="BZ17" s="63"/>
      <c r="CA17" s="63"/>
      <c r="CB17" s="63"/>
      <c r="CC17" s="63"/>
      <c r="CD17" s="63"/>
      <c r="CE17" s="63"/>
      <c r="CF17" s="63"/>
      <c r="CG17" s="63"/>
      <c r="CH17" s="63"/>
      <c r="CI17" s="63"/>
      <c r="CJ17" s="63"/>
      <c r="CK17" s="63"/>
      <c r="CL17" s="63"/>
      <c r="CM17" s="63"/>
      <c r="CN17" s="63"/>
      <c r="CO17" s="63"/>
      <c r="CP17" s="63"/>
      <c r="CQ17" s="63"/>
      <c r="CR17" s="63"/>
      <c r="CS17" s="63"/>
      <c r="CT17" s="63"/>
      <c r="CU17" s="63"/>
      <c r="CV17" s="63"/>
      <c r="CW17" s="63"/>
      <c r="CX17" s="63"/>
      <c r="CY17" s="63"/>
      <c r="CZ17" s="63"/>
      <c r="DA17" s="63"/>
      <c r="DB17" s="63"/>
      <c r="DC17" s="63"/>
      <c r="DD17" s="63"/>
      <c r="DE17" s="63"/>
      <c r="DF17" s="63"/>
      <c r="DG17" s="63"/>
      <c r="DH17" s="63"/>
      <c r="DI17" s="63"/>
      <c r="DJ17" s="63"/>
      <c r="DK17" s="63"/>
      <c r="DL17" s="63"/>
      <c r="DM17" s="63"/>
      <c r="DN17" s="63"/>
      <c r="DO17" s="63"/>
      <c r="DP17" s="63"/>
      <c r="DQ17" s="63"/>
      <c r="DR17" s="63"/>
      <c r="DS17" s="63"/>
      <c r="DT17" s="63"/>
      <c r="DU17" s="63"/>
      <c r="DV17" s="63"/>
      <c r="DW17" s="63"/>
      <c r="DX17" s="63"/>
      <c r="DY17" s="63"/>
      <c r="DZ17" s="63"/>
      <c r="EA17" s="63"/>
      <c r="EB17" s="63"/>
      <c r="EC17" s="63"/>
      <c r="ED17" s="63"/>
      <c r="EE17" s="63"/>
      <c r="EF17" s="63"/>
      <c r="EG17" s="63"/>
      <c r="EH17" s="63"/>
      <c r="EI17" s="63"/>
      <c r="EJ17" s="63"/>
      <c r="EK17" s="63"/>
      <c r="EL17" s="63"/>
      <c r="EM17" s="63"/>
      <c r="EN17" s="63"/>
      <c r="EO17" s="63"/>
      <c r="EP17" s="63"/>
      <c r="EQ17" s="63"/>
      <c r="ER17" s="63"/>
      <c r="ES17" s="63"/>
      <c r="ET17" s="63"/>
      <c r="EU17" s="63"/>
      <c r="EV17" s="63"/>
      <c r="EW17" s="63"/>
      <c r="EX17" s="63"/>
      <c r="EY17" s="63"/>
      <c r="EZ17" s="63"/>
      <c r="FA17" s="63"/>
      <c r="FB17" s="63"/>
      <c r="FC17" s="63"/>
      <c r="FD17" s="63"/>
      <c r="FE17" s="63"/>
      <c r="FF17" s="63"/>
      <c r="FG17" s="63"/>
      <c r="FH17" s="63"/>
      <c r="FI17" s="63"/>
      <c r="FJ17" s="63"/>
      <c r="FK17" s="63"/>
      <c r="FL17" s="63"/>
      <c r="FM17" s="63"/>
      <c r="FN17" s="63"/>
      <c r="FO17" s="63"/>
      <c r="FP17" s="63"/>
      <c r="FQ17" s="63"/>
      <c r="FR17" s="63"/>
      <c r="FS17" s="63"/>
      <c r="FT17" s="63"/>
      <c r="FU17" s="63"/>
      <c r="FV17" s="63"/>
      <c r="FW17" s="63"/>
      <c r="FX17" s="63"/>
      <c r="FY17" s="63"/>
      <c r="FZ17" s="63"/>
      <c r="GA17" s="63"/>
      <c r="GB17" s="63"/>
      <c r="GC17" s="63"/>
      <c r="GD17" s="63"/>
      <c r="GE17" s="63"/>
      <c r="GF17" s="63"/>
      <c r="GG17" s="63"/>
      <c r="GH17" s="63"/>
      <c r="GI17" s="63"/>
      <c r="GJ17" s="63"/>
      <c r="GK17" s="63"/>
      <c r="GL17" s="63"/>
      <c r="GM17" s="63"/>
      <c r="GN17" s="63"/>
      <c r="GO17" s="63"/>
      <c r="GP17" s="63"/>
      <c r="GQ17" s="63"/>
      <c r="GR17" s="63"/>
      <c r="GS17" s="63"/>
      <c r="GT17" s="63"/>
      <c r="GU17" s="63"/>
      <c r="GV17" s="63"/>
      <c r="GW17" s="63"/>
      <c r="GX17" s="63"/>
      <c r="GY17" s="63"/>
      <c r="GZ17" s="63"/>
      <c r="HA17" s="63"/>
      <c r="HB17" s="63"/>
      <c r="HC17" s="63"/>
      <c r="HD17" s="63"/>
      <c r="HE17" s="63"/>
      <c r="HF17" s="63"/>
      <c r="HG17" s="63"/>
      <c r="HH17" s="63"/>
      <c r="HI17" s="63"/>
      <c r="HJ17" s="63"/>
      <c r="HK17" s="63"/>
      <c r="HL17" s="63"/>
      <c r="HM17" s="63"/>
      <c r="HN17" s="63"/>
      <c r="HO17" s="63"/>
      <c r="HP17" s="63"/>
      <c r="HQ17" s="63"/>
      <c r="HR17" s="63"/>
      <c r="HS17" s="63"/>
      <c r="HT17" s="63"/>
      <c r="HU17" s="63"/>
      <c r="HV17" s="63"/>
      <c r="HW17" s="63"/>
      <c r="HX17" s="63"/>
      <c r="HY17" s="63"/>
      <c r="HZ17" s="63"/>
      <c r="IA17" s="63"/>
      <c r="IB17" s="63"/>
      <c r="IC17" s="63"/>
      <c r="ID17" s="63"/>
      <c r="IE17" s="63"/>
      <c r="IF17" s="63"/>
      <c r="IG17" s="63"/>
      <c r="IH17" s="63"/>
      <c r="II17" s="63"/>
      <c r="IJ17" s="63"/>
      <c r="IK17" s="63"/>
      <c r="IL17" s="63"/>
      <c r="IM17" s="63"/>
      <c r="IN17" s="63"/>
      <c r="IO17" s="63"/>
      <c r="IP17" s="63"/>
      <c r="IQ17" s="63"/>
      <c r="IR17" s="63"/>
      <c r="IS17" s="63"/>
      <c r="IT17" s="63"/>
      <c r="IU17" s="63"/>
      <c r="IV17" s="63"/>
      <c r="IW17" s="63"/>
      <c r="IX17" s="63"/>
      <c r="IY17" s="63"/>
      <c r="IZ17" s="63"/>
      <c r="JA17" s="63"/>
      <c r="JB17" s="63"/>
      <c r="JC17" s="63"/>
      <c r="JD17" s="63"/>
      <c r="JE17" s="63"/>
      <c r="JF17" s="63"/>
      <c r="JG17" s="63"/>
      <c r="JH17" s="63"/>
      <c r="JI17" s="63"/>
      <c r="JJ17" s="63"/>
      <c r="JK17" s="63"/>
      <c r="JL17" s="63"/>
      <c r="JM17" s="63"/>
      <c r="JN17" s="63"/>
      <c r="JO17" s="63"/>
      <c r="JP17" s="63"/>
      <c r="JQ17" s="63"/>
      <c r="JR17" s="63"/>
      <c r="JS17" s="63"/>
      <c r="JT17" s="63"/>
      <c r="JU17" s="63"/>
      <c r="JV17" s="63"/>
      <c r="JW17" s="63"/>
      <c r="JX17" s="63"/>
      <c r="JY17" s="63"/>
      <c r="JZ17" s="63"/>
      <c r="KA17" s="63"/>
      <c r="KB17" s="63"/>
      <c r="KC17" s="63"/>
      <c r="KD17" s="63"/>
      <c r="KE17" s="63"/>
      <c r="KF17" s="63"/>
      <c r="KG17" s="63"/>
      <c r="KH17" s="63"/>
      <c r="KI17" s="63"/>
      <c r="KJ17" s="63"/>
      <c r="KK17" s="63"/>
      <c r="KL17" s="63"/>
      <c r="KM17" s="63"/>
      <c r="KN17" s="63"/>
      <c r="KO17" s="63"/>
      <c r="KP17" s="63"/>
      <c r="KQ17" s="63"/>
      <c r="KR17" s="63"/>
      <c r="KS17" s="63"/>
      <c r="KT17" s="63"/>
      <c r="KU17" s="63"/>
      <c r="KV17" s="63"/>
      <c r="KW17" s="63"/>
      <c r="KX17" s="63"/>
      <c r="KY17" s="63"/>
      <c r="KZ17" s="63"/>
      <c r="LA17" s="63"/>
      <c r="LB17" s="63"/>
      <c r="LC17" s="63"/>
      <c r="LD17" s="63"/>
      <c r="LE17" s="63"/>
      <c r="LF17" s="63"/>
      <c r="LG17" s="63"/>
      <c r="LH17" s="63"/>
      <c r="LI17" s="63"/>
      <c r="LJ17" s="63"/>
      <c r="LK17" s="63"/>
      <c r="LL17" s="63"/>
      <c r="LM17" s="63"/>
      <c r="LN17" s="63"/>
      <c r="LO17" s="63"/>
      <c r="LP17" s="63"/>
      <c r="LQ17" s="63"/>
      <c r="LR17" s="63"/>
      <c r="LS17" s="63"/>
      <c r="LT17" s="63"/>
      <c r="LU17" s="63"/>
      <c r="LV17" s="63"/>
      <c r="LW17" s="63"/>
      <c r="LX17" s="63"/>
      <c r="LY17" s="63"/>
      <c r="LZ17" s="63"/>
      <c r="MA17" s="63"/>
      <c r="MB17" s="63"/>
      <c r="MC17" s="63"/>
      <c r="MD17" s="63"/>
      <c r="ME17" s="63"/>
      <c r="MF17" s="63"/>
      <c r="MG17" s="63"/>
      <c r="MH17" s="63"/>
      <c r="MI17" s="63"/>
      <c r="MJ17" s="63"/>
      <c r="MK17" s="63"/>
      <c r="ML17" s="63"/>
      <c r="MM17" s="63"/>
      <c r="MN17" s="63"/>
      <c r="MO17" s="63"/>
      <c r="MP17" s="63"/>
      <c r="MQ17" s="63"/>
      <c r="MR17" s="63"/>
      <c r="MS17" s="63"/>
      <c r="MT17" s="63"/>
      <c r="MU17" s="63"/>
      <c r="MV17" s="63"/>
      <c r="MW17" s="63"/>
      <c r="MX17" s="63"/>
      <c r="MY17" s="63"/>
      <c r="MZ17" s="63"/>
      <c r="NA17" s="63"/>
      <c r="NB17" s="63"/>
      <c r="NC17" s="63"/>
      <c r="ND17" s="63"/>
    </row>
    <row r="18" spans="1:368" s="58" customFormat="1" x14ac:dyDescent="0.35">
      <c r="A18" s="65" t="s">
        <v>1</v>
      </c>
      <c r="D18" s="62"/>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c r="BB18" s="63"/>
      <c r="BC18" s="63"/>
      <c r="BD18" s="63"/>
      <c r="BE18" s="63"/>
      <c r="BF18" s="63"/>
      <c r="BG18" s="63"/>
      <c r="BH18" s="63"/>
      <c r="BI18" s="63"/>
      <c r="BJ18" s="63"/>
      <c r="BK18" s="63"/>
      <c r="BL18" s="63"/>
      <c r="BM18" s="63"/>
      <c r="BN18" s="63"/>
      <c r="BO18" s="63"/>
      <c r="BP18" s="63"/>
      <c r="BQ18" s="63"/>
      <c r="BR18" s="63"/>
      <c r="BS18" s="63"/>
      <c r="BT18" s="63"/>
      <c r="BU18" s="63"/>
      <c r="BV18" s="63"/>
      <c r="BW18" s="63"/>
      <c r="BX18" s="63"/>
      <c r="BY18" s="63"/>
      <c r="BZ18" s="63"/>
      <c r="CA18" s="63"/>
      <c r="CB18" s="63"/>
      <c r="CC18" s="63"/>
      <c r="CD18" s="63"/>
      <c r="CE18" s="63"/>
      <c r="CF18" s="63"/>
      <c r="CG18" s="63"/>
      <c r="CH18" s="63"/>
      <c r="CI18" s="63"/>
      <c r="CJ18" s="63"/>
      <c r="CK18" s="63"/>
      <c r="CL18" s="63"/>
      <c r="CM18" s="63"/>
      <c r="CN18" s="63"/>
      <c r="CO18" s="63"/>
      <c r="CP18" s="63"/>
      <c r="CQ18" s="63"/>
      <c r="CR18" s="63"/>
      <c r="CS18" s="63"/>
      <c r="CT18" s="63"/>
      <c r="CU18" s="63"/>
      <c r="CV18" s="63"/>
      <c r="CW18" s="63"/>
      <c r="CX18" s="63"/>
      <c r="CY18" s="63"/>
      <c r="CZ18" s="63"/>
      <c r="DA18" s="63"/>
      <c r="DB18" s="63"/>
      <c r="DC18" s="63"/>
      <c r="DD18" s="63"/>
      <c r="DE18" s="63"/>
      <c r="DF18" s="63"/>
      <c r="DG18" s="63"/>
      <c r="DH18" s="63"/>
      <c r="DI18" s="63"/>
      <c r="DJ18" s="63"/>
      <c r="DK18" s="63"/>
      <c r="DL18" s="63"/>
      <c r="DM18" s="63"/>
      <c r="DN18" s="63"/>
      <c r="DO18" s="63"/>
      <c r="DP18" s="63"/>
      <c r="DQ18" s="63"/>
      <c r="DR18" s="63"/>
      <c r="DS18" s="63"/>
      <c r="DT18" s="63"/>
      <c r="DU18" s="63"/>
      <c r="DV18" s="63"/>
      <c r="DW18" s="63"/>
      <c r="DX18" s="63"/>
      <c r="DY18" s="63"/>
      <c r="DZ18" s="63"/>
      <c r="EA18" s="63"/>
      <c r="EB18" s="63"/>
      <c r="EC18" s="63"/>
      <c r="ED18" s="63"/>
      <c r="EE18" s="63"/>
      <c r="EF18" s="63"/>
      <c r="EG18" s="63"/>
      <c r="EH18" s="63"/>
      <c r="EI18" s="63"/>
      <c r="EJ18" s="63"/>
      <c r="EK18" s="63"/>
      <c r="EL18" s="63"/>
      <c r="EM18" s="63"/>
      <c r="EN18" s="63"/>
      <c r="EO18" s="63"/>
      <c r="EP18" s="63"/>
      <c r="EQ18" s="63"/>
      <c r="ER18" s="63"/>
      <c r="ES18" s="63"/>
      <c r="ET18" s="63"/>
      <c r="EU18" s="63"/>
      <c r="EV18" s="63"/>
      <c r="EW18" s="63"/>
      <c r="EX18" s="63"/>
      <c r="EY18" s="63"/>
      <c r="EZ18" s="63"/>
      <c r="FA18" s="63"/>
      <c r="FB18" s="63"/>
      <c r="FC18" s="63"/>
      <c r="FD18" s="63"/>
      <c r="FE18" s="63"/>
      <c r="FF18" s="63"/>
      <c r="FG18" s="63"/>
      <c r="FH18" s="63"/>
      <c r="FI18" s="63"/>
      <c r="FJ18" s="63"/>
      <c r="FK18" s="63"/>
      <c r="FL18" s="63"/>
      <c r="FM18" s="63"/>
      <c r="FN18" s="63"/>
      <c r="FO18" s="63"/>
      <c r="FP18" s="63"/>
      <c r="FQ18" s="63"/>
      <c r="FR18" s="63"/>
      <c r="FS18" s="63"/>
      <c r="FT18" s="63"/>
      <c r="FU18" s="63"/>
      <c r="FV18" s="63"/>
      <c r="FW18" s="63"/>
      <c r="FX18" s="63"/>
      <c r="FY18" s="63"/>
      <c r="FZ18" s="63"/>
      <c r="GA18" s="63"/>
      <c r="GB18" s="63"/>
      <c r="GC18" s="63"/>
      <c r="GD18" s="63"/>
      <c r="GE18" s="63"/>
      <c r="GF18" s="63"/>
      <c r="GG18" s="63"/>
      <c r="GH18" s="63"/>
      <c r="GI18" s="63"/>
      <c r="GJ18" s="63"/>
      <c r="GK18" s="63"/>
      <c r="GL18" s="63"/>
      <c r="GM18" s="63"/>
      <c r="GN18" s="63"/>
      <c r="GO18" s="63"/>
      <c r="GP18" s="63"/>
      <c r="GQ18" s="63"/>
      <c r="GR18" s="63"/>
      <c r="GS18" s="63"/>
      <c r="GT18" s="63"/>
      <c r="GU18" s="63"/>
      <c r="GV18" s="63"/>
      <c r="GW18" s="63"/>
      <c r="GX18" s="63"/>
      <c r="GY18" s="63"/>
      <c r="GZ18" s="63"/>
      <c r="HA18" s="63"/>
      <c r="HB18" s="63"/>
      <c r="HC18" s="63"/>
      <c r="HD18" s="63"/>
      <c r="HE18" s="63"/>
      <c r="HF18" s="63"/>
      <c r="HG18" s="63"/>
      <c r="HH18" s="63"/>
      <c r="HI18" s="63"/>
      <c r="HJ18" s="63"/>
      <c r="HK18" s="63"/>
      <c r="HL18" s="63"/>
      <c r="HM18" s="63"/>
      <c r="HN18" s="63"/>
      <c r="HO18" s="63"/>
      <c r="HP18" s="63"/>
      <c r="HQ18" s="63"/>
      <c r="HR18" s="63"/>
      <c r="HS18" s="63"/>
      <c r="HT18" s="63"/>
      <c r="HU18" s="63"/>
      <c r="HV18" s="63"/>
      <c r="HW18" s="63"/>
      <c r="HX18" s="63"/>
      <c r="HY18" s="63"/>
      <c r="HZ18" s="63"/>
      <c r="IA18" s="63"/>
      <c r="IB18" s="63"/>
      <c r="IC18" s="63"/>
      <c r="ID18" s="63"/>
      <c r="IE18" s="63"/>
      <c r="IF18" s="63"/>
      <c r="IG18" s="63"/>
      <c r="IH18" s="63"/>
      <c r="II18" s="63"/>
      <c r="IJ18" s="63"/>
      <c r="IK18" s="63"/>
      <c r="IL18" s="63"/>
      <c r="IM18" s="63"/>
      <c r="IN18" s="63"/>
      <c r="IO18" s="63"/>
      <c r="IP18" s="63"/>
      <c r="IQ18" s="63"/>
      <c r="IR18" s="63"/>
      <c r="IS18" s="63"/>
      <c r="IT18" s="63"/>
      <c r="IU18" s="63"/>
      <c r="IV18" s="63"/>
      <c r="IW18" s="63"/>
      <c r="IX18" s="63"/>
      <c r="IY18" s="63"/>
      <c r="IZ18" s="63"/>
      <c r="JA18" s="63"/>
      <c r="JB18" s="63"/>
      <c r="JC18" s="63"/>
      <c r="JD18" s="63"/>
      <c r="JE18" s="63"/>
      <c r="JF18" s="63"/>
      <c r="JG18" s="63"/>
      <c r="JH18" s="63"/>
      <c r="JI18" s="63"/>
      <c r="JJ18" s="63"/>
      <c r="JK18" s="63"/>
      <c r="JL18" s="63"/>
      <c r="JM18" s="63"/>
      <c r="JN18" s="63"/>
      <c r="JO18" s="63"/>
      <c r="JP18" s="63"/>
      <c r="JQ18" s="63"/>
      <c r="JR18" s="63"/>
      <c r="JS18" s="63"/>
      <c r="JT18" s="63"/>
      <c r="JU18" s="63"/>
      <c r="JV18" s="63"/>
      <c r="JW18" s="63"/>
      <c r="JX18" s="63"/>
      <c r="JY18" s="63"/>
      <c r="JZ18" s="63"/>
      <c r="KA18" s="63"/>
      <c r="KB18" s="63"/>
      <c r="KC18" s="63"/>
      <c r="KD18" s="63"/>
      <c r="KE18" s="63"/>
      <c r="KF18" s="63"/>
      <c r="KG18" s="63"/>
      <c r="KH18" s="63"/>
      <c r="KI18" s="63"/>
      <c r="KJ18" s="63"/>
      <c r="KK18" s="63"/>
      <c r="KL18" s="63"/>
      <c r="KM18" s="63"/>
      <c r="KN18" s="63"/>
      <c r="KO18" s="63"/>
      <c r="KP18" s="63"/>
      <c r="KQ18" s="63"/>
      <c r="KR18" s="63"/>
      <c r="KS18" s="63"/>
      <c r="KT18" s="63"/>
      <c r="KU18" s="63"/>
      <c r="KV18" s="63"/>
      <c r="KW18" s="63"/>
      <c r="KX18" s="63"/>
      <c r="KY18" s="63"/>
      <c r="KZ18" s="63"/>
      <c r="LA18" s="63"/>
      <c r="LB18" s="63"/>
      <c r="LC18" s="63"/>
      <c r="LD18" s="63"/>
      <c r="LE18" s="63"/>
      <c r="LF18" s="63"/>
      <c r="LG18" s="63"/>
      <c r="LH18" s="63"/>
      <c r="LI18" s="63"/>
      <c r="LJ18" s="63"/>
      <c r="LK18" s="63"/>
      <c r="LL18" s="63"/>
      <c r="LM18" s="63"/>
      <c r="LN18" s="63"/>
      <c r="LO18" s="63"/>
      <c r="LP18" s="63"/>
      <c r="LQ18" s="63"/>
      <c r="LR18" s="63"/>
      <c r="LS18" s="63"/>
      <c r="LT18" s="63"/>
      <c r="LU18" s="63"/>
      <c r="LV18" s="63"/>
      <c r="LW18" s="63"/>
      <c r="LX18" s="63"/>
      <c r="LY18" s="63"/>
      <c r="LZ18" s="63"/>
      <c r="MA18" s="63"/>
      <c r="MB18" s="63"/>
      <c r="MC18" s="63"/>
      <c r="MD18" s="63"/>
      <c r="ME18" s="63"/>
      <c r="MF18" s="63"/>
      <c r="MG18" s="63"/>
      <c r="MH18" s="63"/>
      <c r="MI18" s="63"/>
      <c r="MJ18" s="63"/>
      <c r="MK18" s="63"/>
      <c r="ML18" s="63"/>
      <c r="MM18" s="63"/>
      <c r="MN18" s="63"/>
      <c r="MO18" s="63"/>
      <c r="MP18" s="63"/>
      <c r="MQ18" s="63"/>
      <c r="MR18" s="63"/>
      <c r="MS18" s="63"/>
      <c r="MT18" s="63"/>
      <c r="MU18" s="63"/>
      <c r="MV18" s="63"/>
      <c r="MW18" s="63"/>
      <c r="MX18" s="63"/>
      <c r="MY18" s="63"/>
      <c r="MZ18" s="63"/>
      <c r="NA18" s="63"/>
      <c r="NB18" s="63"/>
      <c r="NC18" s="63"/>
      <c r="ND18" s="63"/>
    </row>
    <row r="19" spans="1:368" s="58" customFormat="1" x14ac:dyDescent="0.35">
      <c r="A19" s="65" t="s">
        <v>2</v>
      </c>
      <c r="D19" s="62"/>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c r="BB19" s="63"/>
      <c r="BC19" s="63"/>
      <c r="BD19" s="63"/>
      <c r="BE19" s="63"/>
      <c r="BF19" s="63"/>
      <c r="BG19" s="63"/>
      <c r="BH19" s="63"/>
      <c r="BI19" s="63"/>
      <c r="BJ19" s="63"/>
      <c r="BK19" s="63"/>
      <c r="BL19" s="63"/>
      <c r="BM19" s="63"/>
      <c r="BN19" s="63"/>
      <c r="BO19" s="63"/>
      <c r="BP19" s="63"/>
      <c r="BQ19" s="63"/>
      <c r="BR19" s="63"/>
      <c r="BS19" s="63"/>
      <c r="BT19" s="63"/>
      <c r="BU19" s="63"/>
      <c r="BV19" s="63"/>
      <c r="BW19" s="63"/>
      <c r="BX19" s="63"/>
      <c r="BY19" s="63"/>
      <c r="BZ19" s="63"/>
      <c r="CA19" s="63"/>
      <c r="CB19" s="63"/>
      <c r="CC19" s="63"/>
      <c r="CD19" s="63"/>
      <c r="CE19" s="63"/>
      <c r="CF19" s="63"/>
      <c r="CG19" s="63"/>
      <c r="CH19" s="63"/>
      <c r="CI19" s="63"/>
      <c r="CJ19" s="63"/>
      <c r="CK19" s="63"/>
      <c r="CL19" s="63"/>
      <c r="CM19" s="63"/>
      <c r="CN19" s="63"/>
      <c r="CO19" s="63"/>
      <c r="CP19" s="63"/>
      <c r="CQ19" s="63"/>
      <c r="CR19" s="63"/>
      <c r="CS19" s="63"/>
      <c r="CT19" s="63"/>
      <c r="CU19" s="63"/>
      <c r="CV19" s="63"/>
      <c r="CW19" s="63"/>
      <c r="CX19" s="63"/>
      <c r="CY19" s="63"/>
      <c r="CZ19" s="63"/>
      <c r="DA19" s="63"/>
      <c r="DB19" s="63"/>
      <c r="DC19" s="63"/>
      <c r="DD19" s="63"/>
      <c r="DE19" s="63"/>
      <c r="DF19" s="63"/>
      <c r="DG19" s="63"/>
      <c r="DH19" s="63"/>
      <c r="DI19" s="63"/>
      <c r="DJ19" s="63"/>
      <c r="DK19" s="63"/>
      <c r="DL19" s="63"/>
      <c r="DM19" s="63"/>
      <c r="DN19" s="63"/>
      <c r="DO19" s="63"/>
      <c r="DP19" s="63"/>
      <c r="DQ19" s="63"/>
      <c r="DR19" s="63"/>
      <c r="DS19" s="63"/>
      <c r="DT19" s="63"/>
      <c r="DU19" s="63"/>
      <c r="DV19" s="63"/>
      <c r="DW19" s="63"/>
      <c r="DX19" s="63"/>
      <c r="DY19" s="63"/>
      <c r="DZ19" s="63"/>
      <c r="EA19" s="63"/>
      <c r="EB19" s="63"/>
      <c r="EC19" s="63"/>
      <c r="ED19" s="63"/>
      <c r="EE19" s="63"/>
      <c r="EF19" s="63"/>
      <c r="EG19" s="63"/>
      <c r="EH19" s="63"/>
      <c r="EI19" s="63"/>
      <c r="EJ19" s="63"/>
      <c r="EK19" s="63"/>
      <c r="EL19" s="63"/>
      <c r="EM19" s="63"/>
      <c r="EN19" s="63"/>
      <c r="EO19" s="63"/>
      <c r="EP19" s="63"/>
      <c r="EQ19" s="63"/>
      <c r="ER19" s="63"/>
      <c r="ES19" s="63"/>
      <c r="ET19" s="63"/>
      <c r="EU19" s="63"/>
      <c r="EV19" s="63"/>
      <c r="EW19" s="63"/>
      <c r="EX19" s="63"/>
      <c r="EY19" s="63"/>
      <c r="EZ19" s="63"/>
      <c r="FA19" s="63"/>
      <c r="FB19" s="63"/>
      <c r="FC19" s="63"/>
      <c r="FD19" s="63"/>
      <c r="FE19" s="63"/>
      <c r="FF19" s="63"/>
      <c r="FG19" s="63"/>
      <c r="FH19" s="63"/>
      <c r="FI19" s="63"/>
      <c r="FJ19" s="63"/>
      <c r="FK19" s="63"/>
      <c r="FL19" s="63"/>
      <c r="FM19" s="63"/>
      <c r="FN19" s="63"/>
      <c r="FO19" s="63"/>
      <c r="FP19" s="63"/>
      <c r="FQ19" s="63"/>
      <c r="FR19" s="63"/>
      <c r="FS19" s="63"/>
      <c r="FT19" s="63"/>
      <c r="FU19" s="63"/>
      <c r="FV19" s="63"/>
      <c r="FW19" s="63"/>
      <c r="FX19" s="63"/>
      <c r="FY19" s="63"/>
      <c r="FZ19" s="63"/>
      <c r="GA19" s="63"/>
      <c r="GB19" s="63"/>
      <c r="GC19" s="63"/>
      <c r="GD19" s="63"/>
      <c r="GE19" s="63"/>
      <c r="GF19" s="63"/>
      <c r="GG19" s="63"/>
      <c r="GH19" s="63"/>
      <c r="GI19" s="63"/>
      <c r="GJ19" s="63"/>
      <c r="GK19" s="63"/>
      <c r="GL19" s="63"/>
      <c r="GM19" s="63"/>
      <c r="GN19" s="63"/>
      <c r="GO19" s="63"/>
      <c r="GP19" s="63"/>
      <c r="GQ19" s="63"/>
      <c r="GR19" s="63"/>
      <c r="GS19" s="63"/>
      <c r="GT19" s="63"/>
      <c r="GU19" s="63"/>
      <c r="GV19" s="63"/>
      <c r="GW19" s="63"/>
      <c r="GX19" s="63"/>
      <c r="GY19" s="63"/>
      <c r="GZ19" s="63"/>
      <c r="HA19" s="63"/>
      <c r="HB19" s="63"/>
      <c r="HC19" s="63"/>
      <c r="HD19" s="63"/>
      <c r="HE19" s="63"/>
      <c r="HF19" s="63"/>
      <c r="HG19" s="63"/>
      <c r="HH19" s="63"/>
      <c r="HI19" s="63"/>
      <c r="HJ19" s="63"/>
      <c r="HK19" s="63"/>
      <c r="HL19" s="63"/>
      <c r="HM19" s="63"/>
      <c r="HN19" s="63"/>
      <c r="HO19" s="63"/>
      <c r="HP19" s="63"/>
      <c r="HQ19" s="63"/>
      <c r="HR19" s="63"/>
      <c r="HS19" s="63"/>
      <c r="HT19" s="63"/>
      <c r="HU19" s="63"/>
      <c r="HV19" s="63"/>
      <c r="HW19" s="63"/>
      <c r="HX19" s="63"/>
      <c r="HY19" s="63"/>
      <c r="HZ19" s="63"/>
      <c r="IA19" s="63"/>
      <c r="IB19" s="63"/>
      <c r="IC19" s="63"/>
      <c r="ID19" s="63"/>
      <c r="IE19" s="63"/>
      <c r="IF19" s="63"/>
      <c r="IG19" s="63"/>
      <c r="IH19" s="63"/>
      <c r="II19" s="63"/>
      <c r="IJ19" s="63"/>
      <c r="IK19" s="63"/>
      <c r="IL19" s="63"/>
      <c r="IM19" s="63"/>
      <c r="IN19" s="63"/>
      <c r="IO19" s="63"/>
      <c r="IP19" s="63"/>
      <c r="IQ19" s="63"/>
      <c r="IR19" s="63"/>
      <c r="IS19" s="63"/>
      <c r="IT19" s="63"/>
      <c r="IU19" s="63"/>
      <c r="IV19" s="63"/>
      <c r="IW19" s="63"/>
      <c r="IX19" s="63"/>
      <c r="IY19" s="63"/>
      <c r="IZ19" s="63"/>
      <c r="JA19" s="63"/>
      <c r="JB19" s="63"/>
      <c r="JC19" s="63"/>
      <c r="JD19" s="63"/>
      <c r="JE19" s="63"/>
      <c r="JF19" s="63"/>
      <c r="JG19" s="63"/>
      <c r="JH19" s="63"/>
      <c r="JI19" s="63"/>
      <c r="JJ19" s="63"/>
      <c r="JK19" s="63"/>
      <c r="JL19" s="63"/>
      <c r="JM19" s="63"/>
      <c r="JN19" s="63"/>
      <c r="JO19" s="63"/>
      <c r="JP19" s="63"/>
      <c r="JQ19" s="63"/>
      <c r="JR19" s="63"/>
      <c r="JS19" s="63"/>
      <c r="JT19" s="63"/>
      <c r="JU19" s="63"/>
      <c r="JV19" s="63"/>
      <c r="JW19" s="63"/>
      <c r="JX19" s="63"/>
      <c r="JY19" s="63"/>
      <c r="JZ19" s="63"/>
      <c r="KA19" s="63"/>
      <c r="KB19" s="63"/>
      <c r="KC19" s="63"/>
      <c r="KD19" s="63"/>
      <c r="KE19" s="63"/>
      <c r="KF19" s="63"/>
      <c r="KG19" s="63"/>
      <c r="KH19" s="63"/>
      <c r="KI19" s="63"/>
      <c r="KJ19" s="63"/>
      <c r="KK19" s="63"/>
      <c r="KL19" s="63"/>
      <c r="KM19" s="63"/>
      <c r="KN19" s="63"/>
      <c r="KO19" s="63"/>
      <c r="KP19" s="63"/>
      <c r="KQ19" s="63"/>
      <c r="KR19" s="63"/>
      <c r="KS19" s="63"/>
      <c r="KT19" s="63"/>
      <c r="KU19" s="63"/>
      <c r="KV19" s="63"/>
      <c r="KW19" s="63"/>
      <c r="KX19" s="63"/>
      <c r="KY19" s="63"/>
      <c r="KZ19" s="63"/>
      <c r="LA19" s="63"/>
      <c r="LB19" s="63"/>
      <c r="LC19" s="63"/>
      <c r="LD19" s="63"/>
      <c r="LE19" s="63"/>
      <c r="LF19" s="63"/>
      <c r="LG19" s="63"/>
      <c r="LH19" s="63"/>
      <c r="LI19" s="63"/>
      <c r="LJ19" s="63"/>
      <c r="LK19" s="63"/>
      <c r="LL19" s="63"/>
      <c r="LM19" s="63"/>
      <c r="LN19" s="63"/>
      <c r="LO19" s="63"/>
      <c r="LP19" s="63"/>
      <c r="LQ19" s="63"/>
      <c r="LR19" s="63"/>
      <c r="LS19" s="63"/>
      <c r="LT19" s="63"/>
      <c r="LU19" s="63"/>
      <c r="LV19" s="63"/>
      <c r="LW19" s="63"/>
      <c r="LX19" s="63"/>
      <c r="LY19" s="63"/>
      <c r="LZ19" s="63"/>
      <c r="MA19" s="63"/>
      <c r="MB19" s="63"/>
      <c r="MC19" s="63"/>
      <c r="MD19" s="63"/>
      <c r="ME19" s="63"/>
      <c r="MF19" s="63"/>
      <c r="MG19" s="63"/>
      <c r="MH19" s="63"/>
      <c r="MI19" s="63"/>
      <c r="MJ19" s="63"/>
      <c r="MK19" s="63"/>
      <c r="ML19" s="63"/>
      <c r="MM19" s="63"/>
      <c r="MN19" s="63"/>
      <c r="MO19" s="63"/>
      <c r="MP19" s="63"/>
      <c r="MQ19" s="63"/>
      <c r="MR19" s="63"/>
      <c r="MS19" s="63"/>
      <c r="MT19" s="63"/>
      <c r="MU19" s="63"/>
      <c r="MV19" s="63"/>
      <c r="MW19" s="63"/>
      <c r="MX19" s="63"/>
      <c r="MY19" s="63"/>
      <c r="MZ19" s="63"/>
      <c r="NA19" s="63"/>
      <c r="NB19" s="63"/>
      <c r="NC19" s="63"/>
      <c r="ND19" s="63"/>
    </row>
    <row r="20" spans="1:368" s="58" customFormat="1" x14ac:dyDescent="0.35">
      <c r="A20" s="66" t="s">
        <v>15</v>
      </c>
      <c r="D20" s="62"/>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c r="BB20" s="63"/>
      <c r="BC20" s="63"/>
      <c r="BD20" s="63"/>
      <c r="BE20" s="63"/>
      <c r="BF20" s="63"/>
      <c r="BG20" s="63"/>
      <c r="BH20" s="63"/>
      <c r="BI20" s="63"/>
      <c r="BJ20" s="63"/>
      <c r="BK20" s="63"/>
      <c r="BL20" s="63"/>
      <c r="BM20" s="63"/>
      <c r="BN20" s="63"/>
      <c r="BO20" s="63"/>
      <c r="BP20" s="63"/>
      <c r="BQ20" s="63"/>
      <c r="BR20" s="63"/>
      <c r="BS20" s="63"/>
      <c r="BT20" s="63"/>
      <c r="BU20" s="63"/>
      <c r="BV20" s="63"/>
      <c r="BW20" s="63"/>
      <c r="BX20" s="63"/>
      <c r="BY20" s="63"/>
      <c r="BZ20" s="63"/>
      <c r="CA20" s="63"/>
      <c r="CB20" s="63"/>
      <c r="CC20" s="63"/>
      <c r="CD20" s="63"/>
      <c r="CE20" s="63"/>
      <c r="CF20" s="63"/>
      <c r="CG20" s="63"/>
      <c r="CH20" s="63"/>
      <c r="CI20" s="63"/>
      <c r="CJ20" s="63"/>
      <c r="CK20" s="63"/>
      <c r="CL20" s="63"/>
      <c r="CM20" s="63"/>
      <c r="CN20" s="63"/>
      <c r="CO20" s="63"/>
      <c r="CP20" s="63"/>
      <c r="CQ20" s="63"/>
      <c r="CR20" s="63"/>
      <c r="CS20" s="63"/>
      <c r="CT20" s="63"/>
      <c r="CU20" s="63"/>
      <c r="CV20" s="63"/>
      <c r="CW20" s="63"/>
      <c r="CX20" s="63"/>
      <c r="CY20" s="63"/>
      <c r="CZ20" s="63"/>
      <c r="DA20" s="63"/>
      <c r="DB20" s="63"/>
      <c r="DC20" s="63"/>
      <c r="DD20" s="63"/>
      <c r="DE20" s="63"/>
      <c r="DF20" s="63"/>
      <c r="DG20" s="63"/>
      <c r="DH20" s="63"/>
      <c r="DI20" s="63"/>
      <c r="DJ20" s="63"/>
      <c r="DK20" s="63"/>
      <c r="DL20" s="63"/>
      <c r="DM20" s="63"/>
      <c r="DN20" s="63"/>
      <c r="DO20" s="63"/>
      <c r="DP20" s="63"/>
      <c r="DQ20" s="63"/>
      <c r="DR20" s="63"/>
      <c r="DS20" s="63"/>
      <c r="DT20" s="63"/>
      <c r="DU20" s="63"/>
      <c r="DV20" s="63"/>
      <c r="DW20" s="63"/>
      <c r="DX20" s="63"/>
      <c r="DY20" s="63"/>
      <c r="DZ20" s="63"/>
      <c r="EA20" s="63"/>
      <c r="EB20" s="63"/>
      <c r="EC20" s="63"/>
      <c r="ED20" s="63"/>
      <c r="EE20" s="63"/>
      <c r="EF20" s="63"/>
      <c r="EG20" s="63"/>
      <c r="EH20" s="63"/>
      <c r="EI20" s="63"/>
      <c r="EJ20" s="63"/>
      <c r="EK20" s="63"/>
      <c r="EL20" s="63"/>
      <c r="EM20" s="63"/>
      <c r="EN20" s="63"/>
      <c r="EO20" s="63"/>
      <c r="EP20" s="63"/>
      <c r="EQ20" s="63"/>
      <c r="ER20" s="63"/>
      <c r="ES20" s="63"/>
      <c r="ET20" s="63"/>
      <c r="EU20" s="63"/>
      <c r="EV20" s="63"/>
      <c r="EW20" s="63"/>
      <c r="EX20" s="63"/>
      <c r="EY20" s="63"/>
      <c r="EZ20" s="63"/>
      <c r="FA20" s="63"/>
      <c r="FB20" s="63"/>
      <c r="FC20" s="63"/>
      <c r="FD20" s="63"/>
      <c r="FE20" s="63"/>
      <c r="FF20" s="63"/>
      <c r="FG20" s="63"/>
      <c r="FH20" s="63"/>
      <c r="FI20" s="63"/>
      <c r="FJ20" s="63"/>
      <c r="FK20" s="63"/>
      <c r="FL20" s="63"/>
      <c r="FM20" s="63"/>
      <c r="FN20" s="63"/>
      <c r="FO20" s="63"/>
      <c r="FP20" s="63"/>
      <c r="FQ20" s="63"/>
      <c r="FR20" s="63"/>
      <c r="FS20" s="63"/>
      <c r="FT20" s="63"/>
      <c r="FU20" s="63"/>
      <c r="FV20" s="63"/>
      <c r="FW20" s="63"/>
      <c r="FX20" s="63"/>
      <c r="FY20" s="63"/>
      <c r="FZ20" s="63"/>
      <c r="GA20" s="63"/>
      <c r="GB20" s="63"/>
      <c r="GC20" s="63"/>
      <c r="GD20" s="63"/>
      <c r="GE20" s="63"/>
      <c r="GF20" s="63"/>
      <c r="GG20" s="63"/>
      <c r="GH20" s="63"/>
      <c r="GI20" s="63"/>
      <c r="GJ20" s="63"/>
      <c r="GK20" s="63"/>
      <c r="GL20" s="63"/>
      <c r="GM20" s="63"/>
      <c r="GN20" s="63"/>
      <c r="GO20" s="63"/>
      <c r="GP20" s="63"/>
      <c r="GQ20" s="63"/>
      <c r="GR20" s="63"/>
      <c r="GS20" s="63"/>
      <c r="GT20" s="63"/>
      <c r="GU20" s="63"/>
      <c r="GV20" s="63"/>
      <c r="GW20" s="63"/>
      <c r="GX20" s="63"/>
      <c r="GY20" s="63"/>
      <c r="GZ20" s="63"/>
      <c r="HA20" s="63"/>
      <c r="HB20" s="63"/>
      <c r="HC20" s="63"/>
      <c r="HD20" s="63"/>
      <c r="HE20" s="63"/>
      <c r="HF20" s="63"/>
      <c r="HG20" s="63"/>
      <c r="HH20" s="63"/>
      <c r="HI20" s="63"/>
      <c r="HJ20" s="63"/>
      <c r="HK20" s="63"/>
      <c r="HL20" s="63"/>
      <c r="HM20" s="63"/>
      <c r="HN20" s="63"/>
      <c r="HO20" s="63"/>
      <c r="HP20" s="63"/>
      <c r="HQ20" s="63"/>
      <c r="HR20" s="63"/>
      <c r="HS20" s="63"/>
      <c r="HT20" s="63"/>
      <c r="HU20" s="63"/>
      <c r="HV20" s="63"/>
      <c r="HW20" s="63"/>
      <c r="HX20" s="63"/>
      <c r="HY20" s="63"/>
      <c r="HZ20" s="63"/>
      <c r="IA20" s="63"/>
      <c r="IB20" s="63"/>
      <c r="IC20" s="63"/>
      <c r="ID20" s="63"/>
      <c r="IE20" s="63"/>
      <c r="IF20" s="63"/>
      <c r="IG20" s="63"/>
      <c r="IH20" s="63"/>
      <c r="II20" s="63"/>
      <c r="IJ20" s="63"/>
      <c r="IK20" s="63"/>
      <c r="IL20" s="63"/>
      <c r="IM20" s="63"/>
      <c r="IN20" s="63"/>
      <c r="IO20" s="63"/>
      <c r="IP20" s="63"/>
      <c r="IQ20" s="63"/>
      <c r="IR20" s="63"/>
      <c r="IS20" s="63"/>
      <c r="IT20" s="63"/>
      <c r="IU20" s="63"/>
      <c r="IV20" s="63"/>
      <c r="IW20" s="63"/>
      <c r="IX20" s="63"/>
      <c r="IY20" s="63"/>
      <c r="IZ20" s="63"/>
      <c r="JA20" s="63"/>
      <c r="JB20" s="63"/>
      <c r="JC20" s="63"/>
      <c r="JD20" s="63"/>
      <c r="JE20" s="63"/>
      <c r="JF20" s="63"/>
      <c r="JG20" s="63"/>
      <c r="JH20" s="63"/>
      <c r="JI20" s="63"/>
      <c r="JJ20" s="63"/>
      <c r="JK20" s="63"/>
      <c r="JL20" s="63"/>
      <c r="JM20" s="63"/>
      <c r="JN20" s="63"/>
      <c r="JO20" s="63"/>
      <c r="JP20" s="63"/>
      <c r="JQ20" s="63"/>
      <c r="JR20" s="63"/>
      <c r="JS20" s="63"/>
      <c r="JT20" s="63"/>
      <c r="JU20" s="63"/>
      <c r="JV20" s="63"/>
      <c r="JW20" s="63"/>
      <c r="JX20" s="63"/>
      <c r="JY20" s="63"/>
      <c r="JZ20" s="63"/>
      <c r="KA20" s="63"/>
      <c r="KB20" s="63"/>
      <c r="KC20" s="63"/>
      <c r="KD20" s="63"/>
      <c r="KE20" s="63"/>
      <c r="KF20" s="63"/>
      <c r="KG20" s="63"/>
      <c r="KH20" s="63"/>
      <c r="KI20" s="63"/>
      <c r="KJ20" s="63"/>
      <c r="KK20" s="63"/>
      <c r="KL20" s="63"/>
      <c r="KM20" s="63"/>
      <c r="KN20" s="63"/>
      <c r="KO20" s="63"/>
      <c r="KP20" s="63"/>
      <c r="KQ20" s="63"/>
      <c r="KR20" s="63"/>
      <c r="KS20" s="63"/>
      <c r="KT20" s="63"/>
      <c r="KU20" s="63"/>
      <c r="KV20" s="63"/>
      <c r="KW20" s="63"/>
      <c r="KX20" s="63"/>
      <c r="KY20" s="63"/>
      <c r="KZ20" s="63"/>
      <c r="LA20" s="63"/>
      <c r="LB20" s="63"/>
      <c r="LC20" s="63"/>
      <c r="LD20" s="63"/>
      <c r="LE20" s="63"/>
      <c r="LF20" s="63"/>
      <c r="LG20" s="63"/>
      <c r="LH20" s="63"/>
      <c r="LI20" s="63"/>
      <c r="LJ20" s="63"/>
      <c r="LK20" s="63"/>
      <c r="LL20" s="63"/>
      <c r="LM20" s="63"/>
      <c r="LN20" s="63"/>
      <c r="LO20" s="63"/>
      <c r="LP20" s="63"/>
      <c r="LQ20" s="63"/>
      <c r="LR20" s="63"/>
      <c r="LS20" s="63"/>
      <c r="LT20" s="63"/>
      <c r="LU20" s="63"/>
      <c r="LV20" s="63"/>
      <c r="LW20" s="63"/>
      <c r="LX20" s="63"/>
      <c r="LY20" s="63"/>
      <c r="LZ20" s="63"/>
      <c r="MA20" s="63"/>
      <c r="MB20" s="63"/>
      <c r="MC20" s="63"/>
      <c r="MD20" s="63"/>
      <c r="ME20" s="63"/>
      <c r="MF20" s="63"/>
      <c r="MG20" s="63"/>
      <c r="MH20" s="63"/>
      <c r="MI20" s="63"/>
      <c r="MJ20" s="63"/>
      <c r="MK20" s="63"/>
      <c r="ML20" s="63"/>
      <c r="MM20" s="63"/>
      <c r="MN20" s="63"/>
      <c r="MO20" s="63"/>
      <c r="MP20" s="63"/>
      <c r="MQ20" s="63"/>
      <c r="MR20" s="63"/>
      <c r="MS20" s="63"/>
      <c r="MT20" s="63"/>
      <c r="MU20" s="63"/>
      <c r="MV20" s="63"/>
      <c r="MW20" s="63"/>
      <c r="MX20" s="63"/>
      <c r="MY20" s="63"/>
      <c r="MZ20" s="63"/>
      <c r="NA20" s="63"/>
      <c r="NB20" s="63"/>
      <c r="NC20" s="63"/>
      <c r="ND20" s="63"/>
    </row>
    <row r="21" spans="1:368" s="58" customFormat="1" x14ac:dyDescent="0.35">
      <c r="A21" s="66" t="s">
        <v>16</v>
      </c>
      <c r="D21" s="62"/>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c r="BB21" s="63"/>
      <c r="BC21" s="63"/>
      <c r="BD21" s="63"/>
      <c r="BE21" s="63"/>
      <c r="BF21" s="63"/>
      <c r="BG21" s="63"/>
      <c r="BH21" s="63"/>
      <c r="BI21" s="63"/>
      <c r="BJ21" s="63"/>
      <c r="BK21" s="63"/>
      <c r="BL21" s="63"/>
      <c r="BM21" s="63"/>
      <c r="BN21" s="63"/>
      <c r="BO21" s="63"/>
      <c r="BP21" s="63"/>
      <c r="BQ21" s="63"/>
      <c r="BR21" s="63"/>
      <c r="BS21" s="63"/>
      <c r="BT21" s="63"/>
      <c r="BU21" s="63"/>
      <c r="BV21" s="63"/>
      <c r="BW21" s="63"/>
      <c r="BX21" s="63"/>
      <c r="BY21" s="63"/>
      <c r="BZ21" s="63"/>
      <c r="CA21" s="63"/>
      <c r="CB21" s="63"/>
      <c r="CC21" s="63"/>
      <c r="CD21" s="63"/>
      <c r="CE21" s="63"/>
      <c r="CF21" s="63"/>
      <c r="CG21" s="63"/>
      <c r="CH21" s="63"/>
      <c r="CI21" s="63"/>
      <c r="CJ21" s="63"/>
      <c r="CK21" s="63"/>
      <c r="CL21" s="63"/>
      <c r="CM21" s="63"/>
      <c r="CN21" s="63"/>
      <c r="CO21" s="63"/>
      <c r="CP21" s="63"/>
      <c r="CQ21" s="63"/>
      <c r="CR21" s="63"/>
      <c r="CS21" s="63"/>
      <c r="CT21" s="63"/>
      <c r="CU21" s="63"/>
      <c r="CV21" s="63"/>
      <c r="CW21" s="63"/>
      <c r="CX21" s="63"/>
      <c r="CY21" s="63"/>
      <c r="CZ21" s="63"/>
      <c r="DA21" s="63"/>
      <c r="DB21" s="63"/>
      <c r="DC21" s="63"/>
      <c r="DD21" s="63"/>
      <c r="DE21" s="63"/>
      <c r="DF21" s="63"/>
      <c r="DG21" s="63"/>
      <c r="DH21" s="63"/>
      <c r="DI21" s="63"/>
      <c r="DJ21" s="63"/>
      <c r="DK21" s="63"/>
      <c r="DL21" s="63"/>
      <c r="DM21" s="63"/>
      <c r="DN21" s="63"/>
      <c r="DO21" s="63"/>
      <c r="DP21" s="63"/>
      <c r="DQ21" s="63"/>
      <c r="DR21" s="63"/>
      <c r="DS21" s="63"/>
      <c r="DT21" s="63"/>
      <c r="DU21" s="63"/>
      <c r="DV21" s="63"/>
      <c r="DW21" s="63"/>
      <c r="DX21" s="63"/>
      <c r="DY21" s="63"/>
      <c r="DZ21" s="63"/>
      <c r="EA21" s="63"/>
      <c r="EB21" s="63"/>
      <c r="EC21" s="63"/>
      <c r="ED21" s="63"/>
      <c r="EE21" s="63"/>
      <c r="EF21" s="63"/>
      <c r="EG21" s="63"/>
      <c r="EH21" s="63"/>
      <c r="EI21" s="63"/>
      <c r="EJ21" s="63"/>
      <c r="EK21" s="63"/>
      <c r="EL21" s="63"/>
      <c r="EM21" s="63"/>
      <c r="EN21" s="63"/>
      <c r="EO21" s="63"/>
      <c r="EP21" s="63"/>
      <c r="EQ21" s="63"/>
      <c r="ER21" s="63"/>
      <c r="ES21" s="63"/>
      <c r="ET21" s="63"/>
      <c r="EU21" s="63"/>
      <c r="EV21" s="63"/>
      <c r="EW21" s="63"/>
      <c r="EX21" s="63"/>
      <c r="EY21" s="63"/>
      <c r="EZ21" s="63"/>
      <c r="FA21" s="63"/>
      <c r="FB21" s="63"/>
      <c r="FC21" s="63"/>
      <c r="FD21" s="63"/>
      <c r="FE21" s="63"/>
      <c r="FF21" s="63"/>
      <c r="FG21" s="63"/>
      <c r="FH21" s="63"/>
      <c r="FI21" s="63"/>
      <c r="FJ21" s="63"/>
      <c r="FK21" s="63"/>
      <c r="FL21" s="63"/>
      <c r="FM21" s="63"/>
      <c r="FN21" s="63"/>
      <c r="FO21" s="63"/>
      <c r="FP21" s="63"/>
      <c r="FQ21" s="63"/>
      <c r="FR21" s="63"/>
      <c r="FS21" s="63"/>
      <c r="FT21" s="63"/>
      <c r="FU21" s="63"/>
      <c r="FV21" s="63"/>
      <c r="FW21" s="63"/>
      <c r="FX21" s="63"/>
      <c r="FY21" s="63"/>
      <c r="FZ21" s="63"/>
      <c r="GA21" s="63"/>
      <c r="GB21" s="63"/>
      <c r="GC21" s="63"/>
      <c r="GD21" s="63"/>
      <c r="GE21" s="63"/>
      <c r="GF21" s="63"/>
      <c r="GG21" s="63"/>
      <c r="GH21" s="63"/>
      <c r="GI21" s="63"/>
      <c r="GJ21" s="63"/>
      <c r="GK21" s="63"/>
      <c r="GL21" s="63"/>
      <c r="GM21" s="63"/>
      <c r="GN21" s="63"/>
      <c r="GO21" s="63"/>
      <c r="GP21" s="63"/>
      <c r="GQ21" s="63"/>
      <c r="GR21" s="63"/>
      <c r="GS21" s="63"/>
      <c r="GT21" s="63"/>
      <c r="GU21" s="63"/>
      <c r="GV21" s="63"/>
      <c r="GW21" s="63"/>
      <c r="GX21" s="63"/>
      <c r="GY21" s="63"/>
      <c r="GZ21" s="63"/>
      <c r="HA21" s="63"/>
      <c r="HB21" s="63"/>
      <c r="HC21" s="63"/>
      <c r="HD21" s="63"/>
      <c r="HE21" s="63"/>
      <c r="HF21" s="63"/>
      <c r="HG21" s="63"/>
      <c r="HH21" s="63"/>
      <c r="HI21" s="63"/>
      <c r="HJ21" s="63"/>
      <c r="HK21" s="63"/>
      <c r="HL21" s="63"/>
      <c r="HM21" s="63"/>
      <c r="HN21" s="63"/>
      <c r="HO21" s="63"/>
      <c r="HP21" s="63"/>
      <c r="HQ21" s="63"/>
      <c r="HR21" s="63"/>
      <c r="HS21" s="63"/>
      <c r="HT21" s="63"/>
      <c r="HU21" s="63"/>
      <c r="HV21" s="63"/>
      <c r="HW21" s="63"/>
      <c r="HX21" s="63"/>
      <c r="HY21" s="63"/>
      <c r="HZ21" s="63"/>
      <c r="IA21" s="63"/>
      <c r="IB21" s="63"/>
      <c r="IC21" s="63"/>
      <c r="ID21" s="63"/>
      <c r="IE21" s="63"/>
      <c r="IF21" s="63"/>
      <c r="IG21" s="63"/>
      <c r="IH21" s="63"/>
      <c r="II21" s="63"/>
      <c r="IJ21" s="63"/>
      <c r="IK21" s="63"/>
      <c r="IL21" s="63"/>
      <c r="IM21" s="63"/>
      <c r="IN21" s="63"/>
      <c r="IO21" s="63"/>
      <c r="IP21" s="63"/>
      <c r="IQ21" s="63"/>
      <c r="IR21" s="63"/>
      <c r="IS21" s="63"/>
      <c r="IT21" s="63"/>
      <c r="IU21" s="63"/>
      <c r="IV21" s="63"/>
      <c r="IW21" s="63"/>
      <c r="IX21" s="63"/>
      <c r="IY21" s="63"/>
      <c r="IZ21" s="63"/>
      <c r="JA21" s="63"/>
      <c r="JB21" s="63"/>
      <c r="JC21" s="63"/>
      <c r="JD21" s="63"/>
      <c r="JE21" s="63"/>
      <c r="JF21" s="63"/>
      <c r="JG21" s="63"/>
      <c r="JH21" s="63"/>
      <c r="JI21" s="63"/>
      <c r="JJ21" s="63"/>
      <c r="JK21" s="63"/>
      <c r="JL21" s="63"/>
      <c r="JM21" s="63"/>
      <c r="JN21" s="63"/>
      <c r="JO21" s="63"/>
      <c r="JP21" s="63"/>
      <c r="JQ21" s="63"/>
      <c r="JR21" s="63"/>
      <c r="JS21" s="63"/>
      <c r="JT21" s="63"/>
      <c r="JU21" s="63"/>
      <c r="JV21" s="63"/>
      <c r="JW21" s="63"/>
      <c r="JX21" s="63"/>
      <c r="JY21" s="63"/>
      <c r="JZ21" s="63"/>
      <c r="KA21" s="63"/>
      <c r="KB21" s="63"/>
      <c r="KC21" s="63"/>
      <c r="KD21" s="63"/>
      <c r="KE21" s="63"/>
      <c r="KF21" s="63"/>
      <c r="KG21" s="63"/>
      <c r="KH21" s="63"/>
      <c r="KI21" s="63"/>
      <c r="KJ21" s="63"/>
      <c r="KK21" s="63"/>
      <c r="KL21" s="63"/>
      <c r="KM21" s="63"/>
      <c r="KN21" s="63"/>
      <c r="KO21" s="63"/>
      <c r="KP21" s="63"/>
      <c r="KQ21" s="63"/>
      <c r="KR21" s="63"/>
      <c r="KS21" s="63"/>
      <c r="KT21" s="63"/>
      <c r="KU21" s="63"/>
      <c r="KV21" s="63"/>
      <c r="KW21" s="63"/>
      <c r="KX21" s="63"/>
      <c r="KY21" s="63"/>
      <c r="KZ21" s="63"/>
      <c r="LA21" s="63"/>
      <c r="LB21" s="63"/>
      <c r="LC21" s="63"/>
      <c r="LD21" s="63"/>
      <c r="LE21" s="63"/>
      <c r="LF21" s="63"/>
      <c r="LG21" s="63"/>
      <c r="LH21" s="63"/>
      <c r="LI21" s="63"/>
      <c r="LJ21" s="63"/>
      <c r="LK21" s="63"/>
      <c r="LL21" s="63"/>
      <c r="LM21" s="63"/>
      <c r="LN21" s="63"/>
      <c r="LO21" s="63"/>
      <c r="LP21" s="63"/>
      <c r="LQ21" s="63"/>
      <c r="LR21" s="63"/>
      <c r="LS21" s="63"/>
      <c r="LT21" s="63"/>
      <c r="LU21" s="63"/>
      <c r="LV21" s="63"/>
      <c r="LW21" s="63"/>
      <c r="LX21" s="63"/>
      <c r="LY21" s="63"/>
      <c r="LZ21" s="63"/>
      <c r="MA21" s="63"/>
      <c r="MB21" s="63"/>
      <c r="MC21" s="63"/>
      <c r="MD21" s="63"/>
      <c r="ME21" s="63"/>
      <c r="MF21" s="63"/>
      <c r="MG21" s="63"/>
      <c r="MH21" s="63"/>
      <c r="MI21" s="63"/>
      <c r="MJ21" s="63"/>
      <c r="MK21" s="63"/>
      <c r="ML21" s="63"/>
      <c r="MM21" s="63"/>
      <c r="MN21" s="63"/>
      <c r="MO21" s="63"/>
      <c r="MP21" s="63"/>
      <c r="MQ21" s="63"/>
      <c r="MR21" s="63"/>
      <c r="MS21" s="63"/>
      <c r="MT21" s="63"/>
      <c r="MU21" s="63"/>
      <c r="MV21" s="63"/>
      <c r="MW21" s="63"/>
      <c r="MX21" s="63"/>
      <c r="MY21" s="63"/>
      <c r="MZ21" s="63"/>
      <c r="NA21" s="63"/>
      <c r="NB21" s="63"/>
      <c r="NC21" s="63"/>
      <c r="ND21" s="63"/>
    </row>
    <row r="22" spans="1:368" s="58" customFormat="1" x14ac:dyDescent="0.35">
      <c r="A22" s="66" t="s">
        <v>17</v>
      </c>
      <c r="D22" s="62"/>
      <c r="E22" s="63"/>
      <c r="F22" s="63"/>
      <c r="G22" s="63"/>
      <c r="H22" s="63"/>
      <c r="I22" s="63"/>
      <c r="J22" s="63"/>
      <c r="K22" s="63"/>
      <c r="L22" s="63"/>
      <c r="M22" s="63"/>
      <c r="N22" s="63"/>
      <c r="O22" s="63"/>
      <c r="P22" s="63"/>
      <c r="Q22" s="63"/>
      <c r="R22" s="63"/>
      <c r="S22" s="63"/>
      <c r="T22" s="63"/>
      <c r="U22" s="63"/>
      <c r="V22" s="63"/>
      <c r="W22" s="63"/>
      <c r="X22" s="63"/>
      <c r="Y22" s="63"/>
      <c r="Z22" s="63"/>
      <c r="AA22" s="63"/>
      <c r="AB22" s="63"/>
      <c r="AC22" s="63"/>
      <c r="AD22" s="63"/>
      <c r="AE22" s="63"/>
      <c r="AF22" s="63"/>
      <c r="AG22" s="63"/>
      <c r="AH22" s="63"/>
      <c r="AI22" s="63"/>
      <c r="AJ22" s="63"/>
      <c r="AK22" s="63"/>
      <c r="AL22" s="63"/>
      <c r="AM22" s="63"/>
      <c r="AN22" s="63"/>
      <c r="AO22" s="63"/>
      <c r="AP22" s="63"/>
      <c r="AQ22" s="63"/>
      <c r="AR22" s="63"/>
      <c r="AS22" s="63"/>
      <c r="AT22" s="63"/>
      <c r="AU22" s="63"/>
      <c r="AV22" s="63"/>
      <c r="AW22" s="63"/>
      <c r="AX22" s="63"/>
      <c r="AY22" s="63"/>
      <c r="AZ22" s="63"/>
      <c r="BA22" s="63"/>
      <c r="BB22" s="63"/>
      <c r="BC22" s="63"/>
      <c r="BD22" s="63"/>
      <c r="BE22" s="63"/>
      <c r="BF22" s="63"/>
      <c r="BG22" s="63"/>
      <c r="BH22" s="63"/>
      <c r="BI22" s="63"/>
      <c r="BJ22" s="63"/>
      <c r="BK22" s="63"/>
      <c r="BL22" s="63"/>
      <c r="BM22" s="63"/>
      <c r="BN22" s="63"/>
      <c r="BO22" s="63"/>
      <c r="BP22" s="63"/>
      <c r="BQ22" s="63"/>
      <c r="BR22" s="63"/>
      <c r="BS22" s="63"/>
      <c r="BT22" s="63"/>
      <c r="BU22" s="63"/>
      <c r="BV22" s="63"/>
      <c r="BW22" s="63"/>
      <c r="BX22" s="63"/>
      <c r="BY22" s="63"/>
      <c r="BZ22" s="63"/>
      <c r="CA22" s="63"/>
      <c r="CB22" s="63"/>
      <c r="CC22" s="63"/>
      <c r="CD22" s="63"/>
      <c r="CE22" s="63"/>
      <c r="CF22" s="63"/>
      <c r="CG22" s="63"/>
      <c r="CH22" s="63"/>
      <c r="CI22" s="63"/>
      <c r="CJ22" s="63"/>
      <c r="CK22" s="63"/>
      <c r="CL22" s="63"/>
      <c r="CM22" s="63"/>
      <c r="CN22" s="63"/>
      <c r="CO22" s="63"/>
      <c r="CP22" s="63"/>
      <c r="CQ22" s="63"/>
      <c r="CR22" s="63"/>
      <c r="CS22" s="63"/>
      <c r="CT22" s="63"/>
      <c r="CU22" s="63"/>
      <c r="CV22" s="63"/>
      <c r="CW22" s="63"/>
      <c r="CX22" s="63"/>
      <c r="CY22" s="63"/>
      <c r="CZ22" s="63"/>
      <c r="DA22" s="63"/>
      <c r="DB22" s="63"/>
      <c r="DC22" s="63"/>
      <c r="DD22" s="63"/>
      <c r="DE22" s="63"/>
      <c r="DF22" s="63"/>
      <c r="DG22" s="63"/>
      <c r="DH22" s="63"/>
      <c r="DI22" s="63"/>
      <c r="DJ22" s="63"/>
      <c r="DK22" s="63"/>
      <c r="DL22" s="63"/>
      <c r="DM22" s="63"/>
      <c r="DN22" s="63"/>
      <c r="DO22" s="63"/>
      <c r="DP22" s="63"/>
      <c r="DQ22" s="63"/>
      <c r="DR22" s="63"/>
      <c r="DS22" s="63"/>
      <c r="DT22" s="63"/>
      <c r="DU22" s="63"/>
      <c r="DV22" s="63"/>
      <c r="DW22" s="63"/>
      <c r="DX22" s="63"/>
      <c r="DY22" s="63"/>
      <c r="DZ22" s="63"/>
      <c r="EA22" s="63"/>
      <c r="EB22" s="63"/>
      <c r="EC22" s="63"/>
      <c r="ED22" s="63"/>
      <c r="EE22" s="63"/>
      <c r="EF22" s="63"/>
      <c r="EG22" s="63"/>
      <c r="EH22" s="63"/>
      <c r="EI22" s="63"/>
      <c r="EJ22" s="63"/>
      <c r="EK22" s="63"/>
      <c r="EL22" s="63"/>
      <c r="EM22" s="63"/>
      <c r="EN22" s="63"/>
      <c r="EO22" s="63"/>
      <c r="EP22" s="63"/>
      <c r="EQ22" s="63"/>
      <c r="ER22" s="63"/>
      <c r="ES22" s="63"/>
      <c r="ET22" s="63"/>
      <c r="EU22" s="63"/>
      <c r="EV22" s="63"/>
      <c r="EW22" s="63"/>
      <c r="EX22" s="63"/>
      <c r="EY22" s="63"/>
      <c r="EZ22" s="63"/>
      <c r="FA22" s="63"/>
      <c r="FB22" s="63"/>
      <c r="FC22" s="63"/>
      <c r="FD22" s="63"/>
      <c r="FE22" s="63"/>
      <c r="FF22" s="63"/>
      <c r="FG22" s="63"/>
      <c r="FH22" s="63"/>
      <c r="FI22" s="63"/>
      <c r="FJ22" s="63"/>
      <c r="FK22" s="63"/>
      <c r="FL22" s="63"/>
      <c r="FM22" s="63"/>
      <c r="FN22" s="63"/>
      <c r="FO22" s="63"/>
      <c r="FP22" s="63"/>
      <c r="FQ22" s="63"/>
      <c r="FR22" s="63"/>
      <c r="FS22" s="63"/>
      <c r="FT22" s="63"/>
      <c r="FU22" s="63"/>
      <c r="FV22" s="63"/>
      <c r="FW22" s="63"/>
      <c r="FX22" s="63"/>
      <c r="FY22" s="63"/>
      <c r="FZ22" s="63"/>
      <c r="GA22" s="63"/>
      <c r="GB22" s="63"/>
      <c r="GC22" s="63"/>
      <c r="GD22" s="63"/>
      <c r="GE22" s="63"/>
      <c r="GF22" s="63"/>
      <c r="GG22" s="63"/>
      <c r="GH22" s="63"/>
      <c r="GI22" s="63"/>
      <c r="GJ22" s="63"/>
      <c r="GK22" s="63"/>
      <c r="GL22" s="63"/>
      <c r="GM22" s="63"/>
      <c r="GN22" s="63"/>
      <c r="GO22" s="63"/>
      <c r="GP22" s="63"/>
      <c r="GQ22" s="63"/>
      <c r="GR22" s="63"/>
      <c r="GS22" s="63"/>
      <c r="GT22" s="63"/>
      <c r="GU22" s="63"/>
      <c r="GV22" s="63"/>
      <c r="GW22" s="63"/>
      <c r="GX22" s="63"/>
      <c r="GY22" s="63"/>
      <c r="GZ22" s="63"/>
      <c r="HA22" s="63"/>
      <c r="HB22" s="63"/>
      <c r="HC22" s="63"/>
      <c r="HD22" s="63"/>
      <c r="HE22" s="63"/>
      <c r="HF22" s="63"/>
      <c r="HG22" s="63"/>
      <c r="HH22" s="63"/>
      <c r="HI22" s="63"/>
      <c r="HJ22" s="63"/>
      <c r="HK22" s="63"/>
      <c r="HL22" s="63"/>
      <c r="HM22" s="63"/>
      <c r="HN22" s="63"/>
      <c r="HO22" s="63"/>
      <c r="HP22" s="63"/>
      <c r="HQ22" s="63"/>
      <c r="HR22" s="63"/>
      <c r="HS22" s="63"/>
      <c r="HT22" s="63"/>
      <c r="HU22" s="63"/>
      <c r="HV22" s="63"/>
      <c r="HW22" s="63"/>
      <c r="HX22" s="63"/>
      <c r="HY22" s="63"/>
      <c r="HZ22" s="63"/>
      <c r="IA22" s="63"/>
      <c r="IB22" s="63"/>
      <c r="IC22" s="63"/>
      <c r="ID22" s="63"/>
      <c r="IE22" s="63"/>
      <c r="IF22" s="63"/>
      <c r="IG22" s="63"/>
      <c r="IH22" s="63"/>
      <c r="II22" s="63"/>
      <c r="IJ22" s="63"/>
      <c r="IK22" s="63"/>
      <c r="IL22" s="63"/>
      <c r="IM22" s="63"/>
      <c r="IN22" s="63"/>
      <c r="IO22" s="63"/>
      <c r="IP22" s="63"/>
      <c r="IQ22" s="63"/>
      <c r="IR22" s="63"/>
      <c r="IS22" s="63"/>
      <c r="IT22" s="63"/>
      <c r="IU22" s="63"/>
      <c r="IV22" s="63"/>
      <c r="IW22" s="63"/>
      <c r="IX22" s="63"/>
      <c r="IY22" s="63"/>
      <c r="IZ22" s="63"/>
      <c r="JA22" s="63"/>
      <c r="JB22" s="63"/>
      <c r="JC22" s="63"/>
      <c r="JD22" s="63"/>
      <c r="JE22" s="63"/>
      <c r="JF22" s="63"/>
      <c r="JG22" s="63"/>
      <c r="JH22" s="63"/>
      <c r="JI22" s="63"/>
      <c r="JJ22" s="63"/>
      <c r="JK22" s="63"/>
      <c r="JL22" s="63"/>
      <c r="JM22" s="63"/>
      <c r="JN22" s="63"/>
      <c r="JO22" s="63"/>
      <c r="JP22" s="63"/>
      <c r="JQ22" s="63"/>
      <c r="JR22" s="63"/>
      <c r="JS22" s="63"/>
      <c r="JT22" s="63"/>
      <c r="JU22" s="63"/>
      <c r="JV22" s="63"/>
      <c r="JW22" s="63"/>
      <c r="JX22" s="63"/>
      <c r="JY22" s="63"/>
      <c r="JZ22" s="63"/>
      <c r="KA22" s="63"/>
      <c r="KB22" s="63"/>
      <c r="KC22" s="63"/>
      <c r="KD22" s="63"/>
      <c r="KE22" s="63"/>
      <c r="KF22" s="63"/>
      <c r="KG22" s="63"/>
      <c r="KH22" s="63"/>
      <c r="KI22" s="63"/>
      <c r="KJ22" s="63"/>
      <c r="KK22" s="63"/>
      <c r="KL22" s="63"/>
      <c r="KM22" s="63"/>
      <c r="KN22" s="63"/>
      <c r="KO22" s="63"/>
      <c r="KP22" s="63"/>
      <c r="KQ22" s="63"/>
      <c r="KR22" s="63"/>
      <c r="KS22" s="63"/>
      <c r="KT22" s="63"/>
      <c r="KU22" s="63"/>
      <c r="KV22" s="63"/>
      <c r="KW22" s="63"/>
      <c r="KX22" s="63"/>
      <c r="KY22" s="63"/>
      <c r="KZ22" s="63"/>
      <c r="LA22" s="63"/>
      <c r="LB22" s="63"/>
      <c r="LC22" s="63"/>
      <c r="LD22" s="63"/>
      <c r="LE22" s="63"/>
      <c r="LF22" s="63"/>
      <c r="LG22" s="63"/>
      <c r="LH22" s="63"/>
      <c r="LI22" s="63"/>
      <c r="LJ22" s="63"/>
      <c r="LK22" s="63"/>
      <c r="LL22" s="63"/>
      <c r="LM22" s="63"/>
      <c r="LN22" s="63"/>
      <c r="LO22" s="63"/>
      <c r="LP22" s="63"/>
      <c r="LQ22" s="63"/>
      <c r="LR22" s="63"/>
      <c r="LS22" s="63"/>
      <c r="LT22" s="63"/>
      <c r="LU22" s="63"/>
      <c r="LV22" s="63"/>
      <c r="LW22" s="63"/>
      <c r="LX22" s="63"/>
      <c r="LY22" s="63"/>
      <c r="LZ22" s="63"/>
      <c r="MA22" s="63"/>
      <c r="MB22" s="63"/>
      <c r="MC22" s="63"/>
      <c r="MD22" s="63"/>
      <c r="ME22" s="63"/>
      <c r="MF22" s="63"/>
      <c r="MG22" s="63"/>
      <c r="MH22" s="63"/>
      <c r="MI22" s="63"/>
      <c r="MJ22" s="63"/>
      <c r="MK22" s="63"/>
      <c r="ML22" s="63"/>
      <c r="MM22" s="63"/>
      <c r="MN22" s="63"/>
      <c r="MO22" s="63"/>
      <c r="MP22" s="63"/>
      <c r="MQ22" s="63"/>
      <c r="MR22" s="63"/>
      <c r="MS22" s="63"/>
      <c r="MT22" s="63"/>
      <c r="MU22" s="63"/>
      <c r="MV22" s="63"/>
      <c r="MW22" s="63"/>
      <c r="MX22" s="63"/>
      <c r="MY22" s="63"/>
      <c r="MZ22" s="63"/>
      <c r="NA22" s="63"/>
      <c r="NB22" s="63"/>
      <c r="NC22" s="63"/>
      <c r="ND22" s="63"/>
    </row>
    <row r="23" spans="1:368" s="58" customFormat="1" x14ac:dyDescent="0.35">
      <c r="A23" s="48"/>
      <c r="D23" s="62"/>
      <c r="E23" s="63">
        <f>SUM(E20:E22)</f>
        <v>0</v>
      </c>
      <c r="F23" s="63">
        <f t="shared" ref="F23:BQ23" si="43">SUM(F20:F22)</f>
        <v>0</v>
      </c>
      <c r="G23" s="63">
        <f t="shared" si="43"/>
        <v>0</v>
      </c>
      <c r="H23" s="63">
        <f t="shared" si="43"/>
        <v>0</v>
      </c>
      <c r="I23" s="63">
        <f t="shared" si="43"/>
        <v>0</v>
      </c>
      <c r="J23" s="63">
        <f t="shared" si="43"/>
        <v>0</v>
      </c>
      <c r="K23" s="63">
        <f t="shared" si="43"/>
        <v>0</v>
      </c>
      <c r="L23" s="63">
        <f t="shared" si="43"/>
        <v>0</v>
      </c>
      <c r="M23" s="63">
        <f t="shared" si="43"/>
        <v>0</v>
      </c>
      <c r="N23" s="63">
        <f t="shared" si="43"/>
        <v>0</v>
      </c>
      <c r="O23" s="63">
        <f t="shared" si="43"/>
        <v>0</v>
      </c>
      <c r="P23" s="63">
        <f t="shared" si="43"/>
        <v>0</v>
      </c>
      <c r="Q23" s="63">
        <f t="shared" si="43"/>
        <v>0</v>
      </c>
      <c r="R23" s="63">
        <f t="shared" si="43"/>
        <v>0</v>
      </c>
      <c r="S23" s="63">
        <f t="shared" si="43"/>
        <v>0</v>
      </c>
      <c r="T23" s="63">
        <f t="shared" si="43"/>
        <v>0</v>
      </c>
      <c r="U23" s="63">
        <f t="shared" si="43"/>
        <v>0</v>
      </c>
      <c r="V23" s="63">
        <f t="shared" si="43"/>
        <v>0</v>
      </c>
      <c r="W23" s="63">
        <f t="shared" si="43"/>
        <v>0</v>
      </c>
      <c r="X23" s="63">
        <f t="shared" si="43"/>
        <v>0</v>
      </c>
      <c r="Y23" s="63">
        <f t="shared" si="43"/>
        <v>0</v>
      </c>
      <c r="Z23" s="63">
        <f t="shared" si="43"/>
        <v>0</v>
      </c>
      <c r="AA23" s="63">
        <f t="shared" si="43"/>
        <v>0</v>
      </c>
      <c r="AB23" s="63">
        <f t="shared" si="43"/>
        <v>0</v>
      </c>
      <c r="AC23" s="63">
        <f t="shared" si="43"/>
        <v>0</v>
      </c>
      <c r="AD23" s="63">
        <f t="shared" si="43"/>
        <v>0</v>
      </c>
      <c r="AE23" s="63">
        <f t="shared" si="43"/>
        <v>0</v>
      </c>
      <c r="AF23" s="63">
        <f t="shared" si="43"/>
        <v>0</v>
      </c>
      <c r="AG23" s="63">
        <f t="shared" si="43"/>
        <v>0</v>
      </c>
      <c r="AH23" s="63">
        <f t="shared" si="43"/>
        <v>0</v>
      </c>
      <c r="AI23" s="63">
        <f t="shared" si="43"/>
        <v>0</v>
      </c>
      <c r="AJ23" s="63">
        <f t="shared" si="43"/>
        <v>0</v>
      </c>
      <c r="AK23" s="63">
        <f t="shared" si="43"/>
        <v>0</v>
      </c>
      <c r="AL23" s="63">
        <f t="shared" si="43"/>
        <v>0</v>
      </c>
      <c r="AM23" s="63">
        <f t="shared" si="43"/>
        <v>0</v>
      </c>
      <c r="AN23" s="63">
        <f t="shared" si="43"/>
        <v>0</v>
      </c>
      <c r="AO23" s="63">
        <f t="shared" si="43"/>
        <v>0</v>
      </c>
      <c r="AP23" s="63">
        <f t="shared" si="43"/>
        <v>0</v>
      </c>
      <c r="AQ23" s="63">
        <f t="shared" si="43"/>
        <v>0</v>
      </c>
      <c r="AR23" s="63">
        <f t="shared" si="43"/>
        <v>0</v>
      </c>
      <c r="AS23" s="63">
        <f t="shared" si="43"/>
        <v>0</v>
      </c>
      <c r="AT23" s="63">
        <f t="shared" si="43"/>
        <v>0</v>
      </c>
      <c r="AU23" s="63">
        <f t="shared" si="43"/>
        <v>0</v>
      </c>
      <c r="AV23" s="63">
        <f t="shared" si="43"/>
        <v>0</v>
      </c>
      <c r="AW23" s="63">
        <f t="shared" si="43"/>
        <v>0</v>
      </c>
      <c r="AX23" s="63">
        <f t="shared" si="43"/>
        <v>0</v>
      </c>
      <c r="AY23" s="63">
        <f t="shared" si="43"/>
        <v>0</v>
      </c>
      <c r="AZ23" s="63">
        <f t="shared" si="43"/>
        <v>0</v>
      </c>
      <c r="BA23" s="63">
        <f t="shared" si="43"/>
        <v>0</v>
      </c>
      <c r="BB23" s="63">
        <f t="shared" si="43"/>
        <v>0</v>
      </c>
      <c r="BC23" s="63">
        <f t="shared" si="43"/>
        <v>0</v>
      </c>
      <c r="BD23" s="63">
        <f t="shared" si="43"/>
        <v>0</v>
      </c>
      <c r="BE23" s="63">
        <f t="shared" si="43"/>
        <v>0</v>
      </c>
      <c r="BF23" s="63">
        <f t="shared" si="43"/>
        <v>0</v>
      </c>
      <c r="BG23" s="63">
        <f t="shared" si="43"/>
        <v>0</v>
      </c>
      <c r="BH23" s="63">
        <f t="shared" si="43"/>
        <v>0</v>
      </c>
      <c r="BI23" s="63">
        <f t="shared" si="43"/>
        <v>0</v>
      </c>
      <c r="BJ23" s="63">
        <f t="shared" si="43"/>
        <v>0</v>
      </c>
      <c r="BK23" s="63">
        <f t="shared" si="43"/>
        <v>0</v>
      </c>
      <c r="BL23" s="63">
        <f t="shared" si="43"/>
        <v>0</v>
      </c>
      <c r="BM23" s="63">
        <f t="shared" si="43"/>
        <v>0</v>
      </c>
      <c r="BN23" s="63">
        <f t="shared" si="43"/>
        <v>0</v>
      </c>
      <c r="BO23" s="63">
        <f t="shared" si="43"/>
        <v>0</v>
      </c>
      <c r="BP23" s="63">
        <f t="shared" si="43"/>
        <v>0</v>
      </c>
      <c r="BQ23" s="63">
        <f t="shared" si="43"/>
        <v>0</v>
      </c>
      <c r="BR23" s="63">
        <f t="shared" ref="BR23:EC23" si="44">SUM(BR20:BR22)</f>
        <v>0</v>
      </c>
      <c r="BS23" s="63">
        <f t="shared" si="44"/>
        <v>0</v>
      </c>
      <c r="BT23" s="63">
        <f t="shared" si="44"/>
        <v>0</v>
      </c>
      <c r="BU23" s="63">
        <f t="shared" si="44"/>
        <v>0</v>
      </c>
      <c r="BV23" s="63">
        <f t="shared" si="44"/>
        <v>0</v>
      </c>
      <c r="BW23" s="63">
        <f t="shared" si="44"/>
        <v>0</v>
      </c>
      <c r="BX23" s="63">
        <f t="shared" si="44"/>
        <v>0</v>
      </c>
      <c r="BY23" s="63">
        <f t="shared" si="44"/>
        <v>0</v>
      </c>
      <c r="BZ23" s="63">
        <f t="shared" si="44"/>
        <v>0</v>
      </c>
      <c r="CA23" s="63">
        <f t="shared" si="44"/>
        <v>0</v>
      </c>
      <c r="CB23" s="63">
        <f t="shared" si="44"/>
        <v>0</v>
      </c>
      <c r="CC23" s="63">
        <f t="shared" si="44"/>
        <v>0</v>
      </c>
      <c r="CD23" s="63">
        <f t="shared" si="44"/>
        <v>0</v>
      </c>
      <c r="CE23" s="63">
        <f t="shared" si="44"/>
        <v>0</v>
      </c>
      <c r="CF23" s="63">
        <f t="shared" si="44"/>
        <v>0</v>
      </c>
      <c r="CG23" s="63">
        <f t="shared" si="44"/>
        <v>0</v>
      </c>
      <c r="CH23" s="63">
        <f t="shared" si="44"/>
        <v>0</v>
      </c>
      <c r="CI23" s="63">
        <f t="shared" si="44"/>
        <v>0</v>
      </c>
      <c r="CJ23" s="63">
        <f t="shared" si="44"/>
        <v>0</v>
      </c>
      <c r="CK23" s="63">
        <f t="shared" si="44"/>
        <v>0</v>
      </c>
      <c r="CL23" s="63">
        <f t="shared" si="44"/>
        <v>0</v>
      </c>
      <c r="CM23" s="63">
        <f t="shared" si="44"/>
        <v>0</v>
      </c>
      <c r="CN23" s="63">
        <f t="shared" si="44"/>
        <v>0</v>
      </c>
      <c r="CO23" s="63">
        <f t="shared" si="44"/>
        <v>0</v>
      </c>
      <c r="CP23" s="63">
        <f t="shared" si="44"/>
        <v>0</v>
      </c>
      <c r="CQ23" s="63">
        <f t="shared" si="44"/>
        <v>0</v>
      </c>
      <c r="CR23" s="63">
        <f t="shared" si="44"/>
        <v>0</v>
      </c>
      <c r="CS23" s="63">
        <f t="shared" si="44"/>
        <v>0</v>
      </c>
      <c r="CT23" s="63">
        <f t="shared" si="44"/>
        <v>0</v>
      </c>
      <c r="CU23" s="63">
        <f t="shared" si="44"/>
        <v>0</v>
      </c>
      <c r="CV23" s="63">
        <f t="shared" si="44"/>
        <v>0</v>
      </c>
      <c r="CW23" s="63">
        <f t="shared" si="44"/>
        <v>0</v>
      </c>
      <c r="CX23" s="63">
        <f t="shared" si="44"/>
        <v>0</v>
      </c>
      <c r="CY23" s="63">
        <f t="shared" si="44"/>
        <v>0</v>
      </c>
      <c r="CZ23" s="63">
        <f t="shared" si="44"/>
        <v>0</v>
      </c>
      <c r="DA23" s="63">
        <f t="shared" si="44"/>
        <v>0</v>
      </c>
      <c r="DB23" s="63">
        <f t="shared" si="44"/>
        <v>0</v>
      </c>
      <c r="DC23" s="63">
        <f t="shared" si="44"/>
        <v>0</v>
      </c>
      <c r="DD23" s="63">
        <f t="shared" si="44"/>
        <v>0</v>
      </c>
      <c r="DE23" s="63">
        <f t="shared" si="44"/>
        <v>0</v>
      </c>
      <c r="DF23" s="63">
        <f t="shared" si="44"/>
        <v>0</v>
      </c>
      <c r="DG23" s="63">
        <f t="shared" si="44"/>
        <v>0</v>
      </c>
      <c r="DH23" s="63">
        <f t="shared" si="44"/>
        <v>0</v>
      </c>
      <c r="DI23" s="63">
        <f t="shared" si="44"/>
        <v>0</v>
      </c>
      <c r="DJ23" s="63">
        <f t="shared" si="44"/>
        <v>0</v>
      </c>
      <c r="DK23" s="63">
        <f t="shared" si="44"/>
        <v>0</v>
      </c>
      <c r="DL23" s="63">
        <f t="shared" si="44"/>
        <v>0</v>
      </c>
      <c r="DM23" s="63">
        <f t="shared" si="44"/>
        <v>0</v>
      </c>
      <c r="DN23" s="63">
        <f t="shared" si="44"/>
        <v>0</v>
      </c>
      <c r="DO23" s="63">
        <f t="shared" si="44"/>
        <v>0</v>
      </c>
      <c r="DP23" s="63">
        <f t="shared" si="44"/>
        <v>0</v>
      </c>
      <c r="DQ23" s="63">
        <f t="shared" si="44"/>
        <v>0</v>
      </c>
      <c r="DR23" s="63">
        <f t="shared" si="44"/>
        <v>0</v>
      </c>
      <c r="DS23" s="63">
        <f t="shared" si="44"/>
        <v>0</v>
      </c>
      <c r="DT23" s="63">
        <f t="shared" si="44"/>
        <v>0</v>
      </c>
      <c r="DU23" s="63">
        <f t="shared" si="44"/>
        <v>0</v>
      </c>
      <c r="DV23" s="63">
        <f t="shared" si="44"/>
        <v>0</v>
      </c>
      <c r="DW23" s="63">
        <f t="shared" si="44"/>
        <v>0</v>
      </c>
      <c r="DX23" s="63">
        <f t="shared" si="44"/>
        <v>0</v>
      </c>
      <c r="DY23" s="63">
        <f t="shared" si="44"/>
        <v>0</v>
      </c>
      <c r="DZ23" s="63">
        <f t="shared" si="44"/>
        <v>0</v>
      </c>
      <c r="EA23" s="63">
        <f t="shared" si="44"/>
        <v>0</v>
      </c>
      <c r="EB23" s="63">
        <f t="shared" si="44"/>
        <v>0</v>
      </c>
      <c r="EC23" s="63">
        <f t="shared" si="44"/>
        <v>0</v>
      </c>
      <c r="ED23" s="63">
        <f t="shared" ref="ED23:GO23" si="45">SUM(ED20:ED22)</f>
        <v>0</v>
      </c>
      <c r="EE23" s="63">
        <f t="shared" si="45"/>
        <v>0</v>
      </c>
      <c r="EF23" s="63">
        <f t="shared" si="45"/>
        <v>0</v>
      </c>
      <c r="EG23" s="63">
        <f t="shared" si="45"/>
        <v>0</v>
      </c>
      <c r="EH23" s="63">
        <f t="shared" si="45"/>
        <v>0</v>
      </c>
      <c r="EI23" s="63">
        <f t="shared" si="45"/>
        <v>0</v>
      </c>
      <c r="EJ23" s="63">
        <f t="shared" si="45"/>
        <v>0</v>
      </c>
      <c r="EK23" s="63">
        <f t="shared" si="45"/>
        <v>0</v>
      </c>
      <c r="EL23" s="63">
        <f t="shared" si="45"/>
        <v>0</v>
      </c>
      <c r="EM23" s="63">
        <f t="shared" si="45"/>
        <v>0</v>
      </c>
      <c r="EN23" s="63">
        <f t="shared" si="45"/>
        <v>0</v>
      </c>
      <c r="EO23" s="63">
        <f t="shared" si="45"/>
        <v>0</v>
      </c>
      <c r="EP23" s="63">
        <f t="shared" si="45"/>
        <v>0</v>
      </c>
      <c r="EQ23" s="63">
        <f t="shared" si="45"/>
        <v>0</v>
      </c>
      <c r="ER23" s="63">
        <f t="shared" si="45"/>
        <v>0</v>
      </c>
      <c r="ES23" s="63">
        <f t="shared" si="45"/>
        <v>0</v>
      </c>
      <c r="ET23" s="63">
        <f t="shared" si="45"/>
        <v>0</v>
      </c>
      <c r="EU23" s="63">
        <f t="shared" si="45"/>
        <v>0</v>
      </c>
      <c r="EV23" s="63">
        <f t="shared" si="45"/>
        <v>0</v>
      </c>
      <c r="EW23" s="63">
        <f t="shared" si="45"/>
        <v>0</v>
      </c>
      <c r="EX23" s="63">
        <f t="shared" si="45"/>
        <v>0</v>
      </c>
      <c r="EY23" s="63">
        <f t="shared" si="45"/>
        <v>0</v>
      </c>
      <c r="EZ23" s="63">
        <f t="shared" si="45"/>
        <v>0</v>
      </c>
      <c r="FA23" s="63">
        <f t="shared" si="45"/>
        <v>0</v>
      </c>
      <c r="FB23" s="63">
        <f t="shared" si="45"/>
        <v>0</v>
      </c>
      <c r="FC23" s="63">
        <f t="shared" si="45"/>
        <v>0</v>
      </c>
      <c r="FD23" s="63">
        <f t="shared" si="45"/>
        <v>0</v>
      </c>
      <c r="FE23" s="63">
        <f t="shared" si="45"/>
        <v>0</v>
      </c>
      <c r="FF23" s="63">
        <f t="shared" si="45"/>
        <v>0</v>
      </c>
      <c r="FG23" s="63">
        <f t="shared" si="45"/>
        <v>0</v>
      </c>
      <c r="FH23" s="63">
        <f t="shared" si="45"/>
        <v>0</v>
      </c>
      <c r="FI23" s="63">
        <f t="shared" si="45"/>
        <v>0</v>
      </c>
      <c r="FJ23" s="63">
        <f t="shared" si="45"/>
        <v>0</v>
      </c>
      <c r="FK23" s="63">
        <f t="shared" si="45"/>
        <v>0</v>
      </c>
      <c r="FL23" s="63">
        <f t="shared" si="45"/>
        <v>0</v>
      </c>
      <c r="FM23" s="63">
        <f t="shared" si="45"/>
        <v>0</v>
      </c>
      <c r="FN23" s="63">
        <f t="shared" si="45"/>
        <v>0</v>
      </c>
      <c r="FO23" s="63">
        <f t="shared" si="45"/>
        <v>0</v>
      </c>
      <c r="FP23" s="63">
        <f t="shared" si="45"/>
        <v>0</v>
      </c>
      <c r="FQ23" s="63">
        <f t="shared" si="45"/>
        <v>0</v>
      </c>
      <c r="FR23" s="63">
        <f t="shared" si="45"/>
        <v>0</v>
      </c>
      <c r="FS23" s="63">
        <f t="shared" si="45"/>
        <v>0</v>
      </c>
      <c r="FT23" s="63">
        <f t="shared" si="45"/>
        <v>0</v>
      </c>
      <c r="FU23" s="63">
        <f t="shared" si="45"/>
        <v>0</v>
      </c>
      <c r="FV23" s="63">
        <f t="shared" si="45"/>
        <v>0</v>
      </c>
      <c r="FW23" s="63">
        <f t="shared" si="45"/>
        <v>0</v>
      </c>
      <c r="FX23" s="63">
        <f t="shared" si="45"/>
        <v>0</v>
      </c>
      <c r="FY23" s="63">
        <f t="shared" si="45"/>
        <v>0</v>
      </c>
      <c r="FZ23" s="63">
        <f t="shared" si="45"/>
        <v>0</v>
      </c>
      <c r="GA23" s="63">
        <f t="shared" si="45"/>
        <v>0</v>
      </c>
      <c r="GB23" s="63">
        <f t="shared" si="45"/>
        <v>0</v>
      </c>
      <c r="GC23" s="63">
        <f t="shared" si="45"/>
        <v>0</v>
      </c>
      <c r="GD23" s="63">
        <f t="shared" si="45"/>
        <v>0</v>
      </c>
      <c r="GE23" s="63">
        <f t="shared" si="45"/>
        <v>0</v>
      </c>
      <c r="GF23" s="63">
        <f t="shared" si="45"/>
        <v>0</v>
      </c>
      <c r="GG23" s="63">
        <f t="shared" si="45"/>
        <v>0</v>
      </c>
      <c r="GH23" s="63">
        <f t="shared" si="45"/>
        <v>0</v>
      </c>
      <c r="GI23" s="63">
        <f t="shared" si="45"/>
        <v>0</v>
      </c>
      <c r="GJ23" s="63">
        <f t="shared" si="45"/>
        <v>0</v>
      </c>
      <c r="GK23" s="63">
        <f t="shared" si="45"/>
        <v>0</v>
      </c>
      <c r="GL23" s="63">
        <f t="shared" si="45"/>
        <v>0</v>
      </c>
      <c r="GM23" s="63">
        <f t="shared" si="45"/>
        <v>0</v>
      </c>
      <c r="GN23" s="63">
        <f t="shared" si="45"/>
        <v>0</v>
      </c>
      <c r="GO23" s="63">
        <f t="shared" si="45"/>
        <v>0</v>
      </c>
      <c r="GP23" s="63">
        <f t="shared" ref="GP23:JA23" si="46">SUM(GP20:GP22)</f>
        <v>0</v>
      </c>
      <c r="GQ23" s="63">
        <f t="shared" si="46"/>
        <v>0</v>
      </c>
      <c r="GR23" s="63">
        <f t="shared" si="46"/>
        <v>0</v>
      </c>
      <c r="GS23" s="63">
        <f t="shared" si="46"/>
        <v>0</v>
      </c>
      <c r="GT23" s="63">
        <f t="shared" si="46"/>
        <v>0</v>
      </c>
      <c r="GU23" s="63">
        <f t="shared" si="46"/>
        <v>0</v>
      </c>
      <c r="GV23" s="63">
        <f t="shared" si="46"/>
        <v>0</v>
      </c>
      <c r="GW23" s="63">
        <f t="shared" si="46"/>
        <v>0</v>
      </c>
      <c r="GX23" s="63">
        <f t="shared" si="46"/>
        <v>0</v>
      </c>
      <c r="GY23" s="63">
        <f t="shared" si="46"/>
        <v>0</v>
      </c>
      <c r="GZ23" s="63">
        <f t="shared" si="46"/>
        <v>0</v>
      </c>
      <c r="HA23" s="63">
        <f t="shared" si="46"/>
        <v>0</v>
      </c>
      <c r="HB23" s="63">
        <f t="shared" si="46"/>
        <v>0</v>
      </c>
      <c r="HC23" s="63">
        <f t="shared" si="46"/>
        <v>0</v>
      </c>
      <c r="HD23" s="63">
        <f t="shared" si="46"/>
        <v>0</v>
      </c>
      <c r="HE23" s="63">
        <f t="shared" si="46"/>
        <v>0</v>
      </c>
      <c r="HF23" s="63">
        <f t="shared" si="46"/>
        <v>0</v>
      </c>
      <c r="HG23" s="63">
        <f t="shared" si="46"/>
        <v>0</v>
      </c>
      <c r="HH23" s="63">
        <f t="shared" si="46"/>
        <v>0</v>
      </c>
      <c r="HI23" s="63">
        <f t="shared" si="46"/>
        <v>0</v>
      </c>
      <c r="HJ23" s="63">
        <f t="shared" si="46"/>
        <v>0</v>
      </c>
      <c r="HK23" s="63">
        <f t="shared" si="46"/>
        <v>0</v>
      </c>
      <c r="HL23" s="63">
        <f t="shared" si="46"/>
        <v>0</v>
      </c>
      <c r="HM23" s="63">
        <f t="shared" si="46"/>
        <v>0</v>
      </c>
      <c r="HN23" s="63">
        <f t="shared" si="46"/>
        <v>0</v>
      </c>
      <c r="HO23" s="63">
        <f t="shared" si="46"/>
        <v>0</v>
      </c>
      <c r="HP23" s="63">
        <f t="shared" si="46"/>
        <v>0</v>
      </c>
      <c r="HQ23" s="63">
        <f t="shared" si="46"/>
        <v>0</v>
      </c>
      <c r="HR23" s="63">
        <f t="shared" si="46"/>
        <v>0</v>
      </c>
      <c r="HS23" s="63">
        <f t="shared" si="46"/>
        <v>0</v>
      </c>
      <c r="HT23" s="63">
        <f t="shared" si="46"/>
        <v>0</v>
      </c>
      <c r="HU23" s="63">
        <f t="shared" si="46"/>
        <v>0</v>
      </c>
      <c r="HV23" s="63">
        <f t="shared" si="46"/>
        <v>0</v>
      </c>
      <c r="HW23" s="63">
        <f t="shared" si="46"/>
        <v>0</v>
      </c>
      <c r="HX23" s="63">
        <f t="shared" si="46"/>
        <v>0</v>
      </c>
      <c r="HY23" s="63">
        <f t="shared" si="46"/>
        <v>0</v>
      </c>
      <c r="HZ23" s="63">
        <f t="shared" si="46"/>
        <v>0</v>
      </c>
      <c r="IA23" s="63">
        <f t="shared" si="46"/>
        <v>0</v>
      </c>
      <c r="IB23" s="63">
        <f t="shared" si="46"/>
        <v>0</v>
      </c>
      <c r="IC23" s="63">
        <f t="shared" si="46"/>
        <v>0</v>
      </c>
      <c r="ID23" s="63">
        <f t="shared" si="46"/>
        <v>0</v>
      </c>
      <c r="IE23" s="63">
        <f t="shared" si="46"/>
        <v>0</v>
      </c>
      <c r="IF23" s="63">
        <f t="shared" si="46"/>
        <v>0</v>
      </c>
      <c r="IG23" s="63">
        <f t="shared" si="46"/>
        <v>0</v>
      </c>
      <c r="IH23" s="63">
        <f t="shared" si="46"/>
        <v>0</v>
      </c>
      <c r="II23" s="63">
        <f t="shared" si="46"/>
        <v>0</v>
      </c>
      <c r="IJ23" s="63">
        <f t="shared" si="46"/>
        <v>0</v>
      </c>
      <c r="IK23" s="63">
        <f t="shared" si="46"/>
        <v>0</v>
      </c>
      <c r="IL23" s="63">
        <f t="shared" si="46"/>
        <v>0</v>
      </c>
      <c r="IM23" s="63">
        <f t="shared" si="46"/>
        <v>0</v>
      </c>
      <c r="IN23" s="63">
        <f t="shared" si="46"/>
        <v>0</v>
      </c>
      <c r="IO23" s="63">
        <f t="shared" si="46"/>
        <v>0</v>
      </c>
      <c r="IP23" s="63">
        <f t="shared" si="46"/>
        <v>0</v>
      </c>
      <c r="IQ23" s="63">
        <f t="shared" si="46"/>
        <v>0</v>
      </c>
      <c r="IR23" s="63">
        <f t="shared" si="46"/>
        <v>0</v>
      </c>
      <c r="IS23" s="63">
        <f t="shared" si="46"/>
        <v>0</v>
      </c>
      <c r="IT23" s="63">
        <f t="shared" si="46"/>
        <v>0</v>
      </c>
      <c r="IU23" s="63">
        <f t="shared" si="46"/>
        <v>0</v>
      </c>
      <c r="IV23" s="63">
        <f t="shared" si="46"/>
        <v>0</v>
      </c>
      <c r="IW23" s="63">
        <f t="shared" si="46"/>
        <v>0</v>
      </c>
      <c r="IX23" s="63">
        <f t="shared" si="46"/>
        <v>0</v>
      </c>
      <c r="IY23" s="63">
        <f t="shared" si="46"/>
        <v>0</v>
      </c>
      <c r="IZ23" s="63">
        <f t="shared" si="46"/>
        <v>0</v>
      </c>
      <c r="JA23" s="63">
        <f t="shared" si="46"/>
        <v>0</v>
      </c>
      <c r="JB23" s="63">
        <f t="shared" ref="JB23:LM23" si="47">SUM(JB20:JB22)</f>
        <v>0</v>
      </c>
      <c r="JC23" s="63">
        <f t="shared" si="47"/>
        <v>0</v>
      </c>
      <c r="JD23" s="63">
        <f t="shared" si="47"/>
        <v>0</v>
      </c>
      <c r="JE23" s="63">
        <f t="shared" si="47"/>
        <v>0</v>
      </c>
      <c r="JF23" s="63">
        <f t="shared" si="47"/>
        <v>0</v>
      </c>
      <c r="JG23" s="63">
        <f t="shared" si="47"/>
        <v>0</v>
      </c>
      <c r="JH23" s="63">
        <f t="shared" si="47"/>
        <v>0</v>
      </c>
      <c r="JI23" s="63">
        <f t="shared" si="47"/>
        <v>0</v>
      </c>
      <c r="JJ23" s="63">
        <f t="shared" si="47"/>
        <v>0</v>
      </c>
      <c r="JK23" s="63">
        <f t="shared" si="47"/>
        <v>0</v>
      </c>
      <c r="JL23" s="63">
        <f t="shared" si="47"/>
        <v>0</v>
      </c>
      <c r="JM23" s="63">
        <f t="shared" si="47"/>
        <v>0</v>
      </c>
      <c r="JN23" s="63">
        <f t="shared" si="47"/>
        <v>0</v>
      </c>
      <c r="JO23" s="63">
        <f t="shared" si="47"/>
        <v>0</v>
      </c>
      <c r="JP23" s="63">
        <f t="shared" si="47"/>
        <v>0</v>
      </c>
      <c r="JQ23" s="63">
        <f t="shared" si="47"/>
        <v>0</v>
      </c>
      <c r="JR23" s="63">
        <f t="shared" si="47"/>
        <v>0</v>
      </c>
      <c r="JS23" s="63">
        <f t="shared" si="47"/>
        <v>0</v>
      </c>
      <c r="JT23" s="63">
        <f t="shared" si="47"/>
        <v>0</v>
      </c>
      <c r="JU23" s="63">
        <f t="shared" si="47"/>
        <v>0</v>
      </c>
      <c r="JV23" s="63">
        <f t="shared" si="47"/>
        <v>0</v>
      </c>
      <c r="JW23" s="63">
        <f t="shared" si="47"/>
        <v>0</v>
      </c>
      <c r="JX23" s="63">
        <f t="shared" si="47"/>
        <v>0</v>
      </c>
      <c r="JY23" s="63">
        <f t="shared" si="47"/>
        <v>0</v>
      </c>
      <c r="JZ23" s="63">
        <f t="shared" si="47"/>
        <v>0</v>
      </c>
      <c r="KA23" s="63">
        <f t="shared" si="47"/>
        <v>0</v>
      </c>
      <c r="KB23" s="63">
        <f t="shared" si="47"/>
        <v>0</v>
      </c>
      <c r="KC23" s="63">
        <f t="shared" si="47"/>
        <v>0</v>
      </c>
      <c r="KD23" s="63">
        <f t="shared" si="47"/>
        <v>0</v>
      </c>
      <c r="KE23" s="63">
        <f t="shared" si="47"/>
        <v>0</v>
      </c>
      <c r="KF23" s="63">
        <f t="shared" si="47"/>
        <v>0</v>
      </c>
      <c r="KG23" s="63">
        <f t="shared" si="47"/>
        <v>0</v>
      </c>
      <c r="KH23" s="63">
        <f t="shared" si="47"/>
        <v>0</v>
      </c>
      <c r="KI23" s="63">
        <f t="shared" si="47"/>
        <v>0</v>
      </c>
      <c r="KJ23" s="63">
        <f t="shared" si="47"/>
        <v>0</v>
      </c>
      <c r="KK23" s="63">
        <f t="shared" si="47"/>
        <v>0</v>
      </c>
      <c r="KL23" s="63">
        <f t="shared" si="47"/>
        <v>0</v>
      </c>
      <c r="KM23" s="63">
        <f t="shared" si="47"/>
        <v>0</v>
      </c>
      <c r="KN23" s="63">
        <f t="shared" si="47"/>
        <v>0</v>
      </c>
      <c r="KO23" s="63">
        <f t="shared" si="47"/>
        <v>0</v>
      </c>
      <c r="KP23" s="63">
        <f t="shared" si="47"/>
        <v>0</v>
      </c>
      <c r="KQ23" s="63">
        <f t="shared" si="47"/>
        <v>0</v>
      </c>
      <c r="KR23" s="63">
        <f t="shared" si="47"/>
        <v>0</v>
      </c>
      <c r="KS23" s="63">
        <f t="shared" si="47"/>
        <v>0</v>
      </c>
      <c r="KT23" s="63">
        <f t="shared" si="47"/>
        <v>0</v>
      </c>
      <c r="KU23" s="63">
        <f t="shared" si="47"/>
        <v>0</v>
      </c>
      <c r="KV23" s="63">
        <f t="shared" si="47"/>
        <v>0</v>
      </c>
      <c r="KW23" s="63">
        <f t="shared" si="47"/>
        <v>0</v>
      </c>
      <c r="KX23" s="63">
        <f t="shared" si="47"/>
        <v>0</v>
      </c>
      <c r="KY23" s="63">
        <f t="shared" si="47"/>
        <v>0</v>
      </c>
      <c r="KZ23" s="63">
        <f t="shared" si="47"/>
        <v>0</v>
      </c>
      <c r="LA23" s="63">
        <f t="shared" si="47"/>
        <v>0</v>
      </c>
      <c r="LB23" s="63">
        <f t="shared" si="47"/>
        <v>0</v>
      </c>
      <c r="LC23" s="63">
        <f t="shared" si="47"/>
        <v>0</v>
      </c>
      <c r="LD23" s="63">
        <f t="shared" si="47"/>
        <v>0</v>
      </c>
      <c r="LE23" s="63">
        <f t="shared" si="47"/>
        <v>0</v>
      </c>
      <c r="LF23" s="63">
        <f t="shared" si="47"/>
        <v>0</v>
      </c>
      <c r="LG23" s="63">
        <f t="shared" si="47"/>
        <v>0</v>
      </c>
      <c r="LH23" s="63">
        <f t="shared" si="47"/>
        <v>0</v>
      </c>
      <c r="LI23" s="63">
        <f t="shared" si="47"/>
        <v>0</v>
      </c>
      <c r="LJ23" s="63">
        <f t="shared" si="47"/>
        <v>0</v>
      </c>
      <c r="LK23" s="63">
        <f t="shared" si="47"/>
        <v>0</v>
      </c>
      <c r="LL23" s="63">
        <f t="shared" si="47"/>
        <v>0</v>
      </c>
      <c r="LM23" s="63">
        <f t="shared" si="47"/>
        <v>0</v>
      </c>
      <c r="LN23" s="63">
        <f t="shared" ref="LN23:ND23" si="48">SUM(LN20:LN22)</f>
        <v>0</v>
      </c>
      <c r="LO23" s="63">
        <f t="shared" si="48"/>
        <v>0</v>
      </c>
      <c r="LP23" s="63">
        <f t="shared" si="48"/>
        <v>0</v>
      </c>
      <c r="LQ23" s="63">
        <f t="shared" si="48"/>
        <v>0</v>
      </c>
      <c r="LR23" s="63">
        <f t="shared" si="48"/>
        <v>0</v>
      </c>
      <c r="LS23" s="63">
        <f t="shared" si="48"/>
        <v>0</v>
      </c>
      <c r="LT23" s="63">
        <f t="shared" si="48"/>
        <v>0</v>
      </c>
      <c r="LU23" s="63">
        <f t="shared" si="48"/>
        <v>0</v>
      </c>
      <c r="LV23" s="63">
        <f t="shared" si="48"/>
        <v>0</v>
      </c>
      <c r="LW23" s="63">
        <f t="shared" si="48"/>
        <v>0</v>
      </c>
      <c r="LX23" s="63">
        <f t="shared" si="48"/>
        <v>0</v>
      </c>
      <c r="LY23" s="63">
        <f t="shared" si="48"/>
        <v>0</v>
      </c>
      <c r="LZ23" s="63">
        <f t="shared" si="48"/>
        <v>0</v>
      </c>
      <c r="MA23" s="63">
        <f t="shared" si="48"/>
        <v>0</v>
      </c>
      <c r="MB23" s="63">
        <f t="shared" si="48"/>
        <v>0</v>
      </c>
      <c r="MC23" s="63">
        <f t="shared" si="48"/>
        <v>0</v>
      </c>
      <c r="MD23" s="63">
        <f t="shared" si="48"/>
        <v>0</v>
      </c>
      <c r="ME23" s="63">
        <f t="shared" si="48"/>
        <v>0</v>
      </c>
      <c r="MF23" s="63">
        <f t="shared" si="48"/>
        <v>0</v>
      </c>
      <c r="MG23" s="63">
        <f t="shared" si="48"/>
        <v>0</v>
      </c>
      <c r="MH23" s="63">
        <f t="shared" si="48"/>
        <v>0</v>
      </c>
      <c r="MI23" s="63">
        <f t="shared" si="48"/>
        <v>0</v>
      </c>
      <c r="MJ23" s="63">
        <f t="shared" si="48"/>
        <v>0</v>
      </c>
      <c r="MK23" s="63">
        <f t="shared" si="48"/>
        <v>0</v>
      </c>
      <c r="ML23" s="63">
        <f t="shared" si="48"/>
        <v>0</v>
      </c>
      <c r="MM23" s="63">
        <f t="shared" si="48"/>
        <v>0</v>
      </c>
      <c r="MN23" s="63">
        <f t="shared" si="48"/>
        <v>0</v>
      </c>
      <c r="MO23" s="63">
        <f t="shared" si="48"/>
        <v>0</v>
      </c>
      <c r="MP23" s="63">
        <f t="shared" si="48"/>
        <v>0</v>
      </c>
      <c r="MQ23" s="63">
        <f t="shared" si="48"/>
        <v>0</v>
      </c>
      <c r="MR23" s="63">
        <f t="shared" si="48"/>
        <v>0</v>
      </c>
      <c r="MS23" s="63">
        <f t="shared" si="48"/>
        <v>0</v>
      </c>
      <c r="MT23" s="63">
        <f t="shared" si="48"/>
        <v>0</v>
      </c>
      <c r="MU23" s="63">
        <f t="shared" si="48"/>
        <v>0</v>
      </c>
      <c r="MV23" s="63">
        <f t="shared" si="48"/>
        <v>0</v>
      </c>
      <c r="MW23" s="63">
        <f t="shared" si="48"/>
        <v>0</v>
      </c>
      <c r="MX23" s="63">
        <f t="shared" si="48"/>
        <v>0</v>
      </c>
      <c r="MY23" s="63">
        <f t="shared" si="48"/>
        <v>0</v>
      </c>
      <c r="MZ23" s="63">
        <f t="shared" si="48"/>
        <v>0</v>
      </c>
      <c r="NA23" s="63">
        <f t="shared" si="48"/>
        <v>0</v>
      </c>
      <c r="NB23" s="63">
        <f t="shared" si="48"/>
        <v>0</v>
      </c>
      <c r="NC23" s="63">
        <f t="shared" si="48"/>
        <v>0</v>
      </c>
      <c r="ND23" s="63">
        <f t="shared" si="48"/>
        <v>0</v>
      </c>
    </row>
    <row r="24" spans="1:368" s="58" customFormat="1" x14ac:dyDescent="0.35">
      <c r="A24" s="67" t="s">
        <v>4</v>
      </c>
    </row>
    <row r="25" spans="1:368" s="58" customFormat="1" x14ac:dyDescent="0.35">
      <c r="A25" s="67" t="s">
        <v>0</v>
      </c>
    </row>
    <row r="26" spans="1:368" s="58" customFormat="1" x14ac:dyDescent="0.35">
      <c r="A26" s="67" t="s">
        <v>15</v>
      </c>
    </row>
    <row r="27" spans="1:368" s="58" customFormat="1" x14ac:dyDescent="0.35">
      <c r="A27" s="67" t="s">
        <v>16</v>
      </c>
    </row>
    <row r="28" spans="1:368" s="58" customFormat="1" x14ac:dyDescent="0.35">
      <c r="A28" s="67" t="s">
        <v>17</v>
      </c>
    </row>
    <row r="29" spans="1:368" s="58" customFormat="1" x14ac:dyDescent="0.35">
      <c r="A29" s="67" t="s">
        <v>57</v>
      </c>
    </row>
    <row r="30" spans="1:368" s="58" customFormat="1" x14ac:dyDescent="0.35">
      <c r="A30" s="68" t="s">
        <v>58</v>
      </c>
      <c r="D30" s="62">
        <f>SUM(D25:D28)</f>
        <v>0</v>
      </c>
      <c r="E30" s="62">
        <f t="shared" ref="E30:BP30" si="49">SUM(E25:E28)</f>
        <v>0</v>
      </c>
      <c r="F30" s="62">
        <f t="shared" si="49"/>
        <v>0</v>
      </c>
      <c r="G30" s="62">
        <f t="shared" si="49"/>
        <v>0</v>
      </c>
      <c r="H30" s="62">
        <f t="shared" si="49"/>
        <v>0</v>
      </c>
      <c r="I30" s="62">
        <f t="shared" si="49"/>
        <v>0</v>
      </c>
      <c r="J30" s="62">
        <f t="shared" si="49"/>
        <v>0</v>
      </c>
      <c r="K30" s="62">
        <f t="shared" si="49"/>
        <v>0</v>
      </c>
      <c r="L30" s="62">
        <f t="shared" si="49"/>
        <v>0</v>
      </c>
      <c r="M30" s="62">
        <f t="shared" si="49"/>
        <v>0</v>
      </c>
      <c r="N30" s="62">
        <f t="shared" si="49"/>
        <v>0</v>
      </c>
      <c r="O30" s="62">
        <f t="shared" si="49"/>
        <v>0</v>
      </c>
      <c r="P30" s="62">
        <f t="shared" si="49"/>
        <v>0</v>
      </c>
      <c r="Q30" s="62">
        <f t="shared" si="49"/>
        <v>0</v>
      </c>
      <c r="R30" s="62">
        <f t="shared" si="49"/>
        <v>0</v>
      </c>
      <c r="S30" s="62">
        <f t="shared" si="49"/>
        <v>0</v>
      </c>
      <c r="T30" s="62">
        <f t="shared" si="49"/>
        <v>0</v>
      </c>
      <c r="U30" s="62">
        <f t="shared" si="49"/>
        <v>0</v>
      </c>
      <c r="V30" s="62">
        <f t="shared" si="49"/>
        <v>0</v>
      </c>
      <c r="W30" s="62">
        <f t="shared" si="49"/>
        <v>0</v>
      </c>
      <c r="X30" s="62">
        <f t="shared" si="49"/>
        <v>0</v>
      </c>
      <c r="Y30" s="62">
        <f t="shared" si="49"/>
        <v>0</v>
      </c>
      <c r="Z30" s="62">
        <f t="shared" si="49"/>
        <v>0</v>
      </c>
      <c r="AA30" s="62">
        <f t="shared" si="49"/>
        <v>0</v>
      </c>
      <c r="AB30" s="62">
        <f t="shared" si="49"/>
        <v>0</v>
      </c>
      <c r="AC30" s="62">
        <f t="shared" si="49"/>
        <v>0</v>
      </c>
      <c r="AD30" s="62">
        <f t="shared" si="49"/>
        <v>0</v>
      </c>
      <c r="AE30" s="62">
        <f t="shared" si="49"/>
        <v>0</v>
      </c>
      <c r="AF30" s="62">
        <f t="shared" si="49"/>
        <v>0</v>
      </c>
      <c r="AG30" s="62">
        <f t="shared" si="49"/>
        <v>0</v>
      </c>
      <c r="AH30" s="62">
        <f t="shared" si="49"/>
        <v>0</v>
      </c>
      <c r="AI30" s="62">
        <f t="shared" si="49"/>
        <v>0</v>
      </c>
      <c r="AJ30" s="62">
        <f t="shared" si="49"/>
        <v>0</v>
      </c>
      <c r="AK30" s="62">
        <f t="shared" si="49"/>
        <v>0</v>
      </c>
      <c r="AL30" s="62">
        <f t="shared" si="49"/>
        <v>0</v>
      </c>
      <c r="AM30" s="62">
        <f t="shared" si="49"/>
        <v>0</v>
      </c>
      <c r="AN30" s="62">
        <f t="shared" si="49"/>
        <v>0</v>
      </c>
      <c r="AO30" s="62">
        <f t="shared" si="49"/>
        <v>0</v>
      </c>
      <c r="AP30" s="62">
        <f t="shared" si="49"/>
        <v>0</v>
      </c>
      <c r="AQ30" s="62">
        <f t="shared" si="49"/>
        <v>0</v>
      </c>
      <c r="AR30" s="62">
        <f t="shared" si="49"/>
        <v>0</v>
      </c>
      <c r="AS30" s="62">
        <f t="shared" si="49"/>
        <v>0</v>
      </c>
      <c r="AT30" s="62">
        <f t="shared" si="49"/>
        <v>0</v>
      </c>
      <c r="AU30" s="62">
        <f t="shared" si="49"/>
        <v>0</v>
      </c>
      <c r="AV30" s="62">
        <f t="shared" si="49"/>
        <v>0</v>
      </c>
      <c r="AW30" s="62">
        <f t="shared" si="49"/>
        <v>0</v>
      </c>
      <c r="AX30" s="62">
        <f t="shared" si="49"/>
        <v>0</v>
      </c>
      <c r="AY30" s="62">
        <f t="shared" si="49"/>
        <v>0</v>
      </c>
      <c r="AZ30" s="62">
        <f t="shared" si="49"/>
        <v>0</v>
      </c>
      <c r="BA30" s="62">
        <f t="shared" si="49"/>
        <v>0</v>
      </c>
      <c r="BB30" s="62">
        <f t="shared" si="49"/>
        <v>0</v>
      </c>
      <c r="BC30" s="62">
        <f t="shared" si="49"/>
        <v>0</v>
      </c>
      <c r="BD30" s="62">
        <f t="shared" si="49"/>
        <v>0</v>
      </c>
      <c r="BE30" s="62">
        <f t="shared" si="49"/>
        <v>0</v>
      </c>
      <c r="BF30" s="62">
        <f t="shared" si="49"/>
        <v>0</v>
      </c>
      <c r="BG30" s="62">
        <f t="shared" si="49"/>
        <v>0</v>
      </c>
      <c r="BH30" s="62">
        <f t="shared" si="49"/>
        <v>0</v>
      </c>
      <c r="BI30" s="62">
        <f t="shared" si="49"/>
        <v>0</v>
      </c>
      <c r="BJ30" s="62">
        <f t="shared" si="49"/>
        <v>0</v>
      </c>
      <c r="BK30" s="62">
        <f t="shared" si="49"/>
        <v>0</v>
      </c>
      <c r="BL30" s="62">
        <f t="shared" si="49"/>
        <v>0</v>
      </c>
      <c r="BM30" s="62">
        <f t="shared" si="49"/>
        <v>0</v>
      </c>
      <c r="BN30" s="62">
        <f t="shared" si="49"/>
        <v>0</v>
      </c>
      <c r="BO30" s="62">
        <f t="shared" si="49"/>
        <v>0</v>
      </c>
      <c r="BP30" s="62">
        <f t="shared" si="49"/>
        <v>0</v>
      </c>
      <c r="BQ30" s="62">
        <f t="shared" ref="BQ30:EB30" si="50">SUM(BQ25:BQ28)</f>
        <v>0</v>
      </c>
      <c r="BR30" s="62">
        <f t="shared" si="50"/>
        <v>0</v>
      </c>
      <c r="BS30" s="62">
        <f t="shared" si="50"/>
        <v>0</v>
      </c>
      <c r="BT30" s="62">
        <f t="shared" si="50"/>
        <v>0</v>
      </c>
      <c r="BU30" s="62">
        <f t="shared" si="50"/>
        <v>0</v>
      </c>
      <c r="BV30" s="62">
        <f t="shared" si="50"/>
        <v>0</v>
      </c>
      <c r="BW30" s="62">
        <f t="shared" si="50"/>
        <v>0</v>
      </c>
      <c r="BX30" s="62">
        <f t="shared" si="50"/>
        <v>0</v>
      </c>
      <c r="BY30" s="62">
        <f t="shared" si="50"/>
        <v>0</v>
      </c>
      <c r="BZ30" s="62">
        <f t="shared" si="50"/>
        <v>0</v>
      </c>
      <c r="CA30" s="62">
        <f t="shared" si="50"/>
        <v>0</v>
      </c>
      <c r="CB30" s="62">
        <f t="shared" si="50"/>
        <v>0</v>
      </c>
      <c r="CC30" s="62">
        <f t="shared" si="50"/>
        <v>0</v>
      </c>
      <c r="CD30" s="62">
        <f t="shared" si="50"/>
        <v>0</v>
      </c>
      <c r="CE30" s="62">
        <f t="shared" si="50"/>
        <v>0</v>
      </c>
      <c r="CF30" s="62">
        <f t="shared" si="50"/>
        <v>0</v>
      </c>
      <c r="CG30" s="62">
        <f t="shared" si="50"/>
        <v>0</v>
      </c>
      <c r="CH30" s="62">
        <f t="shared" si="50"/>
        <v>0</v>
      </c>
      <c r="CI30" s="62">
        <f t="shared" si="50"/>
        <v>0</v>
      </c>
      <c r="CJ30" s="62">
        <f t="shared" si="50"/>
        <v>0</v>
      </c>
      <c r="CK30" s="62">
        <f t="shared" si="50"/>
        <v>0</v>
      </c>
      <c r="CL30" s="62">
        <f t="shared" si="50"/>
        <v>0</v>
      </c>
      <c r="CM30" s="62">
        <f t="shared" si="50"/>
        <v>0</v>
      </c>
      <c r="CN30" s="62">
        <f t="shared" si="50"/>
        <v>0</v>
      </c>
      <c r="CO30" s="62">
        <f t="shared" si="50"/>
        <v>0</v>
      </c>
      <c r="CP30" s="62">
        <f t="shared" si="50"/>
        <v>0</v>
      </c>
      <c r="CQ30" s="62">
        <f t="shared" si="50"/>
        <v>0</v>
      </c>
      <c r="CR30" s="62">
        <f t="shared" si="50"/>
        <v>0</v>
      </c>
      <c r="CS30" s="62">
        <f t="shared" si="50"/>
        <v>0</v>
      </c>
      <c r="CT30" s="62">
        <f t="shared" si="50"/>
        <v>0</v>
      </c>
      <c r="CU30" s="62">
        <f t="shared" si="50"/>
        <v>0</v>
      </c>
      <c r="CV30" s="62">
        <f t="shared" si="50"/>
        <v>0</v>
      </c>
      <c r="CW30" s="62">
        <f t="shared" si="50"/>
        <v>0</v>
      </c>
      <c r="CX30" s="62">
        <f t="shared" si="50"/>
        <v>0</v>
      </c>
      <c r="CY30" s="62">
        <f t="shared" si="50"/>
        <v>0</v>
      </c>
      <c r="CZ30" s="62">
        <f t="shared" si="50"/>
        <v>0</v>
      </c>
      <c r="DA30" s="62">
        <f t="shared" si="50"/>
        <v>0</v>
      </c>
      <c r="DB30" s="62">
        <f t="shared" si="50"/>
        <v>0</v>
      </c>
      <c r="DC30" s="62">
        <f t="shared" si="50"/>
        <v>0</v>
      </c>
      <c r="DD30" s="62">
        <f t="shared" si="50"/>
        <v>0</v>
      </c>
      <c r="DE30" s="62">
        <f t="shared" si="50"/>
        <v>0</v>
      </c>
      <c r="DF30" s="62">
        <f t="shared" si="50"/>
        <v>0</v>
      </c>
      <c r="DG30" s="62">
        <f t="shared" si="50"/>
        <v>0</v>
      </c>
      <c r="DH30" s="62">
        <f t="shared" si="50"/>
        <v>0</v>
      </c>
      <c r="DI30" s="62">
        <f t="shared" si="50"/>
        <v>0</v>
      </c>
      <c r="DJ30" s="62">
        <f t="shared" si="50"/>
        <v>0</v>
      </c>
      <c r="DK30" s="62">
        <f t="shared" si="50"/>
        <v>0</v>
      </c>
      <c r="DL30" s="62">
        <f t="shared" si="50"/>
        <v>0</v>
      </c>
      <c r="DM30" s="62">
        <f t="shared" si="50"/>
        <v>0</v>
      </c>
      <c r="DN30" s="62">
        <f t="shared" si="50"/>
        <v>0</v>
      </c>
      <c r="DO30" s="62">
        <f t="shared" si="50"/>
        <v>0</v>
      </c>
      <c r="DP30" s="62">
        <f t="shared" si="50"/>
        <v>0</v>
      </c>
      <c r="DQ30" s="62">
        <f t="shared" si="50"/>
        <v>0</v>
      </c>
      <c r="DR30" s="62">
        <f t="shared" si="50"/>
        <v>0</v>
      </c>
      <c r="DS30" s="62">
        <f t="shared" si="50"/>
        <v>0</v>
      </c>
      <c r="DT30" s="62">
        <f t="shared" si="50"/>
        <v>0</v>
      </c>
      <c r="DU30" s="62">
        <f t="shared" si="50"/>
        <v>0</v>
      </c>
      <c r="DV30" s="62">
        <f t="shared" si="50"/>
        <v>0</v>
      </c>
      <c r="DW30" s="62">
        <f t="shared" si="50"/>
        <v>0</v>
      </c>
      <c r="DX30" s="62">
        <f t="shared" si="50"/>
        <v>0</v>
      </c>
      <c r="DY30" s="62">
        <f t="shared" si="50"/>
        <v>0</v>
      </c>
      <c r="DZ30" s="62">
        <f t="shared" si="50"/>
        <v>0</v>
      </c>
      <c r="EA30" s="62">
        <f t="shared" si="50"/>
        <v>0</v>
      </c>
      <c r="EB30" s="62">
        <f t="shared" si="50"/>
        <v>0</v>
      </c>
      <c r="EC30" s="62">
        <f t="shared" ref="EC30:GN30" si="51">SUM(EC25:EC28)</f>
        <v>0</v>
      </c>
      <c r="ED30" s="62">
        <f t="shared" si="51"/>
        <v>0</v>
      </c>
      <c r="EE30" s="62">
        <f t="shared" si="51"/>
        <v>0</v>
      </c>
      <c r="EF30" s="62">
        <f t="shared" si="51"/>
        <v>0</v>
      </c>
      <c r="EG30" s="62">
        <f t="shared" si="51"/>
        <v>0</v>
      </c>
      <c r="EH30" s="62">
        <f t="shared" si="51"/>
        <v>0</v>
      </c>
      <c r="EI30" s="62">
        <f t="shared" si="51"/>
        <v>0</v>
      </c>
      <c r="EJ30" s="62">
        <f t="shared" si="51"/>
        <v>0</v>
      </c>
      <c r="EK30" s="62">
        <f t="shared" si="51"/>
        <v>0</v>
      </c>
      <c r="EL30" s="62">
        <f t="shared" si="51"/>
        <v>0</v>
      </c>
      <c r="EM30" s="62">
        <f t="shared" si="51"/>
        <v>0</v>
      </c>
      <c r="EN30" s="62">
        <f t="shared" si="51"/>
        <v>0</v>
      </c>
      <c r="EO30" s="62">
        <f t="shared" si="51"/>
        <v>0</v>
      </c>
      <c r="EP30" s="62">
        <f t="shared" si="51"/>
        <v>0</v>
      </c>
      <c r="EQ30" s="62">
        <f t="shared" si="51"/>
        <v>0</v>
      </c>
      <c r="ER30" s="62">
        <f t="shared" si="51"/>
        <v>0</v>
      </c>
      <c r="ES30" s="62">
        <f t="shared" si="51"/>
        <v>0</v>
      </c>
      <c r="ET30" s="62">
        <f t="shared" si="51"/>
        <v>0</v>
      </c>
      <c r="EU30" s="62">
        <f t="shared" si="51"/>
        <v>0</v>
      </c>
      <c r="EV30" s="62">
        <f t="shared" si="51"/>
        <v>0</v>
      </c>
      <c r="EW30" s="62">
        <f t="shared" si="51"/>
        <v>0</v>
      </c>
      <c r="EX30" s="62">
        <f t="shared" si="51"/>
        <v>0</v>
      </c>
      <c r="EY30" s="62">
        <f t="shared" si="51"/>
        <v>0</v>
      </c>
      <c r="EZ30" s="62">
        <f t="shared" si="51"/>
        <v>0</v>
      </c>
      <c r="FA30" s="62">
        <f t="shared" si="51"/>
        <v>0</v>
      </c>
      <c r="FB30" s="62">
        <f t="shared" si="51"/>
        <v>0</v>
      </c>
      <c r="FC30" s="62">
        <f t="shared" si="51"/>
        <v>0</v>
      </c>
      <c r="FD30" s="62">
        <f t="shared" si="51"/>
        <v>0</v>
      </c>
      <c r="FE30" s="62">
        <f t="shared" si="51"/>
        <v>0</v>
      </c>
      <c r="FF30" s="62">
        <f t="shared" si="51"/>
        <v>0</v>
      </c>
      <c r="FG30" s="62">
        <f t="shared" si="51"/>
        <v>0</v>
      </c>
      <c r="FH30" s="62">
        <f t="shared" si="51"/>
        <v>0</v>
      </c>
      <c r="FI30" s="62">
        <f t="shared" si="51"/>
        <v>0</v>
      </c>
      <c r="FJ30" s="62">
        <f t="shared" si="51"/>
        <v>0</v>
      </c>
      <c r="FK30" s="62">
        <f t="shared" si="51"/>
        <v>0</v>
      </c>
      <c r="FL30" s="62">
        <f t="shared" si="51"/>
        <v>0</v>
      </c>
      <c r="FM30" s="62">
        <f t="shared" si="51"/>
        <v>0</v>
      </c>
      <c r="FN30" s="62">
        <f t="shared" si="51"/>
        <v>0</v>
      </c>
      <c r="FO30" s="62">
        <f t="shared" si="51"/>
        <v>0</v>
      </c>
      <c r="FP30" s="62">
        <f t="shared" si="51"/>
        <v>0</v>
      </c>
      <c r="FQ30" s="62">
        <f t="shared" si="51"/>
        <v>0</v>
      </c>
      <c r="FR30" s="62">
        <f t="shared" si="51"/>
        <v>0</v>
      </c>
      <c r="FS30" s="62">
        <f t="shared" si="51"/>
        <v>0</v>
      </c>
      <c r="FT30" s="62">
        <f t="shared" si="51"/>
        <v>0</v>
      </c>
      <c r="FU30" s="62">
        <f t="shared" si="51"/>
        <v>0</v>
      </c>
      <c r="FV30" s="62">
        <f t="shared" si="51"/>
        <v>0</v>
      </c>
      <c r="FW30" s="62">
        <f t="shared" si="51"/>
        <v>0</v>
      </c>
      <c r="FX30" s="62">
        <f t="shared" si="51"/>
        <v>0</v>
      </c>
      <c r="FY30" s="62">
        <f t="shared" si="51"/>
        <v>0</v>
      </c>
      <c r="FZ30" s="62">
        <f t="shared" si="51"/>
        <v>0</v>
      </c>
      <c r="GA30" s="62">
        <f t="shared" si="51"/>
        <v>0</v>
      </c>
      <c r="GB30" s="62">
        <f t="shared" si="51"/>
        <v>0</v>
      </c>
      <c r="GC30" s="62">
        <f t="shared" si="51"/>
        <v>0</v>
      </c>
      <c r="GD30" s="62">
        <f t="shared" si="51"/>
        <v>0</v>
      </c>
      <c r="GE30" s="62">
        <f t="shared" si="51"/>
        <v>0</v>
      </c>
      <c r="GF30" s="62">
        <f t="shared" si="51"/>
        <v>0</v>
      </c>
      <c r="GG30" s="62">
        <f t="shared" si="51"/>
        <v>0</v>
      </c>
      <c r="GH30" s="62">
        <f t="shared" si="51"/>
        <v>0</v>
      </c>
      <c r="GI30" s="62">
        <f t="shared" si="51"/>
        <v>0</v>
      </c>
      <c r="GJ30" s="62">
        <f t="shared" si="51"/>
        <v>0</v>
      </c>
      <c r="GK30" s="62">
        <f t="shared" si="51"/>
        <v>0</v>
      </c>
      <c r="GL30" s="62">
        <f t="shared" si="51"/>
        <v>0</v>
      </c>
      <c r="GM30" s="62">
        <f t="shared" si="51"/>
        <v>0</v>
      </c>
      <c r="GN30" s="62">
        <f t="shared" si="51"/>
        <v>0</v>
      </c>
      <c r="GO30" s="62">
        <f t="shared" ref="GO30:IZ30" si="52">SUM(GO25:GO28)</f>
        <v>0</v>
      </c>
      <c r="GP30" s="62">
        <f t="shared" si="52"/>
        <v>0</v>
      </c>
      <c r="GQ30" s="62">
        <f t="shared" si="52"/>
        <v>0</v>
      </c>
      <c r="GR30" s="62">
        <f t="shared" si="52"/>
        <v>0</v>
      </c>
      <c r="GS30" s="62">
        <f t="shared" si="52"/>
        <v>0</v>
      </c>
      <c r="GT30" s="62">
        <f t="shared" si="52"/>
        <v>0</v>
      </c>
      <c r="GU30" s="62">
        <f t="shared" si="52"/>
        <v>0</v>
      </c>
      <c r="GV30" s="62">
        <f t="shared" si="52"/>
        <v>0</v>
      </c>
      <c r="GW30" s="62">
        <f t="shared" si="52"/>
        <v>0</v>
      </c>
      <c r="GX30" s="62">
        <f t="shared" si="52"/>
        <v>0</v>
      </c>
      <c r="GY30" s="62">
        <f t="shared" si="52"/>
        <v>0</v>
      </c>
      <c r="GZ30" s="62">
        <f t="shared" si="52"/>
        <v>0</v>
      </c>
      <c r="HA30" s="62">
        <f t="shared" si="52"/>
        <v>0</v>
      </c>
      <c r="HB30" s="62">
        <f t="shared" si="52"/>
        <v>0</v>
      </c>
      <c r="HC30" s="62">
        <f t="shared" si="52"/>
        <v>0</v>
      </c>
      <c r="HD30" s="62">
        <f t="shared" si="52"/>
        <v>0</v>
      </c>
      <c r="HE30" s="62">
        <f t="shared" si="52"/>
        <v>0</v>
      </c>
      <c r="HF30" s="62">
        <f t="shared" si="52"/>
        <v>0</v>
      </c>
      <c r="HG30" s="62">
        <f t="shared" si="52"/>
        <v>0</v>
      </c>
      <c r="HH30" s="62">
        <f t="shared" si="52"/>
        <v>0</v>
      </c>
      <c r="HI30" s="62">
        <f t="shared" si="52"/>
        <v>0</v>
      </c>
      <c r="HJ30" s="62">
        <f t="shared" si="52"/>
        <v>0</v>
      </c>
      <c r="HK30" s="62">
        <f t="shared" si="52"/>
        <v>0</v>
      </c>
      <c r="HL30" s="62">
        <f t="shared" si="52"/>
        <v>0</v>
      </c>
      <c r="HM30" s="62">
        <f t="shared" si="52"/>
        <v>0</v>
      </c>
      <c r="HN30" s="62">
        <f t="shared" si="52"/>
        <v>0</v>
      </c>
      <c r="HO30" s="62">
        <f t="shared" si="52"/>
        <v>0</v>
      </c>
      <c r="HP30" s="62">
        <f t="shared" si="52"/>
        <v>0</v>
      </c>
      <c r="HQ30" s="62">
        <f t="shared" si="52"/>
        <v>0</v>
      </c>
      <c r="HR30" s="62">
        <f t="shared" si="52"/>
        <v>0</v>
      </c>
      <c r="HS30" s="62">
        <f t="shared" si="52"/>
        <v>0</v>
      </c>
      <c r="HT30" s="62">
        <f t="shared" si="52"/>
        <v>0</v>
      </c>
      <c r="HU30" s="62">
        <f t="shared" si="52"/>
        <v>0</v>
      </c>
      <c r="HV30" s="62">
        <f t="shared" si="52"/>
        <v>0</v>
      </c>
      <c r="HW30" s="62">
        <f t="shared" si="52"/>
        <v>0</v>
      </c>
      <c r="HX30" s="62">
        <f t="shared" si="52"/>
        <v>0</v>
      </c>
      <c r="HY30" s="62">
        <f t="shared" si="52"/>
        <v>0</v>
      </c>
      <c r="HZ30" s="62">
        <f t="shared" si="52"/>
        <v>0</v>
      </c>
      <c r="IA30" s="62">
        <f t="shared" si="52"/>
        <v>0</v>
      </c>
      <c r="IB30" s="62">
        <f t="shared" si="52"/>
        <v>0</v>
      </c>
      <c r="IC30" s="62">
        <f t="shared" si="52"/>
        <v>0</v>
      </c>
      <c r="ID30" s="62">
        <f t="shared" si="52"/>
        <v>0</v>
      </c>
      <c r="IE30" s="62">
        <f t="shared" si="52"/>
        <v>0</v>
      </c>
      <c r="IF30" s="62">
        <f t="shared" si="52"/>
        <v>0</v>
      </c>
      <c r="IG30" s="62">
        <f t="shared" si="52"/>
        <v>0</v>
      </c>
      <c r="IH30" s="62">
        <f t="shared" si="52"/>
        <v>0</v>
      </c>
      <c r="II30" s="62">
        <f t="shared" si="52"/>
        <v>0</v>
      </c>
      <c r="IJ30" s="62">
        <f t="shared" si="52"/>
        <v>0</v>
      </c>
      <c r="IK30" s="62">
        <f t="shared" si="52"/>
        <v>0</v>
      </c>
      <c r="IL30" s="62">
        <f t="shared" si="52"/>
        <v>0</v>
      </c>
      <c r="IM30" s="62">
        <f t="shared" si="52"/>
        <v>0</v>
      </c>
      <c r="IN30" s="62">
        <f t="shared" si="52"/>
        <v>0</v>
      </c>
      <c r="IO30" s="62">
        <f t="shared" si="52"/>
        <v>0</v>
      </c>
      <c r="IP30" s="62">
        <f t="shared" si="52"/>
        <v>0</v>
      </c>
      <c r="IQ30" s="62">
        <f t="shared" si="52"/>
        <v>0</v>
      </c>
      <c r="IR30" s="62">
        <f t="shared" si="52"/>
        <v>0</v>
      </c>
      <c r="IS30" s="62">
        <f t="shared" si="52"/>
        <v>0</v>
      </c>
      <c r="IT30" s="62">
        <f t="shared" si="52"/>
        <v>0</v>
      </c>
      <c r="IU30" s="62">
        <f t="shared" si="52"/>
        <v>0</v>
      </c>
      <c r="IV30" s="62">
        <f t="shared" si="52"/>
        <v>0</v>
      </c>
      <c r="IW30" s="62">
        <f t="shared" si="52"/>
        <v>0</v>
      </c>
      <c r="IX30" s="62">
        <f t="shared" si="52"/>
        <v>0</v>
      </c>
      <c r="IY30" s="62">
        <f t="shared" si="52"/>
        <v>0</v>
      </c>
      <c r="IZ30" s="62">
        <f t="shared" si="52"/>
        <v>0</v>
      </c>
      <c r="JA30" s="62">
        <f t="shared" ref="JA30:LL30" si="53">SUM(JA25:JA28)</f>
        <v>0</v>
      </c>
      <c r="JB30" s="62">
        <f t="shared" si="53"/>
        <v>0</v>
      </c>
      <c r="JC30" s="62">
        <f t="shared" si="53"/>
        <v>0</v>
      </c>
      <c r="JD30" s="62">
        <f t="shared" si="53"/>
        <v>0</v>
      </c>
      <c r="JE30" s="62">
        <f t="shared" si="53"/>
        <v>0</v>
      </c>
      <c r="JF30" s="62">
        <f t="shared" si="53"/>
        <v>0</v>
      </c>
      <c r="JG30" s="62">
        <f t="shared" si="53"/>
        <v>0</v>
      </c>
      <c r="JH30" s="62">
        <f t="shared" si="53"/>
        <v>0</v>
      </c>
      <c r="JI30" s="62">
        <f t="shared" si="53"/>
        <v>0</v>
      </c>
      <c r="JJ30" s="62">
        <f t="shared" si="53"/>
        <v>0</v>
      </c>
      <c r="JK30" s="62">
        <f t="shared" si="53"/>
        <v>0</v>
      </c>
      <c r="JL30" s="62">
        <f t="shared" si="53"/>
        <v>0</v>
      </c>
      <c r="JM30" s="62">
        <f t="shared" si="53"/>
        <v>0</v>
      </c>
      <c r="JN30" s="62">
        <f t="shared" si="53"/>
        <v>0</v>
      </c>
      <c r="JO30" s="62">
        <f t="shared" si="53"/>
        <v>0</v>
      </c>
      <c r="JP30" s="62">
        <f t="shared" si="53"/>
        <v>0</v>
      </c>
      <c r="JQ30" s="62">
        <f t="shared" si="53"/>
        <v>0</v>
      </c>
      <c r="JR30" s="62">
        <f t="shared" si="53"/>
        <v>0</v>
      </c>
      <c r="JS30" s="62">
        <f t="shared" si="53"/>
        <v>0</v>
      </c>
      <c r="JT30" s="62">
        <f t="shared" si="53"/>
        <v>0</v>
      </c>
      <c r="JU30" s="62">
        <f t="shared" si="53"/>
        <v>0</v>
      </c>
      <c r="JV30" s="62">
        <f t="shared" si="53"/>
        <v>0</v>
      </c>
      <c r="JW30" s="62">
        <f t="shared" si="53"/>
        <v>0</v>
      </c>
      <c r="JX30" s="62">
        <f t="shared" si="53"/>
        <v>0</v>
      </c>
      <c r="JY30" s="62">
        <f t="shared" si="53"/>
        <v>0</v>
      </c>
      <c r="JZ30" s="62">
        <f t="shared" si="53"/>
        <v>0</v>
      </c>
      <c r="KA30" s="62">
        <f t="shared" si="53"/>
        <v>0</v>
      </c>
      <c r="KB30" s="62">
        <f t="shared" si="53"/>
        <v>0</v>
      </c>
      <c r="KC30" s="62">
        <f t="shared" si="53"/>
        <v>0</v>
      </c>
      <c r="KD30" s="62">
        <f t="shared" si="53"/>
        <v>0</v>
      </c>
      <c r="KE30" s="62">
        <f t="shared" si="53"/>
        <v>0</v>
      </c>
      <c r="KF30" s="62">
        <f t="shared" si="53"/>
        <v>0</v>
      </c>
      <c r="KG30" s="62">
        <f t="shared" si="53"/>
        <v>0</v>
      </c>
      <c r="KH30" s="62">
        <f t="shared" si="53"/>
        <v>0</v>
      </c>
      <c r="KI30" s="62">
        <f t="shared" si="53"/>
        <v>0</v>
      </c>
      <c r="KJ30" s="62">
        <f t="shared" si="53"/>
        <v>0</v>
      </c>
      <c r="KK30" s="62">
        <f t="shared" si="53"/>
        <v>0</v>
      </c>
      <c r="KL30" s="62">
        <f t="shared" si="53"/>
        <v>0</v>
      </c>
      <c r="KM30" s="62">
        <f t="shared" si="53"/>
        <v>0</v>
      </c>
      <c r="KN30" s="62">
        <f t="shared" si="53"/>
        <v>0</v>
      </c>
      <c r="KO30" s="62">
        <f t="shared" si="53"/>
        <v>0</v>
      </c>
      <c r="KP30" s="62">
        <f t="shared" si="53"/>
        <v>0</v>
      </c>
      <c r="KQ30" s="62">
        <f t="shared" si="53"/>
        <v>0</v>
      </c>
      <c r="KR30" s="62">
        <f t="shared" si="53"/>
        <v>0</v>
      </c>
      <c r="KS30" s="62">
        <f t="shared" si="53"/>
        <v>0</v>
      </c>
      <c r="KT30" s="62">
        <f t="shared" si="53"/>
        <v>0</v>
      </c>
      <c r="KU30" s="62">
        <f t="shared" si="53"/>
        <v>0</v>
      </c>
      <c r="KV30" s="62">
        <f t="shared" si="53"/>
        <v>0</v>
      </c>
      <c r="KW30" s="62">
        <f t="shared" si="53"/>
        <v>0</v>
      </c>
      <c r="KX30" s="62">
        <f t="shared" si="53"/>
        <v>0</v>
      </c>
      <c r="KY30" s="62">
        <f t="shared" si="53"/>
        <v>0</v>
      </c>
      <c r="KZ30" s="62">
        <f t="shared" si="53"/>
        <v>0</v>
      </c>
      <c r="LA30" s="62">
        <f t="shared" si="53"/>
        <v>0</v>
      </c>
      <c r="LB30" s="62">
        <f t="shared" si="53"/>
        <v>0</v>
      </c>
      <c r="LC30" s="62">
        <f t="shared" si="53"/>
        <v>0</v>
      </c>
      <c r="LD30" s="62">
        <f t="shared" si="53"/>
        <v>0</v>
      </c>
      <c r="LE30" s="62">
        <f t="shared" si="53"/>
        <v>0</v>
      </c>
      <c r="LF30" s="62">
        <f t="shared" si="53"/>
        <v>0</v>
      </c>
      <c r="LG30" s="62">
        <f t="shared" si="53"/>
        <v>0</v>
      </c>
      <c r="LH30" s="62">
        <f t="shared" si="53"/>
        <v>0</v>
      </c>
      <c r="LI30" s="62">
        <f t="shared" si="53"/>
        <v>0</v>
      </c>
      <c r="LJ30" s="62">
        <f t="shared" si="53"/>
        <v>0</v>
      </c>
      <c r="LK30" s="62">
        <f t="shared" si="53"/>
        <v>0</v>
      </c>
      <c r="LL30" s="62">
        <f t="shared" si="53"/>
        <v>0</v>
      </c>
      <c r="LM30" s="62">
        <f t="shared" ref="LM30:ND30" si="54">SUM(LM25:LM28)</f>
        <v>0</v>
      </c>
      <c r="LN30" s="62">
        <f t="shared" si="54"/>
        <v>0</v>
      </c>
      <c r="LO30" s="62">
        <f t="shared" si="54"/>
        <v>0</v>
      </c>
      <c r="LP30" s="62">
        <f t="shared" si="54"/>
        <v>0</v>
      </c>
      <c r="LQ30" s="62">
        <f t="shared" si="54"/>
        <v>0</v>
      </c>
      <c r="LR30" s="62">
        <f t="shared" si="54"/>
        <v>0</v>
      </c>
      <c r="LS30" s="62">
        <f t="shared" si="54"/>
        <v>0</v>
      </c>
      <c r="LT30" s="62">
        <f t="shared" si="54"/>
        <v>0</v>
      </c>
      <c r="LU30" s="62">
        <f t="shared" si="54"/>
        <v>0</v>
      </c>
      <c r="LV30" s="62">
        <f t="shared" si="54"/>
        <v>0</v>
      </c>
      <c r="LW30" s="62">
        <f t="shared" si="54"/>
        <v>0</v>
      </c>
      <c r="LX30" s="62">
        <f t="shared" si="54"/>
        <v>0</v>
      </c>
      <c r="LY30" s="62">
        <f t="shared" si="54"/>
        <v>0</v>
      </c>
      <c r="LZ30" s="62">
        <f t="shared" si="54"/>
        <v>0</v>
      </c>
      <c r="MA30" s="62">
        <f t="shared" si="54"/>
        <v>0</v>
      </c>
      <c r="MB30" s="62">
        <f t="shared" si="54"/>
        <v>0</v>
      </c>
      <c r="MC30" s="62">
        <f t="shared" si="54"/>
        <v>0</v>
      </c>
      <c r="MD30" s="62">
        <f t="shared" si="54"/>
        <v>0</v>
      </c>
      <c r="ME30" s="62">
        <f t="shared" si="54"/>
        <v>0</v>
      </c>
      <c r="MF30" s="62">
        <f t="shared" si="54"/>
        <v>0</v>
      </c>
      <c r="MG30" s="62">
        <f t="shared" si="54"/>
        <v>0</v>
      </c>
      <c r="MH30" s="62">
        <f t="shared" si="54"/>
        <v>0</v>
      </c>
      <c r="MI30" s="62">
        <f t="shared" si="54"/>
        <v>0</v>
      </c>
      <c r="MJ30" s="62">
        <f t="shared" si="54"/>
        <v>0</v>
      </c>
      <c r="MK30" s="62">
        <f t="shared" si="54"/>
        <v>0</v>
      </c>
      <c r="ML30" s="62">
        <f t="shared" si="54"/>
        <v>0</v>
      </c>
      <c r="MM30" s="62">
        <f t="shared" si="54"/>
        <v>0</v>
      </c>
      <c r="MN30" s="62">
        <f t="shared" si="54"/>
        <v>0</v>
      </c>
      <c r="MO30" s="62">
        <f t="shared" si="54"/>
        <v>0</v>
      </c>
      <c r="MP30" s="62">
        <f t="shared" si="54"/>
        <v>0</v>
      </c>
      <c r="MQ30" s="62">
        <f t="shared" si="54"/>
        <v>0</v>
      </c>
      <c r="MR30" s="62">
        <f t="shared" si="54"/>
        <v>0</v>
      </c>
      <c r="MS30" s="62">
        <f t="shared" si="54"/>
        <v>0</v>
      </c>
      <c r="MT30" s="62">
        <f t="shared" si="54"/>
        <v>0</v>
      </c>
      <c r="MU30" s="62">
        <f t="shared" si="54"/>
        <v>0</v>
      </c>
      <c r="MV30" s="62">
        <f t="shared" si="54"/>
        <v>0</v>
      </c>
      <c r="MW30" s="62">
        <f t="shared" si="54"/>
        <v>0</v>
      </c>
      <c r="MX30" s="62">
        <f t="shared" si="54"/>
        <v>0</v>
      </c>
      <c r="MY30" s="62">
        <f t="shared" si="54"/>
        <v>0</v>
      </c>
      <c r="MZ30" s="62">
        <f t="shared" si="54"/>
        <v>0</v>
      </c>
      <c r="NA30" s="62">
        <f t="shared" si="54"/>
        <v>0</v>
      </c>
      <c r="NB30" s="62">
        <f t="shared" si="54"/>
        <v>0</v>
      </c>
      <c r="NC30" s="62">
        <f t="shared" si="54"/>
        <v>0</v>
      </c>
      <c r="ND30" s="62">
        <f t="shared" si="54"/>
        <v>0</v>
      </c>
    </row>
    <row r="31" spans="1:368" s="58" customFormat="1" x14ac:dyDescent="0.35">
      <c r="A31" s="68" t="s">
        <v>59</v>
      </c>
      <c r="D31" s="62">
        <f>SUM(D32:D34)</f>
        <v>0</v>
      </c>
      <c r="E31" s="62">
        <f>E32+E38</f>
        <v>0</v>
      </c>
      <c r="F31" s="62">
        <f t="shared" ref="F31:BQ31" si="55">F32+F38</f>
        <v>0</v>
      </c>
      <c r="G31" s="62">
        <f t="shared" si="55"/>
        <v>0</v>
      </c>
      <c r="H31" s="62">
        <f t="shared" si="55"/>
        <v>0</v>
      </c>
      <c r="I31" s="62">
        <f t="shared" si="55"/>
        <v>0</v>
      </c>
      <c r="J31" s="62">
        <f t="shared" si="55"/>
        <v>0</v>
      </c>
      <c r="K31" s="62">
        <f t="shared" si="55"/>
        <v>0</v>
      </c>
      <c r="L31" s="62">
        <f t="shared" si="55"/>
        <v>0</v>
      </c>
      <c r="M31" s="62">
        <f t="shared" si="55"/>
        <v>0</v>
      </c>
      <c r="N31" s="62">
        <f t="shared" si="55"/>
        <v>0</v>
      </c>
      <c r="O31" s="62">
        <f t="shared" si="55"/>
        <v>0</v>
      </c>
      <c r="P31" s="62">
        <f t="shared" si="55"/>
        <v>0</v>
      </c>
      <c r="Q31" s="62">
        <f t="shared" si="55"/>
        <v>0</v>
      </c>
      <c r="R31" s="62">
        <f t="shared" si="55"/>
        <v>0</v>
      </c>
      <c r="S31" s="62">
        <f t="shared" si="55"/>
        <v>0</v>
      </c>
      <c r="T31" s="62">
        <f t="shared" si="55"/>
        <v>0</v>
      </c>
      <c r="U31" s="62">
        <f t="shared" si="55"/>
        <v>0</v>
      </c>
      <c r="V31" s="62">
        <f t="shared" si="55"/>
        <v>0</v>
      </c>
      <c r="W31" s="62">
        <f t="shared" si="55"/>
        <v>0</v>
      </c>
      <c r="X31" s="62">
        <f t="shared" si="55"/>
        <v>0</v>
      </c>
      <c r="Y31" s="62">
        <f t="shared" si="55"/>
        <v>0</v>
      </c>
      <c r="Z31" s="62">
        <f t="shared" si="55"/>
        <v>0</v>
      </c>
      <c r="AA31" s="62">
        <f t="shared" si="55"/>
        <v>0</v>
      </c>
      <c r="AB31" s="62">
        <f t="shared" si="55"/>
        <v>0</v>
      </c>
      <c r="AC31" s="62">
        <f t="shared" si="55"/>
        <v>0</v>
      </c>
      <c r="AD31" s="62">
        <f t="shared" si="55"/>
        <v>0</v>
      </c>
      <c r="AE31" s="62">
        <f t="shared" si="55"/>
        <v>0</v>
      </c>
      <c r="AF31" s="62">
        <f t="shared" si="55"/>
        <v>0</v>
      </c>
      <c r="AG31" s="62">
        <f t="shared" si="55"/>
        <v>0</v>
      </c>
      <c r="AH31" s="62">
        <f t="shared" si="55"/>
        <v>0</v>
      </c>
      <c r="AI31" s="62">
        <f t="shared" si="55"/>
        <v>0</v>
      </c>
      <c r="AJ31" s="62">
        <f t="shared" si="55"/>
        <v>0</v>
      </c>
      <c r="AK31" s="62">
        <f t="shared" si="55"/>
        <v>0</v>
      </c>
      <c r="AL31" s="62">
        <f t="shared" si="55"/>
        <v>0</v>
      </c>
      <c r="AM31" s="62">
        <f t="shared" si="55"/>
        <v>0</v>
      </c>
      <c r="AN31" s="62">
        <f t="shared" si="55"/>
        <v>0</v>
      </c>
      <c r="AO31" s="62">
        <f t="shared" si="55"/>
        <v>0</v>
      </c>
      <c r="AP31" s="62">
        <f t="shared" si="55"/>
        <v>0</v>
      </c>
      <c r="AQ31" s="62">
        <f t="shared" si="55"/>
        <v>0</v>
      </c>
      <c r="AR31" s="62">
        <f t="shared" si="55"/>
        <v>0</v>
      </c>
      <c r="AS31" s="62">
        <f t="shared" si="55"/>
        <v>0</v>
      </c>
      <c r="AT31" s="62">
        <f t="shared" si="55"/>
        <v>0</v>
      </c>
      <c r="AU31" s="62">
        <f t="shared" si="55"/>
        <v>0</v>
      </c>
      <c r="AV31" s="62">
        <f t="shared" si="55"/>
        <v>0</v>
      </c>
      <c r="AW31" s="62">
        <f t="shared" si="55"/>
        <v>0</v>
      </c>
      <c r="AX31" s="62">
        <f t="shared" si="55"/>
        <v>0</v>
      </c>
      <c r="AY31" s="62">
        <f t="shared" si="55"/>
        <v>0</v>
      </c>
      <c r="AZ31" s="62">
        <f t="shared" si="55"/>
        <v>0</v>
      </c>
      <c r="BA31" s="62">
        <f t="shared" si="55"/>
        <v>0</v>
      </c>
      <c r="BB31" s="62">
        <f t="shared" si="55"/>
        <v>0</v>
      </c>
      <c r="BC31" s="62">
        <f t="shared" si="55"/>
        <v>0</v>
      </c>
      <c r="BD31" s="62">
        <f t="shared" si="55"/>
        <v>0</v>
      </c>
      <c r="BE31" s="62">
        <f t="shared" si="55"/>
        <v>0</v>
      </c>
      <c r="BF31" s="62">
        <f t="shared" si="55"/>
        <v>0</v>
      </c>
      <c r="BG31" s="62">
        <f t="shared" si="55"/>
        <v>0</v>
      </c>
      <c r="BH31" s="62">
        <f t="shared" si="55"/>
        <v>0</v>
      </c>
      <c r="BI31" s="62">
        <f t="shared" si="55"/>
        <v>0</v>
      </c>
      <c r="BJ31" s="62">
        <f t="shared" si="55"/>
        <v>0</v>
      </c>
      <c r="BK31" s="62">
        <f t="shared" si="55"/>
        <v>0</v>
      </c>
      <c r="BL31" s="62">
        <f t="shared" si="55"/>
        <v>0</v>
      </c>
      <c r="BM31" s="62">
        <f t="shared" si="55"/>
        <v>0</v>
      </c>
      <c r="BN31" s="62">
        <f t="shared" si="55"/>
        <v>0</v>
      </c>
      <c r="BO31" s="62">
        <f t="shared" si="55"/>
        <v>0</v>
      </c>
      <c r="BP31" s="62">
        <f t="shared" si="55"/>
        <v>0</v>
      </c>
      <c r="BQ31" s="62">
        <f t="shared" si="55"/>
        <v>0</v>
      </c>
      <c r="BR31" s="62">
        <f t="shared" ref="BR31:EC31" si="56">BR32+BR38</f>
        <v>0</v>
      </c>
      <c r="BS31" s="62">
        <f t="shared" si="56"/>
        <v>0</v>
      </c>
      <c r="BT31" s="62">
        <f t="shared" si="56"/>
        <v>0</v>
      </c>
      <c r="BU31" s="62">
        <f t="shared" si="56"/>
        <v>0</v>
      </c>
      <c r="BV31" s="62">
        <f t="shared" si="56"/>
        <v>0</v>
      </c>
      <c r="BW31" s="62">
        <f t="shared" si="56"/>
        <v>0</v>
      </c>
      <c r="BX31" s="62">
        <f t="shared" si="56"/>
        <v>0</v>
      </c>
      <c r="BY31" s="62">
        <f t="shared" si="56"/>
        <v>0</v>
      </c>
      <c r="BZ31" s="62">
        <f t="shared" si="56"/>
        <v>0</v>
      </c>
      <c r="CA31" s="62">
        <f t="shared" si="56"/>
        <v>0</v>
      </c>
      <c r="CB31" s="62">
        <f t="shared" si="56"/>
        <v>0</v>
      </c>
      <c r="CC31" s="62">
        <f t="shared" si="56"/>
        <v>0</v>
      </c>
      <c r="CD31" s="62">
        <f t="shared" si="56"/>
        <v>0</v>
      </c>
      <c r="CE31" s="62">
        <f t="shared" si="56"/>
        <v>0</v>
      </c>
      <c r="CF31" s="62">
        <f t="shared" si="56"/>
        <v>0</v>
      </c>
      <c r="CG31" s="62">
        <f t="shared" si="56"/>
        <v>0</v>
      </c>
      <c r="CH31" s="62">
        <f t="shared" si="56"/>
        <v>0</v>
      </c>
      <c r="CI31" s="62">
        <f t="shared" si="56"/>
        <v>0</v>
      </c>
      <c r="CJ31" s="62">
        <f t="shared" si="56"/>
        <v>0</v>
      </c>
      <c r="CK31" s="62">
        <f t="shared" si="56"/>
        <v>0</v>
      </c>
      <c r="CL31" s="62">
        <f t="shared" si="56"/>
        <v>0</v>
      </c>
      <c r="CM31" s="62">
        <f t="shared" si="56"/>
        <v>0</v>
      </c>
      <c r="CN31" s="62">
        <f t="shared" si="56"/>
        <v>0</v>
      </c>
      <c r="CO31" s="62">
        <f t="shared" si="56"/>
        <v>0</v>
      </c>
      <c r="CP31" s="62">
        <f t="shared" si="56"/>
        <v>0</v>
      </c>
      <c r="CQ31" s="62">
        <f t="shared" si="56"/>
        <v>0</v>
      </c>
      <c r="CR31" s="62">
        <f t="shared" si="56"/>
        <v>0</v>
      </c>
      <c r="CS31" s="62">
        <f t="shared" si="56"/>
        <v>0</v>
      </c>
      <c r="CT31" s="62">
        <f t="shared" si="56"/>
        <v>0</v>
      </c>
      <c r="CU31" s="62">
        <f t="shared" si="56"/>
        <v>0</v>
      </c>
      <c r="CV31" s="62">
        <f t="shared" si="56"/>
        <v>0</v>
      </c>
      <c r="CW31" s="62">
        <f t="shared" si="56"/>
        <v>0</v>
      </c>
      <c r="CX31" s="62">
        <f t="shared" si="56"/>
        <v>0</v>
      </c>
      <c r="CY31" s="62">
        <f t="shared" si="56"/>
        <v>0</v>
      </c>
      <c r="CZ31" s="62">
        <f t="shared" si="56"/>
        <v>0</v>
      </c>
      <c r="DA31" s="62">
        <f t="shared" si="56"/>
        <v>0</v>
      </c>
      <c r="DB31" s="62">
        <f t="shared" si="56"/>
        <v>0</v>
      </c>
      <c r="DC31" s="62">
        <f t="shared" si="56"/>
        <v>0</v>
      </c>
      <c r="DD31" s="62">
        <f t="shared" si="56"/>
        <v>0</v>
      </c>
      <c r="DE31" s="62">
        <f t="shared" si="56"/>
        <v>0</v>
      </c>
      <c r="DF31" s="62">
        <f t="shared" si="56"/>
        <v>0</v>
      </c>
      <c r="DG31" s="62">
        <f t="shared" si="56"/>
        <v>0</v>
      </c>
      <c r="DH31" s="62">
        <f t="shared" si="56"/>
        <v>0</v>
      </c>
      <c r="DI31" s="62">
        <f t="shared" si="56"/>
        <v>0</v>
      </c>
      <c r="DJ31" s="62">
        <f t="shared" si="56"/>
        <v>0</v>
      </c>
      <c r="DK31" s="62">
        <f t="shared" si="56"/>
        <v>0</v>
      </c>
      <c r="DL31" s="62">
        <f t="shared" si="56"/>
        <v>0</v>
      </c>
      <c r="DM31" s="62">
        <f t="shared" si="56"/>
        <v>0</v>
      </c>
      <c r="DN31" s="62">
        <f t="shared" si="56"/>
        <v>0</v>
      </c>
      <c r="DO31" s="62">
        <f t="shared" si="56"/>
        <v>0</v>
      </c>
      <c r="DP31" s="62">
        <f t="shared" si="56"/>
        <v>0</v>
      </c>
      <c r="DQ31" s="62">
        <f t="shared" si="56"/>
        <v>0</v>
      </c>
      <c r="DR31" s="62">
        <f t="shared" si="56"/>
        <v>0</v>
      </c>
      <c r="DS31" s="62">
        <f t="shared" si="56"/>
        <v>0</v>
      </c>
      <c r="DT31" s="62">
        <f t="shared" si="56"/>
        <v>0</v>
      </c>
      <c r="DU31" s="62">
        <f t="shared" si="56"/>
        <v>0</v>
      </c>
      <c r="DV31" s="62">
        <f t="shared" si="56"/>
        <v>0</v>
      </c>
      <c r="DW31" s="62">
        <f t="shared" si="56"/>
        <v>0</v>
      </c>
      <c r="DX31" s="62">
        <f t="shared" si="56"/>
        <v>0</v>
      </c>
      <c r="DY31" s="62">
        <f t="shared" si="56"/>
        <v>0</v>
      </c>
      <c r="DZ31" s="62">
        <f t="shared" si="56"/>
        <v>0</v>
      </c>
      <c r="EA31" s="62">
        <f t="shared" si="56"/>
        <v>0</v>
      </c>
      <c r="EB31" s="62">
        <f t="shared" si="56"/>
        <v>0</v>
      </c>
      <c r="EC31" s="62">
        <f t="shared" si="56"/>
        <v>0</v>
      </c>
      <c r="ED31" s="62">
        <f t="shared" ref="ED31:GO31" si="57">ED32+ED38</f>
        <v>0</v>
      </c>
      <c r="EE31" s="62">
        <f t="shared" si="57"/>
        <v>0</v>
      </c>
      <c r="EF31" s="62">
        <f t="shared" si="57"/>
        <v>0</v>
      </c>
      <c r="EG31" s="62">
        <f t="shared" si="57"/>
        <v>0</v>
      </c>
      <c r="EH31" s="62">
        <f t="shared" si="57"/>
        <v>0</v>
      </c>
      <c r="EI31" s="62">
        <f t="shared" si="57"/>
        <v>0</v>
      </c>
      <c r="EJ31" s="62">
        <f t="shared" si="57"/>
        <v>0</v>
      </c>
      <c r="EK31" s="62">
        <f t="shared" si="57"/>
        <v>0</v>
      </c>
      <c r="EL31" s="62">
        <f t="shared" si="57"/>
        <v>0</v>
      </c>
      <c r="EM31" s="62">
        <f t="shared" si="57"/>
        <v>0</v>
      </c>
      <c r="EN31" s="62">
        <f t="shared" si="57"/>
        <v>0</v>
      </c>
      <c r="EO31" s="62">
        <f t="shared" si="57"/>
        <v>0</v>
      </c>
      <c r="EP31" s="62">
        <f t="shared" si="57"/>
        <v>0</v>
      </c>
      <c r="EQ31" s="62">
        <f t="shared" si="57"/>
        <v>0</v>
      </c>
      <c r="ER31" s="62">
        <f t="shared" si="57"/>
        <v>0</v>
      </c>
      <c r="ES31" s="62">
        <f t="shared" si="57"/>
        <v>0</v>
      </c>
      <c r="ET31" s="62">
        <f t="shared" si="57"/>
        <v>0</v>
      </c>
      <c r="EU31" s="62">
        <f t="shared" si="57"/>
        <v>0</v>
      </c>
      <c r="EV31" s="62">
        <f t="shared" si="57"/>
        <v>0</v>
      </c>
      <c r="EW31" s="62">
        <f t="shared" si="57"/>
        <v>0</v>
      </c>
      <c r="EX31" s="62">
        <f t="shared" si="57"/>
        <v>0</v>
      </c>
      <c r="EY31" s="62">
        <f t="shared" si="57"/>
        <v>0</v>
      </c>
      <c r="EZ31" s="62">
        <f t="shared" si="57"/>
        <v>0</v>
      </c>
      <c r="FA31" s="62">
        <f t="shared" si="57"/>
        <v>0</v>
      </c>
      <c r="FB31" s="62">
        <f t="shared" si="57"/>
        <v>0</v>
      </c>
      <c r="FC31" s="62">
        <f t="shared" si="57"/>
        <v>0</v>
      </c>
      <c r="FD31" s="62">
        <f t="shared" si="57"/>
        <v>0</v>
      </c>
      <c r="FE31" s="62">
        <f t="shared" si="57"/>
        <v>0</v>
      </c>
      <c r="FF31" s="62">
        <f t="shared" si="57"/>
        <v>0</v>
      </c>
      <c r="FG31" s="62">
        <f t="shared" si="57"/>
        <v>0</v>
      </c>
      <c r="FH31" s="62">
        <f t="shared" si="57"/>
        <v>0</v>
      </c>
      <c r="FI31" s="62">
        <f t="shared" si="57"/>
        <v>0</v>
      </c>
      <c r="FJ31" s="62">
        <f t="shared" si="57"/>
        <v>0</v>
      </c>
      <c r="FK31" s="62">
        <f t="shared" si="57"/>
        <v>0</v>
      </c>
      <c r="FL31" s="62">
        <f t="shared" si="57"/>
        <v>0</v>
      </c>
      <c r="FM31" s="62">
        <f t="shared" si="57"/>
        <v>0</v>
      </c>
      <c r="FN31" s="62">
        <f t="shared" si="57"/>
        <v>0</v>
      </c>
      <c r="FO31" s="62">
        <f t="shared" si="57"/>
        <v>0</v>
      </c>
      <c r="FP31" s="62">
        <f t="shared" si="57"/>
        <v>0</v>
      </c>
      <c r="FQ31" s="62">
        <f t="shared" si="57"/>
        <v>0</v>
      </c>
      <c r="FR31" s="62">
        <f t="shared" si="57"/>
        <v>0</v>
      </c>
      <c r="FS31" s="62">
        <f t="shared" si="57"/>
        <v>0</v>
      </c>
      <c r="FT31" s="62">
        <f t="shared" si="57"/>
        <v>0</v>
      </c>
      <c r="FU31" s="62">
        <f t="shared" si="57"/>
        <v>0</v>
      </c>
      <c r="FV31" s="62">
        <f t="shared" si="57"/>
        <v>0</v>
      </c>
      <c r="FW31" s="62">
        <f t="shared" si="57"/>
        <v>0</v>
      </c>
      <c r="FX31" s="62">
        <f t="shared" si="57"/>
        <v>0</v>
      </c>
      <c r="FY31" s="62">
        <f t="shared" si="57"/>
        <v>0</v>
      </c>
      <c r="FZ31" s="62">
        <f t="shared" si="57"/>
        <v>0</v>
      </c>
      <c r="GA31" s="62">
        <f t="shared" si="57"/>
        <v>0</v>
      </c>
      <c r="GB31" s="62">
        <f t="shared" si="57"/>
        <v>0</v>
      </c>
      <c r="GC31" s="62">
        <f t="shared" si="57"/>
        <v>0</v>
      </c>
      <c r="GD31" s="62">
        <f t="shared" si="57"/>
        <v>0</v>
      </c>
      <c r="GE31" s="62">
        <f t="shared" si="57"/>
        <v>0</v>
      </c>
      <c r="GF31" s="62">
        <f t="shared" si="57"/>
        <v>0</v>
      </c>
      <c r="GG31" s="62">
        <f t="shared" si="57"/>
        <v>0</v>
      </c>
      <c r="GH31" s="62">
        <f t="shared" si="57"/>
        <v>0</v>
      </c>
      <c r="GI31" s="62">
        <f t="shared" si="57"/>
        <v>0</v>
      </c>
      <c r="GJ31" s="62">
        <f t="shared" si="57"/>
        <v>0</v>
      </c>
      <c r="GK31" s="62">
        <f t="shared" si="57"/>
        <v>0</v>
      </c>
      <c r="GL31" s="62">
        <f t="shared" si="57"/>
        <v>0</v>
      </c>
      <c r="GM31" s="62">
        <f t="shared" si="57"/>
        <v>0</v>
      </c>
      <c r="GN31" s="62">
        <f t="shared" si="57"/>
        <v>0</v>
      </c>
      <c r="GO31" s="62">
        <f t="shared" si="57"/>
        <v>0</v>
      </c>
      <c r="GP31" s="62">
        <f t="shared" ref="GP31:JA31" si="58">GP32+GP38</f>
        <v>0</v>
      </c>
      <c r="GQ31" s="62">
        <f t="shared" si="58"/>
        <v>0</v>
      </c>
      <c r="GR31" s="62">
        <f t="shared" si="58"/>
        <v>0</v>
      </c>
      <c r="GS31" s="62">
        <f t="shared" si="58"/>
        <v>0</v>
      </c>
      <c r="GT31" s="62">
        <f t="shared" si="58"/>
        <v>0</v>
      </c>
      <c r="GU31" s="62">
        <f t="shared" si="58"/>
        <v>0</v>
      </c>
      <c r="GV31" s="62">
        <f t="shared" si="58"/>
        <v>0</v>
      </c>
      <c r="GW31" s="62">
        <f t="shared" si="58"/>
        <v>0</v>
      </c>
      <c r="GX31" s="62">
        <f t="shared" si="58"/>
        <v>0</v>
      </c>
      <c r="GY31" s="62">
        <f t="shared" si="58"/>
        <v>0</v>
      </c>
      <c r="GZ31" s="62">
        <f t="shared" si="58"/>
        <v>0</v>
      </c>
      <c r="HA31" s="62">
        <f t="shared" si="58"/>
        <v>0</v>
      </c>
      <c r="HB31" s="62">
        <f t="shared" si="58"/>
        <v>0</v>
      </c>
      <c r="HC31" s="62">
        <f t="shared" si="58"/>
        <v>0</v>
      </c>
      <c r="HD31" s="62">
        <f t="shared" si="58"/>
        <v>0</v>
      </c>
      <c r="HE31" s="62">
        <f t="shared" si="58"/>
        <v>0</v>
      </c>
      <c r="HF31" s="62">
        <f t="shared" si="58"/>
        <v>0</v>
      </c>
      <c r="HG31" s="62">
        <f t="shared" si="58"/>
        <v>0</v>
      </c>
      <c r="HH31" s="62">
        <f t="shared" si="58"/>
        <v>0</v>
      </c>
      <c r="HI31" s="62">
        <f t="shared" si="58"/>
        <v>0</v>
      </c>
      <c r="HJ31" s="62">
        <f t="shared" si="58"/>
        <v>0</v>
      </c>
      <c r="HK31" s="62">
        <f t="shared" si="58"/>
        <v>0</v>
      </c>
      <c r="HL31" s="62">
        <f t="shared" si="58"/>
        <v>0</v>
      </c>
      <c r="HM31" s="62">
        <f t="shared" si="58"/>
        <v>0</v>
      </c>
      <c r="HN31" s="62">
        <f t="shared" si="58"/>
        <v>0</v>
      </c>
      <c r="HO31" s="62">
        <f t="shared" si="58"/>
        <v>0</v>
      </c>
      <c r="HP31" s="62">
        <f t="shared" si="58"/>
        <v>0</v>
      </c>
      <c r="HQ31" s="62">
        <f t="shared" si="58"/>
        <v>0</v>
      </c>
      <c r="HR31" s="62">
        <f t="shared" si="58"/>
        <v>0</v>
      </c>
      <c r="HS31" s="62">
        <f t="shared" si="58"/>
        <v>0</v>
      </c>
      <c r="HT31" s="62">
        <f t="shared" si="58"/>
        <v>0</v>
      </c>
      <c r="HU31" s="62">
        <f t="shared" si="58"/>
        <v>0</v>
      </c>
      <c r="HV31" s="62">
        <f t="shared" si="58"/>
        <v>0</v>
      </c>
      <c r="HW31" s="62">
        <f t="shared" si="58"/>
        <v>0</v>
      </c>
      <c r="HX31" s="62">
        <f t="shared" si="58"/>
        <v>0</v>
      </c>
      <c r="HY31" s="62">
        <f t="shared" si="58"/>
        <v>0</v>
      </c>
      <c r="HZ31" s="62">
        <f t="shared" si="58"/>
        <v>0</v>
      </c>
      <c r="IA31" s="62">
        <f t="shared" si="58"/>
        <v>0</v>
      </c>
      <c r="IB31" s="62">
        <f t="shared" si="58"/>
        <v>0</v>
      </c>
      <c r="IC31" s="62">
        <f t="shared" si="58"/>
        <v>0</v>
      </c>
      <c r="ID31" s="62">
        <f t="shared" si="58"/>
        <v>0</v>
      </c>
      <c r="IE31" s="62">
        <f t="shared" si="58"/>
        <v>0</v>
      </c>
      <c r="IF31" s="62">
        <f t="shared" si="58"/>
        <v>0</v>
      </c>
      <c r="IG31" s="62">
        <f t="shared" si="58"/>
        <v>0</v>
      </c>
      <c r="IH31" s="62">
        <f t="shared" si="58"/>
        <v>0</v>
      </c>
      <c r="II31" s="62">
        <f t="shared" si="58"/>
        <v>0</v>
      </c>
      <c r="IJ31" s="62">
        <f t="shared" si="58"/>
        <v>0</v>
      </c>
      <c r="IK31" s="62">
        <f t="shared" si="58"/>
        <v>0</v>
      </c>
      <c r="IL31" s="62">
        <f t="shared" si="58"/>
        <v>0</v>
      </c>
      <c r="IM31" s="62">
        <f t="shared" si="58"/>
        <v>0</v>
      </c>
      <c r="IN31" s="62">
        <f t="shared" si="58"/>
        <v>0</v>
      </c>
      <c r="IO31" s="62">
        <f t="shared" si="58"/>
        <v>0</v>
      </c>
      <c r="IP31" s="62">
        <f t="shared" si="58"/>
        <v>0</v>
      </c>
      <c r="IQ31" s="62">
        <f t="shared" si="58"/>
        <v>0</v>
      </c>
      <c r="IR31" s="62">
        <f t="shared" si="58"/>
        <v>0</v>
      </c>
      <c r="IS31" s="62">
        <f t="shared" si="58"/>
        <v>0</v>
      </c>
      <c r="IT31" s="62">
        <f t="shared" si="58"/>
        <v>0</v>
      </c>
      <c r="IU31" s="62">
        <f t="shared" si="58"/>
        <v>0</v>
      </c>
      <c r="IV31" s="62">
        <f t="shared" si="58"/>
        <v>0</v>
      </c>
      <c r="IW31" s="62">
        <f t="shared" si="58"/>
        <v>0</v>
      </c>
      <c r="IX31" s="62">
        <f t="shared" si="58"/>
        <v>0</v>
      </c>
      <c r="IY31" s="62">
        <f t="shared" si="58"/>
        <v>0</v>
      </c>
      <c r="IZ31" s="62">
        <f t="shared" si="58"/>
        <v>0</v>
      </c>
      <c r="JA31" s="62">
        <f t="shared" si="58"/>
        <v>0</v>
      </c>
      <c r="JB31" s="62">
        <f t="shared" ref="JB31:LM31" si="59">JB32+JB38</f>
        <v>0</v>
      </c>
      <c r="JC31" s="62">
        <f t="shared" si="59"/>
        <v>0</v>
      </c>
      <c r="JD31" s="62">
        <f t="shared" si="59"/>
        <v>0</v>
      </c>
      <c r="JE31" s="62">
        <f t="shared" si="59"/>
        <v>0</v>
      </c>
      <c r="JF31" s="62">
        <f t="shared" si="59"/>
        <v>0</v>
      </c>
      <c r="JG31" s="62">
        <f t="shared" si="59"/>
        <v>0</v>
      </c>
      <c r="JH31" s="62">
        <f t="shared" si="59"/>
        <v>0</v>
      </c>
      <c r="JI31" s="62">
        <f t="shared" si="59"/>
        <v>0</v>
      </c>
      <c r="JJ31" s="62">
        <f t="shared" si="59"/>
        <v>0</v>
      </c>
      <c r="JK31" s="62">
        <f t="shared" si="59"/>
        <v>0</v>
      </c>
      <c r="JL31" s="62">
        <f t="shared" si="59"/>
        <v>0</v>
      </c>
      <c r="JM31" s="62">
        <f t="shared" si="59"/>
        <v>0</v>
      </c>
      <c r="JN31" s="62">
        <f t="shared" si="59"/>
        <v>0</v>
      </c>
      <c r="JO31" s="62">
        <f t="shared" si="59"/>
        <v>0</v>
      </c>
      <c r="JP31" s="62">
        <f t="shared" si="59"/>
        <v>0</v>
      </c>
      <c r="JQ31" s="62">
        <f t="shared" si="59"/>
        <v>0</v>
      </c>
      <c r="JR31" s="62">
        <f t="shared" si="59"/>
        <v>0</v>
      </c>
      <c r="JS31" s="62">
        <f t="shared" si="59"/>
        <v>0</v>
      </c>
      <c r="JT31" s="62">
        <f t="shared" si="59"/>
        <v>0</v>
      </c>
      <c r="JU31" s="62">
        <f t="shared" si="59"/>
        <v>0</v>
      </c>
      <c r="JV31" s="62">
        <f t="shared" si="59"/>
        <v>0</v>
      </c>
      <c r="JW31" s="62">
        <f t="shared" si="59"/>
        <v>0</v>
      </c>
      <c r="JX31" s="62">
        <f t="shared" si="59"/>
        <v>0</v>
      </c>
      <c r="JY31" s="62">
        <f t="shared" si="59"/>
        <v>0</v>
      </c>
      <c r="JZ31" s="62">
        <f t="shared" si="59"/>
        <v>0</v>
      </c>
      <c r="KA31" s="62">
        <f t="shared" si="59"/>
        <v>0</v>
      </c>
      <c r="KB31" s="62">
        <f t="shared" si="59"/>
        <v>0</v>
      </c>
      <c r="KC31" s="62">
        <f t="shared" si="59"/>
        <v>0</v>
      </c>
      <c r="KD31" s="62">
        <f t="shared" si="59"/>
        <v>0</v>
      </c>
      <c r="KE31" s="62">
        <f t="shared" si="59"/>
        <v>0</v>
      </c>
      <c r="KF31" s="62">
        <f t="shared" si="59"/>
        <v>0</v>
      </c>
      <c r="KG31" s="62">
        <f t="shared" si="59"/>
        <v>0</v>
      </c>
      <c r="KH31" s="62">
        <f t="shared" si="59"/>
        <v>0</v>
      </c>
      <c r="KI31" s="62">
        <f t="shared" si="59"/>
        <v>0</v>
      </c>
      <c r="KJ31" s="62">
        <f t="shared" si="59"/>
        <v>0</v>
      </c>
      <c r="KK31" s="62">
        <f t="shared" si="59"/>
        <v>0</v>
      </c>
      <c r="KL31" s="62">
        <f t="shared" si="59"/>
        <v>0</v>
      </c>
      <c r="KM31" s="62">
        <f t="shared" si="59"/>
        <v>0</v>
      </c>
      <c r="KN31" s="62">
        <f t="shared" si="59"/>
        <v>0</v>
      </c>
      <c r="KO31" s="62">
        <f t="shared" si="59"/>
        <v>0</v>
      </c>
      <c r="KP31" s="62">
        <f t="shared" si="59"/>
        <v>0</v>
      </c>
      <c r="KQ31" s="62">
        <f t="shared" si="59"/>
        <v>0</v>
      </c>
      <c r="KR31" s="62">
        <f t="shared" si="59"/>
        <v>0</v>
      </c>
      <c r="KS31" s="62">
        <f t="shared" si="59"/>
        <v>0</v>
      </c>
      <c r="KT31" s="62">
        <f t="shared" si="59"/>
        <v>0</v>
      </c>
      <c r="KU31" s="62">
        <f t="shared" si="59"/>
        <v>0</v>
      </c>
      <c r="KV31" s="62">
        <f t="shared" si="59"/>
        <v>0</v>
      </c>
      <c r="KW31" s="62">
        <f t="shared" si="59"/>
        <v>0</v>
      </c>
      <c r="KX31" s="62">
        <f t="shared" si="59"/>
        <v>0</v>
      </c>
      <c r="KY31" s="62">
        <f t="shared" si="59"/>
        <v>0</v>
      </c>
      <c r="KZ31" s="62">
        <f t="shared" si="59"/>
        <v>0</v>
      </c>
      <c r="LA31" s="62">
        <f t="shared" si="59"/>
        <v>0</v>
      </c>
      <c r="LB31" s="62">
        <f t="shared" si="59"/>
        <v>0</v>
      </c>
      <c r="LC31" s="62">
        <f t="shared" si="59"/>
        <v>0</v>
      </c>
      <c r="LD31" s="62">
        <f t="shared" si="59"/>
        <v>0</v>
      </c>
      <c r="LE31" s="62">
        <f t="shared" si="59"/>
        <v>0</v>
      </c>
      <c r="LF31" s="62">
        <f t="shared" si="59"/>
        <v>0</v>
      </c>
      <c r="LG31" s="62">
        <f t="shared" si="59"/>
        <v>0</v>
      </c>
      <c r="LH31" s="62">
        <f t="shared" si="59"/>
        <v>0</v>
      </c>
      <c r="LI31" s="62">
        <f t="shared" si="59"/>
        <v>0</v>
      </c>
      <c r="LJ31" s="62">
        <f t="shared" si="59"/>
        <v>0</v>
      </c>
      <c r="LK31" s="62">
        <f t="shared" si="59"/>
        <v>0</v>
      </c>
      <c r="LL31" s="62">
        <f t="shared" si="59"/>
        <v>0</v>
      </c>
      <c r="LM31" s="62">
        <f t="shared" si="59"/>
        <v>0</v>
      </c>
      <c r="LN31" s="62">
        <f t="shared" ref="LN31:ND31" si="60">LN32+LN38</f>
        <v>0</v>
      </c>
      <c r="LO31" s="62">
        <f t="shared" si="60"/>
        <v>0</v>
      </c>
      <c r="LP31" s="62">
        <f t="shared" si="60"/>
        <v>0</v>
      </c>
      <c r="LQ31" s="62">
        <f t="shared" si="60"/>
        <v>0</v>
      </c>
      <c r="LR31" s="62">
        <f t="shared" si="60"/>
        <v>0</v>
      </c>
      <c r="LS31" s="62">
        <f t="shared" si="60"/>
        <v>0</v>
      </c>
      <c r="LT31" s="62">
        <f t="shared" si="60"/>
        <v>0</v>
      </c>
      <c r="LU31" s="62">
        <f t="shared" si="60"/>
        <v>0</v>
      </c>
      <c r="LV31" s="62">
        <f t="shared" si="60"/>
        <v>0</v>
      </c>
      <c r="LW31" s="62">
        <f t="shared" si="60"/>
        <v>0</v>
      </c>
      <c r="LX31" s="62">
        <f t="shared" si="60"/>
        <v>0</v>
      </c>
      <c r="LY31" s="62">
        <f t="shared" si="60"/>
        <v>0</v>
      </c>
      <c r="LZ31" s="62">
        <f t="shared" si="60"/>
        <v>0</v>
      </c>
      <c r="MA31" s="62">
        <f t="shared" si="60"/>
        <v>0</v>
      </c>
      <c r="MB31" s="62">
        <f t="shared" si="60"/>
        <v>0</v>
      </c>
      <c r="MC31" s="62">
        <f t="shared" si="60"/>
        <v>0</v>
      </c>
      <c r="MD31" s="62">
        <f t="shared" si="60"/>
        <v>0</v>
      </c>
      <c r="ME31" s="62">
        <f t="shared" si="60"/>
        <v>0</v>
      </c>
      <c r="MF31" s="62">
        <f t="shared" si="60"/>
        <v>0</v>
      </c>
      <c r="MG31" s="62">
        <f t="shared" si="60"/>
        <v>0</v>
      </c>
      <c r="MH31" s="62">
        <f t="shared" si="60"/>
        <v>0</v>
      </c>
      <c r="MI31" s="62">
        <f t="shared" si="60"/>
        <v>0</v>
      </c>
      <c r="MJ31" s="62">
        <f t="shared" si="60"/>
        <v>0</v>
      </c>
      <c r="MK31" s="62">
        <f t="shared" si="60"/>
        <v>0</v>
      </c>
      <c r="ML31" s="62">
        <f t="shared" si="60"/>
        <v>0</v>
      </c>
      <c r="MM31" s="62">
        <f t="shared" si="60"/>
        <v>0</v>
      </c>
      <c r="MN31" s="62">
        <f t="shared" si="60"/>
        <v>0</v>
      </c>
      <c r="MO31" s="62">
        <f t="shared" si="60"/>
        <v>0</v>
      </c>
      <c r="MP31" s="62">
        <f t="shared" si="60"/>
        <v>0</v>
      </c>
      <c r="MQ31" s="62">
        <f t="shared" si="60"/>
        <v>0</v>
      </c>
      <c r="MR31" s="62">
        <f t="shared" si="60"/>
        <v>0</v>
      </c>
      <c r="MS31" s="62">
        <f t="shared" si="60"/>
        <v>0</v>
      </c>
      <c r="MT31" s="62">
        <f t="shared" si="60"/>
        <v>0</v>
      </c>
      <c r="MU31" s="62">
        <f t="shared" si="60"/>
        <v>0</v>
      </c>
      <c r="MV31" s="62">
        <f t="shared" si="60"/>
        <v>0</v>
      </c>
      <c r="MW31" s="62">
        <f t="shared" si="60"/>
        <v>0</v>
      </c>
      <c r="MX31" s="62">
        <f t="shared" si="60"/>
        <v>0</v>
      </c>
      <c r="MY31" s="62">
        <f t="shared" si="60"/>
        <v>0</v>
      </c>
      <c r="MZ31" s="62">
        <f t="shared" si="60"/>
        <v>0</v>
      </c>
      <c r="NA31" s="62">
        <f t="shared" si="60"/>
        <v>0</v>
      </c>
      <c r="NB31" s="62">
        <f t="shared" si="60"/>
        <v>0</v>
      </c>
      <c r="NC31" s="62">
        <f t="shared" si="60"/>
        <v>0</v>
      </c>
      <c r="ND31" s="62">
        <f t="shared" si="60"/>
        <v>0</v>
      </c>
    </row>
    <row r="32" spans="1:368" s="58" customFormat="1" x14ac:dyDescent="0.35">
      <c r="A32" s="69" t="s">
        <v>0</v>
      </c>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c r="MG32" s="70"/>
      <c r="MH32" s="70"/>
      <c r="MI32" s="70"/>
      <c r="MJ32" s="70"/>
      <c r="MK32" s="70"/>
      <c r="ML32" s="70"/>
      <c r="MM32" s="70"/>
      <c r="MN32" s="70"/>
      <c r="MO32" s="70"/>
      <c r="MP32" s="70"/>
      <c r="MQ32" s="70"/>
      <c r="MR32" s="70"/>
      <c r="MS32" s="70"/>
      <c r="MT32" s="70"/>
      <c r="MU32" s="70"/>
      <c r="MV32" s="70"/>
      <c r="MW32" s="70"/>
      <c r="MX32" s="70"/>
      <c r="MY32" s="70"/>
      <c r="MZ32" s="70"/>
      <c r="NA32" s="70"/>
      <c r="NB32" s="70"/>
      <c r="NC32" s="70"/>
      <c r="ND32" s="70"/>
    </row>
    <row r="33" spans="1:368" s="58" customFormat="1" x14ac:dyDescent="0.35">
      <c r="A33" s="69" t="s">
        <v>1</v>
      </c>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c r="MG33" s="70"/>
      <c r="MH33" s="70"/>
      <c r="MI33" s="70"/>
      <c r="MJ33" s="70"/>
      <c r="MK33" s="70"/>
      <c r="ML33" s="70"/>
      <c r="MM33" s="70"/>
      <c r="MN33" s="70"/>
      <c r="MO33" s="70"/>
      <c r="MP33" s="70"/>
      <c r="MQ33" s="70"/>
      <c r="MR33" s="70"/>
      <c r="MS33" s="70"/>
      <c r="MT33" s="70"/>
      <c r="MU33" s="70"/>
      <c r="MV33" s="70"/>
      <c r="MW33" s="70"/>
      <c r="MX33" s="70"/>
      <c r="MY33" s="70"/>
      <c r="MZ33" s="70"/>
      <c r="NA33" s="70"/>
      <c r="NB33" s="70"/>
      <c r="NC33" s="70"/>
      <c r="ND33" s="70"/>
    </row>
    <row r="34" spans="1:368" s="58" customFormat="1" x14ac:dyDescent="0.35">
      <c r="A34" s="69" t="s">
        <v>2</v>
      </c>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c r="MG34" s="70"/>
      <c r="MH34" s="70"/>
      <c r="MI34" s="70"/>
      <c r="MJ34" s="70"/>
      <c r="MK34" s="70"/>
      <c r="ML34" s="70"/>
      <c r="MM34" s="70"/>
      <c r="MN34" s="70"/>
      <c r="MO34" s="70"/>
      <c r="MP34" s="70"/>
      <c r="MQ34" s="70"/>
      <c r="MR34" s="70"/>
      <c r="MS34" s="70"/>
      <c r="MT34" s="70"/>
      <c r="MU34" s="70"/>
      <c r="MV34" s="70"/>
      <c r="MW34" s="70"/>
      <c r="MX34" s="70"/>
      <c r="MY34" s="70"/>
      <c r="MZ34" s="70"/>
      <c r="NA34" s="70"/>
      <c r="NB34" s="70"/>
      <c r="NC34" s="70"/>
      <c r="ND34" s="70"/>
    </row>
    <row r="35" spans="1:368" s="58" customFormat="1" x14ac:dyDescent="0.35">
      <c r="A35" s="71" t="s">
        <v>15</v>
      </c>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c r="MG35" s="70"/>
      <c r="MH35" s="70"/>
      <c r="MI35" s="70"/>
      <c r="MJ35" s="70"/>
      <c r="MK35" s="70"/>
      <c r="ML35" s="70"/>
      <c r="MM35" s="70"/>
      <c r="MN35" s="70"/>
      <c r="MO35" s="70"/>
      <c r="MP35" s="70"/>
      <c r="MQ35" s="70"/>
      <c r="MR35" s="70"/>
      <c r="MS35" s="70"/>
      <c r="MT35" s="70"/>
      <c r="MU35" s="70"/>
      <c r="MV35" s="70"/>
      <c r="MW35" s="70"/>
      <c r="MX35" s="70"/>
      <c r="MY35" s="70"/>
      <c r="MZ35" s="70"/>
      <c r="NA35" s="70"/>
      <c r="NB35" s="70"/>
      <c r="NC35" s="70"/>
      <c r="ND35" s="70"/>
    </row>
    <row r="36" spans="1:368" s="58" customFormat="1" x14ac:dyDescent="0.35">
      <c r="A36" s="71" t="s">
        <v>16</v>
      </c>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c r="MG36" s="70"/>
      <c r="MH36" s="70"/>
      <c r="MI36" s="70"/>
      <c r="MJ36" s="70"/>
      <c r="MK36" s="70"/>
      <c r="ML36" s="70"/>
      <c r="MM36" s="70"/>
      <c r="MN36" s="70"/>
      <c r="MO36" s="70"/>
      <c r="MP36" s="70"/>
      <c r="MQ36" s="70"/>
      <c r="MR36" s="70"/>
      <c r="MS36" s="70"/>
      <c r="MT36" s="70"/>
      <c r="MU36" s="70"/>
      <c r="MV36" s="70"/>
      <c r="MW36" s="70"/>
      <c r="MX36" s="70"/>
      <c r="MY36" s="70"/>
      <c r="MZ36" s="70"/>
      <c r="NA36" s="70"/>
      <c r="NB36" s="70"/>
      <c r="NC36" s="70"/>
      <c r="ND36" s="70"/>
    </row>
    <row r="37" spans="1:368" s="58" customFormat="1" x14ac:dyDescent="0.35">
      <c r="A37" s="71" t="s">
        <v>17</v>
      </c>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c r="MG37" s="70"/>
      <c r="MH37" s="70"/>
      <c r="MI37" s="70"/>
      <c r="MJ37" s="70"/>
      <c r="MK37" s="70"/>
      <c r="ML37" s="70"/>
      <c r="MM37" s="70"/>
      <c r="MN37" s="70"/>
      <c r="MO37" s="70"/>
      <c r="MP37" s="70"/>
      <c r="MQ37" s="70"/>
      <c r="MR37" s="70"/>
      <c r="MS37" s="70"/>
      <c r="MT37" s="70"/>
      <c r="MU37" s="70"/>
      <c r="MV37" s="70"/>
      <c r="MW37" s="70"/>
      <c r="MX37" s="70"/>
      <c r="MY37" s="70"/>
      <c r="MZ37" s="70"/>
      <c r="NA37" s="70"/>
      <c r="NB37" s="70"/>
      <c r="NC37" s="70"/>
      <c r="ND37" s="70"/>
    </row>
    <row r="38" spans="1:368" x14ac:dyDescent="0.35">
      <c r="D38" s="48">
        <f>SUM(D35:D37)</f>
        <v>0</v>
      </c>
      <c r="E38" s="48">
        <f t="shared" ref="E38:BP38" si="61">SUM(E35:E37)</f>
        <v>0</v>
      </c>
      <c r="F38" s="48">
        <f t="shared" si="61"/>
        <v>0</v>
      </c>
      <c r="G38" s="48">
        <f t="shared" si="61"/>
        <v>0</v>
      </c>
      <c r="H38" s="48">
        <f t="shared" si="61"/>
        <v>0</v>
      </c>
      <c r="I38" s="48">
        <f t="shared" si="61"/>
        <v>0</v>
      </c>
      <c r="J38" s="48">
        <f t="shared" si="61"/>
        <v>0</v>
      </c>
      <c r="K38" s="48">
        <f t="shared" si="61"/>
        <v>0</v>
      </c>
      <c r="L38" s="48">
        <f t="shared" si="61"/>
        <v>0</v>
      </c>
      <c r="M38" s="48">
        <f t="shared" si="61"/>
        <v>0</v>
      </c>
      <c r="N38" s="48">
        <f t="shared" si="61"/>
        <v>0</v>
      </c>
      <c r="O38" s="48">
        <f t="shared" si="61"/>
        <v>0</v>
      </c>
      <c r="P38" s="48">
        <f t="shared" si="61"/>
        <v>0</v>
      </c>
      <c r="Q38" s="48">
        <f t="shared" si="61"/>
        <v>0</v>
      </c>
      <c r="R38" s="48">
        <f t="shared" si="61"/>
        <v>0</v>
      </c>
      <c r="S38" s="48">
        <f t="shared" si="61"/>
        <v>0</v>
      </c>
      <c r="T38" s="48">
        <f t="shared" si="61"/>
        <v>0</v>
      </c>
      <c r="U38" s="48">
        <f t="shared" si="61"/>
        <v>0</v>
      </c>
      <c r="V38" s="48">
        <f t="shared" si="61"/>
        <v>0</v>
      </c>
      <c r="W38" s="48">
        <f t="shared" si="61"/>
        <v>0</v>
      </c>
      <c r="X38" s="48">
        <f t="shared" si="61"/>
        <v>0</v>
      </c>
      <c r="Y38" s="48">
        <f t="shared" si="61"/>
        <v>0</v>
      </c>
      <c r="Z38" s="48">
        <f t="shared" si="61"/>
        <v>0</v>
      </c>
      <c r="AA38" s="48">
        <f t="shared" si="61"/>
        <v>0</v>
      </c>
      <c r="AB38" s="48">
        <f t="shared" si="61"/>
        <v>0</v>
      </c>
      <c r="AC38" s="48">
        <f t="shared" si="61"/>
        <v>0</v>
      </c>
      <c r="AD38" s="48">
        <f t="shared" si="61"/>
        <v>0</v>
      </c>
      <c r="AE38" s="48">
        <f t="shared" si="61"/>
        <v>0</v>
      </c>
      <c r="AF38" s="48">
        <f t="shared" si="61"/>
        <v>0</v>
      </c>
      <c r="AG38" s="48">
        <f t="shared" si="61"/>
        <v>0</v>
      </c>
      <c r="AH38" s="48">
        <f t="shared" si="61"/>
        <v>0</v>
      </c>
      <c r="AI38" s="48">
        <f t="shared" si="61"/>
        <v>0</v>
      </c>
      <c r="AJ38" s="48">
        <f t="shared" si="61"/>
        <v>0</v>
      </c>
      <c r="AK38" s="48">
        <f t="shared" si="61"/>
        <v>0</v>
      </c>
      <c r="AL38" s="48">
        <f t="shared" si="61"/>
        <v>0</v>
      </c>
      <c r="AM38" s="48">
        <f t="shared" si="61"/>
        <v>0</v>
      </c>
      <c r="AN38" s="48">
        <f t="shared" si="61"/>
        <v>0</v>
      </c>
      <c r="AO38" s="48">
        <f t="shared" si="61"/>
        <v>0</v>
      </c>
      <c r="AP38" s="48">
        <f t="shared" si="61"/>
        <v>0</v>
      </c>
      <c r="AQ38" s="48">
        <f t="shared" si="61"/>
        <v>0</v>
      </c>
      <c r="AR38" s="48">
        <f t="shared" si="61"/>
        <v>0</v>
      </c>
      <c r="AS38" s="48">
        <f t="shared" si="61"/>
        <v>0</v>
      </c>
      <c r="AT38" s="48">
        <f t="shared" si="61"/>
        <v>0</v>
      </c>
      <c r="AU38" s="48">
        <f t="shared" si="61"/>
        <v>0</v>
      </c>
      <c r="AV38" s="48">
        <f t="shared" si="61"/>
        <v>0</v>
      </c>
      <c r="AW38" s="48">
        <f t="shared" si="61"/>
        <v>0</v>
      </c>
      <c r="AX38" s="48">
        <f t="shared" si="61"/>
        <v>0</v>
      </c>
      <c r="AY38" s="48">
        <f t="shared" si="61"/>
        <v>0</v>
      </c>
      <c r="AZ38" s="48">
        <f t="shared" si="61"/>
        <v>0</v>
      </c>
      <c r="BA38" s="48">
        <f t="shared" si="61"/>
        <v>0</v>
      </c>
      <c r="BB38" s="48">
        <f t="shared" si="61"/>
        <v>0</v>
      </c>
      <c r="BC38" s="48">
        <f t="shared" si="61"/>
        <v>0</v>
      </c>
      <c r="BD38" s="48">
        <f t="shared" si="61"/>
        <v>0</v>
      </c>
      <c r="BE38" s="48">
        <f t="shared" si="61"/>
        <v>0</v>
      </c>
      <c r="BF38" s="48">
        <f t="shared" si="61"/>
        <v>0</v>
      </c>
      <c r="BG38" s="48">
        <f t="shared" si="61"/>
        <v>0</v>
      </c>
      <c r="BH38" s="48">
        <f t="shared" si="61"/>
        <v>0</v>
      </c>
      <c r="BI38" s="48">
        <f t="shared" si="61"/>
        <v>0</v>
      </c>
      <c r="BJ38" s="48">
        <f t="shared" si="61"/>
        <v>0</v>
      </c>
      <c r="BK38" s="48">
        <f t="shared" si="61"/>
        <v>0</v>
      </c>
      <c r="BL38" s="48">
        <f t="shared" si="61"/>
        <v>0</v>
      </c>
      <c r="BM38" s="48">
        <f t="shared" si="61"/>
        <v>0</v>
      </c>
      <c r="BN38" s="48">
        <f t="shared" si="61"/>
        <v>0</v>
      </c>
      <c r="BO38" s="48">
        <f t="shared" si="61"/>
        <v>0</v>
      </c>
      <c r="BP38" s="48">
        <f t="shared" si="61"/>
        <v>0</v>
      </c>
      <c r="BQ38" s="48">
        <f t="shared" ref="BQ38:EB38" si="62">SUM(BQ35:BQ37)</f>
        <v>0</v>
      </c>
      <c r="BR38" s="48">
        <f t="shared" si="62"/>
        <v>0</v>
      </c>
      <c r="BS38" s="48">
        <f t="shared" si="62"/>
        <v>0</v>
      </c>
      <c r="BT38" s="48">
        <f t="shared" si="62"/>
        <v>0</v>
      </c>
      <c r="BU38" s="48">
        <f t="shared" si="62"/>
        <v>0</v>
      </c>
      <c r="BV38" s="48">
        <f t="shared" si="62"/>
        <v>0</v>
      </c>
      <c r="BW38" s="48">
        <f t="shared" si="62"/>
        <v>0</v>
      </c>
      <c r="BX38" s="48">
        <f t="shared" si="62"/>
        <v>0</v>
      </c>
      <c r="BY38" s="48">
        <f t="shared" si="62"/>
        <v>0</v>
      </c>
      <c r="BZ38" s="48">
        <f t="shared" si="62"/>
        <v>0</v>
      </c>
      <c r="CA38" s="48">
        <f t="shared" si="62"/>
        <v>0</v>
      </c>
      <c r="CB38" s="48">
        <f t="shared" si="62"/>
        <v>0</v>
      </c>
      <c r="CC38" s="48">
        <f t="shared" si="62"/>
        <v>0</v>
      </c>
      <c r="CD38" s="48">
        <f t="shared" si="62"/>
        <v>0</v>
      </c>
      <c r="CE38" s="48">
        <f t="shared" si="62"/>
        <v>0</v>
      </c>
      <c r="CF38" s="48">
        <f t="shared" si="62"/>
        <v>0</v>
      </c>
      <c r="CG38" s="48">
        <f t="shared" si="62"/>
        <v>0</v>
      </c>
      <c r="CH38" s="48">
        <f t="shared" si="62"/>
        <v>0</v>
      </c>
      <c r="CI38" s="48">
        <f t="shared" si="62"/>
        <v>0</v>
      </c>
      <c r="CJ38" s="48">
        <f t="shared" si="62"/>
        <v>0</v>
      </c>
      <c r="CK38" s="48">
        <f t="shared" si="62"/>
        <v>0</v>
      </c>
      <c r="CL38" s="48">
        <f t="shared" si="62"/>
        <v>0</v>
      </c>
      <c r="CM38" s="48">
        <f t="shared" si="62"/>
        <v>0</v>
      </c>
      <c r="CN38" s="48">
        <f t="shared" si="62"/>
        <v>0</v>
      </c>
      <c r="CO38" s="48">
        <f t="shared" si="62"/>
        <v>0</v>
      </c>
      <c r="CP38" s="48">
        <f t="shared" si="62"/>
        <v>0</v>
      </c>
      <c r="CQ38" s="48">
        <f t="shared" si="62"/>
        <v>0</v>
      </c>
      <c r="CR38" s="48">
        <f t="shared" si="62"/>
        <v>0</v>
      </c>
      <c r="CS38" s="48">
        <f t="shared" si="62"/>
        <v>0</v>
      </c>
      <c r="CT38" s="48">
        <f t="shared" si="62"/>
        <v>0</v>
      </c>
      <c r="CU38" s="48">
        <f t="shared" si="62"/>
        <v>0</v>
      </c>
      <c r="CV38" s="48">
        <f t="shared" si="62"/>
        <v>0</v>
      </c>
      <c r="CW38" s="48">
        <f t="shared" si="62"/>
        <v>0</v>
      </c>
      <c r="CX38" s="48">
        <f t="shared" si="62"/>
        <v>0</v>
      </c>
      <c r="CY38" s="48">
        <f t="shared" si="62"/>
        <v>0</v>
      </c>
      <c r="CZ38" s="48">
        <f t="shared" si="62"/>
        <v>0</v>
      </c>
      <c r="DA38" s="48">
        <f t="shared" si="62"/>
        <v>0</v>
      </c>
      <c r="DB38" s="48">
        <f t="shared" si="62"/>
        <v>0</v>
      </c>
      <c r="DC38" s="48">
        <f t="shared" si="62"/>
        <v>0</v>
      </c>
      <c r="DD38" s="48">
        <f t="shared" si="62"/>
        <v>0</v>
      </c>
      <c r="DE38" s="48">
        <f t="shared" si="62"/>
        <v>0</v>
      </c>
      <c r="DF38" s="48">
        <f t="shared" si="62"/>
        <v>0</v>
      </c>
      <c r="DG38" s="48">
        <f t="shared" si="62"/>
        <v>0</v>
      </c>
      <c r="DH38" s="48">
        <f t="shared" si="62"/>
        <v>0</v>
      </c>
      <c r="DI38" s="48">
        <f t="shared" si="62"/>
        <v>0</v>
      </c>
      <c r="DJ38" s="48">
        <f t="shared" si="62"/>
        <v>0</v>
      </c>
      <c r="DK38" s="48">
        <f t="shared" si="62"/>
        <v>0</v>
      </c>
      <c r="DL38" s="48">
        <f t="shared" si="62"/>
        <v>0</v>
      </c>
      <c r="DM38" s="48">
        <f t="shared" si="62"/>
        <v>0</v>
      </c>
      <c r="DN38" s="48">
        <f t="shared" si="62"/>
        <v>0</v>
      </c>
      <c r="DO38" s="48">
        <f t="shared" si="62"/>
        <v>0</v>
      </c>
      <c r="DP38" s="48">
        <f t="shared" si="62"/>
        <v>0</v>
      </c>
      <c r="DQ38" s="48">
        <f t="shared" si="62"/>
        <v>0</v>
      </c>
      <c r="DR38" s="48">
        <f t="shared" si="62"/>
        <v>0</v>
      </c>
      <c r="DS38" s="48">
        <f t="shared" si="62"/>
        <v>0</v>
      </c>
      <c r="DT38" s="48">
        <f t="shared" si="62"/>
        <v>0</v>
      </c>
      <c r="DU38" s="48">
        <f t="shared" si="62"/>
        <v>0</v>
      </c>
      <c r="DV38" s="48">
        <f t="shared" si="62"/>
        <v>0</v>
      </c>
      <c r="DW38" s="48">
        <f t="shared" si="62"/>
        <v>0</v>
      </c>
      <c r="DX38" s="48">
        <f t="shared" si="62"/>
        <v>0</v>
      </c>
      <c r="DY38" s="48">
        <f t="shared" si="62"/>
        <v>0</v>
      </c>
      <c r="DZ38" s="48">
        <f t="shared" si="62"/>
        <v>0</v>
      </c>
      <c r="EA38" s="48">
        <f t="shared" si="62"/>
        <v>0</v>
      </c>
      <c r="EB38" s="48">
        <f t="shared" si="62"/>
        <v>0</v>
      </c>
      <c r="EC38" s="48">
        <f t="shared" ref="EC38:GN38" si="63">SUM(EC35:EC37)</f>
        <v>0</v>
      </c>
      <c r="ED38" s="48">
        <f t="shared" si="63"/>
        <v>0</v>
      </c>
      <c r="EE38" s="48">
        <f t="shared" si="63"/>
        <v>0</v>
      </c>
      <c r="EF38" s="48">
        <f t="shared" si="63"/>
        <v>0</v>
      </c>
      <c r="EG38" s="48">
        <f t="shared" si="63"/>
        <v>0</v>
      </c>
      <c r="EH38" s="48">
        <f t="shared" si="63"/>
        <v>0</v>
      </c>
      <c r="EI38" s="48">
        <f t="shared" si="63"/>
        <v>0</v>
      </c>
      <c r="EJ38" s="48">
        <f t="shared" si="63"/>
        <v>0</v>
      </c>
      <c r="EK38" s="48">
        <f t="shared" si="63"/>
        <v>0</v>
      </c>
      <c r="EL38" s="48">
        <f t="shared" si="63"/>
        <v>0</v>
      </c>
      <c r="EM38" s="48">
        <f t="shared" si="63"/>
        <v>0</v>
      </c>
      <c r="EN38" s="48">
        <f t="shared" si="63"/>
        <v>0</v>
      </c>
      <c r="EO38" s="48">
        <f t="shared" si="63"/>
        <v>0</v>
      </c>
      <c r="EP38" s="48">
        <f t="shared" si="63"/>
        <v>0</v>
      </c>
      <c r="EQ38" s="48">
        <f t="shared" si="63"/>
        <v>0</v>
      </c>
      <c r="ER38" s="48">
        <f t="shared" si="63"/>
        <v>0</v>
      </c>
      <c r="ES38" s="48">
        <f t="shared" si="63"/>
        <v>0</v>
      </c>
      <c r="ET38" s="48">
        <f t="shared" si="63"/>
        <v>0</v>
      </c>
      <c r="EU38" s="48">
        <f t="shared" si="63"/>
        <v>0</v>
      </c>
      <c r="EV38" s="48">
        <f t="shared" si="63"/>
        <v>0</v>
      </c>
      <c r="EW38" s="48">
        <f t="shared" si="63"/>
        <v>0</v>
      </c>
      <c r="EX38" s="48">
        <f t="shared" si="63"/>
        <v>0</v>
      </c>
      <c r="EY38" s="48">
        <f t="shared" si="63"/>
        <v>0</v>
      </c>
      <c r="EZ38" s="48">
        <f t="shared" si="63"/>
        <v>0</v>
      </c>
      <c r="FA38" s="48">
        <f t="shared" si="63"/>
        <v>0</v>
      </c>
      <c r="FB38" s="48">
        <f t="shared" si="63"/>
        <v>0</v>
      </c>
      <c r="FC38" s="48">
        <f t="shared" si="63"/>
        <v>0</v>
      </c>
      <c r="FD38" s="48">
        <f t="shared" si="63"/>
        <v>0</v>
      </c>
      <c r="FE38" s="48">
        <f t="shared" si="63"/>
        <v>0</v>
      </c>
      <c r="FF38" s="48">
        <f t="shared" si="63"/>
        <v>0</v>
      </c>
      <c r="FG38" s="48">
        <f t="shared" si="63"/>
        <v>0</v>
      </c>
      <c r="FH38" s="48">
        <f t="shared" si="63"/>
        <v>0</v>
      </c>
      <c r="FI38" s="48">
        <f t="shared" si="63"/>
        <v>0</v>
      </c>
      <c r="FJ38" s="48">
        <f t="shared" si="63"/>
        <v>0</v>
      </c>
      <c r="FK38" s="48">
        <f t="shared" si="63"/>
        <v>0</v>
      </c>
      <c r="FL38" s="48">
        <f t="shared" si="63"/>
        <v>0</v>
      </c>
      <c r="FM38" s="48">
        <f t="shared" si="63"/>
        <v>0</v>
      </c>
      <c r="FN38" s="48">
        <f t="shared" si="63"/>
        <v>0</v>
      </c>
      <c r="FO38" s="48">
        <f t="shared" si="63"/>
        <v>0</v>
      </c>
      <c r="FP38" s="48">
        <f t="shared" si="63"/>
        <v>0</v>
      </c>
      <c r="FQ38" s="48">
        <f t="shared" si="63"/>
        <v>0</v>
      </c>
      <c r="FR38" s="48">
        <f t="shared" si="63"/>
        <v>0</v>
      </c>
      <c r="FS38" s="48">
        <f t="shared" si="63"/>
        <v>0</v>
      </c>
      <c r="FT38" s="48">
        <f t="shared" si="63"/>
        <v>0</v>
      </c>
      <c r="FU38" s="48">
        <f t="shared" si="63"/>
        <v>0</v>
      </c>
      <c r="FV38" s="48">
        <f t="shared" si="63"/>
        <v>0</v>
      </c>
      <c r="FW38" s="48">
        <f t="shared" si="63"/>
        <v>0</v>
      </c>
      <c r="FX38" s="48">
        <f t="shared" si="63"/>
        <v>0</v>
      </c>
      <c r="FY38" s="48">
        <f t="shared" si="63"/>
        <v>0</v>
      </c>
      <c r="FZ38" s="48">
        <f t="shared" si="63"/>
        <v>0</v>
      </c>
      <c r="GA38" s="48">
        <f t="shared" si="63"/>
        <v>0</v>
      </c>
      <c r="GB38" s="48">
        <f t="shared" si="63"/>
        <v>0</v>
      </c>
      <c r="GC38" s="48">
        <f t="shared" si="63"/>
        <v>0</v>
      </c>
      <c r="GD38" s="48">
        <f t="shared" si="63"/>
        <v>0</v>
      </c>
      <c r="GE38" s="48">
        <f t="shared" si="63"/>
        <v>0</v>
      </c>
      <c r="GF38" s="48">
        <f t="shared" si="63"/>
        <v>0</v>
      </c>
      <c r="GG38" s="48">
        <f t="shared" si="63"/>
        <v>0</v>
      </c>
      <c r="GH38" s="48">
        <f t="shared" si="63"/>
        <v>0</v>
      </c>
      <c r="GI38" s="48">
        <f t="shared" si="63"/>
        <v>0</v>
      </c>
      <c r="GJ38" s="48">
        <f t="shared" si="63"/>
        <v>0</v>
      </c>
      <c r="GK38" s="48">
        <f t="shared" si="63"/>
        <v>0</v>
      </c>
      <c r="GL38" s="48">
        <f t="shared" si="63"/>
        <v>0</v>
      </c>
      <c r="GM38" s="48">
        <f t="shared" si="63"/>
        <v>0</v>
      </c>
      <c r="GN38" s="48">
        <f t="shared" si="63"/>
        <v>0</v>
      </c>
      <c r="GO38" s="48">
        <f t="shared" ref="GO38:IZ38" si="64">SUM(GO35:GO37)</f>
        <v>0</v>
      </c>
      <c r="GP38" s="48">
        <f t="shared" si="64"/>
        <v>0</v>
      </c>
      <c r="GQ38" s="48">
        <f t="shared" si="64"/>
        <v>0</v>
      </c>
      <c r="GR38" s="48">
        <f t="shared" si="64"/>
        <v>0</v>
      </c>
      <c r="GS38" s="48">
        <f t="shared" si="64"/>
        <v>0</v>
      </c>
      <c r="GT38" s="48">
        <f t="shared" si="64"/>
        <v>0</v>
      </c>
      <c r="GU38" s="48">
        <f t="shared" si="64"/>
        <v>0</v>
      </c>
      <c r="GV38" s="48">
        <f t="shared" si="64"/>
        <v>0</v>
      </c>
      <c r="GW38" s="48">
        <f t="shared" si="64"/>
        <v>0</v>
      </c>
      <c r="GX38" s="48">
        <f t="shared" si="64"/>
        <v>0</v>
      </c>
      <c r="GY38" s="48">
        <f t="shared" si="64"/>
        <v>0</v>
      </c>
      <c r="GZ38" s="48">
        <f t="shared" si="64"/>
        <v>0</v>
      </c>
      <c r="HA38" s="48">
        <f t="shared" si="64"/>
        <v>0</v>
      </c>
      <c r="HB38" s="48">
        <f t="shared" si="64"/>
        <v>0</v>
      </c>
      <c r="HC38" s="48">
        <f t="shared" si="64"/>
        <v>0</v>
      </c>
      <c r="HD38" s="48">
        <f t="shared" si="64"/>
        <v>0</v>
      </c>
      <c r="HE38" s="48">
        <f t="shared" si="64"/>
        <v>0</v>
      </c>
      <c r="HF38" s="48">
        <f t="shared" si="64"/>
        <v>0</v>
      </c>
      <c r="HG38" s="48">
        <f t="shared" si="64"/>
        <v>0</v>
      </c>
      <c r="HH38" s="48">
        <f t="shared" si="64"/>
        <v>0</v>
      </c>
      <c r="HI38" s="48">
        <f t="shared" si="64"/>
        <v>0</v>
      </c>
      <c r="HJ38" s="48">
        <f t="shared" si="64"/>
        <v>0</v>
      </c>
      <c r="HK38" s="48">
        <f t="shared" si="64"/>
        <v>0</v>
      </c>
      <c r="HL38" s="48">
        <f t="shared" si="64"/>
        <v>0</v>
      </c>
      <c r="HM38" s="48">
        <f t="shared" si="64"/>
        <v>0</v>
      </c>
      <c r="HN38" s="48">
        <f t="shared" si="64"/>
        <v>0</v>
      </c>
      <c r="HO38" s="48">
        <f t="shared" si="64"/>
        <v>0</v>
      </c>
      <c r="HP38" s="48">
        <f t="shared" si="64"/>
        <v>0</v>
      </c>
      <c r="HQ38" s="48">
        <f t="shared" si="64"/>
        <v>0</v>
      </c>
      <c r="HR38" s="48">
        <f t="shared" si="64"/>
        <v>0</v>
      </c>
      <c r="HS38" s="48">
        <f t="shared" si="64"/>
        <v>0</v>
      </c>
      <c r="HT38" s="48">
        <f t="shared" si="64"/>
        <v>0</v>
      </c>
      <c r="HU38" s="48">
        <f t="shared" si="64"/>
        <v>0</v>
      </c>
      <c r="HV38" s="48">
        <f t="shared" si="64"/>
        <v>0</v>
      </c>
      <c r="HW38" s="48">
        <f t="shared" si="64"/>
        <v>0</v>
      </c>
      <c r="HX38" s="48">
        <f t="shared" si="64"/>
        <v>0</v>
      </c>
      <c r="HY38" s="48">
        <f t="shared" si="64"/>
        <v>0</v>
      </c>
      <c r="HZ38" s="48">
        <f t="shared" si="64"/>
        <v>0</v>
      </c>
      <c r="IA38" s="48">
        <f t="shared" si="64"/>
        <v>0</v>
      </c>
      <c r="IB38" s="48">
        <f t="shared" si="64"/>
        <v>0</v>
      </c>
      <c r="IC38" s="48">
        <f t="shared" si="64"/>
        <v>0</v>
      </c>
      <c r="ID38" s="48">
        <f t="shared" si="64"/>
        <v>0</v>
      </c>
      <c r="IE38" s="48">
        <f t="shared" si="64"/>
        <v>0</v>
      </c>
      <c r="IF38" s="48">
        <f t="shared" si="64"/>
        <v>0</v>
      </c>
      <c r="IG38" s="48">
        <f t="shared" si="64"/>
        <v>0</v>
      </c>
      <c r="IH38" s="48">
        <f t="shared" si="64"/>
        <v>0</v>
      </c>
      <c r="II38" s="48">
        <f t="shared" si="64"/>
        <v>0</v>
      </c>
      <c r="IJ38" s="48">
        <f t="shared" si="64"/>
        <v>0</v>
      </c>
      <c r="IK38" s="48">
        <f t="shared" si="64"/>
        <v>0</v>
      </c>
      <c r="IL38" s="48">
        <f t="shared" si="64"/>
        <v>0</v>
      </c>
      <c r="IM38" s="48">
        <f t="shared" si="64"/>
        <v>0</v>
      </c>
      <c r="IN38" s="48">
        <f t="shared" si="64"/>
        <v>0</v>
      </c>
      <c r="IO38" s="48">
        <f t="shared" si="64"/>
        <v>0</v>
      </c>
      <c r="IP38" s="48">
        <f t="shared" si="64"/>
        <v>0</v>
      </c>
      <c r="IQ38" s="48">
        <f t="shared" si="64"/>
        <v>0</v>
      </c>
      <c r="IR38" s="48">
        <f t="shared" si="64"/>
        <v>0</v>
      </c>
      <c r="IS38" s="48">
        <f t="shared" si="64"/>
        <v>0</v>
      </c>
      <c r="IT38" s="48">
        <f t="shared" si="64"/>
        <v>0</v>
      </c>
      <c r="IU38" s="48">
        <f t="shared" si="64"/>
        <v>0</v>
      </c>
      <c r="IV38" s="48">
        <f t="shared" si="64"/>
        <v>0</v>
      </c>
      <c r="IW38" s="48">
        <f t="shared" si="64"/>
        <v>0</v>
      </c>
      <c r="IX38" s="48">
        <f t="shared" si="64"/>
        <v>0</v>
      </c>
      <c r="IY38" s="48">
        <f t="shared" si="64"/>
        <v>0</v>
      </c>
      <c r="IZ38" s="48">
        <f t="shared" si="64"/>
        <v>0</v>
      </c>
      <c r="JA38" s="48">
        <f t="shared" ref="JA38:LL38" si="65">SUM(JA35:JA37)</f>
        <v>0</v>
      </c>
      <c r="JB38" s="48">
        <f t="shared" si="65"/>
        <v>0</v>
      </c>
      <c r="JC38" s="48">
        <f t="shared" si="65"/>
        <v>0</v>
      </c>
      <c r="JD38" s="48">
        <f t="shared" si="65"/>
        <v>0</v>
      </c>
      <c r="JE38" s="48">
        <f t="shared" si="65"/>
        <v>0</v>
      </c>
      <c r="JF38" s="48">
        <f t="shared" si="65"/>
        <v>0</v>
      </c>
      <c r="JG38" s="48">
        <f t="shared" si="65"/>
        <v>0</v>
      </c>
      <c r="JH38" s="48">
        <f t="shared" si="65"/>
        <v>0</v>
      </c>
      <c r="JI38" s="48">
        <f t="shared" si="65"/>
        <v>0</v>
      </c>
      <c r="JJ38" s="48">
        <f t="shared" si="65"/>
        <v>0</v>
      </c>
      <c r="JK38" s="48">
        <f t="shared" si="65"/>
        <v>0</v>
      </c>
      <c r="JL38" s="48">
        <f t="shared" si="65"/>
        <v>0</v>
      </c>
      <c r="JM38" s="48">
        <f t="shared" si="65"/>
        <v>0</v>
      </c>
      <c r="JN38" s="48">
        <f t="shared" si="65"/>
        <v>0</v>
      </c>
      <c r="JO38" s="48">
        <f t="shared" si="65"/>
        <v>0</v>
      </c>
      <c r="JP38" s="48">
        <f t="shared" si="65"/>
        <v>0</v>
      </c>
      <c r="JQ38" s="48">
        <f t="shared" si="65"/>
        <v>0</v>
      </c>
      <c r="JR38" s="48">
        <f t="shared" si="65"/>
        <v>0</v>
      </c>
      <c r="JS38" s="48">
        <f t="shared" si="65"/>
        <v>0</v>
      </c>
      <c r="JT38" s="48">
        <f t="shared" si="65"/>
        <v>0</v>
      </c>
      <c r="JU38" s="48">
        <f t="shared" si="65"/>
        <v>0</v>
      </c>
      <c r="JV38" s="48">
        <f t="shared" si="65"/>
        <v>0</v>
      </c>
      <c r="JW38" s="48">
        <f t="shared" si="65"/>
        <v>0</v>
      </c>
      <c r="JX38" s="48">
        <f t="shared" si="65"/>
        <v>0</v>
      </c>
      <c r="JY38" s="48">
        <f t="shared" si="65"/>
        <v>0</v>
      </c>
      <c r="JZ38" s="48">
        <f t="shared" si="65"/>
        <v>0</v>
      </c>
      <c r="KA38" s="48">
        <f t="shared" si="65"/>
        <v>0</v>
      </c>
      <c r="KB38" s="48">
        <f t="shared" si="65"/>
        <v>0</v>
      </c>
      <c r="KC38" s="48">
        <f t="shared" si="65"/>
        <v>0</v>
      </c>
      <c r="KD38" s="48">
        <f t="shared" si="65"/>
        <v>0</v>
      </c>
      <c r="KE38" s="48">
        <f t="shared" si="65"/>
        <v>0</v>
      </c>
      <c r="KF38" s="48">
        <f t="shared" si="65"/>
        <v>0</v>
      </c>
      <c r="KG38" s="48">
        <f t="shared" si="65"/>
        <v>0</v>
      </c>
      <c r="KH38" s="48">
        <f t="shared" si="65"/>
        <v>0</v>
      </c>
      <c r="KI38" s="48">
        <f t="shared" si="65"/>
        <v>0</v>
      </c>
      <c r="KJ38" s="48">
        <f t="shared" si="65"/>
        <v>0</v>
      </c>
      <c r="KK38" s="48">
        <f t="shared" si="65"/>
        <v>0</v>
      </c>
      <c r="KL38" s="48">
        <f t="shared" si="65"/>
        <v>0</v>
      </c>
      <c r="KM38" s="48">
        <f t="shared" si="65"/>
        <v>0</v>
      </c>
      <c r="KN38" s="48">
        <f t="shared" si="65"/>
        <v>0</v>
      </c>
      <c r="KO38" s="48">
        <f t="shared" si="65"/>
        <v>0</v>
      </c>
      <c r="KP38" s="48">
        <f t="shared" si="65"/>
        <v>0</v>
      </c>
      <c r="KQ38" s="48">
        <f t="shared" si="65"/>
        <v>0</v>
      </c>
      <c r="KR38" s="48">
        <f t="shared" si="65"/>
        <v>0</v>
      </c>
      <c r="KS38" s="48">
        <f t="shared" si="65"/>
        <v>0</v>
      </c>
      <c r="KT38" s="48">
        <f t="shared" si="65"/>
        <v>0</v>
      </c>
      <c r="KU38" s="48">
        <f t="shared" si="65"/>
        <v>0</v>
      </c>
      <c r="KV38" s="48">
        <f t="shared" si="65"/>
        <v>0</v>
      </c>
      <c r="KW38" s="48">
        <f t="shared" si="65"/>
        <v>0</v>
      </c>
      <c r="KX38" s="48">
        <f t="shared" si="65"/>
        <v>0</v>
      </c>
      <c r="KY38" s="48">
        <f t="shared" si="65"/>
        <v>0</v>
      </c>
      <c r="KZ38" s="48">
        <f t="shared" si="65"/>
        <v>0</v>
      </c>
      <c r="LA38" s="48">
        <f t="shared" si="65"/>
        <v>0</v>
      </c>
      <c r="LB38" s="48">
        <f t="shared" si="65"/>
        <v>0</v>
      </c>
      <c r="LC38" s="48">
        <f t="shared" si="65"/>
        <v>0</v>
      </c>
      <c r="LD38" s="48">
        <f t="shared" si="65"/>
        <v>0</v>
      </c>
      <c r="LE38" s="48">
        <f t="shared" si="65"/>
        <v>0</v>
      </c>
      <c r="LF38" s="48">
        <f t="shared" si="65"/>
        <v>0</v>
      </c>
      <c r="LG38" s="48">
        <f t="shared" si="65"/>
        <v>0</v>
      </c>
      <c r="LH38" s="48">
        <f t="shared" si="65"/>
        <v>0</v>
      </c>
      <c r="LI38" s="48">
        <f t="shared" si="65"/>
        <v>0</v>
      </c>
      <c r="LJ38" s="48">
        <f t="shared" si="65"/>
        <v>0</v>
      </c>
      <c r="LK38" s="48">
        <f t="shared" si="65"/>
        <v>0</v>
      </c>
      <c r="LL38" s="48">
        <f t="shared" si="65"/>
        <v>0</v>
      </c>
      <c r="LM38" s="48">
        <f t="shared" ref="LM38:ND38" si="66">SUM(LM35:LM37)</f>
        <v>0</v>
      </c>
      <c r="LN38" s="48">
        <f t="shared" si="66"/>
        <v>0</v>
      </c>
      <c r="LO38" s="48">
        <f t="shared" si="66"/>
        <v>0</v>
      </c>
      <c r="LP38" s="48">
        <f t="shared" si="66"/>
        <v>0</v>
      </c>
      <c r="LQ38" s="48">
        <f t="shared" si="66"/>
        <v>0</v>
      </c>
      <c r="LR38" s="48">
        <f t="shared" si="66"/>
        <v>0</v>
      </c>
      <c r="LS38" s="48">
        <f t="shared" si="66"/>
        <v>0</v>
      </c>
      <c r="LT38" s="48">
        <f t="shared" si="66"/>
        <v>0</v>
      </c>
      <c r="LU38" s="48">
        <f t="shared" si="66"/>
        <v>0</v>
      </c>
      <c r="LV38" s="48">
        <f t="shared" si="66"/>
        <v>0</v>
      </c>
      <c r="LW38" s="48">
        <f t="shared" si="66"/>
        <v>0</v>
      </c>
      <c r="LX38" s="48">
        <f t="shared" si="66"/>
        <v>0</v>
      </c>
      <c r="LY38" s="48">
        <f t="shared" si="66"/>
        <v>0</v>
      </c>
      <c r="LZ38" s="48">
        <f t="shared" si="66"/>
        <v>0</v>
      </c>
      <c r="MA38" s="48">
        <f t="shared" si="66"/>
        <v>0</v>
      </c>
      <c r="MB38" s="48">
        <f t="shared" si="66"/>
        <v>0</v>
      </c>
      <c r="MC38" s="48">
        <f t="shared" si="66"/>
        <v>0</v>
      </c>
      <c r="MD38" s="48">
        <f t="shared" si="66"/>
        <v>0</v>
      </c>
      <c r="ME38" s="48">
        <f t="shared" si="66"/>
        <v>0</v>
      </c>
      <c r="MF38" s="48">
        <f t="shared" si="66"/>
        <v>0</v>
      </c>
      <c r="MG38" s="48">
        <f t="shared" si="66"/>
        <v>0</v>
      </c>
      <c r="MH38" s="48">
        <f t="shared" si="66"/>
        <v>0</v>
      </c>
      <c r="MI38" s="48">
        <f t="shared" si="66"/>
        <v>0</v>
      </c>
      <c r="MJ38" s="48">
        <f t="shared" si="66"/>
        <v>0</v>
      </c>
      <c r="MK38" s="48">
        <f t="shared" si="66"/>
        <v>0</v>
      </c>
      <c r="ML38" s="48">
        <f t="shared" si="66"/>
        <v>0</v>
      </c>
      <c r="MM38" s="48">
        <f t="shared" si="66"/>
        <v>0</v>
      </c>
      <c r="MN38" s="48">
        <f t="shared" si="66"/>
        <v>0</v>
      </c>
      <c r="MO38" s="48">
        <f t="shared" si="66"/>
        <v>0</v>
      </c>
      <c r="MP38" s="48">
        <f t="shared" si="66"/>
        <v>0</v>
      </c>
      <c r="MQ38" s="48">
        <f t="shared" si="66"/>
        <v>0</v>
      </c>
      <c r="MR38" s="48">
        <f t="shared" si="66"/>
        <v>0</v>
      </c>
      <c r="MS38" s="48">
        <f t="shared" si="66"/>
        <v>0</v>
      </c>
      <c r="MT38" s="48">
        <f t="shared" si="66"/>
        <v>0</v>
      </c>
      <c r="MU38" s="48">
        <f t="shared" si="66"/>
        <v>0</v>
      </c>
      <c r="MV38" s="48">
        <f t="shared" si="66"/>
        <v>0</v>
      </c>
      <c r="MW38" s="48">
        <f t="shared" si="66"/>
        <v>0</v>
      </c>
      <c r="MX38" s="48">
        <f t="shared" si="66"/>
        <v>0</v>
      </c>
      <c r="MY38" s="48">
        <f t="shared" si="66"/>
        <v>0</v>
      </c>
      <c r="MZ38" s="48">
        <f t="shared" si="66"/>
        <v>0</v>
      </c>
      <c r="NA38" s="48">
        <f t="shared" si="66"/>
        <v>0</v>
      </c>
      <c r="NB38" s="48">
        <f t="shared" si="66"/>
        <v>0</v>
      </c>
      <c r="NC38" s="48">
        <f t="shared" si="66"/>
        <v>0</v>
      </c>
      <c r="ND38" s="48">
        <f t="shared" si="66"/>
        <v>0</v>
      </c>
    </row>
    <row r="39" spans="1:368" x14ac:dyDescent="0.35">
      <c r="A39" s="52" t="s">
        <v>18</v>
      </c>
    </row>
    <row r="40" spans="1:368" x14ac:dyDescent="0.35">
      <c r="A40" s="72" t="s">
        <v>11</v>
      </c>
      <c r="D40" s="73"/>
      <c r="E40" s="73" t="str">
        <f>IFERROR((E23+E17)/E15,"")</f>
        <v/>
      </c>
      <c r="F40" s="73" t="str">
        <f t="shared" ref="F40:BQ40" si="67">IFERROR((F23+F17)/F15,"")</f>
        <v/>
      </c>
      <c r="G40" s="73" t="str">
        <f t="shared" si="67"/>
        <v/>
      </c>
      <c r="H40" s="73" t="str">
        <f t="shared" si="67"/>
        <v/>
      </c>
      <c r="I40" s="73" t="str">
        <f t="shared" si="67"/>
        <v/>
      </c>
      <c r="J40" s="73" t="str">
        <f t="shared" si="67"/>
        <v/>
      </c>
      <c r="K40" s="73" t="str">
        <f t="shared" si="67"/>
        <v/>
      </c>
      <c r="L40" s="73" t="str">
        <f t="shared" si="67"/>
        <v/>
      </c>
      <c r="M40" s="73" t="str">
        <f t="shared" si="67"/>
        <v/>
      </c>
      <c r="N40" s="73" t="str">
        <f t="shared" si="67"/>
        <v/>
      </c>
      <c r="O40" s="73" t="str">
        <f t="shared" si="67"/>
        <v/>
      </c>
      <c r="P40" s="73" t="str">
        <f t="shared" si="67"/>
        <v/>
      </c>
      <c r="Q40" s="73" t="str">
        <f t="shared" si="67"/>
        <v/>
      </c>
      <c r="R40" s="73" t="str">
        <f t="shared" si="67"/>
        <v/>
      </c>
      <c r="S40" s="73" t="str">
        <f t="shared" si="67"/>
        <v/>
      </c>
      <c r="T40" s="73" t="str">
        <f t="shared" si="67"/>
        <v/>
      </c>
      <c r="U40" s="73" t="str">
        <f t="shared" si="67"/>
        <v/>
      </c>
      <c r="V40" s="73" t="str">
        <f t="shared" si="67"/>
        <v/>
      </c>
      <c r="W40" s="73" t="str">
        <f t="shared" si="67"/>
        <v/>
      </c>
      <c r="X40" s="73" t="str">
        <f t="shared" si="67"/>
        <v/>
      </c>
      <c r="Y40" s="73" t="str">
        <f t="shared" si="67"/>
        <v/>
      </c>
      <c r="Z40" s="73" t="str">
        <f t="shared" si="67"/>
        <v/>
      </c>
      <c r="AA40" s="73" t="str">
        <f t="shared" si="67"/>
        <v/>
      </c>
      <c r="AB40" s="73" t="str">
        <f t="shared" si="67"/>
        <v/>
      </c>
      <c r="AC40" s="73" t="str">
        <f t="shared" si="67"/>
        <v/>
      </c>
      <c r="AD40" s="73" t="str">
        <f t="shared" si="67"/>
        <v/>
      </c>
      <c r="AE40" s="73" t="str">
        <f t="shared" si="67"/>
        <v/>
      </c>
      <c r="AF40" s="73" t="str">
        <f t="shared" si="67"/>
        <v/>
      </c>
      <c r="AG40" s="73" t="str">
        <f t="shared" si="67"/>
        <v/>
      </c>
      <c r="AH40" s="73" t="str">
        <f t="shared" si="67"/>
        <v/>
      </c>
      <c r="AI40" s="73" t="str">
        <f t="shared" si="67"/>
        <v/>
      </c>
      <c r="AJ40" s="73" t="str">
        <f t="shared" si="67"/>
        <v/>
      </c>
      <c r="AK40" s="73" t="str">
        <f t="shared" si="67"/>
        <v/>
      </c>
      <c r="AL40" s="73" t="str">
        <f t="shared" si="67"/>
        <v/>
      </c>
      <c r="AM40" s="73" t="str">
        <f t="shared" si="67"/>
        <v/>
      </c>
      <c r="AN40" s="73" t="str">
        <f t="shared" si="67"/>
        <v/>
      </c>
      <c r="AO40" s="73" t="str">
        <f t="shared" si="67"/>
        <v/>
      </c>
      <c r="AP40" s="73" t="str">
        <f t="shared" si="67"/>
        <v/>
      </c>
      <c r="AQ40" s="73" t="str">
        <f t="shared" si="67"/>
        <v/>
      </c>
      <c r="AR40" s="73" t="str">
        <f t="shared" si="67"/>
        <v/>
      </c>
      <c r="AS40" s="73" t="str">
        <f t="shared" si="67"/>
        <v/>
      </c>
      <c r="AT40" s="73" t="str">
        <f t="shared" si="67"/>
        <v/>
      </c>
      <c r="AU40" s="73" t="str">
        <f t="shared" si="67"/>
        <v/>
      </c>
      <c r="AV40" s="73" t="str">
        <f t="shared" si="67"/>
        <v/>
      </c>
      <c r="AW40" s="73" t="str">
        <f t="shared" si="67"/>
        <v/>
      </c>
      <c r="AX40" s="73" t="str">
        <f t="shared" si="67"/>
        <v/>
      </c>
      <c r="AY40" s="73" t="str">
        <f t="shared" si="67"/>
        <v/>
      </c>
      <c r="AZ40" s="73" t="str">
        <f t="shared" si="67"/>
        <v/>
      </c>
      <c r="BA40" s="73" t="str">
        <f t="shared" si="67"/>
        <v/>
      </c>
      <c r="BB40" s="73" t="str">
        <f t="shared" si="67"/>
        <v/>
      </c>
      <c r="BC40" s="73" t="str">
        <f t="shared" si="67"/>
        <v/>
      </c>
      <c r="BD40" s="73" t="str">
        <f t="shared" si="67"/>
        <v/>
      </c>
      <c r="BE40" s="73" t="str">
        <f t="shared" si="67"/>
        <v/>
      </c>
      <c r="BF40" s="73" t="str">
        <f t="shared" si="67"/>
        <v/>
      </c>
      <c r="BG40" s="73" t="str">
        <f t="shared" si="67"/>
        <v/>
      </c>
      <c r="BH40" s="73" t="str">
        <f t="shared" si="67"/>
        <v/>
      </c>
      <c r="BI40" s="73" t="str">
        <f t="shared" si="67"/>
        <v/>
      </c>
      <c r="BJ40" s="73" t="str">
        <f t="shared" si="67"/>
        <v/>
      </c>
      <c r="BK40" s="73" t="str">
        <f t="shared" si="67"/>
        <v/>
      </c>
      <c r="BL40" s="73" t="str">
        <f t="shared" si="67"/>
        <v/>
      </c>
      <c r="BM40" s="73" t="str">
        <f t="shared" si="67"/>
        <v/>
      </c>
      <c r="BN40" s="73" t="str">
        <f t="shared" si="67"/>
        <v/>
      </c>
      <c r="BO40" s="73" t="str">
        <f t="shared" si="67"/>
        <v/>
      </c>
      <c r="BP40" s="73" t="str">
        <f t="shared" si="67"/>
        <v/>
      </c>
      <c r="BQ40" s="73" t="str">
        <f t="shared" si="67"/>
        <v/>
      </c>
      <c r="BR40" s="73" t="str">
        <f t="shared" ref="BR40:EC40" si="68">IFERROR((BR23+BR17)/BR15,"")</f>
        <v/>
      </c>
      <c r="BS40" s="73" t="str">
        <f t="shared" si="68"/>
        <v/>
      </c>
      <c r="BT40" s="73" t="str">
        <f t="shared" si="68"/>
        <v/>
      </c>
      <c r="BU40" s="73" t="str">
        <f t="shared" si="68"/>
        <v/>
      </c>
      <c r="BV40" s="73" t="str">
        <f t="shared" si="68"/>
        <v/>
      </c>
      <c r="BW40" s="73" t="str">
        <f t="shared" si="68"/>
        <v/>
      </c>
      <c r="BX40" s="73" t="str">
        <f t="shared" si="68"/>
        <v/>
      </c>
      <c r="BY40" s="73" t="str">
        <f t="shared" si="68"/>
        <v/>
      </c>
      <c r="BZ40" s="73" t="str">
        <f t="shared" si="68"/>
        <v/>
      </c>
      <c r="CA40" s="73" t="str">
        <f t="shared" si="68"/>
        <v/>
      </c>
      <c r="CB40" s="73" t="str">
        <f t="shared" si="68"/>
        <v/>
      </c>
      <c r="CC40" s="73" t="str">
        <f t="shared" si="68"/>
        <v/>
      </c>
      <c r="CD40" s="73" t="str">
        <f t="shared" si="68"/>
        <v/>
      </c>
      <c r="CE40" s="73" t="str">
        <f t="shared" si="68"/>
        <v/>
      </c>
      <c r="CF40" s="73" t="str">
        <f t="shared" si="68"/>
        <v/>
      </c>
      <c r="CG40" s="73" t="str">
        <f t="shared" si="68"/>
        <v/>
      </c>
      <c r="CH40" s="73" t="str">
        <f t="shared" si="68"/>
        <v/>
      </c>
      <c r="CI40" s="73" t="str">
        <f t="shared" si="68"/>
        <v/>
      </c>
      <c r="CJ40" s="73" t="str">
        <f t="shared" si="68"/>
        <v/>
      </c>
      <c r="CK40" s="73" t="str">
        <f t="shared" si="68"/>
        <v/>
      </c>
      <c r="CL40" s="73" t="str">
        <f t="shared" si="68"/>
        <v/>
      </c>
      <c r="CM40" s="73" t="str">
        <f t="shared" si="68"/>
        <v/>
      </c>
      <c r="CN40" s="73" t="str">
        <f t="shared" si="68"/>
        <v/>
      </c>
      <c r="CO40" s="73" t="str">
        <f t="shared" si="68"/>
        <v/>
      </c>
      <c r="CP40" s="73" t="str">
        <f t="shared" si="68"/>
        <v/>
      </c>
      <c r="CQ40" s="73" t="str">
        <f t="shared" si="68"/>
        <v/>
      </c>
      <c r="CR40" s="73" t="str">
        <f t="shared" si="68"/>
        <v/>
      </c>
      <c r="CS40" s="73" t="str">
        <f t="shared" si="68"/>
        <v/>
      </c>
      <c r="CT40" s="73" t="str">
        <f t="shared" si="68"/>
        <v/>
      </c>
      <c r="CU40" s="73" t="str">
        <f t="shared" si="68"/>
        <v/>
      </c>
      <c r="CV40" s="73" t="str">
        <f t="shared" si="68"/>
        <v/>
      </c>
      <c r="CW40" s="73" t="str">
        <f t="shared" si="68"/>
        <v/>
      </c>
      <c r="CX40" s="73" t="str">
        <f t="shared" si="68"/>
        <v/>
      </c>
      <c r="CY40" s="73" t="str">
        <f t="shared" si="68"/>
        <v/>
      </c>
      <c r="CZ40" s="73" t="str">
        <f t="shared" si="68"/>
        <v/>
      </c>
      <c r="DA40" s="73" t="str">
        <f t="shared" si="68"/>
        <v/>
      </c>
      <c r="DB40" s="73" t="str">
        <f t="shared" si="68"/>
        <v/>
      </c>
      <c r="DC40" s="73" t="str">
        <f t="shared" si="68"/>
        <v/>
      </c>
      <c r="DD40" s="73" t="str">
        <f t="shared" si="68"/>
        <v/>
      </c>
      <c r="DE40" s="73" t="str">
        <f t="shared" si="68"/>
        <v/>
      </c>
      <c r="DF40" s="73" t="str">
        <f t="shared" si="68"/>
        <v/>
      </c>
      <c r="DG40" s="73" t="str">
        <f t="shared" si="68"/>
        <v/>
      </c>
      <c r="DH40" s="73" t="str">
        <f t="shared" si="68"/>
        <v/>
      </c>
      <c r="DI40" s="73" t="str">
        <f t="shared" si="68"/>
        <v/>
      </c>
      <c r="DJ40" s="73" t="str">
        <f t="shared" si="68"/>
        <v/>
      </c>
      <c r="DK40" s="73" t="str">
        <f t="shared" si="68"/>
        <v/>
      </c>
      <c r="DL40" s="73" t="str">
        <f t="shared" si="68"/>
        <v/>
      </c>
      <c r="DM40" s="73" t="str">
        <f t="shared" si="68"/>
        <v/>
      </c>
      <c r="DN40" s="73" t="str">
        <f t="shared" si="68"/>
        <v/>
      </c>
      <c r="DO40" s="73" t="str">
        <f t="shared" si="68"/>
        <v/>
      </c>
      <c r="DP40" s="73" t="str">
        <f t="shared" si="68"/>
        <v/>
      </c>
      <c r="DQ40" s="73" t="str">
        <f t="shared" si="68"/>
        <v/>
      </c>
      <c r="DR40" s="73" t="str">
        <f t="shared" si="68"/>
        <v/>
      </c>
      <c r="DS40" s="73" t="str">
        <f t="shared" si="68"/>
        <v/>
      </c>
      <c r="DT40" s="73" t="str">
        <f t="shared" si="68"/>
        <v/>
      </c>
      <c r="DU40" s="73" t="str">
        <f t="shared" si="68"/>
        <v/>
      </c>
      <c r="DV40" s="73" t="str">
        <f t="shared" si="68"/>
        <v/>
      </c>
      <c r="DW40" s="73" t="str">
        <f t="shared" si="68"/>
        <v/>
      </c>
      <c r="DX40" s="73" t="str">
        <f t="shared" si="68"/>
        <v/>
      </c>
      <c r="DY40" s="73" t="str">
        <f t="shared" si="68"/>
        <v/>
      </c>
      <c r="DZ40" s="73" t="str">
        <f t="shared" si="68"/>
        <v/>
      </c>
      <c r="EA40" s="73" t="str">
        <f t="shared" si="68"/>
        <v/>
      </c>
      <c r="EB40" s="73" t="str">
        <f t="shared" si="68"/>
        <v/>
      </c>
      <c r="EC40" s="73" t="str">
        <f t="shared" si="68"/>
        <v/>
      </c>
      <c r="ED40" s="73" t="str">
        <f t="shared" ref="ED40:GO40" si="69">IFERROR((ED23+ED17)/ED15,"")</f>
        <v/>
      </c>
      <c r="EE40" s="73" t="str">
        <f t="shared" si="69"/>
        <v/>
      </c>
      <c r="EF40" s="73" t="str">
        <f t="shared" si="69"/>
        <v/>
      </c>
      <c r="EG40" s="73" t="str">
        <f t="shared" si="69"/>
        <v/>
      </c>
      <c r="EH40" s="73" t="str">
        <f t="shared" si="69"/>
        <v/>
      </c>
      <c r="EI40" s="73" t="str">
        <f t="shared" si="69"/>
        <v/>
      </c>
      <c r="EJ40" s="73" t="str">
        <f t="shared" si="69"/>
        <v/>
      </c>
      <c r="EK40" s="73" t="str">
        <f t="shared" si="69"/>
        <v/>
      </c>
      <c r="EL40" s="73" t="str">
        <f t="shared" si="69"/>
        <v/>
      </c>
      <c r="EM40" s="73" t="str">
        <f t="shared" si="69"/>
        <v/>
      </c>
      <c r="EN40" s="73" t="str">
        <f t="shared" si="69"/>
        <v/>
      </c>
      <c r="EO40" s="73" t="str">
        <f t="shared" si="69"/>
        <v/>
      </c>
      <c r="EP40" s="73" t="str">
        <f t="shared" si="69"/>
        <v/>
      </c>
      <c r="EQ40" s="73" t="str">
        <f t="shared" si="69"/>
        <v/>
      </c>
      <c r="ER40" s="73" t="str">
        <f t="shared" si="69"/>
        <v/>
      </c>
      <c r="ES40" s="73" t="str">
        <f t="shared" si="69"/>
        <v/>
      </c>
      <c r="ET40" s="73" t="str">
        <f t="shared" si="69"/>
        <v/>
      </c>
      <c r="EU40" s="73" t="str">
        <f t="shared" si="69"/>
        <v/>
      </c>
      <c r="EV40" s="73" t="str">
        <f t="shared" si="69"/>
        <v/>
      </c>
      <c r="EW40" s="73" t="str">
        <f t="shared" si="69"/>
        <v/>
      </c>
      <c r="EX40" s="73" t="str">
        <f t="shared" si="69"/>
        <v/>
      </c>
      <c r="EY40" s="73" t="str">
        <f t="shared" si="69"/>
        <v/>
      </c>
      <c r="EZ40" s="73" t="str">
        <f t="shared" si="69"/>
        <v/>
      </c>
      <c r="FA40" s="73" t="str">
        <f t="shared" si="69"/>
        <v/>
      </c>
      <c r="FB40" s="73" t="str">
        <f t="shared" si="69"/>
        <v/>
      </c>
      <c r="FC40" s="73" t="str">
        <f t="shared" si="69"/>
        <v/>
      </c>
      <c r="FD40" s="73" t="str">
        <f t="shared" si="69"/>
        <v/>
      </c>
      <c r="FE40" s="73" t="str">
        <f t="shared" si="69"/>
        <v/>
      </c>
      <c r="FF40" s="73" t="str">
        <f t="shared" si="69"/>
        <v/>
      </c>
      <c r="FG40" s="73" t="str">
        <f t="shared" si="69"/>
        <v/>
      </c>
      <c r="FH40" s="73" t="str">
        <f t="shared" si="69"/>
        <v/>
      </c>
      <c r="FI40" s="73" t="str">
        <f t="shared" si="69"/>
        <v/>
      </c>
      <c r="FJ40" s="73" t="str">
        <f t="shared" si="69"/>
        <v/>
      </c>
      <c r="FK40" s="73" t="str">
        <f t="shared" si="69"/>
        <v/>
      </c>
      <c r="FL40" s="73" t="str">
        <f t="shared" si="69"/>
        <v/>
      </c>
      <c r="FM40" s="73" t="str">
        <f t="shared" si="69"/>
        <v/>
      </c>
      <c r="FN40" s="73" t="str">
        <f t="shared" si="69"/>
        <v/>
      </c>
      <c r="FO40" s="73" t="str">
        <f t="shared" si="69"/>
        <v/>
      </c>
      <c r="FP40" s="73" t="str">
        <f t="shared" si="69"/>
        <v/>
      </c>
      <c r="FQ40" s="73" t="str">
        <f t="shared" si="69"/>
        <v/>
      </c>
      <c r="FR40" s="73" t="str">
        <f t="shared" si="69"/>
        <v/>
      </c>
      <c r="FS40" s="73" t="str">
        <f t="shared" si="69"/>
        <v/>
      </c>
      <c r="FT40" s="73" t="str">
        <f t="shared" si="69"/>
        <v/>
      </c>
      <c r="FU40" s="73" t="str">
        <f t="shared" si="69"/>
        <v/>
      </c>
      <c r="FV40" s="73" t="str">
        <f t="shared" si="69"/>
        <v/>
      </c>
      <c r="FW40" s="73" t="str">
        <f t="shared" si="69"/>
        <v/>
      </c>
      <c r="FX40" s="73" t="str">
        <f t="shared" si="69"/>
        <v/>
      </c>
      <c r="FY40" s="73" t="str">
        <f t="shared" si="69"/>
        <v/>
      </c>
      <c r="FZ40" s="73" t="str">
        <f t="shared" si="69"/>
        <v/>
      </c>
      <c r="GA40" s="73" t="str">
        <f t="shared" si="69"/>
        <v/>
      </c>
      <c r="GB40" s="73" t="str">
        <f t="shared" si="69"/>
        <v/>
      </c>
      <c r="GC40" s="73" t="str">
        <f t="shared" si="69"/>
        <v/>
      </c>
      <c r="GD40" s="73" t="str">
        <f t="shared" si="69"/>
        <v/>
      </c>
      <c r="GE40" s="73" t="str">
        <f t="shared" si="69"/>
        <v/>
      </c>
      <c r="GF40" s="73" t="str">
        <f t="shared" si="69"/>
        <v/>
      </c>
      <c r="GG40" s="73" t="str">
        <f t="shared" si="69"/>
        <v/>
      </c>
      <c r="GH40" s="73" t="str">
        <f t="shared" si="69"/>
        <v/>
      </c>
      <c r="GI40" s="73" t="str">
        <f t="shared" si="69"/>
        <v/>
      </c>
      <c r="GJ40" s="73" t="str">
        <f t="shared" si="69"/>
        <v/>
      </c>
      <c r="GK40" s="73" t="str">
        <f t="shared" si="69"/>
        <v/>
      </c>
      <c r="GL40" s="73" t="str">
        <f t="shared" si="69"/>
        <v/>
      </c>
      <c r="GM40" s="73" t="str">
        <f t="shared" si="69"/>
        <v/>
      </c>
      <c r="GN40" s="73" t="str">
        <f t="shared" si="69"/>
        <v/>
      </c>
      <c r="GO40" s="73" t="str">
        <f t="shared" si="69"/>
        <v/>
      </c>
      <c r="GP40" s="73" t="str">
        <f t="shared" ref="GP40:JA40" si="70">IFERROR((GP23+GP17)/GP15,"")</f>
        <v/>
      </c>
      <c r="GQ40" s="73" t="str">
        <f t="shared" si="70"/>
        <v/>
      </c>
      <c r="GR40" s="73" t="str">
        <f t="shared" si="70"/>
        <v/>
      </c>
      <c r="GS40" s="73" t="str">
        <f t="shared" si="70"/>
        <v/>
      </c>
      <c r="GT40" s="73" t="str">
        <f t="shared" si="70"/>
        <v/>
      </c>
      <c r="GU40" s="73" t="str">
        <f t="shared" si="70"/>
        <v/>
      </c>
      <c r="GV40" s="73" t="str">
        <f t="shared" si="70"/>
        <v/>
      </c>
      <c r="GW40" s="73" t="str">
        <f t="shared" si="70"/>
        <v/>
      </c>
      <c r="GX40" s="73" t="str">
        <f t="shared" si="70"/>
        <v/>
      </c>
      <c r="GY40" s="73" t="str">
        <f t="shared" si="70"/>
        <v/>
      </c>
      <c r="GZ40" s="73" t="str">
        <f t="shared" si="70"/>
        <v/>
      </c>
      <c r="HA40" s="73" t="str">
        <f t="shared" si="70"/>
        <v/>
      </c>
      <c r="HB40" s="73" t="str">
        <f t="shared" si="70"/>
        <v/>
      </c>
      <c r="HC40" s="73" t="str">
        <f t="shared" si="70"/>
        <v/>
      </c>
      <c r="HD40" s="73" t="str">
        <f t="shared" si="70"/>
        <v/>
      </c>
      <c r="HE40" s="73" t="str">
        <f t="shared" si="70"/>
        <v/>
      </c>
      <c r="HF40" s="73" t="str">
        <f t="shared" si="70"/>
        <v/>
      </c>
      <c r="HG40" s="73" t="str">
        <f t="shared" si="70"/>
        <v/>
      </c>
      <c r="HH40" s="73" t="str">
        <f t="shared" si="70"/>
        <v/>
      </c>
      <c r="HI40" s="73" t="str">
        <f t="shared" si="70"/>
        <v/>
      </c>
      <c r="HJ40" s="73" t="str">
        <f t="shared" si="70"/>
        <v/>
      </c>
      <c r="HK40" s="73" t="str">
        <f t="shared" si="70"/>
        <v/>
      </c>
      <c r="HL40" s="73" t="str">
        <f t="shared" si="70"/>
        <v/>
      </c>
      <c r="HM40" s="73" t="str">
        <f t="shared" si="70"/>
        <v/>
      </c>
      <c r="HN40" s="73" t="str">
        <f t="shared" si="70"/>
        <v/>
      </c>
      <c r="HO40" s="73" t="str">
        <f t="shared" si="70"/>
        <v/>
      </c>
      <c r="HP40" s="73" t="str">
        <f t="shared" si="70"/>
        <v/>
      </c>
      <c r="HQ40" s="73" t="str">
        <f t="shared" si="70"/>
        <v/>
      </c>
      <c r="HR40" s="73" t="str">
        <f t="shared" si="70"/>
        <v/>
      </c>
      <c r="HS40" s="73" t="str">
        <f t="shared" si="70"/>
        <v/>
      </c>
      <c r="HT40" s="73" t="str">
        <f t="shared" si="70"/>
        <v/>
      </c>
      <c r="HU40" s="73" t="str">
        <f t="shared" si="70"/>
        <v/>
      </c>
      <c r="HV40" s="73" t="str">
        <f t="shared" si="70"/>
        <v/>
      </c>
      <c r="HW40" s="73" t="str">
        <f t="shared" si="70"/>
        <v/>
      </c>
      <c r="HX40" s="73" t="str">
        <f t="shared" si="70"/>
        <v/>
      </c>
      <c r="HY40" s="73" t="str">
        <f t="shared" si="70"/>
        <v/>
      </c>
      <c r="HZ40" s="73" t="str">
        <f t="shared" si="70"/>
        <v/>
      </c>
      <c r="IA40" s="73" t="str">
        <f t="shared" si="70"/>
        <v/>
      </c>
      <c r="IB40" s="73" t="str">
        <f t="shared" si="70"/>
        <v/>
      </c>
      <c r="IC40" s="73" t="str">
        <f t="shared" si="70"/>
        <v/>
      </c>
      <c r="ID40" s="73" t="str">
        <f t="shared" si="70"/>
        <v/>
      </c>
      <c r="IE40" s="73" t="str">
        <f t="shared" si="70"/>
        <v/>
      </c>
      <c r="IF40" s="73" t="str">
        <f t="shared" si="70"/>
        <v/>
      </c>
      <c r="IG40" s="73" t="str">
        <f t="shared" si="70"/>
        <v/>
      </c>
      <c r="IH40" s="73" t="str">
        <f t="shared" si="70"/>
        <v/>
      </c>
      <c r="II40" s="73" t="str">
        <f t="shared" si="70"/>
        <v/>
      </c>
      <c r="IJ40" s="73" t="str">
        <f t="shared" si="70"/>
        <v/>
      </c>
      <c r="IK40" s="73" t="str">
        <f t="shared" si="70"/>
        <v/>
      </c>
      <c r="IL40" s="73" t="str">
        <f t="shared" si="70"/>
        <v/>
      </c>
      <c r="IM40" s="73" t="str">
        <f t="shared" si="70"/>
        <v/>
      </c>
      <c r="IN40" s="73" t="str">
        <f t="shared" si="70"/>
        <v/>
      </c>
      <c r="IO40" s="73" t="str">
        <f t="shared" si="70"/>
        <v/>
      </c>
      <c r="IP40" s="73" t="str">
        <f t="shared" si="70"/>
        <v/>
      </c>
      <c r="IQ40" s="73" t="str">
        <f t="shared" si="70"/>
        <v/>
      </c>
      <c r="IR40" s="73" t="str">
        <f t="shared" si="70"/>
        <v/>
      </c>
      <c r="IS40" s="73" t="str">
        <f t="shared" si="70"/>
        <v/>
      </c>
      <c r="IT40" s="73" t="str">
        <f t="shared" si="70"/>
        <v/>
      </c>
      <c r="IU40" s="73" t="str">
        <f t="shared" si="70"/>
        <v/>
      </c>
      <c r="IV40" s="73" t="str">
        <f t="shared" si="70"/>
        <v/>
      </c>
      <c r="IW40" s="73" t="str">
        <f t="shared" si="70"/>
        <v/>
      </c>
      <c r="IX40" s="73" t="str">
        <f t="shared" si="70"/>
        <v/>
      </c>
      <c r="IY40" s="73" t="str">
        <f t="shared" si="70"/>
        <v/>
      </c>
      <c r="IZ40" s="73" t="str">
        <f t="shared" si="70"/>
        <v/>
      </c>
      <c r="JA40" s="73" t="str">
        <f t="shared" si="70"/>
        <v/>
      </c>
      <c r="JB40" s="73" t="str">
        <f t="shared" ref="JB40:LM40" si="71">IFERROR((JB23+JB17)/JB15,"")</f>
        <v/>
      </c>
      <c r="JC40" s="73" t="str">
        <f t="shared" si="71"/>
        <v/>
      </c>
      <c r="JD40" s="73" t="str">
        <f t="shared" si="71"/>
        <v/>
      </c>
      <c r="JE40" s="73" t="str">
        <f t="shared" si="71"/>
        <v/>
      </c>
      <c r="JF40" s="73" t="str">
        <f t="shared" si="71"/>
        <v/>
      </c>
      <c r="JG40" s="73" t="str">
        <f t="shared" si="71"/>
        <v/>
      </c>
      <c r="JH40" s="73" t="str">
        <f t="shared" si="71"/>
        <v/>
      </c>
      <c r="JI40" s="73" t="str">
        <f t="shared" si="71"/>
        <v/>
      </c>
      <c r="JJ40" s="73" t="str">
        <f t="shared" si="71"/>
        <v/>
      </c>
      <c r="JK40" s="73" t="str">
        <f t="shared" si="71"/>
        <v/>
      </c>
      <c r="JL40" s="73" t="str">
        <f t="shared" si="71"/>
        <v/>
      </c>
      <c r="JM40" s="73" t="str">
        <f t="shared" si="71"/>
        <v/>
      </c>
      <c r="JN40" s="73" t="str">
        <f t="shared" si="71"/>
        <v/>
      </c>
      <c r="JO40" s="73" t="str">
        <f t="shared" si="71"/>
        <v/>
      </c>
      <c r="JP40" s="73" t="str">
        <f t="shared" si="71"/>
        <v/>
      </c>
      <c r="JQ40" s="73" t="str">
        <f t="shared" si="71"/>
        <v/>
      </c>
      <c r="JR40" s="73" t="str">
        <f t="shared" si="71"/>
        <v/>
      </c>
      <c r="JS40" s="73" t="str">
        <f t="shared" si="71"/>
        <v/>
      </c>
      <c r="JT40" s="73" t="str">
        <f t="shared" si="71"/>
        <v/>
      </c>
      <c r="JU40" s="73" t="str">
        <f t="shared" si="71"/>
        <v/>
      </c>
      <c r="JV40" s="73" t="str">
        <f t="shared" si="71"/>
        <v/>
      </c>
      <c r="JW40" s="73" t="str">
        <f t="shared" si="71"/>
        <v/>
      </c>
      <c r="JX40" s="73" t="str">
        <f t="shared" si="71"/>
        <v/>
      </c>
      <c r="JY40" s="73" t="str">
        <f t="shared" si="71"/>
        <v/>
      </c>
      <c r="JZ40" s="73" t="str">
        <f t="shared" si="71"/>
        <v/>
      </c>
      <c r="KA40" s="73" t="str">
        <f t="shared" si="71"/>
        <v/>
      </c>
      <c r="KB40" s="73" t="str">
        <f t="shared" si="71"/>
        <v/>
      </c>
      <c r="KC40" s="73" t="str">
        <f t="shared" si="71"/>
        <v/>
      </c>
      <c r="KD40" s="73" t="str">
        <f t="shared" si="71"/>
        <v/>
      </c>
      <c r="KE40" s="73" t="str">
        <f t="shared" si="71"/>
        <v/>
      </c>
      <c r="KF40" s="73" t="str">
        <f t="shared" si="71"/>
        <v/>
      </c>
      <c r="KG40" s="73" t="str">
        <f t="shared" si="71"/>
        <v/>
      </c>
      <c r="KH40" s="73" t="str">
        <f t="shared" si="71"/>
        <v/>
      </c>
      <c r="KI40" s="73" t="str">
        <f t="shared" si="71"/>
        <v/>
      </c>
      <c r="KJ40" s="73" t="str">
        <f t="shared" si="71"/>
        <v/>
      </c>
      <c r="KK40" s="73" t="str">
        <f t="shared" si="71"/>
        <v/>
      </c>
      <c r="KL40" s="73" t="str">
        <f t="shared" si="71"/>
        <v/>
      </c>
      <c r="KM40" s="73" t="str">
        <f t="shared" si="71"/>
        <v/>
      </c>
      <c r="KN40" s="73" t="str">
        <f t="shared" si="71"/>
        <v/>
      </c>
      <c r="KO40" s="73" t="str">
        <f t="shared" si="71"/>
        <v/>
      </c>
      <c r="KP40" s="73" t="str">
        <f t="shared" si="71"/>
        <v/>
      </c>
      <c r="KQ40" s="73" t="str">
        <f t="shared" si="71"/>
        <v/>
      </c>
      <c r="KR40" s="73" t="str">
        <f t="shared" si="71"/>
        <v/>
      </c>
      <c r="KS40" s="73" t="str">
        <f t="shared" si="71"/>
        <v/>
      </c>
      <c r="KT40" s="73" t="str">
        <f t="shared" si="71"/>
        <v/>
      </c>
      <c r="KU40" s="73" t="str">
        <f t="shared" si="71"/>
        <v/>
      </c>
      <c r="KV40" s="73" t="str">
        <f t="shared" si="71"/>
        <v/>
      </c>
      <c r="KW40" s="73" t="str">
        <f t="shared" si="71"/>
        <v/>
      </c>
      <c r="KX40" s="73" t="str">
        <f t="shared" si="71"/>
        <v/>
      </c>
      <c r="KY40" s="73" t="str">
        <f t="shared" si="71"/>
        <v/>
      </c>
      <c r="KZ40" s="73" t="str">
        <f t="shared" si="71"/>
        <v/>
      </c>
      <c r="LA40" s="73" t="str">
        <f t="shared" si="71"/>
        <v/>
      </c>
      <c r="LB40" s="73" t="str">
        <f t="shared" si="71"/>
        <v/>
      </c>
      <c r="LC40" s="73" t="str">
        <f t="shared" si="71"/>
        <v/>
      </c>
      <c r="LD40" s="73" t="str">
        <f t="shared" si="71"/>
        <v/>
      </c>
      <c r="LE40" s="73" t="str">
        <f t="shared" si="71"/>
        <v/>
      </c>
      <c r="LF40" s="73" t="str">
        <f t="shared" si="71"/>
        <v/>
      </c>
      <c r="LG40" s="73" t="str">
        <f t="shared" si="71"/>
        <v/>
      </c>
      <c r="LH40" s="73" t="str">
        <f t="shared" si="71"/>
        <v/>
      </c>
      <c r="LI40" s="73" t="str">
        <f t="shared" si="71"/>
        <v/>
      </c>
      <c r="LJ40" s="73" t="str">
        <f t="shared" si="71"/>
        <v/>
      </c>
      <c r="LK40" s="73" t="str">
        <f t="shared" si="71"/>
        <v/>
      </c>
      <c r="LL40" s="73" t="str">
        <f t="shared" si="71"/>
        <v/>
      </c>
      <c r="LM40" s="73" t="str">
        <f t="shared" si="71"/>
        <v/>
      </c>
      <c r="LN40" s="73" t="str">
        <f t="shared" ref="LN40:ND40" si="72">IFERROR((LN23+LN17)/LN15,"")</f>
        <v/>
      </c>
      <c r="LO40" s="73" t="str">
        <f t="shared" si="72"/>
        <v/>
      </c>
      <c r="LP40" s="73" t="str">
        <f t="shared" si="72"/>
        <v/>
      </c>
      <c r="LQ40" s="73" t="str">
        <f t="shared" si="72"/>
        <v/>
      </c>
      <c r="LR40" s="73" t="str">
        <f t="shared" si="72"/>
        <v/>
      </c>
      <c r="LS40" s="73" t="str">
        <f t="shared" si="72"/>
        <v/>
      </c>
      <c r="LT40" s="73" t="str">
        <f t="shared" si="72"/>
        <v/>
      </c>
      <c r="LU40" s="73" t="str">
        <f t="shared" si="72"/>
        <v/>
      </c>
      <c r="LV40" s="73" t="str">
        <f t="shared" si="72"/>
        <v/>
      </c>
      <c r="LW40" s="73" t="str">
        <f t="shared" si="72"/>
        <v/>
      </c>
      <c r="LX40" s="73" t="str">
        <f t="shared" si="72"/>
        <v/>
      </c>
      <c r="LY40" s="73" t="str">
        <f t="shared" si="72"/>
        <v/>
      </c>
      <c r="LZ40" s="73" t="str">
        <f t="shared" si="72"/>
        <v/>
      </c>
      <c r="MA40" s="73" t="str">
        <f t="shared" si="72"/>
        <v/>
      </c>
      <c r="MB40" s="73" t="str">
        <f t="shared" si="72"/>
        <v/>
      </c>
      <c r="MC40" s="73" t="str">
        <f t="shared" si="72"/>
        <v/>
      </c>
      <c r="MD40" s="73" t="str">
        <f t="shared" si="72"/>
        <v/>
      </c>
      <c r="ME40" s="73" t="str">
        <f t="shared" si="72"/>
        <v/>
      </c>
      <c r="MF40" s="73" t="str">
        <f t="shared" si="72"/>
        <v/>
      </c>
      <c r="MG40" s="73" t="str">
        <f t="shared" si="72"/>
        <v/>
      </c>
      <c r="MH40" s="73" t="str">
        <f t="shared" si="72"/>
        <v/>
      </c>
      <c r="MI40" s="73" t="str">
        <f t="shared" si="72"/>
        <v/>
      </c>
      <c r="MJ40" s="73" t="str">
        <f t="shared" si="72"/>
        <v/>
      </c>
      <c r="MK40" s="73" t="str">
        <f t="shared" si="72"/>
        <v/>
      </c>
      <c r="ML40" s="73" t="str">
        <f t="shared" si="72"/>
        <v/>
      </c>
      <c r="MM40" s="73" t="str">
        <f t="shared" si="72"/>
        <v/>
      </c>
      <c r="MN40" s="73" t="str">
        <f t="shared" si="72"/>
        <v/>
      </c>
      <c r="MO40" s="73" t="str">
        <f t="shared" si="72"/>
        <v/>
      </c>
      <c r="MP40" s="73" t="str">
        <f t="shared" si="72"/>
        <v/>
      </c>
      <c r="MQ40" s="73" t="str">
        <f t="shared" si="72"/>
        <v/>
      </c>
      <c r="MR40" s="73" t="str">
        <f t="shared" si="72"/>
        <v/>
      </c>
      <c r="MS40" s="73" t="str">
        <f t="shared" si="72"/>
        <v/>
      </c>
      <c r="MT40" s="73" t="str">
        <f t="shared" si="72"/>
        <v/>
      </c>
      <c r="MU40" s="73" t="str">
        <f t="shared" si="72"/>
        <v/>
      </c>
      <c r="MV40" s="73" t="str">
        <f t="shared" si="72"/>
        <v/>
      </c>
      <c r="MW40" s="73" t="str">
        <f t="shared" si="72"/>
        <v/>
      </c>
      <c r="MX40" s="73" t="str">
        <f t="shared" si="72"/>
        <v/>
      </c>
      <c r="MY40" s="73" t="str">
        <f t="shared" si="72"/>
        <v/>
      </c>
      <c r="MZ40" s="73" t="str">
        <f t="shared" si="72"/>
        <v/>
      </c>
      <c r="NA40" s="73" t="str">
        <f t="shared" si="72"/>
        <v/>
      </c>
      <c r="NB40" s="73" t="str">
        <f t="shared" si="72"/>
        <v/>
      </c>
      <c r="NC40" s="73" t="str">
        <f t="shared" si="72"/>
        <v/>
      </c>
      <c r="ND40" s="73" t="str">
        <f t="shared" si="72"/>
        <v/>
      </c>
    </row>
    <row r="41" spans="1:368" x14ac:dyDescent="0.35">
      <c r="A41" s="72" t="s">
        <v>13</v>
      </c>
      <c r="D41" s="73"/>
      <c r="E41" s="73" t="str">
        <f>IFERROR(E17/E10,"")</f>
        <v/>
      </c>
      <c r="F41" s="73" t="str">
        <f t="shared" ref="F41:BQ41" si="73">IFERROR(F17/F10,"")</f>
        <v/>
      </c>
      <c r="G41" s="73" t="str">
        <f t="shared" si="73"/>
        <v/>
      </c>
      <c r="H41" s="73" t="str">
        <f t="shared" si="73"/>
        <v/>
      </c>
      <c r="I41" s="73" t="str">
        <f t="shared" si="73"/>
        <v/>
      </c>
      <c r="J41" s="73" t="str">
        <f t="shared" si="73"/>
        <v/>
      </c>
      <c r="K41" s="73" t="str">
        <f t="shared" si="73"/>
        <v/>
      </c>
      <c r="L41" s="73" t="str">
        <f t="shared" si="73"/>
        <v/>
      </c>
      <c r="M41" s="73" t="str">
        <f t="shared" si="73"/>
        <v/>
      </c>
      <c r="N41" s="73" t="str">
        <f t="shared" si="73"/>
        <v/>
      </c>
      <c r="O41" s="73" t="str">
        <f t="shared" si="73"/>
        <v/>
      </c>
      <c r="P41" s="73" t="str">
        <f t="shared" si="73"/>
        <v/>
      </c>
      <c r="Q41" s="73" t="str">
        <f t="shared" si="73"/>
        <v/>
      </c>
      <c r="R41" s="73" t="str">
        <f t="shared" si="73"/>
        <v/>
      </c>
      <c r="S41" s="73" t="str">
        <f t="shared" si="73"/>
        <v/>
      </c>
      <c r="T41" s="73" t="str">
        <f t="shared" si="73"/>
        <v/>
      </c>
      <c r="U41" s="73" t="str">
        <f t="shared" si="73"/>
        <v/>
      </c>
      <c r="V41" s="73" t="str">
        <f t="shared" si="73"/>
        <v/>
      </c>
      <c r="W41" s="73" t="str">
        <f t="shared" si="73"/>
        <v/>
      </c>
      <c r="X41" s="73" t="str">
        <f t="shared" si="73"/>
        <v/>
      </c>
      <c r="Y41" s="73" t="str">
        <f t="shared" si="73"/>
        <v/>
      </c>
      <c r="Z41" s="73" t="str">
        <f t="shared" si="73"/>
        <v/>
      </c>
      <c r="AA41" s="73" t="str">
        <f t="shared" si="73"/>
        <v/>
      </c>
      <c r="AB41" s="73" t="str">
        <f t="shared" si="73"/>
        <v/>
      </c>
      <c r="AC41" s="73" t="str">
        <f t="shared" si="73"/>
        <v/>
      </c>
      <c r="AD41" s="73" t="str">
        <f t="shared" si="73"/>
        <v/>
      </c>
      <c r="AE41" s="73" t="str">
        <f t="shared" si="73"/>
        <v/>
      </c>
      <c r="AF41" s="73" t="str">
        <f t="shared" si="73"/>
        <v/>
      </c>
      <c r="AG41" s="73" t="str">
        <f t="shared" si="73"/>
        <v/>
      </c>
      <c r="AH41" s="73" t="str">
        <f t="shared" si="73"/>
        <v/>
      </c>
      <c r="AI41" s="73" t="str">
        <f t="shared" si="73"/>
        <v/>
      </c>
      <c r="AJ41" s="73" t="str">
        <f t="shared" si="73"/>
        <v/>
      </c>
      <c r="AK41" s="73" t="str">
        <f t="shared" si="73"/>
        <v/>
      </c>
      <c r="AL41" s="73" t="str">
        <f t="shared" si="73"/>
        <v/>
      </c>
      <c r="AM41" s="73" t="str">
        <f t="shared" si="73"/>
        <v/>
      </c>
      <c r="AN41" s="73" t="str">
        <f t="shared" si="73"/>
        <v/>
      </c>
      <c r="AO41" s="73" t="str">
        <f t="shared" si="73"/>
        <v/>
      </c>
      <c r="AP41" s="73" t="str">
        <f t="shared" si="73"/>
        <v/>
      </c>
      <c r="AQ41" s="73" t="str">
        <f t="shared" si="73"/>
        <v/>
      </c>
      <c r="AR41" s="73" t="str">
        <f t="shared" si="73"/>
        <v/>
      </c>
      <c r="AS41" s="73" t="str">
        <f t="shared" si="73"/>
        <v/>
      </c>
      <c r="AT41" s="73" t="str">
        <f t="shared" si="73"/>
        <v/>
      </c>
      <c r="AU41" s="73" t="str">
        <f t="shared" si="73"/>
        <v/>
      </c>
      <c r="AV41" s="73" t="str">
        <f t="shared" si="73"/>
        <v/>
      </c>
      <c r="AW41" s="73" t="str">
        <f t="shared" si="73"/>
        <v/>
      </c>
      <c r="AX41" s="73" t="str">
        <f t="shared" si="73"/>
        <v/>
      </c>
      <c r="AY41" s="73" t="str">
        <f t="shared" si="73"/>
        <v/>
      </c>
      <c r="AZ41" s="73" t="str">
        <f t="shared" si="73"/>
        <v/>
      </c>
      <c r="BA41" s="73" t="str">
        <f t="shared" si="73"/>
        <v/>
      </c>
      <c r="BB41" s="73" t="str">
        <f t="shared" si="73"/>
        <v/>
      </c>
      <c r="BC41" s="73" t="str">
        <f t="shared" si="73"/>
        <v/>
      </c>
      <c r="BD41" s="73" t="str">
        <f t="shared" si="73"/>
        <v/>
      </c>
      <c r="BE41" s="73" t="str">
        <f t="shared" si="73"/>
        <v/>
      </c>
      <c r="BF41" s="73" t="str">
        <f t="shared" si="73"/>
        <v/>
      </c>
      <c r="BG41" s="73" t="str">
        <f t="shared" si="73"/>
        <v/>
      </c>
      <c r="BH41" s="73" t="str">
        <f t="shared" si="73"/>
        <v/>
      </c>
      <c r="BI41" s="73" t="str">
        <f t="shared" si="73"/>
        <v/>
      </c>
      <c r="BJ41" s="73" t="str">
        <f t="shared" si="73"/>
        <v/>
      </c>
      <c r="BK41" s="73" t="str">
        <f t="shared" si="73"/>
        <v/>
      </c>
      <c r="BL41" s="73" t="str">
        <f t="shared" si="73"/>
        <v/>
      </c>
      <c r="BM41" s="73" t="str">
        <f t="shared" si="73"/>
        <v/>
      </c>
      <c r="BN41" s="73" t="str">
        <f t="shared" si="73"/>
        <v/>
      </c>
      <c r="BO41" s="73" t="str">
        <f t="shared" si="73"/>
        <v/>
      </c>
      <c r="BP41" s="73" t="str">
        <f t="shared" si="73"/>
        <v/>
      </c>
      <c r="BQ41" s="73" t="str">
        <f t="shared" si="73"/>
        <v/>
      </c>
      <c r="BR41" s="73" t="str">
        <f t="shared" ref="BR41:EC41" si="74">IFERROR(BR17/BR10,"")</f>
        <v/>
      </c>
      <c r="BS41" s="73" t="str">
        <f t="shared" si="74"/>
        <v/>
      </c>
      <c r="BT41" s="73" t="str">
        <f t="shared" si="74"/>
        <v/>
      </c>
      <c r="BU41" s="73" t="str">
        <f t="shared" si="74"/>
        <v/>
      </c>
      <c r="BV41" s="73" t="str">
        <f t="shared" si="74"/>
        <v/>
      </c>
      <c r="BW41" s="73" t="str">
        <f t="shared" si="74"/>
        <v/>
      </c>
      <c r="BX41" s="73" t="str">
        <f t="shared" si="74"/>
        <v/>
      </c>
      <c r="BY41" s="73" t="str">
        <f t="shared" si="74"/>
        <v/>
      </c>
      <c r="BZ41" s="73" t="str">
        <f t="shared" si="74"/>
        <v/>
      </c>
      <c r="CA41" s="73" t="str">
        <f t="shared" si="74"/>
        <v/>
      </c>
      <c r="CB41" s="73" t="str">
        <f t="shared" si="74"/>
        <v/>
      </c>
      <c r="CC41" s="73" t="str">
        <f t="shared" si="74"/>
        <v/>
      </c>
      <c r="CD41" s="73" t="str">
        <f t="shared" si="74"/>
        <v/>
      </c>
      <c r="CE41" s="73" t="str">
        <f t="shared" si="74"/>
        <v/>
      </c>
      <c r="CF41" s="73" t="str">
        <f t="shared" si="74"/>
        <v/>
      </c>
      <c r="CG41" s="73" t="str">
        <f t="shared" si="74"/>
        <v/>
      </c>
      <c r="CH41" s="73" t="str">
        <f t="shared" si="74"/>
        <v/>
      </c>
      <c r="CI41" s="73" t="str">
        <f t="shared" si="74"/>
        <v/>
      </c>
      <c r="CJ41" s="73" t="str">
        <f t="shared" si="74"/>
        <v/>
      </c>
      <c r="CK41" s="73" t="str">
        <f t="shared" si="74"/>
        <v/>
      </c>
      <c r="CL41" s="73" t="str">
        <f t="shared" si="74"/>
        <v/>
      </c>
      <c r="CM41" s="73" t="str">
        <f t="shared" si="74"/>
        <v/>
      </c>
      <c r="CN41" s="73" t="str">
        <f t="shared" si="74"/>
        <v/>
      </c>
      <c r="CO41" s="73" t="str">
        <f t="shared" si="74"/>
        <v/>
      </c>
      <c r="CP41" s="73" t="str">
        <f t="shared" si="74"/>
        <v/>
      </c>
      <c r="CQ41" s="73" t="str">
        <f t="shared" si="74"/>
        <v/>
      </c>
      <c r="CR41" s="73" t="str">
        <f t="shared" si="74"/>
        <v/>
      </c>
      <c r="CS41" s="73" t="str">
        <f t="shared" si="74"/>
        <v/>
      </c>
      <c r="CT41" s="73" t="str">
        <f t="shared" si="74"/>
        <v/>
      </c>
      <c r="CU41" s="73" t="str">
        <f t="shared" si="74"/>
        <v/>
      </c>
      <c r="CV41" s="73" t="str">
        <f t="shared" si="74"/>
        <v/>
      </c>
      <c r="CW41" s="73" t="str">
        <f t="shared" si="74"/>
        <v/>
      </c>
      <c r="CX41" s="73" t="str">
        <f t="shared" si="74"/>
        <v/>
      </c>
      <c r="CY41" s="73" t="str">
        <f t="shared" si="74"/>
        <v/>
      </c>
      <c r="CZ41" s="73" t="str">
        <f t="shared" si="74"/>
        <v/>
      </c>
      <c r="DA41" s="73" t="str">
        <f t="shared" si="74"/>
        <v/>
      </c>
      <c r="DB41" s="73" t="str">
        <f t="shared" si="74"/>
        <v/>
      </c>
      <c r="DC41" s="73" t="str">
        <f t="shared" si="74"/>
        <v/>
      </c>
      <c r="DD41" s="73" t="str">
        <f t="shared" si="74"/>
        <v/>
      </c>
      <c r="DE41" s="73" t="str">
        <f t="shared" si="74"/>
        <v/>
      </c>
      <c r="DF41" s="73" t="str">
        <f t="shared" si="74"/>
        <v/>
      </c>
      <c r="DG41" s="73" t="str">
        <f t="shared" si="74"/>
        <v/>
      </c>
      <c r="DH41" s="73" t="str">
        <f t="shared" si="74"/>
        <v/>
      </c>
      <c r="DI41" s="73" t="str">
        <f t="shared" si="74"/>
        <v/>
      </c>
      <c r="DJ41" s="73" t="str">
        <f t="shared" si="74"/>
        <v/>
      </c>
      <c r="DK41" s="73" t="str">
        <f t="shared" si="74"/>
        <v/>
      </c>
      <c r="DL41" s="73" t="str">
        <f t="shared" si="74"/>
        <v/>
      </c>
      <c r="DM41" s="73" t="str">
        <f t="shared" si="74"/>
        <v/>
      </c>
      <c r="DN41" s="73" t="str">
        <f t="shared" si="74"/>
        <v/>
      </c>
      <c r="DO41" s="73" t="str">
        <f t="shared" si="74"/>
        <v/>
      </c>
      <c r="DP41" s="73" t="str">
        <f t="shared" si="74"/>
        <v/>
      </c>
      <c r="DQ41" s="73" t="str">
        <f t="shared" si="74"/>
        <v/>
      </c>
      <c r="DR41" s="73" t="str">
        <f t="shared" si="74"/>
        <v/>
      </c>
      <c r="DS41" s="73" t="str">
        <f t="shared" si="74"/>
        <v/>
      </c>
      <c r="DT41" s="73" t="str">
        <f t="shared" si="74"/>
        <v/>
      </c>
      <c r="DU41" s="73" t="str">
        <f t="shared" si="74"/>
        <v/>
      </c>
      <c r="DV41" s="73" t="str">
        <f t="shared" si="74"/>
        <v/>
      </c>
      <c r="DW41" s="73" t="str">
        <f t="shared" si="74"/>
        <v/>
      </c>
      <c r="DX41" s="73" t="str">
        <f t="shared" si="74"/>
        <v/>
      </c>
      <c r="DY41" s="73" t="str">
        <f t="shared" si="74"/>
        <v/>
      </c>
      <c r="DZ41" s="73" t="str">
        <f t="shared" si="74"/>
        <v/>
      </c>
      <c r="EA41" s="73" t="str">
        <f t="shared" si="74"/>
        <v/>
      </c>
      <c r="EB41" s="73" t="str">
        <f t="shared" si="74"/>
        <v/>
      </c>
      <c r="EC41" s="73" t="str">
        <f t="shared" si="74"/>
        <v/>
      </c>
      <c r="ED41" s="73" t="str">
        <f t="shared" ref="ED41:GO41" si="75">IFERROR(ED17/ED10,"")</f>
        <v/>
      </c>
      <c r="EE41" s="73" t="str">
        <f t="shared" si="75"/>
        <v/>
      </c>
      <c r="EF41" s="73" t="str">
        <f t="shared" si="75"/>
        <v/>
      </c>
      <c r="EG41" s="73" t="str">
        <f t="shared" si="75"/>
        <v/>
      </c>
      <c r="EH41" s="73" t="str">
        <f t="shared" si="75"/>
        <v/>
      </c>
      <c r="EI41" s="73" t="str">
        <f t="shared" si="75"/>
        <v/>
      </c>
      <c r="EJ41" s="73" t="str">
        <f t="shared" si="75"/>
        <v/>
      </c>
      <c r="EK41" s="73" t="str">
        <f t="shared" si="75"/>
        <v/>
      </c>
      <c r="EL41" s="73" t="str">
        <f t="shared" si="75"/>
        <v/>
      </c>
      <c r="EM41" s="73" t="str">
        <f t="shared" si="75"/>
        <v/>
      </c>
      <c r="EN41" s="73" t="str">
        <f t="shared" si="75"/>
        <v/>
      </c>
      <c r="EO41" s="73" t="str">
        <f t="shared" si="75"/>
        <v/>
      </c>
      <c r="EP41" s="73" t="str">
        <f t="shared" si="75"/>
        <v/>
      </c>
      <c r="EQ41" s="73" t="str">
        <f t="shared" si="75"/>
        <v/>
      </c>
      <c r="ER41" s="73" t="str">
        <f t="shared" si="75"/>
        <v/>
      </c>
      <c r="ES41" s="73" t="str">
        <f t="shared" si="75"/>
        <v/>
      </c>
      <c r="ET41" s="73" t="str">
        <f t="shared" si="75"/>
        <v/>
      </c>
      <c r="EU41" s="73" t="str">
        <f t="shared" si="75"/>
        <v/>
      </c>
      <c r="EV41" s="73" t="str">
        <f t="shared" si="75"/>
        <v/>
      </c>
      <c r="EW41" s="73" t="str">
        <f t="shared" si="75"/>
        <v/>
      </c>
      <c r="EX41" s="73" t="str">
        <f t="shared" si="75"/>
        <v/>
      </c>
      <c r="EY41" s="73" t="str">
        <f t="shared" si="75"/>
        <v/>
      </c>
      <c r="EZ41" s="73" t="str">
        <f t="shared" si="75"/>
        <v/>
      </c>
      <c r="FA41" s="73" t="str">
        <f t="shared" si="75"/>
        <v/>
      </c>
      <c r="FB41" s="73" t="str">
        <f t="shared" si="75"/>
        <v/>
      </c>
      <c r="FC41" s="73" t="str">
        <f t="shared" si="75"/>
        <v/>
      </c>
      <c r="FD41" s="73" t="str">
        <f t="shared" si="75"/>
        <v/>
      </c>
      <c r="FE41" s="73" t="str">
        <f t="shared" si="75"/>
        <v/>
      </c>
      <c r="FF41" s="73" t="str">
        <f t="shared" si="75"/>
        <v/>
      </c>
      <c r="FG41" s="73" t="str">
        <f t="shared" si="75"/>
        <v/>
      </c>
      <c r="FH41" s="73" t="str">
        <f t="shared" si="75"/>
        <v/>
      </c>
      <c r="FI41" s="73" t="str">
        <f t="shared" si="75"/>
        <v/>
      </c>
      <c r="FJ41" s="73" t="str">
        <f t="shared" si="75"/>
        <v/>
      </c>
      <c r="FK41" s="73" t="str">
        <f t="shared" si="75"/>
        <v/>
      </c>
      <c r="FL41" s="73" t="str">
        <f t="shared" si="75"/>
        <v/>
      </c>
      <c r="FM41" s="73" t="str">
        <f t="shared" si="75"/>
        <v/>
      </c>
      <c r="FN41" s="73" t="str">
        <f t="shared" si="75"/>
        <v/>
      </c>
      <c r="FO41" s="73" t="str">
        <f t="shared" si="75"/>
        <v/>
      </c>
      <c r="FP41" s="73" t="str">
        <f t="shared" si="75"/>
        <v/>
      </c>
      <c r="FQ41" s="73" t="str">
        <f t="shared" si="75"/>
        <v/>
      </c>
      <c r="FR41" s="73" t="str">
        <f t="shared" si="75"/>
        <v/>
      </c>
      <c r="FS41" s="73" t="str">
        <f t="shared" si="75"/>
        <v/>
      </c>
      <c r="FT41" s="73" t="str">
        <f t="shared" si="75"/>
        <v/>
      </c>
      <c r="FU41" s="73" t="str">
        <f t="shared" si="75"/>
        <v/>
      </c>
      <c r="FV41" s="73" t="str">
        <f t="shared" si="75"/>
        <v/>
      </c>
      <c r="FW41" s="73" t="str">
        <f t="shared" si="75"/>
        <v/>
      </c>
      <c r="FX41" s="73" t="str">
        <f t="shared" si="75"/>
        <v/>
      </c>
      <c r="FY41" s="73" t="str">
        <f t="shared" si="75"/>
        <v/>
      </c>
      <c r="FZ41" s="73" t="str">
        <f t="shared" si="75"/>
        <v/>
      </c>
      <c r="GA41" s="73" t="str">
        <f t="shared" si="75"/>
        <v/>
      </c>
      <c r="GB41" s="73" t="str">
        <f t="shared" si="75"/>
        <v/>
      </c>
      <c r="GC41" s="73" t="str">
        <f t="shared" si="75"/>
        <v/>
      </c>
      <c r="GD41" s="73" t="str">
        <f t="shared" si="75"/>
        <v/>
      </c>
      <c r="GE41" s="73" t="str">
        <f t="shared" si="75"/>
        <v/>
      </c>
      <c r="GF41" s="73" t="str">
        <f t="shared" si="75"/>
        <v/>
      </c>
      <c r="GG41" s="73" t="str">
        <f t="shared" si="75"/>
        <v/>
      </c>
      <c r="GH41" s="73" t="str">
        <f t="shared" si="75"/>
        <v/>
      </c>
      <c r="GI41" s="73" t="str">
        <f t="shared" si="75"/>
        <v/>
      </c>
      <c r="GJ41" s="73" t="str">
        <f t="shared" si="75"/>
        <v/>
      </c>
      <c r="GK41" s="73" t="str">
        <f t="shared" si="75"/>
        <v/>
      </c>
      <c r="GL41" s="73" t="str">
        <f t="shared" si="75"/>
        <v/>
      </c>
      <c r="GM41" s="73" t="str">
        <f t="shared" si="75"/>
        <v/>
      </c>
      <c r="GN41" s="73" t="str">
        <f t="shared" si="75"/>
        <v/>
      </c>
      <c r="GO41" s="73" t="str">
        <f t="shared" si="75"/>
        <v/>
      </c>
      <c r="GP41" s="73" t="str">
        <f t="shared" ref="GP41:JA41" si="76">IFERROR(GP17/GP10,"")</f>
        <v/>
      </c>
      <c r="GQ41" s="73" t="str">
        <f t="shared" si="76"/>
        <v/>
      </c>
      <c r="GR41" s="73" t="str">
        <f t="shared" si="76"/>
        <v/>
      </c>
      <c r="GS41" s="73" t="str">
        <f t="shared" si="76"/>
        <v/>
      </c>
      <c r="GT41" s="73" t="str">
        <f t="shared" si="76"/>
        <v/>
      </c>
      <c r="GU41" s="73" t="str">
        <f t="shared" si="76"/>
        <v/>
      </c>
      <c r="GV41" s="73" t="str">
        <f t="shared" si="76"/>
        <v/>
      </c>
      <c r="GW41" s="73" t="str">
        <f t="shared" si="76"/>
        <v/>
      </c>
      <c r="GX41" s="73" t="str">
        <f t="shared" si="76"/>
        <v/>
      </c>
      <c r="GY41" s="73" t="str">
        <f t="shared" si="76"/>
        <v/>
      </c>
      <c r="GZ41" s="73" t="str">
        <f t="shared" si="76"/>
        <v/>
      </c>
      <c r="HA41" s="73" t="str">
        <f t="shared" si="76"/>
        <v/>
      </c>
      <c r="HB41" s="73" t="str">
        <f t="shared" si="76"/>
        <v/>
      </c>
      <c r="HC41" s="73" t="str">
        <f t="shared" si="76"/>
        <v/>
      </c>
      <c r="HD41" s="73" t="str">
        <f t="shared" si="76"/>
        <v/>
      </c>
      <c r="HE41" s="73" t="str">
        <f t="shared" si="76"/>
        <v/>
      </c>
      <c r="HF41" s="73" t="str">
        <f t="shared" si="76"/>
        <v/>
      </c>
      <c r="HG41" s="73" t="str">
        <f t="shared" si="76"/>
        <v/>
      </c>
      <c r="HH41" s="73" t="str">
        <f t="shared" si="76"/>
        <v/>
      </c>
      <c r="HI41" s="73" t="str">
        <f t="shared" si="76"/>
        <v/>
      </c>
      <c r="HJ41" s="73" t="str">
        <f t="shared" si="76"/>
        <v/>
      </c>
      <c r="HK41" s="73" t="str">
        <f t="shared" si="76"/>
        <v/>
      </c>
      <c r="HL41" s="73" t="str">
        <f t="shared" si="76"/>
        <v/>
      </c>
      <c r="HM41" s="73" t="str">
        <f t="shared" si="76"/>
        <v/>
      </c>
      <c r="HN41" s="73" t="str">
        <f t="shared" si="76"/>
        <v/>
      </c>
      <c r="HO41" s="73" t="str">
        <f t="shared" si="76"/>
        <v/>
      </c>
      <c r="HP41" s="73" t="str">
        <f t="shared" si="76"/>
        <v/>
      </c>
      <c r="HQ41" s="73" t="str">
        <f t="shared" si="76"/>
        <v/>
      </c>
      <c r="HR41" s="73" t="str">
        <f t="shared" si="76"/>
        <v/>
      </c>
      <c r="HS41" s="73" t="str">
        <f t="shared" si="76"/>
        <v/>
      </c>
      <c r="HT41" s="73" t="str">
        <f t="shared" si="76"/>
        <v/>
      </c>
      <c r="HU41" s="73" t="str">
        <f t="shared" si="76"/>
        <v/>
      </c>
      <c r="HV41" s="73" t="str">
        <f t="shared" si="76"/>
        <v/>
      </c>
      <c r="HW41" s="73" t="str">
        <f t="shared" si="76"/>
        <v/>
      </c>
      <c r="HX41" s="73" t="str">
        <f t="shared" si="76"/>
        <v/>
      </c>
      <c r="HY41" s="73" t="str">
        <f t="shared" si="76"/>
        <v/>
      </c>
      <c r="HZ41" s="73" t="str">
        <f t="shared" si="76"/>
        <v/>
      </c>
      <c r="IA41" s="73" t="str">
        <f t="shared" si="76"/>
        <v/>
      </c>
      <c r="IB41" s="73" t="str">
        <f t="shared" si="76"/>
        <v/>
      </c>
      <c r="IC41" s="73" t="str">
        <f t="shared" si="76"/>
        <v/>
      </c>
      <c r="ID41" s="73" t="str">
        <f t="shared" si="76"/>
        <v/>
      </c>
      <c r="IE41" s="73" t="str">
        <f t="shared" si="76"/>
        <v/>
      </c>
      <c r="IF41" s="73" t="str">
        <f t="shared" si="76"/>
        <v/>
      </c>
      <c r="IG41" s="73" t="str">
        <f t="shared" si="76"/>
        <v/>
      </c>
      <c r="IH41" s="73" t="str">
        <f t="shared" si="76"/>
        <v/>
      </c>
      <c r="II41" s="73" t="str">
        <f t="shared" si="76"/>
        <v/>
      </c>
      <c r="IJ41" s="73" t="str">
        <f t="shared" si="76"/>
        <v/>
      </c>
      <c r="IK41" s="73" t="str">
        <f t="shared" si="76"/>
        <v/>
      </c>
      <c r="IL41" s="73" t="str">
        <f t="shared" si="76"/>
        <v/>
      </c>
      <c r="IM41" s="73" t="str">
        <f t="shared" si="76"/>
        <v/>
      </c>
      <c r="IN41" s="73" t="str">
        <f t="shared" si="76"/>
        <v/>
      </c>
      <c r="IO41" s="73" t="str">
        <f t="shared" si="76"/>
        <v/>
      </c>
      <c r="IP41" s="73" t="str">
        <f t="shared" si="76"/>
        <v/>
      </c>
      <c r="IQ41" s="73" t="str">
        <f t="shared" si="76"/>
        <v/>
      </c>
      <c r="IR41" s="73" t="str">
        <f t="shared" si="76"/>
        <v/>
      </c>
      <c r="IS41" s="73" t="str">
        <f t="shared" si="76"/>
        <v/>
      </c>
      <c r="IT41" s="73" t="str">
        <f t="shared" si="76"/>
        <v/>
      </c>
      <c r="IU41" s="73" t="str">
        <f t="shared" si="76"/>
        <v/>
      </c>
      <c r="IV41" s="73" t="str">
        <f t="shared" si="76"/>
        <v/>
      </c>
      <c r="IW41" s="73" t="str">
        <f t="shared" si="76"/>
        <v/>
      </c>
      <c r="IX41" s="73" t="str">
        <f t="shared" si="76"/>
        <v/>
      </c>
      <c r="IY41" s="73" t="str">
        <f t="shared" si="76"/>
        <v/>
      </c>
      <c r="IZ41" s="73" t="str">
        <f t="shared" si="76"/>
        <v/>
      </c>
      <c r="JA41" s="73" t="str">
        <f t="shared" si="76"/>
        <v/>
      </c>
      <c r="JB41" s="73" t="str">
        <f t="shared" ref="JB41:LM41" si="77">IFERROR(JB17/JB10,"")</f>
        <v/>
      </c>
      <c r="JC41" s="73" t="str">
        <f t="shared" si="77"/>
        <v/>
      </c>
      <c r="JD41" s="73" t="str">
        <f t="shared" si="77"/>
        <v/>
      </c>
      <c r="JE41" s="73" t="str">
        <f t="shared" si="77"/>
        <v/>
      </c>
      <c r="JF41" s="73" t="str">
        <f t="shared" si="77"/>
        <v/>
      </c>
      <c r="JG41" s="73" t="str">
        <f t="shared" si="77"/>
        <v/>
      </c>
      <c r="JH41" s="73" t="str">
        <f t="shared" si="77"/>
        <v/>
      </c>
      <c r="JI41" s="73" t="str">
        <f t="shared" si="77"/>
        <v/>
      </c>
      <c r="JJ41" s="73" t="str">
        <f t="shared" si="77"/>
        <v/>
      </c>
      <c r="JK41" s="73" t="str">
        <f t="shared" si="77"/>
        <v/>
      </c>
      <c r="JL41" s="73" t="str">
        <f t="shared" si="77"/>
        <v/>
      </c>
      <c r="JM41" s="73" t="str">
        <f t="shared" si="77"/>
        <v/>
      </c>
      <c r="JN41" s="73" t="str">
        <f t="shared" si="77"/>
        <v/>
      </c>
      <c r="JO41" s="73" t="str">
        <f t="shared" si="77"/>
        <v/>
      </c>
      <c r="JP41" s="73" t="str">
        <f t="shared" si="77"/>
        <v/>
      </c>
      <c r="JQ41" s="73" t="str">
        <f t="shared" si="77"/>
        <v/>
      </c>
      <c r="JR41" s="73" t="str">
        <f t="shared" si="77"/>
        <v/>
      </c>
      <c r="JS41" s="73" t="str">
        <f t="shared" si="77"/>
        <v/>
      </c>
      <c r="JT41" s="73" t="str">
        <f t="shared" si="77"/>
        <v/>
      </c>
      <c r="JU41" s="73" t="str">
        <f t="shared" si="77"/>
        <v/>
      </c>
      <c r="JV41" s="73" t="str">
        <f t="shared" si="77"/>
        <v/>
      </c>
      <c r="JW41" s="73" t="str">
        <f t="shared" si="77"/>
        <v/>
      </c>
      <c r="JX41" s="73" t="str">
        <f t="shared" si="77"/>
        <v/>
      </c>
      <c r="JY41" s="73" t="str">
        <f t="shared" si="77"/>
        <v/>
      </c>
      <c r="JZ41" s="73" t="str">
        <f t="shared" si="77"/>
        <v/>
      </c>
      <c r="KA41" s="73" t="str">
        <f t="shared" si="77"/>
        <v/>
      </c>
      <c r="KB41" s="73" t="str">
        <f t="shared" si="77"/>
        <v/>
      </c>
      <c r="KC41" s="73" t="str">
        <f t="shared" si="77"/>
        <v/>
      </c>
      <c r="KD41" s="73" t="str">
        <f t="shared" si="77"/>
        <v/>
      </c>
      <c r="KE41" s="73" t="str">
        <f t="shared" si="77"/>
        <v/>
      </c>
      <c r="KF41" s="73" t="str">
        <f t="shared" si="77"/>
        <v/>
      </c>
      <c r="KG41" s="73" t="str">
        <f t="shared" si="77"/>
        <v/>
      </c>
      <c r="KH41" s="73" t="str">
        <f t="shared" si="77"/>
        <v/>
      </c>
      <c r="KI41" s="73" t="str">
        <f t="shared" si="77"/>
        <v/>
      </c>
      <c r="KJ41" s="73" t="str">
        <f t="shared" si="77"/>
        <v/>
      </c>
      <c r="KK41" s="73" t="str">
        <f t="shared" si="77"/>
        <v/>
      </c>
      <c r="KL41" s="73" t="str">
        <f t="shared" si="77"/>
        <v/>
      </c>
      <c r="KM41" s="73" t="str">
        <f t="shared" si="77"/>
        <v/>
      </c>
      <c r="KN41" s="73" t="str">
        <f t="shared" si="77"/>
        <v/>
      </c>
      <c r="KO41" s="73" t="str">
        <f t="shared" si="77"/>
        <v/>
      </c>
      <c r="KP41" s="73" t="str">
        <f t="shared" si="77"/>
        <v/>
      </c>
      <c r="KQ41" s="73" t="str">
        <f t="shared" si="77"/>
        <v/>
      </c>
      <c r="KR41" s="73" t="str">
        <f t="shared" si="77"/>
        <v/>
      </c>
      <c r="KS41" s="73" t="str">
        <f t="shared" si="77"/>
        <v/>
      </c>
      <c r="KT41" s="73" t="str">
        <f t="shared" si="77"/>
        <v/>
      </c>
      <c r="KU41" s="73" t="str">
        <f t="shared" si="77"/>
        <v/>
      </c>
      <c r="KV41" s="73" t="str">
        <f t="shared" si="77"/>
        <v/>
      </c>
      <c r="KW41" s="73" t="str">
        <f t="shared" si="77"/>
        <v/>
      </c>
      <c r="KX41" s="73" t="str">
        <f t="shared" si="77"/>
        <v/>
      </c>
      <c r="KY41" s="73" t="str">
        <f t="shared" si="77"/>
        <v/>
      </c>
      <c r="KZ41" s="73" t="str">
        <f t="shared" si="77"/>
        <v/>
      </c>
      <c r="LA41" s="73" t="str">
        <f t="shared" si="77"/>
        <v/>
      </c>
      <c r="LB41" s="73" t="str">
        <f t="shared" si="77"/>
        <v/>
      </c>
      <c r="LC41" s="73" t="str">
        <f t="shared" si="77"/>
        <v/>
      </c>
      <c r="LD41" s="73" t="str">
        <f t="shared" si="77"/>
        <v/>
      </c>
      <c r="LE41" s="73" t="str">
        <f t="shared" si="77"/>
        <v/>
      </c>
      <c r="LF41" s="73" t="str">
        <f t="shared" si="77"/>
        <v/>
      </c>
      <c r="LG41" s="73" t="str">
        <f t="shared" si="77"/>
        <v/>
      </c>
      <c r="LH41" s="73" t="str">
        <f t="shared" si="77"/>
        <v/>
      </c>
      <c r="LI41" s="73" t="str">
        <f t="shared" si="77"/>
        <v/>
      </c>
      <c r="LJ41" s="73" t="str">
        <f t="shared" si="77"/>
        <v/>
      </c>
      <c r="LK41" s="73" t="str">
        <f t="shared" si="77"/>
        <v/>
      </c>
      <c r="LL41" s="73" t="str">
        <f t="shared" si="77"/>
        <v/>
      </c>
      <c r="LM41" s="73" t="str">
        <f t="shared" si="77"/>
        <v/>
      </c>
      <c r="LN41" s="73" t="str">
        <f t="shared" ref="LN41:ND41" si="78">IFERROR(LN17/LN10,"")</f>
        <v/>
      </c>
      <c r="LO41" s="73" t="str">
        <f t="shared" si="78"/>
        <v/>
      </c>
      <c r="LP41" s="73" t="str">
        <f t="shared" si="78"/>
        <v/>
      </c>
      <c r="LQ41" s="73" t="str">
        <f t="shared" si="78"/>
        <v/>
      </c>
      <c r="LR41" s="73" t="str">
        <f t="shared" si="78"/>
        <v/>
      </c>
      <c r="LS41" s="73" t="str">
        <f t="shared" si="78"/>
        <v/>
      </c>
      <c r="LT41" s="73" t="str">
        <f t="shared" si="78"/>
        <v/>
      </c>
      <c r="LU41" s="73" t="str">
        <f t="shared" si="78"/>
        <v/>
      </c>
      <c r="LV41" s="73" t="str">
        <f t="shared" si="78"/>
        <v/>
      </c>
      <c r="LW41" s="73" t="str">
        <f t="shared" si="78"/>
        <v/>
      </c>
      <c r="LX41" s="73" t="str">
        <f t="shared" si="78"/>
        <v/>
      </c>
      <c r="LY41" s="73" t="str">
        <f t="shared" si="78"/>
        <v/>
      </c>
      <c r="LZ41" s="73" t="str">
        <f t="shared" si="78"/>
        <v/>
      </c>
      <c r="MA41" s="73" t="str">
        <f t="shared" si="78"/>
        <v/>
      </c>
      <c r="MB41" s="73" t="str">
        <f t="shared" si="78"/>
        <v/>
      </c>
      <c r="MC41" s="73" t="str">
        <f t="shared" si="78"/>
        <v/>
      </c>
      <c r="MD41" s="73" t="str">
        <f t="shared" si="78"/>
        <v/>
      </c>
      <c r="ME41" s="73" t="str">
        <f t="shared" si="78"/>
        <v/>
      </c>
      <c r="MF41" s="73" t="str">
        <f t="shared" si="78"/>
        <v/>
      </c>
      <c r="MG41" s="73" t="str">
        <f t="shared" si="78"/>
        <v/>
      </c>
      <c r="MH41" s="73" t="str">
        <f t="shared" si="78"/>
        <v/>
      </c>
      <c r="MI41" s="73" t="str">
        <f t="shared" si="78"/>
        <v/>
      </c>
      <c r="MJ41" s="73" t="str">
        <f t="shared" si="78"/>
        <v/>
      </c>
      <c r="MK41" s="73" t="str">
        <f t="shared" si="78"/>
        <v/>
      </c>
      <c r="ML41" s="73" t="str">
        <f t="shared" si="78"/>
        <v/>
      </c>
      <c r="MM41" s="73" t="str">
        <f t="shared" si="78"/>
        <v/>
      </c>
      <c r="MN41" s="73" t="str">
        <f t="shared" si="78"/>
        <v/>
      </c>
      <c r="MO41" s="73" t="str">
        <f t="shared" si="78"/>
        <v/>
      </c>
      <c r="MP41" s="73" t="str">
        <f t="shared" si="78"/>
        <v/>
      </c>
      <c r="MQ41" s="73" t="str">
        <f t="shared" si="78"/>
        <v/>
      </c>
      <c r="MR41" s="73" t="str">
        <f t="shared" si="78"/>
        <v/>
      </c>
      <c r="MS41" s="73" t="str">
        <f t="shared" si="78"/>
        <v/>
      </c>
      <c r="MT41" s="73" t="str">
        <f t="shared" si="78"/>
        <v/>
      </c>
      <c r="MU41" s="73" t="str">
        <f t="shared" si="78"/>
        <v/>
      </c>
      <c r="MV41" s="73" t="str">
        <f t="shared" si="78"/>
        <v/>
      </c>
      <c r="MW41" s="73" t="str">
        <f t="shared" si="78"/>
        <v/>
      </c>
      <c r="MX41" s="73" t="str">
        <f t="shared" si="78"/>
        <v/>
      </c>
      <c r="MY41" s="73" t="str">
        <f t="shared" si="78"/>
        <v/>
      </c>
      <c r="MZ41" s="73" t="str">
        <f t="shared" si="78"/>
        <v/>
      </c>
      <c r="NA41" s="73" t="str">
        <f t="shared" si="78"/>
        <v/>
      </c>
      <c r="NB41" s="73" t="str">
        <f t="shared" si="78"/>
        <v/>
      </c>
      <c r="NC41" s="73" t="str">
        <f t="shared" si="78"/>
        <v/>
      </c>
      <c r="ND41" s="73" t="str">
        <f t="shared" si="78"/>
        <v/>
      </c>
    </row>
    <row r="42" spans="1:368" x14ac:dyDescent="0.35">
      <c r="A42" s="72" t="s">
        <v>12</v>
      </c>
      <c r="D42" s="73"/>
      <c r="E42" s="73" t="str">
        <f>IFERROR((E17+E18)/E10,"")</f>
        <v/>
      </c>
      <c r="F42" s="73" t="str">
        <f t="shared" ref="F42:BQ42" si="79">IFERROR((F17+F18)/F10,"")</f>
        <v/>
      </c>
      <c r="G42" s="73" t="str">
        <f t="shared" si="79"/>
        <v/>
      </c>
      <c r="H42" s="73" t="str">
        <f t="shared" si="79"/>
        <v/>
      </c>
      <c r="I42" s="73" t="str">
        <f t="shared" si="79"/>
        <v/>
      </c>
      <c r="J42" s="73" t="str">
        <f t="shared" si="79"/>
        <v/>
      </c>
      <c r="K42" s="73" t="str">
        <f t="shared" si="79"/>
        <v/>
      </c>
      <c r="L42" s="73" t="str">
        <f t="shared" si="79"/>
        <v/>
      </c>
      <c r="M42" s="73" t="str">
        <f t="shared" si="79"/>
        <v/>
      </c>
      <c r="N42" s="73" t="str">
        <f t="shared" si="79"/>
        <v/>
      </c>
      <c r="O42" s="73" t="str">
        <f t="shared" si="79"/>
        <v/>
      </c>
      <c r="P42" s="73" t="str">
        <f t="shared" si="79"/>
        <v/>
      </c>
      <c r="Q42" s="73" t="str">
        <f t="shared" si="79"/>
        <v/>
      </c>
      <c r="R42" s="73" t="str">
        <f t="shared" si="79"/>
        <v/>
      </c>
      <c r="S42" s="73" t="str">
        <f t="shared" si="79"/>
        <v/>
      </c>
      <c r="T42" s="73" t="str">
        <f t="shared" si="79"/>
        <v/>
      </c>
      <c r="U42" s="73" t="str">
        <f t="shared" si="79"/>
        <v/>
      </c>
      <c r="V42" s="73" t="str">
        <f t="shared" si="79"/>
        <v/>
      </c>
      <c r="W42" s="73" t="str">
        <f t="shared" si="79"/>
        <v/>
      </c>
      <c r="X42" s="73" t="str">
        <f t="shared" si="79"/>
        <v/>
      </c>
      <c r="Y42" s="73" t="str">
        <f t="shared" si="79"/>
        <v/>
      </c>
      <c r="Z42" s="73" t="str">
        <f t="shared" si="79"/>
        <v/>
      </c>
      <c r="AA42" s="73" t="str">
        <f t="shared" si="79"/>
        <v/>
      </c>
      <c r="AB42" s="73" t="str">
        <f t="shared" si="79"/>
        <v/>
      </c>
      <c r="AC42" s="73" t="str">
        <f t="shared" si="79"/>
        <v/>
      </c>
      <c r="AD42" s="73" t="str">
        <f t="shared" si="79"/>
        <v/>
      </c>
      <c r="AE42" s="73" t="str">
        <f t="shared" si="79"/>
        <v/>
      </c>
      <c r="AF42" s="73" t="str">
        <f t="shared" si="79"/>
        <v/>
      </c>
      <c r="AG42" s="73" t="str">
        <f t="shared" si="79"/>
        <v/>
      </c>
      <c r="AH42" s="73" t="str">
        <f t="shared" si="79"/>
        <v/>
      </c>
      <c r="AI42" s="73" t="str">
        <f t="shared" si="79"/>
        <v/>
      </c>
      <c r="AJ42" s="73" t="str">
        <f t="shared" si="79"/>
        <v/>
      </c>
      <c r="AK42" s="73" t="str">
        <f t="shared" si="79"/>
        <v/>
      </c>
      <c r="AL42" s="73" t="str">
        <f t="shared" si="79"/>
        <v/>
      </c>
      <c r="AM42" s="73" t="str">
        <f t="shared" si="79"/>
        <v/>
      </c>
      <c r="AN42" s="73" t="str">
        <f t="shared" si="79"/>
        <v/>
      </c>
      <c r="AO42" s="73" t="str">
        <f t="shared" si="79"/>
        <v/>
      </c>
      <c r="AP42" s="73" t="str">
        <f t="shared" si="79"/>
        <v/>
      </c>
      <c r="AQ42" s="73" t="str">
        <f t="shared" si="79"/>
        <v/>
      </c>
      <c r="AR42" s="73" t="str">
        <f t="shared" si="79"/>
        <v/>
      </c>
      <c r="AS42" s="73" t="str">
        <f t="shared" si="79"/>
        <v/>
      </c>
      <c r="AT42" s="73" t="str">
        <f t="shared" si="79"/>
        <v/>
      </c>
      <c r="AU42" s="73" t="str">
        <f t="shared" si="79"/>
        <v/>
      </c>
      <c r="AV42" s="73" t="str">
        <f t="shared" si="79"/>
        <v/>
      </c>
      <c r="AW42" s="73" t="str">
        <f t="shared" si="79"/>
        <v/>
      </c>
      <c r="AX42" s="73" t="str">
        <f t="shared" si="79"/>
        <v/>
      </c>
      <c r="AY42" s="73" t="str">
        <f t="shared" si="79"/>
        <v/>
      </c>
      <c r="AZ42" s="73" t="str">
        <f t="shared" si="79"/>
        <v/>
      </c>
      <c r="BA42" s="73" t="str">
        <f t="shared" si="79"/>
        <v/>
      </c>
      <c r="BB42" s="73" t="str">
        <f t="shared" si="79"/>
        <v/>
      </c>
      <c r="BC42" s="73" t="str">
        <f t="shared" si="79"/>
        <v/>
      </c>
      <c r="BD42" s="73" t="str">
        <f t="shared" si="79"/>
        <v/>
      </c>
      <c r="BE42" s="73" t="str">
        <f t="shared" si="79"/>
        <v/>
      </c>
      <c r="BF42" s="73" t="str">
        <f t="shared" si="79"/>
        <v/>
      </c>
      <c r="BG42" s="73" t="str">
        <f t="shared" si="79"/>
        <v/>
      </c>
      <c r="BH42" s="73" t="str">
        <f t="shared" si="79"/>
        <v/>
      </c>
      <c r="BI42" s="73" t="str">
        <f t="shared" si="79"/>
        <v/>
      </c>
      <c r="BJ42" s="73" t="str">
        <f t="shared" si="79"/>
        <v/>
      </c>
      <c r="BK42" s="73" t="str">
        <f t="shared" si="79"/>
        <v/>
      </c>
      <c r="BL42" s="73" t="str">
        <f t="shared" si="79"/>
        <v/>
      </c>
      <c r="BM42" s="73" t="str">
        <f t="shared" si="79"/>
        <v/>
      </c>
      <c r="BN42" s="73" t="str">
        <f t="shared" si="79"/>
        <v/>
      </c>
      <c r="BO42" s="73" t="str">
        <f t="shared" si="79"/>
        <v/>
      </c>
      <c r="BP42" s="73" t="str">
        <f t="shared" si="79"/>
        <v/>
      </c>
      <c r="BQ42" s="73" t="str">
        <f t="shared" si="79"/>
        <v/>
      </c>
      <c r="BR42" s="73" t="str">
        <f t="shared" ref="BR42:EC42" si="80">IFERROR((BR17+BR18)/BR10,"")</f>
        <v/>
      </c>
      <c r="BS42" s="73" t="str">
        <f t="shared" si="80"/>
        <v/>
      </c>
      <c r="BT42" s="73" t="str">
        <f t="shared" si="80"/>
        <v/>
      </c>
      <c r="BU42" s="73" t="str">
        <f t="shared" si="80"/>
        <v/>
      </c>
      <c r="BV42" s="73" t="str">
        <f t="shared" si="80"/>
        <v/>
      </c>
      <c r="BW42" s="73" t="str">
        <f t="shared" si="80"/>
        <v/>
      </c>
      <c r="BX42" s="73" t="str">
        <f t="shared" si="80"/>
        <v/>
      </c>
      <c r="BY42" s="73" t="str">
        <f t="shared" si="80"/>
        <v/>
      </c>
      <c r="BZ42" s="73" t="str">
        <f t="shared" si="80"/>
        <v/>
      </c>
      <c r="CA42" s="73" t="str">
        <f t="shared" si="80"/>
        <v/>
      </c>
      <c r="CB42" s="73" t="str">
        <f t="shared" si="80"/>
        <v/>
      </c>
      <c r="CC42" s="73" t="str">
        <f t="shared" si="80"/>
        <v/>
      </c>
      <c r="CD42" s="73" t="str">
        <f t="shared" si="80"/>
        <v/>
      </c>
      <c r="CE42" s="73" t="str">
        <f t="shared" si="80"/>
        <v/>
      </c>
      <c r="CF42" s="73" t="str">
        <f t="shared" si="80"/>
        <v/>
      </c>
      <c r="CG42" s="73" t="str">
        <f t="shared" si="80"/>
        <v/>
      </c>
      <c r="CH42" s="73" t="str">
        <f t="shared" si="80"/>
        <v/>
      </c>
      <c r="CI42" s="73" t="str">
        <f t="shared" si="80"/>
        <v/>
      </c>
      <c r="CJ42" s="73" t="str">
        <f t="shared" si="80"/>
        <v/>
      </c>
      <c r="CK42" s="73" t="str">
        <f t="shared" si="80"/>
        <v/>
      </c>
      <c r="CL42" s="73" t="str">
        <f t="shared" si="80"/>
        <v/>
      </c>
      <c r="CM42" s="73" t="str">
        <f t="shared" si="80"/>
        <v/>
      </c>
      <c r="CN42" s="73" t="str">
        <f t="shared" si="80"/>
        <v/>
      </c>
      <c r="CO42" s="73" t="str">
        <f t="shared" si="80"/>
        <v/>
      </c>
      <c r="CP42" s="73" t="str">
        <f t="shared" si="80"/>
        <v/>
      </c>
      <c r="CQ42" s="73" t="str">
        <f t="shared" si="80"/>
        <v/>
      </c>
      <c r="CR42" s="73" t="str">
        <f t="shared" si="80"/>
        <v/>
      </c>
      <c r="CS42" s="73" t="str">
        <f t="shared" si="80"/>
        <v/>
      </c>
      <c r="CT42" s="73" t="str">
        <f t="shared" si="80"/>
        <v/>
      </c>
      <c r="CU42" s="73" t="str">
        <f t="shared" si="80"/>
        <v/>
      </c>
      <c r="CV42" s="73" t="str">
        <f t="shared" si="80"/>
        <v/>
      </c>
      <c r="CW42" s="73" t="str">
        <f t="shared" si="80"/>
        <v/>
      </c>
      <c r="CX42" s="73" t="str">
        <f t="shared" si="80"/>
        <v/>
      </c>
      <c r="CY42" s="73" t="str">
        <f t="shared" si="80"/>
        <v/>
      </c>
      <c r="CZ42" s="73" t="str">
        <f t="shared" si="80"/>
        <v/>
      </c>
      <c r="DA42" s="73" t="str">
        <f t="shared" si="80"/>
        <v/>
      </c>
      <c r="DB42" s="73" t="str">
        <f t="shared" si="80"/>
        <v/>
      </c>
      <c r="DC42" s="73" t="str">
        <f t="shared" si="80"/>
        <v/>
      </c>
      <c r="DD42" s="73" t="str">
        <f t="shared" si="80"/>
        <v/>
      </c>
      <c r="DE42" s="73" t="str">
        <f t="shared" si="80"/>
        <v/>
      </c>
      <c r="DF42" s="73" t="str">
        <f t="shared" si="80"/>
        <v/>
      </c>
      <c r="DG42" s="73" t="str">
        <f t="shared" si="80"/>
        <v/>
      </c>
      <c r="DH42" s="73" t="str">
        <f t="shared" si="80"/>
        <v/>
      </c>
      <c r="DI42" s="73" t="str">
        <f t="shared" si="80"/>
        <v/>
      </c>
      <c r="DJ42" s="73" t="str">
        <f t="shared" si="80"/>
        <v/>
      </c>
      <c r="DK42" s="73" t="str">
        <f t="shared" si="80"/>
        <v/>
      </c>
      <c r="DL42" s="73" t="str">
        <f t="shared" si="80"/>
        <v/>
      </c>
      <c r="DM42" s="73" t="str">
        <f t="shared" si="80"/>
        <v/>
      </c>
      <c r="DN42" s="73" t="str">
        <f t="shared" si="80"/>
        <v/>
      </c>
      <c r="DO42" s="73" t="str">
        <f t="shared" si="80"/>
        <v/>
      </c>
      <c r="DP42" s="73" t="str">
        <f t="shared" si="80"/>
        <v/>
      </c>
      <c r="DQ42" s="73" t="str">
        <f t="shared" si="80"/>
        <v/>
      </c>
      <c r="DR42" s="73" t="str">
        <f t="shared" si="80"/>
        <v/>
      </c>
      <c r="DS42" s="73" t="str">
        <f t="shared" si="80"/>
        <v/>
      </c>
      <c r="DT42" s="73" t="str">
        <f t="shared" si="80"/>
        <v/>
      </c>
      <c r="DU42" s="73" t="str">
        <f t="shared" si="80"/>
        <v/>
      </c>
      <c r="DV42" s="73" t="str">
        <f t="shared" si="80"/>
        <v/>
      </c>
      <c r="DW42" s="73" t="str">
        <f t="shared" si="80"/>
        <v/>
      </c>
      <c r="DX42" s="73" t="str">
        <f t="shared" si="80"/>
        <v/>
      </c>
      <c r="DY42" s="73" t="str">
        <f t="shared" si="80"/>
        <v/>
      </c>
      <c r="DZ42" s="73" t="str">
        <f t="shared" si="80"/>
        <v/>
      </c>
      <c r="EA42" s="73" t="str">
        <f t="shared" si="80"/>
        <v/>
      </c>
      <c r="EB42" s="73" t="str">
        <f t="shared" si="80"/>
        <v/>
      </c>
      <c r="EC42" s="73" t="str">
        <f t="shared" si="80"/>
        <v/>
      </c>
      <c r="ED42" s="73" t="str">
        <f t="shared" ref="ED42:GO42" si="81">IFERROR((ED17+ED18)/ED10,"")</f>
        <v/>
      </c>
      <c r="EE42" s="73" t="str">
        <f t="shared" si="81"/>
        <v/>
      </c>
      <c r="EF42" s="73" t="str">
        <f t="shared" si="81"/>
        <v/>
      </c>
      <c r="EG42" s="73" t="str">
        <f t="shared" si="81"/>
        <v/>
      </c>
      <c r="EH42" s="73" t="str">
        <f t="shared" si="81"/>
        <v/>
      </c>
      <c r="EI42" s="73" t="str">
        <f t="shared" si="81"/>
        <v/>
      </c>
      <c r="EJ42" s="73" t="str">
        <f t="shared" si="81"/>
        <v/>
      </c>
      <c r="EK42" s="73" t="str">
        <f t="shared" si="81"/>
        <v/>
      </c>
      <c r="EL42" s="73" t="str">
        <f t="shared" si="81"/>
        <v/>
      </c>
      <c r="EM42" s="73" t="str">
        <f t="shared" si="81"/>
        <v/>
      </c>
      <c r="EN42" s="73" t="str">
        <f t="shared" si="81"/>
        <v/>
      </c>
      <c r="EO42" s="73" t="str">
        <f t="shared" si="81"/>
        <v/>
      </c>
      <c r="EP42" s="73" t="str">
        <f t="shared" si="81"/>
        <v/>
      </c>
      <c r="EQ42" s="73" t="str">
        <f t="shared" si="81"/>
        <v/>
      </c>
      <c r="ER42" s="73" t="str">
        <f t="shared" si="81"/>
        <v/>
      </c>
      <c r="ES42" s="73" t="str">
        <f t="shared" si="81"/>
        <v/>
      </c>
      <c r="ET42" s="73" t="str">
        <f t="shared" si="81"/>
        <v/>
      </c>
      <c r="EU42" s="73" t="str">
        <f t="shared" si="81"/>
        <v/>
      </c>
      <c r="EV42" s="73" t="str">
        <f t="shared" si="81"/>
        <v/>
      </c>
      <c r="EW42" s="73" t="str">
        <f t="shared" si="81"/>
        <v/>
      </c>
      <c r="EX42" s="73" t="str">
        <f t="shared" si="81"/>
        <v/>
      </c>
      <c r="EY42" s="73" t="str">
        <f t="shared" si="81"/>
        <v/>
      </c>
      <c r="EZ42" s="73" t="str">
        <f t="shared" si="81"/>
        <v/>
      </c>
      <c r="FA42" s="73" t="str">
        <f t="shared" si="81"/>
        <v/>
      </c>
      <c r="FB42" s="73" t="str">
        <f t="shared" si="81"/>
        <v/>
      </c>
      <c r="FC42" s="73" t="str">
        <f t="shared" si="81"/>
        <v/>
      </c>
      <c r="FD42" s="73" t="str">
        <f t="shared" si="81"/>
        <v/>
      </c>
      <c r="FE42" s="73" t="str">
        <f t="shared" si="81"/>
        <v/>
      </c>
      <c r="FF42" s="73" t="str">
        <f t="shared" si="81"/>
        <v/>
      </c>
      <c r="FG42" s="73" t="str">
        <f t="shared" si="81"/>
        <v/>
      </c>
      <c r="FH42" s="73" t="str">
        <f t="shared" si="81"/>
        <v/>
      </c>
      <c r="FI42" s="73" t="str">
        <f t="shared" si="81"/>
        <v/>
      </c>
      <c r="FJ42" s="73" t="str">
        <f t="shared" si="81"/>
        <v/>
      </c>
      <c r="FK42" s="73" t="str">
        <f t="shared" si="81"/>
        <v/>
      </c>
      <c r="FL42" s="73" t="str">
        <f t="shared" si="81"/>
        <v/>
      </c>
      <c r="FM42" s="73" t="str">
        <f t="shared" si="81"/>
        <v/>
      </c>
      <c r="FN42" s="73" t="str">
        <f t="shared" si="81"/>
        <v/>
      </c>
      <c r="FO42" s="73" t="str">
        <f t="shared" si="81"/>
        <v/>
      </c>
      <c r="FP42" s="73" t="str">
        <f t="shared" si="81"/>
        <v/>
      </c>
      <c r="FQ42" s="73" t="str">
        <f t="shared" si="81"/>
        <v/>
      </c>
      <c r="FR42" s="73" t="str">
        <f t="shared" si="81"/>
        <v/>
      </c>
      <c r="FS42" s="73" t="str">
        <f t="shared" si="81"/>
        <v/>
      </c>
      <c r="FT42" s="73" t="str">
        <f t="shared" si="81"/>
        <v/>
      </c>
      <c r="FU42" s="73" t="str">
        <f t="shared" si="81"/>
        <v/>
      </c>
      <c r="FV42" s="73" t="str">
        <f t="shared" si="81"/>
        <v/>
      </c>
      <c r="FW42" s="73" t="str">
        <f t="shared" si="81"/>
        <v/>
      </c>
      <c r="FX42" s="73" t="str">
        <f t="shared" si="81"/>
        <v/>
      </c>
      <c r="FY42" s="73" t="str">
        <f t="shared" si="81"/>
        <v/>
      </c>
      <c r="FZ42" s="73" t="str">
        <f t="shared" si="81"/>
        <v/>
      </c>
      <c r="GA42" s="73" t="str">
        <f t="shared" si="81"/>
        <v/>
      </c>
      <c r="GB42" s="73" t="str">
        <f t="shared" si="81"/>
        <v/>
      </c>
      <c r="GC42" s="73" t="str">
        <f t="shared" si="81"/>
        <v/>
      </c>
      <c r="GD42" s="73" t="str">
        <f t="shared" si="81"/>
        <v/>
      </c>
      <c r="GE42" s="73" t="str">
        <f t="shared" si="81"/>
        <v/>
      </c>
      <c r="GF42" s="73" t="str">
        <f t="shared" si="81"/>
        <v/>
      </c>
      <c r="GG42" s="73" t="str">
        <f t="shared" si="81"/>
        <v/>
      </c>
      <c r="GH42" s="73" t="str">
        <f t="shared" si="81"/>
        <v/>
      </c>
      <c r="GI42" s="73" t="str">
        <f t="shared" si="81"/>
        <v/>
      </c>
      <c r="GJ42" s="73" t="str">
        <f t="shared" si="81"/>
        <v/>
      </c>
      <c r="GK42" s="73" t="str">
        <f t="shared" si="81"/>
        <v/>
      </c>
      <c r="GL42" s="73" t="str">
        <f t="shared" si="81"/>
        <v/>
      </c>
      <c r="GM42" s="73" t="str">
        <f t="shared" si="81"/>
        <v/>
      </c>
      <c r="GN42" s="73" t="str">
        <f t="shared" si="81"/>
        <v/>
      </c>
      <c r="GO42" s="73" t="str">
        <f t="shared" si="81"/>
        <v/>
      </c>
      <c r="GP42" s="73" t="str">
        <f t="shared" ref="GP42:JA42" si="82">IFERROR((GP17+GP18)/GP10,"")</f>
        <v/>
      </c>
      <c r="GQ42" s="73" t="str">
        <f t="shared" si="82"/>
        <v/>
      </c>
      <c r="GR42" s="73" t="str">
        <f t="shared" si="82"/>
        <v/>
      </c>
      <c r="GS42" s="73" t="str">
        <f t="shared" si="82"/>
        <v/>
      </c>
      <c r="GT42" s="73" t="str">
        <f t="shared" si="82"/>
        <v/>
      </c>
      <c r="GU42" s="73" t="str">
        <f t="shared" si="82"/>
        <v/>
      </c>
      <c r="GV42" s="73" t="str">
        <f t="shared" si="82"/>
        <v/>
      </c>
      <c r="GW42" s="73" t="str">
        <f t="shared" si="82"/>
        <v/>
      </c>
      <c r="GX42" s="73" t="str">
        <f t="shared" si="82"/>
        <v/>
      </c>
      <c r="GY42" s="73" t="str">
        <f t="shared" si="82"/>
        <v/>
      </c>
      <c r="GZ42" s="73" t="str">
        <f t="shared" si="82"/>
        <v/>
      </c>
      <c r="HA42" s="73" t="str">
        <f t="shared" si="82"/>
        <v/>
      </c>
      <c r="HB42" s="73" t="str">
        <f t="shared" si="82"/>
        <v/>
      </c>
      <c r="HC42" s="73" t="str">
        <f t="shared" si="82"/>
        <v/>
      </c>
      <c r="HD42" s="73" t="str">
        <f t="shared" si="82"/>
        <v/>
      </c>
      <c r="HE42" s="73" t="str">
        <f t="shared" si="82"/>
        <v/>
      </c>
      <c r="HF42" s="73" t="str">
        <f t="shared" si="82"/>
        <v/>
      </c>
      <c r="HG42" s="73" t="str">
        <f t="shared" si="82"/>
        <v/>
      </c>
      <c r="HH42" s="73" t="str">
        <f t="shared" si="82"/>
        <v/>
      </c>
      <c r="HI42" s="73" t="str">
        <f t="shared" si="82"/>
        <v/>
      </c>
      <c r="HJ42" s="73" t="str">
        <f t="shared" si="82"/>
        <v/>
      </c>
      <c r="HK42" s="73" t="str">
        <f t="shared" si="82"/>
        <v/>
      </c>
      <c r="HL42" s="73" t="str">
        <f t="shared" si="82"/>
        <v/>
      </c>
      <c r="HM42" s="73" t="str">
        <f t="shared" si="82"/>
        <v/>
      </c>
      <c r="HN42" s="73" t="str">
        <f t="shared" si="82"/>
        <v/>
      </c>
      <c r="HO42" s="73" t="str">
        <f t="shared" si="82"/>
        <v/>
      </c>
      <c r="HP42" s="73" t="str">
        <f t="shared" si="82"/>
        <v/>
      </c>
      <c r="HQ42" s="73" t="str">
        <f t="shared" si="82"/>
        <v/>
      </c>
      <c r="HR42" s="73" t="str">
        <f t="shared" si="82"/>
        <v/>
      </c>
      <c r="HS42" s="73" t="str">
        <f t="shared" si="82"/>
        <v/>
      </c>
      <c r="HT42" s="73" t="str">
        <f t="shared" si="82"/>
        <v/>
      </c>
      <c r="HU42" s="73" t="str">
        <f t="shared" si="82"/>
        <v/>
      </c>
      <c r="HV42" s="73" t="str">
        <f t="shared" si="82"/>
        <v/>
      </c>
      <c r="HW42" s="73" t="str">
        <f t="shared" si="82"/>
        <v/>
      </c>
      <c r="HX42" s="73" t="str">
        <f t="shared" si="82"/>
        <v/>
      </c>
      <c r="HY42" s="73" t="str">
        <f t="shared" si="82"/>
        <v/>
      </c>
      <c r="HZ42" s="73" t="str">
        <f t="shared" si="82"/>
        <v/>
      </c>
      <c r="IA42" s="73" t="str">
        <f t="shared" si="82"/>
        <v/>
      </c>
      <c r="IB42" s="73" t="str">
        <f t="shared" si="82"/>
        <v/>
      </c>
      <c r="IC42" s="73" t="str">
        <f t="shared" si="82"/>
        <v/>
      </c>
      <c r="ID42" s="73" t="str">
        <f t="shared" si="82"/>
        <v/>
      </c>
      <c r="IE42" s="73" t="str">
        <f t="shared" si="82"/>
        <v/>
      </c>
      <c r="IF42" s="73" t="str">
        <f t="shared" si="82"/>
        <v/>
      </c>
      <c r="IG42" s="73" t="str">
        <f t="shared" si="82"/>
        <v/>
      </c>
      <c r="IH42" s="73" t="str">
        <f t="shared" si="82"/>
        <v/>
      </c>
      <c r="II42" s="73" t="str">
        <f t="shared" si="82"/>
        <v/>
      </c>
      <c r="IJ42" s="73" t="str">
        <f t="shared" si="82"/>
        <v/>
      </c>
      <c r="IK42" s="73" t="str">
        <f t="shared" si="82"/>
        <v/>
      </c>
      <c r="IL42" s="73" t="str">
        <f t="shared" si="82"/>
        <v/>
      </c>
      <c r="IM42" s="73" t="str">
        <f t="shared" si="82"/>
        <v/>
      </c>
      <c r="IN42" s="73" t="str">
        <f t="shared" si="82"/>
        <v/>
      </c>
      <c r="IO42" s="73" t="str">
        <f t="shared" si="82"/>
        <v/>
      </c>
      <c r="IP42" s="73" t="str">
        <f t="shared" si="82"/>
        <v/>
      </c>
      <c r="IQ42" s="73" t="str">
        <f t="shared" si="82"/>
        <v/>
      </c>
      <c r="IR42" s="73" t="str">
        <f t="shared" si="82"/>
        <v/>
      </c>
      <c r="IS42" s="73" t="str">
        <f t="shared" si="82"/>
        <v/>
      </c>
      <c r="IT42" s="73" t="str">
        <f t="shared" si="82"/>
        <v/>
      </c>
      <c r="IU42" s="73" t="str">
        <f t="shared" si="82"/>
        <v/>
      </c>
      <c r="IV42" s="73" t="str">
        <f t="shared" si="82"/>
        <v/>
      </c>
      <c r="IW42" s="73" t="str">
        <f t="shared" si="82"/>
        <v/>
      </c>
      <c r="IX42" s="73" t="str">
        <f t="shared" si="82"/>
        <v/>
      </c>
      <c r="IY42" s="73" t="str">
        <f t="shared" si="82"/>
        <v/>
      </c>
      <c r="IZ42" s="73" t="str">
        <f t="shared" si="82"/>
        <v/>
      </c>
      <c r="JA42" s="73" t="str">
        <f t="shared" si="82"/>
        <v/>
      </c>
      <c r="JB42" s="73" t="str">
        <f t="shared" ref="JB42:LM42" si="83">IFERROR((JB17+JB18)/JB10,"")</f>
        <v/>
      </c>
      <c r="JC42" s="73" t="str">
        <f t="shared" si="83"/>
        <v/>
      </c>
      <c r="JD42" s="73" t="str">
        <f t="shared" si="83"/>
        <v/>
      </c>
      <c r="JE42" s="73" t="str">
        <f t="shared" si="83"/>
        <v/>
      </c>
      <c r="JF42" s="73" t="str">
        <f t="shared" si="83"/>
        <v/>
      </c>
      <c r="JG42" s="73" t="str">
        <f t="shared" si="83"/>
        <v/>
      </c>
      <c r="JH42" s="73" t="str">
        <f t="shared" si="83"/>
        <v/>
      </c>
      <c r="JI42" s="73" t="str">
        <f t="shared" si="83"/>
        <v/>
      </c>
      <c r="JJ42" s="73" t="str">
        <f t="shared" si="83"/>
        <v/>
      </c>
      <c r="JK42" s="73" t="str">
        <f t="shared" si="83"/>
        <v/>
      </c>
      <c r="JL42" s="73" t="str">
        <f t="shared" si="83"/>
        <v/>
      </c>
      <c r="JM42" s="73" t="str">
        <f t="shared" si="83"/>
        <v/>
      </c>
      <c r="JN42" s="73" t="str">
        <f t="shared" si="83"/>
        <v/>
      </c>
      <c r="JO42" s="73" t="str">
        <f t="shared" si="83"/>
        <v/>
      </c>
      <c r="JP42" s="73" t="str">
        <f t="shared" si="83"/>
        <v/>
      </c>
      <c r="JQ42" s="73" t="str">
        <f t="shared" si="83"/>
        <v/>
      </c>
      <c r="JR42" s="73" t="str">
        <f t="shared" si="83"/>
        <v/>
      </c>
      <c r="JS42" s="73" t="str">
        <f t="shared" si="83"/>
        <v/>
      </c>
      <c r="JT42" s="73" t="str">
        <f t="shared" si="83"/>
        <v/>
      </c>
      <c r="JU42" s="73" t="str">
        <f t="shared" si="83"/>
        <v/>
      </c>
      <c r="JV42" s="73" t="str">
        <f t="shared" si="83"/>
        <v/>
      </c>
      <c r="JW42" s="73" t="str">
        <f t="shared" si="83"/>
        <v/>
      </c>
      <c r="JX42" s="73" t="str">
        <f t="shared" si="83"/>
        <v/>
      </c>
      <c r="JY42" s="73" t="str">
        <f t="shared" si="83"/>
        <v/>
      </c>
      <c r="JZ42" s="73" t="str">
        <f t="shared" si="83"/>
        <v/>
      </c>
      <c r="KA42" s="73" t="str">
        <f t="shared" si="83"/>
        <v/>
      </c>
      <c r="KB42" s="73" t="str">
        <f t="shared" si="83"/>
        <v/>
      </c>
      <c r="KC42" s="73" t="str">
        <f t="shared" si="83"/>
        <v/>
      </c>
      <c r="KD42" s="73" t="str">
        <f t="shared" si="83"/>
        <v/>
      </c>
      <c r="KE42" s="73" t="str">
        <f t="shared" si="83"/>
        <v/>
      </c>
      <c r="KF42" s="73" t="str">
        <f t="shared" si="83"/>
        <v/>
      </c>
      <c r="KG42" s="73" t="str">
        <f t="shared" si="83"/>
        <v/>
      </c>
      <c r="KH42" s="73" t="str">
        <f t="shared" si="83"/>
        <v/>
      </c>
      <c r="KI42" s="73" t="str">
        <f t="shared" si="83"/>
        <v/>
      </c>
      <c r="KJ42" s="73" t="str">
        <f t="shared" si="83"/>
        <v/>
      </c>
      <c r="KK42" s="73" t="str">
        <f t="shared" si="83"/>
        <v/>
      </c>
      <c r="KL42" s="73" t="str">
        <f t="shared" si="83"/>
        <v/>
      </c>
      <c r="KM42" s="73" t="str">
        <f t="shared" si="83"/>
        <v/>
      </c>
      <c r="KN42" s="73" t="str">
        <f t="shared" si="83"/>
        <v/>
      </c>
      <c r="KO42" s="73" t="str">
        <f t="shared" si="83"/>
        <v/>
      </c>
      <c r="KP42" s="73" t="str">
        <f t="shared" si="83"/>
        <v/>
      </c>
      <c r="KQ42" s="73" t="str">
        <f t="shared" si="83"/>
        <v/>
      </c>
      <c r="KR42" s="73" t="str">
        <f t="shared" si="83"/>
        <v/>
      </c>
      <c r="KS42" s="73" t="str">
        <f t="shared" si="83"/>
        <v/>
      </c>
      <c r="KT42" s="73" t="str">
        <f t="shared" si="83"/>
        <v/>
      </c>
      <c r="KU42" s="73" t="str">
        <f t="shared" si="83"/>
        <v/>
      </c>
      <c r="KV42" s="73" t="str">
        <f t="shared" si="83"/>
        <v/>
      </c>
      <c r="KW42" s="73" t="str">
        <f t="shared" si="83"/>
        <v/>
      </c>
      <c r="KX42" s="73" t="str">
        <f t="shared" si="83"/>
        <v/>
      </c>
      <c r="KY42" s="73" t="str">
        <f t="shared" si="83"/>
        <v/>
      </c>
      <c r="KZ42" s="73" t="str">
        <f t="shared" si="83"/>
        <v/>
      </c>
      <c r="LA42" s="73" t="str">
        <f t="shared" si="83"/>
        <v/>
      </c>
      <c r="LB42" s="73" t="str">
        <f t="shared" si="83"/>
        <v/>
      </c>
      <c r="LC42" s="73" t="str">
        <f t="shared" si="83"/>
        <v/>
      </c>
      <c r="LD42" s="73" t="str">
        <f t="shared" si="83"/>
        <v/>
      </c>
      <c r="LE42" s="73" t="str">
        <f t="shared" si="83"/>
        <v/>
      </c>
      <c r="LF42" s="73" t="str">
        <f t="shared" si="83"/>
        <v/>
      </c>
      <c r="LG42" s="73" t="str">
        <f t="shared" si="83"/>
        <v/>
      </c>
      <c r="LH42" s="73" t="str">
        <f t="shared" si="83"/>
        <v/>
      </c>
      <c r="LI42" s="73" t="str">
        <f t="shared" si="83"/>
        <v/>
      </c>
      <c r="LJ42" s="73" t="str">
        <f t="shared" si="83"/>
        <v/>
      </c>
      <c r="LK42" s="73" t="str">
        <f t="shared" si="83"/>
        <v/>
      </c>
      <c r="LL42" s="73" t="str">
        <f t="shared" si="83"/>
        <v/>
      </c>
      <c r="LM42" s="73" t="str">
        <f t="shared" si="83"/>
        <v/>
      </c>
      <c r="LN42" s="73" t="str">
        <f t="shared" ref="LN42:ND42" si="84">IFERROR((LN17+LN18)/LN10,"")</f>
        <v/>
      </c>
      <c r="LO42" s="73" t="str">
        <f t="shared" si="84"/>
        <v/>
      </c>
      <c r="LP42" s="73" t="str">
        <f t="shared" si="84"/>
        <v/>
      </c>
      <c r="LQ42" s="73" t="str">
        <f t="shared" si="84"/>
        <v/>
      </c>
      <c r="LR42" s="73" t="str">
        <f t="shared" si="84"/>
        <v/>
      </c>
      <c r="LS42" s="73" t="str">
        <f t="shared" si="84"/>
        <v/>
      </c>
      <c r="LT42" s="73" t="str">
        <f t="shared" si="84"/>
        <v/>
      </c>
      <c r="LU42" s="73" t="str">
        <f t="shared" si="84"/>
        <v/>
      </c>
      <c r="LV42" s="73" t="str">
        <f t="shared" si="84"/>
        <v/>
      </c>
      <c r="LW42" s="73" t="str">
        <f t="shared" si="84"/>
        <v/>
      </c>
      <c r="LX42" s="73" t="str">
        <f t="shared" si="84"/>
        <v/>
      </c>
      <c r="LY42" s="73" t="str">
        <f t="shared" si="84"/>
        <v/>
      </c>
      <c r="LZ42" s="73" t="str">
        <f t="shared" si="84"/>
        <v/>
      </c>
      <c r="MA42" s="73" t="str">
        <f t="shared" si="84"/>
        <v/>
      </c>
      <c r="MB42" s="73" t="str">
        <f t="shared" si="84"/>
        <v/>
      </c>
      <c r="MC42" s="73" t="str">
        <f t="shared" si="84"/>
        <v/>
      </c>
      <c r="MD42" s="73" t="str">
        <f t="shared" si="84"/>
        <v/>
      </c>
      <c r="ME42" s="73" t="str">
        <f t="shared" si="84"/>
        <v/>
      </c>
      <c r="MF42" s="73" t="str">
        <f t="shared" si="84"/>
        <v/>
      </c>
      <c r="MG42" s="73" t="str">
        <f t="shared" si="84"/>
        <v/>
      </c>
      <c r="MH42" s="73" t="str">
        <f t="shared" si="84"/>
        <v/>
      </c>
      <c r="MI42" s="73" t="str">
        <f t="shared" si="84"/>
        <v/>
      </c>
      <c r="MJ42" s="73" t="str">
        <f t="shared" si="84"/>
        <v/>
      </c>
      <c r="MK42" s="73" t="str">
        <f t="shared" si="84"/>
        <v/>
      </c>
      <c r="ML42" s="73" t="str">
        <f t="shared" si="84"/>
        <v/>
      </c>
      <c r="MM42" s="73" t="str">
        <f t="shared" si="84"/>
        <v/>
      </c>
      <c r="MN42" s="73" t="str">
        <f t="shared" si="84"/>
        <v/>
      </c>
      <c r="MO42" s="73" t="str">
        <f t="shared" si="84"/>
        <v/>
      </c>
      <c r="MP42" s="73" t="str">
        <f t="shared" si="84"/>
        <v/>
      </c>
      <c r="MQ42" s="73" t="str">
        <f t="shared" si="84"/>
        <v/>
      </c>
      <c r="MR42" s="73" t="str">
        <f t="shared" si="84"/>
        <v/>
      </c>
      <c r="MS42" s="73" t="str">
        <f t="shared" si="84"/>
        <v/>
      </c>
      <c r="MT42" s="73" t="str">
        <f t="shared" si="84"/>
        <v/>
      </c>
      <c r="MU42" s="73" t="str">
        <f t="shared" si="84"/>
        <v/>
      </c>
      <c r="MV42" s="73" t="str">
        <f t="shared" si="84"/>
        <v/>
      </c>
      <c r="MW42" s="73" t="str">
        <f t="shared" si="84"/>
        <v/>
      </c>
      <c r="MX42" s="73" t="str">
        <f t="shared" si="84"/>
        <v/>
      </c>
      <c r="MY42" s="73" t="str">
        <f t="shared" si="84"/>
        <v/>
      </c>
      <c r="MZ42" s="73" t="str">
        <f t="shared" si="84"/>
        <v/>
      </c>
      <c r="NA42" s="73" t="str">
        <f t="shared" si="84"/>
        <v/>
      </c>
      <c r="NB42" s="73" t="str">
        <f t="shared" si="84"/>
        <v/>
      </c>
      <c r="NC42" s="73" t="str">
        <f t="shared" si="84"/>
        <v/>
      </c>
      <c r="ND42" s="73" t="str">
        <f t="shared" si="84"/>
        <v/>
      </c>
    </row>
    <row r="43" spans="1:368" x14ac:dyDescent="0.35">
      <c r="A43" s="72" t="s">
        <v>14</v>
      </c>
      <c r="D43" s="73"/>
      <c r="E43" s="73" t="str">
        <f t="shared" ref="E43:J43" si="85">IFERROR((SUM(E17:E19)/E10),"")</f>
        <v/>
      </c>
      <c r="F43" s="73" t="str">
        <f t="shared" si="85"/>
        <v/>
      </c>
      <c r="G43" s="73" t="str">
        <f t="shared" si="85"/>
        <v/>
      </c>
      <c r="H43" s="73" t="str">
        <f t="shared" si="85"/>
        <v/>
      </c>
      <c r="I43" s="73" t="str">
        <f t="shared" si="85"/>
        <v/>
      </c>
      <c r="J43" s="73" t="str">
        <f t="shared" si="85"/>
        <v/>
      </c>
      <c r="K43" s="73" t="str">
        <f t="shared" ref="K43:BV43" si="86">IFERROR((SUM(K17:K19)/K10),"")</f>
        <v/>
      </c>
      <c r="L43" s="73" t="str">
        <f t="shared" si="86"/>
        <v/>
      </c>
      <c r="M43" s="73" t="str">
        <f t="shared" si="86"/>
        <v/>
      </c>
      <c r="N43" s="73" t="str">
        <f t="shared" si="86"/>
        <v/>
      </c>
      <c r="O43" s="73" t="str">
        <f t="shared" si="86"/>
        <v/>
      </c>
      <c r="P43" s="73" t="str">
        <f t="shared" si="86"/>
        <v/>
      </c>
      <c r="Q43" s="73" t="str">
        <f t="shared" si="86"/>
        <v/>
      </c>
      <c r="R43" s="73" t="str">
        <f t="shared" si="86"/>
        <v/>
      </c>
      <c r="S43" s="73" t="str">
        <f t="shared" si="86"/>
        <v/>
      </c>
      <c r="T43" s="73" t="str">
        <f t="shared" si="86"/>
        <v/>
      </c>
      <c r="U43" s="73" t="str">
        <f t="shared" si="86"/>
        <v/>
      </c>
      <c r="V43" s="73" t="str">
        <f t="shared" si="86"/>
        <v/>
      </c>
      <c r="W43" s="73" t="str">
        <f t="shared" si="86"/>
        <v/>
      </c>
      <c r="X43" s="73" t="str">
        <f t="shared" si="86"/>
        <v/>
      </c>
      <c r="Y43" s="73" t="str">
        <f t="shared" si="86"/>
        <v/>
      </c>
      <c r="Z43" s="73" t="str">
        <f t="shared" si="86"/>
        <v/>
      </c>
      <c r="AA43" s="73" t="str">
        <f t="shared" si="86"/>
        <v/>
      </c>
      <c r="AB43" s="73" t="str">
        <f t="shared" si="86"/>
        <v/>
      </c>
      <c r="AC43" s="73" t="str">
        <f t="shared" si="86"/>
        <v/>
      </c>
      <c r="AD43" s="73" t="str">
        <f t="shared" si="86"/>
        <v/>
      </c>
      <c r="AE43" s="73" t="str">
        <f t="shared" si="86"/>
        <v/>
      </c>
      <c r="AF43" s="73" t="str">
        <f t="shared" si="86"/>
        <v/>
      </c>
      <c r="AG43" s="73" t="str">
        <f t="shared" si="86"/>
        <v/>
      </c>
      <c r="AH43" s="73" t="str">
        <f t="shared" si="86"/>
        <v/>
      </c>
      <c r="AI43" s="73" t="str">
        <f t="shared" si="86"/>
        <v/>
      </c>
      <c r="AJ43" s="73" t="str">
        <f t="shared" si="86"/>
        <v/>
      </c>
      <c r="AK43" s="73" t="str">
        <f t="shared" si="86"/>
        <v/>
      </c>
      <c r="AL43" s="73" t="str">
        <f t="shared" si="86"/>
        <v/>
      </c>
      <c r="AM43" s="73" t="str">
        <f t="shared" si="86"/>
        <v/>
      </c>
      <c r="AN43" s="73" t="str">
        <f t="shared" si="86"/>
        <v/>
      </c>
      <c r="AO43" s="73" t="str">
        <f t="shared" si="86"/>
        <v/>
      </c>
      <c r="AP43" s="73" t="str">
        <f t="shared" si="86"/>
        <v/>
      </c>
      <c r="AQ43" s="73" t="str">
        <f t="shared" si="86"/>
        <v/>
      </c>
      <c r="AR43" s="73" t="str">
        <f t="shared" si="86"/>
        <v/>
      </c>
      <c r="AS43" s="73" t="str">
        <f t="shared" si="86"/>
        <v/>
      </c>
      <c r="AT43" s="73" t="str">
        <f t="shared" si="86"/>
        <v/>
      </c>
      <c r="AU43" s="73" t="str">
        <f t="shared" si="86"/>
        <v/>
      </c>
      <c r="AV43" s="73" t="str">
        <f t="shared" si="86"/>
        <v/>
      </c>
      <c r="AW43" s="73" t="str">
        <f t="shared" si="86"/>
        <v/>
      </c>
      <c r="AX43" s="73" t="str">
        <f t="shared" si="86"/>
        <v/>
      </c>
      <c r="AY43" s="73" t="str">
        <f t="shared" si="86"/>
        <v/>
      </c>
      <c r="AZ43" s="73" t="str">
        <f t="shared" si="86"/>
        <v/>
      </c>
      <c r="BA43" s="73" t="str">
        <f t="shared" si="86"/>
        <v/>
      </c>
      <c r="BB43" s="73" t="str">
        <f t="shared" si="86"/>
        <v/>
      </c>
      <c r="BC43" s="73" t="str">
        <f t="shared" si="86"/>
        <v/>
      </c>
      <c r="BD43" s="73" t="str">
        <f t="shared" si="86"/>
        <v/>
      </c>
      <c r="BE43" s="73" t="str">
        <f t="shared" si="86"/>
        <v/>
      </c>
      <c r="BF43" s="73" t="str">
        <f t="shared" si="86"/>
        <v/>
      </c>
      <c r="BG43" s="73" t="str">
        <f t="shared" si="86"/>
        <v/>
      </c>
      <c r="BH43" s="73" t="str">
        <f t="shared" si="86"/>
        <v/>
      </c>
      <c r="BI43" s="73" t="str">
        <f t="shared" si="86"/>
        <v/>
      </c>
      <c r="BJ43" s="73" t="str">
        <f t="shared" si="86"/>
        <v/>
      </c>
      <c r="BK43" s="73" t="str">
        <f t="shared" si="86"/>
        <v/>
      </c>
      <c r="BL43" s="73" t="str">
        <f t="shared" si="86"/>
        <v/>
      </c>
      <c r="BM43" s="73" t="str">
        <f t="shared" si="86"/>
        <v/>
      </c>
      <c r="BN43" s="73" t="str">
        <f t="shared" si="86"/>
        <v/>
      </c>
      <c r="BO43" s="73" t="str">
        <f t="shared" si="86"/>
        <v/>
      </c>
      <c r="BP43" s="73" t="str">
        <f t="shared" si="86"/>
        <v/>
      </c>
      <c r="BQ43" s="73" t="str">
        <f t="shared" si="86"/>
        <v/>
      </c>
      <c r="BR43" s="73" t="str">
        <f t="shared" si="86"/>
        <v/>
      </c>
      <c r="BS43" s="73" t="str">
        <f t="shared" si="86"/>
        <v/>
      </c>
      <c r="BT43" s="73" t="str">
        <f t="shared" si="86"/>
        <v/>
      </c>
      <c r="BU43" s="73" t="str">
        <f t="shared" si="86"/>
        <v/>
      </c>
      <c r="BV43" s="73" t="str">
        <f t="shared" si="86"/>
        <v/>
      </c>
      <c r="BW43" s="73" t="str">
        <f t="shared" ref="BW43:EH43" si="87">IFERROR((SUM(BW17:BW19)/BW10),"")</f>
        <v/>
      </c>
      <c r="BX43" s="73" t="str">
        <f t="shared" si="87"/>
        <v/>
      </c>
      <c r="BY43" s="73" t="str">
        <f t="shared" si="87"/>
        <v/>
      </c>
      <c r="BZ43" s="73" t="str">
        <f t="shared" si="87"/>
        <v/>
      </c>
      <c r="CA43" s="73" t="str">
        <f t="shared" si="87"/>
        <v/>
      </c>
      <c r="CB43" s="73" t="str">
        <f t="shared" si="87"/>
        <v/>
      </c>
      <c r="CC43" s="73" t="str">
        <f t="shared" si="87"/>
        <v/>
      </c>
      <c r="CD43" s="73" t="str">
        <f t="shared" si="87"/>
        <v/>
      </c>
      <c r="CE43" s="73" t="str">
        <f t="shared" si="87"/>
        <v/>
      </c>
      <c r="CF43" s="73" t="str">
        <f t="shared" si="87"/>
        <v/>
      </c>
      <c r="CG43" s="73" t="str">
        <f t="shared" si="87"/>
        <v/>
      </c>
      <c r="CH43" s="73" t="str">
        <f t="shared" si="87"/>
        <v/>
      </c>
      <c r="CI43" s="73" t="str">
        <f t="shared" si="87"/>
        <v/>
      </c>
      <c r="CJ43" s="73" t="str">
        <f t="shared" si="87"/>
        <v/>
      </c>
      <c r="CK43" s="73" t="str">
        <f t="shared" si="87"/>
        <v/>
      </c>
      <c r="CL43" s="73" t="str">
        <f t="shared" si="87"/>
        <v/>
      </c>
      <c r="CM43" s="73" t="str">
        <f t="shared" si="87"/>
        <v/>
      </c>
      <c r="CN43" s="73" t="str">
        <f t="shared" si="87"/>
        <v/>
      </c>
      <c r="CO43" s="73" t="str">
        <f t="shared" si="87"/>
        <v/>
      </c>
      <c r="CP43" s="73" t="str">
        <f t="shared" si="87"/>
        <v/>
      </c>
      <c r="CQ43" s="73" t="str">
        <f t="shared" si="87"/>
        <v/>
      </c>
      <c r="CR43" s="73" t="str">
        <f t="shared" si="87"/>
        <v/>
      </c>
      <c r="CS43" s="73" t="str">
        <f t="shared" si="87"/>
        <v/>
      </c>
      <c r="CT43" s="73" t="str">
        <f t="shared" si="87"/>
        <v/>
      </c>
      <c r="CU43" s="73" t="str">
        <f t="shared" si="87"/>
        <v/>
      </c>
      <c r="CV43" s="73" t="str">
        <f t="shared" si="87"/>
        <v/>
      </c>
      <c r="CW43" s="73" t="str">
        <f t="shared" si="87"/>
        <v/>
      </c>
      <c r="CX43" s="73" t="str">
        <f t="shared" si="87"/>
        <v/>
      </c>
      <c r="CY43" s="73" t="str">
        <f t="shared" si="87"/>
        <v/>
      </c>
      <c r="CZ43" s="73" t="str">
        <f t="shared" si="87"/>
        <v/>
      </c>
      <c r="DA43" s="73" t="str">
        <f t="shared" si="87"/>
        <v/>
      </c>
      <c r="DB43" s="73" t="str">
        <f t="shared" si="87"/>
        <v/>
      </c>
      <c r="DC43" s="73" t="str">
        <f t="shared" si="87"/>
        <v/>
      </c>
      <c r="DD43" s="73" t="str">
        <f t="shared" si="87"/>
        <v/>
      </c>
      <c r="DE43" s="73" t="str">
        <f t="shared" si="87"/>
        <v/>
      </c>
      <c r="DF43" s="73" t="str">
        <f t="shared" si="87"/>
        <v/>
      </c>
      <c r="DG43" s="73" t="str">
        <f t="shared" si="87"/>
        <v/>
      </c>
      <c r="DH43" s="73" t="str">
        <f t="shared" si="87"/>
        <v/>
      </c>
      <c r="DI43" s="73" t="str">
        <f t="shared" si="87"/>
        <v/>
      </c>
      <c r="DJ43" s="73" t="str">
        <f t="shared" si="87"/>
        <v/>
      </c>
      <c r="DK43" s="73" t="str">
        <f t="shared" si="87"/>
        <v/>
      </c>
      <c r="DL43" s="73" t="str">
        <f t="shared" si="87"/>
        <v/>
      </c>
      <c r="DM43" s="73" t="str">
        <f t="shared" si="87"/>
        <v/>
      </c>
      <c r="DN43" s="73" t="str">
        <f t="shared" si="87"/>
        <v/>
      </c>
      <c r="DO43" s="73" t="str">
        <f t="shared" si="87"/>
        <v/>
      </c>
      <c r="DP43" s="73" t="str">
        <f t="shared" si="87"/>
        <v/>
      </c>
      <c r="DQ43" s="73" t="str">
        <f t="shared" si="87"/>
        <v/>
      </c>
      <c r="DR43" s="73" t="str">
        <f t="shared" si="87"/>
        <v/>
      </c>
      <c r="DS43" s="73" t="str">
        <f t="shared" si="87"/>
        <v/>
      </c>
      <c r="DT43" s="73" t="str">
        <f t="shared" si="87"/>
        <v/>
      </c>
      <c r="DU43" s="73" t="str">
        <f t="shared" si="87"/>
        <v/>
      </c>
      <c r="DV43" s="73" t="str">
        <f t="shared" si="87"/>
        <v/>
      </c>
      <c r="DW43" s="73" t="str">
        <f t="shared" si="87"/>
        <v/>
      </c>
      <c r="DX43" s="73" t="str">
        <f t="shared" si="87"/>
        <v/>
      </c>
      <c r="DY43" s="73" t="str">
        <f t="shared" si="87"/>
        <v/>
      </c>
      <c r="DZ43" s="73" t="str">
        <f t="shared" si="87"/>
        <v/>
      </c>
      <c r="EA43" s="73" t="str">
        <f t="shared" si="87"/>
        <v/>
      </c>
      <c r="EB43" s="73" t="str">
        <f t="shared" si="87"/>
        <v/>
      </c>
      <c r="EC43" s="73" t="str">
        <f t="shared" si="87"/>
        <v/>
      </c>
      <c r="ED43" s="73" t="str">
        <f t="shared" si="87"/>
        <v/>
      </c>
      <c r="EE43" s="73" t="str">
        <f t="shared" si="87"/>
        <v/>
      </c>
      <c r="EF43" s="73" t="str">
        <f t="shared" si="87"/>
        <v/>
      </c>
      <c r="EG43" s="73" t="str">
        <f t="shared" si="87"/>
        <v/>
      </c>
      <c r="EH43" s="73" t="str">
        <f t="shared" si="87"/>
        <v/>
      </c>
      <c r="EI43" s="73" t="str">
        <f t="shared" ref="EI43:GT43" si="88">IFERROR((SUM(EI17:EI19)/EI10),"")</f>
        <v/>
      </c>
      <c r="EJ43" s="73" t="str">
        <f t="shared" si="88"/>
        <v/>
      </c>
      <c r="EK43" s="73" t="str">
        <f t="shared" si="88"/>
        <v/>
      </c>
      <c r="EL43" s="73" t="str">
        <f t="shared" si="88"/>
        <v/>
      </c>
      <c r="EM43" s="73" t="str">
        <f t="shared" si="88"/>
        <v/>
      </c>
      <c r="EN43" s="73" t="str">
        <f t="shared" si="88"/>
        <v/>
      </c>
      <c r="EO43" s="73" t="str">
        <f t="shared" si="88"/>
        <v/>
      </c>
      <c r="EP43" s="73" t="str">
        <f t="shared" si="88"/>
        <v/>
      </c>
      <c r="EQ43" s="73" t="str">
        <f t="shared" si="88"/>
        <v/>
      </c>
      <c r="ER43" s="73" t="str">
        <f t="shared" si="88"/>
        <v/>
      </c>
      <c r="ES43" s="73" t="str">
        <f t="shared" si="88"/>
        <v/>
      </c>
      <c r="ET43" s="73" t="str">
        <f t="shared" si="88"/>
        <v/>
      </c>
      <c r="EU43" s="73" t="str">
        <f t="shared" si="88"/>
        <v/>
      </c>
      <c r="EV43" s="73" t="str">
        <f t="shared" si="88"/>
        <v/>
      </c>
      <c r="EW43" s="73" t="str">
        <f t="shared" si="88"/>
        <v/>
      </c>
      <c r="EX43" s="73" t="str">
        <f t="shared" si="88"/>
        <v/>
      </c>
      <c r="EY43" s="73" t="str">
        <f t="shared" si="88"/>
        <v/>
      </c>
      <c r="EZ43" s="73" t="str">
        <f t="shared" si="88"/>
        <v/>
      </c>
      <c r="FA43" s="73" t="str">
        <f t="shared" si="88"/>
        <v/>
      </c>
      <c r="FB43" s="73" t="str">
        <f t="shared" si="88"/>
        <v/>
      </c>
      <c r="FC43" s="73" t="str">
        <f t="shared" si="88"/>
        <v/>
      </c>
      <c r="FD43" s="73" t="str">
        <f t="shared" si="88"/>
        <v/>
      </c>
      <c r="FE43" s="73" t="str">
        <f t="shared" si="88"/>
        <v/>
      </c>
      <c r="FF43" s="73" t="str">
        <f t="shared" si="88"/>
        <v/>
      </c>
      <c r="FG43" s="73" t="str">
        <f t="shared" si="88"/>
        <v/>
      </c>
      <c r="FH43" s="73" t="str">
        <f t="shared" si="88"/>
        <v/>
      </c>
      <c r="FI43" s="73" t="str">
        <f t="shared" si="88"/>
        <v/>
      </c>
      <c r="FJ43" s="73" t="str">
        <f t="shared" si="88"/>
        <v/>
      </c>
      <c r="FK43" s="73" t="str">
        <f t="shared" si="88"/>
        <v/>
      </c>
      <c r="FL43" s="73" t="str">
        <f t="shared" si="88"/>
        <v/>
      </c>
      <c r="FM43" s="73" t="str">
        <f t="shared" si="88"/>
        <v/>
      </c>
      <c r="FN43" s="73" t="str">
        <f t="shared" si="88"/>
        <v/>
      </c>
      <c r="FO43" s="73" t="str">
        <f t="shared" si="88"/>
        <v/>
      </c>
      <c r="FP43" s="73" t="str">
        <f t="shared" si="88"/>
        <v/>
      </c>
      <c r="FQ43" s="73" t="str">
        <f t="shared" si="88"/>
        <v/>
      </c>
      <c r="FR43" s="73" t="str">
        <f t="shared" si="88"/>
        <v/>
      </c>
      <c r="FS43" s="73" t="str">
        <f t="shared" si="88"/>
        <v/>
      </c>
      <c r="FT43" s="73" t="str">
        <f t="shared" si="88"/>
        <v/>
      </c>
      <c r="FU43" s="73" t="str">
        <f t="shared" si="88"/>
        <v/>
      </c>
      <c r="FV43" s="73" t="str">
        <f t="shared" si="88"/>
        <v/>
      </c>
      <c r="FW43" s="73" t="str">
        <f t="shared" si="88"/>
        <v/>
      </c>
      <c r="FX43" s="73" t="str">
        <f t="shared" si="88"/>
        <v/>
      </c>
      <c r="FY43" s="73" t="str">
        <f t="shared" si="88"/>
        <v/>
      </c>
      <c r="FZ43" s="73" t="str">
        <f t="shared" si="88"/>
        <v/>
      </c>
      <c r="GA43" s="73" t="str">
        <f t="shared" si="88"/>
        <v/>
      </c>
      <c r="GB43" s="73" t="str">
        <f t="shared" si="88"/>
        <v/>
      </c>
      <c r="GC43" s="73" t="str">
        <f t="shared" si="88"/>
        <v/>
      </c>
      <c r="GD43" s="73" t="str">
        <f t="shared" si="88"/>
        <v/>
      </c>
      <c r="GE43" s="73" t="str">
        <f t="shared" si="88"/>
        <v/>
      </c>
      <c r="GF43" s="73" t="str">
        <f t="shared" si="88"/>
        <v/>
      </c>
      <c r="GG43" s="73" t="str">
        <f t="shared" si="88"/>
        <v/>
      </c>
      <c r="GH43" s="73" t="str">
        <f t="shared" si="88"/>
        <v/>
      </c>
      <c r="GI43" s="73" t="str">
        <f t="shared" si="88"/>
        <v/>
      </c>
      <c r="GJ43" s="73" t="str">
        <f t="shared" si="88"/>
        <v/>
      </c>
      <c r="GK43" s="73" t="str">
        <f t="shared" si="88"/>
        <v/>
      </c>
      <c r="GL43" s="73" t="str">
        <f t="shared" si="88"/>
        <v/>
      </c>
      <c r="GM43" s="73" t="str">
        <f t="shared" si="88"/>
        <v/>
      </c>
      <c r="GN43" s="73" t="str">
        <f t="shared" si="88"/>
        <v/>
      </c>
      <c r="GO43" s="73" t="str">
        <f t="shared" si="88"/>
        <v/>
      </c>
      <c r="GP43" s="73" t="str">
        <f t="shared" si="88"/>
        <v/>
      </c>
      <c r="GQ43" s="73" t="str">
        <f t="shared" si="88"/>
        <v/>
      </c>
      <c r="GR43" s="73" t="str">
        <f t="shared" si="88"/>
        <v/>
      </c>
      <c r="GS43" s="73" t="str">
        <f t="shared" si="88"/>
        <v/>
      </c>
      <c r="GT43" s="73" t="str">
        <f t="shared" si="88"/>
        <v/>
      </c>
      <c r="GU43" s="73" t="str">
        <f t="shared" ref="GU43:JF43" si="89">IFERROR((SUM(GU17:GU19)/GU10),"")</f>
        <v/>
      </c>
      <c r="GV43" s="73" t="str">
        <f t="shared" si="89"/>
        <v/>
      </c>
      <c r="GW43" s="73" t="str">
        <f t="shared" si="89"/>
        <v/>
      </c>
      <c r="GX43" s="73" t="str">
        <f t="shared" si="89"/>
        <v/>
      </c>
      <c r="GY43" s="73" t="str">
        <f t="shared" si="89"/>
        <v/>
      </c>
      <c r="GZ43" s="73" t="str">
        <f t="shared" si="89"/>
        <v/>
      </c>
      <c r="HA43" s="73" t="str">
        <f t="shared" si="89"/>
        <v/>
      </c>
      <c r="HB43" s="73" t="str">
        <f t="shared" si="89"/>
        <v/>
      </c>
      <c r="HC43" s="73" t="str">
        <f t="shared" si="89"/>
        <v/>
      </c>
      <c r="HD43" s="73" t="str">
        <f t="shared" si="89"/>
        <v/>
      </c>
      <c r="HE43" s="73" t="str">
        <f t="shared" si="89"/>
        <v/>
      </c>
      <c r="HF43" s="73" t="str">
        <f t="shared" si="89"/>
        <v/>
      </c>
      <c r="HG43" s="73" t="str">
        <f t="shared" si="89"/>
        <v/>
      </c>
      <c r="HH43" s="73" t="str">
        <f t="shared" si="89"/>
        <v/>
      </c>
      <c r="HI43" s="73" t="str">
        <f>IFERROR((SUM(HI17:HI19)/HI10),"")</f>
        <v/>
      </c>
      <c r="HJ43" s="73" t="str">
        <f t="shared" si="89"/>
        <v/>
      </c>
      <c r="HK43" s="73" t="str">
        <f t="shared" si="89"/>
        <v/>
      </c>
      <c r="HL43" s="73" t="str">
        <f t="shared" si="89"/>
        <v/>
      </c>
      <c r="HM43" s="73" t="str">
        <f t="shared" si="89"/>
        <v/>
      </c>
      <c r="HN43" s="73" t="str">
        <f t="shared" si="89"/>
        <v/>
      </c>
      <c r="HO43" s="73" t="str">
        <f t="shared" si="89"/>
        <v/>
      </c>
      <c r="HP43" s="73" t="str">
        <f t="shared" si="89"/>
        <v/>
      </c>
      <c r="HQ43" s="73" t="str">
        <f t="shared" si="89"/>
        <v/>
      </c>
      <c r="HR43" s="73" t="str">
        <f t="shared" si="89"/>
        <v/>
      </c>
      <c r="HS43" s="73" t="str">
        <f t="shared" si="89"/>
        <v/>
      </c>
      <c r="HT43" s="73" t="str">
        <f t="shared" si="89"/>
        <v/>
      </c>
      <c r="HU43" s="73" t="str">
        <f t="shared" si="89"/>
        <v/>
      </c>
      <c r="HV43" s="73" t="str">
        <f t="shared" si="89"/>
        <v/>
      </c>
      <c r="HW43" s="73" t="str">
        <f t="shared" si="89"/>
        <v/>
      </c>
      <c r="HX43" s="73" t="str">
        <f t="shared" si="89"/>
        <v/>
      </c>
      <c r="HY43" s="73" t="str">
        <f t="shared" si="89"/>
        <v/>
      </c>
      <c r="HZ43" s="73" t="str">
        <f t="shared" si="89"/>
        <v/>
      </c>
      <c r="IA43" s="73" t="str">
        <f t="shared" si="89"/>
        <v/>
      </c>
      <c r="IB43" s="73" t="str">
        <f t="shared" si="89"/>
        <v/>
      </c>
      <c r="IC43" s="73" t="str">
        <f t="shared" si="89"/>
        <v/>
      </c>
      <c r="ID43" s="73" t="str">
        <f t="shared" si="89"/>
        <v/>
      </c>
      <c r="IE43" s="73" t="str">
        <f t="shared" si="89"/>
        <v/>
      </c>
      <c r="IF43" s="73" t="str">
        <f t="shared" si="89"/>
        <v/>
      </c>
      <c r="IG43" s="73" t="str">
        <f t="shared" si="89"/>
        <v/>
      </c>
      <c r="IH43" s="73" t="str">
        <f t="shared" si="89"/>
        <v/>
      </c>
      <c r="II43" s="73" t="str">
        <f t="shared" si="89"/>
        <v/>
      </c>
      <c r="IJ43" s="73" t="str">
        <f t="shared" si="89"/>
        <v/>
      </c>
      <c r="IK43" s="73" t="str">
        <f t="shared" si="89"/>
        <v/>
      </c>
      <c r="IL43" s="73" t="str">
        <f t="shared" si="89"/>
        <v/>
      </c>
      <c r="IM43" s="73" t="str">
        <f t="shared" si="89"/>
        <v/>
      </c>
      <c r="IN43" s="73" t="str">
        <f t="shared" si="89"/>
        <v/>
      </c>
      <c r="IO43" s="73" t="str">
        <f t="shared" si="89"/>
        <v/>
      </c>
      <c r="IP43" s="73" t="str">
        <f t="shared" si="89"/>
        <v/>
      </c>
      <c r="IQ43" s="73" t="str">
        <f t="shared" si="89"/>
        <v/>
      </c>
      <c r="IR43" s="73" t="str">
        <f t="shared" si="89"/>
        <v/>
      </c>
      <c r="IS43" s="73" t="str">
        <f t="shared" si="89"/>
        <v/>
      </c>
      <c r="IT43" s="73" t="str">
        <f t="shared" si="89"/>
        <v/>
      </c>
      <c r="IU43" s="73" t="str">
        <f t="shared" si="89"/>
        <v/>
      </c>
      <c r="IV43" s="73" t="str">
        <f t="shared" si="89"/>
        <v/>
      </c>
      <c r="IW43" s="73" t="str">
        <f t="shared" si="89"/>
        <v/>
      </c>
      <c r="IX43" s="73" t="str">
        <f t="shared" si="89"/>
        <v/>
      </c>
      <c r="IY43" s="73" t="str">
        <f t="shared" si="89"/>
        <v/>
      </c>
      <c r="IZ43" s="73" t="str">
        <f t="shared" si="89"/>
        <v/>
      </c>
      <c r="JA43" s="73" t="str">
        <f t="shared" si="89"/>
        <v/>
      </c>
      <c r="JB43" s="73" t="str">
        <f t="shared" si="89"/>
        <v/>
      </c>
      <c r="JC43" s="73" t="str">
        <f t="shared" si="89"/>
        <v/>
      </c>
      <c r="JD43" s="73" t="str">
        <f t="shared" si="89"/>
        <v/>
      </c>
      <c r="JE43" s="73" t="str">
        <f t="shared" si="89"/>
        <v/>
      </c>
      <c r="JF43" s="73" t="str">
        <f t="shared" si="89"/>
        <v/>
      </c>
      <c r="JG43" s="73" t="str">
        <f t="shared" ref="JG43:LR43" si="90">IFERROR((SUM(JG17:JG19)/JG10),"")</f>
        <v/>
      </c>
      <c r="JH43" s="73" t="str">
        <f t="shared" si="90"/>
        <v/>
      </c>
      <c r="JI43" s="73" t="str">
        <f t="shared" si="90"/>
        <v/>
      </c>
      <c r="JJ43" s="73" t="str">
        <f t="shared" si="90"/>
        <v/>
      </c>
      <c r="JK43" s="73" t="str">
        <f t="shared" si="90"/>
        <v/>
      </c>
      <c r="JL43" s="73" t="str">
        <f t="shared" si="90"/>
        <v/>
      </c>
      <c r="JM43" s="73" t="str">
        <f t="shared" si="90"/>
        <v/>
      </c>
      <c r="JN43" s="73" t="str">
        <f t="shared" si="90"/>
        <v/>
      </c>
      <c r="JO43" s="73" t="str">
        <f t="shared" si="90"/>
        <v/>
      </c>
      <c r="JP43" s="73" t="str">
        <f t="shared" si="90"/>
        <v/>
      </c>
      <c r="JQ43" s="73" t="str">
        <f t="shared" si="90"/>
        <v/>
      </c>
      <c r="JR43" s="73" t="str">
        <f t="shared" si="90"/>
        <v/>
      </c>
      <c r="JS43" s="73" t="str">
        <f t="shared" si="90"/>
        <v/>
      </c>
      <c r="JT43" s="73" t="str">
        <f t="shared" si="90"/>
        <v/>
      </c>
      <c r="JU43" s="73" t="str">
        <f t="shared" si="90"/>
        <v/>
      </c>
      <c r="JV43" s="73" t="str">
        <f t="shared" si="90"/>
        <v/>
      </c>
      <c r="JW43" s="73" t="str">
        <f t="shared" si="90"/>
        <v/>
      </c>
      <c r="JX43" s="73" t="str">
        <f t="shared" si="90"/>
        <v/>
      </c>
      <c r="JY43" s="73" t="str">
        <f t="shared" si="90"/>
        <v/>
      </c>
      <c r="JZ43" s="73" t="str">
        <f t="shared" si="90"/>
        <v/>
      </c>
      <c r="KA43" s="73" t="str">
        <f t="shared" si="90"/>
        <v/>
      </c>
      <c r="KB43" s="73" t="str">
        <f t="shared" si="90"/>
        <v/>
      </c>
      <c r="KC43" s="73" t="str">
        <f t="shared" si="90"/>
        <v/>
      </c>
      <c r="KD43" s="73" t="str">
        <f t="shared" si="90"/>
        <v/>
      </c>
      <c r="KE43" s="73" t="str">
        <f t="shared" si="90"/>
        <v/>
      </c>
      <c r="KF43" s="73" t="str">
        <f t="shared" si="90"/>
        <v/>
      </c>
      <c r="KG43" s="73" t="str">
        <f t="shared" si="90"/>
        <v/>
      </c>
      <c r="KH43" s="73" t="str">
        <f t="shared" si="90"/>
        <v/>
      </c>
      <c r="KI43" s="73" t="str">
        <f t="shared" si="90"/>
        <v/>
      </c>
      <c r="KJ43" s="73" t="str">
        <f t="shared" si="90"/>
        <v/>
      </c>
      <c r="KK43" s="73" t="str">
        <f t="shared" si="90"/>
        <v/>
      </c>
      <c r="KL43" s="73" t="str">
        <f t="shared" si="90"/>
        <v/>
      </c>
      <c r="KM43" s="73" t="str">
        <f t="shared" si="90"/>
        <v/>
      </c>
      <c r="KN43" s="73" t="str">
        <f t="shared" si="90"/>
        <v/>
      </c>
      <c r="KO43" s="73" t="str">
        <f t="shared" si="90"/>
        <v/>
      </c>
      <c r="KP43" s="73" t="str">
        <f t="shared" si="90"/>
        <v/>
      </c>
      <c r="KQ43" s="73" t="str">
        <f t="shared" si="90"/>
        <v/>
      </c>
      <c r="KR43" s="73" t="str">
        <f t="shared" si="90"/>
        <v/>
      </c>
      <c r="KS43" s="73" t="str">
        <f t="shared" si="90"/>
        <v/>
      </c>
      <c r="KT43" s="73" t="str">
        <f t="shared" si="90"/>
        <v/>
      </c>
      <c r="KU43" s="73" t="str">
        <f t="shared" si="90"/>
        <v/>
      </c>
      <c r="KV43" s="73" t="str">
        <f t="shared" si="90"/>
        <v/>
      </c>
      <c r="KW43" s="73" t="str">
        <f t="shared" si="90"/>
        <v/>
      </c>
      <c r="KX43" s="73" t="str">
        <f t="shared" si="90"/>
        <v/>
      </c>
      <c r="KY43" s="73" t="str">
        <f t="shared" si="90"/>
        <v/>
      </c>
      <c r="KZ43" s="73" t="str">
        <f t="shared" si="90"/>
        <v/>
      </c>
      <c r="LA43" s="73" t="str">
        <f t="shared" si="90"/>
        <v/>
      </c>
      <c r="LB43" s="73" t="str">
        <f t="shared" si="90"/>
        <v/>
      </c>
      <c r="LC43" s="73" t="str">
        <f t="shared" si="90"/>
        <v/>
      </c>
      <c r="LD43" s="73" t="str">
        <f t="shared" si="90"/>
        <v/>
      </c>
      <c r="LE43" s="73" t="str">
        <f t="shared" si="90"/>
        <v/>
      </c>
      <c r="LF43" s="73" t="str">
        <f t="shared" si="90"/>
        <v/>
      </c>
      <c r="LG43" s="73" t="str">
        <f t="shared" si="90"/>
        <v/>
      </c>
      <c r="LH43" s="73" t="str">
        <f t="shared" si="90"/>
        <v/>
      </c>
      <c r="LI43" s="73" t="str">
        <f t="shared" si="90"/>
        <v/>
      </c>
      <c r="LJ43" s="73" t="str">
        <f t="shared" si="90"/>
        <v/>
      </c>
      <c r="LK43" s="73" t="str">
        <f t="shared" si="90"/>
        <v/>
      </c>
      <c r="LL43" s="73" t="str">
        <f t="shared" si="90"/>
        <v/>
      </c>
      <c r="LM43" s="73" t="str">
        <f t="shared" si="90"/>
        <v/>
      </c>
      <c r="LN43" s="73" t="str">
        <f t="shared" si="90"/>
        <v/>
      </c>
      <c r="LO43" s="73" t="str">
        <f t="shared" si="90"/>
        <v/>
      </c>
      <c r="LP43" s="73" t="str">
        <f t="shared" si="90"/>
        <v/>
      </c>
      <c r="LQ43" s="73" t="str">
        <f t="shared" si="90"/>
        <v/>
      </c>
      <c r="LR43" s="73" t="str">
        <f t="shared" si="90"/>
        <v/>
      </c>
      <c r="LS43" s="73" t="str">
        <f t="shared" ref="LS43:ND43" si="91">IFERROR((SUM(LS17:LS19)/LS10),"")</f>
        <v/>
      </c>
      <c r="LT43" s="73" t="str">
        <f t="shared" si="91"/>
        <v/>
      </c>
      <c r="LU43" s="73" t="str">
        <f t="shared" si="91"/>
        <v/>
      </c>
      <c r="LV43" s="73" t="str">
        <f t="shared" si="91"/>
        <v/>
      </c>
      <c r="LW43" s="73" t="str">
        <f t="shared" si="91"/>
        <v/>
      </c>
      <c r="LX43" s="73" t="str">
        <f t="shared" si="91"/>
        <v/>
      </c>
      <c r="LY43" s="73" t="str">
        <f t="shared" si="91"/>
        <v/>
      </c>
      <c r="LZ43" s="73" t="str">
        <f t="shared" si="91"/>
        <v/>
      </c>
      <c r="MA43" s="73" t="str">
        <f t="shared" si="91"/>
        <v/>
      </c>
      <c r="MB43" s="73" t="str">
        <f t="shared" si="91"/>
        <v/>
      </c>
      <c r="MC43" s="73" t="str">
        <f t="shared" si="91"/>
        <v/>
      </c>
      <c r="MD43" s="73" t="str">
        <f t="shared" si="91"/>
        <v/>
      </c>
      <c r="ME43" s="73" t="str">
        <f t="shared" si="91"/>
        <v/>
      </c>
      <c r="MF43" s="73" t="str">
        <f t="shared" si="91"/>
        <v/>
      </c>
      <c r="MG43" s="73" t="str">
        <f t="shared" si="91"/>
        <v/>
      </c>
      <c r="MH43" s="73" t="str">
        <f t="shared" si="91"/>
        <v/>
      </c>
      <c r="MI43" s="73" t="str">
        <f t="shared" si="91"/>
        <v/>
      </c>
      <c r="MJ43" s="73" t="str">
        <f t="shared" si="91"/>
        <v/>
      </c>
      <c r="MK43" s="73" t="str">
        <f t="shared" si="91"/>
        <v/>
      </c>
      <c r="ML43" s="73" t="str">
        <f t="shared" si="91"/>
        <v/>
      </c>
      <c r="MM43" s="73" t="str">
        <f t="shared" si="91"/>
        <v/>
      </c>
      <c r="MN43" s="73" t="str">
        <f t="shared" si="91"/>
        <v/>
      </c>
      <c r="MO43" s="73" t="str">
        <f t="shared" si="91"/>
        <v/>
      </c>
      <c r="MP43" s="73" t="str">
        <f t="shared" si="91"/>
        <v/>
      </c>
      <c r="MQ43" s="73" t="str">
        <f t="shared" si="91"/>
        <v/>
      </c>
      <c r="MR43" s="73" t="str">
        <f t="shared" si="91"/>
        <v/>
      </c>
      <c r="MS43" s="73" t="str">
        <f t="shared" si="91"/>
        <v/>
      </c>
      <c r="MT43" s="73" t="str">
        <f t="shared" si="91"/>
        <v/>
      </c>
      <c r="MU43" s="73" t="str">
        <f t="shared" si="91"/>
        <v/>
      </c>
      <c r="MV43" s="73" t="str">
        <f t="shared" si="91"/>
        <v/>
      </c>
      <c r="MW43" s="73" t="str">
        <f t="shared" si="91"/>
        <v/>
      </c>
      <c r="MX43" s="73" t="str">
        <f t="shared" si="91"/>
        <v/>
      </c>
      <c r="MY43" s="73" t="str">
        <f t="shared" si="91"/>
        <v/>
      </c>
      <c r="MZ43" s="73" t="str">
        <f t="shared" si="91"/>
        <v/>
      </c>
      <c r="NA43" s="73" t="str">
        <f t="shared" si="91"/>
        <v/>
      </c>
      <c r="NB43" s="73" t="str">
        <f t="shared" si="91"/>
        <v/>
      </c>
      <c r="NC43" s="73" t="str">
        <f t="shared" si="91"/>
        <v/>
      </c>
      <c r="ND43" s="73" t="str">
        <f t="shared" si="91"/>
        <v/>
      </c>
    </row>
    <row r="45" spans="1:368" x14ac:dyDescent="0.35">
      <c r="A45" s="52" t="s">
        <v>4</v>
      </c>
    </row>
    <row r="46" spans="1:368" x14ac:dyDescent="0.35">
      <c r="A46" s="72" t="s">
        <v>11</v>
      </c>
      <c r="D46" s="73"/>
      <c r="E46" s="73" t="str">
        <f>IFERROR((E32+E38)/E30,"")</f>
        <v/>
      </c>
      <c r="F46" s="73" t="str">
        <f t="shared" ref="F46:BQ46" si="92">IFERROR((F32+F38)/F30,"")</f>
        <v/>
      </c>
      <c r="G46" s="73" t="str">
        <f t="shared" si="92"/>
        <v/>
      </c>
      <c r="H46" s="73" t="str">
        <f t="shared" si="92"/>
        <v/>
      </c>
      <c r="I46" s="73" t="str">
        <f t="shared" si="92"/>
        <v/>
      </c>
      <c r="J46" s="73" t="str">
        <f t="shared" si="92"/>
        <v/>
      </c>
      <c r="K46" s="73" t="str">
        <f t="shared" si="92"/>
        <v/>
      </c>
      <c r="L46" s="73" t="str">
        <f t="shared" si="92"/>
        <v/>
      </c>
      <c r="M46" s="73" t="str">
        <f t="shared" si="92"/>
        <v/>
      </c>
      <c r="N46" s="73" t="str">
        <f t="shared" si="92"/>
        <v/>
      </c>
      <c r="O46" s="73" t="str">
        <f t="shared" si="92"/>
        <v/>
      </c>
      <c r="P46" s="73" t="str">
        <f t="shared" si="92"/>
        <v/>
      </c>
      <c r="Q46" s="73" t="str">
        <f t="shared" si="92"/>
        <v/>
      </c>
      <c r="R46" s="73" t="str">
        <f t="shared" si="92"/>
        <v/>
      </c>
      <c r="S46" s="73" t="str">
        <f t="shared" si="92"/>
        <v/>
      </c>
      <c r="T46" s="73" t="str">
        <f t="shared" si="92"/>
        <v/>
      </c>
      <c r="U46" s="73" t="str">
        <f t="shared" si="92"/>
        <v/>
      </c>
      <c r="V46" s="73" t="str">
        <f t="shared" si="92"/>
        <v/>
      </c>
      <c r="W46" s="73" t="str">
        <f t="shared" si="92"/>
        <v/>
      </c>
      <c r="X46" s="73" t="str">
        <f t="shared" si="92"/>
        <v/>
      </c>
      <c r="Y46" s="73" t="str">
        <f t="shared" si="92"/>
        <v/>
      </c>
      <c r="Z46" s="73" t="str">
        <f t="shared" si="92"/>
        <v/>
      </c>
      <c r="AA46" s="73" t="str">
        <f t="shared" si="92"/>
        <v/>
      </c>
      <c r="AB46" s="73" t="str">
        <f t="shared" si="92"/>
        <v/>
      </c>
      <c r="AC46" s="73" t="str">
        <f t="shared" si="92"/>
        <v/>
      </c>
      <c r="AD46" s="73" t="str">
        <f t="shared" si="92"/>
        <v/>
      </c>
      <c r="AE46" s="73" t="str">
        <f t="shared" si="92"/>
        <v/>
      </c>
      <c r="AF46" s="73" t="str">
        <f t="shared" si="92"/>
        <v/>
      </c>
      <c r="AG46" s="73" t="str">
        <f t="shared" si="92"/>
        <v/>
      </c>
      <c r="AH46" s="73" t="str">
        <f t="shared" si="92"/>
        <v/>
      </c>
      <c r="AI46" s="73" t="str">
        <f t="shared" si="92"/>
        <v/>
      </c>
      <c r="AJ46" s="73" t="str">
        <f t="shared" si="92"/>
        <v/>
      </c>
      <c r="AK46" s="73" t="str">
        <f t="shared" si="92"/>
        <v/>
      </c>
      <c r="AL46" s="73" t="str">
        <f t="shared" si="92"/>
        <v/>
      </c>
      <c r="AM46" s="73" t="str">
        <f t="shared" si="92"/>
        <v/>
      </c>
      <c r="AN46" s="73" t="str">
        <f t="shared" si="92"/>
        <v/>
      </c>
      <c r="AO46" s="73" t="str">
        <f t="shared" si="92"/>
        <v/>
      </c>
      <c r="AP46" s="73" t="str">
        <f t="shared" si="92"/>
        <v/>
      </c>
      <c r="AQ46" s="73" t="str">
        <f t="shared" si="92"/>
        <v/>
      </c>
      <c r="AR46" s="73" t="str">
        <f t="shared" si="92"/>
        <v/>
      </c>
      <c r="AS46" s="73" t="str">
        <f t="shared" si="92"/>
        <v/>
      </c>
      <c r="AT46" s="73" t="str">
        <f t="shared" si="92"/>
        <v/>
      </c>
      <c r="AU46" s="73" t="str">
        <f t="shared" si="92"/>
        <v/>
      </c>
      <c r="AV46" s="73" t="str">
        <f t="shared" si="92"/>
        <v/>
      </c>
      <c r="AW46" s="73" t="str">
        <f t="shared" si="92"/>
        <v/>
      </c>
      <c r="AX46" s="73" t="str">
        <f t="shared" si="92"/>
        <v/>
      </c>
      <c r="AY46" s="73" t="str">
        <f t="shared" si="92"/>
        <v/>
      </c>
      <c r="AZ46" s="73" t="str">
        <f t="shared" si="92"/>
        <v/>
      </c>
      <c r="BA46" s="73" t="str">
        <f t="shared" si="92"/>
        <v/>
      </c>
      <c r="BB46" s="73" t="str">
        <f t="shared" si="92"/>
        <v/>
      </c>
      <c r="BC46" s="73" t="str">
        <f t="shared" si="92"/>
        <v/>
      </c>
      <c r="BD46" s="73" t="str">
        <f t="shared" si="92"/>
        <v/>
      </c>
      <c r="BE46" s="73" t="str">
        <f t="shared" si="92"/>
        <v/>
      </c>
      <c r="BF46" s="73" t="str">
        <f t="shared" si="92"/>
        <v/>
      </c>
      <c r="BG46" s="73" t="str">
        <f t="shared" si="92"/>
        <v/>
      </c>
      <c r="BH46" s="73" t="str">
        <f t="shared" si="92"/>
        <v/>
      </c>
      <c r="BI46" s="73" t="str">
        <f t="shared" si="92"/>
        <v/>
      </c>
      <c r="BJ46" s="73" t="str">
        <f t="shared" si="92"/>
        <v/>
      </c>
      <c r="BK46" s="73" t="str">
        <f t="shared" si="92"/>
        <v/>
      </c>
      <c r="BL46" s="73" t="str">
        <f t="shared" si="92"/>
        <v/>
      </c>
      <c r="BM46" s="73" t="str">
        <f t="shared" si="92"/>
        <v/>
      </c>
      <c r="BN46" s="73" t="str">
        <f t="shared" si="92"/>
        <v/>
      </c>
      <c r="BO46" s="73" t="str">
        <f t="shared" si="92"/>
        <v/>
      </c>
      <c r="BP46" s="73" t="str">
        <f t="shared" si="92"/>
        <v/>
      </c>
      <c r="BQ46" s="73" t="str">
        <f t="shared" si="92"/>
        <v/>
      </c>
      <c r="BR46" s="73" t="str">
        <f t="shared" ref="BR46:EC46" si="93">IFERROR((BR32+BR38)/BR30,"")</f>
        <v/>
      </c>
      <c r="BS46" s="73" t="str">
        <f t="shared" si="93"/>
        <v/>
      </c>
      <c r="BT46" s="73" t="str">
        <f t="shared" si="93"/>
        <v/>
      </c>
      <c r="BU46" s="73" t="str">
        <f t="shared" si="93"/>
        <v/>
      </c>
      <c r="BV46" s="73" t="str">
        <f t="shared" si="93"/>
        <v/>
      </c>
      <c r="BW46" s="73" t="str">
        <f t="shared" si="93"/>
        <v/>
      </c>
      <c r="BX46" s="73" t="str">
        <f t="shared" si="93"/>
        <v/>
      </c>
      <c r="BY46" s="73" t="str">
        <f t="shared" si="93"/>
        <v/>
      </c>
      <c r="BZ46" s="73" t="str">
        <f t="shared" si="93"/>
        <v/>
      </c>
      <c r="CA46" s="73" t="str">
        <f t="shared" si="93"/>
        <v/>
      </c>
      <c r="CB46" s="73" t="str">
        <f t="shared" si="93"/>
        <v/>
      </c>
      <c r="CC46" s="73" t="str">
        <f t="shared" si="93"/>
        <v/>
      </c>
      <c r="CD46" s="73" t="str">
        <f t="shared" si="93"/>
        <v/>
      </c>
      <c r="CE46" s="73" t="str">
        <f t="shared" si="93"/>
        <v/>
      </c>
      <c r="CF46" s="73" t="str">
        <f t="shared" si="93"/>
        <v/>
      </c>
      <c r="CG46" s="73" t="str">
        <f t="shared" si="93"/>
        <v/>
      </c>
      <c r="CH46" s="73" t="str">
        <f t="shared" si="93"/>
        <v/>
      </c>
      <c r="CI46" s="73" t="str">
        <f t="shared" si="93"/>
        <v/>
      </c>
      <c r="CJ46" s="73" t="str">
        <f t="shared" si="93"/>
        <v/>
      </c>
      <c r="CK46" s="73" t="str">
        <f t="shared" si="93"/>
        <v/>
      </c>
      <c r="CL46" s="73" t="str">
        <f t="shared" si="93"/>
        <v/>
      </c>
      <c r="CM46" s="73" t="str">
        <f t="shared" si="93"/>
        <v/>
      </c>
      <c r="CN46" s="73" t="str">
        <f t="shared" si="93"/>
        <v/>
      </c>
      <c r="CO46" s="73" t="str">
        <f t="shared" si="93"/>
        <v/>
      </c>
      <c r="CP46" s="73" t="str">
        <f t="shared" si="93"/>
        <v/>
      </c>
      <c r="CQ46" s="73" t="str">
        <f t="shared" si="93"/>
        <v/>
      </c>
      <c r="CR46" s="73" t="str">
        <f t="shared" si="93"/>
        <v/>
      </c>
      <c r="CS46" s="73" t="str">
        <f t="shared" si="93"/>
        <v/>
      </c>
      <c r="CT46" s="73" t="str">
        <f t="shared" si="93"/>
        <v/>
      </c>
      <c r="CU46" s="73" t="str">
        <f t="shared" si="93"/>
        <v/>
      </c>
      <c r="CV46" s="73" t="str">
        <f t="shared" si="93"/>
        <v/>
      </c>
      <c r="CW46" s="73" t="str">
        <f t="shared" si="93"/>
        <v/>
      </c>
      <c r="CX46" s="73" t="str">
        <f t="shared" si="93"/>
        <v/>
      </c>
      <c r="CY46" s="73" t="str">
        <f t="shared" si="93"/>
        <v/>
      </c>
      <c r="CZ46" s="73" t="str">
        <f t="shared" si="93"/>
        <v/>
      </c>
      <c r="DA46" s="73" t="str">
        <f t="shared" si="93"/>
        <v/>
      </c>
      <c r="DB46" s="73" t="str">
        <f t="shared" si="93"/>
        <v/>
      </c>
      <c r="DC46" s="73" t="str">
        <f t="shared" si="93"/>
        <v/>
      </c>
      <c r="DD46" s="73" t="str">
        <f t="shared" si="93"/>
        <v/>
      </c>
      <c r="DE46" s="73" t="str">
        <f t="shared" si="93"/>
        <v/>
      </c>
      <c r="DF46" s="73" t="str">
        <f t="shared" si="93"/>
        <v/>
      </c>
      <c r="DG46" s="73" t="str">
        <f t="shared" si="93"/>
        <v/>
      </c>
      <c r="DH46" s="73" t="str">
        <f t="shared" si="93"/>
        <v/>
      </c>
      <c r="DI46" s="73" t="str">
        <f t="shared" si="93"/>
        <v/>
      </c>
      <c r="DJ46" s="73" t="str">
        <f t="shared" si="93"/>
        <v/>
      </c>
      <c r="DK46" s="73" t="str">
        <f t="shared" si="93"/>
        <v/>
      </c>
      <c r="DL46" s="73" t="str">
        <f t="shared" si="93"/>
        <v/>
      </c>
      <c r="DM46" s="73" t="str">
        <f t="shared" si="93"/>
        <v/>
      </c>
      <c r="DN46" s="73" t="str">
        <f t="shared" si="93"/>
        <v/>
      </c>
      <c r="DO46" s="73" t="str">
        <f t="shared" si="93"/>
        <v/>
      </c>
      <c r="DP46" s="73" t="str">
        <f t="shared" si="93"/>
        <v/>
      </c>
      <c r="DQ46" s="73" t="str">
        <f t="shared" si="93"/>
        <v/>
      </c>
      <c r="DR46" s="73" t="str">
        <f t="shared" si="93"/>
        <v/>
      </c>
      <c r="DS46" s="73" t="str">
        <f t="shared" si="93"/>
        <v/>
      </c>
      <c r="DT46" s="73" t="str">
        <f t="shared" si="93"/>
        <v/>
      </c>
      <c r="DU46" s="73" t="str">
        <f t="shared" si="93"/>
        <v/>
      </c>
      <c r="DV46" s="73" t="str">
        <f t="shared" si="93"/>
        <v/>
      </c>
      <c r="DW46" s="73" t="str">
        <f t="shared" si="93"/>
        <v/>
      </c>
      <c r="DX46" s="73" t="str">
        <f t="shared" si="93"/>
        <v/>
      </c>
      <c r="DY46" s="73" t="str">
        <f t="shared" si="93"/>
        <v/>
      </c>
      <c r="DZ46" s="73" t="str">
        <f t="shared" si="93"/>
        <v/>
      </c>
      <c r="EA46" s="73" t="str">
        <f t="shared" si="93"/>
        <v/>
      </c>
      <c r="EB46" s="73" t="str">
        <f t="shared" si="93"/>
        <v/>
      </c>
      <c r="EC46" s="73" t="str">
        <f t="shared" si="93"/>
        <v/>
      </c>
      <c r="ED46" s="73" t="str">
        <f t="shared" ref="ED46:GO46" si="94">IFERROR((ED32+ED38)/ED30,"")</f>
        <v/>
      </c>
      <c r="EE46" s="73" t="str">
        <f t="shared" si="94"/>
        <v/>
      </c>
      <c r="EF46" s="73" t="str">
        <f t="shared" si="94"/>
        <v/>
      </c>
      <c r="EG46" s="73" t="str">
        <f t="shared" si="94"/>
        <v/>
      </c>
      <c r="EH46" s="73" t="str">
        <f t="shared" si="94"/>
        <v/>
      </c>
      <c r="EI46" s="73" t="str">
        <f t="shared" si="94"/>
        <v/>
      </c>
      <c r="EJ46" s="73" t="str">
        <f t="shared" si="94"/>
        <v/>
      </c>
      <c r="EK46" s="73" t="str">
        <f t="shared" si="94"/>
        <v/>
      </c>
      <c r="EL46" s="73" t="str">
        <f t="shared" si="94"/>
        <v/>
      </c>
      <c r="EM46" s="73" t="str">
        <f t="shared" si="94"/>
        <v/>
      </c>
      <c r="EN46" s="73" t="str">
        <f t="shared" si="94"/>
        <v/>
      </c>
      <c r="EO46" s="73" t="str">
        <f t="shared" si="94"/>
        <v/>
      </c>
      <c r="EP46" s="73" t="str">
        <f t="shared" si="94"/>
        <v/>
      </c>
      <c r="EQ46" s="73" t="str">
        <f t="shared" si="94"/>
        <v/>
      </c>
      <c r="ER46" s="73" t="str">
        <f t="shared" si="94"/>
        <v/>
      </c>
      <c r="ES46" s="73" t="str">
        <f t="shared" si="94"/>
        <v/>
      </c>
      <c r="ET46" s="73" t="str">
        <f t="shared" si="94"/>
        <v/>
      </c>
      <c r="EU46" s="73" t="str">
        <f t="shared" si="94"/>
        <v/>
      </c>
      <c r="EV46" s="73" t="str">
        <f t="shared" si="94"/>
        <v/>
      </c>
      <c r="EW46" s="73" t="str">
        <f t="shared" si="94"/>
        <v/>
      </c>
      <c r="EX46" s="73" t="str">
        <f t="shared" si="94"/>
        <v/>
      </c>
      <c r="EY46" s="73" t="str">
        <f t="shared" si="94"/>
        <v/>
      </c>
      <c r="EZ46" s="73" t="str">
        <f t="shared" si="94"/>
        <v/>
      </c>
      <c r="FA46" s="73" t="str">
        <f t="shared" si="94"/>
        <v/>
      </c>
      <c r="FB46" s="73" t="str">
        <f t="shared" si="94"/>
        <v/>
      </c>
      <c r="FC46" s="73" t="str">
        <f t="shared" si="94"/>
        <v/>
      </c>
      <c r="FD46" s="73" t="str">
        <f t="shared" si="94"/>
        <v/>
      </c>
      <c r="FE46" s="73" t="str">
        <f t="shared" si="94"/>
        <v/>
      </c>
      <c r="FF46" s="73" t="str">
        <f t="shared" si="94"/>
        <v/>
      </c>
      <c r="FG46" s="73" t="str">
        <f t="shared" si="94"/>
        <v/>
      </c>
      <c r="FH46" s="73" t="str">
        <f t="shared" si="94"/>
        <v/>
      </c>
      <c r="FI46" s="73" t="str">
        <f t="shared" si="94"/>
        <v/>
      </c>
      <c r="FJ46" s="73" t="str">
        <f t="shared" si="94"/>
        <v/>
      </c>
      <c r="FK46" s="73" t="str">
        <f t="shared" si="94"/>
        <v/>
      </c>
      <c r="FL46" s="73" t="str">
        <f t="shared" si="94"/>
        <v/>
      </c>
      <c r="FM46" s="73" t="str">
        <f t="shared" si="94"/>
        <v/>
      </c>
      <c r="FN46" s="73" t="str">
        <f t="shared" si="94"/>
        <v/>
      </c>
      <c r="FO46" s="73" t="str">
        <f t="shared" si="94"/>
        <v/>
      </c>
      <c r="FP46" s="73" t="str">
        <f t="shared" si="94"/>
        <v/>
      </c>
      <c r="FQ46" s="73" t="str">
        <f t="shared" si="94"/>
        <v/>
      </c>
      <c r="FR46" s="73" t="str">
        <f t="shared" si="94"/>
        <v/>
      </c>
      <c r="FS46" s="73" t="str">
        <f t="shared" si="94"/>
        <v/>
      </c>
      <c r="FT46" s="73" t="str">
        <f t="shared" si="94"/>
        <v/>
      </c>
      <c r="FU46" s="73" t="str">
        <f t="shared" si="94"/>
        <v/>
      </c>
      <c r="FV46" s="73" t="str">
        <f t="shared" si="94"/>
        <v/>
      </c>
      <c r="FW46" s="73" t="str">
        <f t="shared" si="94"/>
        <v/>
      </c>
      <c r="FX46" s="73" t="str">
        <f t="shared" si="94"/>
        <v/>
      </c>
      <c r="FY46" s="73" t="str">
        <f t="shared" si="94"/>
        <v/>
      </c>
      <c r="FZ46" s="73" t="str">
        <f t="shared" si="94"/>
        <v/>
      </c>
      <c r="GA46" s="73" t="str">
        <f t="shared" si="94"/>
        <v/>
      </c>
      <c r="GB46" s="73" t="str">
        <f t="shared" si="94"/>
        <v/>
      </c>
      <c r="GC46" s="73" t="str">
        <f t="shared" si="94"/>
        <v/>
      </c>
      <c r="GD46" s="73" t="str">
        <f t="shared" si="94"/>
        <v/>
      </c>
      <c r="GE46" s="73" t="str">
        <f t="shared" si="94"/>
        <v/>
      </c>
      <c r="GF46" s="73" t="str">
        <f t="shared" si="94"/>
        <v/>
      </c>
      <c r="GG46" s="73" t="str">
        <f t="shared" si="94"/>
        <v/>
      </c>
      <c r="GH46" s="73" t="str">
        <f t="shared" si="94"/>
        <v/>
      </c>
      <c r="GI46" s="73" t="str">
        <f t="shared" si="94"/>
        <v/>
      </c>
      <c r="GJ46" s="73" t="str">
        <f t="shared" si="94"/>
        <v/>
      </c>
      <c r="GK46" s="73" t="str">
        <f t="shared" si="94"/>
        <v/>
      </c>
      <c r="GL46" s="73" t="str">
        <f t="shared" si="94"/>
        <v/>
      </c>
      <c r="GM46" s="73" t="str">
        <f t="shared" si="94"/>
        <v/>
      </c>
      <c r="GN46" s="73" t="str">
        <f t="shared" si="94"/>
        <v/>
      </c>
      <c r="GO46" s="73" t="str">
        <f t="shared" si="94"/>
        <v/>
      </c>
      <c r="GP46" s="73" t="str">
        <f t="shared" ref="GP46:JA46" si="95">IFERROR((GP32+GP38)/GP30,"")</f>
        <v/>
      </c>
      <c r="GQ46" s="73" t="str">
        <f t="shared" si="95"/>
        <v/>
      </c>
      <c r="GR46" s="73" t="str">
        <f t="shared" si="95"/>
        <v/>
      </c>
      <c r="GS46" s="73" t="str">
        <f t="shared" si="95"/>
        <v/>
      </c>
      <c r="GT46" s="73" t="str">
        <f t="shared" si="95"/>
        <v/>
      </c>
      <c r="GU46" s="73" t="str">
        <f t="shared" si="95"/>
        <v/>
      </c>
      <c r="GV46" s="73" t="str">
        <f t="shared" si="95"/>
        <v/>
      </c>
      <c r="GW46" s="73" t="str">
        <f t="shared" si="95"/>
        <v/>
      </c>
      <c r="GX46" s="73" t="str">
        <f t="shared" si="95"/>
        <v/>
      </c>
      <c r="GY46" s="73" t="str">
        <f t="shared" si="95"/>
        <v/>
      </c>
      <c r="GZ46" s="73" t="str">
        <f t="shared" si="95"/>
        <v/>
      </c>
      <c r="HA46" s="73" t="str">
        <f t="shared" si="95"/>
        <v/>
      </c>
      <c r="HB46" s="73" t="str">
        <f t="shared" si="95"/>
        <v/>
      </c>
      <c r="HC46" s="73" t="str">
        <f t="shared" si="95"/>
        <v/>
      </c>
      <c r="HD46" s="73" t="str">
        <f t="shared" si="95"/>
        <v/>
      </c>
      <c r="HE46" s="73" t="str">
        <f t="shared" si="95"/>
        <v/>
      </c>
      <c r="HF46" s="73" t="str">
        <f t="shared" si="95"/>
        <v/>
      </c>
      <c r="HG46" s="73" t="str">
        <f t="shared" si="95"/>
        <v/>
      </c>
      <c r="HH46" s="73" t="str">
        <f t="shared" si="95"/>
        <v/>
      </c>
      <c r="HI46" s="73" t="str">
        <f t="shared" si="95"/>
        <v/>
      </c>
      <c r="HJ46" s="73" t="str">
        <f t="shared" si="95"/>
        <v/>
      </c>
      <c r="HK46" s="73" t="str">
        <f t="shared" si="95"/>
        <v/>
      </c>
      <c r="HL46" s="73" t="str">
        <f t="shared" si="95"/>
        <v/>
      </c>
      <c r="HM46" s="73" t="str">
        <f t="shared" si="95"/>
        <v/>
      </c>
      <c r="HN46" s="73" t="str">
        <f t="shared" si="95"/>
        <v/>
      </c>
      <c r="HO46" s="73" t="str">
        <f t="shared" si="95"/>
        <v/>
      </c>
      <c r="HP46" s="73" t="str">
        <f t="shared" si="95"/>
        <v/>
      </c>
      <c r="HQ46" s="73" t="str">
        <f t="shared" si="95"/>
        <v/>
      </c>
      <c r="HR46" s="73" t="str">
        <f t="shared" si="95"/>
        <v/>
      </c>
      <c r="HS46" s="73" t="str">
        <f t="shared" si="95"/>
        <v/>
      </c>
      <c r="HT46" s="73" t="str">
        <f t="shared" si="95"/>
        <v/>
      </c>
      <c r="HU46" s="73" t="str">
        <f t="shared" si="95"/>
        <v/>
      </c>
      <c r="HV46" s="73" t="str">
        <f t="shared" si="95"/>
        <v/>
      </c>
      <c r="HW46" s="73" t="str">
        <f t="shared" si="95"/>
        <v/>
      </c>
      <c r="HX46" s="73" t="str">
        <f t="shared" si="95"/>
        <v/>
      </c>
      <c r="HY46" s="73" t="str">
        <f t="shared" si="95"/>
        <v/>
      </c>
      <c r="HZ46" s="73" t="str">
        <f t="shared" si="95"/>
        <v/>
      </c>
      <c r="IA46" s="73" t="str">
        <f t="shared" si="95"/>
        <v/>
      </c>
      <c r="IB46" s="73" t="str">
        <f t="shared" si="95"/>
        <v/>
      </c>
      <c r="IC46" s="73" t="str">
        <f t="shared" si="95"/>
        <v/>
      </c>
      <c r="ID46" s="73" t="str">
        <f t="shared" si="95"/>
        <v/>
      </c>
      <c r="IE46" s="73" t="str">
        <f t="shared" si="95"/>
        <v/>
      </c>
      <c r="IF46" s="73" t="str">
        <f t="shared" si="95"/>
        <v/>
      </c>
      <c r="IG46" s="73" t="str">
        <f t="shared" si="95"/>
        <v/>
      </c>
      <c r="IH46" s="73" t="str">
        <f t="shared" si="95"/>
        <v/>
      </c>
      <c r="II46" s="73" t="str">
        <f t="shared" si="95"/>
        <v/>
      </c>
      <c r="IJ46" s="73" t="str">
        <f t="shared" si="95"/>
        <v/>
      </c>
      <c r="IK46" s="73" t="str">
        <f t="shared" si="95"/>
        <v/>
      </c>
      <c r="IL46" s="73" t="str">
        <f t="shared" si="95"/>
        <v/>
      </c>
      <c r="IM46" s="73" t="str">
        <f t="shared" si="95"/>
        <v/>
      </c>
      <c r="IN46" s="73" t="str">
        <f t="shared" si="95"/>
        <v/>
      </c>
      <c r="IO46" s="73" t="str">
        <f t="shared" si="95"/>
        <v/>
      </c>
      <c r="IP46" s="73" t="str">
        <f t="shared" si="95"/>
        <v/>
      </c>
      <c r="IQ46" s="73" t="str">
        <f t="shared" si="95"/>
        <v/>
      </c>
      <c r="IR46" s="73" t="str">
        <f t="shared" si="95"/>
        <v/>
      </c>
      <c r="IS46" s="73" t="str">
        <f t="shared" si="95"/>
        <v/>
      </c>
      <c r="IT46" s="73" t="str">
        <f t="shared" si="95"/>
        <v/>
      </c>
      <c r="IU46" s="73" t="str">
        <f t="shared" si="95"/>
        <v/>
      </c>
      <c r="IV46" s="73" t="str">
        <f t="shared" si="95"/>
        <v/>
      </c>
      <c r="IW46" s="73" t="str">
        <f t="shared" si="95"/>
        <v/>
      </c>
      <c r="IX46" s="73" t="str">
        <f t="shared" si="95"/>
        <v/>
      </c>
      <c r="IY46" s="73" t="str">
        <f t="shared" si="95"/>
        <v/>
      </c>
      <c r="IZ46" s="73" t="str">
        <f t="shared" si="95"/>
        <v/>
      </c>
      <c r="JA46" s="73" t="str">
        <f t="shared" si="95"/>
        <v/>
      </c>
      <c r="JB46" s="73" t="str">
        <f t="shared" ref="JB46:LM46" si="96">IFERROR((JB32+JB38)/JB30,"")</f>
        <v/>
      </c>
      <c r="JC46" s="73" t="str">
        <f t="shared" si="96"/>
        <v/>
      </c>
      <c r="JD46" s="73" t="str">
        <f t="shared" si="96"/>
        <v/>
      </c>
      <c r="JE46" s="73" t="str">
        <f t="shared" si="96"/>
        <v/>
      </c>
      <c r="JF46" s="73" t="str">
        <f t="shared" si="96"/>
        <v/>
      </c>
      <c r="JG46" s="73" t="str">
        <f t="shared" si="96"/>
        <v/>
      </c>
      <c r="JH46" s="73" t="str">
        <f t="shared" si="96"/>
        <v/>
      </c>
      <c r="JI46" s="73" t="str">
        <f t="shared" si="96"/>
        <v/>
      </c>
      <c r="JJ46" s="73" t="str">
        <f t="shared" si="96"/>
        <v/>
      </c>
      <c r="JK46" s="73" t="str">
        <f t="shared" si="96"/>
        <v/>
      </c>
      <c r="JL46" s="73" t="str">
        <f t="shared" si="96"/>
        <v/>
      </c>
      <c r="JM46" s="73" t="str">
        <f t="shared" si="96"/>
        <v/>
      </c>
      <c r="JN46" s="73" t="str">
        <f t="shared" si="96"/>
        <v/>
      </c>
      <c r="JO46" s="73" t="str">
        <f t="shared" si="96"/>
        <v/>
      </c>
      <c r="JP46" s="73" t="str">
        <f t="shared" si="96"/>
        <v/>
      </c>
      <c r="JQ46" s="73" t="str">
        <f t="shared" si="96"/>
        <v/>
      </c>
      <c r="JR46" s="73" t="str">
        <f t="shared" si="96"/>
        <v/>
      </c>
      <c r="JS46" s="73" t="str">
        <f t="shared" si="96"/>
        <v/>
      </c>
      <c r="JT46" s="73" t="str">
        <f t="shared" si="96"/>
        <v/>
      </c>
      <c r="JU46" s="73" t="str">
        <f t="shared" si="96"/>
        <v/>
      </c>
      <c r="JV46" s="73" t="str">
        <f t="shared" si="96"/>
        <v/>
      </c>
      <c r="JW46" s="73" t="str">
        <f t="shared" si="96"/>
        <v/>
      </c>
      <c r="JX46" s="73" t="str">
        <f t="shared" si="96"/>
        <v/>
      </c>
      <c r="JY46" s="73" t="str">
        <f t="shared" si="96"/>
        <v/>
      </c>
      <c r="JZ46" s="73" t="str">
        <f t="shared" si="96"/>
        <v/>
      </c>
      <c r="KA46" s="73" t="str">
        <f t="shared" si="96"/>
        <v/>
      </c>
      <c r="KB46" s="73" t="str">
        <f t="shared" si="96"/>
        <v/>
      </c>
      <c r="KC46" s="73" t="str">
        <f t="shared" si="96"/>
        <v/>
      </c>
      <c r="KD46" s="73" t="str">
        <f t="shared" si="96"/>
        <v/>
      </c>
      <c r="KE46" s="73" t="str">
        <f t="shared" si="96"/>
        <v/>
      </c>
      <c r="KF46" s="73" t="str">
        <f t="shared" si="96"/>
        <v/>
      </c>
      <c r="KG46" s="73" t="str">
        <f t="shared" si="96"/>
        <v/>
      </c>
      <c r="KH46" s="73" t="str">
        <f t="shared" si="96"/>
        <v/>
      </c>
      <c r="KI46" s="73" t="str">
        <f t="shared" si="96"/>
        <v/>
      </c>
      <c r="KJ46" s="73" t="str">
        <f t="shared" si="96"/>
        <v/>
      </c>
      <c r="KK46" s="73" t="str">
        <f t="shared" si="96"/>
        <v/>
      </c>
      <c r="KL46" s="73" t="str">
        <f t="shared" si="96"/>
        <v/>
      </c>
      <c r="KM46" s="73" t="str">
        <f t="shared" si="96"/>
        <v/>
      </c>
      <c r="KN46" s="73" t="str">
        <f t="shared" si="96"/>
        <v/>
      </c>
      <c r="KO46" s="73" t="str">
        <f t="shared" si="96"/>
        <v/>
      </c>
      <c r="KP46" s="73" t="str">
        <f t="shared" si="96"/>
        <v/>
      </c>
      <c r="KQ46" s="73" t="str">
        <f t="shared" si="96"/>
        <v/>
      </c>
      <c r="KR46" s="73" t="str">
        <f t="shared" si="96"/>
        <v/>
      </c>
      <c r="KS46" s="73" t="str">
        <f t="shared" si="96"/>
        <v/>
      </c>
      <c r="KT46" s="73" t="str">
        <f t="shared" si="96"/>
        <v/>
      </c>
      <c r="KU46" s="73" t="str">
        <f t="shared" si="96"/>
        <v/>
      </c>
      <c r="KV46" s="73" t="str">
        <f t="shared" si="96"/>
        <v/>
      </c>
      <c r="KW46" s="73" t="str">
        <f t="shared" si="96"/>
        <v/>
      </c>
      <c r="KX46" s="73" t="str">
        <f t="shared" si="96"/>
        <v/>
      </c>
      <c r="KY46" s="73" t="str">
        <f t="shared" si="96"/>
        <v/>
      </c>
      <c r="KZ46" s="73" t="str">
        <f t="shared" si="96"/>
        <v/>
      </c>
      <c r="LA46" s="73" t="str">
        <f t="shared" si="96"/>
        <v/>
      </c>
      <c r="LB46" s="73" t="str">
        <f t="shared" si="96"/>
        <v/>
      </c>
      <c r="LC46" s="73" t="str">
        <f t="shared" si="96"/>
        <v/>
      </c>
      <c r="LD46" s="73" t="str">
        <f t="shared" si="96"/>
        <v/>
      </c>
      <c r="LE46" s="73" t="str">
        <f t="shared" si="96"/>
        <v/>
      </c>
      <c r="LF46" s="73" t="str">
        <f t="shared" si="96"/>
        <v/>
      </c>
      <c r="LG46" s="73" t="str">
        <f t="shared" si="96"/>
        <v/>
      </c>
      <c r="LH46" s="73" t="str">
        <f t="shared" si="96"/>
        <v/>
      </c>
      <c r="LI46" s="73" t="str">
        <f t="shared" si="96"/>
        <v/>
      </c>
      <c r="LJ46" s="73" t="str">
        <f t="shared" si="96"/>
        <v/>
      </c>
      <c r="LK46" s="73" t="str">
        <f t="shared" si="96"/>
        <v/>
      </c>
      <c r="LL46" s="73" t="str">
        <f t="shared" si="96"/>
        <v/>
      </c>
      <c r="LM46" s="73" t="str">
        <f t="shared" si="96"/>
        <v/>
      </c>
      <c r="LN46" s="73" t="str">
        <f t="shared" ref="LN46:ND46" si="97">IFERROR((LN32+LN38)/LN30,"")</f>
        <v/>
      </c>
      <c r="LO46" s="73" t="str">
        <f t="shared" si="97"/>
        <v/>
      </c>
      <c r="LP46" s="73" t="str">
        <f t="shared" si="97"/>
        <v/>
      </c>
      <c r="LQ46" s="73" t="str">
        <f t="shared" si="97"/>
        <v/>
      </c>
      <c r="LR46" s="73" t="str">
        <f t="shared" si="97"/>
        <v/>
      </c>
      <c r="LS46" s="73" t="str">
        <f t="shared" si="97"/>
        <v/>
      </c>
      <c r="LT46" s="73" t="str">
        <f t="shared" si="97"/>
        <v/>
      </c>
      <c r="LU46" s="73" t="str">
        <f t="shared" si="97"/>
        <v/>
      </c>
      <c r="LV46" s="73" t="str">
        <f t="shared" si="97"/>
        <v/>
      </c>
      <c r="LW46" s="73" t="str">
        <f t="shared" si="97"/>
        <v/>
      </c>
      <c r="LX46" s="73" t="str">
        <f t="shared" si="97"/>
        <v/>
      </c>
      <c r="LY46" s="73" t="str">
        <f t="shared" si="97"/>
        <v/>
      </c>
      <c r="LZ46" s="73" t="str">
        <f t="shared" si="97"/>
        <v/>
      </c>
      <c r="MA46" s="73" t="str">
        <f t="shared" si="97"/>
        <v/>
      </c>
      <c r="MB46" s="73" t="str">
        <f t="shared" si="97"/>
        <v/>
      </c>
      <c r="MC46" s="73" t="str">
        <f t="shared" si="97"/>
        <v/>
      </c>
      <c r="MD46" s="73" t="str">
        <f t="shared" si="97"/>
        <v/>
      </c>
      <c r="ME46" s="73" t="str">
        <f t="shared" si="97"/>
        <v/>
      </c>
      <c r="MF46" s="73" t="str">
        <f t="shared" si="97"/>
        <v/>
      </c>
      <c r="MG46" s="73" t="str">
        <f t="shared" si="97"/>
        <v/>
      </c>
      <c r="MH46" s="73" t="str">
        <f t="shared" si="97"/>
        <v/>
      </c>
      <c r="MI46" s="73" t="str">
        <f t="shared" si="97"/>
        <v/>
      </c>
      <c r="MJ46" s="73" t="str">
        <f t="shared" si="97"/>
        <v/>
      </c>
      <c r="MK46" s="73" t="str">
        <f t="shared" si="97"/>
        <v/>
      </c>
      <c r="ML46" s="73" t="str">
        <f t="shared" si="97"/>
        <v/>
      </c>
      <c r="MM46" s="73" t="str">
        <f t="shared" si="97"/>
        <v/>
      </c>
      <c r="MN46" s="73" t="str">
        <f t="shared" si="97"/>
        <v/>
      </c>
      <c r="MO46" s="73" t="str">
        <f t="shared" si="97"/>
        <v/>
      </c>
      <c r="MP46" s="73" t="str">
        <f t="shared" si="97"/>
        <v/>
      </c>
      <c r="MQ46" s="73" t="str">
        <f t="shared" si="97"/>
        <v/>
      </c>
      <c r="MR46" s="73" t="str">
        <f t="shared" si="97"/>
        <v/>
      </c>
      <c r="MS46" s="73" t="str">
        <f t="shared" si="97"/>
        <v/>
      </c>
      <c r="MT46" s="73" t="str">
        <f t="shared" si="97"/>
        <v/>
      </c>
      <c r="MU46" s="73" t="str">
        <f t="shared" si="97"/>
        <v/>
      </c>
      <c r="MV46" s="73" t="str">
        <f t="shared" si="97"/>
        <v/>
      </c>
      <c r="MW46" s="73" t="str">
        <f t="shared" si="97"/>
        <v/>
      </c>
      <c r="MX46" s="73" t="str">
        <f t="shared" si="97"/>
        <v/>
      </c>
      <c r="MY46" s="73" t="str">
        <f t="shared" si="97"/>
        <v/>
      </c>
      <c r="MZ46" s="73" t="str">
        <f t="shared" si="97"/>
        <v/>
      </c>
      <c r="NA46" s="73" t="str">
        <f t="shared" si="97"/>
        <v/>
      </c>
      <c r="NB46" s="73" t="str">
        <f t="shared" si="97"/>
        <v/>
      </c>
      <c r="NC46" s="73" t="str">
        <f t="shared" si="97"/>
        <v/>
      </c>
      <c r="ND46" s="73" t="str">
        <f t="shared" si="97"/>
        <v/>
      </c>
    </row>
    <row r="47" spans="1:368" x14ac:dyDescent="0.35">
      <c r="A47" s="72" t="s">
        <v>13</v>
      </c>
      <c r="D47" s="73"/>
      <c r="E47" s="73" t="str">
        <f>IFERROR(E32/E25,"")</f>
        <v/>
      </c>
      <c r="F47" s="73" t="str">
        <f t="shared" ref="F47:BQ47" si="98">IFERROR(F32/F25,"")</f>
        <v/>
      </c>
      <c r="G47" s="73" t="str">
        <f t="shared" si="98"/>
        <v/>
      </c>
      <c r="H47" s="73" t="str">
        <f t="shared" si="98"/>
        <v/>
      </c>
      <c r="I47" s="73" t="str">
        <f t="shared" si="98"/>
        <v/>
      </c>
      <c r="J47" s="73" t="str">
        <f t="shared" si="98"/>
        <v/>
      </c>
      <c r="K47" s="73" t="str">
        <f t="shared" si="98"/>
        <v/>
      </c>
      <c r="L47" s="73" t="str">
        <f t="shared" si="98"/>
        <v/>
      </c>
      <c r="M47" s="73" t="str">
        <f t="shared" si="98"/>
        <v/>
      </c>
      <c r="N47" s="73" t="str">
        <f t="shared" si="98"/>
        <v/>
      </c>
      <c r="O47" s="73" t="str">
        <f t="shared" si="98"/>
        <v/>
      </c>
      <c r="P47" s="73" t="str">
        <f t="shared" si="98"/>
        <v/>
      </c>
      <c r="Q47" s="73" t="str">
        <f t="shared" si="98"/>
        <v/>
      </c>
      <c r="R47" s="73" t="str">
        <f t="shared" si="98"/>
        <v/>
      </c>
      <c r="S47" s="73" t="str">
        <f t="shared" si="98"/>
        <v/>
      </c>
      <c r="T47" s="73" t="str">
        <f t="shared" si="98"/>
        <v/>
      </c>
      <c r="U47" s="73" t="str">
        <f t="shared" si="98"/>
        <v/>
      </c>
      <c r="V47" s="73" t="str">
        <f t="shared" si="98"/>
        <v/>
      </c>
      <c r="W47" s="73" t="str">
        <f t="shared" si="98"/>
        <v/>
      </c>
      <c r="X47" s="73" t="str">
        <f t="shared" si="98"/>
        <v/>
      </c>
      <c r="Y47" s="73" t="str">
        <f t="shared" si="98"/>
        <v/>
      </c>
      <c r="Z47" s="73" t="str">
        <f t="shared" si="98"/>
        <v/>
      </c>
      <c r="AA47" s="73" t="str">
        <f t="shared" si="98"/>
        <v/>
      </c>
      <c r="AB47" s="73" t="str">
        <f t="shared" si="98"/>
        <v/>
      </c>
      <c r="AC47" s="73" t="str">
        <f t="shared" si="98"/>
        <v/>
      </c>
      <c r="AD47" s="73" t="str">
        <f t="shared" si="98"/>
        <v/>
      </c>
      <c r="AE47" s="73" t="str">
        <f t="shared" si="98"/>
        <v/>
      </c>
      <c r="AF47" s="73" t="str">
        <f t="shared" si="98"/>
        <v/>
      </c>
      <c r="AG47" s="73" t="str">
        <f t="shared" si="98"/>
        <v/>
      </c>
      <c r="AH47" s="73" t="str">
        <f t="shared" si="98"/>
        <v/>
      </c>
      <c r="AI47" s="73" t="str">
        <f t="shared" si="98"/>
        <v/>
      </c>
      <c r="AJ47" s="73" t="str">
        <f t="shared" si="98"/>
        <v/>
      </c>
      <c r="AK47" s="73" t="str">
        <f t="shared" si="98"/>
        <v/>
      </c>
      <c r="AL47" s="73" t="str">
        <f t="shared" si="98"/>
        <v/>
      </c>
      <c r="AM47" s="73" t="str">
        <f t="shared" si="98"/>
        <v/>
      </c>
      <c r="AN47" s="73" t="str">
        <f t="shared" si="98"/>
        <v/>
      </c>
      <c r="AO47" s="73" t="str">
        <f t="shared" si="98"/>
        <v/>
      </c>
      <c r="AP47" s="73" t="str">
        <f t="shared" si="98"/>
        <v/>
      </c>
      <c r="AQ47" s="73" t="str">
        <f t="shared" si="98"/>
        <v/>
      </c>
      <c r="AR47" s="73" t="str">
        <f t="shared" si="98"/>
        <v/>
      </c>
      <c r="AS47" s="73" t="str">
        <f t="shared" si="98"/>
        <v/>
      </c>
      <c r="AT47" s="73" t="str">
        <f t="shared" si="98"/>
        <v/>
      </c>
      <c r="AU47" s="73" t="str">
        <f t="shared" si="98"/>
        <v/>
      </c>
      <c r="AV47" s="73" t="str">
        <f t="shared" si="98"/>
        <v/>
      </c>
      <c r="AW47" s="73" t="str">
        <f t="shared" si="98"/>
        <v/>
      </c>
      <c r="AX47" s="73" t="str">
        <f t="shared" si="98"/>
        <v/>
      </c>
      <c r="AY47" s="73" t="str">
        <f t="shared" si="98"/>
        <v/>
      </c>
      <c r="AZ47" s="73" t="str">
        <f t="shared" si="98"/>
        <v/>
      </c>
      <c r="BA47" s="73" t="str">
        <f t="shared" si="98"/>
        <v/>
      </c>
      <c r="BB47" s="73" t="str">
        <f t="shared" si="98"/>
        <v/>
      </c>
      <c r="BC47" s="73" t="str">
        <f t="shared" si="98"/>
        <v/>
      </c>
      <c r="BD47" s="73" t="str">
        <f t="shared" si="98"/>
        <v/>
      </c>
      <c r="BE47" s="73" t="str">
        <f t="shared" si="98"/>
        <v/>
      </c>
      <c r="BF47" s="73" t="str">
        <f t="shared" si="98"/>
        <v/>
      </c>
      <c r="BG47" s="73" t="str">
        <f t="shared" si="98"/>
        <v/>
      </c>
      <c r="BH47" s="73" t="str">
        <f t="shared" si="98"/>
        <v/>
      </c>
      <c r="BI47" s="73" t="str">
        <f t="shared" si="98"/>
        <v/>
      </c>
      <c r="BJ47" s="73" t="str">
        <f t="shared" si="98"/>
        <v/>
      </c>
      <c r="BK47" s="73" t="str">
        <f t="shared" si="98"/>
        <v/>
      </c>
      <c r="BL47" s="73" t="str">
        <f t="shared" si="98"/>
        <v/>
      </c>
      <c r="BM47" s="73" t="str">
        <f t="shared" si="98"/>
        <v/>
      </c>
      <c r="BN47" s="73" t="str">
        <f t="shared" si="98"/>
        <v/>
      </c>
      <c r="BO47" s="73" t="str">
        <f t="shared" si="98"/>
        <v/>
      </c>
      <c r="BP47" s="73" t="str">
        <f t="shared" si="98"/>
        <v/>
      </c>
      <c r="BQ47" s="73" t="str">
        <f t="shared" si="98"/>
        <v/>
      </c>
      <c r="BR47" s="73" t="str">
        <f t="shared" ref="BR47:EC47" si="99">IFERROR(BR32/BR25,"")</f>
        <v/>
      </c>
      <c r="BS47" s="73" t="str">
        <f t="shared" si="99"/>
        <v/>
      </c>
      <c r="BT47" s="73" t="str">
        <f t="shared" si="99"/>
        <v/>
      </c>
      <c r="BU47" s="73" t="str">
        <f t="shared" si="99"/>
        <v/>
      </c>
      <c r="BV47" s="73" t="str">
        <f t="shared" si="99"/>
        <v/>
      </c>
      <c r="BW47" s="73" t="str">
        <f t="shared" si="99"/>
        <v/>
      </c>
      <c r="BX47" s="73" t="str">
        <f t="shared" si="99"/>
        <v/>
      </c>
      <c r="BY47" s="73" t="str">
        <f t="shared" si="99"/>
        <v/>
      </c>
      <c r="BZ47" s="73" t="str">
        <f t="shared" si="99"/>
        <v/>
      </c>
      <c r="CA47" s="73" t="str">
        <f t="shared" si="99"/>
        <v/>
      </c>
      <c r="CB47" s="73" t="str">
        <f t="shared" si="99"/>
        <v/>
      </c>
      <c r="CC47" s="73" t="str">
        <f t="shared" si="99"/>
        <v/>
      </c>
      <c r="CD47" s="73" t="str">
        <f t="shared" si="99"/>
        <v/>
      </c>
      <c r="CE47" s="73" t="str">
        <f t="shared" si="99"/>
        <v/>
      </c>
      <c r="CF47" s="73" t="str">
        <f t="shared" si="99"/>
        <v/>
      </c>
      <c r="CG47" s="73" t="str">
        <f t="shared" si="99"/>
        <v/>
      </c>
      <c r="CH47" s="73" t="str">
        <f t="shared" si="99"/>
        <v/>
      </c>
      <c r="CI47" s="73" t="str">
        <f t="shared" si="99"/>
        <v/>
      </c>
      <c r="CJ47" s="73" t="str">
        <f t="shared" si="99"/>
        <v/>
      </c>
      <c r="CK47" s="73" t="str">
        <f t="shared" si="99"/>
        <v/>
      </c>
      <c r="CL47" s="73" t="str">
        <f t="shared" si="99"/>
        <v/>
      </c>
      <c r="CM47" s="73" t="str">
        <f t="shared" si="99"/>
        <v/>
      </c>
      <c r="CN47" s="73" t="str">
        <f t="shared" si="99"/>
        <v/>
      </c>
      <c r="CO47" s="73" t="str">
        <f t="shared" si="99"/>
        <v/>
      </c>
      <c r="CP47" s="73" t="str">
        <f t="shared" si="99"/>
        <v/>
      </c>
      <c r="CQ47" s="73" t="str">
        <f t="shared" si="99"/>
        <v/>
      </c>
      <c r="CR47" s="73" t="str">
        <f t="shared" si="99"/>
        <v/>
      </c>
      <c r="CS47" s="73" t="str">
        <f t="shared" si="99"/>
        <v/>
      </c>
      <c r="CT47" s="73" t="str">
        <f t="shared" si="99"/>
        <v/>
      </c>
      <c r="CU47" s="73" t="str">
        <f t="shared" si="99"/>
        <v/>
      </c>
      <c r="CV47" s="73" t="str">
        <f t="shared" si="99"/>
        <v/>
      </c>
      <c r="CW47" s="73" t="str">
        <f t="shared" si="99"/>
        <v/>
      </c>
      <c r="CX47" s="73" t="str">
        <f t="shared" si="99"/>
        <v/>
      </c>
      <c r="CY47" s="73" t="str">
        <f t="shared" si="99"/>
        <v/>
      </c>
      <c r="CZ47" s="73" t="str">
        <f t="shared" si="99"/>
        <v/>
      </c>
      <c r="DA47" s="73" t="str">
        <f t="shared" si="99"/>
        <v/>
      </c>
      <c r="DB47" s="73" t="str">
        <f t="shared" si="99"/>
        <v/>
      </c>
      <c r="DC47" s="73" t="str">
        <f t="shared" si="99"/>
        <v/>
      </c>
      <c r="DD47" s="73" t="str">
        <f t="shared" si="99"/>
        <v/>
      </c>
      <c r="DE47" s="73" t="str">
        <f t="shared" si="99"/>
        <v/>
      </c>
      <c r="DF47" s="73" t="str">
        <f t="shared" si="99"/>
        <v/>
      </c>
      <c r="DG47" s="73" t="str">
        <f t="shared" si="99"/>
        <v/>
      </c>
      <c r="DH47" s="73" t="str">
        <f t="shared" si="99"/>
        <v/>
      </c>
      <c r="DI47" s="73" t="str">
        <f t="shared" si="99"/>
        <v/>
      </c>
      <c r="DJ47" s="73" t="str">
        <f t="shared" si="99"/>
        <v/>
      </c>
      <c r="DK47" s="73" t="str">
        <f t="shared" si="99"/>
        <v/>
      </c>
      <c r="DL47" s="73" t="str">
        <f t="shared" si="99"/>
        <v/>
      </c>
      <c r="DM47" s="73" t="str">
        <f t="shared" si="99"/>
        <v/>
      </c>
      <c r="DN47" s="73" t="str">
        <f t="shared" si="99"/>
        <v/>
      </c>
      <c r="DO47" s="73" t="str">
        <f t="shared" si="99"/>
        <v/>
      </c>
      <c r="DP47" s="73" t="str">
        <f t="shared" si="99"/>
        <v/>
      </c>
      <c r="DQ47" s="73" t="str">
        <f t="shared" si="99"/>
        <v/>
      </c>
      <c r="DR47" s="73" t="str">
        <f t="shared" si="99"/>
        <v/>
      </c>
      <c r="DS47" s="73" t="str">
        <f t="shared" si="99"/>
        <v/>
      </c>
      <c r="DT47" s="73" t="str">
        <f t="shared" si="99"/>
        <v/>
      </c>
      <c r="DU47" s="73" t="str">
        <f t="shared" si="99"/>
        <v/>
      </c>
      <c r="DV47" s="73" t="str">
        <f t="shared" si="99"/>
        <v/>
      </c>
      <c r="DW47" s="73" t="str">
        <f t="shared" si="99"/>
        <v/>
      </c>
      <c r="DX47" s="73" t="str">
        <f t="shared" si="99"/>
        <v/>
      </c>
      <c r="DY47" s="73" t="str">
        <f t="shared" si="99"/>
        <v/>
      </c>
      <c r="DZ47" s="73" t="str">
        <f t="shared" si="99"/>
        <v/>
      </c>
      <c r="EA47" s="73" t="str">
        <f t="shared" si="99"/>
        <v/>
      </c>
      <c r="EB47" s="73" t="str">
        <f t="shared" si="99"/>
        <v/>
      </c>
      <c r="EC47" s="73" t="str">
        <f t="shared" si="99"/>
        <v/>
      </c>
      <c r="ED47" s="73" t="str">
        <f t="shared" ref="ED47:GO47" si="100">IFERROR(ED32/ED25,"")</f>
        <v/>
      </c>
      <c r="EE47" s="73" t="str">
        <f t="shared" si="100"/>
        <v/>
      </c>
      <c r="EF47" s="73" t="str">
        <f t="shared" si="100"/>
        <v/>
      </c>
      <c r="EG47" s="73" t="str">
        <f t="shared" si="100"/>
        <v/>
      </c>
      <c r="EH47" s="73" t="str">
        <f t="shared" si="100"/>
        <v/>
      </c>
      <c r="EI47" s="73" t="str">
        <f t="shared" si="100"/>
        <v/>
      </c>
      <c r="EJ47" s="73" t="str">
        <f t="shared" si="100"/>
        <v/>
      </c>
      <c r="EK47" s="73" t="str">
        <f t="shared" si="100"/>
        <v/>
      </c>
      <c r="EL47" s="73" t="str">
        <f t="shared" si="100"/>
        <v/>
      </c>
      <c r="EM47" s="73" t="str">
        <f t="shared" si="100"/>
        <v/>
      </c>
      <c r="EN47" s="73" t="str">
        <f t="shared" si="100"/>
        <v/>
      </c>
      <c r="EO47" s="73" t="str">
        <f t="shared" si="100"/>
        <v/>
      </c>
      <c r="EP47" s="73" t="str">
        <f t="shared" si="100"/>
        <v/>
      </c>
      <c r="EQ47" s="73" t="str">
        <f t="shared" si="100"/>
        <v/>
      </c>
      <c r="ER47" s="73" t="str">
        <f t="shared" si="100"/>
        <v/>
      </c>
      <c r="ES47" s="73" t="str">
        <f t="shared" si="100"/>
        <v/>
      </c>
      <c r="ET47" s="73" t="str">
        <f t="shared" si="100"/>
        <v/>
      </c>
      <c r="EU47" s="73" t="str">
        <f t="shared" si="100"/>
        <v/>
      </c>
      <c r="EV47" s="73" t="str">
        <f t="shared" si="100"/>
        <v/>
      </c>
      <c r="EW47" s="73" t="str">
        <f t="shared" si="100"/>
        <v/>
      </c>
      <c r="EX47" s="73" t="str">
        <f t="shared" si="100"/>
        <v/>
      </c>
      <c r="EY47" s="73" t="str">
        <f t="shared" si="100"/>
        <v/>
      </c>
      <c r="EZ47" s="73" t="str">
        <f t="shared" si="100"/>
        <v/>
      </c>
      <c r="FA47" s="73" t="str">
        <f t="shared" si="100"/>
        <v/>
      </c>
      <c r="FB47" s="73" t="str">
        <f t="shared" si="100"/>
        <v/>
      </c>
      <c r="FC47" s="73" t="str">
        <f t="shared" si="100"/>
        <v/>
      </c>
      <c r="FD47" s="73" t="str">
        <f t="shared" si="100"/>
        <v/>
      </c>
      <c r="FE47" s="73" t="str">
        <f t="shared" si="100"/>
        <v/>
      </c>
      <c r="FF47" s="73" t="str">
        <f t="shared" si="100"/>
        <v/>
      </c>
      <c r="FG47" s="73" t="str">
        <f t="shared" si="100"/>
        <v/>
      </c>
      <c r="FH47" s="73" t="str">
        <f t="shared" si="100"/>
        <v/>
      </c>
      <c r="FI47" s="73" t="str">
        <f t="shared" si="100"/>
        <v/>
      </c>
      <c r="FJ47" s="73" t="str">
        <f t="shared" si="100"/>
        <v/>
      </c>
      <c r="FK47" s="73" t="str">
        <f t="shared" si="100"/>
        <v/>
      </c>
      <c r="FL47" s="73" t="str">
        <f t="shared" si="100"/>
        <v/>
      </c>
      <c r="FM47" s="73" t="str">
        <f t="shared" si="100"/>
        <v/>
      </c>
      <c r="FN47" s="73" t="str">
        <f t="shared" si="100"/>
        <v/>
      </c>
      <c r="FO47" s="73" t="str">
        <f t="shared" si="100"/>
        <v/>
      </c>
      <c r="FP47" s="73" t="str">
        <f t="shared" si="100"/>
        <v/>
      </c>
      <c r="FQ47" s="73" t="str">
        <f t="shared" si="100"/>
        <v/>
      </c>
      <c r="FR47" s="73" t="str">
        <f t="shared" si="100"/>
        <v/>
      </c>
      <c r="FS47" s="73" t="str">
        <f t="shared" si="100"/>
        <v/>
      </c>
      <c r="FT47" s="73" t="str">
        <f t="shared" si="100"/>
        <v/>
      </c>
      <c r="FU47" s="73" t="str">
        <f t="shared" si="100"/>
        <v/>
      </c>
      <c r="FV47" s="73" t="str">
        <f t="shared" si="100"/>
        <v/>
      </c>
      <c r="FW47" s="73" t="str">
        <f t="shared" si="100"/>
        <v/>
      </c>
      <c r="FX47" s="73" t="str">
        <f t="shared" si="100"/>
        <v/>
      </c>
      <c r="FY47" s="73" t="str">
        <f t="shared" si="100"/>
        <v/>
      </c>
      <c r="FZ47" s="73" t="str">
        <f t="shared" si="100"/>
        <v/>
      </c>
      <c r="GA47" s="73" t="str">
        <f t="shared" si="100"/>
        <v/>
      </c>
      <c r="GB47" s="73" t="str">
        <f t="shared" si="100"/>
        <v/>
      </c>
      <c r="GC47" s="73" t="str">
        <f t="shared" si="100"/>
        <v/>
      </c>
      <c r="GD47" s="73" t="str">
        <f t="shared" si="100"/>
        <v/>
      </c>
      <c r="GE47" s="73" t="str">
        <f t="shared" si="100"/>
        <v/>
      </c>
      <c r="GF47" s="73" t="str">
        <f t="shared" si="100"/>
        <v/>
      </c>
      <c r="GG47" s="73" t="str">
        <f t="shared" si="100"/>
        <v/>
      </c>
      <c r="GH47" s="73" t="str">
        <f t="shared" si="100"/>
        <v/>
      </c>
      <c r="GI47" s="73" t="str">
        <f t="shared" si="100"/>
        <v/>
      </c>
      <c r="GJ47" s="73" t="str">
        <f t="shared" si="100"/>
        <v/>
      </c>
      <c r="GK47" s="73" t="str">
        <f t="shared" si="100"/>
        <v/>
      </c>
      <c r="GL47" s="73" t="str">
        <f t="shared" si="100"/>
        <v/>
      </c>
      <c r="GM47" s="73" t="str">
        <f t="shared" si="100"/>
        <v/>
      </c>
      <c r="GN47" s="73" t="str">
        <f t="shared" si="100"/>
        <v/>
      </c>
      <c r="GO47" s="73" t="str">
        <f t="shared" si="100"/>
        <v/>
      </c>
      <c r="GP47" s="73" t="str">
        <f t="shared" ref="GP47:JA47" si="101">IFERROR(GP32/GP25,"")</f>
        <v/>
      </c>
      <c r="GQ47" s="73" t="str">
        <f t="shared" si="101"/>
        <v/>
      </c>
      <c r="GR47" s="73" t="str">
        <f t="shared" si="101"/>
        <v/>
      </c>
      <c r="GS47" s="73" t="str">
        <f t="shared" si="101"/>
        <v/>
      </c>
      <c r="GT47" s="73" t="str">
        <f t="shared" si="101"/>
        <v/>
      </c>
      <c r="GU47" s="73" t="str">
        <f t="shared" si="101"/>
        <v/>
      </c>
      <c r="GV47" s="73" t="str">
        <f t="shared" si="101"/>
        <v/>
      </c>
      <c r="GW47" s="73" t="str">
        <f t="shared" si="101"/>
        <v/>
      </c>
      <c r="GX47" s="73" t="str">
        <f t="shared" si="101"/>
        <v/>
      </c>
      <c r="GY47" s="73" t="str">
        <f t="shared" si="101"/>
        <v/>
      </c>
      <c r="GZ47" s="73" t="str">
        <f t="shared" si="101"/>
        <v/>
      </c>
      <c r="HA47" s="73" t="str">
        <f t="shared" si="101"/>
        <v/>
      </c>
      <c r="HB47" s="73" t="str">
        <f t="shared" si="101"/>
        <v/>
      </c>
      <c r="HC47" s="73" t="str">
        <f t="shared" si="101"/>
        <v/>
      </c>
      <c r="HD47" s="73" t="str">
        <f t="shared" si="101"/>
        <v/>
      </c>
      <c r="HE47" s="73" t="str">
        <f t="shared" si="101"/>
        <v/>
      </c>
      <c r="HF47" s="73" t="str">
        <f t="shared" si="101"/>
        <v/>
      </c>
      <c r="HG47" s="73" t="str">
        <f t="shared" si="101"/>
        <v/>
      </c>
      <c r="HH47" s="73" t="str">
        <f t="shared" si="101"/>
        <v/>
      </c>
      <c r="HI47" s="73" t="str">
        <f t="shared" si="101"/>
        <v/>
      </c>
      <c r="HJ47" s="73" t="str">
        <f t="shared" si="101"/>
        <v/>
      </c>
      <c r="HK47" s="73" t="str">
        <f t="shared" si="101"/>
        <v/>
      </c>
      <c r="HL47" s="73" t="str">
        <f t="shared" si="101"/>
        <v/>
      </c>
      <c r="HM47" s="73" t="str">
        <f t="shared" si="101"/>
        <v/>
      </c>
      <c r="HN47" s="73" t="str">
        <f t="shared" si="101"/>
        <v/>
      </c>
      <c r="HO47" s="73" t="str">
        <f t="shared" si="101"/>
        <v/>
      </c>
      <c r="HP47" s="73" t="str">
        <f t="shared" si="101"/>
        <v/>
      </c>
      <c r="HQ47" s="73" t="str">
        <f t="shared" si="101"/>
        <v/>
      </c>
      <c r="HR47" s="73" t="str">
        <f t="shared" si="101"/>
        <v/>
      </c>
      <c r="HS47" s="73" t="str">
        <f t="shared" si="101"/>
        <v/>
      </c>
      <c r="HT47" s="73" t="str">
        <f t="shared" si="101"/>
        <v/>
      </c>
      <c r="HU47" s="73" t="str">
        <f t="shared" si="101"/>
        <v/>
      </c>
      <c r="HV47" s="73" t="str">
        <f t="shared" si="101"/>
        <v/>
      </c>
      <c r="HW47" s="73" t="str">
        <f t="shared" si="101"/>
        <v/>
      </c>
      <c r="HX47" s="73" t="str">
        <f t="shared" si="101"/>
        <v/>
      </c>
      <c r="HY47" s="73" t="str">
        <f t="shared" si="101"/>
        <v/>
      </c>
      <c r="HZ47" s="73" t="str">
        <f t="shared" si="101"/>
        <v/>
      </c>
      <c r="IA47" s="73" t="str">
        <f t="shared" si="101"/>
        <v/>
      </c>
      <c r="IB47" s="73" t="str">
        <f t="shared" si="101"/>
        <v/>
      </c>
      <c r="IC47" s="73" t="str">
        <f t="shared" si="101"/>
        <v/>
      </c>
      <c r="ID47" s="73" t="str">
        <f t="shared" si="101"/>
        <v/>
      </c>
      <c r="IE47" s="73" t="str">
        <f t="shared" si="101"/>
        <v/>
      </c>
      <c r="IF47" s="73" t="str">
        <f t="shared" si="101"/>
        <v/>
      </c>
      <c r="IG47" s="73" t="str">
        <f t="shared" si="101"/>
        <v/>
      </c>
      <c r="IH47" s="73" t="str">
        <f t="shared" si="101"/>
        <v/>
      </c>
      <c r="II47" s="73" t="str">
        <f t="shared" si="101"/>
        <v/>
      </c>
      <c r="IJ47" s="73" t="str">
        <f t="shared" si="101"/>
        <v/>
      </c>
      <c r="IK47" s="73" t="str">
        <f t="shared" si="101"/>
        <v/>
      </c>
      <c r="IL47" s="73" t="str">
        <f t="shared" si="101"/>
        <v/>
      </c>
      <c r="IM47" s="73" t="str">
        <f t="shared" si="101"/>
        <v/>
      </c>
      <c r="IN47" s="73" t="str">
        <f t="shared" si="101"/>
        <v/>
      </c>
      <c r="IO47" s="73" t="str">
        <f t="shared" si="101"/>
        <v/>
      </c>
      <c r="IP47" s="73" t="str">
        <f t="shared" si="101"/>
        <v/>
      </c>
      <c r="IQ47" s="73" t="str">
        <f t="shared" si="101"/>
        <v/>
      </c>
      <c r="IR47" s="73" t="str">
        <f t="shared" si="101"/>
        <v/>
      </c>
      <c r="IS47" s="73" t="str">
        <f t="shared" si="101"/>
        <v/>
      </c>
      <c r="IT47" s="73" t="str">
        <f t="shared" si="101"/>
        <v/>
      </c>
      <c r="IU47" s="73" t="str">
        <f t="shared" si="101"/>
        <v/>
      </c>
      <c r="IV47" s="73" t="str">
        <f t="shared" si="101"/>
        <v/>
      </c>
      <c r="IW47" s="73" t="str">
        <f t="shared" si="101"/>
        <v/>
      </c>
      <c r="IX47" s="73" t="str">
        <f t="shared" si="101"/>
        <v/>
      </c>
      <c r="IY47" s="73" t="str">
        <f t="shared" si="101"/>
        <v/>
      </c>
      <c r="IZ47" s="73" t="str">
        <f t="shared" si="101"/>
        <v/>
      </c>
      <c r="JA47" s="73" t="str">
        <f t="shared" si="101"/>
        <v/>
      </c>
      <c r="JB47" s="73" t="str">
        <f t="shared" ref="JB47:LM47" si="102">IFERROR(JB32/JB25,"")</f>
        <v/>
      </c>
      <c r="JC47" s="73" t="str">
        <f t="shared" si="102"/>
        <v/>
      </c>
      <c r="JD47" s="73" t="str">
        <f t="shared" si="102"/>
        <v/>
      </c>
      <c r="JE47" s="73" t="str">
        <f t="shared" si="102"/>
        <v/>
      </c>
      <c r="JF47" s="73" t="str">
        <f t="shared" si="102"/>
        <v/>
      </c>
      <c r="JG47" s="73" t="str">
        <f t="shared" si="102"/>
        <v/>
      </c>
      <c r="JH47" s="73" t="str">
        <f t="shared" si="102"/>
        <v/>
      </c>
      <c r="JI47" s="73" t="str">
        <f t="shared" si="102"/>
        <v/>
      </c>
      <c r="JJ47" s="73" t="str">
        <f t="shared" si="102"/>
        <v/>
      </c>
      <c r="JK47" s="73" t="str">
        <f t="shared" si="102"/>
        <v/>
      </c>
      <c r="JL47" s="73" t="str">
        <f t="shared" si="102"/>
        <v/>
      </c>
      <c r="JM47" s="73" t="str">
        <f t="shared" si="102"/>
        <v/>
      </c>
      <c r="JN47" s="73" t="str">
        <f t="shared" si="102"/>
        <v/>
      </c>
      <c r="JO47" s="73" t="str">
        <f t="shared" si="102"/>
        <v/>
      </c>
      <c r="JP47" s="73" t="str">
        <f t="shared" si="102"/>
        <v/>
      </c>
      <c r="JQ47" s="73" t="str">
        <f t="shared" si="102"/>
        <v/>
      </c>
      <c r="JR47" s="73" t="str">
        <f t="shared" si="102"/>
        <v/>
      </c>
      <c r="JS47" s="73" t="str">
        <f t="shared" si="102"/>
        <v/>
      </c>
      <c r="JT47" s="73" t="str">
        <f t="shared" si="102"/>
        <v/>
      </c>
      <c r="JU47" s="73" t="str">
        <f t="shared" si="102"/>
        <v/>
      </c>
      <c r="JV47" s="73" t="str">
        <f t="shared" si="102"/>
        <v/>
      </c>
      <c r="JW47" s="73" t="str">
        <f t="shared" si="102"/>
        <v/>
      </c>
      <c r="JX47" s="73" t="str">
        <f t="shared" si="102"/>
        <v/>
      </c>
      <c r="JY47" s="73" t="str">
        <f t="shared" si="102"/>
        <v/>
      </c>
      <c r="JZ47" s="73" t="str">
        <f t="shared" si="102"/>
        <v/>
      </c>
      <c r="KA47" s="73" t="str">
        <f t="shared" si="102"/>
        <v/>
      </c>
      <c r="KB47" s="73" t="str">
        <f t="shared" si="102"/>
        <v/>
      </c>
      <c r="KC47" s="73" t="str">
        <f t="shared" si="102"/>
        <v/>
      </c>
      <c r="KD47" s="73" t="str">
        <f t="shared" si="102"/>
        <v/>
      </c>
      <c r="KE47" s="73" t="str">
        <f t="shared" si="102"/>
        <v/>
      </c>
      <c r="KF47" s="73" t="str">
        <f t="shared" si="102"/>
        <v/>
      </c>
      <c r="KG47" s="73" t="str">
        <f t="shared" si="102"/>
        <v/>
      </c>
      <c r="KH47" s="73" t="str">
        <f t="shared" si="102"/>
        <v/>
      </c>
      <c r="KI47" s="73" t="str">
        <f t="shared" si="102"/>
        <v/>
      </c>
      <c r="KJ47" s="73" t="str">
        <f t="shared" si="102"/>
        <v/>
      </c>
      <c r="KK47" s="73" t="str">
        <f t="shared" si="102"/>
        <v/>
      </c>
      <c r="KL47" s="73" t="str">
        <f t="shared" si="102"/>
        <v/>
      </c>
      <c r="KM47" s="73" t="str">
        <f t="shared" si="102"/>
        <v/>
      </c>
      <c r="KN47" s="73" t="str">
        <f t="shared" si="102"/>
        <v/>
      </c>
      <c r="KO47" s="73" t="str">
        <f t="shared" si="102"/>
        <v/>
      </c>
      <c r="KP47" s="73" t="str">
        <f t="shared" si="102"/>
        <v/>
      </c>
      <c r="KQ47" s="73" t="str">
        <f t="shared" si="102"/>
        <v/>
      </c>
      <c r="KR47" s="73" t="str">
        <f t="shared" si="102"/>
        <v/>
      </c>
      <c r="KS47" s="73" t="str">
        <f t="shared" si="102"/>
        <v/>
      </c>
      <c r="KT47" s="73" t="str">
        <f t="shared" si="102"/>
        <v/>
      </c>
      <c r="KU47" s="73" t="str">
        <f t="shared" si="102"/>
        <v/>
      </c>
      <c r="KV47" s="73" t="str">
        <f t="shared" si="102"/>
        <v/>
      </c>
      <c r="KW47" s="73" t="str">
        <f t="shared" si="102"/>
        <v/>
      </c>
      <c r="KX47" s="73" t="str">
        <f t="shared" si="102"/>
        <v/>
      </c>
      <c r="KY47" s="73" t="str">
        <f t="shared" si="102"/>
        <v/>
      </c>
      <c r="KZ47" s="73" t="str">
        <f t="shared" si="102"/>
        <v/>
      </c>
      <c r="LA47" s="73" t="str">
        <f t="shared" si="102"/>
        <v/>
      </c>
      <c r="LB47" s="73" t="str">
        <f t="shared" si="102"/>
        <v/>
      </c>
      <c r="LC47" s="73" t="str">
        <f t="shared" si="102"/>
        <v/>
      </c>
      <c r="LD47" s="73" t="str">
        <f t="shared" si="102"/>
        <v/>
      </c>
      <c r="LE47" s="73" t="str">
        <f t="shared" si="102"/>
        <v/>
      </c>
      <c r="LF47" s="73" t="str">
        <f t="shared" si="102"/>
        <v/>
      </c>
      <c r="LG47" s="73" t="str">
        <f t="shared" si="102"/>
        <v/>
      </c>
      <c r="LH47" s="73" t="str">
        <f t="shared" si="102"/>
        <v/>
      </c>
      <c r="LI47" s="73" t="str">
        <f t="shared" si="102"/>
        <v/>
      </c>
      <c r="LJ47" s="73" t="str">
        <f t="shared" si="102"/>
        <v/>
      </c>
      <c r="LK47" s="73" t="str">
        <f t="shared" si="102"/>
        <v/>
      </c>
      <c r="LL47" s="73" t="str">
        <f t="shared" si="102"/>
        <v/>
      </c>
      <c r="LM47" s="73" t="str">
        <f t="shared" si="102"/>
        <v/>
      </c>
      <c r="LN47" s="73" t="str">
        <f t="shared" ref="LN47:ND47" si="103">IFERROR(LN32/LN25,"")</f>
        <v/>
      </c>
      <c r="LO47" s="73" t="str">
        <f t="shared" si="103"/>
        <v/>
      </c>
      <c r="LP47" s="73" t="str">
        <f t="shared" si="103"/>
        <v/>
      </c>
      <c r="LQ47" s="73" t="str">
        <f t="shared" si="103"/>
        <v/>
      </c>
      <c r="LR47" s="73" t="str">
        <f t="shared" si="103"/>
        <v/>
      </c>
      <c r="LS47" s="73" t="str">
        <f t="shared" si="103"/>
        <v/>
      </c>
      <c r="LT47" s="73" t="str">
        <f t="shared" si="103"/>
        <v/>
      </c>
      <c r="LU47" s="73" t="str">
        <f t="shared" si="103"/>
        <v/>
      </c>
      <c r="LV47" s="73" t="str">
        <f t="shared" si="103"/>
        <v/>
      </c>
      <c r="LW47" s="73" t="str">
        <f t="shared" si="103"/>
        <v/>
      </c>
      <c r="LX47" s="73" t="str">
        <f t="shared" si="103"/>
        <v/>
      </c>
      <c r="LY47" s="73" t="str">
        <f t="shared" si="103"/>
        <v/>
      </c>
      <c r="LZ47" s="73" t="str">
        <f t="shared" si="103"/>
        <v/>
      </c>
      <c r="MA47" s="73" t="str">
        <f t="shared" si="103"/>
        <v/>
      </c>
      <c r="MB47" s="73" t="str">
        <f t="shared" si="103"/>
        <v/>
      </c>
      <c r="MC47" s="73" t="str">
        <f t="shared" si="103"/>
        <v/>
      </c>
      <c r="MD47" s="73" t="str">
        <f t="shared" si="103"/>
        <v/>
      </c>
      <c r="ME47" s="73" t="str">
        <f t="shared" si="103"/>
        <v/>
      </c>
      <c r="MF47" s="73" t="str">
        <f t="shared" si="103"/>
        <v/>
      </c>
      <c r="MG47" s="73" t="str">
        <f t="shared" si="103"/>
        <v/>
      </c>
      <c r="MH47" s="73" t="str">
        <f t="shared" si="103"/>
        <v/>
      </c>
      <c r="MI47" s="73" t="str">
        <f t="shared" si="103"/>
        <v/>
      </c>
      <c r="MJ47" s="73" t="str">
        <f t="shared" si="103"/>
        <v/>
      </c>
      <c r="MK47" s="73" t="str">
        <f t="shared" si="103"/>
        <v/>
      </c>
      <c r="ML47" s="73" t="str">
        <f t="shared" si="103"/>
        <v/>
      </c>
      <c r="MM47" s="73" t="str">
        <f t="shared" si="103"/>
        <v/>
      </c>
      <c r="MN47" s="73" t="str">
        <f t="shared" si="103"/>
        <v/>
      </c>
      <c r="MO47" s="73" t="str">
        <f t="shared" si="103"/>
        <v/>
      </c>
      <c r="MP47" s="73" t="str">
        <f t="shared" si="103"/>
        <v/>
      </c>
      <c r="MQ47" s="73" t="str">
        <f t="shared" si="103"/>
        <v/>
      </c>
      <c r="MR47" s="73" t="str">
        <f t="shared" si="103"/>
        <v/>
      </c>
      <c r="MS47" s="73" t="str">
        <f t="shared" si="103"/>
        <v/>
      </c>
      <c r="MT47" s="73" t="str">
        <f t="shared" si="103"/>
        <v/>
      </c>
      <c r="MU47" s="73" t="str">
        <f t="shared" si="103"/>
        <v/>
      </c>
      <c r="MV47" s="73" t="str">
        <f t="shared" si="103"/>
        <v/>
      </c>
      <c r="MW47" s="73" t="str">
        <f t="shared" si="103"/>
        <v/>
      </c>
      <c r="MX47" s="73" t="str">
        <f t="shared" si="103"/>
        <v/>
      </c>
      <c r="MY47" s="73" t="str">
        <f t="shared" si="103"/>
        <v/>
      </c>
      <c r="MZ47" s="73" t="str">
        <f t="shared" si="103"/>
        <v/>
      </c>
      <c r="NA47" s="73" t="str">
        <f t="shared" si="103"/>
        <v/>
      </c>
      <c r="NB47" s="73" t="str">
        <f t="shared" si="103"/>
        <v/>
      </c>
      <c r="NC47" s="73" t="str">
        <f t="shared" si="103"/>
        <v/>
      </c>
      <c r="ND47" s="73" t="str">
        <f t="shared" si="103"/>
        <v/>
      </c>
    </row>
    <row r="48" spans="1:368" x14ac:dyDescent="0.35">
      <c r="A48" s="72" t="s">
        <v>12</v>
      </c>
      <c r="D48" s="73"/>
      <c r="E48" s="73" t="str">
        <f>IFERROR((E32+E33)/E25,"")</f>
        <v/>
      </c>
      <c r="F48" s="73" t="str">
        <f t="shared" ref="F48:BQ48" si="104">IFERROR((F32+F33)/F25,"")</f>
        <v/>
      </c>
      <c r="G48" s="73" t="str">
        <f t="shared" si="104"/>
        <v/>
      </c>
      <c r="H48" s="73" t="str">
        <f t="shared" si="104"/>
        <v/>
      </c>
      <c r="I48" s="73" t="str">
        <f t="shared" si="104"/>
        <v/>
      </c>
      <c r="J48" s="73" t="str">
        <f t="shared" si="104"/>
        <v/>
      </c>
      <c r="K48" s="73" t="str">
        <f t="shared" si="104"/>
        <v/>
      </c>
      <c r="L48" s="73" t="str">
        <f t="shared" si="104"/>
        <v/>
      </c>
      <c r="M48" s="73" t="str">
        <f t="shared" si="104"/>
        <v/>
      </c>
      <c r="N48" s="73" t="str">
        <f t="shared" si="104"/>
        <v/>
      </c>
      <c r="O48" s="73" t="str">
        <f t="shared" si="104"/>
        <v/>
      </c>
      <c r="P48" s="73" t="str">
        <f t="shared" si="104"/>
        <v/>
      </c>
      <c r="Q48" s="73" t="str">
        <f t="shared" si="104"/>
        <v/>
      </c>
      <c r="R48" s="73" t="str">
        <f t="shared" si="104"/>
        <v/>
      </c>
      <c r="S48" s="73" t="str">
        <f t="shared" si="104"/>
        <v/>
      </c>
      <c r="T48" s="73" t="str">
        <f t="shared" si="104"/>
        <v/>
      </c>
      <c r="U48" s="73" t="str">
        <f t="shared" si="104"/>
        <v/>
      </c>
      <c r="V48" s="73" t="str">
        <f t="shared" si="104"/>
        <v/>
      </c>
      <c r="W48" s="73" t="str">
        <f t="shared" si="104"/>
        <v/>
      </c>
      <c r="X48" s="73" t="str">
        <f t="shared" si="104"/>
        <v/>
      </c>
      <c r="Y48" s="73" t="str">
        <f t="shared" si="104"/>
        <v/>
      </c>
      <c r="Z48" s="73" t="str">
        <f t="shared" si="104"/>
        <v/>
      </c>
      <c r="AA48" s="73" t="str">
        <f t="shared" si="104"/>
        <v/>
      </c>
      <c r="AB48" s="73" t="str">
        <f t="shared" si="104"/>
        <v/>
      </c>
      <c r="AC48" s="73" t="str">
        <f t="shared" si="104"/>
        <v/>
      </c>
      <c r="AD48" s="73" t="str">
        <f t="shared" si="104"/>
        <v/>
      </c>
      <c r="AE48" s="73" t="str">
        <f t="shared" si="104"/>
        <v/>
      </c>
      <c r="AF48" s="73" t="str">
        <f t="shared" si="104"/>
        <v/>
      </c>
      <c r="AG48" s="73" t="str">
        <f t="shared" si="104"/>
        <v/>
      </c>
      <c r="AH48" s="73" t="str">
        <f t="shared" si="104"/>
        <v/>
      </c>
      <c r="AI48" s="73" t="str">
        <f t="shared" si="104"/>
        <v/>
      </c>
      <c r="AJ48" s="73" t="str">
        <f t="shared" si="104"/>
        <v/>
      </c>
      <c r="AK48" s="73" t="str">
        <f t="shared" si="104"/>
        <v/>
      </c>
      <c r="AL48" s="73" t="str">
        <f t="shared" si="104"/>
        <v/>
      </c>
      <c r="AM48" s="73" t="str">
        <f t="shared" si="104"/>
        <v/>
      </c>
      <c r="AN48" s="73" t="str">
        <f t="shared" si="104"/>
        <v/>
      </c>
      <c r="AO48" s="73" t="str">
        <f t="shared" si="104"/>
        <v/>
      </c>
      <c r="AP48" s="73" t="str">
        <f t="shared" si="104"/>
        <v/>
      </c>
      <c r="AQ48" s="73" t="str">
        <f t="shared" si="104"/>
        <v/>
      </c>
      <c r="AR48" s="73" t="str">
        <f t="shared" si="104"/>
        <v/>
      </c>
      <c r="AS48" s="73" t="str">
        <f t="shared" si="104"/>
        <v/>
      </c>
      <c r="AT48" s="73" t="str">
        <f t="shared" si="104"/>
        <v/>
      </c>
      <c r="AU48" s="73" t="str">
        <f t="shared" si="104"/>
        <v/>
      </c>
      <c r="AV48" s="73" t="str">
        <f t="shared" si="104"/>
        <v/>
      </c>
      <c r="AW48" s="73" t="str">
        <f t="shared" si="104"/>
        <v/>
      </c>
      <c r="AX48" s="73" t="str">
        <f t="shared" si="104"/>
        <v/>
      </c>
      <c r="AY48" s="73" t="str">
        <f t="shared" si="104"/>
        <v/>
      </c>
      <c r="AZ48" s="73" t="str">
        <f t="shared" si="104"/>
        <v/>
      </c>
      <c r="BA48" s="73" t="str">
        <f t="shared" si="104"/>
        <v/>
      </c>
      <c r="BB48" s="73" t="str">
        <f t="shared" si="104"/>
        <v/>
      </c>
      <c r="BC48" s="73" t="str">
        <f t="shared" si="104"/>
        <v/>
      </c>
      <c r="BD48" s="73" t="str">
        <f t="shared" si="104"/>
        <v/>
      </c>
      <c r="BE48" s="73" t="str">
        <f t="shared" si="104"/>
        <v/>
      </c>
      <c r="BF48" s="73" t="str">
        <f t="shared" si="104"/>
        <v/>
      </c>
      <c r="BG48" s="73" t="str">
        <f t="shared" si="104"/>
        <v/>
      </c>
      <c r="BH48" s="73" t="str">
        <f t="shared" si="104"/>
        <v/>
      </c>
      <c r="BI48" s="73" t="str">
        <f t="shared" si="104"/>
        <v/>
      </c>
      <c r="BJ48" s="73" t="str">
        <f t="shared" si="104"/>
        <v/>
      </c>
      <c r="BK48" s="73" t="str">
        <f t="shared" si="104"/>
        <v/>
      </c>
      <c r="BL48" s="73" t="str">
        <f t="shared" si="104"/>
        <v/>
      </c>
      <c r="BM48" s="73" t="str">
        <f t="shared" si="104"/>
        <v/>
      </c>
      <c r="BN48" s="73" t="str">
        <f t="shared" si="104"/>
        <v/>
      </c>
      <c r="BO48" s="73" t="str">
        <f t="shared" si="104"/>
        <v/>
      </c>
      <c r="BP48" s="73" t="str">
        <f t="shared" si="104"/>
        <v/>
      </c>
      <c r="BQ48" s="73" t="str">
        <f t="shared" si="104"/>
        <v/>
      </c>
      <c r="BR48" s="73" t="str">
        <f t="shared" ref="BR48:EC48" si="105">IFERROR((BR32+BR33)/BR25,"")</f>
        <v/>
      </c>
      <c r="BS48" s="73" t="str">
        <f t="shared" si="105"/>
        <v/>
      </c>
      <c r="BT48" s="73" t="str">
        <f t="shared" si="105"/>
        <v/>
      </c>
      <c r="BU48" s="73" t="str">
        <f t="shared" si="105"/>
        <v/>
      </c>
      <c r="BV48" s="73" t="str">
        <f t="shared" si="105"/>
        <v/>
      </c>
      <c r="BW48" s="73" t="str">
        <f t="shared" si="105"/>
        <v/>
      </c>
      <c r="BX48" s="73" t="str">
        <f t="shared" si="105"/>
        <v/>
      </c>
      <c r="BY48" s="73" t="str">
        <f t="shared" si="105"/>
        <v/>
      </c>
      <c r="BZ48" s="73" t="str">
        <f t="shared" si="105"/>
        <v/>
      </c>
      <c r="CA48" s="73" t="str">
        <f t="shared" si="105"/>
        <v/>
      </c>
      <c r="CB48" s="73" t="str">
        <f t="shared" si="105"/>
        <v/>
      </c>
      <c r="CC48" s="73" t="str">
        <f t="shared" si="105"/>
        <v/>
      </c>
      <c r="CD48" s="73" t="str">
        <f t="shared" si="105"/>
        <v/>
      </c>
      <c r="CE48" s="73" t="str">
        <f t="shared" si="105"/>
        <v/>
      </c>
      <c r="CF48" s="73" t="str">
        <f t="shared" si="105"/>
        <v/>
      </c>
      <c r="CG48" s="73" t="str">
        <f t="shared" si="105"/>
        <v/>
      </c>
      <c r="CH48" s="73" t="str">
        <f t="shared" si="105"/>
        <v/>
      </c>
      <c r="CI48" s="73" t="str">
        <f t="shared" si="105"/>
        <v/>
      </c>
      <c r="CJ48" s="73" t="str">
        <f t="shared" si="105"/>
        <v/>
      </c>
      <c r="CK48" s="73" t="str">
        <f t="shared" si="105"/>
        <v/>
      </c>
      <c r="CL48" s="73" t="str">
        <f t="shared" si="105"/>
        <v/>
      </c>
      <c r="CM48" s="73" t="str">
        <f t="shared" si="105"/>
        <v/>
      </c>
      <c r="CN48" s="73" t="str">
        <f t="shared" si="105"/>
        <v/>
      </c>
      <c r="CO48" s="73" t="str">
        <f t="shared" si="105"/>
        <v/>
      </c>
      <c r="CP48" s="73" t="str">
        <f t="shared" si="105"/>
        <v/>
      </c>
      <c r="CQ48" s="73" t="str">
        <f t="shared" si="105"/>
        <v/>
      </c>
      <c r="CR48" s="73" t="str">
        <f t="shared" si="105"/>
        <v/>
      </c>
      <c r="CS48" s="73" t="str">
        <f t="shared" si="105"/>
        <v/>
      </c>
      <c r="CT48" s="73" t="str">
        <f t="shared" si="105"/>
        <v/>
      </c>
      <c r="CU48" s="73" t="str">
        <f t="shared" si="105"/>
        <v/>
      </c>
      <c r="CV48" s="73" t="str">
        <f t="shared" si="105"/>
        <v/>
      </c>
      <c r="CW48" s="73" t="str">
        <f t="shared" si="105"/>
        <v/>
      </c>
      <c r="CX48" s="73" t="str">
        <f t="shared" si="105"/>
        <v/>
      </c>
      <c r="CY48" s="73" t="str">
        <f t="shared" si="105"/>
        <v/>
      </c>
      <c r="CZ48" s="73" t="str">
        <f t="shared" si="105"/>
        <v/>
      </c>
      <c r="DA48" s="73" t="str">
        <f t="shared" si="105"/>
        <v/>
      </c>
      <c r="DB48" s="73" t="str">
        <f t="shared" si="105"/>
        <v/>
      </c>
      <c r="DC48" s="73" t="str">
        <f t="shared" si="105"/>
        <v/>
      </c>
      <c r="DD48" s="73" t="str">
        <f t="shared" si="105"/>
        <v/>
      </c>
      <c r="DE48" s="73" t="str">
        <f t="shared" si="105"/>
        <v/>
      </c>
      <c r="DF48" s="73" t="str">
        <f t="shared" si="105"/>
        <v/>
      </c>
      <c r="DG48" s="73" t="str">
        <f t="shared" si="105"/>
        <v/>
      </c>
      <c r="DH48" s="73" t="str">
        <f t="shared" si="105"/>
        <v/>
      </c>
      <c r="DI48" s="73" t="str">
        <f t="shared" si="105"/>
        <v/>
      </c>
      <c r="DJ48" s="73" t="str">
        <f t="shared" si="105"/>
        <v/>
      </c>
      <c r="DK48" s="73" t="str">
        <f t="shared" si="105"/>
        <v/>
      </c>
      <c r="DL48" s="73" t="str">
        <f t="shared" si="105"/>
        <v/>
      </c>
      <c r="DM48" s="73" t="str">
        <f t="shared" si="105"/>
        <v/>
      </c>
      <c r="DN48" s="73" t="str">
        <f t="shared" si="105"/>
        <v/>
      </c>
      <c r="DO48" s="73" t="str">
        <f t="shared" si="105"/>
        <v/>
      </c>
      <c r="DP48" s="73" t="str">
        <f t="shared" si="105"/>
        <v/>
      </c>
      <c r="DQ48" s="73" t="str">
        <f t="shared" si="105"/>
        <v/>
      </c>
      <c r="DR48" s="73" t="str">
        <f t="shared" si="105"/>
        <v/>
      </c>
      <c r="DS48" s="73" t="str">
        <f t="shared" si="105"/>
        <v/>
      </c>
      <c r="DT48" s="73" t="str">
        <f t="shared" si="105"/>
        <v/>
      </c>
      <c r="DU48" s="73" t="str">
        <f t="shared" si="105"/>
        <v/>
      </c>
      <c r="DV48" s="73" t="str">
        <f t="shared" si="105"/>
        <v/>
      </c>
      <c r="DW48" s="73" t="str">
        <f t="shared" si="105"/>
        <v/>
      </c>
      <c r="DX48" s="73" t="str">
        <f t="shared" si="105"/>
        <v/>
      </c>
      <c r="DY48" s="73" t="str">
        <f t="shared" si="105"/>
        <v/>
      </c>
      <c r="DZ48" s="73" t="str">
        <f t="shared" si="105"/>
        <v/>
      </c>
      <c r="EA48" s="73" t="str">
        <f t="shared" si="105"/>
        <v/>
      </c>
      <c r="EB48" s="73" t="str">
        <f t="shared" si="105"/>
        <v/>
      </c>
      <c r="EC48" s="73" t="str">
        <f t="shared" si="105"/>
        <v/>
      </c>
      <c r="ED48" s="73" t="str">
        <f t="shared" ref="ED48:GO48" si="106">IFERROR((ED32+ED33)/ED25,"")</f>
        <v/>
      </c>
      <c r="EE48" s="73" t="str">
        <f t="shared" si="106"/>
        <v/>
      </c>
      <c r="EF48" s="73" t="str">
        <f t="shared" si="106"/>
        <v/>
      </c>
      <c r="EG48" s="73" t="str">
        <f t="shared" si="106"/>
        <v/>
      </c>
      <c r="EH48" s="73" t="str">
        <f t="shared" si="106"/>
        <v/>
      </c>
      <c r="EI48" s="73" t="str">
        <f t="shared" si="106"/>
        <v/>
      </c>
      <c r="EJ48" s="73" t="str">
        <f t="shared" si="106"/>
        <v/>
      </c>
      <c r="EK48" s="73" t="str">
        <f t="shared" si="106"/>
        <v/>
      </c>
      <c r="EL48" s="73" t="str">
        <f t="shared" si="106"/>
        <v/>
      </c>
      <c r="EM48" s="73" t="str">
        <f t="shared" si="106"/>
        <v/>
      </c>
      <c r="EN48" s="73" t="str">
        <f t="shared" si="106"/>
        <v/>
      </c>
      <c r="EO48" s="73" t="str">
        <f t="shared" si="106"/>
        <v/>
      </c>
      <c r="EP48" s="73" t="str">
        <f t="shared" si="106"/>
        <v/>
      </c>
      <c r="EQ48" s="73" t="str">
        <f t="shared" si="106"/>
        <v/>
      </c>
      <c r="ER48" s="73" t="str">
        <f t="shared" si="106"/>
        <v/>
      </c>
      <c r="ES48" s="73" t="str">
        <f t="shared" si="106"/>
        <v/>
      </c>
      <c r="ET48" s="73" t="str">
        <f t="shared" si="106"/>
        <v/>
      </c>
      <c r="EU48" s="73" t="str">
        <f t="shared" si="106"/>
        <v/>
      </c>
      <c r="EV48" s="73" t="str">
        <f t="shared" si="106"/>
        <v/>
      </c>
      <c r="EW48" s="73" t="str">
        <f t="shared" si="106"/>
        <v/>
      </c>
      <c r="EX48" s="73" t="str">
        <f t="shared" si="106"/>
        <v/>
      </c>
      <c r="EY48" s="73" t="str">
        <f t="shared" si="106"/>
        <v/>
      </c>
      <c r="EZ48" s="73" t="str">
        <f t="shared" si="106"/>
        <v/>
      </c>
      <c r="FA48" s="73" t="str">
        <f t="shared" si="106"/>
        <v/>
      </c>
      <c r="FB48" s="73" t="str">
        <f t="shared" si="106"/>
        <v/>
      </c>
      <c r="FC48" s="73" t="str">
        <f t="shared" si="106"/>
        <v/>
      </c>
      <c r="FD48" s="73" t="str">
        <f t="shared" si="106"/>
        <v/>
      </c>
      <c r="FE48" s="73" t="str">
        <f t="shared" si="106"/>
        <v/>
      </c>
      <c r="FF48" s="73" t="str">
        <f t="shared" si="106"/>
        <v/>
      </c>
      <c r="FG48" s="73" t="str">
        <f t="shared" si="106"/>
        <v/>
      </c>
      <c r="FH48" s="73" t="str">
        <f t="shared" si="106"/>
        <v/>
      </c>
      <c r="FI48" s="73" t="str">
        <f t="shared" si="106"/>
        <v/>
      </c>
      <c r="FJ48" s="73" t="str">
        <f t="shared" si="106"/>
        <v/>
      </c>
      <c r="FK48" s="73" t="str">
        <f t="shared" si="106"/>
        <v/>
      </c>
      <c r="FL48" s="73" t="str">
        <f t="shared" si="106"/>
        <v/>
      </c>
      <c r="FM48" s="73" t="str">
        <f t="shared" si="106"/>
        <v/>
      </c>
      <c r="FN48" s="73" t="str">
        <f t="shared" si="106"/>
        <v/>
      </c>
      <c r="FO48" s="73" t="str">
        <f t="shared" si="106"/>
        <v/>
      </c>
      <c r="FP48" s="73" t="str">
        <f t="shared" si="106"/>
        <v/>
      </c>
      <c r="FQ48" s="73" t="str">
        <f t="shared" si="106"/>
        <v/>
      </c>
      <c r="FR48" s="73" t="str">
        <f t="shared" si="106"/>
        <v/>
      </c>
      <c r="FS48" s="73" t="str">
        <f t="shared" si="106"/>
        <v/>
      </c>
      <c r="FT48" s="73" t="str">
        <f t="shared" si="106"/>
        <v/>
      </c>
      <c r="FU48" s="73" t="str">
        <f t="shared" si="106"/>
        <v/>
      </c>
      <c r="FV48" s="73" t="str">
        <f t="shared" si="106"/>
        <v/>
      </c>
      <c r="FW48" s="73" t="str">
        <f t="shared" si="106"/>
        <v/>
      </c>
      <c r="FX48" s="73" t="str">
        <f t="shared" si="106"/>
        <v/>
      </c>
      <c r="FY48" s="73" t="str">
        <f t="shared" si="106"/>
        <v/>
      </c>
      <c r="FZ48" s="73" t="str">
        <f t="shared" si="106"/>
        <v/>
      </c>
      <c r="GA48" s="73" t="str">
        <f t="shared" si="106"/>
        <v/>
      </c>
      <c r="GB48" s="73" t="str">
        <f t="shared" si="106"/>
        <v/>
      </c>
      <c r="GC48" s="73" t="str">
        <f t="shared" si="106"/>
        <v/>
      </c>
      <c r="GD48" s="73" t="str">
        <f t="shared" si="106"/>
        <v/>
      </c>
      <c r="GE48" s="73" t="str">
        <f t="shared" si="106"/>
        <v/>
      </c>
      <c r="GF48" s="73" t="str">
        <f t="shared" si="106"/>
        <v/>
      </c>
      <c r="GG48" s="73" t="str">
        <f t="shared" si="106"/>
        <v/>
      </c>
      <c r="GH48" s="73" t="str">
        <f t="shared" si="106"/>
        <v/>
      </c>
      <c r="GI48" s="73" t="str">
        <f t="shared" si="106"/>
        <v/>
      </c>
      <c r="GJ48" s="73" t="str">
        <f t="shared" si="106"/>
        <v/>
      </c>
      <c r="GK48" s="73" t="str">
        <f t="shared" si="106"/>
        <v/>
      </c>
      <c r="GL48" s="73" t="str">
        <f t="shared" si="106"/>
        <v/>
      </c>
      <c r="GM48" s="73" t="str">
        <f t="shared" si="106"/>
        <v/>
      </c>
      <c r="GN48" s="73" t="str">
        <f t="shared" si="106"/>
        <v/>
      </c>
      <c r="GO48" s="73" t="str">
        <f t="shared" si="106"/>
        <v/>
      </c>
      <c r="GP48" s="73" t="str">
        <f t="shared" ref="GP48:JA48" si="107">IFERROR((GP32+GP33)/GP25,"")</f>
        <v/>
      </c>
      <c r="GQ48" s="73" t="str">
        <f t="shared" si="107"/>
        <v/>
      </c>
      <c r="GR48" s="73" t="str">
        <f t="shared" si="107"/>
        <v/>
      </c>
      <c r="GS48" s="73" t="str">
        <f t="shared" si="107"/>
        <v/>
      </c>
      <c r="GT48" s="73" t="str">
        <f t="shared" si="107"/>
        <v/>
      </c>
      <c r="GU48" s="73" t="str">
        <f t="shared" si="107"/>
        <v/>
      </c>
      <c r="GV48" s="73" t="str">
        <f t="shared" si="107"/>
        <v/>
      </c>
      <c r="GW48" s="73" t="str">
        <f t="shared" si="107"/>
        <v/>
      </c>
      <c r="GX48" s="73" t="str">
        <f t="shared" si="107"/>
        <v/>
      </c>
      <c r="GY48" s="73" t="str">
        <f t="shared" si="107"/>
        <v/>
      </c>
      <c r="GZ48" s="73" t="str">
        <f t="shared" si="107"/>
        <v/>
      </c>
      <c r="HA48" s="73" t="str">
        <f t="shared" si="107"/>
        <v/>
      </c>
      <c r="HB48" s="73" t="str">
        <f t="shared" si="107"/>
        <v/>
      </c>
      <c r="HC48" s="73" t="str">
        <f t="shared" si="107"/>
        <v/>
      </c>
      <c r="HD48" s="73" t="str">
        <f t="shared" si="107"/>
        <v/>
      </c>
      <c r="HE48" s="73" t="str">
        <f t="shared" si="107"/>
        <v/>
      </c>
      <c r="HF48" s="73" t="str">
        <f t="shared" si="107"/>
        <v/>
      </c>
      <c r="HG48" s="73" t="str">
        <f t="shared" si="107"/>
        <v/>
      </c>
      <c r="HH48" s="73" t="str">
        <f t="shared" si="107"/>
        <v/>
      </c>
      <c r="HI48" s="73" t="str">
        <f t="shared" si="107"/>
        <v/>
      </c>
      <c r="HJ48" s="73" t="str">
        <f t="shared" si="107"/>
        <v/>
      </c>
      <c r="HK48" s="73" t="str">
        <f t="shared" si="107"/>
        <v/>
      </c>
      <c r="HL48" s="73" t="str">
        <f t="shared" si="107"/>
        <v/>
      </c>
      <c r="HM48" s="73" t="str">
        <f t="shared" si="107"/>
        <v/>
      </c>
      <c r="HN48" s="73" t="str">
        <f t="shared" si="107"/>
        <v/>
      </c>
      <c r="HO48" s="73" t="str">
        <f t="shared" si="107"/>
        <v/>
      </c>
      <c r="HP48" s="73" t="str">
        <f t="shared" si="107"/>
        <v/>
      </c>
      <c r="HQ48" s="73" t="str">
        <f t="shared" si="107"/>
        <v/>
      </c>
      <c r="HR48" s="73" t="str">
        <f t="shared" si="107"/>
        <v/>
      </c>
      <c r="HS48" s="73" t="str">
        <f t="shared" si="107"/>
        <v/>
      </c>
      <c r="HT48" s="73" t="str">
        <f t="shared" si="107"/>
        <v/>
      </c>
      <c r="HU48" s="73" t="str">
        <f t="shared" si="107"/>
        <v/>
      </c>
      <c r="HV48" s="73" t="str">
        <f t="shared" si="107"/>
        <v/>
      </c>
      <c r="HW48" s="73" t="str">
        <f t="shared" si="107"/>
        <v/>
      </c>
      <c r="HX48" s="73" t="str">
        <f t="shared" si="107"/>
        <v/>
      </c>
      <c r="HY48" s="73" t="str">
        <f t="shared" si="107"/>
        <v/>
      </c>
      <c r="HZ48" s="73" t="str">
        <f t="shared" si="107"/>
        <v/>
      </c>
      <c r="IA48" s="73" t="str">
        <f t="shared" si="107"/>
        <v/>
      </c>
      <c r="IB48" s="73" t="str">
        <f t="shared" si="107"/>
        <v/>
      </c>
      <c r="IC48" s="73" t="str">
        <f t="shared" si="107"/>
        <v/>
      </c>
      <c r="ID48" s="73" t="str">
        <f t="shared" si="107"/>
        <v/>
      </c>
      <c r="IE48" s="73" t="str">
        <f t="shared" si="107"/>
        <v/>
      </c>
      <c r="IF48" s="73" t="str">
        <f t="shared" si="107"/>
        <v/>
      </c>
      <c r="IG48" s="73" t="str">
        <f t="shared" si="107"/>
        <v/>
      </c>
      <c r="IH48" s="73" t="str">
        <f t="shared" si="107"/>
        <v/>
      </c>
      <c r="II48" s="73" t="str">
        <f t="shared" si="107"/>
        <v/>
      </c>
      <c r="IJ48" s="73" t="str">
        <f t="shared" si="107"/>
        <v/>
      </c>
      <c r="IK48" s="73" t="str">
        <f t="shared" si="107"/>
        <v/>
      </c>
      <c r="IL48" s="73" t="str">
        <f t="shared" si="107"/>
        <v/>
      </c>
      <c r="IM48" s="73" t="str">
        <f t="shared" si="107"/>
        <v/>
      </c>
      <c r="IN48" s="73" t="str">
        <f t="shared" si="107"/>
        <v/>
      </c>
      <c r="IO48" s="73" t="str">
        <f t="shared" si="107"/>
        <v/>
      </c>
      <c r="IP48" s="73" t="str">
        <f t="shared" si="107"/>
        <v/>
      </c>
      <c r="IQ48" s="73" t="str">
        <f t="shared" si="107"/>
        <v/>
      </c>
      <c r="IR48" s="73" t="str">
        <f t="shared" si="107"/>
        <v/>
      </c>
      <c r="IS48" s="73" t="str">
        <f t="shared" si="107"/>
        <v/>
      </c>
      <c r="IT48" s="73" t="str">
        <f t="shared" si="107"/>
        <v/>
      </c>
      <c r="IU48" s="73" t="str">
        <f t="shared" si="107"/>
        <v/>
      </c>
      <c r="IV48" s="73" t="str">
        <f t="shared" si="107"/>
        <v/>
      </c>
      <c r="IW48" s="73" t="str">
        <f t="shared" si="107"/>
        <v/>
      </c>
      <c r="IX48" s="73" t="str">
        <f t="shared" si="107"/>
        <v/>
      </c>
      <c r="IY48" s="73" t="str">
        <f t="shared" si="107"/>
        <v/>
      </c>
      <c r="IZ48" s="73" t="str">
        <f t="shared" si="107"/>
        <v/>
      </c>
      <c r="JA48" s="73" t="str">
        <f t="shared" si="107"/>
        <v/>
      </c>
      <c r="JB48" s="73" t="str">
        <f t="shared" ref="JB48:LM48" si="108">IFERROR((JB32+JB33)/JB25,"")</f>
        <v/>
      </c>
      <c r="JC48" s="73" t="str">
        <f t="shared" si="108"/>
        <v/>
      </c>
      <c r="JD48" s="73" t="str">
        <f t="shared" si="108"/>
        <v/>
      </c>
      <c r="JE48" s="73" t="str">
        <f t="shared" si="108"/>
        <v/>
      </c>
      <c r="JF48" s="73" t="str">
        <f t="shared" si="108"/>
        <v/>
      </c>
      <c r="JG48" s="73" t="str">
        <f t="shared" si="108"/>
        <v/>
      </c>
      <c r="JH48" s="73" t="str">
        <f t="shared" si="108"/>
        <v/>
      </c>
      <c r="JI48" s="73" t="str">
        <f t="shared" si="108"/>
        <v/>
      </c>
      <c r="JJ48" s="73" t="str">
        <f t="shared" si="108"/>
        <v/>
      </c>
      <c r="JK48" s="73" t="str">
        <f t="shared" si="108"/>
        <v/>
      </c>
      <c r="JL48" s="73" t="str">
        <f t="shared" si="108"/>
        <v/>
      </c>
      <c r="JM48" s="73" t="str">
        <f t="shared" si="108"/>
        <v/>
      </c>
      <c r="JN48" s="73" t="str">
        <f t="shared" si="108"/>
        <v/>
      </c>
      <c r="JO48" s="73" t="str">
        <f t="shared" si="108"/>
        <v/>
      </c>
      <c r="JP48" s="73" t="str">
        <f t="shared" si="108"/>
        <v/>
      </c>
      <c r="JQ48" s="73" t="str">
        <f t="shared" si="108"/>
        <v/>
      </c>
      <c r="JR48" s="73" t="str">
        <f t="shared" si="108"/>
        <v/>
      </c>
      <c r="JS48" s="73" t="str">
        <f t="shared" si="108"/>
        <v/>
      </c>
      <c r="JT48" s="73" t="str">
        <f t="shared" si="108"/>
        <v/>
      </c>
      <c r="JU48" s="73" t="str">
        <f t="shared" si="108"/>
        <v/>
      </c>
      <c r="JV48" s="73" t="str">
        <f t="shared" si="108"/>
        <v/>
      </c>
      <c r="JW48" s="73" t="str">
        <f t="shared" si="108"/>
        <v/>
      </c>
      <c r="JX48" s="73" t="str">
        <f t="shared" si="108"/>
        <v/>
      </c>
      <c r="JY48" s="73" t="str">
        <f t="shared" si="108"/>
        <v/>
      </c>
      <c r="JZ48" s="73" t="str">
        <f t="shared" si="108"/>
        <v/>
      </c>
      <c r="KA48" s="73" t="str">
        <f t="shared" si="108"/>
        <v/>
      </c>
      <c r="KB48" s="73" t="str">
        <f t="shared" si="108"/>
        <v/>
      </c>
      <c r="KC48" s="73" t="str">
        <f t="shared" si="108"/>
        <v/>
      </c>
      <c r="KD48" s="73" t="str">
        <f t="shared" si="108"/>
        <v/>
      </c>
      <c r="KE48" s="73" t="str">
        <f t="shared" si="108"/>
        <v/>
      </c>
      <c r="KF48" s="73" t="str">
        <f t="shared" si="108"/>
        <v/>
      </c>
      <c r="KG48" s="73" t="str">
        <f t="shared" si="108"/>
        <v/>
      </c>
      <c r="KH48" s="73" t="str">
        <f t="shared" si="108"/>
        <v/>
      </c>
      <c r="KI48" s="73" t="str">
        <f t="shared" si="108"/>
        <v/>
      </c>
      <c r="KJ48" s="73" t="str">
        <f t="shared" si="108"/>
        <v/>
      </c>
      <c r="KK48" s="73" t="str">
        <f t="shared" si="108"/>
        <v/>
      </c>
      <c r="KL48" s="73" t="str">
        <f t="shared" si="108"/>
        <v/>
      </c>
      <c r="KM48" s="73" t="str">
        <f t="shared" si="108"/>
        <v/>
      </c>
      <c r="KN48" s="73" t="str">
        <f t="shared" si="108"/>
        <v/>
      </c>
      <c r="KO48" s="73" t="str">
        <f t="shared" si="108"/>
        <v/>
      </c>
      <c r="KP48" s="73" t="str">
        <f t="shared" si="108"/>
        <v/>
      </c>
      <c r="KQ48" s="73" t="str">
        <f t="shared" si="108"/>
        <v/>
      </c>
      <c r="KR48" s="73" t="str">
        <f t="shared" si="108"/>
        <v/>
      </c>
      <c r="KS48" s="73" t="str">
        <f t="shared" si="108"/>
        <v/>
      </c>
      <c r="KT48" s="73" t="str">
        <f t="shared" si="108"/>
        <v/>
      </c>
      <c r="KU48" s="73" t="str">
        <f t="shared" si="108"/>
        <v/>
      </c>
      <c r="KV48" s="73" t="str">
        <f t="shared" si="108"/>
        <v/>
      </c>
      <c r="KW48" s="73" t="str">
        <f t="shared" si="108"/>
        <v/>
      </c>
      <c r="KX48" s="73" t="str">
        <f t="shared" si="108"/>
        <v/>
      </c>
      <c r="KY48" s="73" t="str">
        <f t="shared" si="108"/>
        <v/>
      </c>
      <c r="KZ48" s="73" t="str">
        <f t="shared" si="108"/>
        <v/>
      </c>
      <c r="LA48" s="73" t="str">
        <f t="shared" si="108"/>
        <v/>
      </c>
      <c r="LB48" s="73" t="str">
        <f t="shared" si="108"/>
        <v/>
      </c>
      <c r="LC48" s="73" t="str">
        <f t="shared" si="108"/>
        <v/>
      </c>
      <c r="LD48" s="73" t="str">
        <f t="shared" si="108"/>
        <v/>
      </c>
      <c r="LE48" s="73" t="str">
        <f t="shared" si="108"/>
        <v/>
      </c>
      <c r="LF48" s="73" t="str">
        <f t="shared" si="108"/>
        <v/>
      </c>
      <c r="LG48" s="73" t="str">
        <f t="shared" si="108"/>
        <v/>
      </c>
      <c r="LH48" s="73" t="str">
        <f t="shared" si="108"/>
        <v/>
      </c>
      <c r="LI48" s="73" t="str">
        <f t="shared" si="108"/>
        <v/>
      </c>
      <c r="LJ48" s="73" t="str">
        <f t="shared" si="108"/>
        <v/>
      </c>
      <c r="LK48" s="73" t="str">
        <f t="shared" si="108"/>
        <v/>
      </c>
      <c r="LL48" s="73" t="str">
        <f t="shared" si="108"/>
        <v/>
      </c>
      <c r="LM48" s="73" t="str">
        <f t="shared" si="108"/>
        <v/>
      </c>
      <c r="LN48" s="73" t="str">
        <f t="shared" ref="LN48:ND48" si="109">IFERROR((LN32+LN33)/LN25,"")</f>
        <v/>
      </c>
      <c r="LO48" s="73" t="str">
        <f t="shared" si="109"/>
        <v/>
      </c>
      <c r="LP48" s="73" t="str">
        <f t="shared" si="109"/>
        <v/>
      </c>
      <c r="LQ48" s="73" t="str">
        <f t="shared" si="109"/>
        <v/>
      </c>
      <c r="LR48" s="73" t="str">
        <f t="shared" si="109"/>
        <v/>
      </c>
      <c r="LS48" s="73" t="str">
        <f t="shared" si="109"/>
        <v/>
      </c>
      <c r="LT48" s="73" t="str">
        <f t="shared" si="109"/>
        <v/>
      </c>
      <c r="LU48" s="73" t="str">
        <f t="shared" si="109"/>
        <v/>
      </c>
      <c r="LV48" s="73" t="str">
        <f t="shared" si="109"/>
        <v/>
      </c>
      <c r="LW48" s="73" t="str">
        <f t="shared" si="109"/>
        <v/>
      </c>
      <c r="LX48" s="73" t="str">
        <f t="shared" si="109"/>
        <v/>
      </c>
      <c r="LY48" s="73" t="str">
        <f t="shared" si="109"/>
        <v/>
      </c>
      <c r="LZ48" s="73" t="str">
        <f t="shared" si="109"/>
        <v/>
      </c>
      <c r="MA48" s="73" t="str">
        <f t="shared" si="109"/>
        <v/>
      </c>
      <c r="MB48" s="73" t="str">
        <f t="shared" si="109"/>
        <v/>
      </c>
      <c r="MC48" s="73" t="str">
        <f t="shared" si="109"/>
        <v/>
      </c>
      <c r="MD48" s="73" t="str">
        <f t="shared" si="109"/>
        <v/>
      </c>
      <c r="ME48" s="73" t="str">
        <f t="shared" si="109"/>
        <v/>
      </c>
      <c r="MF48" s="73" t="str">
        <f t="shared" si="109"/>
        <v/>
      </c>
      <c r="MG48" s="73" t="str">
        <f t="shared" si="109"/>
        <v/>
      </c>
      <c r="MH48" s="73" t="str">
        <f t="shared" si="109"/>
        <v/>
      </c>
      <c r="MI48" s="73" t="str">
        <f t="shared" si="109"/>
        <v/>
      </c>
      <c r="MJ48" s="73" t="str">
        <f t="shared" si="109"/>
        <v/>
      </c>
      <c r="MK48" s="73" t="str">
        <f t="shared" si="109"/>
        <v/>
      </c>
      <c r="ML48" s="73" t="str">
        <f t="shared" si="109"/>
        <v/>
      </c>
      <c r="MM48" s="73" t="str">
        <f t="shared" si="109"/>
        <v/>
      </c>
      <c r="MN48" s="73" t="str">
        <f t="shared" si="109"/>
        <v/>
      </c>
      <c r="MO48" s="73" t="str">
        <f t="shared" si="109"/>
        <v/>
      </c>
      <c r="MP48" s="73" t="str">
        <f t="shared" si="109"/>
        <v/>
      </c>
      <c r="MQ48" s="73" t="str">
        <f t="shared" si="109"/>
        <v/>
      </c>
      <c r="MR48" s="73" t="str">
        <f t="shared" si="109"/>
        <v/>
      </c>
      <c r="MS48" s="73" t="str">
        <f t="shared" si="109"/>
        <v/>
      </c>
      <c r="MT48" s="73" t="str">
        <f t="shared" si="109"/>
        <v/>
      </c>
      <c r="MU48" s="73" t="str">
        <f t="shared" si="109"/>
        <v/>
      </c>
      <c r="MV48" s="73" t="str">
        <f t="shared" si="109"/>
        <v/>
      </c>
      <c r="MW48" s="73" t="str">
        <f t="shared" si="109"/>
        <v/>
      </c>
      <c r="MX48" s="73" t="str">
        <f t="shared" si="109"/>
        <v/>
      </c>
      <c r="MY48" s="73" t="str">
        <f t="shared" si="109"/>
        <v/>
      </c>
      <c r="MZ48" s="73" t="str">
        <f t="shared" si="109"/>
        <v/>
      </c>
      <c r="NA48" s="73" t="str">
        <f t="shared" si="109"/>
        <v/>
      </c>
      <c r="NB48" s="73" t="str">
        <f t="shared" si="109"/>
        <v/>
      </c>
      <c r="NC48" s="73" t="str">
        <f t="shared" si="109"/>
        <v/>
      </c>
      <c r="ND48" s="73" t="str">
        <f t="shared" si="109"/>
        <v/>
      </c>
    </row>
    <row r="49" spans="1:368" x14ac:dyDescent="0.35">
      <c r="A49" s="72" t="s">
        <v>14</v>
      </c>
      <c r="D49" s="73"/>
      <c r="E49" s="73" t="str">
        <f>IFERROR((E32+E33+E34)/E25,"")</f>
        <v/>
      </c>
      <c r="F49" s="73" t="str">
        <f t="shared" ref="F49:BQ49" si="110">IFERROR((F32+F33+F34)/F25,"")</f>
        <v/>
      </c>
      <c r="G49" s="73" t="str">
        <f t="shared" si="110"/>
        <v/>
      </c>
      <c r="H49" s="73" t="str">
        <f t="shared" si="110"/>
        <v/>
      </c>
      <c r="I49" s="73" t="str">
        <f t="shared" si="110"/>
        <v/>
      </c>
      <c r="J49" s="73" t="str">
        <f t="shared" si="110"/>
        <v/>
      </c>
      <c r="K49" s="73" t="str">
        <f t="shared" si="110"/>
        <v/>
      </c>
      <c r="L49" s="73" t="str">
        <f t="shared" si="110"/>
        <v/>
      </c>
      <c r="M49" s="73" t="str">
        <f t="shared" si="110"/>
        <v/>
      </c>
      <c r="N49" s="73" t="str">
        <f t="shared" si="110"/>
        <v/>
      </c>
      <c r="O49" s="73" t="str">
        <f t="shared" si="110"/>
        <v/>
      </c>
      <c r="P49" s="73" t="str">
        <f t="shared" si="110"/>
        <v/>
      </c>
      <c r="Q49" s="73" t="str">
        <f t="shared" si="110"/>
        <v/>
      </c>
      <c r="R49" s="73" t="str">
        <f t="shared" si="110"/>
        <v/>
      </c>
      <c r="S49" s="73" t="str">
        <f t="shared" si="110"/>
        <v/>
      </c>
      <c r="T49" s="73" t="str">
        <f t="shared" si="110"/>
        <v/>
      </c>
      <c r="U49" s="73" t="str">
        <f t="shared" si="110"/>
        <v/>
      </c>
      <c r="V49" s="73" t="str">
        <f t="shared" si="110"/>
        <v/>
      </c>
      <c r="W49" s="73" t="str">
        <f t="shared" si="110"/>
        <v/>
      </c>
      <c r="X49" s="73" t="str">
        <f t="shared" si="110"/>
        <v/>
      </c>
      <c r="Y49" s="73" t="str">
        <f t="shared" si="110"/>
        <v/>
      </c>
      <c r="Z49" s="73" t="str">
        <f t="shared" si="110"/>
        <v/>
      </c>
      <c r="AA49" s="73" t="str">
        <f t="shared" si="110"/>
        <v/>
      </c>
      <c r="AB49" s="73" t="str">
        <f t="shared" si="110"/>
        <v/>
      </c>
      <c r="AC49" s="73" t="str">
        <f t="shared" si="110"/>
        <v/>
      </c>
      <c r="AD49" s="73" t="str">
        <f t="shared" si="110"/>
        <v/>
      </c>
      <c r="AE49" s="73" t="str">
        <f t="shared" si="110"/>
        <v/>
      </c>
      <c r="AF49" s="73" t="str">
        <f t="shared" si="110"/>
        <v/>
      </c>
      <c r="AG49" s="73" t="str">
        <f t="shared" si="110"/>
        <v/>
      </c>
      <c r="AH49" s="73" t="str">
        <f t="shared" si="110"/>
        <v/>
      </c>
      <c r="AI49" s="73" t="str">
        <f t="shared" si="110"/>
        <v/>
      </c>
      <c r="AJ49" s="73" t="str">
        <f t="shared" si="110"/>
        <v/>
      </c>
      <c r="AK49" s="73" t="str">
        <f t="shared" si="110"/>
        <v/>
      </c>
      <c r="AL49" s="73" t="str">
        <f t="shared" si="110"/>
        <v/>
      </c>
      <c r="AM49" s="73" t="str">
        <f t="shared" si="110"/>
        <v/>
      </c>
      <c r="AN49" s="73" t="str">
        <f t="shared" si="110"/>
        <v/>
      </c>
      <c r="AO49" s="73" t="str">
        <f t="shared" si="110"/>
        <v/>
      </c>
      <c r="AP49" s="73" t="str">
        <f t="shared" si="110"/>
        <v/>
      </c>
      <c r="AQ49" s="73" t="str">
        <f t="shared" si="110"/>
        <v/>
      </c>
      <c r="AR49" s="73" t="str">
        <f t="shared" si="110"/>
        <v/>
      </c>
      <c r="AS49" s="73" t="str">
        <f t="shared" si="110"/>
        <v/>
      </c>
      <c r="AT49" s="73" t="str">
        <f t="shared" si="110"/>
        <v/>
      </c>
      <c r="AU49" s="73" t="str">
        <f t="shared" si="110"/>
        <v/>
      </c>
      <c r="AV49" s="73" t="str">
        <f t="shared" si="110"/>
        <v/>
      </c>
      <c r="AW49" s="73" t="str">
        <f t="shared" si="110"/>
        <v/>
      </c>
      <c r="AX49" s="73" t="str">
        <f t="shared" si="110"/>
        <v/>
      </c>
      <c r="AY49" s="73" t="str">
        <f t="shared" si="110"/>
        <v/>
      </c>
      <c r="AZ49" s="73" t="str">
        <f t="shared" si="110"/>
        <v/>
      </c>
      <c r="BA49" s="73" t="str">
        <f t="shared" si="110"/>
        <v/>
      </c>
      <c r="BB49" s="73" t="str">
        <f t="shared" si="110"/>
        <v/>
      </c>
      <c r="BC49" s="73" t="str">
        <f t="shared" si="110"/>
        <v/>
      </c>
      <c r="BD49" s="73" t="str">
        <f t="shared" si="110"/>
        <v/>
      </c>
      <c r="BE49" s="73" t="str">
        <f t="shared" si="110"/>
        <v/>
      </c>
      <c r="BF49" s="73" t="str">
        <f t="shared" si="110"/>
        <v/>
      </c>
      <c r="BG49" s="73" t="str">
        <f t="shared" si="110"/>
        <v/>
      </c>
      <c r="BH49" s="73" t="str">
        <f t="shared" si="110"/>
        <v/>
      </c>
      <c r="BI49" s="73" t="str">
        <f t="shared" si="110"/>
        <v/>
      </c>
      <c r="BJ49" s="73" t="str">
        <f t="shared" si="110"/>
        <v/>
      </c>
      <c r="BK49" s="73" t="str">
        <f t="shared" si="110"/>
        <v/>
      </c>
      <c r="BL49" s="73" t="str">
        <f t="shared" si="110"/>
        <v/>
      </c>
      <c r="BM49" s="73" t="str">
        <f t="shared" si="110"/>
        <v/>
      </c>
      <c r="BN49" s="73" t="str">
        <f t="shared" si="110"/>
        <v/>
      </c>
      <c r="BO49" s="73" t="str">
        <f t="shared" si="110"/>
        <v/>
      </c>
      <c r="BP49" s="73" t="str">
        <f t="shared" si="110"/>
        <v/>
      </c>
      <c r="BQ49" s="73" t="str">
        <f t="shared" si="110"/>
        <v/>
      </c>
      <c r="BR49" s="73" t="str">
        <f t="shared" ref="BR49:EC49" si="111">IFERROR((BR32+BR33+BR34)/BR25,"")</f>
        <v/>
      </c>
      <c r="BS49" s="73" t="str">
        <f t="shared" si="111"/>
        <v/>
      </c>
      <c r="BT49" s="73" t="str">
        <f t="shared" si="111"/>
        <v/>
      </c>
      <c r="BU49" s="73" t="str">
        <f t="shared" si="111"/>
        <v/>
      </c>
      <c r="BV49" s="73" t="str">
        <f t="shared" si="111"/>
        <v/>
      </c>
      <c r="BW49" s="73" t="str">
        <f t="shared" si="111"/>
        <v/>
      </c>
      <c r="BX49" s="73" t="str">
        <f t="shared" si="111"/>
        <v/>
      </c>
      <c r="BY49" s="73" t="str">
        <f t="shared" si="111"/>
        <v/>
      </c>
      <c r="BZ49" s="73" t="str">
        <f t="shared" si="111"/>
        <v/>
      </c>
      <c r="CA49" s="73" t="str">
        <f t="shared" si="111"/>
        <v/>
      </c>
      <c r="CB49" s="73" t="str">
        <f t="shared" si="111"/>
        <v/>
      </c>
      <c r="CC49" s="73" t="str">
        <f t="shared" si="111"/>
        <v/>
      </c>
      <c r="CD49" s="73" t="str">
        <f t="shared" si="111"/>
        <v/>
      </c>
      <c r="CE49" s="73" t="str">
        <f t="shared" si="111"/>
        <v/>
      </c>
      <c r="CF49" s="73" t="str">
        <f t="shared" si="111"/>
        <v/>
      </c>
      <c r="CG49" s="73" t="str">
        <f t="shared" si="111"/>
        <v/>
      </c>
      <c r="CH49" s="73" t="str">
        <f t="shared" si="111"/>
        <v/>
      </c>
      <c r="CI49" s="73" t="str">
        <f t="shared" si="111"/>
        <v/>
      </c>
      <c r="CJ49" s="73" t="str">
        <f t="shared" si="111"/>
        <v/>
      </c>
      <c r="CK49" s="73" t="str">
        <f t="shared" si="111"/>
        <v/>
      </c>
      <c r="CL49" s="73" t="str">
        <f t="shared" si="111"/>
        <v/>
      </c>
      <c r="CM49" s="73" t="str">
        <f t="shared" si="111"/>
        <v/>
      </c>
      <c r="CN49" s="73" t="str">
        <f t="shared" si="111"/>
        <v/>
      </c>
      <c r="CO49" s="73" t="str">
        <f t="shared" si="111"/>
        <v/>
      </c>
      <c r="CP49" s="73" t="str">
        <f t="shared" si="111"/>
        <v/>
      </c>
      <c r="CQ49" s="73" t="str">
        <f t="shared" si="111"/>
        <v/>
      </c>
      <c r="CR49" s="73" t="str">
        <f t="shared" si="111"/>
        <v/>
      </c>
      <c r="CS49" s="73" t="str">
        <f t="shared" si="111"/>
        <v/>
      </c>
      <c r="CT49" s="73" t="str">
        <f t="shared" si="111"/>
        <v/>
      </c>
      <c r="CU49" s="73" t="str">
        <f t="shared" si="111"/>
        <v/>
      </c>
      <c r="CV49" s="73" t="str">
        <f t="shared" si="111"/>
        <v/>
      </c>
      <c r="CW49" s="73" t="str">
        <f t="shared" si="111"/>
        <v/>
      </c>
      <c r="CX49" s="73" t="str">
        <f t="shared" si="111"/>
        <v/>
      </c>
      <c r="CY49" s="73" t="str">
        <f t="shared" si="111"/>
        <v/>
      </c>
      <c r="CZ49" s="73" t="str">
        <f t="shared" si="111"/>
        <v/>
      </c>
      <c r="DA49" s="73" t="str">
        <f t="shared" si="111"/>
        <v/>
      </c>
      <c r="DB49" s="73" t="str">
        <f t="shared" si="111"/>
        <v/>
      </c>
      <c r="DC49" s="73" t="str">
        <f t="shared" si="111"/>
        <v/>
      </c>
      <c r="DD49" s="73" t="str">
        <f t="shared" si="111"/>
        <v/>
      </c>
      <c r="DE49" s="73" t="str">
        <f t="shared" si="111"/>
        <v/>
      </c>
      <c r="DF49" s="73" t="str">
        <f t="shared" si="111"/>
        <v/>
      </c>
      <c r="DG49" s="73" t="str">
        <f t="shared" si="111"/>
        <v/>
      </c>
      <c r="DH49" s="73" t="str">
        <f t="shared" si="111"/>
        <v/>
      </c>
      <c r="DI49" s="73" t="str">
        <f t="shared" si="111"/>
        <v/>
      </c>
      <c r="DJ49" s="73" t="str">
        <f t="shared" si="111"/>
        <v/>
      </c>
      <c r="DK49" s="73" t="str">
        <f t="shared" si="111"/>
        <v/>
      </c>
      <c r="DL49" s="73" t="str">
        <f t="shared" si="111"/>
        <v/>
      </c>
      <c r="DM49" s="73" t="str">
        <f t="shared" si="111"/>
        <v/>
      </c>
      <c r="DN49" s="73" t="str">
        <f t="shared" si="111"/>
        <v/>
      </c>
      <c r="DO49" s="73" t="str">
        <f t="shared" si="111"/>
        <v/>
      </c>
      <c r="DP49" s="73" t="str">
        <f t="shared" si="111"/>
        <v/>
      </c>
      <c r="DQ49" s="73" t="str">
        <f t="shared" si="111"/>
        <v/>
      </c>
      <c r="DR49" s="73" t="str">
        <f t="shared" si="111"/>
        <v/>
      </c>
      <c r="DS49" s="73" t="str">
        <f t="shared" si="111"/>
        <v/>
      </c>
      <c r="DT49" s="73" t="str">
        <f t="shared" si="111"/>
        <v/>
      </c>
      <c r="DU49" s="73" t="str">
        <f t="shared" si="111"/>
        <v/>
      </c>
      <c r="DV49" s="73" t="str">
        <f t="shared" si="111"/>
        <v/>
      </c>
      <c r="DW49" s="73" t="str">
        <f t="shared" si="111"/>
        <v/>
      </c>
      <c r="DX49" s="73" t="str">
        <f t="shared" si="111"/>
        <v/>
      </c>
      <c r="DY49" s="73" t="str">
        <f t="shared" si="111"/>
        <v/>
      </c>
      <c r="DZ49" s="73" t="str">
        <f t="shared" si="111"/>
        <v/>
      </c>
      <c r="EA49" s="73" t="str">
        <f t="shared" si="111"/>
        <v/>
      </c>
      <c r="EB49" s="73" t="str">
        <f t="shared" si="111"/>
        <v/>
      </c>
      <c r="EC49" s="73" t="str">
        <f t="shared" si="111"/>
        <v/>
      </c>
      <c r="ED49" s="73" t="str">
        <f t="shared" ref="ED49:GO49" si="112">IFERROR((ED32+ED33+ED34)/ED25,"")</f>
        <v/>
      </c>
      <c r="EE49" s="73" t="str">
        <f t="shared" si="112"/>
        <v/>
      </c>
      <c r="EF49" s="73" t="str">
        <f t="shared" si="112"/>
        <v/>
      </c>
      <c r="EG49" s="73" t="str">
        <f t="shared" si="112"/>
        <v/>
      </c>
      <c r="EH49" s="73" t="str">
        <f t="shared" si="112"/>
        <v/>
      </c>
      <c r="EI49" s="73" t="str">
        <f t="shared" si="112"/>
        <v/>
      </c>
      <c r="EJ49" s="73" t="str">
        <f t="shared" si="112"/>
        <v/>
      </c>
      <c r="EK49" s="73" t="str">
        <f t="shared" si="112"/>
        <v/>
      </c>
      <c r="EL49" s="73" t="str">
        <f t="shared" si="112"/>
        <v/>
      </c>
      <c r="EM49" s="73" t="str">
        <f t="shared" si="112"/>
        <v/>
      </c>
      <c r="EN49" s="73" t="str">
        <f t="shared" si="112"/>
        <v/>
      </c>
      <c r="EO49" s="73" t="str">
        <f t="shared" si="112"/>
        <v/>
      </c>
      <c r="EP49" s="73" t="str">
        <f t="shared" si="112"/>
        <v/>
      </c>
      <c r="EQ49" s="73" t="str">
        <f t="shared" si="112"/>
        <v/>
      </c>
      <c r="ER49" s="73" t="str">
        <f t="shared" si="112"/>
        <v/>
      </c>
      <c r="ES49" s="73" t="str">
        <f t="shared" si="112"/>
        <v/>
      </c>
      <c r="ET49" s="73" t="str">
        <f t="shared" si="112"/>
        <v/>
      </c>
      <c r="EU49" s="73" t="str">
        <f t="shared" si="112"/>
        <v/>
      </c>
      <c r="EV49" s="73" t="str">
        <f t="shared" si="112"/>
        <v/>
      </c>
      <c r="EW49" s="73" t="str">
        <f t="shared" si="112"/>
        <v/>
      </c>
      <c r="EX49" s="73" t="str">
        <f t="shared" si="112"/>
        <v/>
      </c>
      <c r="EY49" s="73" t="str">
        <f t="shared" si="112"/>
        <v/>
      </c>
      <c r="EZ49" s="73" t="str">
        <f t="shared" si="112"/>
        <v/>
      </c>
      <c r="FA49" s="73" t="str">
        <f t="shared" si="112"/>
        <v/>
      </c>
      <c r="FB49" s="73" t="str">
        <f t="shared" si="112"/>
        <v/>
      </c>
      <c r="FC49" s="73" t="str">
        <f t="shared" si="112"/>
        <v/>
      </c>
      <c r="FD49" s="73" t="str">
        <f t="shared" si="112"/>
        <v/>
      </c>
      <c r="FE49" s="73" t="str">
        <f t="shared" si="112"/>
        <v/>
      </c>
      <c r="FF49" s="73" t="str">
        <f t="shared" si="112"/>
        <v/>
      </c>
      <c r="FG49" s="73" t="str">
        <f t="shared" si="112"/>
        <v/>
      </c>
      <c r="FH49" s="73" t="str">
        <f t="shared" si="112"/>
        <v/>
      </c>
      <c r="FI49" s="73" t="str">
        <f t="shared" si="112"/>
        <v/>
      </c>
      <c r="FJ49" s="73" t="str">
        <f t="shared" si="112"/>
        <v/>
      </c>
      <c r="FK49" s="73" t="str">
        <f t="shared" si="112"/>
        <v/>
      </c>
      <c r="FL49" s="73" t="str">
        <f t="shared" si="112"/>
        <v/>
      </c>
      <c r="FM49" s="73" t="str">
        <f t="shared" si="112"/>
        <v/>
      </c>
      <c r="FN49" s="73" t="str">
        <f t="shared" si="112"/>
        <v/>
      </c>
      <c r="FO49" s="73" t="str">
        <f t="shared" si="112"/>
        <v/>
      </c>
      <c r="FP49" s="73" t="str">
        <f t="shared" si="112"/>
        <v/>
      </c>
      <c r="FQ49" s="73" t="str">
        <f t="shared" si="112"/>
        <v/>
      </c>
      <c r="FR49" s="73" t="str">
        <f t="shared" si="112"/>
        <v/>
      </c>
      <c r="FS49" s="73" t="str">
        <f t="shared" si="112"/>
        <v/>
      </c>
      <c r="FT49" s="73" t="str">
        <f t="shared" si="112"/>
        <v/>
      </c>
      <c r="FU49" s="73" t="str">
        <f t="shared" si="112"/>
        <v/>
      </c>
      <c r="FV49" s="73" t="str">
        <f t="shared" si="112"/>
        <v/>
      </c>
      <c r="FW49" s="73" t="str">
        <f t="shared" si="112"/>
        <v/>
      </c>
      <c r="FX49" s="73" t="str">
        <f t="shared" si="112"/>
        <v/>
      </c>
      <c r="FY49" s="73" t="str">
        <f t="shared" si="112"/>
        <v/>
      </c>
      <c r="FZ49" s="73" t="str">
        <f t="shared" si="112"/>
        <v/>
      </c>
      <c r="GA49" s="73" t="str">
        <f t="shared" si="112"/>
        <v/>
      </c>
      <c r="GB49" s="73" t="str">
        <f t="shared" si="112"/>
        <v/>
      </c>
      <c r="GC49" s="73" t="str">
        <f t="shared" si="112"/>
        <v/>
      </c>
      <c r="GD49" s="73" t="str">
        <f t="shared" si="112"/>
        <v/>
      </c>
      <c r="GE49" s="73" t="str">
        <f t="shared" si="112"/>
        <v/>
      </c>
      <c r="GF49" s="73" t="str">
        <f t="shared" si="112"/>
        <v/>
      </c>
      <c r="GG49" s="73" t="str">
        <f t="shared" si="112"/>
        <v/>
      </c>
      <c r="GH49" s="73" t="str">
        <f t="shared" si="112"/>
        <v/>
      </c>
      <c r="GI49" s="73" t="str">
        <f t="shared" si="112"/>
        <v/>
      </c>
      <c r="GJ49" s="73" t="str">
        <f t="shared" si="112"/>
        <v/>
      </c>
      <c r="GK49" s="73" t="str">
        <f t="shared" si="112"/>
        <v/>
      </c>
      <c r="GL49" s="73" t="str">
        <f t="shared" si="112"/>
        <v/>
      </c>
      <c r="GM49" s="73" t="str">
        <f t="shared" si="112"/>
        <v/>
      </c>
      <c r="GN49" s="73" t="str">
        <f t="shared" si="112"/>
        <v/>
      </c>
      <c r="GO49" s="73" t="str">
        <f t="shared" si="112"/>
        <v/>
      </c>
      <c r="GP49" s="73" t="str">
        <f t="shared" ref="GP49:JA49" si="113">IFERROR((GP32+GP33+GP34)/GP25,"")</f>
        <v/>
      </c>
      <c r="GQ49" s="73" t="str">
        <f t="shared" si="113"/>
        <v/>
      </c>
      <c r="GR49" s="73" t="str">
        <f t="shared" si="113"/>
        <v/>
      </c>
      <c r="GS49" s="73" t="str">
        <f t="shared" si="113"/>
        <v/>
      </c>
      <c r="GT49" s="73" t="str">
        <f t="shared" si="113"/>
        <v/>
      </c>
      <c r="GU49" s="73" t="str">
        <f t="shared" si="113"/>
        <v/>
      </c>
      <c r="GV49" s="73" t="str">
        <f t="shared" si="113"/>
        <v/>
      </c>
      <c r="GW49" s="73" t="str">
        <f t="shared" si="113"/>
        <v/>
      </c>
      <c r="GX49" s="73" t="str">
        <f t="shared" si="113"/>
        <v/>
      </c>
      <c r="GY49" s="73" t="str">
        <f t="shared" si="113"/>
        <v/>
      </c>
      <c r="GZ49" s="73" t="str">
        <f t="shared" si="113"/>
        <v/>
      </c>
      <c r="HA49" s="73" t="str">
        <f t="shared" si="113"/>
        <v/>
      </c>
      <c r="HB49" s="73" t="str">
        <f t="shared" si="113"/>
        <v/>
      </c>
      <c r="HC49" s="73" t="str">
        <f t="shared" si="113"/>
        <v/>
      </c>
      <c r="HD49" s="73" t="str">
        <f t="shared" si="113"/>
        <v/>
      </c>
      <c r="HE49" s="73" t="str">
        <f t="shared" si="113"/>
        <v/>
      </c>
      <c r="HF49" s="73" t="str">
        <f t="shared" si="113"/>
        <v/>
      </c>
      <c r="HG49" s="73" t="str">
        <f t="shared" si="113"/>
        <v/>
      </c>
      <c r="HH49" s="73" t="str">
        <f t="shared" si="113"/>
        <v/>
      </c>
      <c r="HI49" s="73" t="str">
        <f t="shared" si="113"/>
        <v/>
      </c>
      <c r="HJ49" s="73" t="str">
        <f t="shared" si="113"/>
        <v/>
      </c>
      <c r="HK49" s="73" t="str">
        <f t="shared" si="113"/>
        <v/>
      </c>
      <c r="HL49" s="73" t="str">
        <f t="shared" si="113"/>
        <v/>
      </c>
      <c r="HM49" s="73" t="str">
        <f t="shared" si="113"/>
        <v/>
      </c>
      <c r="HN49" s="73" t="str">
        <f t="shared" si="113"/>
        <v/>
      </c>
      <c r="HO49" s="73" t="str">
        <f t="shared" si="113"/>
        <v/>
      </c>
      <c r="HP49" s="73" t="str">
        <f t="shared" si="113"/>
        <v/>
      </c>
      <c r="HQ49" s="73" t="str">
        <f t="shared" si="113"/>
        <v/>
      </c>
      <c r="HR49" s="73" t="str">
        <f t="shared" si="113"/>
        <v/>
      </c>
      <c r="HS49" s="73" t="str">
        <f t="shared" si="113"/>
        <v/>
      </c>
      <c r="HT49" s="73" t="str">
        <f t="shared" si="113"/>
        <v/>
      </c>
      <c r="HU49" s="73" t="str">
        <f t="shared" si="113"/>
        <v/>
      </c>
      <c r="HV49" s="73" t="str">
        <f t="shared" si="113"/>
        <v/>
      </c>
      <c r="HW49" s="73" t="str">
        <f t="shared" si="113"/>
        <v/>
      </c>
      <c r="HX49" s="73" t="str">
        <f t="shared" si="113"/>
        <v/>
      </c>
      <c r="HY49" s="73" t="str">
        <f t="shared" si="113"/>
        <v/>
      </c>
      <c r="HZ49" s="73" t="str">
        <f t="shared" si="113"/>
        <v/>
      </c>
      <c r="IA49" s="73" t="str">
        <f t="shared" si="113"/>
        <v/>
      </c>
      <c r="IB49" s="73" t="str">
        <f t="shared" si="113"/>
        <v/>
      </c>
      <c r="IC49" s="73" t="str">
        <f t="shared" si="113"/>
        <v/>
      </c>
      <c r="ID49" s="73" t="str">
        <f t="shared" si="113"/>
        <v/>
      </c>
      <c r="IE49" s="73" t="str">
        <f t="shared" si="113"/>
        <v/>
      </c>
      <c r="IF49" s="73" t="str">
        <f t="shared" si="113"/>
        <v/>
      </c>
      <c r="IG49" s="73" t="str">
        <f t="shared" si="113"/>
        <v/>
      </c>
      <c r="IH49" s="73" t="str">
        <f t="shared" si="113"/>
        <v/>
      </c>
      <c r="II49" s="73" t="str">
        <f t="shared" si="113"/>
        <v/>
      </c>
      <c r="IJ49" s="73" t="str">
        <f t="shared" si="113"/>
        <v/>
      </c>
      <c r="IK49" s="73" t="str">
        <f t="shared" si="113"/>
        <v/>
      </c>
      <c r="IL49" s="73" t="str">
        <f t="shared" si="113"/>
        <v/>
      </c>
      <c r="IM49" s="73" t="str">
        <f t="shared" si="113"/>
        <v/>
      </c>
      <c r="IN49" s="73" t="str">
        <f t="shared" si="113"/>
        <v/>
      </c>
      <c r="IO49" s="73" t="str">
        <f t="shared" si="113"/>
        <v/>
      </c>
      <c r="IP49" s="73" t="str">
        <f t="shared" si="113"/>
        <v/>
      </c>
      <c r="IQ49" s="73" t="str">
        <f t="shared" si="113"/>
        <v/>
      </c>
      <c r="IR49" s="73" t="str">
        <f t="shared" si="113"/>
        <v/>
      </c>
      <c r="IS49" s="73" t="str">
        <f t="shared" si="113"/>
        <v/>
      </c>
      <c r="IT49" s="73" t="str">
        <f t="shared" si="113"/>
        <v/>
      </c>
      <c r="IU49" s="73" t="str">
        <f t="shared" si="113"/>
        <v/>
      </c>
      <c r="IV49" s="73" t="str">
        <f t="shared" si="113"/>
        <v/>
      </c>
      <c r="IW49" s="73" t="str">
        <f t="shared" si="113"/>
        <v/>
      </c>
      <c r="IX49" s="73" t="str">
        <f t="shared" si="113"/>
        <v/>
      </c>
      <c r="IY49" s="73" t="str">
        <f t="shared" si="113"/>
        <v/>
      </c>
      <c r="IZ49" s="73" t="str">
        <f t="shared" si="113"/>
        <v/>
      </c>
      <c r="JA49" s="73" t="str">
        <f t="shared" si="113"/>
        <v/>
      </c>
      <c r="JB49" s="73" t="str">
        <f t="shared" ref="JB49:LM49" si="114">IFERROR((JB32+JB33+JB34)/JB25,"")</f>
        <v/>
      </c>
      <c r="JC49" s="73" t="str">
        <f t="shared" si="114"/>
        <v/>
      </c>
      <c r="JD49" s="73" t="str">
        <f t="shared" si="114"/>
        <v/>
      </c>
      <c r="JE49" s="73" t="str">
        <f t="shared" si="114"/>
        <v/>
      </c>
      <c r="JF49" s="73" t="str">
        <f t="shared" si="114"/>
        <v/>
      </c>
      <c r="JG49" s="73" t="str">
        <f t="shared" si="114"/>
        <v/>
      </c>
      <c r="JH49" s="73" t="str">
        <f t="shared" si="114"/>
        <v/>
      </c>
      <c r="JI49" s="73" t="str">
        <f t="shared" si="114"/>
        <v/>
      </c>
      <c r="JJ49" s="73" t="str">
        <f t="shared" si="114"/>
        <v/>
      </c>
      <c r="JK49" s="73" t="str">
        <f t="shared" si="114"/>
        <v/>
      </c>
      <c r="JL49" s="73" t="str">
        <f t="shared" si="114"/>
        <v/>
      </c>
      <c r="JM49" s="73" t="str">
        <f t="shared" si="114"/>
        <v/>
      </c>
      <c r="JN49" s="73" t="str">
        <f t="shared" si="114"/>
        <v/>
      </c>
      <c r="JO49" s="73" t="str">
        <f t="shared" si="114"/>
        <v/>
      </c>
      <c r="JP49" s="73" t="str">
        <f t="shared" si="114"/>
        <v/>
      </c>
      <c r="JQ49" s="73" t="str">
        <f t="shared" si="114"/>
        <v/>
      </c>
      <c r="JR49" s="73" t="str">
        <f t="shared" si="114"/>
        <v/>
      </c>
      <c r="JS49" s="73" t="str">
        <f t="shared" si="114"/>
        <v/>
      </c>
      <c r="JT49" s="73" t="str">
        <f t="shared" si="114"/>
        <v/>
      </c>
      <c r="JU49" s="73" t="str">
        <f t="shared" si="114"/>
        <v/>
      </c>
      <c r="JV49" s="73" t="str">
        <f t="shared" si="114"/>
        <v/>
      </c>
      <c r="JW49" s="73" t="str">
        <f t="shared" si="114"/>
        <v/>
      </c>
      <c r="JX49" s="73" t="str">
        <f t="shared" si="114"/>
        <v/>
      </c>
      <c r="JY49" s="73" t="str">
        <f t="shared" si="114"/>
        <v/>
      </c>
      <c r="JZ49" s="73" t="str">
        <f t="shared" si="114"/>
        <v/>
      </c>
      <c r="KA49" s="73" t="str">
        <f t="shared" si="114"/>
        <v/>
      </c>
      <c r="KB49" s="73" t="str">
        <f t="shared" si="114"/>
        <v/>
      </c>
      <c r="KC49" s="73" t="str">
        <f t="shared" si="114"/>
        <v/>
      </c>
      <c r="KD49" s="73" t="str">
        <f t="shared" si="114"/>
        <v/>
      </c>
      <c r="KE49" s="73" t="str">
        <f t="shared" si="114"/>
        <v/>
      </c>
      <c r="KF49" s="73" t="str">
        <f t="shared" si="114"/>
        <v/>
      </c>
      <c r="KG49" s="73" t="str">
        <f t="shared" si="114"/>
        <v/>
      </c>
      <c r="KH49" s="73" t="str">
        <f t="shared" si="114"/>
        <v/>
      </c>
      <c r="KI49" s="73" t="str">
        <f t="shared" si="114"/>
        <v/>
      </c>
      <c r="KJ49" s="73" t="str">
        <f t="shared" si="114"/>
        <v/>
      </c>
      <c r="KK49" s="73" t="str">
        <f t="shared" si="114"/>
        <v/>
      </c>
      <c r="KL49" s="73" t="str">
        <f t="shared" si="114"/>
        <v/>
      </c>
      <c r="KM49" s="73" t="str">
        <f t="shared" si="114"/>
        <v/>
      </c>
      <c r="KN49" s="73" t="str">
        <f t="shared" si="114"/>
        <v/>
      </c>
      <c r="KO49" s="73" t="str">
        <f t="shared" si="114"/>
        <v/>
      </c>
      <c r="KP49" s="73" t="str">
        <f t="shared" si="114"/>
        <v/>
      </c>
      <c r="KQ49" s="73" t="str">
        <f t="shared" si="114"/>
        <v/>
      </c>
      <c r="KR49" s="73" t="str">
        <f t="shared" si="114"/>
        <v/>
      </c>
      <c r="KS49" s="73" t="str">
        <f t="shared" si="114"/>
        <v/>
      </c>
      <c r="KT49" s="73" t="str">
        <f t="shared" si="114"/>
        <v/>
      </c>
      <c r="KU49" s="73" t="str">
        <f t="shared" si="114"/>
        <v/>
      </c>
      <c r="KV49" s="73" t="str">
        <f t="shared" si="114"/>
        <v/>
      </c>
      <c r="KW49" s="73" t="str">
        <f t="shared" si="114"/>
        <v/>
      </c>
      <c r="KX49" s="73" t="str">
        <f t="shared" si="114"/>
        <v/>
      </c>
      <c r="KY49" s="73" t="str">
        <f t="shared" si="114"/>
        <v/>
      </c>
      <c r="KZ49" s="73" t="str">
        <f t="shared" si="114"/>
        <v/>
      </c>
      <c r="LA49" s="73" t="str">
        <f t="shared" si="114"/>
        <v/>
      </c>
      <c r="LB49" s="73" t="str">
        <f t="shared" si="114"/>
        <v/>
      </c>
      <c r="LC49" s="73" t="str">
        <f t="shared" si="114"/>
        <v/>
      </c>
      <c r="LD49" s="73" t="str">
        <f t="shared" si="114"/>
        <v/>
      </c>
      <c r="LE49" s="73" t="str">
        <f t="shared" si="114"/>
        <v/>
      </c>
      <c r="LF49" s="73" t="str">
        <f t="shared" si="114"/>
        <v/>
      </c>
      <c r="LG49" s="73" t="str">
        <f t="shared" si="114"/>
        <v/>
      </c>
      <c r="LH49" s="73" t="str">
        <f t="shared" si="114"/>
        <v/>
      </c>
      <c r="LI49" s="73" t="str">
        <f t="shared" si="114"/>
        <v/>
      </c>
      <c r="LJ49" s="73" t="str">
        <f t="shared" si="114"/>
        <v/>
      </c>
      <c r="LK49" s="73" t="str">
        <f t="shared" si="114"/>
        <v/>
      </c>
      <c r="LL49" s="73" t="str">
        <f t="shared" si="114"/>
        <v/>
      </c>
      <c r="LM49" s="73" t="str">
        <f t="shared" si="114"/>
        <v/>
      </c>
      <c r="LN49" s="73" t="str">
        <f t="shared" ref="LN49:ND49" si="115">IFERROR((LN32+LN33+LN34)/LN25,"")</f>
        <v/>
      </c>
      <c r="LO49" s="73" t="str">
        <f t="shared" si="115"/>
        <v/>
      </c>
      <c r="LP49" s="73" t="str">
        <f t="shared" si="115"/>
        <v/>
      </c>
      <c r="LQ49" s="73" t="str">
        <f t="shared" si="115"/>
        <v/>
      </c>
      <c r="LR49" s="73" t="str">
        <f t="shared" si="115"/>
        <v/>
      </c>
      <c r="LS49" s="73" t="str">
        <f t="shared" si="115"/>
        <v/>
      </c>
      <c r="LT49" s="73" t="str">
        <f t="shared" si="115"/>
        <v/>
      </c>
      <c r="LU49" s="73" t="str">
        <f t="shared" si="115"/>
        <v/>
      </c>
      <c r="LV49" s="73" t="str">
        <f t="shared" si="115"/>
        <v/>
      </c>
      <c r="LW49" s="73" t="str">
        <f t="shared" si="115"/>
        <v/>
      </c>
      <c r="LX49" s="73" t="str">
        <f t="shared" si="115"/>
        <v/>
      </c>
      <c r="LY49" s="73" t="str">
        <f t="shared" si="115"/>
        <v/>
      </c>
      <c r="LZ49" s="73" t="str">
        <f t="shared" si="115"/>
        <v/>
      </c>
      <c r="MA49" s="73" t="str">
        <f t="shared" si="115"/>
        <v/>
      </c>
      <c r="MB49" s="73" t="str">
        <f t="shared" si="115"/>
        <v/>
      </c>
      <c r="MC49" s="73" t="str">
        <f t="shared" si="115"/>
        <v/>
      </c>
      <c r="MD49" s="73" t="str">
        <f t="shared" si="115"/>
        <v/>
      </c>
      <c r="ME49" s="73" t="str">
        <f t="shared" si="115"/>
        <v/>
      </c>
      <c r="MF49" s="73" t="str">
        <f t="shared" si="115"/>
        <v/>
      </c>
      <c r="MG49" s="73" t="str">
        <f t="shared" si="115"/>
        <v/>
      </c>
      <c r="MH49" s="73" t="str">
        <f t="shared" si="115"/>
        <v/>
      </c>
      <c r="MI49" s="73" t="str">
        <f t="shared" si="115"/>
        <v/>
      </c>
      <c r="MJ49" s="73" t="str">
        <f t="shared" si="115"/>
        <v/>
      </c>
      <c r="MK49" s="73" t="str">
        <f t="shared" si="115"/>
        <v/>
      </c>
      <c r="ML49" s="73" t="str">
        <f t="shared" si="115"/>
        <v/>
      </c>
      <c r="MM49" s="73" t="str">
        <f t="shared" si="115"/>
        <v/>
      </c>
      <c r="MN49" s="73" t="str">
        <f t="shared" si="115"/>
        <v/>
      </c>
      <c r="MO49" s="73" t="str">
        <f t="shared" si="115"/>
        <v/>
      </c>
      <c r="MP49" s="73" t="str">
        <f t="shared" si="115"/>
        <v/>
      </c>
      <c r="MQ49" s="73" t="str">
        <f t="shared" si="115"/>
        <v/>
      </c>
      <c r="MR49" s="73" t="str">
        <f t="shared" si="115"/>
        <v/>
      </c>
      <c r="MS49" s="73" t="str">
        <f t="shared" si="115"/>
        <v/>
      </c>
      <c r="MT49" s="73" t="str">
        <f t="shared" si="115"/>
        <v/>
      </c>
      <c r="MU49" s="73" t="str">
        <f t="shared" si="115"/>
        <v/>
      </c>
      <c r="MV49" s="73" t="str">
        <f t="shared" si="115"/>
        <v/>
      </c>
      <c r="MW49" s="73" t="str">
        <f t="shared" si="115"/>
        <v/>
      </c>
      <c r="MX49" s="73" t="str">
        <f t="shared" si="115"/>
        <v/>
      </c>
      <c r="MY49" s="73" t="str">
        <f t="shared" si="115"/>
        <v/>
      </c>
      <c r="MZ49" s="73" t="str">
        <f t="shared" si="115"/>
        <v/>
      </c>
      <c r="NA49" s="73" t="str">
        <f t="shared" si="115"/>
        <v/>
      </c>
      <c r="NB49" s="73" t="str">
        <f t="shared" si="115"/>
        <v/>
      </c>
      <c r="NC49" s="73" t="str">
        <f t="shared" si="115"/>
        <v/>
      </c>
      <c r="ND49" s="73" t="str">
        <f t="shared" si="115"/>
        <v/>
      </c>
    </row>
    <row r="54" spans="1:368" x14ac:dyDescent="0.35">
      <c r="A54" s="136"/>
      <c r="B54" s="136"/>
      <c r="C54" s="136"/>
    </row>
    <row r="56" spans="1:368" x14ac:dyDescent="0.35">
      <c r="A56" s="92" t="s">
        <v>106</v>
      </c>
    </row>
  </sheetData>
  <mergeCells count="1">
    <mergeCell ref="A54:C54"/>
  </mergeCells>
  <conditionalFormatting sqref="D10:ND14 D25:ND29">
    <cfRule type="expression" dxfId="903" priority="8">
      <formula>D$6=1</formula>
    </cfRule>
  </conditionalFormatting>
  <conditionalFormatting sqref="D17:ND22 D32:ND37">
    <cfRule type="expression" dxfId="902" priority="6">
      <formula>D$6=1</formula>
    </cfRule>
    <cfRule type="expression" dxfId="901" priority="7">
      <formula>D$6=1</formula>
    </cfRule>
  </conditionalFormatting>
  <conditionalFormatting sqref="F14:ND14">
    <cfRule type="expression" dxfId="900" priority="5">
      <formula>F$14&lt;&gt;0</formula>
    </cfRule>
  </conditionalFormatting>
  <conditionalFormatting sqref="D15:ND16 D30:ND31 D38:ND38 D23:ND23">
    <cfRule type="expression" dxfId="899" priority="4">
      <formula>D$6=1</formula>
    </cfRule>
  </conditionalFormatting>
  <conditionalFormatting sqref="F29:ND29">
    <cfRule type="expression" dxfId="898" priority="3">
      <formula>F$29&lt;&gt;0</formula>
    </cfRule>
  </conditionalFormatting>
  <conditionalFormatting sqref="E32:ND37 E17:ND22">
    <cfRule type="cellIs" dxfId="897" priority="2" operator="lessThan">
      <formula>0</formula>
    </cfRule>
  </conditionalFormatting>
  <conditionalFormatting sqref="D46:ND49 D40:ND43">
    <cfRule type="expression" dxfId="896" priority="1">
      <formula>D$6=1</formula>
    </cfRule>
  </conditionalFormatting>
  <dataValidations count="2">
    <dataValidation type="custom" errorStyle="warning" allowBlank="1" sqref="E22:ND22 E17:ND20">
      <formula1>E16&lt;=E10</formula1>
    </dataValidation>
    <dataValidation type="custom" errorStyle="warning" allowBlank="1" sqref="E21:ND21">
      <formula1>E20&lt;=E15</formula1>
    </dataValidation>
  </dataValidations>
  <hyperlinks>
    <hyperlink ref="A56" location="SOMMAIRE!A1" display="RETOUR AU SOMMAIRE"/>
  </hyperlinks>
  <pageMargins left="0.7" right="0.7" top="0.75" bottom="0.75" header="0.3" footer="0.3"/>
  <pageSetup paperSize="9" orientation="portrait" horizontalDpi="4294967295" verticalDpi="4294967295"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tabColor rgb="FF7030A0"/>
  </sheetPr>
  <dimension ref="A2:S39"/>
  <sheetViews>
    <sheetView showGridLines="0" showZeros="0" workbookViewId="0">
      <selection activeCell="Q28" sqref="Q28"/>
    </sheetView>
  </sheetViews>
  <sheetFormatPr baseColWidth="10" defaultRowHeight="14.5" x14ac:dyDescent="0.35"/>
  <cols>
    <col min="1" max="1" width="27.1796875" customWidth="1"/>
    <col min="3" max="6" width="11.54296875" hidden="1" customWidth="1"/>
    <col min="7" max="7" width="13.81640625" hidden="1" customWidth="1"/>
    <col min="8" max="9" width="11.54296875" hidden="1" customWidth="1"/>
    <col min="10" max="13" width="11.54296875" customWidth="1"/>
    <col min="19" max="19" width="23.453125" customWidth="1"/>
  </cols>
  <sheetData>
    <row r="2" spans="1:19" x14ac:dyDescent="0.35">
      <c r="A2" s="16" t="s">
        <v>61</v>
      </c>
    </row>
    <row r="3" spans="1:19" x14ac:dyDescent="0.35">
      <c r="C3" s="2"/>
      <c r="I3" s="2"/>
    </row>
    <row r="4" spans="1:19" x14ac:dyDescent="0.35">
      <c r="A4" s="40">
        <v>42739</v>
      </c>
      <c r="C4" s="37" t="s">
        <v>3</v>
      </c>
      <c r="D4" s="29" t="s">
        <v>0</v>
      </c>
      <c r="E4" s="29" t="s">
        <v>15</v>
      </c>
      <c r="F4" s="29" t="s">
        <v>16</v>
      </c>
      <c r="G4" s="29" t="s">
        <v>17</v>
      </c>
      <c r="H4" s="6" t="s">
        <v>10</v>
      </c>
      <c r="I4" s="3"/>
      <c r="J4" s="137" t="str">
        <f>IF(OR(COUNTIF(Jours_fériés,Tableau116303642485460667278849096102108[[#All],[Colonne1]]),COUNTIF(Week_end,Tableau116303642485460667278849096102108[[#All],[Colonne1]])),"Le jour choisi est un week-end ou jour férié","Résultats affichés ci-dessous")</f>
        <v>Résultats affichés ci-dessous</v>
      </c>
      <c r="K4" s="137"/>
      <c r="L4" s="137"/>
      <c r="M4" s="137"/>
      <c r="N4" s="137"/>
      <c r="O4" s="137"/>
      <c r="S4" s="92" t="s">
        <v>106</v>
      </c>
    </row>
    <row r="5" spans="1:19" x14ac:dyDescent="0.35">
      <c r="A5" s="41"/>
      <c r="C5" s="30" t="s">
        <v>18</v>
      </c>
      <c r="D5" s="31" t="e">
        <f>HLOOKUP(Tableau116303642485460667278849096102108[[#All],[Colonne1]],Journalier_SO,7,FALSE)</f>
        <v>#NAME?</v>
      </c>
      <c r="E5" s="31" t="e">
        <f>HLOOKUP(Tableau116303642485460667278849096102108[[#All],[Colonne1]],Journalier_SO,8,FALSE)</f>
        <v>#NAME?</v>
      </c>
      <c r="F5" s="31" t="e">
        <f>HLOOKUP(Tableau116303642485460667278849096102108[[#All],[Colonne1]],Journalier_SO,9,FALSE)</f>
        <v>#NAME?</v>
      </c>
      <c r="G5" s="31" t="e">
        <f>HLOOKUP(Tableau116303642485460667278849096102108[[#All],[Colonne1]],Journalier_SO,10,FALSE)</f>
        <v>#NAME?</v>
      </c>
      <c r="H5" s="31" t="e">
        <f>SUM(Tableau33293541475359657177838995101107[[#This Row],[Colonne2]:[Colonne5]])</f>
        <v>#NAME?</v>
      </c>
      <c r="I5" s="3"/>
    </row>
    <row r="6" spans="1:19" x14ac:dyDescent="0.35">
      <c r="A6" s="41"/>
      <c r="C6" s="32" t="s">
        <v>4</v>
      </c>
      <c r="D6" s="33" t="e">
        <f>HLOOKUP(Tableau116303642485460667278849096102108[[#All],[Colonne1]],Journalier_SO,22,FALSE)</f>
        <v>#NAME?</v>
      </c>
      <c r="E6" s="33" t="e">
        <f>HLOOKUP(Tableau116303642485460667278849096102108[[#All],[Colonne1]],Journalier_SO,23,FALSE)</f>
        <v>#NAME?</v>
      </c>
      <c r="F6" s="33" t="e">
        <f>HLOOKUP(Tableau116303642485460667278849096102108[[#All],[Colonne1]],Journalier_SO,24,FALSE)</f>
        <v>#NAME?</v>
      </c>
      <c r="G6" s="33" t="e">
        <f>HLOOKUP(Tableau116303642485460667278849096102108[[#All],[Colonne1]],Journalier_SO,25,FALSE)</f>
        <v>#NAME?</v>
      </c>
      <c r="H6" s="33" t="e">
        <f>SUM(Tableau33293541475359657177838995101107[[#This Row],[Colonne2]:[Colonne5]])</f>
        <v>#NAME?</v>
      </c>
      <c r="I6" s="3"/>
    </row>
    <row r="7" spans="1:19" x14ac:dyDescent="0.35">
      <c r="A7" s="8"/>
      <c r="C7" s="34" t="s">
        <v>10</v>
      </c>
      <c r="D7" s="35" t="e">
        <f>D5+D6</f>
        <v>#NAME?</v>
      </c>
      <c r="E7" s="35" t="e">
        <f>E5+E6</f>
        <v>#NAME?</v>
      </c>
      <c r="F7" s="35" t="e">
        <f>F5+F6</f>
        <v>#NAME?</v>
      </c>
      <c r="G7" s="35" t="e">
        <f>G5+G6</f>
        <v>#NAME?</v>
      </c>
      <c r="H7" s="35" t="e">
        <f>H5+H6</f>
        <v>#NAME?</v>
      </c>
      <c r="I7" s="3"/>
      <c r="J7" s="2"/>
      <c r="K7" s="2"/>
    </row>
    <row r="8" spans="1:19" x14ac:dyDescent="0.35">
      <c r="A8" s="8"/>
      <c r="B8" s="2"/>
      <c r="C8" s="25" t="s">
        <v>60</v>
      </c>
      <c r="D8" s="23"/>
      <c r="E8" s="24"/>
      <c r="F8" s="24"/>
      <c r="G8" s="26"/>
      <c r="H8" s="5"/>
      <c r="J8" s="4"/>
      <c r="K8" s="4"/>
      <c r="L8" s="4"/>
      <c r="M8" s="4"/>
      <c r="N8" s="4"/>
    </row>
    <row r="9" spans="1:19" x14ac:dyDescent="0.35">
      <c r="A9" s="8"/>
      <c r="C9" s="7" t="s">
        <v>9</v>
      </c>
      <c r="D9" s="27" t="s">
        <v>0</v>
      </c>
      <c r="E9" s="27" t="s">
        <v>1</v>
      </c>
      <c r="F9" s="27" t="s">
        <v>2</v>
      </c>
      <c r="G9" s="34" t="s">
        <v>10</v>
      </c>
      <c r="H9" s="3"/>
      <c r="J9" s="74"/>
      <c r="K9" s="75" t="s">
        <v>11</v>
      </c>
      <c r="L9" s="75" t="s">
        <v>13</v>
      </c>
      <c r="M9" s="75" t="s">
        <v>12</v>
      </c>
      <c r="N9" s="75" t="s">
        <v>14</v>
      </c>
    </row>
    <row r="10" spans="1:19" x14ac:dyDescent="0.35">
      <c r="A10" s="8"/>
      <c r="C10" s="30" t="s">
        <v>18</v>
      </c>
      <c r="D10" s="31" t="e">
        <f>HLOOKUP(Tableau116303642485460667278849096102108[[#All],[Colonne1]],Journalier_SO,14,FALSE)</f>
        <v>#NAME?</v>
      </c>
      <c r="E10" s="31" t="e">
        <f>HLOOKUP(Tableau116303642485460667278849096102108[[#All],[Colonne1]],Journalier_SO,15,FALSE)</f>
        <v>#NAME?</v>
      </c>
      <c r="F10" s="31" t="e">
        <f>HLOOKUP(Tableau116303642485460667278849096102108[[#All],[Colonne1]],Journalier_SO,16,FALSE)</f>
        <v>#NAME?</v>
      </c>
      <c r="G10" s="36" t="e">
        <f>SUM(Tableau33293541475359657177838995101107[[#This Row],[Colonne2]:[Colonne4]])</f>
        <v>#NAME?</v>
      </c>
      <c r="H10" s="3"/>
      <c r="J10" s="76" t="s">
        <v>18</v>
      </c>
      <c r="K10" s="77"/>
      <c r="L10" s="78"/>
      <c r="M10" s="78"/>
      <c r="N10" s="78"/>
      <c r="R10" s="97"/>
    </row>
    <row r="11" spans="1:19" x14ac:dyDescent="0.35">
      <c r="A11" s="8"/>
      <c r="C11" s="32" t="s">
        <v>4</v>
      </c>
      <c r="D11" s="33" t="e">
        <f>HLOOKUP(Tableau116303642485460667278849096102108[[#All],[Colonne1]],Journalier_SO,29,FALSE)</f>
        <v>#NAME?</v>
      </c>
      <c r="E11" s="33" t="e">
        <f>HLOOKUP(Tableau116303642485460667278849096102108[[#All],[Colonne1]],Journalier_SO,30,FALSE)</f>
        <v>#NAME?</v>
      </c>
      <c r="F11" s="33" t="e">
        <f>HLOOKUP(Tableau116303642485460667278849096102108[[#All],[Colonne1]],Journalier_SO,31,FALSE)</f>
        <v>#NAME?</v>
      </c>
      <c r="G11" s="36" t="e">
        <f>SUM(Tableau33293541475359657177838995101107[[#This Row],[Colonne2]:[Colonne4]])</f>
        <v>#NAME?</v>
      </c>
      <c r="H11" s="3"/>
      <c r="J11" s="79" t="s">
        <v>4</v>
      </c>
      <c r="K11" s="80"/>
      <c r="L11" s="81"/>
      <c r="M11" s="81"/>
      <c r="N11" s="81"/>
    </row>
    <row r="12" spans="1:19" x14ac:dyDescent="0.35">
      <c r="A12" s="8"/>
      <c r="J12" s="82"/>
      <c r="K12" s="82"/>
      <c r="L12" s="82"/>
      <c r="M12" s="82"/>
      <c r="N12" s="82"/>
    </row>
    <row r="13" spans="1:19" x14ac:dyDescent="0.35">
      <c r="A13" s="8"/>
      <c r="J13" s="82"/>
      <c r="K13" s="82"/>
      <c r="L13" s="82"/>
      <c r="M13" s="82"/>
      <c r="N13" s="82"/>
    </row>
    <row r="14" spans="1:19" x14ac:dyDescent="0.35">
      <c r="A14" s="42" t="s">
        <v>62</v>
      </c>
      <c r="J14" s="82"/>
      <c r="K14" s="82"/>
      <c r="L14" s="82"/>
      <c r="M14" s="82"/>
      <c r="N14" s="82"/>
    </row>
    <row r="15" spans="1:19" x14ac:dyDescent="0.35">
      <c r="A15" s="8"/>
      <c r="J15" s="82"/>
      <c r="K15" s="82"/>
      <c r="L15" s="82"/>
      <c r="M15" s="82"/>
      <c r="N15" s="82"/>
    </row>
    <row r="16" spans="1:19" x14ac:dyDescent="0.35">
      <c r="A16" s="43">
        <v>1</v>
      </c>
      <c r="J16" s="82"/>
      <c r="K16" s="83" t="s">
        <v>11</v>
      </c>
      <c r="L16" s="83" t="s">
        <v>13</v>
      </c>
      <c r="M16" s="83" t="s">
        <v>12</v>
      </c>
      <c r="N16" s="83" t="s">
        <v>14</v>
      </c>
    </row>
    <row r="17" spans="1:14" x14ac:dyDescent="0.35">
      <c r="A17" s="8"/>
      <c r="J17" s="84" t="s">
        <v>18</v>
      </c>
      <c r="K17" s="85">
        <f>IFERROR(AVERAGEIF(Num_semaine_SO,"="&amp;Tableau911323844505662687480869298104110[[#All],[Colonne1]],TxT_J_SCL_SO),0)</f>
        <v>0</v>
      </c>
      <c r="L17" s="85">
        <f>IFERROR(AVERAGEIF(Num_semaine_SO,"="&amp;Tableau911323844505662687480869298104110[[#All],[Colonne1]],TxPC_J_SCL_SO),0)</f>
        <v>0</v>
      </c>
      <c r="M17" s="85">
        <f>IFERROR(AVERAGEIF(Num_semaine_SO,"="&amp;Tableau911323844505662687480869298104110[[#All],[Colonne1]],TxPC_J1_SCL_SO),0)</f>
        <v>0</v>
      </c>
      <c r="N17" s="85">
        <f>IFERROR(AVERAGEIF(Num_semaine_SO,"="&amp;Tableau911323844505662687480869298104110[[#All],[Colonne1]],TxPC_J2_SCL_SO),0)</f>
        <v>0</v>
      </c>
    </row>
    <row r="18" spans="1:14" x14ac:dyDescent="0.35">
      <c r="A18" s="8"/>
      <c r="J18" s="86" t="s">
        <v>4</v>
      </c>
      <c r="K18" s="87">
        <f>IFERROR(AVERAGEIF(Num_semaine_SO,"="&amp;Tableau911323844505662687480869298104110[[#All],[Colonne1]],TxT_J_Mails_SO),0)</f>
        <v>0</v>
      </c>
      <c r="L18" s="87">
        <f>IFERROR(AVERAGEIF(Num_semaine_SO,"="&amp;Tableau911323844505662687480869298104110[[#All],[Colonne1]],TxPC_J_Mails_SO),0)</f>
        <v>0</v>
      </c>
      <c r="M18" s="87">
        <f>IFERROR(AVERAGEIF(Num_semaine_SO,"="&amp;Tableau911323844505662687480869298104110[[#All],[Colonne1]],TxPC_J1_Mails_SO),0)</f>
        <v>0</v>
      </c>
      <c r="N18" s="87">
        <f>IFERROR(AVERAGEIF(Num_semaine_SO,"="&amp;Tableau911323844505662687480869298104110[[#All],[Colonne1]],TxPC_J2_Mails_SO),0)</f>
        <v>0</v>
      </c>
    </row>
    <row r="19" spans="1:14" x14ac:dyDescent="0.35">
      <c r="A19" s="8"/>
      <c r="J19" s="82"/>
      <c r="K19" s="82"/>
      <c r="L19" s="82"/>
      <c r="M19" s="82"/>
      <c r="N19" s="82"/>
    </row>
    <row r="20" spans="1:14" x14ac:dyDescent="0.35">
      <c r="A20" s="8"/>
      <c r="J20" s="82"/>
      <c r="K20" s="82"/>
      <c r="L20" s="82"/>
      <c r="M20" s="82"/>
      <c r="N20" s="82"/>
    </row>
    <row r="21" spans="1:14" x14ac:dyDescent="0.35">
      <c r="A21" s="42" t="s">
        <v>64</v>
      </c>
      <c r="I21" s="38"/>
      <c r="J21" s="82"/>
      <c r="K21" s="82"/>
      <c r="L21" s="82"/>
      <c r="M21" s="82"/>
      <c r="N21" s="82"/>
    </row>
    <row r="22" spans="1:14" x14ac:dyDescent="0.35">
      <c r="A22" s="8"/>
      <c r="J22" s="82"/>
      <c r="K22" s="82"/>
      <c r="L22" s="82"/>
      <c r="M22" s="82"/>
      <c r="N22" s="82"/>
    </row>
    <row r="23" spans="1:14" x14ac:dyDescent="0.35">
      <c r="A23" s="44" t="s">
        <v>44</v>
      </c>
      <c r="J23" s="82"/>
      <c r="K23" s="82"/>
      <c r="L23" s="82"/>
      <c r="M23" s="82"/>
      <c r="N23" s="82"/>
    </row>
    <row r="24" spans="1:14" x14ac:dyDescent="0.35">
      <c r="A24" s="8"/>
      <c r="J24" s="82"/>
      <c r="K24" s="83" t="s">
        <v>11</v>
      </c>
      <c r="L24" s="83" t="s">
        <v>13</v>
      </c>
      <c r="M24" s="83" t="s">
        <v>12</v>
      </c>
      <c r="N24" s="83" t="s">
        <v>14</v>
      </c>
    </row>
    <row r="25" spans="1:14" x14ac:dyDescent="0.35">
      <c r="A25" s="45"/>
      <c r="B25" s="28"/>
      <c r="H25" s="28"/>
      <c r="J25" s="84" t="s">
        <v>18</v>
      </c>
      <c r="K25" s="88">
        <f>IFERROR(AVERAGEIF(Num_mois_SO,"="&amp;Tableau813333945515763697581879399105111[[#All],[Colonne1]],TxT_J_SCL_SO),0)</f>
        <v>0</v>
      </c>
      <c r="L25" s="88">
        <f>IFERROR(AVERAGEIF(Num_mois_SO,"="&amp;Tableau813333945515763697581879399105111[[#All],[Colonne1]],TxPC_J_SCL_SO),0)</f>
        <v>0</v>
      </c>
      <c r="M25" s="88">
        <f>IFERROR(AVERAGEIF(Num_mois_SO,"="&amp;Tableau813333945515763697581879399105111[[#All],[Colonne1]],TxPC_J1_SCL_SO),0)</f>
        <v>0</v>
      </c>
      <c r="N25" s="88">
        <f>IFERROR(AVERAGEIF(Num_mois_SO,"="&amp;Tableau813333945515763697581879399105111[[#All],[Colonne1]],TxPC_J2_SCL_SO),0)</f>
        <v>0</v>
      </c>
    </row>
    <row r="26" spans="1:14" x14ac:dyDescent="0.35">
      <c r="A26" s="45"/>
      <c r="B26" s="28"/>
      <c r="H26" s="28"/>
      <c r="J26" s="86" t="s">
        <v>4</v>
      </c>
      <c r="K26" s="89">
        <f>IFERROR(AVERAGEIF(Num_mois_SO,"="&amp;Tableau813333945515763697581879399105111[[#All],[Colonne1]],TxT_J_Mails_SO),0)</f>
        <v>0</v>
      </c>
      <c r="L26" s="89">
        <f>IFERROR(AVERAGEIF(Num_mois_SO,"="&amp;Tableau813333945515763697581879399105111[[#All],[Colonne1]],TxPC_J_Mails_SO),0)</f>
        <v>0</v>
      </c>
      <c r="M26" s="89">
        <f>IFERROR(AVERAGEIF(Num_mois_SO,"="&amp;Tableau813333945515763697581879399105111[[#All],[Colonne1]],TxPC_J1_Mails_SO),0)</f>
        <v>0</v>
      </c>
      <c r="N26" s="89">
        <f>IFERROR(AVERAGEIF(Num_mois_SO,"="&amp;Tableau813333945515763697581879399105111[[#All],[Colonne1]],TxPC_J2_Mails_SO),0)</f>
        <v>0</v>
      </c>
    </row>
    <row r="27" spans="1:14" x14ac:dyDescent="0.35">
      <c r="A27" s="8"/>
      <c r="J27" s="82"/>
      <c r="K27" s="82"/>
      <c r="L27" s="82"/>
      <c r="M27" s="82"/>
      <c r="N27" s="82"/>
    </row>
    <row r="28" spans="1:14" x14ac:dyDescent="0.35">
      <c r="A28" s="8"/>
      <c r="J28" s="82"/>
      <c r="K28" s="82"/>
      <c r="L28" s="82"/>
      <c r="M28" s="82"/>
      <c r="N28" s="82"/>
    </row>
    <row r="29" spans="1:14" x14ac:dyDescent="0.35">
      <c r="A29" s="42" t="s">
        <v>65</v>
      </c>
      <c r="J29" s="82"/>
      <c r="K29" s="82"/>
      <c r="L29" s="82"/>
      <c r="M29" s="82"/>
      <c r="N29" s="82"/>
    </row>
    <row r="30" spans="1:14" x14ac:dyDescent="0.35">
      <c r="A30" s="8"/>
      <c r="J30" s="82"/>
      <c r="K30" s="82"/>
      <c r="L30" s="82"/>
      <c r="M30" s="82"/>
      <c r="N30" s="82"/>
    </row>
    <row r="31" spans="1:14" x14ac:dyDescent="0.35">
      <c r="A31" s="46">
        <v>3</v>
      </c>
      <c r="J31" s="82"/>
      <c r="K31" s="82"/>
      <c r="L31" s="82"/>
      <c r="M31" s="82"/>
      <c r="N31" s="82"/>
    </row>
    <row r="32" spans="1:14" x14ac:dyDescent="0.35">
      <c r="A32" s="8"/>
      <c r="J32" s="82"/>
      <c r="K32" s="83" t="s">
        <v>11</v>
      </c>
      <c r="L32" s="83" t="s">
        <v>13</v>
      </c>
      <c r="M32" s="83" t="s">
        <v>12</v>
      </c>
      <c r="N32" s="83" t="s">
        <v>14</v>
      </c>
    </row>
    <row r="33" spans="1:14" x14ac:dyDescent="0.35">
      <c r="A33" s="8"/>
      <c r="J33" s="84" t="s">
        <v>18</v>
      </c>
      <c r="K33" s="88">
        <f>IFERROR(AVERAGEIF(Num_trim_SO,"="&amp;Tableau15143440465258647076828894100106112[[#All],[Colonne1]],TxT_J_SCL_SO),0)</f>
        <v>0</v>
      </c>
      <c r="L33" s="88">
        <f>IFERROR(AVERAGEIF(Num_trim_SO,"="&amp;Tableau15143440465258647076828894100106112[[#All],[Colonne1]],TxPC_J_SCL_SO),0)</f>
        <v>0</v>
      </c>
      <c r="M33" s="88">
        <f>IFERROR(AVERAGEIF(Num_trim_SO,"="&amp;Tableau15143440465258647076828894100106112[[#All],[Colonne1]],TxPC_J1_SCL_SO),0)</f>
        <v>0</v>
      </c>
      <c r="N33" s="88">
        <f>IFERROR(AVERAGEIF(Num_trim_SO,"="&amp;Tableau15143440465258647076828894100106112[[#All],[Colonne1]],TxPC_J2_SCL_SO),0)</f>
        <v>0</v>
      </c>
    </row>
    <row r="34" spans="1:14" x14ac:dyDescent="0.35">
      <c r="A34" s="8"/>
      <c r="J34" s="86" t="s">
        <v>4</v>
      </c>
      <c r="K34" s="89">
        <f>IFERROR(AVERAGEIF(Num_trim_SO,"="&amp;Tableau15143440465258647076828894100106112[[#All],[Colonne1]],TxT_J_Mails_SO),0)</f>
        <v>0</v>
      </c>
      <c r="L34" s="89">
        <f>IFERROR(AVERAGEIF(Num_trim_SO,"="&amp;Tableau15143440465258647076828894100106112[[#All],[Colonne1]],TxPC_J_Mails_SO),0)</f>
        <v>0</v>
      </c>
      <c r="M34" s="89">
        <f>IFERROR(AVERAGEIF(Num_trim_SO,"="&amp;Tableau15143440465258647076828894100106112[[#All],[Colonne1]],TxPC_J1_Mails_SO),0)</f>
        <v>0</v>
      </c>
      <c r="N34" s="89">
        <f>IFERROR(AVERAGEIF(Num_trim_SO,"="&amp;Tableau15143440465258647076828894100106112[[#All],[Colonne1]],TxPC_J2_Mails_SO),0)</f>
        <v>0</v>
      </c>
    </row>
    <row r="35" spans="1:14" x14ac:dyDescent="0.35">
      <c r="J35" s="82"/>
      <c r="K35" s="82"/>
      <c r="L35" s="82"/>
      <c r="M35" s="82"/>
      <c r="N35" s="82"/>
    </row>
    <row r="36" spans="1:14" x14ac:dyDescent="0.35">
      <c r="A36" s="42" t="s">
        <v>66</v>
      </c>
      <c r="J36" s="82"/>
      <c r="K36" s="82"/>
      <c r="L36" s="82"/>
      <c r="M36" s="82"/>
      <c r="N36" s="82"/>
    </row>
    <row r="37" spans="1:14" x14ac:dyDescent="0.35">
      <c r="J37" s="82"/>
      <c r="K37" s="83" t="s">
        <v>11</v>
      </c>
      <c r="L37" s="83" t="s">
        <v>13</v>
      </c>
      <c r="M37" s="83" t="s">
        <v>12</v>
      </c>
      <c r="N37" s="83" t="s">
        <v>14</v>
      </c>
    </row>
    <row r="38" spans="1:14" x14ac:dyDescent="0.35">
      <c r="J38" s="84" t="s">
        <v>18</v>
      </c>
      <c r="K38" s="88">
        <f>IFERROR(AVERAGEIF(Jours_ouvrés_SO,"="&amp;1,TxT_J_SCL_SO),0)</f>
        <v>0</v>
      </c>
      <c r="L38" s="88">
        <f>IFERROR(AVERAGEIF(Jours_ouvrés_SO,"="&amp;1,TxPC_J_SCL_SO),0)</f>
        <v>0</v>
      </c>
      <c r="M38" s="88">
        <f>IFERROR(AVERAGEIF(Jours_ouvrés_SO,"="&amp;1,TxPC_J1_SCL_SO),0)</f>
        <v>0</v>
      </c>
      <c r="N38" s="88">
        <f>IFERROR(AVERAGEIF(Jours_ouvrés_SO,"="&amp;1,TxPC_J2_SCL_SO),0)</f>
        <v>0</v>
      </c>
    </row>
    <row r="39" spans="1:14" x14ac:dyDescent="0.35">
      <c r="J39" s="86" t="s">
        <v>4</v>
      </c>
      <c r="K39" s="89">
        <f>IFERROR(AVERAGEIF(Jours_ouvrés_SO,"="&amp;1,TxT_J_Mails_SO),0)</f>
        <v>0</v>
      </c>
      <c r="L39" s="89">
        <f>IFERROR(AVERAGEIF(Jours_ouvrés_SO,"="&amp;1,TxPC_J_Mails_SO),0)</f>
        <v>0</v>
      </c>
      <c r="M39" s="89">
        <f>IFERROR(AVERAGEIF(Jours_ouvrés_SO,"="&amp;1,TxPC_J1_Mails_SO),0)</f>
        <v>0</v>
      </c>
      <c r="N39" s="89">
        <f>IFERROR(AVERAGEIF(Jours_ouvrés_SO,"="&amp;1,TxPC_J2_Mails_SO),0)</f>
        <v>0</v>
      </c>
    </row>
  </sheetData>
  <mergeCells count="1">
    <mergeCell ref="J4:O4"/>
  </mergeCells>
  <dataValidations count="4">
    <dataValidation type="list" showInputMessage="1" showErrorMessage="1" sqref="A31">
      <formula1>Trimestre</formula1>
    </dataValidation>
    <dataValidation type="list" showInputMessage="1" showErrorMessage="1" sqref="A23">
      <formula1>Mois</formula1>
    </dataValidation>
    <dataValidation type="list" showInputMessage="1" showErrorMessage="1" sqref="A16">
      <formula1>Semaine</formula1>
    </dataValidation>
    <dataValidation type="list" allowBlank="1" showInputMessage="1" showErrorMessage="1" sqref="A4">
      <formula1>#REF!</formula1>
    </dataValidation>
  </dataValidations>
  <hyperlinks>
    <hyperlink ref="S4" location="SOMMAIRE!A1" display="RETOUR AU SOMMAIRE"/>
  </hyperlinks>
  <pageMargins left="0.7" right="0.7" top="0.75" bottom="0.75" header="0.3" footer="0.3"/>
  <tableParts count="6">
    <tablePart r:id="rId1"/>
    <tablePart r:id="rId2"/>
    <tablePart r:id="rId3"/>
    <tablePart r:id="rId4"/>
    <tablePart r:id="rId5"/>
    <tablePart r:id="rId6"/>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S39"/>
  <sheetViews>
    <sheetView showGridLines="0" showZeros="0" workbookViewId="0">
      <selection activeCell="A31" sqref="A31"/>
    </sheetView>
  </sheetViews>
  <sheetFormatPr baseColWidth="10" defaultRowHeight="14.5" x14ac:dyDescent="0.35"/>
  <cols>
    <col min="1" max="1" width="27.1796875" customWidth="1"/>
    <col min="3" max="6" width="11.54296875" hidden="1" customWidth="1"/>
    <col min="7" max="7" width="13.81640625" hidden="1" customWidth="1"/>
    <col min="8" max="9" width="11.54296875" hidden="1" customWidth="1"/>
    <col min="10" max="13" width="11.54296875" customWidth="1"/>
    <col min="19" max="19" width="23.453125" customWidth="1"/>
  </cols>
  <sheetData>
    <row r="2" spans="1:19" x14ac:dyDescent="0.35">
      <c r="A2" s="16" t="s">
        <v>61</v>
      </c>
    </row>
    <row r="3" spans="1:19" x14ac:dyDescent="0.35">
      <c r="C3" s="2"/>
      <c r="I3" s="2"/>
    </row>
    <row r="4" spans="1:19" x14ac:dyDescent="0.35">
      <c r="A4" s="40">
        <f>Tableau116303642485460667278849096102108[[#All],[Colonne1]]</f>
        <v>42739</v>
      </c>
      <c r="C4" s="37" t="s">
        <v>3</v>
      </c>
      <c r="D4" s="29" t="s">
        <v>0</v>
      </c>
      <c r="E4" s="29" t="s">
        <v>15</v>
      </c>
      <c r="F4" s="29" t="s">
        <v>16</v>
      </c>
      <c r="G4" s="29" t="s">
        <v>17</v>
      </c>
      <c r="H4" s="6" t="s">
        <v>10</v>
      </c>
      <c r="I4" s="3"/>
      <c r="J4" s="137" t="str">
        <f>IF(OR(COUNTIF(Jours_fériés,Tableau116303642485460667278849096102108205[[#All],[Colonne1]]),COUNTIF(Week_end,Tableau116303642485460667278849096102108205[[#All],[Colonne1]])),"Le jour choisi est un week-end ou jour férié","Résultats affichés ci-dessous")</f>
        <v>Résultats affichés ci-dessous</v>
      </c>
      <c r="K4" s="137"/>
      <c r="L4" s="137"/>
      <c r="M4" s="137"/>
      <c r="N4" s="137"/>
      <c r="O4" s="137"/>
      <c r="S4" s="92" t="s">
        <v>106</v>
      </c>
    </row>
    <row r="5" spans="1:19" x14ac:dyDescent="0.35">
      <c r="A5" s="41"/>
      <c r="C5" s="30" t="s">
        <v>18</v>
      </c>
      <c r="D5" s="31" t="e">
        <f>HLOOKUP(Tableau116303642485460667278849096102108205[[#All],[Colonne1]],Journalier_SO,7,FALSE)</f>
        <v>#NAME?</v>
      </c>
      <c r="E5" s="31" t="e">
        <f>HLOOKUP(Tableau116303642485460667278849096102108205[[#All],[Colonne1]],Journalier_SO,8,FALSE)</f>
        <v>#NAME?</v>
      </c>
      <c r="F5" s="31" t="e">
        <f>HLOOKUP(Tableau116303642485460667278849096102108205[[#All],[Colonne1]],Journalier_SO,9,FALSE)</f>
        <v>#NAME?</v>
      </c>
      <c r="G5" s="31" t="e">
        <f>HLOOKUP(Tableau116303642485460667278849096102108205[[#All],[Colonne1]],Journalier_SO,10,FALSE)</f>
        <v>#NAME?</v>
      </c>
      <c r="H5" s="31" t="e">
        <f>SUM(Tableau33293541475359657177838995101107204[[#This Row],[Colonne2]:[Colonne5]])</f>
        <v>#NAME?</v>
      </c>
      <c r="I5" s="3"/>
    </row>
    <row r="6" spans="1:19" x14ac:dyDescent="0.35">
      <c r="A6" s="41"/>
      <c r="C6" s="32" t="s">
        <v>4</v>
      </c>
      <c r="D6" s="33" t="e">
        <f>HLOOKUP(Tableau116303642485460667278849096102108205[[#All],[Colonne1]],Journalier_SO,22,FALSE)</f>
        <v>#NAME?</v>
      </c>
      <c r="E6" s="33" t="e">
        <f>HLOOKUP(Tableau116303642485460667278849096102108205[[#All],[Colonne1]],Journalier_SO,23,FALSE)</f>
        <v>#NAME?</v>
      </c>
      <c r="F6" s="33" t="e">
        <f>HLOOKUP(Tableau116303642485460667278849096102108205[[#All],[Colonne1]],Journalier_SO,24,FALSE)</f>
        <v>#NAME?</v>
      </c>
      <c r="G6" s="33" t="e">
        <f>HLOOKUP(Tableau116303642485460667278849096102108205[[#All],[Colonne1]],Journalier_SO,25,FALSE)</f>
        <v>#NAME?</v>
      </c>
      <c r="H6" s="33" t="e">
        <f>SUM(Tableau33293541475359657177838995101107204[[#This Row],[Colonne2]:[Colonne5]])</f>
        <v>#NAME?</v>
      </c>
      <c r="I6" s="3"/>
    </row>
    <row r="7" spans="1:19" x14ac:dyDescent="0.35">
      <c r="A7" s="8"/>
      <c r="C7" s="34" t="s">
        <v>10</v>
      </c>
      <c r="D7" s="35" t="e">
        <f>D5+D6</f>
        <v>#NAME?</v>
      </c>
      <c r="E7" s="35" t="e">
        <f>E5+E6</f>
        <v>#NAME?</v>
      </c>
      <c r="F7" s="35" t="e">
        <f>F5+F6</f>
        <v>#NAME?</v>
      </c>
      <c r="G7" s="35" t="e">
        <f>G5+G6</f>
        <v>#NAME?</v>
      </c>
      <c r="H7" s="35" t="e">
        <f>H5+H6</f>
        <v>#NAME?</v>
      </c>
      <c r="I7" s="3"/>
      <c r="J7" s="2"/>
      <c r="K7" s="2"/>
    </row>
    <row r="8" spans="1:19" x14ac:dyDescent="0.35">
      <c r="A8" s="8"/>
      <c r="B8" s="2"/>
      <c r="C8" s="25" t="s">
        <v>60</v>
      </c>
      <c r="D8" s="23"/>
      <c r="E8" s="24"/>
      <c r="F8" s="24"/>
      <c r="G8" s="26"/>
      <c r="H8" s="5"/>
      <c r="J8" s="4"/>
      <c r="K8" s="4"/>
      <c r="L8" s="4"/>
      <c r="M8" s="4"/>
      <c r="N8" s="4"/>
    </row>
    <row r="9" spans="1:19" x14ac:dyDescent="0.35">
      <c r="A9" s="8"/>
      <c r="C9" s="7" t="s">
        <v>9</v>
      </c>
      <c r="D9" s="27" t="s">
        <v>0</v>
      </c>
      <c r="E9" s="27" t="s">
        <v>1</v>
      </c>
      <c r="F9" s="27" t="s">
        <v>2</v>
      </c>
      <c r="G9" s="34" t="s">
        <v>10</v>
      </c>
      <c r="H9" s="3"/>
      <c r="J9" s="74"/>
      <c r="K9" s="75" t="s">
        <v>11</v>
      </c>
      <c r="L9" s="75" t="s">
        <v>13</v>
      </c>
      <c r="M9" s="75" t="s">
        <v>12</v>
      </c>
      <c r="N9" s="75" t="s">
        <v>14</v>
      </c>
    </row>
    <row r="10" spans="1:19" x14ac:dyDescent="0.35">
      <c r="A10" s="8"/>
      <c r="C10" s="30" t="s">
        <v>18</v>
      </c>
      <c r="D10" s="31" t="e">
        <f>HLOOKUP(Tableau116303642485460667278849096102108205[[#All],[Colonne1]],Journalier_SO,14,FALSE)</f>
        <v>#NAME?</v>
      </c>
      <c r="E10" s="31" t="e">
        <f>HLOOKUP(Tableau116303642485460667278849096102108205[[#All],[Colonne1]],Journalier_SO,15,FALSE)</f>
        <v>#NAME?</v>
      </c>
      <c r="F10" s="31" t="e">
        <f>HLOOKUP(Tableau116303642485460667278849096102108205[[#All],[Colonne1]],Journalier_SO,16,FALSE)</f>
        <v>#NAME?</v>
      </c>
      <c r="G10" s="36" t="e">
        <f>SUM(Tableau33293541475359657177838995101107204[[#This Row],[Colonne2]:[Colonne4]])</f>
        <v>#NAME?</v>
      </c>
      <c r="H10" s="3"/>
      <c r="J10" s="76" t="s">
        <v>18</v>
      </c>
      <c r="K10" s="77"/>
      <c r="L10" s="78"/>
      <c r="M10" s="78"/>
      <c r="N10" s="78"/>
      <c r="R10" s="97"/>
    </row>
    <row r="11" spans="1:19" x14ac:dyDescent="0.35">
      <c r="A11" s="8"/>
      <c r="C11" s="32" t="s">
        <v>4</v>
      </c>
      <c r="D11" s="33" t="e">
        <f>HLOOKUP(Tableau116303642485460667278849096102108205[[#All],[Colonne1]],Journalier_SO,29,FALSE)</f>
        <v>#NAME?</v>
      </c>
      <c r="E11" s="33" t="e">
        <f>HLOOKUP(Tableau116303642485460667278849096102108205[[#All],[Colonne1]],Journalier_SO,30,FALSE)</f>
        <v>#NAME?</v>
      </c>
      <c r="F11" s="33" t="e">
        <f>HLOOKUP(Tableau116303642485460667278849096102108205[[#All],[Colonne1]],Journalier_SO,31,FALSE)</f>
        <v>#NAME?</v>
      </c>
      <c r="G11" s="36" t="e">
        <f>SUM(Tableau33293541475359657177838995101107204[[#This Row],[Colonne2]:[Colonne4]])</f>
        <v>#NAME?</v>
      </c>
      <c r="H11" s="3"/>
      <c r="J11" s="79" t="s">
        <v>4</v>
      </c>
      <c r="K11" s="80"/>
      <c r="L11" s="81"/>
      <c r="M11" s="81"/>
      <c r="N11" s="81"/>
    </row>
    <row r="12" spans="1:19" x14ac:dyDescent="0.35">
      <c r="A12" s="8"/>
      <c r="J12" s="82"/>
      <c r="K12" s="82"/>
      <c r="L12" s="82"/>
      <c r="M12" s="82"/>
      <c r="N12" s="82"/>
    </row>
    <row r="13" spans="1:19" x14ac:dyDescent="0.35">
      <c r="A13" s="8"/>
      <c r="J13" s="82"/>
      <c r="K13" s="82"/>
      <c r="L13" s="82"/>
      <c r="M13" s="82"/>
      <c r="N13" s="82"/>
    </row>
    <row r="14" spans="1:19" x14ac:dyDescent="0.35">
      <c r="A14" s="42" t="s">
        <v>62</v>
      </c>
      <c r="J14" s="82"/>
      <c r="K14" s="82"/>
      <c r="L14" s="82"/>
      <c r="M14" s="82"/>
      <c r="N14" s="82"/>
    </row>
    <row r="15" spans="1:19" x14ac:dyDescent="0.35">
      <c r="A15" s="8"/>
      <c r="J15" s="82"/>
      <c r="K15" s="82"/>
      <c r="L15" s="82"/>
      <c r="M15" s="82"/>
      <c r="N15" s="82"/>
    </row>
    <row r="16" spans="1:19" x14ac:dyDescent="0.35">
      <c r="A16" s="43">
        <f>Tableau911323844505662687480869298104110[[#All],[Colonne1]]</f>
        <v>1</v>
      </c>
      <c r="J16" s="82"/>
      <c r="K16" s="83" t="s">
        <v>11</v>
      </c>
      <c r="L16" s="83" t="s">
        <v>13</v>
      </c>
      <c r="M16" s="83" t="s">
        <v>12</v>
      </c>
      <c r="N16" s="83" t="s">
        <v>14</v>
      </c>
    </row>
    <row r="17" spans="1:14" x14ac:dyDescent="0.35">
      <c r="A17" s="8"/>
      <c r="J17" s="84" t="s">
        <v>18</v>
      </c>
      <c r="K17" s="85">
        <f>IFERROR(AVERAGEIF(Num_semaine_SO,"="&amp;Tableau911323844505662687480869298104110207[[#All],[Colonne1]],TxT_J_SCL_SO),0)</f>
        <v>0</v>
      </c>
      <c r="L17" s="85">
        <f>IFERROR(AVERAGEIF(Num_semaine_SO,"="&amp;Tableau911323844505662687480869298104110207[[#All],[Colonne1]],TxPC_J_SCL_SO),0)</f>
        <v>0</v>
      </c>
      <c r="M17" s="85">
        <f>IFERROR(AVERAGEIF(Num_semaine_SO,"="&amp;Tableau911323844505662687480869298104110207[[#All],[Colonne1]],TxPC_J1_SCL_SO),0)</f>
        <v>0</v>
      </c>
      <c r="N17" s="85">
        <f>IFERROR(AVERAGEIF(Num_semaine_SO,"="&amp;Tableau911323844505662687480869298104110207[[#All],[Colonne1]],TxPC_J2_SCL_SO),0)</f>
        <v>0</v>
      </c>
    </row>
    <row r="18" spans="1:14" x14ac:dyDescent="0.35">
      <c r="A18" s="8"/>
      <c r="J18" s="86" t="s">
        <v>4</v>
      </c>
      <c r="K18" s="87">
        <f>IFERROR(AVERAGEIF(Num_semaine_SO,"="&amp;Tableau911323844505662687480869298104110207[[#All],[Colonne1]],TxT_J_Mails_SO),0)</f>
        <v>0</v>
      </c>
      <c r="L18" s="87">
        <f>IFERROR(AVERAGEIF(Num_semaine_SO,"="&amp;Tableau911323844505662687480869298104110207[[#All],[Colonne1]],TxPC_J_Mails_SO),0)</f>
        <v>0</v>
      </c>
      <c r="M18" s="87">
        <f>IFERROR(AVERAGEIF(Num_semaine_SO,"="&amp;Tableau911323844505662687480869298104110207[[#All],[Colonne1]],TxPC_J1_Mails_SO),0)</f>
        <v>0</v>
      </c>
      <c r="N18" s="87">
        <f>IFERROR(AVERAGEIF(Num_semaine_SO,"="&amp;Tableau911323844505662687480869298104110207[[#All],[Colonne1]],TxPC_J2_Mails_SO),0)</f>
        <v>0</v>
      </c>
    </row>
    <row r="19" spans="1:14" x14ac:dyDescent="0.35">
      <c r="A19" s="8"/>
      <c r="J19" s="82"/>
      <c r="K19" s="82"/>
      <c r="L19" s="82"/>
      <c r="M19" s="82"/>
      <c r="N19" s="82"/>
    </row>
    <row r="20" spans="1:14" x14ac:dyDescent="0.35">
      <c r="A20" s="8"/>
      <c r="J20" s="82"/>
      <c r="K20" s="82"/>
      <c r="L20" s="82"/>
      <c r="M20" s="82"/>
      <c r="N20" s="82"/>
    </row>
    <row r="21" spans="1:14" x14ac:dyDescent="0.35">
      <c r="A21" s="42" t="s">
        <v>64</v>
      </c>
      <c r="I21" s="38"/>
      <c r="J21" s="82"/>
      <c r="K21" s="82"/>
      <c r="L21" s="82"/>
      <c r="M21" s="82"/>
      <c r="N21" s="82"/>
    </row>
    <row r="22" spans="1:14" x14ac:dyDescent="0.35">
      <c r="A22" s="8"/>
      <c r="J22" s="82"/>
      <c r="K22" s="82"/>
      <c r="L22" s="82"/>
      <c r="M22" s="82"/>
      <c r="N22" s="82"/>
    </row>
    <row r="23" spans="1:14" x14ac:dyDescent="0.35">
      <c r="A23" s="44" t="str">
        <f>Tableau813333945515763697581879399105111[[#All],[Colonne1]]</f>
        <v>Juillet</v>
      </c>
      <c r="J23" s="82"/>
      <c r="K23" s="82"/>
      <c r="L23" s="82"/>
      <c r="M23" s="82"/>
      <c r="N23" s="82"/>
    </row>
    <row r="24" spans="1:14" x14ac:dyDescent="0.35">
      <c r="A24" s="8"/>
      <c r="J24" s="82"/>
      <c r="K24" s="83" t="s">
        <v>11</v>
      </c>
      <c r="L24" s="83" t="s">
        <v>13</v>
      </c>
      <c r="M24" s="83" t="s">
        <v>12</v>
      </c>
      <c r="N24" s="83" t="s">
        <v>14</v>
      </c>
    </row>
    <row r="25" spans="1:14" x14ac:dyDescent="0.35">
      <c r="A25" s="45"/>
      <c r="B25" s="28"/>
      <c r="H25" s="28"/>
      <c r="J25" s="84" t="s">
        <v>18</v>
      </c>
      <c r="K25" s="88">
        <f>IFERROR(AVERAGEIF(Num_mois_SO,"="&amp;Tableau813333945515763697581879399105111208[[#All],[Colonne1]],TxT_J_SCL_SO),0)</f>
        <v>0</v>
      </c>
      <c r="L25" s="88">
        <f>IFERROR(AVERAGEIF(Num_mois_SO,"="&amp;Tableau813333945515763697581879399105111208[[#All],[Colonne1]],TxPC_J_SCL_SO),0)</f>
        <v>0</v>
      </c>
      <c r="M25" s="88">
        <f>IFERROR(AVERAGEIF(Num_mois_SO,"="&amp;Tableau813333945515763697581879399105111208[[#All],[Colonne1]],TxPC_J1_SCL_SO),0)</f>
        <v>0</v>
      </c>
      <c r="N25" s="88">
        <f>IFERROR(AVERAGEIF(Num_mois_SO,"="&amp;Tableau813333945515763697581879399105111208[[#All],[Colonne1]],TxPC_J2_SCL_SO),0)</f>
        <v>0</v>
      </c>
    </row>
    <row r="26" spans="1:14" x14ac:dyDescent="0.35">
      <c r="A26" s="45"/>
      <c r="B26" s="28"/>
      <c r="H26" s="28"/>
      <c r="J26" s="86" t="s">
        <v>4</v>
      </c>
      <c r="K26" s="89">
        <f>IFERROR(AVERAGEIF(Num_mois_SO,"="&amp;Tableau813333945515763697581879399105111208[[#All],[Colonne1]],TxT_J_Mails_SO),0)</f>
        <v>0</v>
      </c>
      <c r="L26" s="89">
        <f>IFERROR(AVERAGEIF(Num_mois_SO,"="&amp;Tableau813333945515763697581879399105111208[[#All],[Colonne1]],TxPC_J_Mails_SO),0)</f>
        <v>0</v>
      </c>
      <c r="M26" s="89">
        <f>IFERROR(AVERAGEIF(Num_mois_SO,"="&amp;Tableau813333945515763697581879399105111208[[#All],[Colonne1]],TxPC_J1_Mails_SO),0)</f>
        <v>0</v>
      </c>
      <c r="N26" s="89">
        <f>IFERROR(AVERAGEIF(Num_mois_SO,"="&amp;Tableau813333945515763697581879399105111208[[#All],[Colonne1]],TxPC_J2_Mails_SO),0)</f>
        <v>0</v>
      </c>
    </row>
    <row r="27" spans="1:14" x14ac:dyDescent="0.35">
      <c r="A27" s="8"/>
      <c r="J27" s="82"/>
      <c r="K27" s="82"/>
      <c r="L27" s="82"/>
      <c r="M27" s="82"/>
      <c r="N27" s="82"/>
    </row>
    <row r="28" spans="1:14" x14ac:dyDescent="0.35">
      <c r="A28" s="8"/>
      <c r="J28" s="82"/>
      <c r="K28" s="82"/>
      <c r="L28" s="82"/>
      <c r="M28" s="82"/>
      <c r="N28" s="82"/>
    </row>
    <row r="29" spans="1:14" x14ac:dyDescent="0.35">
      <c r="A29" s="42" t="s">
        <v>65</v>
      </c>
      <c r="J29" s="82"/>
      <c r="K29" s="82"/>
      <c r="L29" s="82"/>
      <c r="M29" s="82"/>
      <c r="N29" s="82"/>
    </row>
    <row r="30" spans="1:14" x14ac:dyDescent="0.35">
      <c r="A30" s="8"/>
      <c r="J30" s="82"/>
      <c r="K30" s="82"/>
      <c r="L30" s="82"/>
      <c r="M30" s="82"/>
      <c r="N30" s="82"/>
    </row>
    <row r="31" spans="1:14" x14ac:dyDescent="0.35">
      <c r="A31" s="46">
        <f>Tableau15143440465258647076828894100106112[[#All],[Colonne1]]</f>
        <v>3</v>
      </c>
      <c r="J31" s="82"/>
      <c r="K31" s="82"/>
      <c r="L31" s="82"/>
      <c r="M31" s="82"/>
      <c r="N31" s="82"/>
    </row>
    <row r="32" spans="1:14" x14ac:dyDescent="0.35">
      <c r="A32" s="8"/>
      <c r="J32" s="82"/>
      <c r="K32" s="83" t="s">
        <v>11</v>
      </c>
      <c r="L32" s="83" t="s">
        <v>13</v>
      </c>
      <c r="M32" s="83" t="s">
        <v>12</v>
      </c>
      <c r="N32" s="83" t="s">
        <v>14</v>
      </c>
    </row>
    <row r="33" spans="1:14" x14ac:dyDescent="0.35">
      <c r="A33" s="8"/>
      <c r="J33" s="84" t="s">
        <v>18</v>
      </c>
      <c r="K33" s="88">
        <f>IFERROR(AVERAGEIF(Num_trim_SO,"="&amp;Tableau15143440465258647076828894100106112209[[#All],[Colonne1]],TxT_J_SCL_SO),0)</f>
        <v>0</v>
      </c>
      <c r="L33" s="88">
        <f>IFERROR(AVERAGEIF(Num_trim_SO,"="&amp;Tableau15143440465258647076828894100106112209[[#All],[Colonne1]],TxPC_J_SCL_SO),0)</f>
        <v>0</v>
      </c>
      <c r="M33" s="88">
        <f>IFERROR(AVERAGEIF(Num_trim_SO,"="&amp;Tableau15143440465258647076828894100106112209[[#All],[Colonne1]],TxPC_J1_SCL_SO),0)</f>
        <v>0</v>
      </c>
      <c r="N33" s="88">
        <f>IFERROR(AVERAGEIF(Num_trim_SO,"="&amp;Tableau15143440465258647076828894100106112209[[#All],[Colonne1]],TxPC_J2_SCL_SO),0)</f>
        <v>0</v>
      </c>
    </row>
    <row r="34" spans="1:14" x14ac:dyDescent="0.35">
      <c r="A34" s="8"/>
      <c r="J34" s="86" t="s">
        <v>4</v>
      </c>
      <c r="K34" s="89">
        <f>IFERROR(AVERAGEIF(Num_trim_SO,"="&amp;Tableau15143440465258647076828894100106112209[[#All],[Colonne1]],TxT_J_Mails_SO),0)</f>
        <v>0</v>
      </c>
      <c r="L34" s="89">
        <f>IFERROR(AVERAGEIF(Num_trim_SO,"="&amp;Tableau15143440465258647076828894100106112209[[#All],[Colonne1]],TxPC_J_Mails_SO),0)</f>
        <v>0</v>
      </c>
      <c r="M34" s="89">
        <f>IFERROR(AVERAGEIF(Num_trim_SO,"="&amp;Tableau15143440465258647076828894100106112209[[#All],[Colonne1]],TxPC_J1_Mails_SO),0)</f>
        <v>0</v>
      </c>
      <c r="N34" s="89">
        <f>IFERROR(AVERAGEIF(Num_trim_SO,"="&amp;Tableau15143440465258647076828894100106112209[[#All],[Colonne1]],TxPC_J2_Mails_SO),0)</f>
        <v>0</v>
      </c>
    </row>
    <row r="35" spans="1:14" x14ac:dyDescent="0.35">
      <c r="J35" s="82"/>
      <c r="K35" s="82"/>
      <c r="L35" s="82"/>
      <c r="M35" s="82"/>
      <c r="N35" s="82"/>
    </row>
    <row r="36" spans="1:14" x14ac:dyDescent="0.35">
      <c r="A36" s="42" t="s">
        <v>66</v>
      </c>
      <c r="J36" s="82"/>
      <c r="K36" s="82"/>
      <c r="L36" s="82"/>
      <c r="M36" s="82"/>
      <c r="N36" s="82"/>
    </row>
    <row r="37" spans="1:14" x14ac:dyDescent="0.35">
      <c r="J37" s="82"/>
      <c r="K37" s="83" t="s">
        <v>11</v>
      </c>
      <c r="L37" s="83" t="s">
        <v>13</v>
      </c>
      <c r="M37" s="83" t="s">
        <v>12</v>
      </c>
      <c r="N37" s="83" t="s">
        <v>14</v>
      </c>
    </row>
    <row r="38" spans="1:14" x14ac:dyDescent="0.35">
      <c r="J38" s="84" t="s">
        <v>18</v>
      </c>
      <c r="K38" s="88">
        <f>IFERROR(AVERAGEIF(Jours_ouvrés_SO,"="&amp;1,TxT_J_SCL_SO),0)</f>
        <v>0</v>
      </c>
      <c r="L38" s="88">
        <f>IFERROR(AVERAGEIF(Jours_ouvrés_SO,"="&amp;1,TxPC_J_SCL_SO),0)</f>
        <v>0</v>
      </c>
      <c r="M38" s="88">
        <f>IFERROR(AVERAGEIF(Jours_ouvrés_SO,"="&amp;1,TxPC_J1_SCL_SO),0)</f>
        <v>0</v>
      </c>
      <c r="N38" s="88">
        <f>IFERROR(AVERAGEIF(Jours_ouvrés_SO,"="&amp;1,TxPC_J2_SCL_SO),0)</f>
        <v>0</v>
      </c>
    </row>
    <row r="39" spans="1:14" x14ac:dyDescent="0.35">
      <c r="J39" s="86" t="s">
        <v>4</v>
      </c>
      <c r="K39" s="89">
        <f>IFERROR(AVERAGEIF(Jours_ouvrés_SO,"="&amp;1,TxT_J_Mails_SO),0)</f>
        <v>0</v>
      </c>
      <c r="L39" s="89">
        <f>IFERROR(AVERAGEIF(Jours_ouvrés_SO,"="&amp;1,TxPC_J_Mails_SO),0)</f>
        <v>0</v>
      </c>
      <c r="M39" s="89">
        <f>IFERROR(AVERAGEIF(Jours_ouvrés_SO,"="&amp;1,TxPC_J1_Mails_SO),0)</f>
        <v>0</v>
      </c>
      <c r="N39" s="89">
        <f>IFERROR(AVERAGEIF(Jours_ouvrés_SO,"="&amp;1,TxPC_J2_Mails_SO),0)</f>
        <v>0</v>
      </c>
    </row>
  </sheetData>
  <mergeCells count="1">
    <mergeCell ref="J4:O4"/>
  </mergeCells>
  <hyperlinks>
    <hyperlink ref="S4" location="SOMMAIRE!A1" display="RETOUR AU SOMMAIRE"/>
  </hyperlinks>
  <pageMargins left="0.7" right="0.7" top="0.75" bottom="0.75" header="0.3" footer="0.3"/>
  <tableParts count="6">
    <tablePart r:id="rId1"/>
    <tablePart r:id="rId2"/>
    <tablePart r:id="rId3"/>
    <tablePart r:id="rId4"/>
    <tablePart r:id="rId5"/>
    <tablePart r:id="rId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S39"/>
  <sheetViews>
    <sheetView showGridLines="0" showZeros="0" topLeftCell="A7" workbookViewId="0">
      <selection activeCell="A31" sqref="A31"/>
    </sheetView>
  </sheetViews>
  <sheetFormatPr baseColWidth="10" defaultRowHeight="14.5" x14ac:dyDescent="0.35"/>
  <cols>
    <col min="1" max="1" width="27.1796875" customWidth="1"/>
    <col min="3" max="6" width="11.54296875" hidden="1" customWidth="1"/>
    <col min="7" max="7" width="13.81640625" hidden="1" customWidth="1"/>
    <col min="8" max="9" width="11.54296875" hidden="1" customWidth="1"/>
    <col min="10" max="13" width="11.54296875" customWidth="1"/>
    <col min="19" max="19" width="23.453125" customWidth="1"/>
  </cols>
  <sheetData>
    <row r="2" spans="1:19" x14ac:dyDescent="0.35">
      <c r="A2" s="16" t="s">
        <v>61</v>
      </c>
    </row>
    <row r="3" spans="1:19" x14ac:dyDescent="0.35">
      <c r="C3" s="2"/>
      <c r="I3" s="2"/>
    </row>
    <row r="4" spans="1:19" x14ac:dyDescent="0.35">
      <c r="A4" s="40">
        <f>Tableau116303642485460667278849096102108[[#All],[Colonne1]]</f>
        <v>42739</v>
      </c>
      <c r="C4" s="37" t="s">
        <v>3</v>
      </c>
      <c r="D4" s="29" t="s">
        <v>0</v>
      </c>
      <c r="E4" s="29" t="s">
        <v>15</v>
      </c>
      <c r="F4" s="29" t="s">
        <v>16</v>
      </c>
      <c r="G4" s="29" t="s">
        <v>17</v>
      </c>
      <c r="H4" s="6" t="s">
        <v>10</v>
      </c>
      <c r="I4" s="3"/>
      <c r="J4" s="137" t="str">
        <f>IF(OR(COUNTIF(Jours_fériés,Tableau116303642485460667278849096102108205211[[#All],[Colonne1]]),COUNTIF(Week_end,Tableau116303642485460667278849096102108205211[[#All],[Colonne1]])),"Le jour choisi est un week-end ou jour férié","Résultats affichés ci-dessous")</f>
        <v>Résultats affichés ci-dessous</v>
      </c>
      <c r="K4" s="137"/>
      <c r="L4" s="137"/>
      <c r="M4" s="137"/>
      <c r="N4" s="137"/>
      <c r="O4" s="137"/>
      <c r="S4" s="92" t="s">
        <v>106</v>
      </c>
    </row>
    <row r="5" spans="1:19" x14ac:dyDescent="0.35">
      <c r="A5" s="41"/>
      <c r="C5" s="30" t="s">
        <v>18</v>
      </c>
      <c r="D5" s="31" t="e">
        <f>HLOOKUP(Tableau116303642485460667278849096102108205211[[#All],[Colonne1]],Journalier_SO,7,FALSE)</f>
        <v>#NAME?</v>
      </c>
      <c r="E5" s="31" t="e">
        <f>HLOOKUP(Tableau116303642485460667278849096102108205211[[#All],[Colonne1]],Journalier_SO,8,FALSE)</f>
        <v>#NAME?</v>
      </c>
      <c r="F5" s="31" t="e">
        <f>HLOOKUP(Tableau116303642485460667278849096102108205211[[#All],[Colonne1]],Journalier_SO,9,FALSE)</f>
        <v>#NAME?</v>
      </c>
      <c r="G5" s="31" t="e">
        <f>HLOOKUP(Tableau116303642485460667278849096102108205211[[#All],[Colonne1]],Journalier_SO,10,FALSE)</f>
        <v>#NAME?</v>
      </c>
      <c r="H5" s="31" t="e">
        <f>SUM(Tableau33293541475359657177838995101107204210[[#This Row],[Colonne2]:[Colonne5]])</f>
        <v>#NAME?</v>
      </c>
      <c r="I5" s="3"/>
    </row>
    <row r="6" spans="1:19" x14ac:dyDescent="0.35">
      <c r="A6" s="41"/>
      <c r="C6" s="32" t="s">
        <v>4</v>
      </c>
      <c r="D6" s="33" t="e">
        <f>HLOOKUP(Tableau116303642485460667278849096102108205211[[#All],[Colonne1]],Journalier_SO,22,FALSE)</f>
        <v>#NAME?</v>
      </c>
      <c r="E6" s="33" t="e">
        <f>HLOOKUP(Tableau116303642485460667278849096102108205211[[#All],[Colonne1]],Journalier_SO,23,FALSE)</f>
        <v>#NAME?</v>
      </c>
      <c r="F6" s="33" t="e">
        <f>HLOOKUP(Tableau116303642485460667278849096102108205211[[#All],[Colonne1]],Journalier_SO,24,FALSE)</f>
        <v>#NAME?</v>
      </c>
      <c r="G6" s="33" t="e">
        <f>HLOOKUP(Tableau116303642485460667278849096102108205211[[#All],[Colonne1]],Journalier_SO,25,FALSE)</f>
        <v>#NAME?</v>
      </c>
      <c r="H6" s="33" t="e">
        <f>SUM(Tableau33293541475359657177838995101107204210[[#This Row],[Colonne2]:[Colonne5]])</f>
        <v>#NAME?</v>
      </c>
      <c r="I6" s="3"/>
    </row>
    <row r="7" spans="1:19" x14ac:dyDescent="0.35">
      <c r="A7" s="8"/>
      <c r="C7" s="34" t="s">
        <v>10</v>
      </c>
      <c r="D7" s="35" t="e">
        <f>D5+D6</f>
        <v>#NAME?</v>
      </c>
      <c r="E7" s="35" t="e">
        <f>E5+E6</f>
        <v>#NAME?</v>
      </c>
      <c r="F7" s="35" t="e">
        <f>F5+F6</f>
        <v>#NAME?</v>
      </c>
      <c r="G7" s="35" t="e">
        <f>G5+G6</f>
        <v>#NAME?</v>
      </c>
      <c r="H7" s="35" t="e">
        <f>H5+H6</f>
        <v>#NAME?</v>
      </c>
      <c r="I7" s="3"/>
      <c r="J7" s="2"/>
      <c r="K7" s="2"/>
    </row>
    <row r="8" spans="1:19" x14ac:dyDescent="0.35">
      <c r="A8" s="8"/>
      <c r="B8" s="2"/>
      <c r="C8" s="25" t="s">
        <v>60</v>
      </c>
      <c r="D8" s="23"/>
      <c r="E8" s="24"/>
      <c r="F8" s="24"/>
      <c r="G8" s="26"/>
      <c r="H8" s="5"/>
      <c r="J8" s="4"/>
      <c r="K8" s="4"/>
      <c r="L8" s="4"/>
      <c r="M8" s="4"/>
      <c r="N8" s="4"/>
    </row>
    <row r="9" spans="1:19" x14ac:dyDescent="0.35">
      <c r="A9" s="8"/>
      <c r="C9" s="7" t="s">
        <v>9</v>
      </c>
      <c r="D9" s="27" t="s">
        <v>0</v>
      </c>
      <c r="E9" s="27" t="s">
        <v>1</v>
      </c>
      <c r="F9" s="27" t="s">
        <v>2</v>
      </c>
      <c r="G9" s="34" t="s">
        <v>10</v>
      </c>
      <c r="H9" s="3"/>
      <c r="J9" s="74"/>
      <c r="K9" s="75" t="s">
        <v>11</v>
      </c>
      <c r="L9" s="75" t="s">
        <v>13</v>
      </c>
      <c r="M9" s="75" t="s">
        <v>12</v>
      </c>
      <c r="N9" s="75" t="s">
        <v>14</v>
      </c>
    </row>
    <row r="10" spans="1:19" x14ac:dyDescent="0.35">
      <c r="A10" s="8"/>
      <c r="C10" s="30" t="s">
        <v>18</v>
      </c>
      <c r="D10" s="31" t="e">
        <f>HLOOKUP(Tableau116303642485460667278849096102108205211[[#All],[Colonne1]],Journalier_SO,14,FALSE)</f>
        <v>#NAME?</v>
      </c>
      <c r="E10" s="31" t="e">
        <f>HLOOKUP(Tableau116303642485460667278849096102108205211[[#All],[Colonne1]],Journalier_SO,15,FALSE)</f>
        <v>#NAME?</v>
      </c>
      <c r="F10" s="31" t="e">
        <f>HLOOKUP(Tableau116303642485460667278849096102108205211[[#All],[Colonne1]],Journalier_SO,16,FALSE)</f>
        <v>#NAME?</v>
      </c>
      <c r="G10" s="36" t="e">
        <f>SUM(Tableau33293541475359657177838995101107204210[[#This Row],[Colonne2]:[Colonne4]])</f>
        <v>#NAME?</v>
      </c>
      <c r="H10" s="3"/>
      <c r="J10" s="76" t="s">
        <v>18</v>
      </c>
      <c r="K10" s="77" t="str">
        <f ca="1">IFERROR(Stat!AF4,"")</f>
        <v/>
      </c>
      <c r="L10" s="78"/>
      <c r="M10" s="78"/>
      <c r="N10" s="78"/>
      <c r="R10" s="97"/>
    </row>
    <row r="11" spans="1:19" x14ac:dyDescent="0.35">
      <c r="A11" s="8"/>
      <c r="C11" s="32" t="s">
        <v>4</v>
      </c>
      <c r="D11" s="33" t="e">
        <f>HLOOKUP(Tableau116303642485460667278849096102108205211[[#All],[Colonne1]],Journalier_SO,29,FALSE)</f>
        <v>#NAME?</v>
      </c>
      <c r="E11" s="33" t="e">
        <f>HLOOKUP(Tableau116303642485460667278849096102108205211[[#All],[Colonne1]],Journalier_SO,30,FALSE)</f>
        <v>#NAME?</v>
      </c>
      <c r="F11" s="33" t="e">
        <f>HLOOKUP(Tableau116303642485460667278849096102108205211[[#All],[Colonne1]],Journalier_SO,31,FALSE)</f>
        <v>#NAME?</v>
      </c>
      <c r="G11" s="36" t="e">
        <f>SUM(Tableau33293541475359657177838995101107204210[[#This Row],[Colonne2]:[Colonne4]])</f>
        <v>#NAME?</v>
      </c>
      <c r="H11" s="3"/>
      <c r="J11" s="79" t="s">
        <v>4</v>
      </c>
      <c r="K11" s="80" t="str">
        <f ca="1">IFERROR(Stat!AF5,"")</f>
        <v/>
      </c>
      <c r="L11" s="81"/>
      <c r="M11" s="81"/>
      <c r="N11" s="81"/>
    </row>
    <row r="12" spans="1:19" x14ac:dyDescent="0.35">
      <c r="A12" s="8"/>
      <c r="J12" s="82"/>
      <c r="K12" s="82"/>
      <c r="L12" s="82"/>
      <c r="M12" s="82"/>
      <c r="N12" s="82"/>
    </row>
    <row r="13" spans="1:19" x14ac:dyDescent="0.35">
      <c r="A13" s="8"/>
      <c r="J13" s="82"/>
      <c r="K13" s="82"/>
      <c r="L13" s="82"/>
      <c r="M13" s="82"/>
      <c r="N13" s="82"/>
    </row>
    <row r="14" spans="1:19" x14ac:dyDescent="0.35">
      <c r="A14" s="42" t="s">
        <v>62</v>
      </c>
      <c r="J14" s="82"/>
      <c r="K14" s="82"/>
      <c r="L14" s="82"/>
      <c r="M14" s="82"/>
      <c r="N14" s="82"/>
    </row>
    <row r="15" spans="1:19" x14ac:dyDescent="0.35">
      <c r="A15" s="8"/>
      <c r="J15" s="82"/>
      <c r="K15" s="82"/>
      <c r="L15" s="82"/>
      <c r="M15" s="82"/>
      <c r="N15" s="82"/>
    </row>
    <row r="16" spans="1:19" x14ac:dyDescent="0.35">
      <c r="A16" s="43">
        <f>Tableau911323844505662687480869298104110[[#All],[Colonne1]]</f>
        <v>1</v>
      </c>
      <c r="J16" s="82"/>
      <c r="K16" s="83" t="s">
        <v>11</v>
      </c>
      <c r="L16" s="83" t="s">
        <v>13</v>
      </c>
      <c r="M16" s="83" t="s">
        <v>12</v>
      </c>
      <c r="N16" s="83" t="s">
        <v>14</v>
      </c>
    </row>
    <row r="17" spans="1:14" x14ac:dyDescent="0.35">
      <c r="A17" s="8"/>
      <c r="J17" s="84" t="s">
        <v>18</v>
      </c>
      <c r="K17" s="85">
        <f>IFERROR(AVERAGEIF(Num_semaine_SO,"="&amp;Tableau911323844505662687480869298104110207213[[#All],[Colonne1]],TxT_J_SCL_SO),0)</f>
        <v>0</v>
      </c>
      <c r="L17" s="85">
        <f>IFERROR(AVERAGEIF(Num_semaine_SO,"="&amp;Tableau911323844505662687480869298104110207213[[#All],[Colonne1]],TxPC_J_SCL_SO),0)</f>
        <v>0</v>
      </c>
      <c r="M17" s="85">
        <f>IFERROR(AVERAGEIF(Num_semaine_SO,"="&amp;Tableau911323844505662687480869298104110207213[[#All],[Colonne1]],TxPC_J1_SCL_SO),0)</f>
        <v>0</v>
      </c>
      <c r="N17" s="85">
        <f>IFERROR(AVERAGEIF(Num_semaine_SO,"="&amp;Tableau911323844505662687480869298104110207213[[#All],[Colonne1]],TxPC_J2_SCL_SO),0)</f>
        <v>0</v>
      </c>
    </row>
    <row r="18" spans="1:14" x14ac:dyDescent="0.35">
      <c r="A18" s="8"/>
      <c r="J18" s="86" t="s">
        <v>4</v>
      </c>
      <c r="K18" s="87">
        <f>IFERROR(AVERAGEIF(Num_semaine_SO,"="&amp;Tableau911323844505662687480869298104110207213[[#All],[Colonne1]],TxT_J_Mails_SO),0)</f>
        <v>0</v>
      </c>
      <c r="L18" s="87">
        <f>IFERROR(AVERAGEIF(Num_semaine_SO,"="&amp;Tableau911323844505662687480869298104110207213[[#All],[Colonne1]],TxPC_J_Mails_SO),0)</f>
        <v>0</v>
      </c>
      <c r="M18" s="87">
        <f>IFERROR(AVERAGEIF(Num_semaine_SO,"="&amp;Tableau911323844505662687480869298104110207213[[#All],[Colonne1]],TxPC_J1_Mails_SO),0)</f>
        <v>0</v>
      </c>
      <c r="N18" s="87">
        <f>IFERROR(AVERAGEIF(Num_semaine_SO,"="&amp;Tableau911323844505662687480869298104110207213[[#All],[Colonne1]],TxPC_J2_Mails_SO),0)</f>
        <v>0</v>
      </c>
    </row>
    <row r="19" spans="1:14" x14ac:dyDescent="0.35">
      <c r="A19" s="8"/>
      <c r="J19" s="82"/>
      <c r="K19" s="82"/>
      <c r="L19" s="82"/>
      <c r="M19" s="82"/>
      <c r="N19" s="82"/>
    </row>
    <row r="20" spans="1:14" x14ac:dyDescent="0.35">
      <c r="A20" s="8"/>
      <c r="J20" s="82"/>
      <c r="K20" s="82"/>
      <c r="L20" s="82"/>
      <c r="M20" s="82"/>
      <c r="N20" s="82"/>
    </row>
    <row r="21" spans="1:14" x14ac:dyDescent="0.35">
      <c r="A21" s="42" t="s">
        <v>64</v>
      </c>
      <c r="I21" s="38"/>
      <c r="J21" s="82"/>
      <c r="K21" s="82"/>
      <c r="L21" s="82"/>
      <c r="M21" s="82"/>
      <c r="N21" s="82"/>
    </row>
    <row r="22" spans="1:14" x14ac:dyDescent="0.35">
      <c r="A22" s="8"/>
      <c r="J22" s="82"/>
      <c r="K22" s="82"/>
      <c r="L22" s="82"/>
      <c r="M22" s="82"/>
      <c r="N22" s="82"/>
    </row>
    <row r="23" spans="1:14" x14ac:dyDescent="0.35">
      <c r="A23" s="44" t="str">
        <f>Tableau813333945515763697581879399105111[[#All],[Colonne1]]</f>
        <v>Juillet</v>
      </c>
      <c r="J23" s="82"/>
      <c r="K23" s="82"/>
      <c r="L23" s="82"/>
      <c r="M23" s="82"/>
      <c r="N23" s="82"/>
    </row>
    <row r="24" spans="1:14" x14ac:dyDescent="0.35">
      <c r="A24" s="8"/>
      <c r="J24" s="82"/>
      <c r="K24" s="83" t="s">
        <v>11</v>
      </c>
      <c r="L24" s="83" t="s">
        <v>13</v>
      </c>
      <c r="M24" s="83" t="s">
        <v>12</v>
      </c>
      <c r="N24" s="83" t="s">
        <v>14</v>
      </c>
    </row>
    <row r="25" spans="1:14" x14ac:dyDescent="0.35">
      <c r="A25" s="45"/>
      <c r="B25" s="28"/>
      <c r="H25" s="28"/>
      <c r="J25" s="84" t="s">
        <v>18</v>
      </c>
      <c r="K25" s="88">
        <f>IFERROR(AVERAGEIF(Num_mois_SO,"="&amp;Tableau813333945515763697581879399105111208214[[#All],[Colonne1]],TxT_J_SCL_SO),0)</f>
        <v>0</v>
      </c>
      <c r="L25" s="88">
        <f>IFERROR(AVERAGEIF(Num_mois_SO,"="&amp;Tableau813333945515763697581879399105111208214[[#All],[Colonne1]],TxPC_J_SCL_SO),0)</f>
        <v>0</v>
      </c>
      <c r="M25" s="88">
        <f>IFERROR(AVERAGEIF(Num_mois_SO,"="&amp;Tableau813333945515763697581879399105111208214[[#All],[Colonne1]],TxPC_J1_SCL_SO),0)</f>
        <v>0</v>
      </c>
      <c r="N25" s="88">
        <f>IFERROR(AVERAGEIF(Num_mois_SO,"="&amp;Tableau813333945515763697581879399105111208214[[#All],[Colonne1]],TxPC_J2_SCL_SO),0)</f>
        <v>0</v>
      </c>
    </row>
    <row r="26" spans="1:14" x14ac:dyDescent="0.35">
      <c r="A26" s="45"/>
      <c r="B26" s="28"/>
      <c r="H26" s="28"/>
      <c r="J26" s="86" t="s">
        <v>4</v>
      </c>
      <c r="K26" s="89">
        <f>IFERROR(AVERAGEIF(Num_mois_SO,"="&amp;Tableau813333945515763697581879399105111208214[[#All],[Colonne1]],TxT_J_Mails_SO),0)</f>
        <v>0</v>
      </c>
      <c r="L26" s="89">
        <f>IFERROR(AVERAGEIF(Num_mois_SO,"="&amp;Tableau813333945515763697581879399105111208214[[#All],[Colonne1]],TxPC_J_Mails_SO),0)</f>
        <v>0</v>
      </c>
      <c r="M26" s="89">
        <f>IFERROR(AVERAGEIF(Num_mois_SO,"="&amp;Tableau813333945515763697581879399105111208214[[#All],[Colonne1]],TxPC_J1_Mails_SO),0)</f>
        <v>0</v>
      </c>
      <c r="N26" s="89">
        <f>IFERROR(AVERAGEIF(Num_mois_SO,"="&amp;Tableau813333945515763697581879399105111208214[[#All],[Colonne1]],TxPC_J2_Mails_SO),0)</f>
        <v>0</v>
      </c>
    </row>
    <row r="27" spans="1:14" x14ac:dyDescent="0.35">
      <c r="A27" s="8"/>
      <c r="J27" s="82"/>
      <c r="K27" s="82"/>
      <c r="L27" s="82"/>
      <c r="M27" s="82"/>
      <c r="N27" s="82"/>
    </row>
    <row r="28" spans="1:14" x14ac:dyDescent="0.35">
      <c r="A28" s="8"/>
      <c r="J28" s="82"/>
      <c r="K28" s="82"/>
      <c r="L28" s="82"/>
      <c r="M28" s="82"/>
      <c r="N28" s="82"/>
    </row>
    <row r="29" spans="1:14" x14ac:dyDescent="0.35">
      <c r="A29" s="42" t="s">
        <v>65</v>
      </c>
      <c r="J29" s="82"/>
      <c r="K29" s="82"/>
      <c r="L29" s="82"/>
      <c r="M29" s="82"/>
      <c r="N29" s="82"/>
    </row>
    <row r="30" spans="1:14" x14ac:dyDescent="0.35">
      <c r="A30" s="8"/>
      <c r="J30" s="82"/>
      <c r="K30" s="82"/>
      <c r="L30" s="82"/>
      <c r="M30" s="82"/>
      <c r="N30" s="82"/>
    </row>
    <row r="31" spans="1:14" x14ac:dyDescent="0.35">
      <c r="A31" s="46">
        <f>Tableau15143440465258647076828894100106112[[#All],[Colonne1]]</f>
        <v>3</v>
      </c>
      <c r="J31" s="82"/>
      <c r="K31" s="82"/>
      <c r="L31" s="82"/>
      <c r="M31" s="82"/>
      <c r="N31" s="82"/>
    </row>
    <row r="32" spans="1:14" x14ac:dyDescent="0.35">
      <c r="A32" s="8"/>
      <c r="J32" s="82"/>
      <c r="K32" s="83" t="s">
        <v>11</v>
      </c>
      <c r="L32" s="83" t="s">
        <v>13</v>
      </c>
      <c r="M32" s="83" t="s">
        <v>12</v>
      </c>
      <c r="N32" s="83" t="s">
        <v>14</v>
      </c>
    </row>
    <row r="33" spans="1:14" x14ac:dyDescent="0.35">
      <c r="A33" s="8"/>
      <c r="J33" s="84" t="s">
        <v>18</v>
      </c>
      <c r="K33" s="88">
        <f>IFERROR(AVERAGEIF(Num_trim_SO,"="&amp;Tableau15143440465258647076828894100106112209215[[#All],[Colonne1]],TxT_J_SCL_SO),0)</f>
        <v>0</v>
      </c>
      <c r="L33" s="88">
        <f>IFERROR(AVERAGEIF(Num_trim_SO,"="&amp;Tableau15143440465258647076828894100106112209215[[#All],[Colonne1]],TxPC_J_SCL_SO),0)</f>
        <v>0</v>
      </c>
      <c r="M33" s="88">
        <f>IFERROR(AVERAGEIF(Num_trim_SO,"="&amp;Tableau15143440465258647076828894100106112209215[[#All],[Colonne1]],TxPC_J1_SCL_SO),0)</f>
        <v>0</v>
      </c>
      <c r="N33" s="88">
        <f>IFERROR(AVERAGEIF(Num_trim_SO,"="&amp;Tableau15143440465258647076828894100106112209215[[#All],[Colonne1]],TxPC_J2_SCL_SO),0)</f>
        <v>0</v>
      </c>
    </row>
    <row r="34" spans="1:14" x14ac:dyDescent="0.35">
      <c r="A34" s="8"/>
      <c r="J34" s="86" t="s">
        <v>4</v>
      </c>
      <c r="K34" s="89">
        <f>IFERROR(AVERAGEIF(Num_trim_SO,"="&amp;Tableau15143440465258647076828894100106112209215[[#All],[Colonne1]],TxT_J_Mails_SO),0)</f>
        <v>0</v>
      </c>
      <c r="L34" s="89">
        <f>IFERROR(AVERAGEIF(Num_trim_SO,"="&amp;Tableau15143440465258647076828894100106112209215[[#All],[Colonne1]],TxPC_J_Mails_SO),0)</f>
        <v>0</v>
      </c>
      <c r="M34" s="89">
        <f>IFERROR(AVERAGEIF(Num_trim_SO,"="&amp;Tableau15143440465258647076828894100106112209215[[#All],[Colonne1]],TxPC_J1_Mails_SO),0)</f>
        <v>0</v>
      </c>
      <c r="N34" s="89">
        <f>IFERROR(AVERAGEIF(Num_trim_SO,"="&amp;Tableau15143440465258647076828894100106112209215[[#All],[Colonne1]],TxPC_J2_Mails_SO),0)</f>
        <v>0</v>
      </c>
    </row>
    <row r="35" spans="1:14" x14ac:dyDescent="0.35">
      <c r="J35" s="82"/>
      <c r="K35" s="82"/>
      <c r="L35" s="82"/>
      <c r="M35" s="82"/>
      <c r="N35" s="82"/>
    </row>
    <row r="36" spans="1:14" x14ac:dyDescent="0.35">
      <c r="A36" s="42" t="s">
        <v>66</v>
      </c>
      <c r="J36" s="82"/>
      <c r="K36" s="82"/>
      <c r="L36" s="82"/>
      <c r="M36" s="82"/>
      <c r="N36" s="82"/>
    </row>
    <row r="37" spans="1:14" x14ac:dyDescent="0.35">
      <c r="J37" s="82"/>
      <c r="K37" s="83" t="s">
        <v>11</v>
      </c>
      <c r="L37" s="83" t="s">
        <v>13</v>
      </c>
      <c r="M37" s="83" t="s">
        <v>12</v>
      </c>
      <c r="N37" s="83" t="s">
        <v>14</v>
      </c>
    </row>
    <row r="38" spans="1:14" x14ac:dyDescent="0.35">
      <c r="J38" s="84" t="s">
        <v>18</v>
      </c>
      <c r="K38" s="88">
        <f>IFERROR(AVERAGEIF(Jours_ouvrés_SO,"="&amp;1,TxT_J_SCL_SO),0)</f>
        <v>0</v>
      </c>
      <c r="L38" s="88">
        <f>IFERROR(AVERAGEIF(Jours_ouvrés_SO,"="&amp;1,TxPC_J_SCL_SO),0)</f>
        <v>0</v>
      </c>
      <c r="M38" s="88">
        <f>IFERROR(AVERAGEIF(Jours_ouvrés_SO,"="&amp;1,TxPC_J1_SCL_SO),0)</f>
        <v>0</v>
      </c>
      <c r="N38" s="88">
        <f>IFERROR(AVERAGEIF(Jours_ouvrés_SO,"="&amp;1,TxPC_J2_SCL_SO),0)</f>
        <v>0</v>
      </c>
    </row>
    <row r="39" spans="1:14" x14ac:dyDescent="0.35">
      <c r="J39" s="86" t="s">
        <v>4</v>
      </c>
      <c r="K39" s="89">
        <f>IFERROR(AVERAGEIF(Jours_ouvrés_SO,"="&amp;1,TxT_J_Mails_SO),0)</f>
        <v>0</v>
      </c>
      <c r="L39" s="89">
        <f>IFERROR(AVERAGEIF(Jours_ouvrés_SO,"="&amp;1,TxPC_J_Mails_SO),0)</f>
        <v>0</v>
      </c>
      <c r="M39" s="89">
        <f>IFERROR(AVERAGEIF(Jours_ouvrés_SO,"="&amp;1,TxPC_J1_Mails_SO),0)</f>
        <v>0</v>
      </c>
      <c r="N39" s="89">
        <f>IFERROR(AVERAGEIF(Jours_ouvrés_SO,"="&amp;1,TxPC_J2_Mails_SO),0)</f>
        <v>0</v>
      </c>
    </row>
  </sheetData>
  <mergeCells count="1">
    <mergeCell ref="J4:O4"/>
  </mergeCells>
  <hyperlinks>
    <hyperlink ref="S4" location="SOMMAIRE!A1" display="RETOUR AU SOMMAIRE"/>
  </hyperlinks>
  <pageMargins left="0.7" right="0.7" top="0.75" bottom="0.75" header="0.3" footer="0.3"/>
  <tableParts count="6">
    <tablePart r:id="rId1"/>
    <tablePart r:id="rId2"/>
    <tablePart r:id="rId3"/>
    <tablePart r:id="rId4"/>
    <tablePart r:id="rId5"/>
    <tablePart r:id="rId6"/>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2:S39"/>
  <sheetViews>
    <sheetView showGridLines="0" showZeros="0" workbookViewId="0">
      <selection activeCell="S33" sqref="S33"/>
    </sheetView>
  </sheetViews>
  <sheetFormatPr baseColWidth="10" defaultRowHeight="14.5" x14ac:dyDescent="0.35"/>
  <cols>
    <col min="1" max="1" width="27.1796875" customWidth="1"/>
    <col min="3" max="6" width="11.54296875" hidden="1" customWidth="1"/>
    <col min="7" max="7" width="13.81640625" hidden="1" customWidth="1"/>
    <col min="8" max="9" width="11.54296875" hidden="1" customWidth="1"/>
    <col min="10" max="13" width="11.54296875" customWidth="1"/>
    <col min="19" max="19" width="23.453125" customWidth="1"/>
  </cols>
  <sheetData>
    <row r="2" spans="1:19" x14ac:dyDescent="0.35">
      <c r="A2" s="16" t="s">
        <v>61</v>
      </c>
    </row>
    <row r="3" spans="1:19" x14ac:dyDescent="0.35">
      <c r="C3" s="2"/>
      <c r="I3" s="2"/>
    </row>
    <row r="4" spans="1:19" x14ac:dyDescent="0.35">
      <c r="A4" s="40">
        <f>Tableau116303642485460667278849096102108[[#All],[Colonne1]]</f>
        <v>42739</v>
      </c>
      <c r="C4" s="37" t="s">
        <v>3</v>
      </c>
      <c r="D4" s="29" t="s">
        <v>0</v>
      </c>
      <c r="E4" s="29" t="s">
        <v>15</v>
      </c>
      <c r="F4" s="29" t="s">
        <v>16</v>
      </c>
      <c r="G4" s="29" t="s">
        <v>17</v>
      </c>
      <c r="H4" s="6" t="s">
        <v>10</v>
      </c>
      <c r="I4" s="3"/>
      <c r="J4" s="137" t="str">
        <f>IF(OR(COUNTIF(Jours_fériés,Tableau116303642485460667278849096102108205211217[[#All],[Colonne1]]),COUNTIF(Week_end,Tableau116303642485460667278849096102108205211217[[#All],[Colonne1]])),"Le jour choisi est un week-end ou jour férié","Résultats affichés ci-dessous")</f>
        <v>Résultats affichés ci-dessous</v>
      </c>
      <c r="K4" s="137"/>
      <c r="L4" s="137"/>
      <c r="M4" s="137"/>
      <c r="N4" s="137"/>
      <c r="O4" s="137"/>
      <c r="S4" s="92" t="s">
        <v>106</v>
      </c>
    </row>
    <row r="5" spans="1:19" x14ac:dyDescent="0.35">
      <c r="A5" s="41"/>
      <c r="C5" s="30" t="s">
        <v>18</v>
      </c>
      <c r="D5" s="31" t="e">
        <f>HLOOKUP(Tableau116303642485460667278849096102108205211217[[#All],[Colonne1]],Journalier_SO,7,FALSE)</f>
        <v>#NAME?</v>
      </c>
      <c r="E5" s="31" t="e">
        <f>HLOOKUP(Tableau116303642485460667278849096102108205211217[[#All],[Colonne1]],Journalier_SO,8,FALSE)</f>
        <v>#NAME?</v>
      </c>
      <c r="F5" s="31" t="e">
        <f>HLOOKUP(Tableau116303642485460667278849096102108205211217[[#All],[Colonne1]],Journalier_SO,9,FALSE)</f>
        <v>#NAME?</v>
      </c>
      <c r="G5" s="31" t="e">
        <f>HLOOKUP(Tableau116303642485460667278849096102108205211217[[#All],[Colonne1]],Journalier_SO,10,FALSE)</f>
        <v>#NAME?</v>
      </c>
      <c r="H5" s="31" t="e">
        <f>SUM(Tableau33293541475359657177838995101107204210216[[#This Row],[Colonne2]:[Colonne5]])</f>
        <v>#NAME?</v>
      </c>
      <c r="I5" s="3"/>
    </row>
    <row r="6" spans="1:19" x14ac:dyDescent="0.35">
      <c r="A6" s="41"/>
      <c r="C6" s="32" t="s">
        <v>4</v>
      </c>
      <c r="D6" s="33" t="e">
        <f>HLOOKUP(Tableau116303642485460667278849096102108205211217[[#All],[Colonne1]],Journalier_SO,22,FALSE)</f>
        <v>#NAME?</v>
      </c>
      <c r="E6" s="33" t="e">
        <f>HLOOKUP(Tableau116303642485460667278849096102108205211217[[#All],[Colonne1]],Journalier_SO,23,FALSE)</f>
        <v>#NAME?</v>
      </c>
      <c r="F6" s="33" t="e">
        <f>HLOOKUP(Tableau116303642485460667278849096102108205211217[[#All],[Colonne1]],Journalier_SO,24,FALSE)</f>
        <v>#NAME?</v>
      </c>
      <c r="G6" s="33" t="e">
        <f>HLOOKUP(Tableau116303642485460667278849096102108205211217[[#All],[Colonne1]],Journalier_SO,25,FALSE)</f>
        <v>#NAME?</v>
      </c>
      <c r="H6" s="33" t="e">
        <f>SUM(Tableau33293541475359657177838995101107204210216[[#This Row],[Colonne2]:[Colonne5]])</f>
        <v>#NAME?</v>
      </c>
      <c r="I6" s="3"/>
    </row>
    <row r="7" spans="1:19" x14ac:dyDescent="0.35">
      <c r="A7" s="8"/>
      <c r="C7" s="34" t="s">
        <v>10</v>
      </c>
      <c r="D7" s="35" t="e">
        <f>D5+D6</f>
        <v>#NAME?</v>
      </c>
      <c r="E7" s="35" t="e">
        <f>E5+E6</f>
        <v>#NAME?</v>
      </c>
      <c r="F7" s="35" t="e">
        <f>F5+F6</f>
        <v>#NAME?</v>
      </c>
      <c r="G7" s="35" t="e">
        <f>G5+G6</f>
        <v>#NAME?</v>
      </c>
      <c r="H7" s="35" t="e">
        <f>H5+H6</f>
        <v>#NAME?</v>
      </c>
      <c r="I7" s="3"/>
      <c r="J7" s="2"/>
      <c r="K7" s="2"/>
    </row>
    <row r="8" spans="1:19" x14ac:dyDescent="0.35">
      <c r="A8" s="8"/>
      <c r="B8" s="2"/>
      <c r="C8" s="25" t="s">
        <v>60</v>
      </c>
      <c r="D8" s="23"/>
      <c r="E8" s="24"/>
      <c r="F8" s="24"/>
      <c r="G8" s="26"/>
      <c r="H8" s="5"/>
      <c r="J8" s="4"/>
      <c r="K8" s="4"/>
      <c r="L8" s="4"/>
      <c r="M8" s="4"/>
      <c r="N8" s="4"/>
    </row>
    <row r="9" spans="1:19" x14ac:dyDescent="0.35">
      <c r="A9" s="8"/>
      <c r="C9" s="7" t="s">
        <v>9</v>
      </c>
      <c r="D9" s="27" t="s">
        <v>0</v>
      </c>
      <c r="E9" s="27" t="s">
        <v>1</v>
      </c>
      <c r="F9" s="27" t="s">
        <v>2</v>
      </c>
      <c r="G9" s="34" t="s">
        <v>10</v>
      </c>
      <c r="H9" s="3"/>
      <c r="J9" s="74"/>
      <c r="K9" s="75" t="s">
        <v>11</v>
      </c>
      <c r="L9" s="75" t="s">
        <v>13</v>
      </c>
      <c r="M9" s="75" t="s">
        <v>12</v>
      </c>
      <c r="N9" s="75" t="s">
        <v>14</v>
      </c>
    </row>
    <row r="10" spans="1:19" x14ac:dyDescent="0.35">
      <c r="A10" s="8"/>
      <c r="C10" s="30" t="s">
        <v>18</v>
      </c>
      <c r="D10" s="31" t="e">
        <f>HLOOKUP(Tableau116303642485460667278849096102108205211217[[#All],[Colonne1]],Journalier_SO,14,FALSE)</f>
        <v>#NAME?</v>
      </c>
      <c r="E10" s="31" t="e">
        <f>HLOOKUP(Tableau116303642485460667278849096102108205211217[[#All],[Colonne1]],Journalier_SO,15,FALSE)</f>
        <v>#NAME?</v>
      </c>
      <c r="F10" s="31" t="e">
        <f>HLOOKUP(Tableau116303642485460667278849096102108205211217[[#All],[Colonne1]],Journalier_SO,16,FALSE)</f>
        <v>#NAME?</v>
      </c>
      <c r="G10" s="36" t="e">
        <f>SUM(Tableau33293541475359657177838995101107204210216[[#This Row],[Colonne2]:[Colonne4]])</f>
        <v>#NAME?</v>
      </c>
      <c r="H10" s="3"/>
      <c r="J10" s="76" t="s">
        <v>18</v>
      </c>
      <c r="K10" s="77"/>
      <c r="L10" s="78"/>
      <c r="M10" s="78"/>
      <c r="N10" s="78"/>
      <c r="R10" s="97"/>
    </row>
    <row r="11" spans="1:19" x14ac:dyDescent="0.35">
      <c r="A11" s="8"/>
      <c r="C11" s="32" t="s">
        <v>4</v>
      </c>
      <c r="D11" s="33" t="e">
        <f>HLOOKUP(Tableau116303642485460667278849096102108205211217[[#All],[Colonne1]],Journalier_SO,29,FALSE)</f>
        <v>#NAME?</v>
      </c>
      <c r="E11" s="33" t="e">
        <f>HLOOKUP(Tableau116303642485460667278849096102108205211217[[#All],[Colonne1]],Journalier_SO,30,FALSE)</f>
        <v>#NAME?</v>
      </c>
      <c r="F11" s="33" t="e">
        <f>HLOOKUP(Tableau116303642485460667278849096102108205211217[[#All],[Colonne1]],Journalier_SO,31,FALSE)</f>
        <v>#NAME?</v>
      </c>
      <c r="G11" s="36" t="e">
        <f>SUM(Tableau33293541475359657177838995101107204210216[[#This Row],[Colonne2]:[Colonne4]])</f>
        <v>#NAME?</v>
      </c>
      <c r="H11" s="3"/>
      <c r="J11" s="79" t="s">
        <v>4</v>
      </c>
      <c r="K11" s="80"/>
      <c r="L11" s="81"/>
      <c r="M11" s="81"/>
      <c r="N11" s="81"/>
    </row>
    <row r="12" spans="1:19" x14ac:dyDescent="0.35">
      <c r="A12" s="8"/>
      <c r="J12" s="82"/>
      <c r="K12" s="82"/>
      <c r="L12" s="82"/>
      <c r="M12" s="82"/>
      <c r="N12" s="82"/>
    </row>
    <row r="13" spans="1:19" x14ac:dyDescent="0.35">
      <c r="A13" s="8"/>
      <c r="J13" s="82"/>
      <c r="K13" s="82"/>
      <c r="L13" s="82"/>
      <c r="M13" s="82"/>
      <c r="N13" s="82"/>
    </row>
    <row r="14" spans="1:19" x14ac:dyDescent="0.35">
      <c r="A14" s="42" t="s">
        <v>62</v>
      </c>
      <c r="J14" s="82"/>
      <c r="K14" s="82"/>
      <c r="L14" s="82"/>
      <c r="M14" s="82"/>
      <c r="N14" s="82"/>
    </row>
    <row r="15" spans="1:19" x14ac:dyDescent="0.35">
      <c r="A15" s="8"/>
      <c r="J15" s="82"/>
      <c r="K15" s="82"/>
      <c r="L15" s="82"/>
      <c r="M15" s="82"/>
      <c r="N15" s="82"/>
    </row>
    <row r="16" spans="1:19" x14ac:dyDescent="0.35">
      <c r="A16" s="43">
        <f>Tableau911323844505662687480869298104110[[#All],[Colonne1]]</f>
        <v>1</v>
      </c>
      <c r="J16" s="82"/>
      <c r="K16" s="83" t="s">
        <v>11</v>
      </c>
      <c r="L16" s="83" t="s">
        <v>13</v>
      </c>
      <c r="M16" s="83" t="s">
        <v>12</v>
      </c>
      <c r="N16" s="83" t="s">
        <v>14</v>
      </c>
    </row>
    <row r="17" spans="1:14" x14ac:dyDescent="0.35">
      <c r="A17" s="8"/>
      <c r="J17" s="84" t="s">
        <v>18</v>
      </c>
      <c r="K17" s="85">
        <f>IFERROR(AVERAGEIF(Num_semaine_SO,"="&amp;Tableau911323844505662687480869298104110207213219[[#All],[Colonne1]],TxT_J_SCL_SO),0)</f>
        <v>0</v>
      </c>
      <c r="L17" s="85">
        <f>IFERROR(AVERAGEIF(Num_semaine_SO,"="&amp;Tableau911323844505662687480869298104110207213219[[#All],[Colonne1]],TxPC_J_SCL_SO),0)</f>
        <v>0</v>
      </c>
      <c r="M17" s="85">
        <f>IFERROR(AVERAGEIF(Num_semaine_SO,"="&amp;Tableau911323844505662687480869298104110207213219[[#All],[Colonne1]],TxPC_J1_SCL_SO),0)</f>
        <v>0</v>
      </c>
      <c r="N17" s="85">
        <f>IFERROR(AVERAGEIF(Num_semaine_SO,"="&amp;Tableau911323844505662687480869298104110207213219[[#All],[Colonne1]],TxPC_J2_SCL_SO),0)</f>
        <v>0</v>
      </c>
    </row>
    <row r="18" spans="1:14" x14ac:dyDescent="0.35">
      <c r="A18" s="8"/>
      <c r="J18" s="86" t="s">
        <v>4</v>
      </c>
      <c r="K18" s="87">
        <f>IFERROR(AVERAGEIF(Num_semaine_SO,"="&amp;Tableau911323844505662687480869298104110207213219[[#All],[Colonne1]],TxT_J_Mails_SO),0)</f>
        <v>0</v>
      </c>
      <c r="L18" s="87">
        <f>IFERROR(AVERAGEIF(Num_semaine_SO,"="&amp;Tableau911323844505662687480869298104110207213219[[#All],[Colonne1]],TxPC_J_Mails_SO),0)</f>
        <v>0</v>
      </c>
      <c r="M18" s="87">
        <f>IFERROR(AVERAGEIF(Num_semaine_SO,"="&amp;Tableau911323844505662687480869298104110207213219[[#All],[Colonne1]],TxPC_J1_Mails_SO),0)</f>
        <v>0</v>
      </c>
      <c r="N18" s="87">
        <f>IFERROR(AVERAGEIF(Num_semaine_SO,"="&amp;Tableau911323844505662687480869298104110207213219[[#All],[Colonne1]],TxPC_J2_Mails_SO),0)</f>
        <v>0</v>
      </c>
    </row>
    <row r="19" spans="1:14" x14ac:dyDescent="0.35">
      <c r="A19" s="8"/>
      <c r="J19" s="82"/>
      <c r="K19" s="82"/>
      <c r="L19" s="82"/>
      <c r="M19" s="82"/>
      <c r="N19" s="82"/>
    </row>
    <row r="20" spans="1:14" x14ac:dyDescent="0.35">
      <c r="A20" s="8"/>
      <c r="J20" s="82"/>
      <c r="K20" s="82"/>
      <c r="L20" s="82"/>
      <c r="M20" s="82"/>
      <c r="N20" s="82"/>
    </row>
    <row r="21" spans="1:14" x14ac:dyDescent="0.35">
      <c r="A21" s="42" t="s">
        <v>64</v>
      </c>
      <c r="I21" s="38"/>
      <c r="J21" s="82"/>
      <c r="K21" s="82"/>
      <c r="L21" s="82"/>
      <c r="M21" s="82"/>
      <c r="N21" s="82"/>
    </row>
    <row r="22" spans="1:14" x14ac:dyDescent="0.35">
      <c r="A22" s="8"/>
      <c r="J22" s="82"/>
      <c r="K22" s="82"/>
      <c r="L22" s="82"/>
      <c r="M22" s="82"/>
      <c r="N22" s="82"/>
    </row>
    <row r="23" spans="1:14" x14ac:dyDescent="0.35">
      <c r="A23" s="44" t="str">
        <f>Tableau813333945515763697581879399105111[[#All],[Colonne1]]</f>
        <v>Juillet</v>
      </c>
      <c r="J23" s="82"/>
      <c r="K23" s="82"/>
      <c r="L23" s="82"/>
      <c r="M23" s="82"/>
      <c r="N23" s="82"/>
    </row>
    <row r="24" spans="1:14" x14ac:dyDescent="0.35">
      <c r="A24" s="8"/>
      <c r="J24" s="82"/>
      <c r="K24" s="83" t="s">
        <v>11</v>
      </c>
      <c r="L24" s="83" t="s">
        <v>13</v>
      </c>
      <c r="M24" s="83" t="s">
        <v>12</v>
      </c>
      <c r="N24" s="83" t="s">
        <v>14</v>
      </c>
    </row>
    <row r="25" spans="1:14" x14ac:dyDescent="0.35">
      <c r="A25" s="45"/>
      <c r="B25" s="28"/>
      <c r="H25" s="28"/>
      <c r="J25" s="84" t="s">
        <v>18</v>
      </c>
      <c r="K25" s="88">
        <f>IFERROR(AVERAGEIF(Num_mois_SO,"="&amp;Tableau813333945515763697581879399105111208214220[[#All],[Colonne1]],TxT_J_SCL_SO),0)</f>
        <v>0</v>
      </c>
      <c r="L25" s="88">
        <f>IFERROR(AVERAGEIF(Num_mois_SO,"="&amp;Tableau813333945515763697581879399105111208214220[[#All],[Colonne1]],TxPC_J_SCL_SO),0)</f>
        <v>0</v>
      </c>
      <c r="M25" s="88">
        <f>IFERROR(AVERAGEIF(Num_mois_SO,"="&amp;Tableau813333945515763697581879399105111208214220[[#All],[Colonne1]],TxPC_J1_SCL_SO),0)</f>
        <v>0</v>
      </c>
      <c r="N25" s="88">
        <f>IFERROR(AVERAGEIF(Num_mois_SO,"="&amp;Tableau813333945515763697581879399105111208214220[[#All],[Colonne1]],TxPC_J2_SCL_SO),0)</f>
        <v>0</v>
      </c>
    </row>
    <row r="26" spans="1:14" x14ac:dyDescent="0.35">
      <c r="A26" s="45"/>
      <c r="B26" s="28"/>
      <c r="H26" s="28"/>
      <c r="J26" s="86" t="s">
        <v>4</v>
      </c>
      <c r="K26" s="89">
        <f>IFERROR(AVERAGEIF(Num_mois_SO,"="&amp;Tableau813333945515763697581879399105111208214220[[#All],[Colonne1]],TxT_J_Mails_SO),0)</f>
        <v>0</v>
      </c>
      <c r="L26" s="89">
        <f>IFERROR(AVERAGEIF(Num_mois_SO,"="&amp;Tableau813333945515763697581879399105111208214220[[#All],[Colonne1]],TxPC_J_Mails_SO),0)</f>
        <v>0</v>
      </c>
      <c r="M26" s="89">
        <f>IFERROR(AVERAGEIF(Num_mois_SO,"="&amp;Tableau813333945515763697581879399105111208214220[[#All],[Colonne1]],TxPC_J1_Mails_SO),0)</f>
        <v>0</v>
      </c>
      <c r="N26" s="89">
        <f>IFERROR(AVERAGEIF(Num_mois_SO,"="&amp;Tableau813333945515763697581879399105111208214220[[#All],[Colonne1]],TxPC_J2_Mails_SO),0)</f>
        <v>0</v>
      </c>
    </row>
    <row r="27" spans="1:14" x14ac:dyDescent="0.35">
      <c r="A27" s="8"/>
      <c r="J27" s="82"/>
      <c r="K27" s="82"/>
      <c r="L27" s="82"/>
      <c r="M27" s="82"/>
      <c r="N27" s="82"/>
    </row>
    <row r="28" spans="1:14" x14ac:dyDescent="0.35">
      <c r="A28" s="8"/>
      <c r="J28" s="82"/>
      <c r="K28" s="82"/>
      <c r="L28" s="82"/>
      <c r="M28" s="82"/>
      <c r="N28" s="82"/>
    </row>
    <row r="29" spans="1:14" x14ac:dyDescent="0.35">
      <c r="A29" s="42" t="s">
        <v>65</v>
      </c>
      <c r="J29" s="82"/>
      <c r="K29" s="82"/>
      <c r="L29" s="82"/>
      <c r="M29" s="82"/>
      <c r="N29" s="82"/>
    </row>
    <row r="30" spans="1:14" x14ac:dyDescent="0.35">
      <c r="A30" s="8"/>
      <c r="J30" s="82"/>
      <c r="K30" s="82"/>
      <c r="L30" s="82"/>
      <c r="M30" s="82"/>
      <c r="N30" s="82"/>
    </row>
    <row r="31" spans="1:14" x14ac:dyDescent="0.35">
      <c r="A31" s="46">
        <f>Tableau15143440465258647076828894100106112[[#All],[Colonne1]]</f>
        <v>3</v>
      </c>
      <c r="J31" s="82"/>
      <c r="K31" s="82"/>
      <c r="L31" s="82"/>
      <c r="M31" s="82"/>
      <c r="N31" s="82"/>
    </row>
    <row r="32" spans="1:14" x14ac:dyDescent="0.35">
      <c r="A32" s="8"/>
      <c r="J32" s="82"/>
      <c r="K32" s="83" t="s">
        <v>11</v>
      </c>
      <c r="L32" s="83" t="s">
        <v>13</v>
      </c>
      <c r="M32" s="83" t="s">
        <v>12</v>
      </c>
      <c r="N32" s="83" t="s">
        <v>14</v>
      </c>
    </row>
    <row r="33" spans="1:14" x14ac:dyDescent="0.35">
      <c r="A33" s="8"/>
      <c r="J33" s="84" t="s">
        <v>18</v>
      </c>
      <c r="K33" s="88">
        <f>IFERROR(AVERAGEIF(Num_trim_SO,"="&amp;Tableau15143440465258647076828894100106112209215221[[#All],[Colonne1]],TxT_J_SCL_SO),0)</f>
        <v>0</v>
      </c>
      <c r="L33" s="88">
        <f>IFERROR(AVERAGEIF(Num_trim_SO,"="&amp;Tableau15143440465258647076828894100106112209215221[[#All],[Colonne1]],TxPC_J_SCL_SO),0)</f>
        <v>0</v>
      </c>
      <c r="M33" s="88">
        <f>IFERROR(AVERAGEIF(Num_trim_SO,"="&amp;Tableau15143440465258647076828894100106112209215221[[#All],[Colonne1]],TxPC_J1_SCL_SO),0)</f>
        <v>0</v>
      </c>
      <c r="N33" s="88">
        <f>IFERROR(AVERAGEIF(Num_trim_SO,"="&amp;Tableau15143440465258647076828894100106112209215221[[#All],[Colonne1]],TxPC_J2_SCL_SO),0)</f>
        <v>0</v>
      </c>
    </row>
    <row r="34" spans="1:14" x14ac:dyDescent="0.35">
      <c r="A34" s="8"/>
      <c r="J34" s="86" t="s">
        <v>4</v>
      </c>
      <c r="K34" s="89">
        <f>IFERROR(AVERAGEIF(Num_trim_SO,"="&amp;Tableau15143440465258647076828894100106112209215221[[#All],[Colonne1]],TxT_J_Mails_SO),0)</f>
        <v>0</v>
      </c>
      <c r="L34" s="89">
        <f>IFERROR(AVERAGEIF(Num_trim_SO,"="&amp;Tableau15143440465258647076828894100106112209215221[[#All],[Colonne1]],TxPC_J_Mails_SO),0)</f>
        <v>0</v>
      </c>
      <c r="M34" s="89">
        <f>IFERROR(AVERAGEIF(Num_trim_SO,"="&amp;Tableau15143440465258647076828894100106112209215221[[#All],[Colonne1]],TxPC_J1_Mails_SO),0)</f>
        <v>0</v>
      </c>
      <c r="N34" s="89">
        <f>IFERROR(AVERAGEIF(Num_trim_SO,"="&amp;Tableau15143440465258647076828894100106112209215221[[#All],[Colonne1]],TxPC_J2_Mails_SO),0)</f>
        <v>0</v>
      </c>
    </row>
    <row r="35" spans="1:14" x14ac:dyDescent="0.35">
      <c r="J35" s="82"/>
      <c r="K35" s="82"/>
      <c r="L35" s="82"/>
      <c r="M35" s="82"/>
      <c r="N35" s="82"/>
    </row>
    <row r="36" spans="1:14" x14ac:dyDescent="0.35">
      <c r="A36" s="42" t="s">
        <v>66</v>
      </c>
      <c r="J36" s="82"/>
      <c r="K36" s="82"/>
      <c r="L36" s="82"/>
      <c r="M36" s="82"/>
      <c r="N36" s="82"/>
    </row>
    <row r="37" spans="1:14" x14ac:dyDescent="0.35">
      <c r="J37" s="82"/>
      <c r="K37" s="83" t="s">
        <v>11</v>
      </c>
      <c r="L37" s="83" t="s">
        <v>13</v>
      </c>
      <c r="M37" s="83" t="s">
        <v>12</v>
      </c>
      <c r="N37" s="83" t="s">
        <v>14</v>
      </c>
    </row>
    <row r="38" spans="1:14" x14ac:dyDescent="0.35">
      <c r="J38" s="84" t="s">
        <v>18</v>
      </c>
      <c r="K38" s="88">
        <f>IFERROR(AVERAGEIF(Jours_ouvrés_SO,"="&amp;1,TxT_J_SCL_SO),0)</f>
        <v>0</v>
      </c>
      <c r="L38" s="88">
        <f>IFERROR(AVERAGEIF(Jours_ouvrés_SO,"="&amp;1,TxPC_J_SCL_SO),0)</f>
        <v>0</v>
      </c>
      <c r="M38" s="88">
        <f>IFERROR(AVERAGEIF(Jours_ouvrés_SO,"="&amp;1,TxPC_J1_SCL_SO),0)</f>
        <v>0</v>
      </c>
      <c r="N38" s="88">
        <f>IFERROR(AVERAGEIF(Jours_ouvrés_SO,"="&amp;1,TxPC_J2_SCL_SO),0)</f>
        <v>0</v>
      </c>
    </row>
    <row r="39" spans="1:14" x14ac:dyDescent="0.35">
      <c r="J39" s="86" t="s">
        <v>4</v>
      </c>
      <c r="K39" s="89">
        <f>IFERROR(AVERAGEIF(Jours_ouvrés_SO,"="&amp;1,TxT_J_Mails_SO),0)</f>
        <v>0</v>
      </c>
      <c r="L39" s="89">
        <f>IFERROR(AVERAGEIF(Jours_ouvrés_SO,"="&amp;1,TxPC_J_Mails_SO),0)</f>
        <v>0</v>
      </c>
      <c r="M39" s="89">
        <f>IFERROR(AVERAGEIF(Jours_ouvrés_SO,"="&amp;1,TxPC_J1_Mails_SO),0)</f>
        <v>0</v>
      </c>
      <c r="N39" s="89">
        <f>IFERROR(AVERAGEIF(Jours_ouvrés_SO,"="&amp;1,TxPC_J2_Mails_SO),0)</f>
        <v>0</v>
      </c>
    </row>
  </sheetData>
  <mergeCells count="1">
    <mergeCell ref="J4:O4"/>
  </mergeCells>
  <hyperlinks>
    <hyperlink ref="S4" location="SOMMAIRE!A1" display="RETOUR AU SOMMAIRE"/>
  </hyperlinks>
  <pageMargins left="0.7" right="0.7" top="0.75" bottom="0.75" header="0.3" footer="0.3"/>
  <tableParts count="6">
    <tablePart r:id="rId1"/>
    <tablePart r:id="rId2"/>
    <tablePart r:id="rId3"/>
    <tablePart r:id="rId4"/>
    <tablePart r:id="rId5"/>
    <tablePart r:id="rId6"/>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F65"/>
  <sheetViews>
    <sheetView showGridLines="0" tabSelected="1" topLeftCell="A7" workbookViewId="0">
      <selection activeCell="D20" sqref="D20"/>
    </sheetView>
  </sheetViews>
  <sheetFormatPr baseColWidth="10" defaultRowHeight="14.5" x14ac:dyDescent="0.35"/>
  <cols>
    <col min="2" max="2" width="21.7265625" bestFit="1" customWidth="1"/>
    <col min="4" max="31" width="15.7265625" customWidth="1"/>
  </cols>
  <sheetData>
    <row r="1" spans="1:32" x14ac:dyDescent="0.35">
      <c r="B1" s="92" t="s">
        <v>106</v>
      </c>
      <c r="H1" s="97"/>
    </row>
    <row r="3" spans="1:32" x14ac:dyDescent="0.35">
      <c r="A3" s="138" t="s">
        <v>11</v>
      </c>
      <c r="B3" s="138"/>
      <c r="C3" s="138"/>
      <c r="D3" s="101" t="s">
        <v>108</v>
      </c>
      <c r="E3" s="101" t="s">
        <v>70</v>
      </c>
      <c r="F3" s="101" t="s">
        <v>69</v>
      </c>
      <c r="G3" s="101" t="s">
        <v>71</v>
      </c>
      <c r="H3" s="101" t="s">
        <v>72</v>
      </c>
      <c r="I3" s="101" t="s">
        <v>109</v>
      </c>
      <c r="J3" s="101" t="s">
        <v>110</v>
      </c>
      <c r="K3" s="101" t="s">
        <v>111</v>
      </c>
      <c r="L3" s="101" t="s">
        <v>76</v>
      </c>
      <c r="M3" s="101" t="s">
        <v>77</v>
      </c>
      <c r="N3" s="101" t="s">
        <v>123</v>
      </c>
      <c r="O3" s="101" t="s">
        <v>79</v>
      </c>
      <c r="P3" s="101" t="s">
        <v>80</v>
      </c>
      <c r="Q3" s="101" t="s">
        <v>112</v>
      </c>
      <c r="R3" s="101" t="s">
        <v>113</v>
      </c>
      <c r="S3" s="101" t="s">
        <v>83</v>
      </c>
      <c r="T3" s="101" t="s">
        <v>114</v>
      </c>
      <c r="U3" s="101" t="s">
        <v>115</v>
      </c>
      <c r="V3" s="101" t="s">
        <v>86</v>
      </c>
      <c r="W3" s="101" t="s">
        <v>116</v>
      </c>
      <c r="X3" s="101" t="s">
        <v>88</v>
      </c>
      <c r="Y3" s="101" t="s">
        <v>89</v>
      </c>
      <c r="Z3" s="101" t="s">
        <v>119</v>
      </c>
      <c r="AA3" s="101" t="s">
        <v>91</v>
      </c>
      <c r="AB3" s="101" t="s">
        <v>120</v>
      </c>
      <c r="AC3" s="101" t="s">
        <v>93</v>
      </c>
      <c r="AD3" s="101" t="s">
        <v>121</v>
      </c>
      <c r="AE3" s="101" t="s">
        <v>122</v>
      </c>
      <c r="AF3" s="106" t="s">
        <v>118</v>
      </c>
    </row>
    <row r="4" spans="1:32" x14ac:dyDescent="0.35">
      <c r="A4" s="109" t="s">
        <v>117</v>
      </c>
      <c r="B4" s="113">
        <f>Tableau116303642485460667278849096102108[[#All],[Colonne1]]</f>
        <v>42739</v>
      </c>
      <c r="C4" s="1" t="s">
        <v>18</v>
      </c>
      <c r="D4" s="103">
        <f ca="1">INDEX(INDIRECT(D$3&amp;"!40:40"),,MATCH($B$4,INDIRECT(D$3&amp;"!4:4"),0))</f>
        <v>0.6333333333333333</v>
      </c>
      <c r="E4" s="103">
        <f ca="1">INDEX(INDIRECT(E$3&amp;"!40:40"),,MATCH($B$4,INDIRECT(E$3&amp;"!4:4"),0))</f>
        <v>0.6333333333333333</v>
      </c>
      <c r="F4" s="103" t="str">
        <f ca="1">INDEX(INDIRECT(F$3&amp;"!40:40"),,MATCH($B$4,INDIRECT(F$3&amp;"!4:4"),0))</f>
        <v/>
      </c>
      <c r="G4" s="103" t="str">
        <f ca="1">INDEX(INDIRECT(G$3&amp;"!40:40"),,MATCH($B$4,INDIRECT(G$3&amp;"!4:4"),0))</f>
        <v/>
      </c>
      <c r="H4" s="103" t="e">
        <f t="shared" ref="H4:AE4" ca="1" si="0">INDEX(INDIRECT(H$3&amp;"!40:40"),,MATCH($B$4,INDIRECT(H$3&amp;"!4:4"),0))</f>
        <v>#REF!</v>
      </c>
      <c r="I4" s="103" t="e">
        <f t="shared" ca="1" si="0"/>
        <v>#REF!</v>
      </c>
      <c r="J4" s="103" t="e">
        <f t="shared" ca="1" si="0"/>
        <v>#REF!</v>
      </c>
      <c r="K4" s="103" t="e">
        <f t="shared" ca="1" si="0"/>
        <v>#REF!</v>
      </c>
      <c r="L4" s="103" t="e">
        <f t="shared" ca="1" si="0"/>
        <v>#REF!</v>
      </c>
      <c r="M4" s="103" t="e">
        <f t="shared" ca="1" si="0"/>
        <v>#REF!</v>
      </c>
      <c r="N4" s="103" t="e">
        <f t="shared" ca="1" si="0"/>
        <v>#REF!</v>
      </c>
      <c r="O4" s="103" t="e">
        <f t="shared" ca="1" si="0"/>
        <v>#REF!</v>
      </c>
      <c r="P4" s="103" t="e">
        <f t="shared" ca="1" si="0"/>
        <v>#REF!</v>
      </c>
      <c r="Q4" s="103" t="e">
        <f t="shared" ca="1" si="0"/>
        <v>#REF!</v>
      </c>
      <c r="R4" s="103" t="e">
        <f t="shared" ca="1" si="0"/>
        <v>#REF!</v>
      </c>
      <c r="S4" s="103" t="e">
        <f t="shared" ca="1" si="0"/>
        <v>#REF!</v>
      </c>
      <c r="T4" s="103" t="e">
        <f t="shared" ca="1" si="0"/>
        <v>#REF!</v>
      </c>
      <c r="U4" s="103" t="e">
        <f t="shared" ca="1" si="0"/>
        <v>#REF!</v>
      </c>
      <c r="V4" s="103" t="e">
        <f t="shared" ca="1" si="0"/>
        <v>#REF!</v>
      </c>
      <c r="W4" s="103" t="e">
        <f t="shared" ca="1" si="0"/>
        <v>#REF!</v>
      </c>
      <c r="X4" s="103" t="e">
        <f t="shared" ca="1" si="0"/>
        <v>#REF!</v>
      </c>
      <c r="Y4" s="103" t="e">
        <f t="shared" ca="1" si="0"/>
        <v>#REF!</v>
      </c>
      <c r="Z4" s="103" t="e">
        <f t="shared" ca="1" si="0"/>
        <v>#REF!</v>
      </c>
      <c r="AA4" s="103" t="e">
        <f t="shared" ca="1" si="0"/>
        <v>#REF!</v>
      </c>
      <c r="AB4" s="103" t="e">
        <f t="shared" ca="1" si="0"/>
        <v>#REF!</v>
      </c>
      <c r="AC4" s="103" t="e">
        <f t="shared" ca="1" si="0"/>
        <v>#REF!</v>
      </c>
      <c r="AD4" s="103" t="e">
        <f t="shared" ca="1" si="0"/>
        <v>#REF!</v>
      </c>
      <c r="AE4" s="103" t="e">
        <f t="shared" ca="1" si="0"/>
        <v>#REF!</v>
      </c>
      <c r="AF4" s="98" t="str">
        <f ca="1">IFERROR(AVERAGE(D4:AE4),"")</f>
        <v/>
      </c>
    </row>
    <row r="5" spans="1:32" x14ac:dyDescent="0.35">
      <c r="A5" s="2"/>
      <c r="B5" s="100"/>
      <c r="C5" s="11" t="s">
        <v>4</v>
      </c>
      <c r="D5" s="103">
        <f ca="1">INDEX(INDIRECT(D$3&amp;"!46:46"),,MATCH($B$4,INDIRECT(D$3&amp;"!4:4"),0))</f>
        <v>0.6333333333333333</v>
      </c>
      <c r="E5" s="103" t="str">
        <f t="shared" ref="E5:AE5" ca="1" si="1">INDEX(INDIRECT(E$3&amp;"!46:46"),,MATCH($B$4,INDIRECT(E$3&amp;"!4:4"),0))</f>
        <v/>
      </c>
      <c r="F5" s="103" t="str">
        <f t="shared" ca="1" si="1"/>
        <v/>
      </c>
      <c r="G5" s="103" t="str">
        <f t="shared" ca="1" si="1"/>
        <v/>
      </c>
      <c r="H5" s="103" t="e">
        <f t="shared" ca="1" si="1"/>
        <v>#REF!</v>
      </c>
      <c r="I5" s="103" t="e">
        <f t="shared" ca="1" si="1"/>
        <v>#REF!</v>
      </c>
      <c r="J5" s="103" t="e">
        <f t="shared" ca="1" si="1"/>
        <v>#REF!</v>
      </c>
      <c r="K5" s="103" t="e">
        <f t="shared" ca="1" si="1"/>
        <v>#REF!</v>
      </c>
      <c r="L5" s="103" t="e">
        <f t="shared" ca="1" si="1"/>
        <v>#REF!</v>
      </c>
      <c r="M5" s="103" t="e">
        <f t="shared" ca="1" si="1"/>
        <v>#REF!</v>
      </c>
      <c r="N5" s="103" t="e">
        <f t="shared" ca="1" si="1"/>
        <v>#REF!</v>
      </c>
      <c r="O5" s="103" t="e">
        <f t="shared" ca="1" si="1"/>
        <v>#REF!</v>
      </c>
      <c r="P5" s="103" t="e">
        <f t="shared" ca="1" si="1"/>
        <v>#REF!</v>
      </c>
      <c r="Q5" s="103" t="e">
        <f t="shared" ca="1" si="1"/>
        <v>#REF!</v>
      </c>
      <c r="R5" s="103" t="e">
        <f t="shared" ca="1" si="1"/>
        <v>#REF!</v>
      </c>
      <c r="S5" s="103" t="e">
        <f t="shared" ca="1" si="1"/>
        <v>#REF!</v>
      </c>
      <c r="T5" s="103" t="e">
        <f t="shared" ca="1" si="1"/>
        <v>#REF!</v>
      </c>
      <c r="U5" s="103" t="e">
        <f t="shared" ca="1" si="1"/>
        <v>#REF!</v>
      </c>
      <c r="V5" s="103" t="e">
        <f t="shared" ca="1" si="1"/>
        <v>#REF!</v>
      </c>
      <c r="W5" s="103" t="e">
        <f t="shared" ca="1" si="1"/>
        <v>#REF!</v>
      </c>
      <c r="X5" s="103" t="e">
        <f t="shared" ca="1" si="1"/>
        <v>#REF!</v>
      </c>
      <c r="Y5" s="103" t="e">
        <f t="shared" ca="1" si="1"/>
        <v>#REF!</v>
      </c>
      <c r="Z5" s="103" t="e">
        <f t="shared" ca="1" si="1"/>
        <v>#REF!</v>
      </c>
      <c r="AA5" s="103" t="e">
        <f t="shared" ca="1" si="1"/>
        <v>#REF!</v>
      </c>
      <c r="AB5" s="103" t="e">
        <f t="shared" ca="1" si="1"/>
        <v>#REF!</v>
      </c>
      <c r="AC5" s="103" t="e">
        <f t="shared" ca="1" si="1"/>
        <v>#REF!</v>
      </c>
      <c r="AD5" s="103" t="e">
        <f t="shared" ca="1" si="1"/>
        <v>#REF!</v>
      </c>
      <c r="AE5" s="103" t="e">
        <f t="shared" ca="1" si="1"/>
        <v>#REF!</v>
      </c>
      <c r="AF5" s="98" t="str">
        <f ca="1">IFERROR(AVERAGE(D5:AE5),"")</f>
        <v/>
      </c>
    </row>
    <row r="6" spans="1:32" s="2" customFormat="1" x14ac:dyDescent="0.35">
      <c r="B6" s="100"/>
      <c r="C6" s="100"/>
      <c r="D6" s="104"/>
      <c r="E6" s="104"/>
      <c r="F6" s="104"/>
      <c r="G6" s="104"/>
      <c r="H6" s="104"/>
      <c r="I6" s="104"/>
      <c r="J6" s="104"/>
      <c r="K6" s="104"/>
      <c r="L6" s="104"/>
      <c r="M6" s="104"/>
      <c r="N6" s="104"/>
      <c r="O6" s="104"/>
      <c r="P6" s="104"/>
      <c r="Q6" s="104"/>
      <c r="R6" s="104"/>
      <c r="S6" s="104"/>
      <c r="T6" s="104"/>
      <c r="U6" s="104"/>
      <c r="V6" s="104"/>
      <c r="W6" s="104"/>
      <c r="X6" s="104"/>
      <c r="Y6" s="104"/>
      <c r="Z6" s="104"/>
      <c r="AA6" s="104"/>
      <c r="AB6" s="104"/>
      <c r="AC6" s="104"/>
      <c r="AD6" s="104"/>
      <c r="AE6" s="104"/>
    </row>
    <row r="7" spans="1:32" x14ac:dyDescent="0.35">
      <c r="A7" s="138" t="s">
        <v>13</v>
      </c>
      <c r="B7" s="138"/>
      <c r="C7" s="138"/>
      <c r="D7" s="102" t="s">
        <v>108</v>
      </c>
      <c r="E7" s="102" t="s">
        <v>70</v>
      </c>
      <c r="F7" s="102" t="s">
        <v>69</v>
      </c>
      <c r="G7" s="102" t="s">
        <v>71</v>
      </c>
      <c r="H7" s="102" t="s">
        <v>72</v>
      </c>
      <c r="I7" s="102" t="s">
        <v>109</v>
      </c>
      <c r="J7" s="102" t="s">
        <v>110</v>
      </c>
      <c r="K7" s="102" t="s">
        <v>111</v>
      </c>
      <c r="L7" s="102" t="s">
        <v>76</v>
      </c>
      <c r="M7" s="102" t="s">
        <v>77</v>
      </c>
      <c r="N7" s="102" t="s">
        <v>123</v>
      </c>
      <c r="O7" s="102" t="s">
        <v>79</v>
      </c>
      <c r="P7" s="102" t="s">
        <v>80</v>
      </c>
      <c r="Q7" s="102" t="s">
        <v>112</v>
      </c>
      <c r="R7" s="102" t="s">
        <v>113</v>
      </c>
      <c r="S7" s="102" t="s">
        <v>83</v>
      </c>
      <c r="T7" s="102" t="s">
        <v>114</v>
      </c>
      <c r="U7" s="102" t="s">
        <v>115</v>
      </c>
      <c r="V7" s="102" t="s">
        <v>86</v>
      </c>
      <c r="W7" s="102" t="s">
        <v>116</v>
      </c>
      <c r="X7" s="102" t="s">
        <v>88</v>
      </c>
      <c r="Y7" s="102" t="s">
        <v>89</v>
      </c>
      <c r="Z7" s="102" t="s">
        <v>119</v>
      </c>
      <c r="AA7" s="102" t="s">
        <v>91</v>
      </c>
      <c r="AB7" s="102" t="s">
        <v>120</v>
      </c>
      <c r="AC7" s="102" t="s">
        <v>93</v>
      </c>
      <c r="AD7" s="102" t="s">
        <v>121</v>
      </c>
      <c r="AE7" s="102" t="s">
        <v>122</v>
      </c>
      <c r="AF7" s="106" t="s">
        <v>118</v>
      </c>
    </row>
    <row r="8" spans="1:32" x14ac:dyDescent="0.35">
      <c r="A8" s="109" t="s">
        <v>117</v>
      </c>
      <c r="B8" s="113">
        <f>Tableau116303642485460667278849096102108[[#All],[Colonne1]]</f>
        <v>42739</v>
      </c>
      <c r="C8" s="1" t="s">
        <v>18</v>
      </c>
      <c r="D8" s="103">
        <f ca="1">INDEX(INDIRECT(D$7&amp;"!41:41"),,MATCH($B$8,INDIRECT(D$3&amp;"!4:4"),0))</f>
        <v>0.5714285714285714</v>
      </c>
      <c r="E8" s="103"/>
      <c r="F8" s="103"/>
      <c r="G8" s="103"/>
      <c r="H8" s="103"/>
      <c r="I8" s="103"/>
      <c r="J8" s="103"/>
      <c r="K8" s="103"/>
      <c r="L8" s="103"/>
      <c r="M8" s="103"/>
      <c r="N8" s="103"/>
      <c r="O8" s="103"/>
      <c r="P8" s="103"/>
      <c r="Q8" s="103"/>
      <c r="R8" s="103"/>
      <c r="S8" s="103"/>
      <c r="T8" s="103"/>
      <c r="U8" s="103"/>
      <c r="V8" s="103"/>
      <c r="W8" s="103"/>
      <c r="X8" s="103"/>
      <c r="Y8" s="103"/>
      <c r="Z8" s="103"/>
      <c r="AA8" s="103"/>
      <c r="AB8" s="103"/>
      <c r="AC8" s="103"/>
      <c r="AD8" s="103"/>
      <c r="AE8" s="103"/>
      <c r="AF8" s="108">
        <f t="shared" ref="AF8:AF9" ca="1" si="2">IFERROR(AVERAGE(D8:AE8),"")</f>
        <v>0.5714285714285714</v>
      </c>
    </row>
    <row r="9" spans="1:32" x14ac:dyDescent="0.35">
      <c r="A9" s="2"/>
      <c r="B9" s="100"/>
      <c r="C9" s="11" t="s">
        <v>4</v>
      </c>
      <c r="D9" s="103">
        <f ca="1">INDEX(INDIRECT(D$7&amp;"!47:47"),,MATCH($B$8,INDIRECT(D$3&amp;"!4:4"),0))</f>
        <v>0.5714285714285714</v>
      </c>
      <c r="E9" s="103"/>
      <c r="F9" s="103"/>
      <c r="G9" s="103"/>
      <c r="H9" s="103"/>
      <c r="I9" s="103"/>
      <c r="J9" s="103"/>
      <c r="K9" s="103"/>
      <c r="L9" s="103"/>
      <c r="M9" s="103"/>
      <c r="N9" s="103"/>
      <c r="O9" s="103"/>
      <c r="P9" s="103"/>
      <c r="Q9" s="103"/>
      <c r="R9" s="103"/>
      <c r="S9" s="103"/>
      <c r="T9" s="103"/>
      <c r="U9" s="103"/>
      <c r="V9" s="103"/>
      <c r="W9" s="103"/>
      <c r="X9" s="103"/>
      <c r="Y9" s="103"/>
      <c r="Z9" s="103"/>
      <c r="AA9" s="103"/>
      <c r="AB9" s="103"/>
      <c r="AC9" s="103"/>
      <c r="AD9" s="103"/>
      <c r="AE9" s="103"/>
      <c r="AF9" s="108">
        <f t="shared" ca="1" si="2"/>
        <v>0.5714285714285714</v>
      </c>
    </row>
    <row r="10" spans="1:32" x14ac:dyDescent="0.35">
      <c r="D10" s="105"/>
      <c r="E10" s="105"/>
      <c r="F10" s="105"/>
      <c r="G10" s="105"/>
      <c r="H10" s="105"/>
      <c r="I10" s="105"/>
      <c r="J10" s="105"/>
      <c r="K10" s="105"/>
      <c r="L10" s="105"/>
      <c r="M10" s="105"/>
      <c r="N10" s="105"/>
      <c r="O10" s="105"/>
      <c r="P10" s="105"/>
      <c r="Q10" s="105"/>
      <c r="R10" s="105"/>
      <c r="S10" s="105"/>
      <c r="T10" s="105"/>
      <c r="U10" s="105"/>
      <c r="V10" s="105"/>
      <c r="W10" s="105"/>
      <c r="X10" s="105"/>
      <c r="Y10" s="105"/>
      <c r="Z10" s="105"/>
      <c r="AA10" s="105"/>
      <c r="AB10" s="105"/>
      <c r="AC10" s="105"/>
      <c r="AD10" s="105"/>
      <c r="AE10" s="105"/>
    </row>
    <row r="11" spans="1:32" x14ac:dyDescent="0.35">
      <c r="A11" s="138" t="s">
        <v>12</v>
      </c>
      <c r="B11" s="138"/>
      <c r="C11" s="138"/>
      <c r="D11" s="102" t="s">
        <v>108</v>
      </c>
      <c r="E11" s="102" t="s">
        <v>70</v>
      </c>
      <c r="F11" s="102" t="s">
        <v>69</v>
      </c>
      <c r="G11" s="102" t="s">
        <v>71</v>
      </c>
      <c r="H11" s="102" t="s">
        <v>72</v>
      </c>
      <c r="I11" s="102" t="s">
        <v>109</v>
      </c>
      <c r="J11" s="102" t="s">
        <v>110</v>
      </c>
      <c r="K11" s="102" t="s">
        <v>111</v>
      </c>
      <c r="L11" s="102" t="s">
        <v>76</v>
      </c>
      <c r="M11" s="102" t="s">
        <v>77</v>
      </c>
      <c r="N11" s="102" t="s">
        <v>123</v>
      </c>
      <c r="O11" s="102" t="s">
        <v>79</v>
      </c>
      <c r="P11" s="102" t="s">
        <v>80</v>
      </c>
      <c r="Q11" s="102" t="s">
        <v>112</v>
      </c>
      <c r="R11" s="102" t="s">
        <v>113</v>
      </c>
      <c r="S11" s="102" t="s">
        <v>83</v>
      </c>
      <c r="T11" s="102" t="s">
        <v>114</v>
      </c>
      <c r="U11" s="102" t="s">
        <v>115</v>
      </c>
      <c r="V11" s="102" t="s">
        <v>86</v>
      </c>
      <c r="W11" s="102" t="s">
        <v>116</v>
      </c>
      <c r="X11" s="102" t="s">
        <v>88</v>
      </c>
      <c r="Y11" s="102" t="s">
        <v>89</v>
      </c>
      <c r="Z11" s="102" t="s">
        <v>119</v>
      </c>
      <c r="AA11" s="102" t="s">
        <v>91</v>
      </c>
      <c r="AB11" s="102" t="s">
        <v>120</v>
      </c>
      <c r="AC11" s="102" t="s">
        <v>93</v>
      </c>
      <c r="AD11" s="102" t="s">
        <v>121</v>
      </c>
      <c r="AE11" s="102" t="s">
        <v>122</v>
      </c>
      <c r="AF11" s="106" t="s">
        <v>118</v>
      </c>
    </row>
    <row r="12" spans="1:32" x14ac:dyDescent="0.35">
      <c r="A12" s="109" t="s">
        <v>117</v>
      </c>
      <c r="B12" s="113">
        <f>Tableau116303642485460667278849096102108[[#All],[Colonne1]]</f>
        <v>42739</v>
      </c>
      <c r="C12" s="1" t="s">
        <v>18</v>
      </c>
      <c r="D12" s="103">
        <f ca="1">INDEX(INDIRECT(D$11&amp;"!42:42"),,MATCH($B$12,INDIRECT(D$3&amp;"!4:4"),0))</f>
        <v>0.7857142857142857</v>
      </c>
      <c r="E12" s="103"/>
      <c r="F12" s="103"/>
      <c r="G12" s="103"/>
      <c r="H12" s="103"/>
      <c r="I12" s="103"/>
      <c r="J12" s="103"/>
      <c r="K12" s="103"/>
      <c r="L12" s="103"/>
      <c r="M12" s="103"/>
      <c r="N12" s="103"/>
      <c r="O12" s="103"/>
      <c r="P12" s="103"/>
      <c r="Q12" s="103"/>
      <c r="R12" s="103"/>
      <c r="S12" s="103"/>
      <c r="T12" s="103"/>
      <c r="U12" s="103"/>
      <c r="V12" s="103"/>
      <c r="W12" s="103"/>
      <c r="X12" s="103"/>
      <c r="Y12" s="103"/>
      <c r="Z12" s="103"/>
      <c r="AA12" s="103"/>
      <c r="AB12" s="103"/>
      <c r="AC12" s="103"/>
      <c r="AD12" s="103"/>
      <c r="AE12" s="103"/>
      <c r="AF12" s="108">
        <f t="shared" ref="AF12:AF13" ca="1" si="3">IFERROR(AVERAGE(D12:AE12),"")</f>
        <v>0.7857142857142857</v>
      </c>
    </row>
    <row r="13" spans="1:32" x14ac:dyDescent="0.35">
      <c r="A13" s="2"/>
      <c r="B13" s="100"/>
      <c r="C13" s="11" t="s">
        <v>4</v>
      </c>
      <c r="D13" s="103">
        <f ca="1">INDEX(INDIRECT(D$11&amp;"!48:48"),,MATCH($B$12,INDIRECT(D$3&amp;"!4:4"),0))</f>
        <v>0.7857142857142857</v>
      </c>
      <c r="E13" s="103"/>
      <c r="F13" s="103"/>
      <c r="G13" s="103"/>
      <c r="H13" s="103"/>
      <c r="I13" s="103"/>
      <c r="J13" s="103"/>
      <c r="K13" s="103"/>
      <c r="L13" s="103"/>
      <c r="M13" s="103"/>
      <c r="N13" s="103"/>
      <c r="O13" s="103"/>
      <c r="P13" s="103"/>
      <c r="Q13" s="103"/>
      <c r="R13" s="103"/>
      <c r="S13" s="103"/>
      <c r="T13" s="103"/>
      <c r="U13" s="103"/>
      <c r="V13" s="103"/>
      <c r="W13" s="103"/>
      <c r="X13" s="103"/>
      <c r="Y13" s="103"/>
      <c r="Z13" s="103"/>
      <c r="AA13" s="103"/>
      <c r="AB13" s="103"/>
      <c r="AC13" s="103"/>
      <c r="AD13" s="103"/>
      <c r="AE13" s="103"/>
      <c r="AF13" s="108">
        <f t="shared" ca="1" si="3"/>
        <v>0.7857142857142857</v>
      </c>
    </row>
    <row r="14" spans="1:32" x14ac:dyDescent="0.35">
      <c r="D14" s="105"/>
      <c r="E14" s="105"/>
      <c r="F14" s="105"/>
      <c r="G14" s="105"/>
      <c r="H14" s="105"/>
      <c r="I14" s="105"/>
      <c r="J14" s="105"/>
      <c r="K14" s="105"/>
      <c r="L14" s="105"/>
      <c r="M14" s="105"/>
      <c r="N14" s="105"/>
      <c r="O14" s="105"/>
      <c r="P14" s="105"/>
      <c r="Q14" s="105"/>
      <c r="R14" s="105"/>
      <c r="S14" s="105"/>
      <c r="T14" s="105"/>
      <c r="U14" s="105"/>
      <c r="V14" s="105"/>
      <c r="W14" s="105"/>
      <c r="X14" s="105"/>
      <c r="Y14" s="105"/>
      <c r="Z14" s="105"/>
      <c r="AA14" s="105"/>
      <c r="AB14" s="105"/>
      <c r="AC14" s="105"/>
      <c r="AD14" s="105"/>
      <c r="AE14" s="105"/>
    </row>
    <row r="15" spans="1:32" x14ac:dyDescent="0.35">
      <c r="A15" s="138" t="s">
        <v>14</v>
      </c>
      <c r="B15" s="138"/>
      <c r="C15" s="138"/>
      <c r="D15" s="102" t="s">
        <v>108</v>
      </c>
      <c r="E15" s="102" t="s">
        <v>70</v>
      </c>
      <c r="F15" s="102" t="s">
        <v>69</v>
      </c>
      <c r="G15" s="102" t="s">
        <v>71</v>
      </c>
      <c r="H15" s="102" t="s">
        <v>72</v>
      </c>
      <c r="I15" s="102" t="s">
        <v>109</v>
      </c>
      <c r="J15" s="102" t="s">
        <v>110</v>
      </c>
      <c r="K15" s="102" t="s">
        <v>111</v>
      </c>
      <c r="L15" s="102" t="s">
        <v>76</v>
      </c>
      <c r="M15" s="102" t="s">
        <v>77</v>
      </c>
      <c r="N15" s="102" t="s">
        <v>123</v>
      </c>
      <c r="O15" s="102" t="s">
        <v>79</v>
      </c>
      <c r="P15" s="102" t="s">
        <v>80</v>
      </c>
      <c r="Q15" s="102" t="s">
        <v>112</v>
      </c>
      <c r="R15" s="102" t="s">
        <v>113</v>
      </c>
      <c r="S15" s="102" t="s">
        <v>83</v>
      </c>
      <c r="T15" s="102" t="s">
        <v>114</v>
      </c>
      <c r="U15" s="102" t="s">
        <v>115</v>
      </c>
      <c r="V15" s="102" t="s">
        <v>86</v>
      </c>
      <c r="W15" s="102" t="s">
        <v>116</v>
      </c>
      <c r="X15" s="102" t="s">
        <v>88</v>
      </c>
      <c r="Y15" s="102" t="s">
        <v>89</v>
      </c>
      <c r="Z15" s="102" t="s">
        <v>119</v>
      </c>
      <c r="AA15" s="102" t="s">
        <v>91</v>
      </c>
      <c r="AB15" s="102" t="s">
        <v>120</v>
      </c>
      <c r="AC15" s="102" t="s">
        <v>93</v>
      </c>
      <c r="AD15" s="102" t="s">
        <v>121</v>
      </c>
      <c r="AE15" s="102" t="s">
        <v>122</v>
      </c>
      <c r="AF15" s="106" t="s">
        <v>118</v>
      </c>
    </row>
    <row r="16" spans="1:32" x14ac:dyDescent="0.35">
      <c r="A16" s="109" t="s">
        <v>117</v>
      </c>
      <c r="B16" s="113">
        <f>Tableau116303642485460667278849096102108[[#All],[Colonne1]]</f>
        <v>42739</v>
      </c>
      <c r="C16" s="1" t="s">
        <v>18</v>
      </c>
      <c r="D16" s="103">
        <f ca="1">INDEX(INDIRECT(D$15&amp;"!43:43"),,MATCH($B$16,INDIRECT(D$3&amp;"!4:4"),0))</f>
        <v>1</v>
      </c>
      <c r="E16" s="103"/>
      <c r="F16" s="103"/>
      <c r="G16" s="103"/>
      <c r="H16" s="103"/>
      <c r="I16" s="103"/>
      <c r="J16" s="103"/>
      <c r="K16" s="103"/>
      <c r="L16" s="103"/>
      <c r="M16" s="103"/>
      <c r="N16" s="103"/>
      <c r="O16" s="103"/>
      <c r="P16" s="103"/>
      <c r="Q16" s="103"/>
      <c r="R16" s="103"/>
      <c r="S16" s="103"/>
      <c r="T16" s="103"/>
      <c r="U16" s="103"/>
      <c r="V16" s="103"/>
      <c r="W16" s="103"/>
      <c r="X16" s="103"/>
      <c r="Y16" s="103"/>
      <c r="Z16" s="103"/>
      <c r="AA16" s="103"/>
      <c r="AB16" s="103"/>
      <c r="AC16" s="103"/>
      <c r="AD16" s="103"/>
      <c r="AE16" s="103"/>
      <c r="AF16" s="108">
        <f t="shared" ref="AF16:AF17" ca="1" si="4">IFERROR(AVERAGE(D16:AE16),"")</f>
        <v>1</v>
      </c>
    </row>
    <row r="17" spans="1:32" x14ac:dyDescent="0.35">
      <c r="A17" s="2"/>
      <c r="B17" s="100"/>
      <c r="C17" s="11" t="s">
        <v>4</v>
      </c>
      <c r="D17" s="103">
        <f ca="1">INDEX(INDIRECT(D$15&amp;"!49:49"),,MATCH($B$16,INDIRECT(D$3&amp;"!4:4"),0))</f>
        <v>1</v>
      </c>
      <c r="E17" s="103"/>
      <c r="F17" s="103"/>
      <c r="G17" s="103"/>
      <c r="H17" s="103"/>
      <c r="I17" s="103"/>
      <c r="J17" s="103"/>
      <c r="K17" s="103"/>
      <c r="L17" s="103"/>
      <c r="M17" s="103"/>
      <c r="N17" s="103"/>
      <c r="O17" s="103"/>
      <c r="P17" s="103"/>
      <c r="Q17" s="103"/>
      <c r="R17" s="103"/>
      <c r="S17" s="103"/>
      <c r="T17" s="103"/>
      <c r="U17" s="103"/>
      <c r="V17" s="103"/>
      <c r="W17" s="103"/>
      <c r="X17" s="103"/>
      <c r="Y17" s="103"/>
      <c r="Z17" s="103"/>
      <c r="AA17" s="103"/>
      <c r="AB17" s="103"/>
      <c r="AC17" s="103"/>
      <c r="AD17" s="103"/>
      <c r="AE17" s="103"/>
      <c r="AF17" s="108">
        <f t="shared" ca="1" si="4"/>
        <v>1</v>
      </c>
    </row>
    <row r="19" spans="1:32" x14ac:dyDescent="0.35">
      <c r="A19" s="138" t="s">
        <v>11</v>
      </c>
      <c r="B19" s="138"/>
      <c r="C19" s="138"/>
      <c r="D19" s="107" t="s">
        <v>108</v>
      </c>
      <c r="E19" s="107" t="s">
        <v>70</v>
      </c>
      <c r="F19" s="107" t="s">
        <v>69</v>
      </c>
      <c r="G19" s="107" t="s">
        <v>71</v>
      </c>
      <c r="H19" s="107" t="s">
        <v>72</v>
      </c>
      <c r="I19" s="107" t="s">
        <v>109</v>
      </c>
      <c r="J19" s="107" t="s">
        <v>110</v>
      </c>
      <c r="K19" s="107" t="s">
        <v>111</v>
      </c>
      <c r="L19" s="107" t="s">
        <v>76</v>
      </c>
      <c r="M19" s="107" t="s">
        <v>77</v>
      </c>
      <c r="N19" s="107" t="s">
        <v>123</v>
      </c>
      <c r="O19" s="107" t="s">
        <v>79</v>
      </c>
      <c r="P19" s="107" t="s">
        <v>80</v>
      </c>
      <c r="Q19" s="107" t="s">
        <v>112</v>
      </c>
      <c r="R19" s="107" t="s">
        <v>113</v>
      </c>
      <c r="S19" s="107" t="s">
        <v>83</v>
      </c>
      <c r="T19" s="107" t="s">
        <v>114</v>
      </c>
      <c r="U19" s="107" t="s">
        <v>115</v>
      </c>
      <c r="V19" s="107" t="s">
        <v>86</v>
      </c>
      <c r="W19" s="107" t="s">
        <v>116</v>
      </c>
      <c r="X19" s="107" t="s">
        <v>88</v>
      </c>
      <c r="Y19" s="107" t="s">
        <v>89</v>
      </c>
      <c r="Z19" s="107" t="s">
        <v>119</v>
      </c>
      <c r="AA19" s="107" t="s">
        <v>91</v>
      </c>
      <c r="AB19" s="107" t="s">
        <v>120</v>
      </c>
      <c r="AC19" s="107" t="s">
        <v>93</v>
      </c>
      <c r="AD19" s="107" t="s">
        <v>121</v>
      </c>
      <c r="AE19" s="107" t="s">
        <v>122</v>
      </c>
      <c r="AF19" s="106" t="s">
        <v>118</v>
      </c>
    </row>
    <row r="20" spans="1:32" x14ac:dyDescent="0.35">
      <c r="A20" s="110" t="s">
        <v>124</v>
      </c>
      <c r="B20" s="115">
        <f>Tableau911323844505662687480869298104110[[#All],[Colonne1]]</f>
        <v>1</v>
      </c>
      <c r="C20" s="1" t="s">
        <v>18</v>
      </c>
      <c r="D20" s="117">
        <f t="array" ref="D20">SUM((HLV_Inter!D3:ND3=$B$20)*IF(HLV_Inter!D40:ND40&lt;&gt;"",HLV_Inter!D40:ND40,0))/SUMPRODUCT((HLV_Inter!D3:ND3=$B$20)*(HLV_Inter!D40:ND40&lt;&gt;""))</f>
        <v>0.67958974358974356</v>
      </c>
      <c r="E20" s="103"/>
      <c r="F20" s="103"/>
      <c r="G20" s="103"/>
      <c r="H20" s="103"/>
      <c r="I20" s="103"/>
      <c r="J20" s="103"/>
      <c r="K20" s="103"/>
      <c r="L20" s="103"/>
      <c r="M20" s="103"/>
      <c r="N20" s="103"/>
      <c r="O20" s="103"/>
      <c r="P20" s="103"/>
      <c r="Q20" s="103"/>
      <c r="R20" s="103"/>
      <c r="S20" s="103"/>
      <c r="T20" s="103"/>
      <c r="U20" s="103"/>
      <c r="V20" s="103"/>
      <c r="W20" s="103"/>
      <c r="X20" s="103"/>
      <c r="Y20" s="103"/>
      <c r="Z20" s="103"/>
      <c r="AA20" s="103"/>
      <c r="AB20" s="103"/>
      <c r="AC20" s="103"/>
      <c r="AD20" s="103"/>
      <c r="AE20" s="103"/>
      <c r="AF20" s="98">
        <f>IFERROR(AVERAGE(D20:AE20),"")</f>
        <v>0.67958974358974356</v>
      </c>
    </row>
    <row r="21" spans="1:32" x14ac:dyDescent="0.35">
      <c r="A21" s="2"/>
      <c r="B21" s="100"/>
      <c r="C21" s="11" t="s">
        <v>4</v>
      </c>
      <c r="D21" s="103"/>
      <c r="E21" s="103"/>
      <c r="F21" s="103"/>
      <c r="G21" s="103"/>
      <c r="H21" s="103"/>
      <c r="I21" s="103"/>
      <c r="J21" s="103"/>
      <c r="K21" s="103"/>
      <c r="L21" s="103"/>
      <c r="M21" s="103"/>
      <c r="N21" s="103"/>
      <c r="O21" s="103"/>
      <c r="P21" s="103"/>
      <c r="Q21" s="103"/>
      <c r="R21" s="103"/>
      <c r="S21" s="103"/>
      <c r="T21" s="103"/>
      <c r="U21" s="103"/>
      <c r="V21" s="103"/>
      <c r="W21" s="103"/>
      <c r="X21" s="103"/>
      <c r="Y21" s="103"/>
      <c r="Z21" s="103"/>
      <c r="AA21" s="103"/>
      <c r="AB21" s="103"/>
      <c r="AC21" s="103"/>
      <c r="AD21" s="103"/>
      <c r="AE21" s="103"/>
      <c r="AF21" s="98" t="str">
        <f>IFERROR(AVERAGE(D21:AE21),"")</f>
        <v/>
      </c>
    </row>
    <row r="22" spans="1:32" x14ac:dyDescent="0.35">
      <c r="A22" s="2"/>
      <c r="B22" s="100"/>
      <c r="C22" s="100"/>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2"/>
    </row>
    <row r="23" spans="1:32" x14ac:dyDescent="0.35">
      <c r="A23" s="138" t="s">
        <v>13</v>
      </c>
      <c r="B23" s="138"/>
      <c r="C23" s="138"/>
      <c r="D23" s="107" t="s">
        <v>108</v>
      </c>
      <c r="E23" s="107" t="s">
        <v>70</v>
      </c>
      <c r="F23" s="107" t="s">
        <v>69</v>
      </c>
      <c r="G23" s="107" t="s">
        <v>71</v>
      </c>
      <c r="H23" s="107" t="s">
        <v>72</v>
      </c>
      <c r="I23" s="107" t="s">
        <v>109</v>
      </c>
      <c r="J23" s="107" t="s">
        <v>110</v>
      </c>
      <c r="K23" s="107" t="s">
        <v>111</v>
      </c>
      <c r="L23" s="107" t="s">
        <v>76</v>
      </c>
      <c r="M23" s="107" t="s">
        <v>77</v>
      </c>
      <c r="N23" s="107" t="s">
        <v>123</v>
      </c>
      <c r="O23" s="107" t="s">
        <v>79</v>
      </c>
      <c r="P23" s="107" t="s">
        <v>80</v>
      </c>
      <c r="Q23" s="107" t="s">
        <v>112</v>
      </c>
      <c r="R23" s="107" t="s">
        <v>113</v>
      </c>
      <c r="S23" s="107" t="s">
        <v>83</v>
      </c>
      <c r="T23" s="107" t="s">
        <v>114</v>
      </c>
      <c r="U23" s="107" t="s">
        <v>115</v>
      </c>
      <c r="V23" s="107" t="s">
        <v>86</v>
      </c>
      <c r="W23" s="107" t="s">
        <v>116</v>
      </c>
      <c r="X23" s="107" t="s">
        <v>88</v>
      </c>
      <c r="Y23" s="107" t="s">
        <v>89</v>
      </c>
      <c r="Z23" s="107" t="s">
        <v>119</v>
      </c>
      <c r="AA23" s="107" t="s">
        <v>91</v>
      </c>
      <c r="AB23" s="107" t="s">
        <v>120</v>
      </c>
      <c r="AC23" s="107" t="s">
        <v>93</v>
      </c>
      <c r="AD23" s="107" t="s">
        <v>121</v>
      </c>
      <c r="AE23" s="107" t="s">
        <v>122</v>
      </c>
      <c r="AF23" s="106" t="s">
        <v>118</v>
      </c>
    </row>
    <row r="24" spans="1:32" x14ac:dyDescent="0.35">
      <c r="A24" s="110" t="s">
        <v>124</v>
      </c>
      <c r="B24" s="115">
        <f>Tableau911323844505662687480869298104110[[#All],[Colonne1]]</f>
        <v>1</v>
      </c>
      <c r="C24" s="1" t="s">
        <v>18</v>
      </c>
      <c r="D24" s="103"/>
      <c r="E24" s="103"/>
      <c r="F24" s="103"/>
      <c r="G24" s="103"/>
      <c r="H24" s="103"/>
      <c r="I24" s="103"/>
      <c r="J24" s="103"/>
      <c r="K24" s="103"/>
      <c r="L24" s="103"/>
      <c r="M24" s="103"/>
      <c r="N24" s="103"/>
      <c r="O24" s="103"/>
      <c r="P24" s="103"/>
      <c r="Q24" s="103"/>
      <c r="R24" s="103"/>
      <c r="S24" s="103"/>
      <c r="T24" s="103"/>
      <c r="U24" s="103"/>
      <c r="V24" s="103"/>
      <c r="W24" s="103"/>
      <c r="X24" s="103"/>
      <c r="Y24" s="103"/>
      <c r="Z24" s="103"/>
      <c r="AA24" s="103"/>
      <c r="AB24" s="103"/>
      <c r="AC24" s="103"/>
      <c r="AD24" s="103"/>
      <c r="AE24" s="103"/>
      <c r="AF24" s="108" t="str">
        <f t="shared" ref="AF24:AF25" si="5">IFERROR(AVERAGE(D24:AE24),"")</f>
        <v/>
      </c>
    </row>
    <row r="25" spans="1:32" x14ac:dyDescent="0.35">
      <c r="A25" s="2"/>
      <c r="B25" s="100"/>
      <c r="C25" s="11" t="s">
        <v>4</v>
      </c>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c r="AF25" s="108" t="str">
        <f t="shared" si="5"/>
        <v/>
      </c>
    </row>
    <row r="26" spans="1:32" x14ac:dyDescent="0.35">
      <c r="D26" s="105"/>
      <c r="E26" s="105"/>
      <c r="F26" s="105"/>
      <c r="G26" s="105"/>
      <c r="H26" s="105"/>
      <c r="I26" s="105"/>
      <c r="J26" s="105"/>
      <c r="K26" s="105"/>
      <c r="L26" s="105"/>
      <c r="M26" s="105"/>
      <c r="N26" s="105"/>
      <c r="O26" s="105"/>
      <c r="P26" s="105"/>
      <c r="Q26" s="105"/>
      <c r="R26" s="105"/>
      <c r="S26" s="105"/>
      <c r="T26" s="105"/>
      <c r="U26" s="105"/>
      <c r="V26" s="105"/>
      <c r="W26" s="105"/>
      <c r="X26" s="105"/>
      <c r="Y26" s="105"/>
      <c r="Z26" s="105"/>
      <c r="AA26" s="105"/>
      <c r="AB26" s="105"/>
      <c r="AC26" s="105"/>
      <c r="AD26" s="105"/>
      <c r="AE26" s="105"/>
    </row>
    <row r="27" spans="1:32" x14ac:dyDescent="0.35">
      <c r="A27" s="138" t="s">
        <v>12</v>
      </c>
      <c r="B27" s="138"/>
      <c r="C27" s="138"/>
      <c r="D27" s="107" t="s">
        <v>108</v>
      </c>
      <c r="E27" s="107" t="s">
        <v>70</v>
      </c>
      <c r="F27" s="107" t="s">
        <v>69</v>
      </c>
      <c r="G27" s="107" t="s">
        <v>71</v>
      </c>
      <c r="H27" s="107" t="s">
        <v>72</v>
      </c>
      <c r="I27" s="107" t="s">
        <v>109</v>
      </c>
      <c r="J27" s="107" t="s">
        <v>110</v>
      </c>
      <c r="K27" s="107" t="s">
        <v>111</v>
      </c>
      <c r="L27" s="107" t="s">
        <v>76</v>
      </c>
      <c r="M27" s="107" t="s">
        <v>77</v>
      </c>
      <c r="N27" s="107" t="s">
        <v>123</v>
      </c>
      <c r="O27" s="107" t="s">
        <v>79</v>
      </c>
      <c r="P27" s="107" t="s">
        <v>80</v>
      </c>
      <c r="Q27" s="107" t="s">
        <v>112</v>
      </c>
      <c r="R27" s="107" t="s">
        <v>113</v>
      </c>
      <c r="S27" s="107" t="s">
        <v>83</v>
      </c>
      <c r="T27" s="107" t="s">
        <v>114</v>
      </c>
      <c r="U27" s="107" t="s">
        <v>115</v>
      </c>
      <c r="V27" s="107" t="s">
        <v>86</v>
      </c>
      <c r="W27" s="107" t="s">
        <v>116</v>
      </c>
      <c r="X27" s="107" t="s">
        <v>88</v>
      </c>
      <c r="Y27" s="107" t="s">
        <v>89</v>
      </c>
      <c r="Z27" s="107" t="s">
        <v>119</v>
      </c>
      <c r="AA27" s="107" t="s">
        <v>91</v>
      </c>
      <c r="AB27" s="107" t="s">
        <v>120</v>
      </c>
      <c r="AC27" s="107" t="s">
        <v>93</v>
      </c>
      <c r="AD27" s="107" t="s">
        <v>121</v>
      </c>
      <c r="AE27" s="107" t="s">
        <v>122</v>
      </c>
      <c r="AF27" s="106" t="s">
        <v>118</v>
      </c>
    </row>
    <row r="28" spans="1:32" x14ac:dyDescent="0.35">
      <c r="A28" s="110" t="s">
        <v>124</v>
      </c>
      <c r="B28" s="115">
        <f>Tableau911323844505662687480869298104110[[#All],[Colonne1]]</f>
        <v>1</v>
      </c>
      <c r="C28" s="1" t="s">
        <v>18</v>
      </c>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8" t="str">
        <f t="shared" ref="AF28:AF29" si="6">IFERROR(AVERAGE(D28:AE28),"")</f>
        <v/>
      </c>
    </row>
    <row r="29" spans="1:32" x14ac:dyDescent="0.35">
      <c r="A29" s="2"/>
      <c r="B29" s="100"/>
      <c r="C29" s="11" t="s">
        <v>4</v>
      </c>
      <c r="D29" s="103"/>
      <c r="E29" s="103"/>
      <c r="F29" s="103"/>
      <c r="G29" s="103"/>
      <c r="H29" s="103"/>
      <c r="I29" s="103"/>
      <c r="J29" s="103"/>
      <c r="K29" s="103"/>
      <c r="L29" s="103"/>
      <c r="M29" s="103"/>
      <c r="N29" s="103"/>
      <c r="O29" s="103"/>
      <c r="P29" s="103"/>
      <c r="Q29" s="103"/>
      <c r="R29" s="103"/>
      <c r="S29" s="103"/>
      <c r="T29" s="103"/>
      <c r="U29" s="103"/>
      <c r="V29" s="103"/>
      <c r="W29" s="103"/>
      <c r="X29" s="103"/>
      <c r="Y29" s="103"/>
      <c r="Z29" s="103"/>
      <c r="AA29" s="103"/>
      <c r="AB29" s="103"/>
      <c r="AC29" s="103"/>
      <c r="AD29" s="103"/>
      <c r="AE29" s="103"/>
      <c r="AF29" s="108" t="str">
        <f t="shared" si="6"/>
        <v/>
      </c>
    </row>
    <row r="30" spans="1:32" x14ac:dyDescent="0.35">
      <c r="D30" s="105"/>
      <c r="E30" s="105"/>
      <c r="F30" s="105"/>
      <c r="G30" s="105"/>
      <c r="H30" s="105"/>
      <c r="I30" s="105"/>
      <c r="J30" s="105"/>
      <c r="K30" s="105"/>
      <c r="L30" s="105"/>
      <c r="M30" s="105"/>
      <c r="N30" s="105"/>
      <c r="O30" s="105"/>
      <c r="P30" s="105"/>
      <c r="Q30" s="105"/>
      <c r="R30" s="105"/>
      <c r="S30" s="105"/>
      <c r="T30" s="105"/>
      <c r="U30" s="105"/>
      <c r="V30" s="105"/>
      <c r="W30" s="105"/>
      <c r="X30" s="105"/>
      <c r="Y30" s="105"/>
      <c r="Z30" s="105"/>
      <c r="AA30" s="105"/>
      <c r="AB30" s="105"/>
      <c r="AC30" s="105"/>
      <c r="AD30" s="105"/>
      <c r="AE30" s="105"/>
    </row>
    <row r="31" spans="1:32" x14ac:dyDescent="0.35">
      <c r="A31" s="138" t="s">
        <v>14</v>
      </c>
      <c r="B31" s="138"/>
      <c r="C31" s="138"/>
      <c r="D31" s="107" t="s">
        <v>108</v>
      </c>
      <c r="E31" s="107" t="s">
        <v>70</v>
      </c>
      <c r="F31" s="107" t="s">
        <v>69</v>
      </c>
      <c r="G31" s="107" t="s">
        <v>71</v>
      </c>
      <c r="H31" s="107" t="s">
        <v>72</v>
      </c>
      <c r="I31" s="107" t="s">
        <v>109</v>
      </c>
      <c r="J31" s="107" t="s">
        <v>110</v>
      </c>
      <c r="K31" s="107" t="s">
        <v>111</v>
      </c>
      <c r="L31" s="107" t="s">
        <v>76</v>
      </c>
      <c r="M31" s="107" t="s">
        <v>77</v>
      </c>
      <c r="N31" s="107" t="s">
        <v>123</v>
      </c>
      <c r="O31" s="107" t="s">
        <v>79</v>
      </c>
      <c r="P31" s="107" t="s">
        <v>80</v>
      </c>
      <c r="Q31" s="107" t="s">
        <v>112</v>
      </c>
      <c r="R31" s="107" t="s">
        <v>113</v>
      </c>
      <c r="S31" s="107" t="s">
        <v>83</v>
      </c>
      <c r="T31" s="107" t="s">
        <v>114</v>
      </c>
      <c r="U31" s="107" t="s">
        <v>115</v>
      </c>
      <c r="V31" s="107" t="s">
        <v>86</v>
      </c>
      <c r="W31" s="107" t="s">
        <v>116</v>
      </c>
      <c r="X31" s="107" t="s">
        <v>88</v>
      </c>
      <c r="Y31" s="107" t="s">
        <v>89</v>
      </c>
      <c r="Z31" s="107" t="s">
        <v>119</v>
      </c>
      <c r="AA31" s="107" t="s">
        <v>91</v>
      </c>
      <c r="AB31" s="107" t="s">
        <v>120</v>
      </c>
      <c r="AC31" s="107" t="s">
        <v>93</v>
      </c>
      <c r="AD31" s="107" t="s">
        <v>121</v>
      </c>
      <c r="AE31" s="107" t="s">
        <v>122</v>
      </c>
      <c r="AF31" s="106" t="s">
        <v>118</v>
      </c>
    </row>
    <row r="32" spans="1:32" x14ac:dyDescent="0.35">
      <c r="A32" s="110" t="s">
        <v>124</v>
      </c>
      <c r="B32" s="115">
        <f>Tableau911323844505662687480869298104110[[#All],[Colonne1]]</f>
        <v>1</v>
      </c>
      <c r="C32" s="1" t="s">
        <v>18</v>
      </c>
      <c r="D32" s="103"/>
      <c r="E32" s="103"/>
      <c r="F32" s="103"/>
      <c r="G32" s="103"/>
      <c r="H32" s="103"/>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8" t="str">
        <f t="shared" ref="AF32:AF33" si="7">IFERROR(AVERAGE(D32:AE32),"")</f>
        <v/>
      </c>
    </row>
    <row r="33" spans="1:32" x14ac:dyDescent="0.35">
      <c r="A33" s="2"/>
      <c r="B33" s="100"/>
      <c r="C33" s="11" t="s">
        <v>4</v>
      </c>
      <c r="D33" s="103"/>
      <c r="E33" s="103"/>
      <c r="F33" s="103"/>
      <c r="G33" s="103"/>
      <c r="H33" s="103"/>
      <c r="I33" s="103"/>
      <c r="J33" s="103"/>
      <c r="K33" s="103"/>
      <c r="L33" s="103"/>
      <c r="M33" s="103"/>
      <c r="N33" s="103"/>
      <c r="O33" s="103"/>
      <c r="P33" s="103"/>
      <c r="Q33" s="103"/>
      <c r="R33" s="103"/>
      <c r="S33" s="103"/>
      <c r="T33" s="103"/>
      <c r="U33" s="103"/>
      <c r="V33" s="103"/>
      <c r="W33" s="103"/>
      <c r="X33" s="103"/>
      <c r="Y33" s="103"/>
      <c r="Z33" s="103"/>
      <c r="AA33" s="103"/>
      <c r="AB33" s="103"/>
      <c r="AC33" s="103"/>
      <c r="AD33" s="103"/>
      <c r="AE33" s="103"/>
      <c r="AF33" s="108" t="str">
        <f t="shared" si="7"/>
        <v/>
      </c>
    </row>
    <row r="35" spans="1:32" x14ac:dyDescent="0.35">
      <c r="A35" s="138" t="s">
        <v>11</v>
      </c>
      <c r="B35" s="138"/>
      <c r="C35" s="138"/>
      <c r="D35" s="107" t="s">
        <v>108</v>
      </c>
      <c r="E35" s="107" t="s">
        <v>70</v>
      </c>
      <c r="F35" s="107" t="s">
        <v>69</v>
      </c>
      <c r="G35" s="107" t="s">
        <v>71</v>
      </c>
      <c r="H35" s="107" t="s">
        <v>72</v>
      </c>
      <c r="I35" s="107" t="s">
        <v>109</v>
      </c>
      <c r="J35" s="107" t="s">
        <v>110</v>
      </c>
      <c r="K35" s="107" t="s">
        <v>111</v>
      </c>
      <c r="L35" s="107" t="s">
        <v>76</v>
      </c>
      <c r="M35" s="107" t="s">
        <v>77</v>
      </c>
      <c r="N35" s="107" t="s">
        <v>123</v>
      </c>
      <c r="O35" s="107" t="s">
        <v>79</v>
      </c>
      <c r="P35" s="107" t="s">
        <v>80</v>
      </c>
      <c r="Q35" s="107" t="s">
        <v>112</v>
      </c>
      <c r="R35" s="107" t="s">
        <v>113</v>
      </c>
      <c r="S35" s="107" t="s">
        <v>83</v>
      </c>
      <c r="T35" s="107" t="s">
        <v>114</v>
      </c>
      <c r="U35" s="107" t="s">
        <v>115</v>
      </c>
      <c r="V35" s="107" t="s">
        <v>86</v>
      </c>
      <c r="W35" s="107" t="s">
        <v>116</v>
      </c>
      <c r="X35" s="107" t="s">
        <v>88</v>
      </c>
      <c r="Y35" s="107" t="s">
        <v>89</v>
      </c>
      <c r="Z35" s="107" t="s">
        <v>119</v>
      </c>
      <c r="AA35" s="107" t="s">
        <v>91</v>
      </c>
      <c r="AB35" s="107" t="s">
        <v>120</v>
      </c>
      <c r="AC35" s="107" t="s">
        <v>93</v>
      </c>
      <c r="AD35" s="107" t="s">
        <v>121</v>
      </c>
      <c r="AE35" s="107" t="s">
        <v>122</v>
      </c>
      <c r="AF35" s="106" t="s">
        <v>118</v>
      </c>
    </row>
    <row r="36" spans="1:32" x14ac:dyDescent="0.35">
      <c r="A36" s="111" t="s">
        <v>125</v>
      </c>
      <c r="B36" s="114">
        <f>Tableau15143440465258647076828894100106112[[#All],[Colonne1]]</f>
        <v>3</v>
      </c>
      <c r="C36" s="1"/>
      <c r="D36" s="103"/>
      <c r="E36" s="103"/>
      <c r="F36" s="103"/>
      <c r="G36" s="103"/>
      <c r="H36" s="103"/>
      <c r="I36" s="103"/>
      <c r="J36" s="103"/>
      <c r="K36" s="103"/>
      <c r="L36" s="103"/>
      <c r="M36" s="103"/>
      <c r="N36" s="103"/>
      <c r="O36" s="103"/>
      <c r="P36" s="103"/>
      <c r="Q36" s="103"/>
      <c r="R36" s="103"/>
      <c r="S36" s="103"/>
      <c r="T36" s="103"/>
      <c r="U36" s="103"/>
      <c r="V36" s="103"/>
      <c r="W36" s="103"/>
      <c r="X36" s="103"/>
      <c r="Y36" s="103"/>
      <c r="Z36" s="103"/>
      <c r="AA36" s="103"/>
      <c r="AB36" s="103"/>
      <c r="AC36" s="103"/>
      <c r="AD36" s="103"/>
      <c r="AE36" s="103"/>
      <c r="AF36" s="98" t="str">
        <f>IFERROR(AVERAGE(D36:AE36),"")</f>
        <v/>
      </c>
    </row>
    <row r="37" spans="1:32" x14ac:dyDescent="0.35">
      <c r="A37" s="2"/>
      <c r="B37" s="100"/>
      <c r="C37" s="11"/>
      <c r="D37" s="103"/>
      <c r="E37" s="103"/>
      <c r="F37" s="103"/>
      <c r="G37" s="103"/>
      <c r="H37" s="103"/>
      <c r="I37" s="103"/>
      <c r="J37" s="103"/>
      <c r="K37" s="103"/>
      <c r="L37" s="103"/>
      <c r="M37" s="103"/>
      <c r="N37" s="103"/>
      <c r="O37" s="103"/>
      <c r="P37" s="103"/>
      <c r="Q37" s="103"/>
      <c r="R37" s="103"/>
      <c r="S37" s="103"/>
      <c r="T37" s="103"/>
      <c r="U37" s="103"/>
      <c r="V37" s="103"/>
      <c r="W37" s="103"/>
      <c r="X37" s="103"/>
      <c r="Y37" s="103"/>
      <c r="Z37" s="103"/>
      <c r="AA37" s="103"/>
      <c r="AB37" s="103"/>
      <c r="AC37" s="103"/>
      <c r="AD37" s="103"/>
      <c r="AE37" s="103"/>
      <c r="AF37" s="98" t="str">
        <f>IFERROR(AVERAGE(D37:AE37),"")</f>
        <v/>
      </c>
    </row>
    <row r="38" spans="1:32" x14ac:dyDescent="0.35">
      <c r="A38" s="2"/>
      <c r="B38" s="100"/>
      <c r="C38" s="100"/>
      <c r="D38" s="104"/>
      <c r="E38" s="104"/>
      <c r="F38" s="104"/>
      <c r="G38" s="104"/>
      <c r="H38" s="104"/>
      <c r="I38" s="104"/>
      <c r="J38" s="104"/>
      <c r="K38" s="104"/>
      <c r="L38" s="104"/>
      <c r="M38" s="104"/>
      <c r="N38" s="104"/>
      <c r="O38" s="104"/>
      <c r="P38" s="104"/>
      <c r="Q38" s="104"/>
      <c r="R38" s="104"/>
      <c r="S38" s="104"/>
      <c r="T38" s="104"/>
      <c r="U38" s="104"/>
      <c r="V38" s="104"/>
      <c r="W38" s="104"/>
      <c r="X38" s="104"/>
      <c r="Y38" s="104"/>
      <c r="Z38" s="104"/>
      <c r="AA38" s="104"/>
      <c r="AB38" s="104"/>
      <c r="AC38" s="104"/>
      <c r="AD38" s="104"/>
      <c r="AE38" s="104"/>
      <c r="AF38" s="2"/>
    </row>
    <row r="39" spans="1:32" x14ac:dyDescent="0.35">
      <c r="A39" s="138" t="s">
        <v>13</v>
      </c>
      <c r="B39" s="138"/>
      <c r="C39" s="138"/>
      <c r="D39" s="107" t="s">
        <v>108</v>
      </c>
      <c r="E39" s="107" t="s">
        <v>70</v>
      </c>
      <c r="F39" s="107" t="s">
        <v>69</v>
      </c>
      <c r="G39" s="107" t="s">
        <v>71</v>
      </c>
      <c r="H39" s="107" t="s">
        <v>72</v>
      </c>
      <c r="I39" s="107" t="s">
        <v>109</v>
      </c>
      <c r="J39" s="107" t="s">
        <v>110</v>
      </c>
      <c r="K39" s="107" t="s">
        <v>111</v>
      </c>
      <c r="L39" s="107" t="s">
        <v>76</v>
      </c>
      <c r="M39" s="107" t="s">
        <v>77</v>
      </c>
      <c r="N39" s="107" t="s">
        <v>123</v>
      </c>
      <c r="O39" s="107" t="s">
        <v>79</v>
      </c>
      <c r="P39" s="107" t="s">
        <v>80</v>
      </c>
      <c r="Q39" s="107" t="s">
        <v>112</v>
      </c>
      <c r="R39" s="107" t="s">
        <v>113</v>
      </c>
      <c r="S39" s="107" t="s">
        <v>83</v>
      </c>
      <c r="T39" s="107" t="s">
        <v>114</v>
      </c>
      <c r="U39" s="107" t="s">
        <v>115</v>
      </c>
      <c r="V39" s="107" t="s">
        <v>86</v>
      </c>
      <c r="W39" s="107" t="s">
        <v>116</v>
      </c>
      <c r="X39" s="107" t="s">
        <v>88</v>
      </c>
      <c r="Y39" s="107" t="s">
        <v>89</v>
      </c>
      <c r="Z39" s="107" t="s">
        <v>119</v>
      </c>
      <c r="AA39" s="107" t="s">
        <v>91</v>
      </c>
      <c r="AB39" s="107" t="s">
        <v>120</v>
      </c>
      <c r="AC39" s="107" t="s">
        <v>93</v>
      </c>
      <c r="AD39" s="107" t="s">
        <v>121</v>
      </c>
      <c r="AE39" s="107" t="s">
        <v>122</v>
      </c>
      <c r="AF39" s="106" t="s">
        <v>118</v>
      </c>
    </row>
    <row r="40" spans="1:32" x14ac:dyDescent="0.35">
      <c r="A40" s="111" t="s">
        <v>125</v>
      </c>
      <c r="B40" s="114">
        <f>Tableau15143440465258647076828894100106112[[#All],[Colonne1]]</f>
        <v>3</v>
      </c>
      <c r="C40" s="1" t="s">
        <v>18</v>
      </c>
      <c r="D40" s="103"/>
      <c r="E40" s="103"/>
      <c r="F40" s="103"/>
      <c r="G40" s="103"/>
      <c r="H40" s="103"/>
      <c r="I40" s="103"/>
      <c r="J40" s="103"/>
      <c r="K40" s="103"/>
      <c r="L40" s="103"/>
      <c r="M40" s="103"/>
      <c r="N40" s="103"/>
      <c r="O40" s="103"/>
      <c r="P40" s="103"/>
      <c r="Q40" s="103"/>
      <c r="R40" s="103"/>
      <c r="S40" s="103"/>
      <c r="T40" s="103"/>
      <c r="U40" s="103"/>
      <c r="V40" s="103"/>
      <c r="W40" s="103"/>
      <c r="X40" s="103"/>
      <c r="Y40" s="103"/>
      <c r="Z40" s="103"/>
      <c r="AA40" s="103"/>
      <c r="AB40" s="103"/>
      <c r="AC40" s="103"/>
      <c r="AD40" s="103"/>
      <c r="AE40" s="103"/>
      <c r="AF40" s="108" t="str">
        <f t="shared" ref="AF40:AF41" si="8">IFERROR(AVERAGE(D40:AE40),"")</f>
        <v/>
      </c>
    </row>
    <row r="41" spans="1:32" x14ac:dyDescent="0.35">
      <c r="A41" s="2"/>
      <c r="B41" s="100"/>
      <c r="C41" s="11" t="s">
        <v>4</v>
      </c>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8" t="str">
        <f t="shared" si="8"/>
        <v/>
      </c>
    </row>
    <row r="42" spans="1:32" x14ac:dyDescent="0.35">
      <c r="D42" s="105"/>
      <c r="E42" s="105"/>
      <c r="F42" s="105"/>
      <c r="G42" s="105"/>
      <c r="H42" s="105"/>
      <c r="I42" s="105"/>
      <c r="J42" s="105"/>
      <c r="K42" s="105"/>
      <c r="L42" s="105"/>
      <c r="M42" s="105"/>
      <c r="N42" s="105"/>
      <c r="O42" s="105"/>
      <c r="P42" s="105"/>
      <c r="Q42" s="105"/>
      <c r="R42" s="105"/>
      <c r="S42" s="105"/>
      <c r="T42" s="105"/>
      <c r="U42" s="105"/>
      <c r="V42" s="105"/>
      <c r="W42" s="105"/>
      <c r="X42" s="105"/>
      <c r="Y42" s="105"/>
      <c r="Z42" s="105"/>
      <c r="AA42" s="105"/>
      <c r="AB42" s="105"/>
      <c r="AC42" s="105"/>
      <c r="AD42" s="105"/>
      <c r="AE42" s="105"/>
    </row>
    <row r="43" spans="1:32" x14ac:dyDescent="0.35">
      <c r="A43" s="138" t="s">
        <v>12</v>
      </c>
      <c r="B43" s="138"/>
      <c r="C43" s="138"/>
      <c r="D43" s="107" t="s">
        <v>108</v>
      </c>
      <c r="E43" s="107" t="s">
        <v>70</v>
      </c>
      <c r="F43" s="107" t="s">
        <v>69</v>
      </c>
      <c r="G43" s="107" t="s">
        <v>71</v>
      </c>
      <c r="H43" s="107" t="s">
        <v>72</v>
      </c>
      <c r="I43" s="107" t="s">
        <v>109</v>
      </c>
      <c r="J43" s="107" t="s">
        <v>110</v>
      </c>
      <c r="K43" s="107" t="s">
        <v>111</v>
      </c>
      <c r="L43" s="107" t="s">
        <v>76</v>
      </c>
      <c r="M43" s="107" t="s">
        <v>77</v>
      </c>
      <c r="N43" s="107" t="s">
        <v>123</v>
      </c>
      <c r="O43" s="107" t="s">
        <v>79</v>
      </c>
      <c r="P43" s="107" t="s">
        <v>80</v>
      </c>
      <c r="Q43" s="107" t="s">
        <v>112</v>
      </c>
      <c r="R43" s="107" t="s">
        <v>113</v>
      </c>
      <c r="S43" s="107" t="s">
        <v>83</v>
      </c>
      <c r="T43" s="107" t="s">
        <v>114</v>
      </c>
      <c r="U43" s="107" t="s">
        <v>115</v>
      </c>
      <c r="V43" s="107" t="s">
        <v>86</v>
      </c>
      <c r="W43" s="107" t="s">
        <v>116</v>
      </c>
      <c r="X43" s="107" t="s">
        <v>88</v>
      </c>
      <c r="Y43" s="107" t="s">
        <v>89</v>
      </c>
      <c r="Z43" s="107" t="s">
        <v>119</v>
      </c>
      <c r="AA43" s="107" t="s">
        <v>91</v>
      </c>
      <c r="AB43" s="107" t="s">
        <v>120</v>
      </c>
      <c r="AC43" s="107" t="s">
        <v>93</v>
      </c>
      <c r="AD43" s="107" t="s">
        <v>121</v>
      </c>
      <c r="AE43" s="107" t="s">
        <v>122</v>
      </c>
      <c r="AF43" s="106" t="s">
        <v>118</v>
      </c>
    </row>
    <row r="44" spans="1:32" x14ac:dyDescent="0.35">
      <c r="A44" s="111" t="s">
        <v>125</v>
      </c>
      <c r="B44" s="114">
        <f>Tableau15143440465258647076828894100106112[[#All],[Colonne1]]</f>
        <v>3</v>
      </c>
      <c r="C44" s="1" t="s">
        <v>18</v>
      </c>
      <c r="D44" s="103"/>
      <c r="E44" s="103"/>
      <c r="F44" s="103"/>
      <c r="G44" s="103"/>
      <c r="H44" s="103"/>
      <c r="I44" s="103"/>
      <c r="J44" s="103"/>
      <c r="K44" s="103"/>
      <c r="L44" s="103"/>
      <c r="M44" s="103"/>
      <c r="N44" s="103"/>
      <c r="O44" s="103"/>
      <c r="P44" s="103"/>
      <c r="Q44" s="103"/>
      <c r="R44" s="103"/>
      <c r="S44" s="103"/>
      <c r="T44" s="103"/>
      <c r="U44" s="103"/>
      <c r="V44" s="103"/>
      <c r="W44" s="103"/>
      <c r="X44" s="103"/>
      <c r="Y44" s="103"/>
      <c r="Z44" s="103"/>
      <c r="AA44" s="103"/>
      <c r="AB44" s="103"/>
      <c r="AC44" s="103"/>
      <c r="AD44" s="103"/>
      <c r="AE44" s="103"/>
      <c r="AF44" s="108" t="str">
        <f t="shared" ref="AF44:AF45" si="9">IFERROR(AVERAGE(D44:AE44),"")</f>
        <v/>
      </c>
    </row>
    <row r="45" spans="1:32" x14ac:dyDescent="0.35">
      <c r="A45" s="2"/>
      <c r="B45" s="100"/>
      <c r="C45" s="11" t="s">
        <v>4</v>
      </c>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c r="AF45" s="108" t="str">
        <f t="shared" si="9"/>
        <v/>
      </c>
    </row>
    <row r="46" spans="1:32" x14ac:dyDescent="0.35">
      <c r="D46" s="105"/>
      <c r="E46" s="105"/>
      <c r="F46" s="105"/>
      <c r="G46" s="105"/>
      <c r="H46" s="105"/>
      <c r="I46" s="105"/>
      <c r="J46" s="105"/>
      <c r="K46" s="105"/>
      <c r="L46" s="105"/>
      <c r="M46" s="105"/>
      <c r="N46" s="105"/>
      <c r="O46" s="105"/>
      <c r="P46" s="105"/>
      <c r="Q46" s="105"/>
      <c r="R46" s="105"/>
      <c r="S46" s="105"/>
      <c r="T46" s="105"/>
      <c r="U46" s="105"/>
      <c r="V46" s="105"/>
      <c r="W46" s="105"/>
      <c r="X46" s="105"/>
      <c r="Y46" s="105"/>
      <c r="Z46" s="105"/>
      <c r="AA46" s="105"/>
      <c r="AB46" s="105"/>
      <c r="AC46" s="105"/>
      <c r="AD46" s="105"/>
      <c r="AE46" s="105"/>
    </row>
    <row r="47" spans="1:32" x14ac:dyDescent="0.35">
      <c r="A47" s="138" t="s">
        <v>14</v>
      </c>
      <c r="B47" s="138"/>
      <c r="C47" s="138"/>
      <c r="D47" s="107" t="s">
        <v>108</v>
      </c>
      <c r="E47" s="107" t="s">
        <v>70</v>
      </c>
      <c r="F47" s="107" t="s">
        <v>69</v>
      </c>
      <c r="G47" s="107" t="s">
        <v>71</v>
      </c>
      <c r="H47" s="107" t="s">
        <v>72</v>
      </c>
      <c r="I47" s="107" t="s">
        <v>109</v>
      </c>
      <c r="J47" s="107" t="s">
        <v>110</v>
      </c>
      <c r="K47" s="107" t="s">
        <v>111</v>
      </c>
      <c r="L47" s="107" t="s">
        <v>76</v>
      </c>
      <c r="M47" s="107" t="s">
        <v>77</v>
      </c>
      <c r="N47" s="107" t="s">
        <v>123</v>
      </c>
      <c r="O47" s="107" t="s">
        <v>79</v>
      </c>
      <c r="P47" s="107" t="s">
        <v>80</v>
      </c>
      <c r="Q47" s="107" t="s">
        <v>112</v>
      </c>
      <c r="R47" s="107" t="s">
        <v>113</v>
      </c>
      <c r="S47" s="107" t="s">
        <v>83</v>
      </c>
      <c r="T47" s="107" t="s">
        <v>114</v>
      </c>
      <c r="U47" s="107" t="s">
        <v>115</v>
      </c>
      <c r="V47" s="107" t="s">
        <v>86</v>
      </c>
      <c r="W47" s="107" t="s">
        <v>116</v>
      </c>
      <c r="X47" s="107" t="s">
        <v>88</v>
      </c>
      <c r="Y47" s="107" t="s">
        <v>89</v>
      </c>
      <c r="Z47" s="107" t="s">
        <v>119</v>
      </c>
      <c r="AA47" s="107" t="s">
        <v>91</v>
      </c>
      <c r="AB47" s="107" t="s">
        <v>120</v>
      </c>
      <c r="AC47" s="107" t="s">
        <v>93</v>
      </c>
      <c r="AD47" s="107" t="s">
        <v>121</v>
      </c>
      <c r="AE47" s="107" t="s">
        <v>122</v>
      </c>
      <c r="AF47" s="106" t="s">
        <v>118</v>
      </c>
    </row>
    <row r="48" spans="1:32" x14ac:dyDescent="0.35">
      <c r="A48" s="111" t="s">
        <v>125</v>
      </c>
      <c r="B48" s="114">
        <f>Tableau15143440465258647076828894100106112[[#All],[Colonne1]]</f>
        <v>3</v>
      </c>
      <c r="C48" s="1" t="s">
        <v>18</v>
      </c>
      <c r="D48" s="103"/>
      <c r="E48" s="103"/>
      <c r="F48" s="103"/>
      <c r="G48" s="103"/>
      <c r="H48" s="103"/>
      <c r="I48" s="103"/>
      <c r="J48" s="103"/>
      <c r="K48" s="103"/>
      <c r="L48" s="103"/>
      <c r="M48" s="103"/>
      <c r="N48" s="103"/>
      <c r="O48" s="103"/>
      <c r="P48" s="103"/>
      <c r="Q48" s="103"/>
      <c r="R48" s="103"/>
      <c r="S48" s="103"/>
      <c r="T48" s="103"/>
      <c r="U48" s="103"/>
      <c r="V48" s="103"/>
      <c r="W48" s="103"/>
      <c r="X48" s="103"/>
      <c r="Y48" s="103"/>
      <c r="Z48" s="103"/>
      <c r="AA48" s="103"/>
      <c r="AB48" s="103"/>
      <c r="AC48" s="103"/>
      <c r="AD48" s="103"/>
      <c r="AE48" s="103"/>
      <c r="AF48" s="108" t="str">
        <f t="shared" ref="AF48:AF49" si="10">IFERROR(AVERAGE(D48:AE48),"")</f>
        <v/>
      </c>
    </row>
    <row r="49" spans="1:32" x14ac:dyDescent="0.35">
      <c r="A49" s="2"/>
      <c r="B49" s="100"/>
      <c r="C49" s="11" t="s">
        <v>4</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8" t="str">
        <f t="shared" si="10"/>
        <v/>
      </c>
    </row>
    <row r="51" spans="1:32" x14ac:dyDescent="0.35">
      <c r="A51" s="138" t="s">
        <v>11</v>
      </c>
      <c r="B51" s="138"/>
      <c r="C51" s="138"/>
      <c r="D51" s="107" t="s">
        <v>108</v>
      </c>
      <c r="E51" s="107" t="s">
        <v>70</v>
      </c>
      <c r="F51" s="107" t="s">
        <v>69</v>
      </c>
      <c r="G51" s="107" t="s">
        <v>71</v>
      </c>
      <c r="H51" s="107" t="s">
        <v>72</v>
      </c>
      <c r="I51" s="107" t="s">
        <v>109</v>
      </c>
      <c r="J51" s="107" t="s">
        <v>110</v>
      </c>
      <c r="K51" s="107" t="s">
        <v>111</v>
      </c>
      <c r="L51" s="107" t="s">
        <v>76</v>
      </c>
      <c r="M51" s="107" t="s">
        <v>77</v>
      </c>
      <c r="N51" s="107" t="s">
        <v>123</v>
      </c>
      <c r="O51" s="107" t="s">
        <v>79</v>
      </c>
      <c r="P51" s="107" t="s">
        <v>80</v>
      </c>
      <c r="Q51" s="107" t="s">
        <v>112</v>
      </c>
      <c r="R51" s="107" t="s">
        <v>113</v>
      </c>
      <c r="S51" s="107" t="s">
        <v>83</v>
      </c>
      <c r="T51" s="107" t="s">
        <v>114</v>
      </c>
      <c r="U51" s="107" t="s">
        <v>115</v>
      </c>
      <c r="V51" s="107" t="s">
        <v>86</v>
      </c>
      <c r="W51" s="107" t="s">
        <v>116</v>
      </c>
      <c r="X51" s="107" t="s">
        <v>88</v>
      </c>
      <c r="Y51" s="107" t="s">
        <v>89</v>
      </c>
      <c r="Z51" s="107" t="s">
        <v>119</v>
      </c>
      <c r="AA51" s="107" t="s">
        <v>91</v>
      </c>
      <c r="AB51" s="107" t="s">
        <v>120</v>
      </c>
      <c r="AC51" s="107" t="s">
        <v>93</v>
      </c>
      <c r="AD51" s="107" t="s">
        <v>121</v>
      </c>
      <c r="AE51" s="107" t="s">
        <v>122</v>
      </c>
      <c r="AF51" s="106" t="s">
        <v>118</v>
      </c>
    </row>
    <row r="52" spans="1:32" x14ac:dyDescent="0.35">
      <c r="A52" s="112" t="s">
        <v>126</v>
      </c>
      <c r="B52" s="116" t="str">
        <f>Tableau813333945515763697581879399105111[[#All],[Colonne1]]</f>
        <v>Juillet</v>
      </c>
      <c r="C52" s="1" t="s">
        <v>18</v>
      </c>
      <c r="D52" s="103"/>
      <c r="E52" s="103"/>
      <c r="F52" s="103"/>
      <c r="G52" s="103"/>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98" t="str">
        <f>IFERROR(AVERAGE(D52:AE52),"")</f>
        <v/>
      </c>
    </row>
    <row r="53" spans="1:32" x14ac:dyDescent="0.35">
      <c r="A53" s="2"/>
      <c r="B53" s="100"/>
      <c r="C53" s="11" t="s">
        <v>4</v>
      </c>
      <c r="D53" s="103"/>
      <c r="E53" s="103"/>
      <c r="F53" s="103"/>
      <c r="G53" s="103"/>
      <c r="H53" s="103"/>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98" t="str">
        <f>IFERROR(AVERAGE(D53:AE53),"")</f>
        <v/>
      </c>
    </row>
    <row r="54" spans="1:32" x14ac:dyDescent="0.35">
      <c r="A54" s="2"/>
      <c r="B54" s="100"/>
      <c r="C54" s="100"/>
      <c r="D54" s="104"/>
      <c r="E54" s="104"/>
      <c r="F54" s="104"/>
      <c r="G54" s="104"/>
      <c r="H54" s="104"/>
      <c r="I54" s="104"/>
      <c r="J54" s="104"/>
      <c r="K54" s="104"/>
      <c r="L54" s="104"/>
      <c r="M54" s="104"/>
      <c r="N54" s="104"/>
      <c r="O54" s="104"/>
      <c r="P54" s="104"/>
      <c r="Q54" s="104"/>
      <c r="R54" s="104"/>
      <c r="S54" s="104"/>
      <c r="T54" s="104"/>
      <c r="U54" s="104"/>
      <c r="V54" s="104"/>
      <c r="W54" s="104"/>
      <c r="X54" s="104"/>
      <c r="Y54" s="104"/>
      <c r="Z54" s="104"/>
      <c r="AA54" s="104"/>
      <c r="AB54" s="104"/>
      <c r="AC54" s="104"/>
      <c r="AD54" s="104"/>
      <c r="AE54" s="104"/>
      <c r="AF54" s="2"/>
    </row>
    <row r="55" spans="1:32" x14ac:dyDescent="0.35">
      <c r="A55" s="138" t="s">
        <v>13</v>
      </c>
      <c r="B55" s="138"/>
      <c r="C55" s="138"/>
      <c r="D55" s="107" t="s">
        <v>108</v>
      </c>
      <c r="E55" s="107" t="s">
        <v>70</v>
      </c>
      <c r="F55" s="107" t="s">
        <v>69</v>
      </c>
      <c r="G55" s="107" t="s">
        <v>71</v>
      </c>
      <c r="H55" s="107" t="s">
        <v>72</v>
      </c>
      <c r="I55" s="107" t="s">
        <v>109</v>
      </c>
      <c r="J55" s="107" t="s">
        <v>110</v>
      </c>
      <c r="K55" s="107" t="s">
        <v>111</v>
      </c>
      <c r="L55" s="107" t="s">
        <v>76</v>
      </c>
      <c r="M55" s="107" t="s">
        <v>77</v>
      </c>
      <c r="N55" s="107" t="s">
        <v>123</v>
      </c>
      <c r="O55" s="107" t="s">
        <v>79</v>
      </c>
      <c r="P55" s="107" t="s">
        <v>80</v>
      </c>
      <c r="Q55" s="107" t="s">
        <v>112</v>
      </c>
      <c r="R55" s="107" t="s">
        <v>113</v>
      </c>
      <c r="S55" s="107" t="s">
        <v>83</v>
      </c>
      <c r="T55" s="107" t="s">
        <v>114</v>
      </c>
      <c r="U55" s="107" t="s">
        <v>115</v>
      </c>
      <c r="V55" s="107" t="s">
        <v>86</v>
      </c>
      <c r="W55" s="107" t="s">
        <v>116</v>
      </c>
      <c r="X55" s="107" t="s">
        <v>88</v>
      </c>
      <c r="Y55" s="107" t="s">
        <v>89</v>
      </c>
      <c r="Z55" s="107" t="s">
        <v>119</v>
      </c>
      <c r="AA55" s="107" t="s">
        <v>91</v>
      </c>
      <c r="AB55" s="107" t="s">
        <v>120</v>
      </c>
      <c r="AC55" s="107" t="s">
        <v>93</v>
      </c>
      <c r="AD55" s="107" t="s">
        <v>121</v>
      </c>
      <c r="AE55" s="107" t="s">
        <v>122</v>
      </c>
      <c r="AF55" s="106" t="s">
        <v>118</v>
      </c>
    </row>
    <row r="56" spans="1:32" x14ac:dyDescent="0.35">
      <c r="A56" s="112" t="s">
        <v>126</v>
      </c>
      <c r="B56" s="116" t="str">
        <f>Tableau813333945515763697581879399105111[[#All],[Colonne1]]</f>
        <v>Juillet</v>
      </c>
      <c r="C56" s="1" t="s">
        <v>18</v>
      </c>
      <c r="D56" s="103"/>
      <c r="E56" s="103"/>
      <c r="F56" s="103"/>
      <c r="G56" s="103"/>
      <c r="H56" s="103"/>
      <c r="I56" s="103"/>
      <c r="J56" s="103"/>
      <c r="K56" s="103"/>
      <c r="L56" s="103"/>
      <c r="M56" s="103"/>
      <c r="N56" s="103"/>
      <c r="O56" s="103"/>
      <c r="P56" s="103"/>
      <c r="Q56" s="103"/>
      <c r="R56" s="103"/>
      <c r="S56" s="103"/>
      <c r="T56" s="103"/>
      <c r="U56" s="103"/>
      <c r="V56" s="103"/>
      <c r="W56" s="103"/>
      <c r="X56" s="103"/>
      <c r="Y56" s="103"/>
      <c r="Z56" s="103"/>
      <c r="AA56" s="103"/>
      <c r="AB56" s="103"/>
      <c r="AC56" s="103"/>
      <c r="AD56" s="103"/>
      <c r="AE56" s="103"/>
      <c r="AF56" s="108" t="str">
        <f t="shared" ref="AF56:AF57" si="11">IFERROR(AVERAGE(D56:AE56),"")</f>
        <v/>
      </c>
    </row>
    <row r="57" spans="1:32" x14ac:dyDescent="0.35">
      <c r="A57" s="2"/>
      <c r="B57" s="100"/>
      <c r="C57" s="11" t="s">
        <v>4</v>
      </c>
      <c r="D57" s="103"/>
      <c r="E57" s="103"/>
      <c r="F57" s="103"/>
      <c r="G57" s="103"/>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8" t="str">
        <f t="shared" si="11"/>
        <v/>
      </c>
    </row>
    <row r="58" spans="1:32" x14ac:dyDescent="0.35">
      <c r="D58" s="105"/>
      <c r="E58" s="105"/>
      <c r="F58" s="105"/>
      <c r="G58" s="105"/>
      <c r="H58" s="105"/>
      <c r="I58" s="105"/>
      <c r="J58" s="105"/>
      <c r="K58" s="105"/>
      <c r="L58" s="105"/>
      <c r="M58" s="105"/>
      <c r="N58" s="105"/>
      <c r="O58" s="105"/>
      <c r="P58" s="105"/>
      <c r="Q58" s="105"/>
      <c r="R58" s="105"/>
      <c r="S58" s="105"/>
      <c r="T58" s="105"/>
      <c r="U58" s="105"/>
      <c r="V58" s="105"/>
      <c r="W58" s="105"/>
      <c r="X58" s="105"/>
      <c r="Y58" s="105"/>
      <c r="Z58" s="105"/>
      <c r="AA58" s="105"/>
      <c r="AB58" s="105"/>
      <c r="AC58" s="105"/>
      <c r="AD58" s="105"/>
      <c r="AE58" s="105"/>
    </row>
    <row r="59" spans="1:32" x14ac:dyDescent="0.35">
      <c r="A59" s="138" t="s">
        <v>12</v>
      </c>
      <c r="B59" s="138"/>
      <c r="C59" s="138"/>
      <c r="D59" s="107" t="s">
        <v>108</v>
      </c>
      <c r="E59" s="107" t="s">
        <v>70</v>
      </c>
      <c r="F59" s="107" t="s">
        <v>69</v>
      </c>
      <c r="G59" s="107" t="s">
        <v>71</v>
      </c>
      <c r="H59" s="107" t="s">
        <v>72</v>
      </c>
      <c r="I59" s="107" t="s">
        <v>109</v>
      </c>
      <c r="J59" s="107" t="s">
        <v>110</v>
      </c>
      <c r="K59" s="107" t="s">
        <v>111</v>
      </c>
      <c r="L59" s="107" t="s">
        <v>76</v>
      </c>
      <c r="M59" s="107" t="s">
        <v>77</v>
      </c>
      <c r="N59" s="107" t="s">
        <v>123</v>
      </c>
      <c r="O59" s="107" t="s">
        <v>79</v>
      </c>
      <c r="P59" s="107" t="s">
        <v>80</v>
      </c>
      <c r="Q59" s="107" t="s">
        <v>112</v>
      </c>
      <c r="R59" s="107" t="s">
        <v>113</v>
      </c>
      <c r="S59" s="107" t="s">
        <v>83</v>
      </c>
      <c r="T59" s="107" t="s">
        <v>114</v>
      </c>
      <c r="U59" s="107" t="s">
        <v>115</v>
      </c>
      <c r="V59" s="107" t="s">
        <v>86</v>
      </c>
      <c r="W59" s="107" t="s">
        <v>116</v>
      </c>
      <c r="X59" s="107" t="s">
        <v>88</v>
      </c>
      <c r="Y59" s="107" t="s">
        <v>89</v>
      </c>
      <c r="Z59" s="107" t="s">
        <v>119</v>
      </c>
      <c r="AA59" s="107" t="s">
        <v>91</v>
      </c>
      <c r="AB59" s="107" t="s">
        <v>120</v>
      </c>
      <c r="AC59" s="107" t="s">
        <v>93</v>
      </c>
      <c r="AD59" s="107" t="s">
        <v>121</v>
      </c>
      <c r="AE59" s="107" t="s">
        <v>122</v>
      </c>
      <c r="AF59" s="106" t="s">
        <v>118</v>
      </c>
    </row>
    <row r="60" spans="1:32" x14ac:dyDescent="0.35">
      <c r="A60" s="112" t="s">
        <v>126</v>
      </c>
      <c r="B60" s="116" t="str">
        <f>Tableau813333945515763697581879399105111[[#All],[Colonne1]]</f>
        <v>Juillet</v>
      </c>
      <c r="C60" s="1" t="s">
        <v>18</v>
      </c>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8" t="str">
        <f t="shared" ref="AF60:AF61" si="12">IFERROR(AVERAGE(D60:AE60),"")</f>
        <v/>
      </c>
    </row>
    <row r="61" spans="1:32" x14ac:dyDescent="0.35">
      <c r="A61" s="2"/>
      <c r="B61" s="100"/>
      <c r="C61" s="11" t="s">
        <v>4</v>
      </c>
      <c r="D61" s="103"/>
      <c r="E61" s="103"/>
      <c r="F61" s="103"/>
      <c r="G61" s="103"/>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8" t="str">
        <f t="shared" si="12"/>
        <v/>
      </c>
    </row>
    <row r="62" spans="1:32" x14ac:dyDescent="0.35">
      <c r="D62" s="105"/>
      <c r="E62" s="105"/>
      <c r="F62" s="105"/>
      <c r="G62" s="105"/>
      <c r="H62" s="105"/>
      <c r="I62" s="105"/>
      <c r="J62" s="105"/>
      <c r="K62" s="105"/>
      <c r="L62" s="105"/>
      <c r="M62" s="105"/>
      <c r="N62" s="105"/>
      <c r="O62" s="105"/>
      <c r="P62" s="105"/>
      <c r="Q62" s="105"/>
      <c r="R62" s="105"/>
      <c r="S62" s="105"/>
      <c r="T62" s="105"/>
      <c r="U62" s="105"/>
      <c r="V62" s="105"/>
      <c r="W62" s="105"/>
      <c r="X62" s="105"/>
      <c r="Y62" s="105"/>
      <c r="Z62" s="105"/>
      <c r="AA62" s="105"/>
      <c r="AB62" s="105"/>
      <c r="AC62" s="105"/>
      <c r="AD62" s="105"/>
      <c r="AE62" s="105"/>
    </row>
    <row r="63" spans="1:32" x14ac:dyDescent="0.35">
      <c r="A63" s="138" t="s">
        <v>14</v>
      </c>
      <c r="B63" s="138"/>
      <c r="C63" s="138"/>
      <c r="D63" s="107" t="s">
        <v>108</v>
      </c>
      <c r="E63" s="107" t="s">
        <v>70</v>
      </c>
      <c r="F63" s="107" t="s">
        <v>69</v>
      </c>
      <c r="G63" s="107" t="s">
        <v>71</v>
      </c>
      <c r="H63" s="107" t="s">
        <v>72</v>
      </c>
      <c r="I63" s="107" t="s">
        <v>109</v>
      </c>
      <c r="J63" s="107" t="s">
        <v>110</v>
      </c>
      <c r="K63" s="107" t="s">
        <v>111</v>
      </c>
      <c r="L63" s="107" t="s">
        <v>76</v>
      </c>
      <c r="M63" s="107" t="s">
        <v>77</v>
      </c>
      <c r="N63" s="107" t="s">
        <v>123</v>
      </c>
      <c r="O63" s="107" t="s">
        <v>79</v>
      </c>
      <c r="P63" s="107" t="s">
        <v>80</v>
      </c>
      <c r="Q63" s="107" t="s">
        <v>112</v>
      </c>
      <c r="R63" s="107" t="s">
        <v>113</v>
      </c>
      <c r="S63" s="107" t="s">
        <v>83</v>
      </c>
      <c r="T63" s="107" t="s">
        <v>114</v>
      </c>
      <c r="U63" s="107" t="s">
        <v>115</v>
      </c>
      <c r="V63" s="107" t="s">
        <v>86</v>
      </c>
      <c r="W63" s="107" t="s">
        <v>116</v>
      </c>
      <c r="X63" s="107" t="s">
        <v>88</v>
      </c>
      <c r="Y63" s="107" t="s">
        <v>89</v>
      </c>
      <c r="Z63" s="107" t="s">
        <v>119</v>
      </c>
      <c r="AA63" s="107" t="s">
        <v>91</v>
      </c>
      <c r="AB63" s="107" t="s">
        <v>120</v>
      </c>
      <c r="AC63" s="107" t="s">
        <v>93</v>
      </c>
      <c r="AD63" s="107" t="s">
        <v>121</v>
      </c>
      <c r="AE63" s="107" t="s">
        <v>122</v>
      </c>
      <c r="AF63" s="106" t="s">
        <v>118</v>
      </c>
    </row>
    <row r="64" spans="1:32" x14ac:dyDescent="0.35">
      <c r="A64" s="112" t="s">
        <v>126</v>
      </c>
      <c r="B64" s="116" t="str">
        <f>Tableau813333945515763697581879399105111[[#All],[Colonne1]]</f>
        <v>Juillet</v>
      </c>
      <c r="C64" s="1" t="s">
        <v>18</v>
      </c>
      <c r="D64" s="103"/>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8" t="str">
        <f t="shared" ref="AF64:AF65" si="13">IFERROR(AVERAGE(D64:AE64),"")</f>
        <v/>
      </c>
    </row>
    <row r="65" spans="1:32" x14ac:dyDescent="0.35">
      <c r="A65" s="2"/>
      <c r="B65" s="100"/>
      <c r="C65" s="11" t="s">
        <v>4</v>
      </c>
      <c r="D65" s="103"/>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8" t="str">
        <f t="shared" si="13"/>
        <v/>
      </c>
    </row>
  </sheetData>
  <mergeCells count="16">
    <mergeCell ref="A63:C63"/>
    <mergeCell ref="A43:C43"/>
    <mergeCell ref="A47:C47"/>
    <mergeCell ref="A51:C51"/>
    <mergeCell ref="A55:C55"/>
    <mergeCell ref="A59:C59"/>
    <mergeCell ref="A23:C23"/>
    <mergeCell ref="A27:C27"/>
    <mergeCell ref="A31:C31"/>
    <mergeCell ref="A35:C35"/>
    <mergeCell ref="A39:C39"/>
    <mergeCell ref="A3:C3"/>
    <mergeCell ref="A7:C7"/>
    <mergeCell ref="A11:C11"/>
    <mergeCell ref="A15:C15"/>
    <mergeCell ref="A19:C19"/>
  </mergeCells>
  <hyperlinks>
    <hyperlink ref="B1" location="SOMMAIRE!A1" display="RETOUR AU SOMMAIRE"/>
  </hyperlink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123</vt:i4>
      </vt:variant>
    </vt:vector>
  </HeadingPairs>
  <TitlesOfParts>
    <vt:vector size="135" baseType="lpstr">
      <vt:lpstr>Paramètres</vt:lpstr>
      <vt:lpstr>Calcul_jours_fériés</vt:lpstr>
      <vt:lpstr>SOMMAIRE</vt:lpstr>
      <vt:lpstr>HLV_Inter</vt:lpstr>
      <vt:lpstr>Proactif</vt:lpstr>
      <vt:lpstr>Sherlock</vt:lpstr>
      <vt:lpstr>Cockpit</vt:lpstr>
      <vt:lpstr>GLOBAL_Equipe_Support</vt:lpstr>
      <vt:lpstr>GLOBAL_Régions</vt:lpstr>
      <vt:lpstr>GLOBAL_Grands_Comptes</vt:lpstr>
      <vt:lpstr>GLOBAL_Import</vt:lpstr>
      <vt:lpstr>Stat</vt:lpstr>
      <vt:lpstr>An</vt:lpstr>
      <vt:lpstr>Journalier_Cockpit</vt:lpstr>
      <vt:lpstr>Cockpit!Journalier_Distri_Ecom</vt:lpstr>
      <vt:lpstr>HLV_Inter!Journalier_Distri_Ecom</vt:lpstr>
      <vt:lpstr>Proactif!Journalier_Distri_Ecom</vt:lpstr>
      <vt:lpstr>Sherlock!Journalier_Distri_Ecom</vt:lpstr>
      <vt:lpstr>Journalier_HLV_Inter</vt:lpstr>
      <vt:lpstr>Journalier_Proactif</vt:lpstr>
      <vt:lpstr>Journalier_Sherlock</vt:lpstr>
      <vt:lpstr>Journalier_Taux_Cockpit</vt:lpstr>
      <vt:lpstr>Journalier_Taux_HLV_Inter</vt:lpstr>
      <vt:lpstr>Journalier_Taux_Proactif</vt:lpstr>
      <vt:lpstr>Journalier_Taux_Sherlock</vt:lpstr>
      <vt:lpstr>Jours_fériés</vt:lpstr>
      <vt:lpstr>Jours_Ouvrés_Cockpit</vt:lpstr>
      <vt:lpstr>Cockpit!Jours_ouvrés_Distri_Ecom</vt:lpstr>
      <vt:lpstr>HLV_Inter!Jours_ouvrés_Distri_Ecom</vt:lpstr>
      <vt:lpstr>Proactif!Jours_ouvrés_Distri_Ecom</vt:lpstr>
      <vt:lpstr>Sherlock!Jours_ouvrés_Distri_Ecom</vt:lpstr>
      <vt:lpstr>Jours_Ouvrés_HLV_Inter</vt:lpstr>
      <vt:lpstr>Jours_Ouvrés_Proactif</vt:lpstr>
      <vt:lpstr>Jours_Ouvrés_Sherlock</vt:lpstr>
      <vt:lpstr>Mois</vt:lpstr>
      <vt:lpstr>Num_jour_Cockpit</vt:lpstr>
      <vt:lpstr>Cockpit!Num_jour_Distri_Ecom</vt:lpstr>
      <vt:lpstr>HLV_Inter!Num_jour_Distri_Ecom</vt:lpstr>
      <vt:lpstr>Proactif!Num_jour_Distri_Ecom</vt:lpstr>
      <vt:lpstr>Sherlock!Num_jour_Distri_Ecom</vt:lpstr>
      <vt:lpstr>Num_jour_HLV_Inter</vt:lpstr>
      <vt:lpstr>Num_jour_Proactif</vt:lpstr>
      <vt:lpstr>Num_jour_Scherlock</vt:lpstr>
      <vt:lpstr>Num_mois_Cockpit</vt:lpstr>
      <vt:lpstr>Cockpit!Num_mois_Distri_Ecom</vt:lpstr>
      <vt:lpstr>HLV_Inter!Num_mois_Distri_Ecom</vt:lpstr>
      <vt:lpstr>Proactif!Num_mois_Distri_Ecom</vt:lpstr>
      <vt:lpstr>Sherlock!Num_mois_Distri_Ecom</vt:lpstr>
      <vt:lpstr>Num_mois_HLV_Inter</vt:lpstr>
      <vt:lpstr>Num_mois_Proactif</vt:lpstr>
      <vt:lpstr>Num_mois_Sherlock</vt:lpstr>
      <vt:lpstr>Num_semaine_Cockpit</vt:lpstr>
      <vt:lpstr>Cockpit!Num_semaine_Distri_Ecom</vt:lpstr>
      <vt:lpstr>HLV_Inter!Num_semaine_Distri_Ecom</vt:lpstr>
      <vt:lpstr>Proactif!Num_semaine_Distri_Ecom</vt:lpstr>
      <vt:lpstr>Sherlock!Num_semaine_Distri_Ecom</vt:lpstr>
      <vt:lpstr>Num_semaine_HLV_Inter</vt:lpstr>
      <vt:lpstr>Num_semaine_Proactif</vt:lpstr>
      <vt:lpstr>Num_semaine_Sherlock</vt:lpstr>
      <vt:lpstr>Num_trim_Cockpit</vt:lpstr>
      <vt:lpstr>Cockpit!Num_trim_Distri_Ecom</vt:lpstr>
      <vt:lpstr>HLV_Inter!Num_trim_Distri_Ecom</vt:lpstr>
      <vt:lpstr>Proactif!Num_trim_Distri_Ecom</vt:lpstr>
      <vt:lpstr>Sherlock!Num_trim_Distri_Ecom</vt:lpstr>
      <vt:lpstr>Num_trim_HLV_Inter</vt:lpstr>
      <vt:lpstr>Num_trim_Proactif</vt:lpstr>
      <vt:lpstr>Num_trim_Sherlock</vt:lpstr>
      <vt:lpstr>Pâques</vt:lpstr>
      <vt:lpstr>Semaine</vt:lpstr>
      <vt:lpstr>Trimestre</vt:lpstr>
      <vt:lpstr>TxPC_J_Mails_Cockpit</vt:lpstr>
      <vt:lpstr>Cockpit!TxPC_J_Mails_Distri_Ecom</vt:lpstr>
      <vt:lpstr>HLV_Inter!TxPC_J_Mails_Distri_Ecom</vt:lpstr>
      <vt:lpstr>Proactif!TxPC_J_Mails_Distri_Ecom</vt:lpstr>
      <vt:lpstr>Sherlock!TxPC_J_Mails_Distri_Ecom</vt:lpstr>
      <vt:lpstr>TxPC_J_Mails_HLV_Inter</vt:lpstr>
      <vt:lpstr>TxPC_J_Mails_Proactif</vt:lpstr>
      <vt:lpstr>TxPC_J_Mails_Sherlock</vt:lpstr>
      <vt:lpstr>TxPC_J_SCL_Cockpit</vt:lpstr>
      <vt:lpstr>Cockpit!TxPC_J_SCL_Distri_Ecom</vt:lpstr>
      <vt:lpstr>HLV_Inter!TxPC_J_SCL_Distri_Ecom</vt:lpstr>
      <vt:lpstr>Proactif!TxPC_J_SCL_Distri_Ecom</vt:lpstr>
      <vt:lpstr>Sherlock!TxPC_J_SCL_Distri_Ecom</vt:lpstr>
      <vt:lpstr>TxPC_J_SCL_HLV_Inter</vt:lpstr>
      <vt:lpstr>TxPC_J_SCL_Proactif</vt:lpstr>
      <vt:lpstr>TxPC_J_SCL_Sherlock</vt:lpstr>
      <vt:lpstr>TxPC_J1_Mails_Cockpit</vt:lpstr>
      <vt:lpstr>Cockpit!TxPC_J1_Mails_Distri_Ecom</vt:lpstr>
      <vt:lpstr>HLV_Inter!TxPC_J1_Mails_Distri_Ecom</vt:lpstr>
      <vt:lpstr>Proactif!TxPC_J1_Mails_Distri_Ecom</vt:lpstr>
      <vt:lpstr>Sherlock!TxPC_J1_Mails_Distri_Ecom</vt:lpstr>
      <vt:lpstr>TxPC_J1_Mails_HLV_Inter</vt:lpstr>
      <vt:lpstr>TxPC_J1_Mails_Proactif</vt:lpstr>
      <vt:lpstr>TxPC_J1_Mails_Sherlock</vt:lpstr>
      <vt:lpstr>TxPC_J1_SCL_Cockpit</vt:lpstr>
      <vt:lpstr>Cockpit!TxPC_J1_SCL_Distri_Ecom</vt:lpstr>
      <vt:lpstr>HLV_Inter!TxPC_J1_SCL_Distri_Ecom</vt:lpstr>
      <vt:lpstr>Proactif!TxPC_J1_SCL_Distri_Ecom</vt:lpstr>
      <vt:lpstr>Sherlock!TxPC_J1_SCL_Distri_Ecom</vt:lpstr>
      <vt:lpstr>TxPC_J1_SCL_HLV_Inter</vt:lpstr>
      <vt:lpstr>TxPC_J1_SCL_Proactif</vt:lpstr>
      <vt:lpstr>TxPC_J1_SCL_Sherlock</vt:lpstr>
      <vt:lpstr>TxPC_J2_Mails_Cockpit</vt:lpstr>
      <vt:lpstr>Cockpit!TxPC_J2_Mails_Distri_Ecom</vt:lpstr>
      <vt:lpstr>HLV_Inter!TxPC_J2_Mails_Distri_Ecom</vt:lpstr>
      <vt:lpstr>Proactif!TxPC_J2_Mails_Distri_Ecom</vt:lpstr>
      <vt:lpstr>Sherlock!TxPC_J2_Mails_Distri_Ecom</vt:lpstr>
      <vt:lpstr>TxPC_J2_Mails_HLV_Inter</vt:lpstr>
      <vt:lpstr>TxPC_J2_Mails_Proactif</vt:lpstr>
      <vt:lpstr>TxPC_J2_Mails_Sherlock</vt:lpstr>
      <vt:lpstr>TxPC_J2_SCL_Cockpit</vt:lpstr>
      <vt:lpstr>Cockpit!TxPC_J2_SCL_Distri_Ecom</vt:lpstr>
      <vt:lpstr>HLV_Inter!TxPC_J2_SCL_Distri_Ecom</vt:lpstr>
      <vt:lpstr>Proactif!TxPC_J2_SCL_Distri_Ecom</vt:lpstr>
      <vt:lpstr>Sherlock!TxPC_J2_SCL_Distri_Ecom</vt:lpstr>
      <vt:lpstr>TxPC_J2_SCL_HLV_Inter</vt:lpstr>
      <vt:lpstr>TxPC_J2_SCL_Proactif</vt:lpstr>
      <vt:lpstr>TxPC_J2_SCL_Sherlock</vt:lpstr>
      <vt:lpstr>TxT_J_Mails_Cockpit</vt:lpstr>
      <vt:lpstr>Cockpit!TxT_J_Mails_Distri_Ecom</vt:lpstr>
      <vt:lpstr>HLV_Inter!TxT_J_Mails_Distri_Ecom</vt:lpstr>
      <vt:lpstr>Proactif!TxT_J_Mails_Distri_Ecom</vt:lpstr>
      <vt:lpstr>Sherlock!TxT_J_Mails_Distri_Ecom</vt:lpstr>
      <vt:lpstr>TxT_J_Mails_HLV_Inter</vt:lpstr>
      <vt:lpstr>TxT_J_Mails_Proactif</vt:lpstr>
      <vt:lpstr>TxT_J_Mails_Sherlock</vt:lpstr>
      <vt:lpstr>TxT_J_SCL_Cockpit</vt:lpstr>
      <vt:lpstr>Cockpit!TxT_J_SCL_Distri_Ecom</vt:lpstr>
      <vt:lpstr>HLV_Inter!TxT_J_SCL_Distri_Ecom</vt:lpstr>
      <vt:lpstr>Proactif!TxT_J_SCL_Distri_Ecom</vt:lpstr>
      <vt:lpstr>Sherlock!TxT_J_SCL_Distri_Ecom</vt:lpstr>
      <vt:lpstr>TxT_J_SCL_HLV_Inter</vt:lpstr>
      <vt:lpstr>TxT_J_SCL_Proactif</vt:lpstr>
      <vt:lpstr>TxT_J_SCL_Sherlock</vt:lpstr>
      <vt:lpstr>Week_end</vt:lpstr>
    </vt:vector>
  </TitlesOfParts>
  <Manager>Joseph Emmanuel MBOUTHIEU</Manager>
  <Company>JEMS COORPORATE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Outil de Pilotage des Activités du Service Client International de Chronopost SAS Gentilly</dc:title>
  <dc:creator>Joseph Emmanuel MBOUTHIEU</dc:creator>
  <dc:description>L 'ensemble de l'outil a été réalisé par Joseph Emmanuel MBOUTHIEU dans le suivi du cahier de charges éléboré par Cedrick MONSIGNA._x000d_
N 'ayant reçu aucune rémunération liée à la réalisation de ce travail MBOUTHIEU Joseph Emmanuel reste le seul propriétaire de ce fichier._x000d_
Il est strictement interdit de divulguer ce fichier ou d'en faire la promotion pour un quelconque objectif lucratif._x000d_
Tout gain en rapport avec ce fichier devra être réparti avec le propriétaire du fichier._x000d_
Toute modification sur l'outil doit sa faire après approbation du propriétaire.</dc:description>
  <cp:lastModifiedBy>Michel</cp:lastModifiedBy>
  <dcterms:created xsi:type="dcterms:W3CDTF">2017-04-19T09:49:27Z</dcterms:created>
  <dcterms:modified xsi:type="dcterms:W3CDTF">2017-12-22T09:57:15Z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ssistant">
    <vt:lpwstr>Cedrick MONSIGNA</vt:lpwstr>
  </property>
</Properties>
</file>