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55" firstSheet="1" activeTab="1"/>
  </bookViews>
  <sheets>
    <sheet name="BdD" sheetId="6" state="hidden" r:id="rId1"/>
    <sheet name="Vue Mensuelle" sheetId="3" r:id="rId2"/>
    <sheet name="Vue hebdomadaire" sheetId="5" r:id="rId3"/>
    <sheet name="JFP" sheetId="7" state="hidden" r:id="rId4"/>
  </sheets>
  <definedNames>
    <definedName name="_s">'Vue hebdomadaire'!$B$12:$H$13</definedName>
    <definedName name="_s1">'Vue Mensuelle'!$C$8:$I$9</definedName>
    <definedName name="_s2">'Vue Mensuelle'!$C$12:$I$13</definedName>
    <definedName name="_s3">'Vue Mensuelle'!$C$16:$I$17</definedName>
    <definedName name="_s4">'Vue Mensuelle'!$C$20:$I$21</definedName>
    <definedName name="_s5">'Vue Mensuelle'!$C$24:$I$25</definedName>
    <definedName name="_s6">'Vue Mensuelle'!$C$28:$I$29</definedName>
  </definedNames>
  <calcPr calcId="152511"/>
</workbook>
</file>

<file path=xl/calcChain.xml><?xml version="1.0" encoding="utf-8"?>
<calcChain xmlns="http://schemas.openxmlformats.org/spreadsheetml/2006/main">
  <c r="H8" i="3" l="1"/>
  <c r="G13" i="5"/>
  <c r="E8" i="6"/>
  <c r="E7" i="6" l="1"/>
  <c r="E6" i="6"/>
  <c r="E5" i="6"/>
  <c r="B2" i="5" l="1"/>
  <c r="A1" i="7" l="1"/>
  <c r="B3" i="7" l="1"/>
  <c r="B11" i="7"/>
  <c r="B23" i="7"/>
  <c r="B29" i="7"/>
  <c r="B26" i="7"/>
  <c r="B8" i="7"/>
  <c r="B20" i="7"/>
  <c r="B32" i="7"/>
  <c r="B5" i="7"/>
  <c r="B17" i="7"/>
  <c r="D2" i="3"/>
  <c r="C6" i="3"/>
  <c r="B10" i="5"/>
  <c r="C9" i="3" l="1"/>
  <c r="C8" i="3"/>
  <c r="B6" i="3"/>
  <c r="B13" i="5"/>
  <c r="B12" i="5"/>
  <c r="B28" i="7"/>
  <c r="B30" i="7"/>
  <c r="B19" i="7"/>
  <c r="B21" i="7"/>
  <c r="B24" i="7"/>
  <c r="B22" i="7"/>
  <c r="B31" i="7"/>
  <c r="B33" i="7"/>
  <c r="B16" i="7"/>
  <c r="B18" i="7"/>
  <c r="B7" i="7"/>
  <c r="B9" i="7"/>
  <c r="B12" i="7"/>
  <c r="B10" i="7"/>
  <c r="B15" i="7"/>
  <c r="B6" i="7"/>
  <c r="B13" i="7"/>
  <c r="B14" i="7" s="1"/>
  <c r="B27" i="7"/>
  <c r="B25" i="7"/>
  <c r="B4" i="7"/>
  <c r="B2" i="7"/>
  <c r="D6" i="3"/>
  <c r="C10" i="3"/>
  <c r="B9" i="5"/>
  <c r="B7" i="5"/>
  <c r="C7" i="5" s="1"/>
  <c r="D7" i="5" s="1"/>
  <c r="E7" i="5" s="1"/>
  <c r="F7" i="5" s="1"/>
  <c r="G7" i="5" s="1"/>
  <c r="H7" i="5" s="1"/>
  <c r="B14" i="5"/>
  <c r="C14" i="5" s="1"/>
  <c r="D14" i="5" s="1"/>
  <c r="E14" i="5" s="1"/>
  <c r="F14" i="5" s="1"/>
  <c r="G14" i="5" s="1"/>
  <c r="H14" i="5" s="1"/>
  <c r="C10" i="5"/>
  <c r="C13" i="3" l="1"/>
  <c r="C12" i="3"/>
  <c r="D8" i="3"/>
  <c r="D9" i="3"/>
  <c r="C13" i="5"/>
  <c r="C12" i="5"/>
  <c r="B10" i="3"/>
  <c r="E6" i="3"/>
  <c r="C14" i="3"/>
  <c r="D10" i="3"/>
  <c r="D10" i="5"/>
  <c r="D13" i="3" l="1"/>
  <c r="D12" i="3"/>
  <c r="C17" i="3"/>
  <c r="C16" i="3"/>
  <c r="B14" i="3"/>
  <c r="D13" i="5"/>
  <c r="D12" i="5"/>
  <c r="E8" i="3"/>
  <c r="E9" i="3"/>
  <c r="F6" i="3"/>
  <c r="F9" i="3" s="1"/>
  <c r="E7" i="3"/>
  <c r="D7" i="3"/>
  <c r="B11" i="5"/>
  <c r="C11" i="5"/>
  <c r="C11" i="3"/>
  <c r="C7" i="3"/>
  <c r="C15" i="3"/>
  <c r="D14" i="3"/>
  <c r="C18" i="3"/>
  <c r="D11" i="3"/>
  <c r="E10" i="3"/>
  <c r="E10" i="5"/>
  <c r="D11" i="5"/>
  <c r="G6" i="3" l="1"/>
  <c r="F8" i="3"/>
  <c r="E12" i="3"/>
  <c r="E13" i="3"/>
  <c r="F7" i="3"/>
  <c r="E12" i="5"/>
  <c r="E13" i="5"/>
  <c r="D16" i="3"/>
  <c r="D17" i="3"/>
  <c r="C20" i="3"/>
  <c r="C21" i="3"/>
  <c r="B18" i="3"/>
  <c r="E11" i="3"/>
  <c r="F10" i="3"/>
  <c r="E14" i="3"/>
  <c r="E16" i="3" s="1"/>
  <c r="D15" i="3"/>
  <c r="C19" i="3"/>
  <c r="C22" i="3"/>
  <c r="D18" i="3"/>
  <c r="H6" i="3"/>
  <c r="G7" i="3"/>
  <c r="F10" i="5"/>
  <c r="E11" i="5"/>
  <c r="G8" i="3" l="1"/>
  <c r="G9" i="3"/>
  <c r="F12" i="3"/>
  <c r="F13" i="3"/>
  <c r="D20" i="3"/>
  <c r="D21" i="3"/>
  <c r="E17" i="3"/>
  <c r="F12" i="5"/>
  <c r="F13" i="5"/>
  <c r="C24" i="3"/>
  <c r="C25" i="3"/>
  <c r="B22" i="3"/>
  <c r="H9" i="3"/>
  <c r="I6" i="3"/>
  <c r="H7" i="3"/>
  <c r="E18" i="3"/>
  <c r="D19" i="3"/>
  <c r="F14" i="3"/>
  <c r="E15" i="3"/>
  <c r="D22" i="3"/>
  <c r="C23" i="3"/>
  <c r="C26" i="3"/>
  <c r="G10" i="3"/>
  <c r="F11" i="3"/>
  <c r="G10" i="5"/>
  <c r="F11" i="5"/>
  <c r="G13" i="3" l="1"/>
  <c r="G12" i="3"/>
  <c r="D24" i="3"/>
  <c r="D25" i="3"/>
  <c r="E20" i="3"/>
  <c r="E21" i="3"/>
  <c r="C28" i="3"/>
  <c r="C29" i="3"/>
  <c r="B26" i="3"/>
  <c r="F16" i="3"/>
  <c r="F17" i="3"/>
  <c r="I9" i="3"/>
  <c r="I8" i="3"/>
  <c r="G12" i="5"/>
  <c r="E22" i="3"/>
  <c r="D23" i="3"/>
  <c r="F18" i="3"/>
  <c r="E19" i="3"/>
  <c r="H10" i="3"/>
  <c r="G11" i="3"/>
  <c r="D26" i="3"/>
  <c r="C27" i="3"/>
  <c r="G14" i="3"/>
  <c r="F15" i="3"/>
  <c r="I7" i="3"/>
  <c r="H10" i="5"/>
  <c r="G11" i="5"/>
  <c r="H13" i="3" l="1"/>
  <c r="H12" i="3"/>
  <c r="G17" i="3"/>
  <c r="G16" i="3"/>
  <c r="E25" i="3"/>
  <c r="E24" i="3"/>
  <c r="H13" i="5"/>
  <c r="H12" i="5"/>
  <c r="D28" i="3"/>
  <c r="D29" i="3"/>
  <c r="F20" i="3"/>
  <c r="F21" i="3"/>
  <c r="E26" i="3"/>
  <c r="D27" i="3"/>
  <c r="G18" i="3"/>
  <c r="F19" i="3"/>
  <c r="H14" i="3"/>
  <c r="G15" i="3"/>
  <c r="I10" i="3"/>
  <c r="H11" i="3"/>
  <c r="F22" i="3"/>
  <c r="E23" i="3"/>
  <c r="H9" i="5"/>
  <c r="H11" i="5"/>
  <c r="I13" i="3" l="1"/>
  <c r="I12" i="3"/>
  <c r="G21" i="3"/>
  <c r="G20" i="3"/>
  <c r="F24" i="3"/>
  <c r="F25" i="3"/>
  <c r="H16" i="3"/>
  <c r="H17" i="3"/>
  <c r="E29" i="3"/>
  <c r="E28" i="3"/>
  <c r="I11" i="3"/>
  <c r="H18" i="3"/>
  <c r="G19" i="3"/>
  <c r="G22" i="3"/>
  <c r="F23" i="3"/>
  <c r="I14" i="3"/>
  <c r="H15" i="3"/>
  <c r="F26" i="3"/>
  <c r="E27" i="3"/>
  <c r="H20" i="3" l="1"/>
  <c r="H21" i="3"/>
  <c r="I16" i="3"/>
  <c r="I17" i="3"/>
  <c r="F28" i="3"/>
  <c r="F29" i="3"/>
  <c r="G24" i="3"/>
  <c r="G25" i="3"/>
  <c r="G26" i="3"/>
  <c r="F27" i="3"/>
  <c r="I15" i="3"/>
  <c r="I18" i="3"/>
  <c r="H19" i="3"/>
  <c r="H22" i="3"/>
  <c r="G23" i="3"/>
  <c r="I20" i="3" l="1"/>
  <c r="I21" i="3"/>
  <c r="H24" i="3"/>
  <c r="H25" i="3"/>
  <c r="G28" i="3"/>
  <c r="G29" i="3"/>
  <c r="I19" i="3"/>
  <c r="I22" i="3"/>
  <c r="H23" i="3"/>
  <c r="H26" i="3"/>
  <c r="G27" i="3"/>
  <c r="I25" i="3" l="1"/>
  <c r="I24" i="3"/>
  <c r="H28" i="3"/>
  <c r="H29" i="3"/>
  <c r="I23" i="3"/>
  <c r="I26" i="3"/>
  <c r="H27" i="3"/>
  <c r="I29" i="3" l="1"/>
  <c r="I28" i="3"/>
  <c r="I27" i="3"/>
</calcChain>
</file>

<file path=xl/sharedStrings.xml><?xml version="1.0" encoding="utf-8"?>
<sst xmlns="http://schemas.openxmlformats.org/spreadsheetml/2006/main" count="62" uniqueCount="36">
  <si>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</si>
  <si>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</si>
  <si>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</si>
  <si>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</si>
  <si>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</si>
  <si>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</si>
  <si>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</si>
  <si>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</si>
  <si>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</si>
  <si>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</si>
  <si>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</si>
  <si>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</si>
  <si>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</si>
  <si>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</si>
  <si>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</si>
  <si>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</si>
  <si>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</si>
  <si>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</si>
  <si>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</si>
  <si>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</si>
  <si>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</si>
  <si>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</si>
  <si>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</si>
  <si>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</si>
  <si>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DATE</t>
  </si>
  <si>
    <t>SALLE</t>
  </si>
  <si>
    <t>ACTIVITÉ</t>
  </si>
  <si>
    <t>SALLE 1</t>
  </si>
  <si>
    <t>SALLE 2</t>
  </si>
  <si>
    <t>SALLE : ACTIVITÉ</t>
  </si>
  <si>
    <t>TEST</t>
  </si>
  <si>
    <t>MUSCU</t>
  </si>
  <si>
    <t>INITIALISATION</t>
  </si>
  <si>
    <t>CORDE</t>
  </si>
  <si>
    <t>test</t>
  </si>
  <si>
    <t>SALLE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</si>
</sst>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. &quot;0"/>
    <numFmt numFmtId="165" formatCode="dd"/>
    <numFmt numFmtId="166" formatCode="mmmm\ yyyy"/>
    <numFmt numFmtId="167" formatCode="ddd\ dd/mm/yyyy"/>
  </numFmts>
  <fonts count="33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1" tint="0.149998474074526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1"/>
      <color theme="0"/>
      <name val="Cambria"/>
      <family val="1"/>
      <scheme val="minor"/>
    </font>
    <font>
      <sz val="14"/>
      <color theme="0"/>
      <name val="Cambria"/>
      <family val="1"/>
      <scheme val="minor"/>
    </font>
    <font>
      <b/>
      <sz val="10"/>
      <color theme="1"/>
      <name val="Cambria"/>
      <family val="1"/>
      <scheme val="minor"/>
    </font>
    <font>
      <sz val="10"/>
      <color rgb="FFC00000"/>
      <name val="Cambria"/>
      <family val="2"/>
      <scheme val="minor"/>
    </font>
    <font>
      <b/>
      <sz val="20"/>
      <color theme="4" tint="-0.249977111117893"/>
      <name val="Cambria"/>
      <family val="1"/>
      <scheme val="minor"/>
    </font>
    <font>
      <b/>
      <sz val="16"/>
      <color theme="4" tint="-0.249977111117893"/>
      <name val="Cambria"/>
      <family val="1"/>
      <scheme val="minor"/>
    </font>
    <font>
      <sz val="11"/>
      <color theme="4"/>
      <name val="Tahoma"/>
      <family val="2"/>
      <scheme val="major"/>
    </font>
    <font>
      <sz val="11"/>
      <color theme="1" tint="0.14999847407452621"/>
      <name val="Cambria"/>
      <family val="1"/>
      <scheme val="minor"/>
    </font>
    <font>
      <sz val="11"/>
      <color theme="1" tint="0.14996795556505021"/>
      <name val="Cambria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 style="mediumDashed">
        <color theme="4" tint="0.59996337778862885"/>
      </left>
      <right style="mediumDashed">
        <color theme="4" tint="0.59996337778862885"/>
      </right>
      <top style="mediumDashed">
        <color theme="4" tint="0.59996337778862885"/>
      </top>
      <bottom style="mediumDashed">
        <color theme="4" tint="0.59996337778862885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Alignment="0" applyProtection="0"/>
    <xf numFmtId="0" fontId="11" fillId="0" borderId="0" applyNumberFormat="0" applyFill="0" applyBorder="0" applyAlignment="0" applyProtection="0"/>
  </cellStyleXfs>
  <cellXfs count="66">
    <xf numFmtId="0" fontId="0" fillId="0" borderId="0" xfId="0">
      <alignment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5" fillId="6" borderId="3" xfId="1" applyFont="1" applyFill="1" applyBorder="1" applyAlignment="1">
      <alignment horizontal="left" vertical="center" indent="1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7" fillId="2" borderId="8" xfId="2" applyFont="1" applyFill="1" applyBorder="1" applyAlignment="1">
      <alignment horizontal="center" vertical="center"/>
    </xf>
    <xf numFmtId="0" fontId="7" fillId="2" borderId="7" xfId="2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13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5" fontId="6" fillId="2" borderId="6" xfId="0" applyNumberFormat="1" applyFont="1" applyFill="1" applyBorder="1">
      <alignment vertical="center"/>
    </xf>
    <xf numFmtId="165" fontId="14" fillId="2" borderId="6" xfId="0" applyNumberFormat="1" applyFont="1" applyFill="1" applyBorder="1">
      <alignment vertical="center"/>
    </xf>
    <xf numFmtId="0" fontId="15" fillId="0" borderId="0" xfId="0" applyFont="1" applyProtection="1">
      <alignment vertical="center"/>
      <protection locked="0"/>
    </xf>
    <xf numFmtId="0" fontId="16" fillId="7" borderId="2" xfId="0" applyFont="1" applyFill="1" applyBorder="1" applyAlignment="1">
      <alignment horizontal="left" vertical="center" indent="4"/>
    </xf>
    <xf numFmtId="0" fontId="18" fillId="8" borderId="0" xfId="0" applyFont="1" applyFill="1" applyBorder="1" applyAlignment="1">
      <alignment horizontal="center"/>
    </xf>
    <xf numFmtId="0" fontId="19" fillId="8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167" fontId="20" fillId="0" borderId="0" xfId="0" applyNumberFormat="1" applyFont="1" applyBorder="1" applyAlignment="1">
      <alignment horizontal="center"/>
    </xf>
    <xf numFmtId="0" fontId="12" fillId="4" borderId="2" xfId="0" applyFont="1" applyFill="1" applyBorder="1" applyAlignment="1" applyProtection="1">
      <alignment horizontal="left" vertical="center" indent="1"/>
      <protection locked="0"/>
    </xf>
    <xf numFmtId="164" fontId="12" fillId="4" borderId="10" xfId="0" applyNumberFormat="1" applyFont="1" applyFill="1" applyBorder="1" applyAlignment="1" applyProtection="1">
      <alignment horizontal="left" vertical="center" indent="1"/>
      <protection locked="0"/>
    </xf>
    <xf numFmtId="16" fontId="0" fillId="0" borderId="0" xfId="0" applyNumberFormat="1">
      <alignment vertical="center"/>
    </xf>
    <xf numFmtId="0" fontId="0" fillId="0" borderId="0" xfId="0" applyFont="1" applyFill="1">
      <alignment vertical="center"/>
    </xf>
    <xf numFmtId="0" fontId="0" fillId="0" borderId="0" xfId="0" applyFont="1">
      <alignment vertical="center"/>
    </xf>
    <xf numFmtId="0" fontId="21" fillId="0" borderId="7" xfId="2" applyFont="1" applyFill="1" applyBorder="1" applyAlignment="1">
      <alignment horizontal="center" vertical="center"/>
    </xf>
    <xf numFmtId="0" fontId="12" fillId="4" borderId="12" xfId="0" applyFont="1" applyFill="1" applyBorder="1" applyAlignment="1" applyProtection="1">
      <alignment horizontal="left" vertical="center" indent="1"/>
      <protection locked="0"/>
    </xf>
    <xf numFmtId="165" fontId="6" fillId="0" borderId="13" xfId="0" applyNumberFormat="1" applyFont="1" applyFill="1" applyBorder="1">
      <alignment vertical="center"/>
    </xf>
    <xf numFmtId="165" fontId="6" fillId="2" borderId="13" xfId="0" applyNumberFormat="1" applyFont="1" applyFill="1" applyBorder="1">
      <alignment vertical="center"/>
    </xf>
    <xf numFmtId="0" fontId="22" fillId="0" borderId="0" xfId="0" applyNumberFormat="1" applyFont="1" applyBorder="1" applyAlignment="1">
      <alignment horizontal="right" vertical="center" textRotation="90"/>
    </xf>
    <xf numFmtId="0" fontId="23" fillId="0" borderId="0" xfId="0" applyNumberFormat="1" applyFont="1" applyBorder="1" applyAlignment="1">
      <alignment horizontal="right" vertical="center" textRotation="90"/>
    </xf>
    <xf numFmtId="0" fontId="5" fillId="5" borderId="2" xfId="1" applyFont="1" applyFill="1" applyBorder="1" applyAlignment="1">
      <alignment horizontal="left" vertical="center" indent="1"/>
    </xf>
    <xf numFmtId="0" fontId="25" fillId="5" borderId="17" xfId="1" applyNumberFormat="1" applyFont="1" applyFill="1" applyBorder="1" applyAlignment="1">
      <alignment horizontal="center" vertical="center" textRotation="90"/>
    </xf>
    <xf numFmtId="0" fontId="12" fillId="4" borderId="2" xfId="0" applyFont="1" applyFill="1" applyBorder="1" applyAlignment="1" applyProtection="1">
      <alignment horizontal="left" vertical="center" indent="1"/>
    </xf>
    <xf numFmtId="167" fontId="26" fillId="0" borderId="0" xfId="0" applyNumberFormat="1" applyFont="1" applyBorder="1" applyAlignment="1">
      <alignment horizontal="center"/>
    </xf>
    <xf numFmtId="0" fontId="27" fillId="0" borderId="14" xfId="2" applyFont="1" applyFill="1" applyBorder="1" applyAlignment="1">
      <alignment horizontal="center" vertical="center"/>
    </xf>
    <xf numFmtId="0" fontId="27" fillId="0" borderId="7" xfId="2" applyFont="1" applyFill="1" applyBorder="1" applyAlignment="1">
      <alignment horizontal="center" vertical="center"/>
    </xf>
    <xf numFmtId="0" fontId="27" fillId="0" borderId="0" xfId="0" applyFont="1" applyFill="1">
      <alignment vertical="center"/>
    </xf>
    <xf numFmtId="0" fontId="27" fillId="2" borderId="14" xfId="2" applyFont="1" applyFill="1" applyBorder="1" applyAlignment="1">
      <alignment horizontal="center" vertical="center"/>
    </xf>
    <xf numFmtId="0" fontId="27" fillId="2" borderId="7" xfId="2" applyFont="1" applyFill="1" applyBorder="1" applyAlignment="1">
      <alignment horizontal="center" vertical="center"/>
    </xf>
    <xf numFmtId="0" fontId="27" fillId="0" borderId="0" xfId="0" applyFont="1">
      <alignment vertical="center"/>
    </xf>
    <xf numFmtId="0" fontId="24" fillId="5" borderId="18" xfId="1" applyNumberFormat="1" applyFont="1" applyFill="1" applyBorder="1" applyAlignment="1">
      <alignment vertical="top" textRotation="90"/>
    </xf>
    <xf numFmtId="0" fontId="24" fillId="5" borderId="19" xfId="1" applyNumberFormat="1" applyFont="1" applyFill="1" applyBorder="1" applyAlignment="1">
      <alignment vertical="top" textRotation="90"/>
    </xf>
    <xf numFmtId="165" fontId="6" fillId="2" borderId="14" xfId="0" applyNumberFormat="1" applyFont="1" applyFill="1" applyBorder="1">
      <alignment vertical="center"/>
    </xf>
    <xf numFmtId="165" fontId="6" fillId="2" borderId="7" xfId="0" applyNumberFormat="1" applyFont="1" applyFill="1" applyBorder="1">
      <alignment vertical="center"/>
    </xf>
    <xf numFmtId="165" fontId="6" fillId="0" borderId="14" xfId="0" applyNumberFormat="1" applyFont="1" applyFill="1" applyBorder="1">
      <alignment vertical="center"/>
    </xf>
    <xf numFmtId="165" fontId="6" fillId="0" borderId="7" xfId="0" applyNumberFormat="1" applyFont="1" applyFill="1" applyBorder="1">
      <alignment vertical="center"/>
    </xf>
    <xf numFmtId="0" fontId="28" fillId="2" borderId="20" xfId="0" applyFont="1" applyFill="1" applyBorder="1" applyAlignment="1" applyProtection="1">
      <alignment horizontal="center" vertical="center"/>
      <protection locked="0"/>
    </xf>
    <xf numFmtId="0" fontId="29" fillId="2" borderId="20" xfId="0" applyFont="1" applyFill="1" applyBorder="1" applyAlignment="1" applyProtection="1">
      <alignment horizontal="center" vertical="center"/>
      <protection locked="0"/>
    </xf>
    <xf numFmtId="0" fontId="28" fillId="0" borderId="20" xfId="0" applyFont="1" applyBorder="1" applyAlignment="1" applyProtection="1">
      <alignment horizontal="center" vertical="center"/>
      <protection locked="0"/>
    </xf>
    <xf numFmtId="0" fontId="29" fillId="0" borderId="20" xfId="0" applyFont="1" applyBorder="1" applyAlignment="1" applyProtection="1">
      <alignment horizontal="center" vertical="center"/>
      <protection locked="0"/>
    </xf>
    <xf numFmtId="0" fontId="0" fillId="0" borderId="0" xfId="0" applyFill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2" fillId="0" borderId="0" xfId="0" applyNumberFormat="1" applyFont="1" applyFill="1" applyAlignment="1">
      <alignment vertical="center"/>
    </xf>
    <xf numFmtId="0" fontId="16" fillId="7" borderId="2" xfId="0" applyNumberFormat="1" applyFont="1" applyFill="1" applyBorder="1" applyAlignment="1">
      <alignment horizontal="center" vertical="center"/>
    </xf>
    <xf numFmtId="0" fontId="17" fillId="0" borderId="11" xfId="0" applyNumberFormat="1" applyFont="1" applyFill="1" applyBorder="1" applyAlignment="1">
      <alignment vertical="center"/>
    </xf>
    <xf numFmtId="0" fontId="17" fillId="0" borderId="0" xfId="0" applyNumberFormat="1" applyFont="1" applyFill="1" applyBorder="1" applyAlignment="1">
      <alignment vertical="center"/>
    </xf>
    <xf numFmtId="166" fontId="30" fillId="0" borderId="7" xfId="0" applyNumberFormat="1" applyFont="1" applyFill="1" applyBorder="1">
      <alignment vertical="center"/>
    </xf>
    <xf numFmtId="0" fontId="31" fillId="0" borderId="7" xfId="2" applyFont="1" applyFill="1" applyBorder="1" applyAlignment="1">
      <alignment horizontal="center" vertical="center"/>
    </xf>
    <xf numFmtId="0" fontId="32" fillId="0" borderId="0" xfId="0" applyFont="1">
      <alignment vertical="center"/>
    </xf>
    <xf numFmtId="0" fontId="4" fillId="5" borderId="15" xfId="0" applyFont="1" applyFill="1" applyBorder="1" applyAlignment="1">
      <alignment horizontal="left" vertical="center" indent="6"/>
    </xf>
    <xf numFmtId="0" fontId="4" fillId="5" borderId="16" xfId="0" applyFont="1" applyFill="1" applyBorder="1" applyAlignment="1">
      <alignment horizontal="left" vertical="center" indent="6"/>
    </xf>
    <xf numFmtId="0" fontId="4" fillId="6" borderId="9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3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21" formatCode="dd\-mmm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C$2" max="3000" min="1904" page="10" val="2019"/>
</file>

<file path=xl/ctrlProps/ctrlProp2.xml><?xml version="1.0" encoding="utf-8"?>
<formControlPr xmlns="http://schemas.microsoft.com/office/spreadsheetml/2009/9/main" objectType="Spin" dx="16" fmlaLink="$E$2" max="12" min="1" page="10" val="5"/>
</file>

<file path=xl/ctrlProps/ctrlProp3.xml><?xml version="1.0" encoding="utf-8"?>
<formControlPr xmlns="http://schemas.microsoft.com/office/spreadsheetml/2009/9/main" objectType="Spin" dx="16" fmlaLink="$C$2" max="53" min="1" page="10" val="18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1</xdr:row>
      <xdr:rowOff>12768</xdr:rowOff>
    </xdr:from>
    <xdr:to>
      <xdr:col>1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22225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107950</xdr:colOff>
      <xdr:row>1</xdr:row>
      <xdr:rowOff>14129</xdr:rowOff>
    </xdr:from>
    <xdr:to>
      <xdr:col>3</xdr:col>
      <xdr:colOff>882650</xdr:colOff>
      <xdr:row>2</xdr:row>
      <xdr:rowOff>0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1835150" y="128429"/>
          <a:ext cx="2000250" cy="328771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44475" y="6889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1812925" y="6889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3</xdr:col>
      <xdr:colOff>85725</xdr:colOff>
      <xdr:row>3</xdr:row>
      <xdr:rowOff>66675</xdr:rowOff>
    </xdr:from>
    <xdr:to>
      <xdr:col>3</xdr:col>
      <xdr:colOff>342900</xdr:colOff>
      <xdr:row>3</xdr:row>
      <xdr:rowOff>361950</xdr:rowOff>
    </xdr:to>
    <xdr:grpSp>
      <xdr:nvGrpSpPr>
        <xdr:cNvPr id="40" name="Icône Devoir" descr="&quot;&quot;" title="Icône Crayon"/>
        <xdr:cNvGrpSpPr>
          <a:grpSpLocks noChangeAspect="1"/>
        </xdr:cNvGrpSpPr>
      </xdr:nvGrpSpPr>
      <xdr:grpSpPr bwMode="auto">
        <a:xfrm>
          <a:off x="3038475" y="688975"/>
          <a:ext cx="257175" cy="295275"/>
          <a:chOff x="29" y="100"/>
          <a:chExt cx="27" cy="31"/>
        </a:xfrm>
      </xdr:grpSpPr>
      <xdr:sp macro="" textlink="">
        <xdr:nvSpPr>
          <xdr:cNvPr id="41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2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3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4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5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3</xdr:col>
      <xdr:colOff>85725</xdr:colOff>
      <xdr:row>3</xdr:row>
      <xdr:rowOff>66675</xdr:rowOff>
    </xdr:from>
    <xdr:to>
      <xdr:col>3</xdr:col>
      <xdr:colOff>342900</xdr:colOff>
      <xdr:row>3</xdr:row>
      <xdr:rowOff>361950</xdr:rowOff>
    </xdr:to>
    <xdr:grpSp>
      <xdr:nvGrpSpPr>
        <xdr:cNvPr id="46" name="Icône Devoir" descr="&quot;&quot;" title="Icône Crayon"/>
        <xdr:cNvGrpSpPr>
          <a:grpSpLocks noChangeAspect="1"/>
        </xdr:cNvGrpSpPr>
      </xdr:nvGrpSpPr>
      <xdr:grpSpPr bwMode="auto">
        <a:xfrm>
          <a:off x="3038475" y="688975"/>
          <a:ext cx="257175" cy="295275"/>
          <a:chOff x="29" y="100"/>
          <a:chExt cx="27" cy="31"/>
        </a:xfrm>
      </xdr:grpSpPr>
      <xdr:sp macro="" textlink="">
        <xdr:nvSpPr>
          <xdr:cNvPr id="4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4</xdr:col>
      <xdr:colOff>85725</xdr:colOff>
      <xdr:row>3</xdr:row>
      <xdr:rowOff>66675</xdr:rowOff>
    </xdr:from>
    <xdr:to>
      <xdr:col>4</xdr:col>
      <xdr:colOff>342900</xdr:colOff>
      <xdr:row>3</xdr:row>
      <xdr:rowOff>361950</xdr:rowOff>
    </xdr:to>
    <xdr:grpSp>
      <xdr:nvGrpSpPr>
        <xdr:cNvPr id="52" name="Icône Devoir" descr="&quot;&quot;" title="Icône Crayon"/>
        <xdr:cNvGrpSpPr>
          <a:grpSpLocks noChangeAspect="1"/>
        </xdr:cNvGrpSpPr>
      </xdr:nvGrpSpPr>
      <xdr:grpSpPr bwMode="auto">
        <a:xfrm>
          <a:off x="4933950" y="688975"/>
          <a:ext cx="0" cy="295275"/>
          <a:chOff x="29" y="100"/>
          <a:chExt cx="27" cy="31"/>
        </a:xfrm>
      </xdr:grpSpPr>
      <xdr:sp macro="" textlink="">
        <xdr:nvSpPr>
          <xdr:cNvPr id="53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4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5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6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7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4</xdr:col>
      <xdr:colOff>85725</xdr:colOff>
      <xdr:row>3</xdr:row>
      <xdr:rowOff>66675</xdr:rowOff>
    </xdr:from>
    <xdr:to>
      <xdr:col>4</xdr:col>
      <xdr:colOff>342900</xdr:colOff>
      <xdr:row>3</xdr:row>
      <xdr:rowOff>361950</xdr:rowOff>
    </xdr:to>
    <xdr:grpSp>
      <xdr:nvGrpSpPr>
        <xdr:cNvPr id="58" name="Icône Devoir" descr="&quot;&quot;" title="Icône Crayon"/>
        <xdr:cNvGrpSpPr>
          <a:grpSpLocks noChangeAspect="1"/>
        </xdr:cNvGrpSpPr>
      </xdr:nvGrpSpPr>
      <xdr:grpSpPr bwMode="auto">
        <a:xfrm>
          <a:off x="4933950" y="688975"/>
          <a:ext cx="0" cy="295275"/>
          <a:chOff x="29" y="100"/>
          <a:chExt cx="27" cy="31"/>
        </a:xfrm>
      </xdr:grpSpPr>
      <xdr:sp macro="" textlink="">
        <xdr:nvSpPr>
          <xdr:cNvPr id="59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0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1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2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3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4</xdr:col>
      <xdr:colOff>85725</xdr:colOff>
      <xdr:row>3</xdr:row>
      <xdr:rowOff>66675</xdr:rowOff>
    </xdr:from>
    <xdr:to>
      <xdr:col>4</xdr:col>
      <xdr:colOff>342900</xdr:colOff>
      <xdr:row>3</xdr:row>
      <xdr:rowOff>361950</xdr:rowOff>
    </xdr:to>
    <xdr:grpSp>
      <xdr:nvGrpSpPr>
        <xdr:cNvPr id="64" name="Icône Devoir" descr="&quot;&quot;" title="Icône Crayon"/>
        <xdr:cNvGrpSpPr>
          <a:grpSpLocks noChangeAspect="1"/>
        </xdr:cNvGrpSpPr>
      </xdr:nvGrpSpPr>
      <xdr:grpSpPr bwMode="auto">
        <a:xfrm>
          <a:off x="4933950" y="688975"/>
          <a:ext cx="0" cy="295275"/>
          <a:chOff x="29" y="100"/>
          <a:chExt cx="27" cy="31"/>
        </a:xfrm>
      </xdr:grpSpPr>
      <xdr:sp macro="" textlink="">
        <xdr:nvSpPr>
          <xdr:cNvPr id="65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6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7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8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9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4</xdr:col>
      <xdr:colOff>85725</xdr:colOff>
      <xdr:row>3</xdr:row>
      <xdr:rowOff>66675</xdr:rowOff>
    </xdr:from>
    <xdr:to>
      <xdr:col>4</xdr:col>
      <xdr:colOff>342900</xdr:colOff>
      <xdr:row>3</xdr:row>
      <xdr:rowOff>361950</xdr:rowOff>
    </xdr:to>
    <xdr:grpSp>
      <xdr:nvGrpSpPr>
        <xdr:cNvPr id="70" name="Icône Devoir" descr="&quot;&quot;" title="Icône Crayon"/>
        <xdr:cNvGrpSpPr>
          <a:grpSpLocks noChangeAspect="1"/>
        </xdr:cNvGrpSpPr>
      </xdr:nvGrpSpPr>
      <xdr:grpSpPr bwMode="auto">
        <a:xfrm>
          <a:off x="4933950" y="688975"/>
          <a:ext cx="0" cy="295275"/>
          <a:chOff x="29" y="100"/>
          <a:chExt cx="27" cy="31"/>
        </a:xfrm>
      </xdr:grpSpPr>
      <xdr:sp macro="" textlink="">
        <xdr:nvSpPr>
          <xdr:cNvPr id="71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72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3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4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5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85725</xdr:rowOff>
    </xdr:from>
    <xdr:to>
      <xdr:col>2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539750" y="720725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990600</xdr:colOff>
      <xdr:row>1</xdr:row>
      <xdr:rowOff>-1</xdr:rowOff>
    </xdr:from>
    <xdr:to>
      <xdr:col>8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10404475" y="166687"/>
          <a:ext cx="2171122" cy="29677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4</xdr:row>
      <xdr:rowOff>76199</xdr:rowOff>
    </xdr:from>
    <xdr:to>
      <xdr:col>1</xdr:col>
      <xdr:colOff>471532</xdr:colOff>
      <xdr:row>4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4950" y="869949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10979150" y="166688"/>
          <a:ext cx="1312926" cy="3002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Tres" displayName="Tres" ref="B4:E8" totalsRowShown="0" headerRowDxfId="9">
  <autoFilter ref="B4:E8"/>
  <sortState ref="B5:E11">
    <sortCondition ref="B5:B11"/>
  </sortState>
  <tableColumns count="4">
    <tableColumn id="1" name="DATE" dataDxfId="8"/>
    <tableColumn id="2" name="SALLE" dataDxfId="7"/>
    <tableColumn id="3" name="ACTIVITÉ" dataDxfId="6"/>
    <tableColumn id="4" name="SALLE : ACTIVITÉ" dataDxfId="5">
      <calculatedColumnFormula>Tres[[#This Row],[SALLE]]&amp;" : "&amp;Tres[[#This Row],[ACTIVITÉ]]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4">
  <autoFilter ref="B1:C33"/>
  <tableColumns count="2">
    <tableColumn id="1" name="DATE_JFP" dataDxfId="3"/>
    <tableColumn id="2" name="JF_Ponts" dataDxfId="2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E8"/>
  <sheetViews>
    <sheetView showGridLines="0" zoomScaleNormal="100" workbookViewId="0">
      <selection activeCell="B7" sqref="B7"/>
    </sheetView>
  </sheetViews>
  <sheetFormatPr baseColWidth="10" defaultColWidth="9.1796875" defaultRowHeight="18" customHeight="1" x14ac:dyDescent="0.25"/>
  <cols>
    <col min="1" max="1" width="2.26953125" customWidth="1"/>
    <col min="2" max="2" width="22.453125" style="54" customWidth="1"/>
    <col min="3" max="3" width="17.54296875" style="55" customWidth="1"/>
    <col min="4" max="4" width="28.36328125" style="55" customWidth="1"/>
    <col min="5" max="5" width="31.453125" hidden="1" customWidth="1"/>
  </cols>
  <sheetData>
    <row r="1" spans="1:5" ht="9" customHeight="1" x14ac:dyDescent="0.25">
      <c r="A1" s="10"/>
      <c r="B1" s="52"/>
    </row>
    <row r="2" spans="1:5" ht="27" customHeight="1" x14ac:dyDescent="0.25">
      <c r="A2" s="10"/>
      <c r="B2" s="52"/>
      <c r="C2" s="56"/>
    </row>
    <row r="3" spans="1:5" ht="13" thickBot="1" x14ac:dyDescent="0.3">
      <c r="A3" s="10"/>
      <c r="B3" s="52"/>
    </row>
    <row r="4" spans="1:5" ht="35.25" customHeight="1" thickTop="1" thickBot="1" x14ac:dyDescent="0.3">
      <c r="B4" s="9" t="s">
        <v>24</v>
      </c>
      <c r="C4" s="57" t="s">
        <v>25</v>
      </c>
      <c r="D4" s="57" t="s">
        <v>26</v>
      </c>
      <c r="E4" s="16" t="s">
        <v>29</v>
      </c>
    </row>
    <row r="5" spans="1:5" ht="18" customHeight="1" thickTop="1" x14ac:dyDescent="0.25">
      <c r="B5" s="53">
        <v>43101</v>
      </c>
      <c r="C5" s="58" t="s">
        <v>30</v>
      </c>
      <c r="D5" s="55" t="s">
        <v>32</v>
      </c>
      <c r="E5" s="23" t="str">
        <f>Tres[[#This Row],[SALLE]]&amp;" : "&amp;Tres[[#This Row],[ACTIVITÉ]]</f>
        <v>TEST : INITIALISATION</v>
      </c>
    </row>
    <row r="6" spans="1:5" ht="18" customHeight="1" x14ac:dyDescent="0.25">
      <c r="B6" s="53">
        <v>43587</v>
      </c>
      <c r="C6" s="59" t="s">
        <v>27</v>
      </c>
      <c r="D6" s="55" t="s">
        <v>31</v>
      </c>
      <c r="E6" s="23" t="str">
        <f>Tres[[#This Row],[SALLE]]&amp;" : "&amp;Tres[[#This Row],[ACTIVITÉ]]</f>
        <v>SALLE 1 : MUSCU</v>
      </c>
    </row>
    <row r="7" spans="1:5" ht="18" customHeight="1" x14ac:dyDescent="0.25">
      <c r="B7" s="53">
        <v>43588</v>
      </c>
      <c r="C7" s="59" t="s">
        <v>28</v>
      </c>
      <c r="D7" s="55" t="s">
        <v>33</v>
      </c>
      <c r="E7" s="23" t="str">
        <f>Tres[[#This Row],[SALLE]]&amp;" : "&amp;Tres[[#This Row],[ACTIVITÉ]]</f>
        <v>SALLE 2 : CORDE</v>
      </c>
    </row>
    <row r="8" spans="1:5" ht="18" customHeight="1" x14ac:dyDescent="0.25">
      <c r="B8" s="53">
        <v>43589</v>
      </c>
      <c r="C8" s="59" t="s">
        <v>35</v>
      </c>
      <c r="D8" s="55" t="s">
        <v>34</v>
      </c>
      <c r="E8" s="23" t="str">
        <f>Tres[[#This Row],[SALLE]]&amp;" : "&amp;Tres[[#This Row],[ACTIVITÉ]]</f>
        <v>SALLE 3 : test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I29"/>
  <sheetViews>
    <sheetView showGridLines="0" showZeros="0" tabSelected="1" zoomScale="80" zoomScaleNormal="80" workbookViewId="0">
      <selection activeCell="H9" sqref="H9"/>
    </sheetView>
  </sheetViews>
  <sheetFormatPr baseColWidth="10" defaultColWidth="9.1796875" defaultRowHeight="12.5" x14ac:dyDescent="0.25"/>
  <cols>
    <col min="1" max="1" width="2.26953125" customWidth="1"/>
    <col min="2" max="2" width="4.08984375" style="30" bestFit="1" customWidth="1"/>
    <col min="3" max="9" width="25.6328125" customWidth="1"/>
    <col min="10" max="10" width="1.7265625" customWidth="1"/>
    <col min="11" max="11" width="11.453125" customWidth="1"/>
  </cols>
  <sheetData>
    <row r="1" spans="2:9" ht="13" thickBot="1" x14ac:dyDescent="0.3"/>
    <row r="2" spans="2:9" s="11" customFormat="1" ht="23.5" thickTop="1" thickBot="1" x14ac:dyDescent="0.3">
      <c r="B2" s="31"/>
      <c r="C2" s="27">
        <v>2019</v>
      </c>
      <c r="D2" s="21" t="str">
        <f>UPPER(CHOOSE(E2,"Janvier","Février","Mars","Avril","Mai","Juin","Juillet","Août","Septembre","Octobre","Novembre","Décembre"))</f>
        <v>MAI</v>
      </c>
      <c r="E2" s="15">
        <v>5</v>
      </c>
    </row>
    <row r="3" spans="2:9" ht="13" thickTop="1" x14ac:dyDescent="0.25"/>
    <row r="4" spans="2:9" ht="37.5" thickBot="1" x14ac:dyDescent="0.3">
      <c r="C4" s="63" t="s">
        <v>0</v>
      </c>
      <c r="D4" s="64"/>
      <c r="E4" s="64"/>
      <c r="F4" s="64"/>
      <c r="G4" s="64"/>
      <c r="H4" s="64"/>
      <c r="I4" s="64"/>
    </row>
    <row r="5" spans="2:9" ht="15" thickTop="1" thickBot="1" x14ac:dyDescent="0.3">
      <c r="B5" s="32"/>
      <c r="C5" s="1" t="s">
        <v>2</v>
      </c>
      <c r="D5" s="2" t="s">
        <v>3</v>
      </c>
      <c r="E5" s="2" t="s">
        <v>4</v>
      </c>
      <c r="F5" s="2" t="s">
        <v>5</v>
      </c>
      <c r="G5" s="2" t="s">
        <v>6</v>
      </c>
      <c r="H5" s="3" t="s">
        <v>7</v>
      </c>
      <c r="I5" s="1" t="s">
        <v>1</v>
      </c>
    </row>
    <row r="6" spans="2:9" ht="28" thickTop="1" x14ac:dyDescent="0.25">
      <c r="B6" s="33" t="str">
        <f>"s"&amp;_xlfn.ISOWEEKNUM(C6)</f>
        <v>s18</v>
      </c>
      <c r="C6" s="28">
        <f>DATE(C2,E2,1)-WEEKDAY(DATE(C2,E2,1),2)+1</f>
        <v>43584</v>
      </c>
      <c r="D6" s="12">
        <f>C6+1</f>
        <v>43585</v>
      </c>
      <c r="E6" s="12">
        <f t="shared" ref="E6:I6" si="0">D6+1</f>
        <v>43586</v>
      </c>
      <c r="F6" s="12">
        <f t="shared" si="0"/>
        <v>43587</v>
      </c>
      <c r="G6" s="12">
        <f t="shared" si="0"/>
        <v>43588</v>
      </c>
      <c r="H6" s="12">
        <f t="shared" si="0"/>
        <v>43589</v>
      </c>
      <c r="I6" s="12">
        <f t="shared" si="0"/>
        <v>43590</v>
      </c>
    </row>
    <row r="7" spans="2:9" s="38" customFormat="1" ht="12.5" customHeight="1" thickBot="1" x14ac:dyDescent="0.3">
      <c r="B7" s="42"/>
      <c r="C7" s="36" t="str">
        <f>IFERROR(VLOOKUP(C6,JF_P[],2,0),"")</f>
        <v/>
      </c>
      <c r="D7" s="37" t="str">
        <f>IFERROR(VLOOKUP(D6,JF_P[],2,0),"")</f>
        <v/>
      </c>
      <c r="E7" s="37" t="str">
        <f>IFERROR(VLOOKUP(E6,JF_P[],2,0),"")</f>
        <v>Fête du travail</v>
      </c>
      <c r="F7" s="37" t="str">
        <f>IFERROR(VLOOKUP(F6,JF_P[],2,0),"")</f>
        <v/>
      </c>
      <c r="G7" s="37" t="str">
        <f>IFERROR(VLOOKUP(G6,JF_P[],2,0),"")</f>
        <v/>
      </c>
      <c r="H7" s="37" t="str">
        <f>IFERROR(VLOOKUP(H6,JF_P[],2,0),"")</f>
        <v/>
      </c>
      <c r="I7" s="37" t="str">
        <f>IFERROR(VLOOKUP(I6,JF_P[],2,0),"")</f>
        <v/>
      </c>
    </row>
    <row r="8" spans="2:9" s="25" customFormat="1" ht="25.5" thickBot="1" x14ac:dyDescent="0.3">
      <c r="B8" s="43"/>
      <c r="C8" s="50" t="str">
        <f>IFERROR(VLOOKUP(C6,Tres[[DATE]:[ACTIVITÉ]],2,0),"")</f>
        <v/>
      </c>
      <c r="D8" s="50" t="str">
        <f>IFERROR(VLOOKUP(D6,Tres[[DATE]:[ACTIVITÉ]],2,0),"")</f>
        <v/>
      </c>
      <c r="E8" s="50" t="str">
        <f>IFERROR(VLOOKUP(E6,Tres[[DATE]:[ACTIVITÉ]],2,0),"")</f>
        <v/>
      </c>
      <c r="F8" s="50" t="str">
        <f>IFERROR(VLOOKUP(F6,Tres[[DATE]:[ACTIVITÉ]],2,0),"")</f>
        <v>SALLE 1</v>
      </c>
      <c r="G8" s="50" t="str">
        <f>IFERROR(VLOOKUP(G6,Tres[[DATE]:[ACTIVITÉ]],2,0),"")</f>
        <v>SALLE 2</v>
      </c>
      <c r="H8" s="50" t="str">
        <f>IFERROR(VLOOKUP(H6,Tres[[DATE]:[ACTIVITÉ]],2,0),"")</f>
        <v>SALLE 3</v>
      </c>
      <c r="I8" s="50" t="str">
        <f>IFERROR(VLOOKUP(I6,Tres[[DATE]:[ACTIVITÉ]],2,0),"")</f>
        <v/>
      </c>
    </row>
    <row r="9" spans="2:9" s="25" customFormat="1" ht="20.5" thickBot="1" x14ac:dyDescent="0.3">
      <c r="B9" s="43"/>
      <c r="C9" s="51" t="str">
        <f>IFERROR(VLOOKUP(C6,Tres[[DATE]:[ACTIVITÉ]],3,0),"")</f>
        <v/>
      </c>
      <c r="D9" s="51" t="str">
        <f>IFERROR(VLOOKUP(D6,Tres[[DATE]:[ACTIVITÉ]],3,0),"")</f>
        <v/>
      </c>
      <c r="E9" s="51" t="str">
        <f>IFERROR(VLOOKUP(E6,Tres[[DATE]:[ACTIVITÉ]],3,0),"")</f>
        <v/>
      </c>
      <c r="F9" s="51" t="str">
        <f>IFERROR(VLOOKUP(F6,Tres[[DATE]:[ACTIVITÉ]],3,0),"")</f>
        <v>MUSCU</v>
      </c>
      <c r="G9" s="51" t="str">
        <f>IFERROR(VLOOKUP(G6,Tres[[DATE]:[ACTIVITÉ]],3,0),"")</f>
        <v>CORDE</v>
      </c>
      <c r="H9" s="51" t="str">
        <f>IFERROR(VLOOKUP(H6,Tres[[DATE]:[ACTIVITÉ]],3,0),"")</f>
        <v>test</v>
      </c>
      <c r="I9" s="51" t="str">
        <f>IFERROR(VLOOKUP(I6,Tres[[DATE]:[ACTIVITÉ]],3,0),"")</f>
        <v/>
      </c>
    </row>
    <row r="10" spans="2:9" ht="28" thickTop="1" x14ac:dyDescent="0.25">
      <c r="B10" s="33" t="str">
        <f>"s"&amp;_xlfn.ISOWEEKNUM(C10)</f>
        <v>s19</v>
      </c>
      <c r="C10" s="44">
        <f>C6+7</f>
        <v>43591</v>
      </c>
      <c r="D10" s="45">
        <f>C10+1</f>
        <v>43592</v>
      </c>
      <c r="E10" s="45">
        <f t="shared" ref="E10:I10" si="1">D10+1</f>
        <v>43593</v>
      </c>
      <c r="F10" s="45">
        <f t="shared" si="1"/>
        <v>43594</v>
      </c>
      <c r="G10" s="45">
        <f t="shared" si="1"/>
        <v>43595</v>
      </c>
      <c r="H10" s="45">
        <f t="shared" si="1"/>
        <v>43596</v>
      </c>
      <c r="I10" s="45">
        <f t="shared" si="1"/>
        <v>43597</v>
      </c>
    </row>
    <row r="11" spans="2:9" s="41" customFormat="1" ht="12.5" customHeight="1" thickBot="1" x14ac:dyDescent="0.3">
      <c r="B11" s="42"/>
      <c r="C11" s="39" t="str">
        <f>IFERROR(VLOOKUP(C10,JF_P[],2,0),"")</f>
        <v/>
      </c>
      <c r="D11" s="40" t="str">
        <f>IFERROR(VLOOKUP(D10,JF_P[],2,0),"")</f>
        <v/>
      </c>
      <c r="E11" s="40" t="str">
        <f>IFERROR(VLOOKUP(E10,JF_P[],2,0),"")</f>
        <v>Victoire de 1945</v>
      </c>
      <c r="F11" s="40" t="str">
        <f>IFERROR(VLOOKUP(F10,JF_P[],2,0),"")</f>
        <v/>
      </c>
      <c r="G11" s="40" t="str">
        <f>IFERROR(VLOOKUP(G10,JF_P[],2,0),"")</f>
        <v/>
      </c>
      <c r="H11" s="40" t="str">
        <f>IFERROR(VLOOKUP(H10,JF_P[],2,0),"")</f>
        <v/>
      </c>
      <c r="I11" s="40" t="str">
        <f>IFERROR(VLOOKUP(I10,JF_P[],2,0),"")</f>
        <v/>
      </c>
    </row>
    <row r="12" spans="2:9" s="25" customFormat="1" ht="25.5" thickBot="1" x14ac:dyDescent="0.3">
      <c r="B12" s="43"/>
      <c r="C12" s="48" t="str">
        <f>IFERROR(VLOOKUP(C10,Tres[[DATE]:[ACTIVITÉ]],2,0),"")</f>
        <v/>
      </c>
      <c r="D12" s="48" t="str">
        <f>IFERROR(VLOOKUP(D10,Tres[[DATE]:[ACTIVITÉ]],2,0),"")</f>
        <v/>
      </c>
      <c r="E12" s="48" t="str">
        <f>IFERROR(VLOOKUP(E10,Tres[[DATE]:[ACTIVITÉ]],2,0),"")</f>
        <v/>
      </c>
      <c r="F12" s="48" t="str">
        <f>IFERROR(VLOOKUP(F10,Tres[[DATE]:[ACTIVITÉ]],2,0),"")</f>
        <v/>
      </c>
      <c r="G12" s="48" t="str">
        <f>IFERROR(VLOOKUP(G10,Tres[[DATE]:[ACTIVITÉ]],2,0),"")</f>
        <v/>
      </c>
      <c r="H12" s="48" t="str">
        <f>IFERROR(VLOOKUP(H10,Tres[[DATE]:[ACTIVITÉ]],2,0),"")</f>
        <v/>
      </c>
      <c r="I12" s="48" t="str">
        <f>IFERROR(VLOOKUP(I10,Tres[[DATE]:[ACTIVITÉ]],2,0),"")</f>
        <v/>
      </c>
    </row>
    <row r="13" spans="2:9" s="25" customFormat="1" ht="20.5" thickBot="1" x14ac:dyDescent="0.3">
      <c r="B13" s="43"/>
      <c r="C13" s="49" t="str">
        <f>IFERROR(VLOOKUP(C10,Tres[[DATE]:[ACTIVITÉ]],3,0),"")</f>
        <v/>
      </c>
      <c r="D13" s="49" t="str">
        <f>IFERROR(VLOOKUP(D10,Tres[[DATE]:[ACTIVITÉ]],3,0),"")</f>
        <v/>
      </c>
      <c r="E13" s="49" t="str">
        <f>IFERROR(VLOOKUP(E10,Tres[[DATE]:[ACTIVITÉ]],3,0),"")</f>
        <v/>
      </c>
      <c r="F13" s="49" t="str">
        <f>IFERROR(VLOOKUP(F10,Tres[[DATE]:[ACTIVITÉ]],3,0),"")</f>
        <v/>
      </c>
      <c r="G13" s="49" t="str">
        <f>IFERROR(VLOOKUP(G10,Tres[[DATE]:[ACTIVITÉ]],3,0),"")</f>
        <v/>
      </c>
      <c r="H13" s="49" t="str">
        <f>IFERROR(VLOOKUP(H10,Tres[[DATE]:[ACTIVITÉ]],3,0),"")</f>
        <v/>
      </c>
      <c r="I13" s="49" t="str">
        <f>IFERROR(VLOOKUP(I10,Tres[[DATE]:[ACTIVITÉ]],3,0),"")</f>
        <v/>
      </c>
    </row>
    <row r="14" spans="2:9" ht="28" thickTop="1" x14ac:dyDescent="0.25">
      <c r="B14" s="33" t="str">
        <f>"s"&amp;_xlfn.ISOWEEKNUM(C14)</f>
        <v>s20</v>
      </c>
      <c r="C14" s="46">
        <f>C10+7</f>
        <v>43598</v>
      </c>
      <c r="D14" s="47">
        <f>C14+1</f>
        <v>43599</v>
      </c>
      <c r="E14" s="47">
        <f t="shared" ref="E14:I14" si="2">D14+1</f>
        <v>43600</v>
      </c>
      <c r="F14" s="47">
        <f t="shared" si="2"/>
        <v>43601</v>
      </c>
      <c r="G14" s="47">
        <f t="shared" si="2"/>
        <v>43602</v>
      </c>
      <c r="H14" s="47">
        <f t="shared" si="2"/>
        <v>43603</v>
      </c>
      <c r="I14" s="47">
        <f t="shared" si="2"/>
        <v>43604</v>
      </c>
    </row>
    <row r="15" spans="2:9" s="38" customFormat="1" ht="12.5" customHeight="1" thickBot="1" x14ac:dyDescent="0.3">
      <c r="B15" s="42"/>
      <c r="C15" s="36" t="str">
        <f>IFERROR(VLOOKUP(C14,JF_P[],2,0),"")</f>
        <v/>
      </c>
      <c r="D15" s="37" t="str">
        <f>IFERROR(VLOOKUP(D14,JF_P[],2,0),"")</f>
        <v/>
      </c>
      <c r="E15" s="37" t="str">
        <f>IFERROR(VLOOKUP(E14,JF_P[],2,0),"")</f>
        <v/>
      </c>
      <c r="F15" s="37" t="str">
        <f>IFERROR(VLOOKUP(F14,JF_P[],2,0),"")</f>
        <v/>
      </c>
      <c r="G15" s="37" t="str">
        <f>IFERROR(VLOOKUP(G14,JF_P[],2,0),"")</f>
        <v/>
      </c>
      <c r="H15" s="37" t="str">
        <f>IFERROR(VLOOKUP(H14,JF_P[],2,0),"")</f>
        <v/>
      </c>
      <c r="I15" s="37" t="str">
        <f>IFERROR(VLOOKUP(I14,JF_P[],2,0),"")</f>
        <v/>
      </c>
    </row>
    <row r="16" spans="2:9" s="25" customFormat="1" ht="25.5" thickBot="1" x14ac:dyDescent="0.3">
      <c r="B16" s="43"/>
      <c r="C16" s="50" t="str">
        <f>IFERROR(VLOOKUP(C14,Tres[[DATE]:[ACTIVITÉ]],2,0),"")</f>
        <v/>
      </c>
      <c r="D16" s="50" t="str">
        <f>IFERROR(VLOOKUP(D14,Tres[[DATE]:[ACTIVITÉ]],2,0),"")</f>
        <v/>
      </c>
      <c r="E16" s="50" t="str">
        <f>IFERROR(VLOOKUP(E14,Tres[[DATE]:[ACTIVITÉ]],2,0),"")</f>
        <v/>
      </c>
      <c r="F16" s="50" t="str">
        <f>IFERROR(VLOOKUP(F14,Tres[[DATE]:[ACTIVITÉ]],2,0),"")</f>
        <v/>
      </c>
      <c r="G16" s="50" t="str">
        <f>IFERROR(VLOOKUP(G14,Tres[[DATE]:[ACTIVITÉ]],2,0),"")</f>
        <v/>
      </c>
      <c r="H16" s="50" t="str">
        <f>IFERROR(VLOOKUP(H14,Tres[[DATE]:[ACTIVITÉ]],2,0),"")</f>
        <v/>
      </c>
      <c r="I16" s="50" t="str">
        <f>IFERROR(VLOOKUP(I14,Tres[[DATE]:[ACTIVITÉ]],2,0),"")</f>
        <v/>
      </c>
    </row>
    <row r="17" spans="2:9" s="25" customFormat="1" ht="20.5" thickBot="1" x14ac:dyDescent="0.3">
      <c r="B17" s="43"/>
      <c r="C17" s="51" t="str">
        <f>IFERROR(VLOOKUP(C14,Tres[[DATE]:[ACTIVITÉ]],3,0),"")</f>
        <v/>
      </c>
      <c r="D17" s="51" t="str">
        <f>IFERROR(VLOOKUP(D14,Tres[[DATE]:[ACTIVITÉ]],3,0),"")</f>
        <v/>
      </c>
      <c r="E17" s="51" t="str">
        <f>IFERROR(VLOOKUP(E14,Tres[[DATE]:[ACTIVITÉ]],3,0),"")</f>
        <v/>
      </c>
      <c r="F17" s="51" t="str">
        <f>IFERROR(VLOOKUP(F14,Tres[[DATE]:[ACTIVITÉ]],3,0),"")</f>
        <v/>
      </c>
      <c r="G17" s="51" t="str">
        <f>IFERROR(VLOOKUP(G14,Tres[[DATE]:[ACTIVITÉ]],3,0),"")</f>
        <v/>
      </c>
      <c r="H17" s="51" t="str">
        <f>IFERROR(VLOOKUP(H14,Tres[[DATE]:[ACTIVITÉ]],3,0),"")</f>
        <v/>
      </c>
      <c r="I17" s="51" t="str">
        <f>IFERROR(VLOOKUP(I14,Tres[[DATE]:[ACTIVITÉ]],3,0),"")</f>
        <v/>
      </c>
    </row>
    <row r="18" spans="2:9" ht="28" thickTop="1" x14ac:dyDescent="0.25">
      <c r="B18" s="33" t="str">
        <f>"s"&amp;_xlfn.ISOWEEKNUM(C18)</f>
        <v>s21</v>
      </c>
      <c r="C18" s="44">
        <f>C14+7</f>
        <v>43605</v>
      </c>
      <c r="D18" s="45">
        <f>C18+1</f>
        <v>43606</v>
      </c>
      <c r="E18" s="45">
        <f t="shared" ref="E18:I18" si="3">D18+1</f>
        <v>43607</v>
      </c>
      <c r="F18" s="45">
        <f t="shared" si="3"/>
        <v>43608</v>
      </c>
      <c r="G18" s="45">
        <f t="shared" si="3"/>
        <v>43609</v>
      </c>
      <c r="H18" s="45">
        <f t="shared" si="3"/>
        <v>43610</v>
      </c>
      <c r="I18" s="45">
        <f t="shared" si="3"/>
        <v>43611</v>
      </c>
    </row>
    <row r="19" spans="2:9" s="41" customFormat="1" ht="12.5" customHeight="1" thickBot="1" x14ac:dyDescent="0.3">
      <c r="B19" s="42"/>
      <c r="C19" s="39" t="str">
        <f>IFERROR(VLOOKUP(C18,JF_P[],2,0),"")</f>
        <v/>
      </c>
      <c r="D19" s="40" t="str">
        <f>IFERROR(VLOOKUP(D18,JF_P[],2,0),"")</f>
        <v/>
      </c>
      <c r="E19" s="40" t="str">
        <f>IFERROR(VLOOKUP(E18,JF_P[],2,0),"")</f>
        <v/>
      </c>
      <c r="F19" s="40" t="str">
        <f>IFERROR(VLOOKUP(F18,JF_P[],2,0),"")</f>
        <v/>
      </c>
      <c r="G19" s="40" t="str">
        <f>IFERROR(VLOOKUP(G18,JF_P[],2,0),"")</f>
        <v/>
      </c>
      <c r="H19" s="40" t="str">
        <f>IFERROR(VLOOKUP(H18,JF_P[],2,0),"")</f>
        <v/>
      </c>
      <c r="I19" s="40" t="str">
        <f>IFERROR(VLOOKUP(I18,JF_P[],2,0),"")</f>
        <v/>
      </c>
    </row>
    <row r="20" spans="2:9" s="25" customFormat="1" ht="25.5" thickBot="1" x14ac:dyDescent="0.3">
      <c r="B20" s="42"/>
      <c r="C20" s="48" t="str">
        <f>IFERROR(VLOOKUP(C18,Tres[[DATE]:[ACTIVITÉ]],2,0),"")</f>
        <v/>
      </c>
      <c r="D20" s="48" t="str">
        <f>IFERROR(VLOOKUP(D18,Tres[[DATE]:[ACTIVITÉ]],2,0),"")</f>
        <v/>
      </c>
      <c r="E20" s="48" t="str">
        <f>IFERROR(VLOOKUP(E18,Tres[[DATE]:[ACTIVITÉ]],2,0),"")</f>
        <v/>
      </c>
      <c r="F20" s="48" t="str">
        <f>IFERROR(VLOOKUP(F18,Tres[[DATE]:[ACTIVITÉ]],2,0),"")</f>
        <v/>
      </c>
      <c r="G20" s="48" t="str">
        <f>IFERROR(VLOOKUP(G18,Tres[[DATE]:[ACTIVITÉ]],2,0),"")</f>
        <v/>
      </c>
      <c r="H20" s="48" t="str">
        <f>IFERROR(VLOOKUP(H18,Tres[[DATE]:[ACTIVITÉ]],2,0),"")</f>
        <v/>
      </c>
      <c r="I20" s="48" t="str">
        <f>IFERROR(VLOOKUP(I18,Tres[[DATE]:[ACTIVITÉ]],2,0),"")</f>
        <v/>
      </c>
    </row>
    <row r="21" spans="2:9" s="25" customFormat="1" ht="20.5" thickBot="1" x14ac:dyDescent="0.3">
      <c r="B21" s="42"/>
      <c r="C21" s="49" t="str">
        <f>IFERROR(VLOOKUP(C18,Tres[[DATE]:[ACTIVITÉ]],3,0),"")</f>
        <v/>
      </c>
      <c r="D21" s="49" t="str">
        <f>IFERROR(VLOOKUP(D18,Tres[[DATE]:[ACTIVITÉ]],3,0),"")</f>
        <v/>
      </c>
      <c r="E21" s="49" t="str">
        <f>IFERROR(VLOOKUP(E18,Tres[[DATE]:[ACTIVITÉ]],3,0),"")</f>
        <v/>
      </c>
      <c r="F21" s="49" t="str">
        <f>IFERROR(VLOOKUP(F18,Tres[[DATE]:[ACTIVITÉ]],3,0),"")</f>
        <v/>
      </c>
      <c r="G21" s="49" t="str">
        <f>IFERROR(VLOOKUP(G18,Tres[[DATE]:[ACTIVITÉ]],3,0),"")</f>
        <v/>
      </c>
      <c r="H21" s="49" t="str">
        <f>IFERROR(VLOOKUP(H18,Tres[[DATE]:[ACTIVITÉ]],3,0),"")</f>
        <v/>
      </c>
      <c r="I21" s="49" t="str">
        <f>IFERROR(VLOOKUP(I18,Tres[[DATE]:[ACTIVITÉ]],3,0),"")</f>
        <v/>
      </c>
    </row>
    <row r="22" spans="2:9" ht="28" thickTop="1" x14ac:dyDescent="0.25">
      <c r="B22" s="33" t="str">
        <f>"s"&amp;_xlfn.ISOWEEKNUM(C22)</f>
        <v>s22</v>
      </c>
      <c r="C22" s="28">
        <f>C18+7</f>
        <v>43612</v>
      </c>
      <c r="D22" s="12">
        <f>C22+1</f>
        <v>43613</v>
      </c>
      <c r="E22" s="12">
        <f t="shared" ref="E22:I22" si="4">D22+1</f>
        <v>43614</v>
      </c>
      <c r="F22" s="12">
        <f t="shared" si="4"/>
        <v>43615</v>
      </c>
      <c r="G22" s="12">
        <f t="shared" si="4"/>
        <v>43616</v>
      </c>
      <c r="H22" s="12">
        <f t="shared" si="4"/>
        <v>43617</v>
      </c>
      <c r="I22" s="12">
        <f t="shared" si="4"/>
        <v>43618</v>
      </c>
    </row>
    <row r="23" spans="2:9" s="38" customFormat="1" ht="12.5" customHeight="1" thickBot="1" x14ac:dyDescent="0.3">
      <c r="B23" s="42"/>
      <c r="C23" s="36" t="str">
        <f>IFERROR(VLOOKUP(C22,JF_P[],2,0),"")</f>
        <v/>
      </c>
      <c r="D23" s="37" t="str">
        <f>IFERROR(VLOOKUP(D22,JF_P[],2,0),"")</f>
        <v/>
      </c>
      <c r="E23" s="37" t="str">
        <f>IFERROR(VLOOKUP(E22,JF_P[],2,0),"")</f>
        <v/>
      </c>
      <c r="F23" s="37" t="str">
        <f>IFERROR(VLOOKUP(F22,JF_P[],2,0),"")</f>
        <v>Ascension</v>
      </c>
      <c r="G23" s="37" t="str">
        <f>IFERROR(VLOOKUP(G22,JF_P[],2,0),"")</f>
        <v>Pont</v>
      </c>
      <c r="H23" s="37" t="str">
        <f>IFERROR(VLOOKUP(H22,JF_P[],2,0),"")</f>
        <v/>
      </c>
      <c r="I23" s="37" t="str">
        <f>IFERROR(VLOOKUP(I22,JF_P[],2,0),"")</f>
        <v/>
      </c>
    </row>
    <row r="24" spans="2:9" s="25" customFormat="1" ht="25.5" thickBot="1" x14ac:dyDescent="0.3">
      <c r="B24" s="42"/>
      <c r="C24" s="50" t="str">
        <f>IFERROR(VLOOKUP(C22,Tres[[DATE]:[ACTIVITÉ]],2,0),"")</f>
        <v/>
      </c>
      <c r="D24" s="50" t="str">
        <f>IFERROR(VLOOKUP(D22,Tres[[DATE]:[ACTIVITÉ]],2,0),"")</f>
        <v/>
      </c>
      <c r="E24" s="50" t="str">
        <f>IFERROR(VLOOKUP(E22,Tres[[DATE]:[ACTIVITÉ]],2,0),"")</f>
        <v/>
      </c>
      <c r="F24" s="50" t="str">
        <f>IFERROR(VLOOKUP(F22,Tres[[DATE]:[ACTIVITÉ]],2,0),"")</f>
        <v/>
      </c>
      <c r="G24" s="50" t="str">
        <f>IFERROR(VLOOKUP(G22,Tres[[DATE]:[ACTIVITÉ]],2,0),"")</f>
        <v/>
      </c>
      <c r="H24" s="50" t="str">
        <f>IFERROR(VLOOKUP(H22,Tres[[DATE]:[ACTIVITÉ]],2,0),"")</f>
        <v/>
      </c>
      <c r="I24" s="50" t="str">
        <f>IFERROR(VLOOKUP(I22,Tres[[DATE]:[ACTIVITÉ]],2,0),"")</f>
        <v/>
      </c>
    </row>
    <row r="25" spans="2:9" s="25" customFormat="1" ht="20.5" thickBot="1" x14ac:dyDescent="0.3">
      <c r="B25" s="42"/>
      <c r="C25" s="51" t="str">
        <f>IFERROR(VLOOKUP(C22,Tres[[DATE]:[ACTIVITÉ]],3,0),"")</f>
        <v/>
      </c>
      <c r="D25" s="51" t="str">
        <f>IFERROR(VLOOKUP(D22,Tres[[DATE]:[ACTIVITÉ]],3,0),"")</f>
        <v/>
      </c>
      <c r="E25" s="51" t="str">
        <f>IFERROR(VLOOKUP(E22,Tres[[DATE]:[ACTIVITÉ]],3,0),"")</f>
        <v/>
      </c>
      <c r="F25" s="51" t="str">
        <f>IFERROR(VLOOKUP(F22,Tres[[DATE]:[ACTIVITÉ]],3,0),"")</f>
        <v/>
      </c>
      <c r="G25" s="51" t="str">
        <f>IFERROR(VLOOKUP(G22,Tres[[DATE]:[ACTIVITÉ]],3,0),"")</f>
        <v/>
      </c>
      <c r="H25" s="51" t="str">
        <f>IFERROR(VLOOKUP(H22,Tres[[DATE]:[ACTIVITÉ]],3,0),"")</f>
        <v/>
      </c>
      <c r="I25" s="51" t="str">
        <f>IFERROR(VLOOKUP(I22,Tres[[DATE]:[ACTIVITÉ]],3,0),"")</f>
        <v/>
      </c>
    </row>
    <row r="26" spans="2:9" ht="28" thickTop="1" x14ac:dyDescent="0.25">
      <c r="B26" s="33" t="str">
        <f>"s"&amp;_xlfn.ISOWEEKNUM(C26)</f>
        <v>s23</v>
      </c>
      <c r="C26" s="29">
        <f>C22+7</f>
        <v>43619</v>
      </c>
      <c r="D26" s="13">
        <f>C26+1</f>
        <v>43620</v>
      </c>
      <c r="E26" s="13">
        <f t="shared" ref="E26:I26" si="5">D26+1</f>
        <v>43621</v>
      </c>
      <c r="F26" s="13">
        <f t="shared" si="5"/>
        <v>43622</v>
      </c>
      <c r="G26" s="13">
        <f t="shared" si="5"/>
        <v>43623</v>
      </c>
      <c r="H26" s="13">
        <f t="shared" si="5"/>
        <v>43624</v>
      </c>
      <c r="I26" s="13">
        <f t="shared" si="5"/>
        <v>43625</v>
      </c>
    </row>
    <row r="27" spans="2:9" s="41" customFormat="1" ht="12.5" customHeight="1" thickBot="1" x14ac:dyDescent="0.3">
      <c r="B27" s="42"/>
      <c r="C27" s="39" t="str">
        <f>IFERROR(VLOOKUP(C26,JF_P[],2,0),"")</f>
        <v/>
      </c>
      <c r="D27" s="40" t="str">
        <f>IFERROR(VLOOKUP(D26,JF_P[],2,0),"")</f>
        <v/>
      </c>
      <c r="E27" s="40" t="str">
        <f>IFERROR(VLOOKUP(E26,JF_P[],2,0),"")</f>
        <v/>
      </c>
      <c r="F27" s="40" t="str">
        <f>IFERROR(VLOOKUP(F26,JF_P[],2,0),"")</f>
        <v/>
      </c>
      <c r="G27" s="40" t="str">
        <f>IFERROR(VLOOKUP(G26,JF_P[],2,0),"")</f>
        <v/>
      </c>
      <c r="H27" s="40" t="str">
        <f>IFERROR(VLOOKUP(H26,JF_P[],2,0),"")</f>
        <v/>
      </c>
      <c r="I27" s="40" t="str">
        <f>IFERROR(VLOOKUP(I26,JF_P[],2,0),"")</f>
        <v/>
      </c>
    </row>
    <row r="28" spans="2:9" s="25" customFormat="1" ht="25.5" thickBot="1" x14ac:dyDescent="0.3">
      <c r="B28" s="42"/>
      <c r="C28" s="48" t="str">
        <f>IFERROR(VLOOKUP(C26,Tres[[DATE]:[ACTIVITÉ]],2,0),"")</f>
        <v/>
      </c>
      <c r="D28" s="48" t="str">
        <f>IFERROR(VLOOKUP(D26,Tres[[DATE]:[ACTIVITÉ]],2,0),"")</f>
        <v/>
      </c>
      <c r="E28" s="48" t="str">
        <f>IFERROR(VLOOKUP(E26,Tres[[DATE]:[ACTIVITÉ]],2,0),"")</f>
        <v/>
      </c>
      <c r="F28" s="48" t="str">
        <f>IFERROR(VLOOKUP(F26,Tres[[DATE]:[ACTIVITÉ]],2,0),"")</f>
        <v/>
      </c>
      <c r="G28" s="48" t="str">
        <f>IFERROR(VLOOKUP(G26,Tres[[DATE]:[ACTIVITÉ]],2,0),"")</f>
        <v/>
      </c>
      <c r="H28" s="48" t="str">
        <f>IFERROR(VLOOKUP(H26,Tres[[DATE]:[ACTIVITÉ]],2,0),"")</f>
        <v/>
      </c>
      <c r="I28" s="48" t="str">
        <f>IFERROR(VLOOKUP(I26,Tres[[DATE]:[ACTIVITÉ]],2,0),"")</f>
        <v/>
      </c>
    </row>
    <row r="29" spans="2:9" s="25" customFormat="1" ht="20.5" thickBot="1" x14ac:dyDescent="0.3">
      <c r="B29" s="42"/>
      <c r="C29" s="49" t="str">
        <f>IFERROR(VLOOKUP(C26,Tres[[DATE]:[ACTIVITÉ]],3,0),"")</f>
        <v/>
      </c>
      <c r="D29" s="49" t="str">
        <f>IFERROR(VLOOKUP(D26,Tres[[DATE]:[ACTIVITÉ]],3,0),"")</f>
        <v/>
      </c>
      <c r="E29" s="49" t="str">
        <f>IFERROR(VLOOKUP(E26,Tres[[DATE]:[ACTIVITÉ]],3,0),"")</f>
        <v/>
      </c>
      <c r="F29" s="49" t="str">
        <f>IFERROR(VLOOKUP(F26,Tres[[DATE]:[ACTIVITÉ]],3,0),"")</f>
        <v/>
      </c>
      <c r="G29" s="49" t="str">
        <f>IFERROR(VLOOKUP(G26,Tres[[DATE]:[ACTIVITÉ]],3,0),"")</f>
        <v/>
      </c>
      <c r="H29" s="49" t="str">
        <f>IFERROR(VLOOKUP(H26,Tres[[DATE]:[ACTIVITÉ]],3,0),"")</f>
        <v/>
      </c>
      <c r="I29" s="49" t="str">
        <f>IFERROR(VLOOKUP(I26,Tres[[DATE]:[ACTIVITÉ]],3,0),"")</f>
        <v/>
      </c>
    </row>
  </sheetData>
  <sheetProtection sheet="1" objects="1" scenarios="1"/>
  <mergeCells count="1">
    <mergeCell ref="C4:I4"/>
  </mergeCells>
  <conditionalFormatting sqref="C6:I6 C10:I10 C14:I14 C18:I18 C22:I22 C26:I26">
    <cfRule type="expression" dxfId="1" priority="1">
      <formula>MONTH(C6)&lt;&gt;$E$2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15"/>
  <sheetViews>
    <sheetView showGridLines="0" showZeros="0" zoomScale="80" zoomScaleNormal="80" workbookViewId="0"/>
  </sheetViews>
  <sheetFormatPr baseColWidth="10" defaultColWidth="9.1796875" defaultRowHeight="12.5" x14ac:dyDescent="0.25"/>
  <cols>
    <col min="1" max="1" width="2.26953125" customWidth="1"/>
    <col min="2" max="8" width="25.6328125" customWidth="1"/>
    <col min="9" max="9" width="1.7265625" customWidth="1"/>
    <col min="10" max="10" width="11.453125" customWidth="1"/>
  </cols>
  <sheetData>
    <row r="1" spans="2:8" ht="13" thickBot="1" x14ac:dyDescent="0.3"/>
    <row r="2" spans="2:8" s="11" customFormat="1" ht="23.5" thickTop="1" thickBot="1" x14ac:dyDescent="0.3">
      <c r="B2" s="34">
        <f>'Vue Mensuelle'!C2</f>
        <v>2019</v>
      </c>
      <c r="C2" s="22">
        <v>18</v>
      </c>
      <c r="D2"/>
    </row>
    <row r="3" spans="2:8" ht="13" thickTop="1" x14ac:dyDescent="0.25"/>
    <row r="5" spans="2:8" ht="37.5" thickBot="1" x14ac:dyDescent="0.3">
      <c r="B5" s="65" t="s">
        <v>8</v>
      </c>
      <c r="C5" s="65"/>
      <c r="D5" s="65"/>
      <c r="E5" s="65"/>
      <c r="F5" s="65"/>
      <c r="G5" s="65"/>
      <c r="H5" s="65"/>
    </row>
    <row r="6" spans="2:8" ht="14.5" thickTop="1" x14ac:dyDescent="0.25">
      <c r="B6" s="5" t="s">
        <v>2</v>
      </c>
      <c r="C6" s="5" t="s">
        <v>3</v>
      </c>
      <c r="D6" s="5" t="s">
        <v>4</v>
      </c>
      <c r="E6" s="5" t="s">
        <v>5</v>
      </c>
      <c r="F6" s="5" t="s">
        <v>6</v>
      </c>
      <c r="G6" s="6" t="s">
        <v>7</v>
      </c>
      <c r="H6" s="4" t="s">
        <v>1</v>
      </c>
    </row>
    <row r="7" spans="2:8" ht="27" x14ac:dyDescent="0.25">
      <c r="B7" s="14">
        <f>B10-7</f>
        <v>43577</v>
      </c>
      <c r="C7" s="14">
        <f>B7+1</f>
        <v>43578</v>
      </c>
      <c r="D7" s="14">
        <f t="shared" ref="D7:H7" si="0">C7+1</f>
        <v>43579</v>
      </c>
      <c r="E7" s="14">
        <f t="shared" si="0"/>
        <v>43580</v>
      </c>
      <c r="F7" s="14">
        <f t="shared" si="0"/>
        <v>43581</v>
      </c>
      <c r="G7" s="14">
        <f t="shared" si="0"/>
        <v>43582</v>
      </c>
      <c r="H7" s="14">
        <f t="shared" si="0"/>
        <v>43583</v>
      </c>
    </row>
    <row r="8" spans="2:8" x14ac:dyDescent="0.25">
      <c r="B8" s="8"/>
      <c r="C8" s="8"/>
      <c r="D8" s="8"/>
      <c r="E8" s="8"/>
      <c r="F8" s="8"/>
      <c r="G8" s="8"/>
      <c r="H8" s="8"/>
    </row>
    <row r="9" spans="2:8" s="62" customFormat="1" ht="14" x14ac:dyDescent="0.25">
      <c r="B9" s="60">
        <f>B10</f>
        <v>43584</v>
      </c>
      <c r="C9" s="61"/>
      <c r="D9" s="61"/>
      <c r="E9" s="61"/>
      <c r="F9" s="61"/>
      <c r="G9" s="61"/>
      <c r="H9" s="60">
        <f>H10</f>
        <v>43590</v>
      </c>
    </row>
    <row r="10" spans="2:8" ht="27" x14ac:dyDescent="0.25">
      <c r="B10" s="12">
        <f>(C2-1)*7+IF(WEEKDAY(DATE(B2,1,1),2)&gt;4,7,0)+DATE(B2,1,1)-WEEKDAY(DATE(B2,1,1),2)+1</f>
        <v>43584</v>
      </c>
      <c r="C10" s="12">
        <f>B10+1</f>
        <v>43585</v>
      </c>
      <c r="D10" s="12">
        <f t="shared" ref="D10:H10" si="1">C10+1</f>
        <v>43586</v>
      </c>
      <c r="E10" s="12">
        <f t="shared" si="1"/>
        <v>43587</v>
      </c>
      <c r="F10" s="12">
        <f t="shared" si="1"/>
        <v>43588</v>
      </c>
      <c r="G10" s="12">
        <f t="shared" si="1"/>
        <v>43589</v>
      </c>
      <c r="H10" s="12">
        <f t="shared" si="1"/>
        <v>43590</v>
      </c>
    </row>
    <row r="11" spans="2:8" s="24" customFormat="1" ht="13" thickBot="1" x14ac:dyDescent="0.3">
      <c r="B11" s="26" t="str">
        <f>IFERROR(VLOOKUP(B10,JF_P[],2,0),"")</f>
        <v/>
      </c>
      <c r="C11" s="26" t="str">
        <f>IFERROR(VLOOKUP(C10,JF_P[],2,0),"")</f>
        <v/>
      </c>
      <c r="D11" s="26" t="str">
        <f>IFERROR(VLOOKUP(D10,JF_P[],2,0),"")</f>
        <v>Fête du travail</v>
      </c>
      <c r="E11" s="26" t="str">
        <f>IFERROR(VLOOKUP(E10,JF_P[],2,0),"")</f>
        <v/>
      </c>
      <c r="F11" s="26" t="str">
        <f>IFERROR(VLOOKUP(F10,JF_P[],2,0),"")</f>
        <v/>
      </c>
      <c r="G11" s="26" t="str">
        <f>IFERROR(VLOOKUP(G10,JF_P[],2,0),"")</f>
        <v/>
      </c>
      <c r="H11" s="26" t="str">
        <f>IFERROR(VLOOKUP(H10,JF_P[],2,0),"")</f>
        <v/>
      </c>
    </row>
    <row r="12" spans="2:8" s="25" customFormat="1" ht="25.5" thickBot="1" x14ac:dyDescent="0.3">
      <c r="B12" s="50" t="str">
        <f>IFERROR(VLOOKUP(B10,Tres[[DATE]:[ACTIVITÉ]],2,0),"")</f>
        <v/>
      </c>
      <c r="C12" s="50" t="str">
        <f>IFERROR(VLOOKUP(C10,Tres[[DATE]:[ACTIVITÉ]],2,0),"")</f>
        <v/>
      </c>
      <c r="D12" s="50" t="str">
        <f>IFERROR(VLOOKUP(D10,Tres[[DATE]:[ACTIVITÉ]],2,0),"")</f>
        <v/>
      </c>
      <c r="E12" s="50" t="str">
        <f>IFERROR(VLOOKUP(E10,Tres[[DATE]:[ACTIVITÉ]],2,0),"")</f>
        <v>SALLE 1</v>
      </c>
      <c r="F12" s="50" t="str">
        <f>IFERROR(VLOOKUP(F10,Tres[[DATE]:[ACTIVITÉ]],2,0),"")</f>
        <v>SALLE 2</v>
      </c>
      <c r="G12" s="50" t="str">
        <f>IFERROR(VLOOKUP(G10,Tres[[DATE]:[ACTIVITÉ]],2,0),"")</f>
        <v>SALLE 3</v>
      </c>
      <c r="H12" s="50" t="str">
        <f>IFERROR(VLOOKUP(H10,Tres[[DATE]:[ACTIVITÉ]],2,0),"")</f>
        <v/>
      </c>
    </row>
    <row r="13" spans="2:8" s="25" customFormat="1" ht="20.5" thickBot="1" x14ac:dyDescent="0.3">
      <c r="B13" s="51" t="str">
        <f>IFERROR(VLOOKUP(B10,Tres[[DATE]:[ACTIVITÉ]],3,0),"")</f>
        <v/>
      </c>
      <c r="C13" s="51" t="str">
        <f>IFERROR(VLOOKUP(C10,Tres[[DATE]:[ACTIVITÉ]],3,0),"")</f>
        <v/>
      </c>
      <c r="D13" s="51" t="str">
        <f>IFERROR(VLOOKUP(D10,Tres[[DATE]:[ACTIVITÉ]],3,0),"")</f>
        <v/>
      </c>
      <c r="E13" s="51" t="str">
        <f>IFERROR(VLOOKUP(E10,Tres[[DATE]:[ACTIVITÉ]],3,0),"")</f>
        <v>MUSCU</v>
      </c>
      <c r="F13" s="51" t="str">
        <f>IFERROR(VLOOKUP(F10,Tres[[DATE]:[ACTIVITÉ]],3,0),"")</f>
        <v>CORDE</v>
      </c>
      <c r="G13" s="51" t="str">
        <f>IFERROR(VLOOKUP(G10,Tres[[DATE]:[ACTIVITÉ]],3,0),"")</f>
        <v>test</v>
      </c>
      <c r="H13" s="51" t="str">
        <f>IFERROR(VLOOKUP(H10,Tres[[DATE]:[ACTIVITÉ]],3,0),"")</f>
        <v/>
      </c>
    </row>
    <row r="14" spans="2:8" ht="27" x14ac:dyDescent="0.25">
      <c r="B14" s="14">
        <f>B10+7</f>
        <v>43591</v>
      </c>
      <c r="C14" s="14">
        <f>B14+1</f>
        <v>43592</v>
      </c>
      <c r="D14" s="14">
        <f t="shared" ref="D14:H14" si="2">C14+1</f>
        <v>43593</v>
      </c>
      <c r="E14" s="14">
        <f t="shared" si="2"/>
        <v>43594</v>
      </c>
      <c r="F14" s="14">
        <f t="shared" si="2"/>
        <v>43595</v>
      </c>
      <c r="G14" s="14">
        <f t="shared" si="2"/>
        <v>43596</v>
      </c>
      <c r="H14" s="14">
        <f t="shared" si="2"/>
        <v>43597</v>
      </c>
    </row>
    <row r="15" spans="2:8" x14ac:dyDescent="0.25">
      <c r="B15" s="7"/>
      <c r="C15" s="7"/>
      <c r="D15" s="7"/>
      <c r="E15" s="7"/>
      <c r="F15" s="7"/>
      <c r="G15" s="7"/>
      <c r="H15" s="7"/>
    </row>
  </sheetData>
  <sheetProtection sheet="1" objects="1" scenarios="1"/>
  <mergeCells count="1">
    <mergeCell ref="B5:H5"/>
  </mergeCells>
  <conditionalFormatting sqref="B9:H10">
    <cfRule type="expression" dxfId="0" priority="1">
      <formula>YEAR(B9)&lt;&gt;$B$2</formula>
    </cfRule>
  </conditionalFormatting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C33"/>
  <sheetViews>
    <sheetView showZeros="0" topLeftCell="A18" workbookViewId="0">
      <selection activeCell="E30" sqref="E30"/>
    </sheetView>
  </sheetViews>
  <sheetFormatPr baseColWidth="10" defaultColWidth="18.6328125" defaultRowHeight="12.5" x14ac:dyDescent="0.25"/>
  <sheetData>
    <row r="1" spans="1:3" x14ac:dyDescent="0.25">
      <c r="A1" s="17">
        <f>'Vue Mensuelle'!C2</f>
        <v>2019</v>
      </c>
      <c r="B1" s="18" t="s">
        <v>22</v>
      </c>
      <c r="C1" s="18" t="s">
        <v>23</v>
      </c>
    </row>
    <row r="2" spans="1:3" x14ac:dyDescent="0.25">
      <c r="A2" s="19"/>
      <c r="B2" s="20">
        <f>IF(WEEKDAY(B3,2)=2,B3-1,0)</f>
        <v>43465</v>
      </c>
      <c r="C2" s="19" t="s">
        <v>9</v>
      </c>
    </row>
    <row r="3" spans="1:3" x14ac:dyDescent="0.25">
      <c r="A3" s="19"/>
      <c r="B3" s="35">
        <f>DATE(A1,1,1)</f>
        <v>43466</v>
      </c>
      <c r="C3" s="19" t="s">
        <v>10</v>
      </c>
    </row>
    <row r="4" spans="1:3" x14ac:dyDescent="0.25">
      <c r="A4" s="19"/>
      <c r="B4" s="20">
        <f>IF(WEEKDAY(B3,2)=4,B3+1,0)</f>
        <v>0</v>
      </c>
      <c r="C4" s="19" t="s">
        <v>9</v>
      </c>
    </row>
    <row r="5" spans="1:3" x14ac:dyDescent="0.25">
      <c r="A5" s="19"/>
      <c r="B5" s="3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43576</v>
      </c>
      <c r="C5" s="19" t="s">
        <v>11</v>
      </c>
    </row>
    <row r="6" spans="1:3" x14ac:dyDescent="0.25">
      <c r="A6" s="19"/>
      <c r="B6" s="35">
        <f>B5+1</f>
        <v>43577</v>
      </c>
      <c r="C6" s="19" t="s">
        <v>12</v>
      </c>
    </row>
    <row r="7" spans="1:3" x14ac:dyDescent="0.25">
      <c r="A7" s="19"/>
      <c r="B7" s="20">
        <f>IF(WEEKDAY(B8,2)=2,B8-1,0)</f>
        <v>0</v>
      </c>
      <c r="C7" s="19" t="s">
        <v>9</v>
      </c>
    </row>
    <row r="8" spans="1:3" x14ac:dyDescent="0.25">
      <c r="A8" s="19"/>
      <c r="B8" s="35">
        <f>DATE(A1,5,1)</f>
        <v>43586</v>
      </c>
      <c r="C8" s="19" t="s">
        <v>13</v>
      </c>
    </row>
    <row r="9" spans="1:3" x14ac:dyDescent="0.25">
      <c r="A9" s="19"/>
      <c r="B9" s="20">
        <f>IF(WEEKDAY(B8,2)=4,B8+1,0)</f>
        <v>0</v>
      </c>
      <c r="C9" s="19" t="s">
        <v>9</v>
      </c>
    </row>
    <row r="10" spans="1:3" x14ac:dyDescent="0.25">
      <c r="A10" s="19"/>
      <c r="B10" s="20">
        <f>IF(WEEKDAY(B11,2)=2,B11-1,0)</f>
        <v>0</v>
      </c>
      <c r="C10" s="19" t="s">
        <v>9</v>
      </c>
    </row>
    <row r="11" spans="1:3" x14ac:dyDescent="0.25">
      <c r="A11" s="19"/>
      <c r="B11" s="35">
        <f>DATE(A1,5,8)</f>
        <v>43593</v>
      </c>
      <c r="C11" s="19" t="s">
        <v>14</v>
      </c>
    </row>
    <row r="12" spans="1:3" x14ac:dyDescent="0.25">
      <c r="A12" s="19"/>
      <c r="B12" s="20">
        <f>IF(WEEKDAY(B11,2)=4,B11+1,0)</f>
        <v>0</v>
      </c>
      <c r="C12" s="19" t="s">
        <v>9</v>
      </c>
    </row>
    <row r="13" spans="1:3" x14ac:dyDescent="0.25">
      <c r="A13" s="19"/>
      <c r="B13" s="35">
        <f>B5+39</f>
        <v>43615</v>
      </c>
      <c r="C13" s="19" t="s">
        <v>15</v>
      </c>
    </row>
    <row r="14" spans="1:3" x14ac:dyDescent="0.25">
      <c r="A14" s="19"/>
      <c r="B14" s="20">
        <f>IF(WEEKDAY(B13,2)=4,B13+1,0)</f>
        <v>43616</v>
      </c>
      <c r="C14" s="19" t="s">
        <v>9</v>
      </c>
    </row>
    <row r="15" spans="1:3" x14ac:dyDescent="0.25">
      <c r="A15" s="19"/>
      <c r="B15" s="35">
        <f>B5+50</f>
        <v>43626</v>
      </c>
      <c r="C15" s="19" t="s">
        <v>16</v>
      </c>
    </row>
    <row r="16" spans="1:3" x14ac:dyDescent="0.25">
      <c r="A16" s="19"/>
      <c r="B16" s="20">
        <f>IF(WEEKDAY(B17,2)=2,B17-1,0)</f>
        <v>0</v>
      </c>
      <c r="C16" s="19" t="s">
        <v>9</v>
      </c>
    </row>
    <row r="17" spans="1:3" x14ac:dyDescent="0.25">
      <c r="A17" s="19"/>
      <c r="B17" s="35">
        <f>DATE(A1,7,14)</f>
        <v>43660</v>
      </c>
      <c r="C17" s="19" t="s">
        <v>17</v>
      </c>
    </row>
    <row r="18" spans="1:3" x14ac:dyDescent="0.25">
      <c r="A18" s="19"/>
      <c r="B18" s="20">
        <f>IF(WEEKDAY(B17,2)=4,B17+1,0)</f>
        <v>0</v>
      </c>
      <c r="C18" s="19" t="s">
        <v>9</v>
      </c>
    </row>
    <row r="19" spans="1:3" x14ac:dyDescent="0.25">
      <c r="A19" s="19"/>
      <c r="B19" s="20">
        <f>IF(WEEKDAY(B20,2)=2,B20-1,0)</f>
        <v>0</v>
      </c>
      <c r="C19" s="19" t="s">
        <v>9</v>
      </c>
    </row>
    <row r="20" spans="1:3" x14ac:dyDescent="0.25">
      <c r="A20" s="19"/>
      <c r="B20" s="35">
        <f>DATE(A1,8,15)</f>
        <v>43692</v>
      </c>
      <c r="C20" s="19" t="s">
        <v>18</v>
      </c>
    </row>
    <row r="21" spans="1:3" x14ac:dyDescent="0.25">
      <c r="A21" s="19"/>
      <c r="B21" s="20">
        <f>IF(WEEKDAY(B20,2)=4,B20+1,0)</f>
        <v>43693</v>
      </c>
      <c r="C21" s="19" t="s">
        <v>9</v>
      </c>
    </row>
    <row r="22" spans="1:3" x14ac:dyDescent="0.25">
      <c r="A22" s="19"/>
      <c r="B22" s="20">
        <f>IF(WEEKDAY(B23,2)=2,B23-1,0)</f>
        <v>0</v>
      </c>
      <c r="C22" s="19" t="s">
        <v>9</v>
      </c>
    </row>
    <row r="23" spans="1:3" x14ac:dyDescent="0.25">
      <c r="A23" s="19"/>
      <c r="B23" s="35">
        <f>DATE(A1,11,1)</f>
        <v>43770</v>
      </c>
      <c r="C23" s="19" t="s">
        <v>19</v>
      </c>
    </row>
    <row r="24" spans="1:3" x14ac:dyDescent="0.25">
      <c r="A24" s="19"/>
      <c r="B24" s="20">
        <f>IF(WEEKDAY(B23,2)=4,B23+1,0)</f>
        <v>0</v>
      </c>
      <c r="C24" s="19" t="s">
        <v>9</v>
      </c>
    </row>
    <row r="25" spans="1:3" x14ac:dyDescent="0.25">
      <c r="A25" s="19"/>
      <c r="B25" s="20">
        <f>IF(WEEKDAY(B26,2)=2,B26-1,0)</f>
        <v>0</v>
      </c>
      <c r="C25" s="19" t="s">
        <v>9</v>
      </c>
    </row>
    <row r="26" spans="1:3" x14ac:dyDescent="0.25">
      <c r="A26" s="19"/>
      <c r="B26" s="35">
        <f>DATE(A1,11,11)</f>
        <v>43780</v>
      </c>
      <c r="C26" s="19" t="s">
        <v>20</v>
      </c>
    </row>
    <row r="27" spans="1:3" x14ac:dyDescent="0.25">
      <c r="A27" s="19"/>
      <c r="B27" s="20">
        <f>IF(WEEKDAY(B26,2)=4,B26+1,0)</f>
        <v>0</v>
      </c>
      <c r="C27" s="19" t="s">
        <v>9</v>
      </c>
    </row>
    <row r="28" spans="1:3" x14ac:dyDescent="0.25">
      <c r="A28" s="19"/>
      <c r="B28" s="20">
        <f>IF(WEEKDAY(B29,2)=2,B29-1,0)</f>
        <v>0</v>
      </c>
      <c r="C28" s="19" t="s">
        <v>9</v>
      </c>
    </row>
    <row r="29" spans="1:3" x14ac:dyDescent="0.25">
      <c r="A29" s="19"/>
      <c r="B29" s="35">
        <f>DATE(A1,12,25)</f>
        <v>43824</v>
      </c>
      <c r="C29" s="19" t="s">
        <v>21</v>
      </c>
    </row>
    <row r="30" spans="1:3" x14ac:dyDescent="0.25">
      <c r="A30" s="19"/>
      <c r="B30" s="20">
        <f>IF(WEEKDAY(B29,2)=4,B29+1,0)</f>
        <v>0</v>
      </c>
      <c r="C30" s="19" t="s">
        <v>9</v>
      </c>
    </row>
    <row r="31" spans="1:3" x14ac:dyDescent="0.25">
      <c r="A31" s="19"/>
      <c r="B31" s="20">
        <f>IF(WEEKDAY(B32,2)=2,B32-1,0)</f>
        <v>0</v>
      </c>
      <c r="C31" s="19" t="s">
        <v>9</v>
      </c>
    </row>
    <row r="32" spans="1:3" x14ac:dyDescent="0.25">
      <c r="A32" s="19"/>
      <c r="B32" s="35">
        <f>DATE(A1+1,1,1)</f>
        <v>43831</v>
      </c>
      <c r="C32" s="19" t="s">
        <v>10</v>
      </c>
    </row>
    <row r="33" spans="2:3" x14ac:dyDescent="0.25">
      <c r="B33" s="20">
        <f>IF(WEEKDAY(B32,2)=4,B32+1,0)</f>
        <v>0</v>
      </c>
      <c r="C33" s="19" t="s">
        <v>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BdD</vt:lpstr>
      <vt:lpstr>Vue Mensuelle</vt:lpstr>
      <vt:lpstr>Vue hebdomadaire</vt:lpstr>
      <vt:lpstr>JFP</vt:lpstr>
      <vt:lpstr>_s</vt:lpstr>
      <vt:lpstr>_s1</vt:lpstr>
      <vt:lpstr>_s2</vt:lpstr>
      <vt:lpstr>_s3</vt:lpstr>
      <vt:lpstr>_s4</vt:lpstr>
      <vt:lpstr>_s5</vt:lpstr>
      <vt:lpstr>_s6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2019-11-03T07:44:10Z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