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7870"/>
  </bookViews>
  <sheets>
    <sheet name="crypto" sheetId="1" r:id="rId1"/>
    <sheet name="transactions" sheetId="2" r:id="rId2"/>
    <sheet name="rendement" sheetId="3" r:id="rId3"/>
  </sheets>
  <functionGroups builtInGroupCount="18"/>
  <externalReferences>
    <externalReference r:id="rId4"/>
  </externalReferenc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4" i="3" l="1"/>
  <c r="F2" i="3"/>
  <c r="F3" i="3"/>
  <c r="C2" i="3"/>
  <c r="C3" i="3"/>
  <c r="B3" i="2"/>
  <c r="B4" i="2"/>
  <c r="B5" i="2"/>
  <c r="B2" i="2"/>
  <c r="B3" i="3"/>
  <c r="B2" i="3"/>
  <c r="F4" i="2"/>
  <c r="F3" i="2"/>
  <c r="F5" i="2"/>
  <c r="F2" i="2"/>
  <c r="E2" i="3" l="1"/>
  <c r="F6" i="2"/>
  <c r="E3" i="3"/>
  <c r="E4" i="3" s="1"/>
  <c r="D2" i="3"/>
  <c r="D4" i="3" s="1"/>
  <c r="D3" i="3"/>
</calcChain>
</file>

<file path=xl/sharedStrings.xml><?xml version="1.0" encoding="utf-8"?>
<sst xmlns="http://schemas.openxmlformats.org/spreadsheetml/2006/main" count="48" uniqueCount="35">
  <si>
    <t>https://api3.binance.com/api/v3/ticker/price?symbol=</t>
  </si>
  <si>
    <t>Symbole</t>
  </si>
  <si>
    <t>Nom</t>
  </si>
  <si>
    <t>Valeur $</t>
  </si>
  <si>
    <t>ATOM</t>
  </si>
  <si>
    <t>Cosmos</t>
  </si>
  <si>
    <t>BNB</t>
  </si>
  <si>
    <t>Binance Coin</t>
  </si>
  <si>
    <t>BTC</t>
  </si>
  <si>
    <t>Bitcoin</t>
  </si>
  <si>
    <t>COTI</t>
  </si>
  <si>
    <t>DASH</t>
  </si>
  <si>
    <t>Dash</t>
  </si>
  <si>
    <t>DOT</t>
  </si>
  <si>
    <t>Polkadot</t>
  </si>
  <si>
    <t>EOS</t>
  </si>
  <si>
    <t>ETC</t>
  </si>
  <si>
    <t>Ethereum Classic</t>
  </si>
  <si>
    <t>ETH</t>
  </si>
  <si>
    <t>Ethereum</t>
  </si>
  <si>
    <t>LINK</t>
  </si>
  <si>
    <t>Chainlink</t>
  </si>
  <si>
    <t>LTC</t>
  </si>
  <si>
    <t>Litecoin</t>
  </si>
  <si>
    <t>ORN</t>
  </si>
  <si>
    <t>Orion Protocol</t>
  </si>
  <si>
    <t>Date</t>
  </si>
  <si>
    <t>Qté (achat+/vente-)</t>
  </si>
  <si>
    <t>Valeur unitaire</t>
  </si>
  <si>
    <t>Montant (investi/récupéré)</t>
  </si>
  <si>
    <t>Qté</t>
  </si>
  <si>
    <t>Valorisation actualisée du portefeuille</t>
  </si>
  <si>
    <t>investissement</t>
  </si>
  <si>
    <t>Total</t>
  </si>
  <si>
    <t>rendement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</si>
</sst>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-* #,##0.00\ _€_-;\-* #,##0.00\ _€_-;_-* &quot;-&quot;??\ _€_-;_-@_-"/>
    <numFmt numFmtId="164" formatCode="_-[$$-409]* #,##0.000_ ;_-[$$-409]* \-#,##0.000\ ;_-[$$-409]* &quot;-&quot;???_ ;_-@_ "/>
    <numFmt numFmtId="166" formatCode="0.000"/>
  </numFmts>
  <fonts count="4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4">
    <xf numFmtId="0" fontId="0" fillId="0" borderId="0"/>
    <xf numFmtId="0" fontId="1" fillId="0" borderId="0" applyNumberFormat="0" applyFill="0" applyBorder="0" applyAlignment="0" applyProtection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</cellStyleXfs>
  <cellXfs count="11">
    <xf numFmtId="0" fontId="0" fillId="0" borderId="0" xfId="0"/>
    <xf numFmtId="0" fontId="1" fillId="0" borderId="0" xfId="1"/>
    <xf numFmtId="164" fontId="0" fillId="0" borderId="0" xfId="0" applyNumberFormat="1" applyFont="1" applyFill="1"/>
    <xf numFmtId="14" fontId="0" fillId="0" borderId="0" xfId="0" applyNumberFormat="1"/>
    <xf numFmtId="0" fontId="0" fillId="0" borderId="0" xfId="0" applyNumberFormat="1"/>
    <xf numFmtId="164" fontId="3" fillId="0" borderId="0" xfId="0" applyNumberFormat="1" applyFont="1" applyFill="1"/>
    <xf numFmtId="164" fontId="0" fillId="0" borderId="0" xfId="0" applyNumberFormat="1" applyFill="1"/>
    <xf numFmtId="166" fontId="0" fillId="0" borderId="0" xfId="2" applyNumberFormat="1" applyFont="1"/>
    <xf numFmtId="166" fontId="0" fillId="0" borderId="0" xfId="0" applyNumberFormat="1"/>
    <xf numFmtId="0" fontId="3" fillId="0" borderId="0" xfId="0" applyFont="1" applyFill="1"/>
    <xf numFmtId="9" fontId="0" fillId="0" borderId="0" xfId="3" applyFont="1"/>
  </cellXfs>
  <cellStyles count="4">
    <cellStyle name="Lien hypertexte" xfId="1" builtinId="8"/>
    <cellStyle name="Milliers" xfId="2" builtinId="3"/>
    <cellStyle name="Normal" xfId="0" builtinId="0"/>
    <cellStyle name="Pourcentage" xfId="3" builtinId="5"/>
  </cellStyles>
  <dxfs count="13">
    <dxf>
      <numFmt numFmtId="164" formatCode="_-[$$-409]* #,##0.000_ ;_-[$$-409]* \-#,##0.000\ ;_-[$$-409]* &quot;-&quot;???_ ;_-@_ "/>
      <fill>
        <patternFill patternType="none">
          <fgColor indexed="64"/>
          <bgColor indexed="65"/>
        </patternFill>
      </fill>
    </dxf>
    <dxf>
      <numFmt numFmtId="164" formatCode="_-[$$-409]* #,##0.000_ ;_-[$$-409]* \-#,##0.000\ ;_-[$$-409]* &quot;-&quot;???_ ;_-@_ "/>
      <fill>
        <patternFill patternType="none">
          <fgColor indexed="64"/>
          <bgColor indexed="65"/>
        </patternFill>
      </fill>
    </dxf>
    <dxf>
      <numFmt numFmtId="0" formatCode="General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</dxf>
    <dxf>
      <numFmt numFmtId="166" formatCode="0.00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_-[$$-409]* #,##0.000_ ;_-[$$-409]* \-#,##0.000\ ;_-[$$-409]* &quot;-&quot;???_ ;_-@_ "/>
      <fill>
        <patternFill patternType="none">
          <fgColor indexed="64"/>
          <bgColor indexed="65"/>
        </patternFill>
      </fill>
    </dxf>
    <dxf>
      <numFmt numFmtId="19" formatCode="dd/mm/yyyy"/>
    </dxf>
    <dxf>
      <numFmt numFmtId="164" formatCode="_-[$$-409]* #,##0.000_ ;_-[$$-409]* \-#,##0.000\ ;_-[$$-409]* &quot;-&quot;???_ ;_-@_ "/>
      <fill>
        <patternFill patternType="none">
          <fgColor indexed="64"/>
          <bgColor indexed="65"/>
        </patternFill>
      </fill>
    </dxf>
    <dxf>
      <numFmt numFmtId="164" formatCode="_-[$$-409]* #,##0.000_ ;_-[$$-409]* \-#,##0.000\ ;_-[$$-409]* &quot;-&quot;???_ ;_-@_ "/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_-[$$-409]* #,##0.000_ ;_-[$$-409]* \-#,##0.000\ ;_-[$$-409]* &quot;-&quot;???_ ;_-@_ "/>
      <fill>
        <patternFill patternType="none">
          <fgColor indexed="64"/>
          <bgColor indexed="65"/>
        </patternFill>
      </fill>
    </dxf>
    <dxf>
      <numFmt numFmtId="0" formatCode="General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_-[$$-409]* #,##0.000_ ;_-[$$-409]* \-#,##0.000\ ;_-[$$-409]* &quot;-&quot;???_ ;_-@_ "/>
      <fill>
        <patternFill patternType="none">
          <fgColor indexed="64"/>
          <bgColor indexed="6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Relationship Id="rId9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5</xdr:col>
      <xdr:colOff>38100</xdr:colOff>
      <xdr:row>1</xdr:row>
      <xdr:rowOff>133350</xdr:rowOff>
    </xdr:from>
    <xdr:ext cx="913302" cy="292704"/>
    <xdr:sp macro="[0]!interroger" textlink="">
      <xdr:nvSpPr>
        <xdr:cNvPr id="2" name="Rectangle à coins arrondis 1"/>
        <xdr:cNvSpPr/>
      </xdr:nvSpPr>
      <xdr:spPr>
        <a:xfrm>
          <a:off x="4940300" y="317500"/>
          <a:ext cx="913302" cy="292704"/>
        </a:xfrm>
        <a:prstGeom prst="roundRect">
          <a:avLst/>
        </a:prstGeom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rtlCol="0" anchor="t">
          <a:spAutoFit/>
        </a:bodyPr>
        <a:lstStyle/>
        <a:p>
          <a:pPr algn="l"/>
          <a:r>
            <a:rPr lang="fr-FR" sz="1100"/>
            <a:t>ACTUALISER</a:t>
          </a:r>
        </a:p>
      </xdr:txBody>
    </xdr:sp>
    <xdr:clientData/>
  </xdr:one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crypto%20PowerQuery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ryptomonnaies"/>
      <sheetName val="Cours"/>
      <sheetName val="Transactions"/>
      <sheetName val="TCD"/>
      <sheetName val="Portefeuille"/>
    </sheetNames>
    <sheetDataSet>
      <sheetData sheetId="0"/>
      <sheetData sheetId="1" refreshError="1"/>
      <sheetData sheetId="2"/>
      <sheetData sheetId="3">
        <row r="3">
          <cell r="A3" t="str">
            <v>Étiquettes de lignes</v>
          </cell>
        </row>
      </sheetData>
      <sheetData sheetId="4"/>
    </sheetDataSet>
  </externalBook>
</externalLink>
</file>

<file path=xl/tables/table1.xml><?xml version="1.0" encoding="utf-8"?>
<table xmlns="http://schemas.openxmlformats.org/spreadsheetml/2006/main" id="1" name="Tcrypto" displayName="Tcrypto" ref="A3:C15" totalsRowShown="0">
  <autoFilter ref="A3:C15"/>
  <tableColumns count="3">
    <tableColumn id="1" name="Symbole"/>
    <tableColumn id="2" name="Nom"/>
    <tableColumn id="3" name="Valeur $" dataDxfId="12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transactions" displayName="Ttransactions" ref="A1:F6" totalsRowCount="1">
  <autoFilter ref="A1:F5"/>
  <sortState ref="A2:F5">
    <sortCondition ref="C3"/>
  </sortState>
  <tableColumns count="6">
    <tableColumn id="1" name="Symbole" totalsRowLabel="Total"/>
    <tableColumn id="2" name="Nom" dataDxfId="11">
      <calculatedColumnFormula>VLOOKUP(Ttransactions[[#This Row],[Symbole]],Tcrypto[],2,0)</calculatedColumnFormula>
    </tableColumn>
    <tableColumn id="3" name="Date" dataDxfId="7"/>
    <tableColumn id="4" name="Qté (achat+/vente-)" dataDxfId="5" dataCellStyle="Milliers"/>
    <tableColumn id="5" name="Valeur unitaire" dataDxfId="6" totalsRowDxfId="3"/>
    <tableColumn id="6" name="Montant (investi/récupéré)" totalsRowFunction="sum" dataDxfId="10" totalsRowDxfId="4">
      <calculatedColumnFormula>Ttransactions[[#This Row],[Valeur unitaire]]*Ttransactions[[#This Row],[Qté (achat+/vente-)]]</calculatedColumnFormula>
    </tableColumn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3" name="Tsynthese" displayName="Tsynthese" ref="A1:F4" totalsRowCount="1">
  <autoFilter ref="A1:F3"/>
  <tableColumns count="6">
    <tableColumn id="1" name="Symbole" totalsRowLabel="Total"/>
    <tableColumn id="2" name="Nom">
      <calculatedColumnFormula>VLOOKUP(Tsynthese[[#This Row],[Symbole]],Tcrypto[],2,0)</calculatedColumnFormula>
    </tableColumn>
    <tableColumn id="6" name="Qté" dataDxfId="2">
      <calculatedColumnFormula>SUMPRODUCT((Ttransactions[Qté (achat+/vente-)])*(Ttransactions[Symbole]=Tsynthese[[#This Row],[Symbole]]))</calculatedColumnFormula>
    </tableColumn>
    <tableColumn id="3" name="Valorisation actualisée du portefeuille" totalsRowFunction="sum" dataDxfId="9" totalsRowDxfId="1">
      <calculatedColumnFormula>Tsynthese[[#This Row],[Qté]]*VLOOKUP(Tsynthese[[#This Row],[Symbole]],Tcrypto[],3,0)</calculatedColumnFormula>
    </tableColumn>
    <tableColumn id="4" name="investissement" totalsRowFunction="sum" dataDxfId="8" totalsRowDxfId="0">
      <calculatedColumnFormula>SUMPRODUCT((Ttransactions[Montant (investi/récupéré)])*(Ttransactions[Symbole]=Tsynthese[[#This Row],[Symbole]]))</calculatedColumnFormula>
    </tableColumn>
    <tableColumn id="5" name="rendement" totalsRowFunction="custom" dataCellStyle="Pourcentage">
      <calculatedColumnFormula>Tsynthese[[#This Row],[Valorisation actualisée du portefeuille]]/Tsynthese[[#This Row],[investissement]]</calculatedColumnFormula>
      <totalsRowFormula>Tsynthese[[#Totals],[Valorisation actualisée du portefeuille]]/Tsynthese[[#Totals],[investissement]]</totalsRowFormula>
    </tableColumn>
  </tableColumns>
  <tableStyleInfo name="TableStyleMedium3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hyperlink" Target="https://api3.binance.com/api/v3/ticker/price?symbol=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C15"/>
  <sheetViews>
    <sheetView tabSelected="1" workbookViewId="0">
      <selection activeCell="G15" sqref="G14:G15"/>
    </sheetView>
  </sheetViews>
  <sheetFormatPr baseColWidth="10" defaultRowHeight="14.5" x14ac:dyDescent="0.35"/>
  <cols>
    <col min="2" max="2" width="21.6328125" customWidth="1"/>
    <col min="3" max="3" width="15.81640625" style="2" customWidth="1"/>
  </cols>
  <sheetData>
    <row r="1" spans="1:3" x14ac:dyDescent="0.35">
      <c r="A1" s="1" t="s">
        <v>0</v>
      </c>
    </row>
    <row r="3" spans="1:3" x14ac:dyDescent="0.35">
      <c r="A3" t="s">
        <v>1</v>
      </c>
      <c r="B3" t="s">
        <v>2</v>
      </c>
      <c r="C3" s="2" t="s">
        <v>3</v>
      </c>
    </row>
    <row r="4" spans="1:3" x14ac:dyDescent="0.35">
      <c r="A4" t="s">
        <v>4</v>
      </c>
      <c r="B4" t="s">
        <v>5</v>
      </c>
      <c r="C4" s="2">
        <v>18.734999999999999</v>
      </c>
    </row>
    <row r="5" spans="1:3" x14ac:dyDescent="0.35">
      <c r="A5" t="s">
        <v>6</v>
      </c>
      <c r="B5" t="s">
        <v>7</v>
      </c>
      <c r="C5" s="2">
        <v>257.55459999999999</v>
      </c>
    </row>
    <row r="6" spans="1:3" x14ac:dyDescent="0.35">
      <c r="A6" t="s">
        <v>8</v>
      </c>
      <c r="B6" t="s">
        <v>9</v>
      </c>
      <c r="C6" s="2">
        <v>58165.15</v>
      </c>
    </row>
    <row r="7" spans="1:3" x14ac:dyDescent="0.35">
      <c r="A7" t="s">
        <v>10</v>
      </c>
      <c r="B7" t="s">
        <v>10</v>
      </c>
      <c r="C7" s="2">
        <v>0.34044000000000002</v>
      </c>
    </row>
    <row r="8" spans="1:3" x14ac:dyDescent="0.35">
      <c r="A8" t="s">
        <v>11</v>
      </c>
      <c r="B8" t="s">
        <v>12</v>
      </c>
      <c r="C8" s="2">
        <v>225.95</v>
      </c>
    </row>
    <row r="9" spans="1:3" x14ac:dyDescent="0.35">
      <c r="A9" t="s">
        <v>13</v>
      </c>
      <c r="B9" t="s">
        <v>14</v>
      </c>
      <c r="C9" s="2">
        <v>35.869900000000001</v>
      </c>
    </row>
    <row r="10" spans="1:3" x14ac:dyDescent="0.35">
      <c r="A10" t="s">
        <v>15</v>
      </c>
      <c r="B10" t="s">
        <v>15</v>
      </c>
      <c r="C10" s="2">
        <v>3.8393999999999999</v>
      </c>
    </row>
    <row r="11" spans="1:3" x14ac:dyDescent="0.35">
      <c r="A11" t="s">
        <v>16</v>
      </c>
      <c r="B11" t="s">
        <v>17</v>
      </c>
      <c r="C11" s="2">
        <v>12.257400000000001</v>
      </c>
    </row>
    <row r="12" spans="1:3" x14ac:dyDescent="0.35">
      <c r="A12" t="s">
        <v>18</v>
      </c>
      <c r="B12" t="s">
        <v>19</v>
      </c>
      <c r="C12" s="2">
        <v>1799.97</v>
      </c>
    </row>
    <row r="13" spans="1:3" x14ac:dyDescent="0.35">
      <c r="A13" t="s">
        <v>20</v>
      </c>
      <c r="B13" t="s">
        <v>21</v>
      </c>
      <c r="C13" s="2">
        <v>27.805299999999999</v>
      </c>
    </row>
    <row r="14" spans="1:3" x14ac:dyDescent="0.35">
      <c r="A14" t="s">
        <v>22</v>
      </c>
      <c r="B14" t="s">
        <v>23</v>
      </c>
      <c r="C14" s="2">
        <v>210.21</v>
      </c>
    </row>
    <row r="15" spans="1:3" x14ac:dyDescent="0.35">
      <c r="A15" t="s">
        <v>24</v>
      </c>
      <c r="B15" t="s">
        <v>25</v>
      </c>
      <c r="C15" s="2">
        <v>17.068200000000001</v>
      </c>
    </row>
  </sheetData>
  <hyperlinks>
    <hyperlink ref="A1" r:id="rId1"/>
  </hyperlinks>
  <pageMargins left="0.7" right="0.7" top="0.75" bottom="0.75" header="0.3" footer="0.3"/>
  <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F6"/>
  <sheetViews>
    <sheetView workbookViewId="0">
      <selection activeCell="D15" sqref="D15"/>
    </sheetView>
  </sheetViews>
  <sheetFormatPr baseColWidth="10" defaultRowHeight="14.5" x14ac:dyDescent="0.35"/>
  <cols>
    <col min="4" max="4" width="21.08984375" style="8" bestFit="1" customWidth="1"/>
    <col min="5" max="5" width="15.54296875" bestFit="1" customWidth="1"/>
    <col min="6" max="6" width="26.1796875" bestFit="1" customWidth="1"/>
  </cols>
  <sheetData>
    <row r="1" spans="1:6" x14ac:dyDescent="0.35">
      <c r="A1" t="s">
        <v>1</v>
      </c>
      <c r="B1" t="s">
        <v>2</v>
      </c>
      <c r="C1" s="3" t="s">
        <v>26</v>
      </c>
      <c r="D1" s="7" t="s">
        <v>27</v>
      </c>
      <c r="E1" t="s">
        <v>28</v>
      </c>
      <c r="F1" t="s">
        <v>29</v>
      </c>
    </row>
    <row r="2" spans="1:6" x14ac:dyDescent="0.35">
      <c r="A2" t="s">
        <v>8</v>
      </c>
      <c r="B2" t="str">
        <f>VLOOKUP(Ttransactions[[#This Row],[Symbole]],Tcrypto[],2,0)</f>
        <v>Bitcoin</v>
      </c>
      <c r="C2" s="3">
        <v>44242</v>
      </c>
      <c r="D2" s="7">
        <v>0.1</v>
      </c>
      <c r="E2" s="2">
        <v>39512.44</v>
      </c>
      <c r="F2" s="2">
        <f>Ttransactions[[#This Row],[Valeur unitaire]]*Ttransactions[[#This Row],[Qté (achat+/vente-)]]</f>
        <v>3951.2440000000006</v>
      </c>
    </row>
    <row r="3" spans="1:6" x14ac:dyDescent="0.35">
      <c r="A3" t="s">
        <v>18</v>
      </c>
      <c r="B3" t="str">
        <f>VLOOKUP(Ttransactions[[#This Row],[Symbole]],Tcrypto[],2,0)</f>
        <v>Ethereum</v>
      </c>
      <c r="C3" s="3">
        <v>44245</v>
      </c>
      <c r="D3" s="7">
        <v>2</v>
      </c>
      <c r="E3" s="5">
        <v>1947</v>
      </c>
      <c r="F3" s="5">
        <f>Ttransactions[[#This Row],[Valeur unitaire]]*Ttransactions[[#This Row],[Qté (achat+/vente-)]]</f>
        <v>3894</v>
      </c>
    </row>
    <row r="4" spans="1:6" x14ac:dyDescent="0.35">
      <c r="A4" t="s">
        <v>18</v>
      </c>
      <c r="B4" t="str">
        <f>VLOOKUP(Ttransactions[[#This Row],[Symbole]],Tcrypto[],2,0)</f>
        <v>Ethereum</v>
      </c>
      <c r="C4" s="3">
        <v>44259</v>
      </c>
      <c r="D4" s="7">
        <v>-1</v>
      </c>
      <c r="E4" s="5">
        <v>1552</v>
      </c>
      <c r="F4" s="5">
        <f>Ttransactions[[#This Row],[Valeur unitaire]]*Ttransactions[[#This Row],[Qté (achat+/vente-)]]</f>
        <v>-1552</v>
      </c>
    </row>
    <row r="5" spans="1:6" x14ac:dyDescent="0.35">
      <c r="A5" t="s">
        <v>8</v>
      </c>
      <c r="B5" t="str">
        <f>VLOOKUP(Ttransactions[[#This Row],[Symbole]],Tcrypto[],2,0)</f>
        <v>Bitcoin</v>
      </c>
      <c r="C5" s="3">
        <v>44267</v>
      </c>
      <c r="D5" s="7">
        <v>-0.08</v>
      </c>
      <c r="E5" s="2">
        <v>47912</v>
      </c>
      <c r="F5" s="2">
        <f>Ttransactions[[#This Row],[Valeur unitaire]]*Ttransactions[[#This Row],[Qté (achat+/vente-)]]</f>
        <v>-3832.96</v>
      </c>
    </row>
    <row r="6" spans="1:6" x14ac:dyDescent="0.35">
      <c r="A6" t="s">
        <v>33</v>
      </c>
      <c r="D6" s="4"/>
      <c r="E6" s="9"/>
      <c r="F6" s="5">
        <f>SUBTOTAL(109,Ttransactions[Montant (investi/récupéré)])</f>
        <v>2460.2840000000006</v>
      </c>
    </row>
  </sheetData>
  <pageMargins left="0.7" right="0.7" top="0.75" bottom="0.75" header="0.3" footer="0.3"/>
  <tableParts count="1">
    <tablePart r:id="rId1"/>
  </tableParts>
  <extLst>
    <ext xmlns:x14="http://schemas.microsoft.com/office/spreadsheetml/2009/9/main" uri="{CCE6A557-97BC-4b89-ADB6-D9C93CAAB3DF}">
      <x14:dataValidations xmlns:xm="http://schemas.microsoft.com/office/excel/2006/main" disablePrompts="1" count="1">
        <x14:dataValidation type="list" allowBlank="1" showInputMessage="1" showErrorMessage="1">
          <x14:formula1>
            <xm:f>[1]Cryptomonnaies!#REF!</xm:f>
          </x14:formula1>
          <xm:sqref>A2:A5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F4"/>
  <sheetViews>
    <sheetView workbookViewId="0">
      <selection activeCell="G7" sqref="G7"/>
    </sheetView>
  </sheetViews>
  <sheetFormatPr baseColWidth="10" defaultRowHeight="14.5" x14ac:dyDescent="0.35"/>
  <cols>
    <col min="1" max="3" width="12" customWidth="1"/>
    <col min="4" max="4" width="35.1796875" bestFit="1" customWidth="1"/>
    <col min="5" max="5" width="15.6328125" bestFit="1" customWidth="1"/>
  </cols>
  <sheetData>
    <row r="1" spans="1:6" x14ac:dyDescent="0.35">
      <c r="A1" t="s">
        <v>1</v>
      </c>
      <c r="B1" t="s">
        <v>2</v>
      </c>
      <c r="C1" t="s">
        <v>30</v>
      </c>
      <c r="D1" t="s">
        <v>31</v>
      </c>
      <c r="E1" t="s">
        <v>32</v>
      </c>
      <c r="F1" t="s">
        <v>34</v>
      </c>
    </row>
    <row r="2" spans="1:6" x14ac:dyDescent="0.35">
      <c r="A2" t="s">
        <v>8</v>
      </c>
      <c r="B2" t="str">
        <f>VLOOKUP(Tsynthese[[#This Row],[Symbole]],Tcrypto[],2,0)</f>
        <v>Bitcoin</v>
      </c>
      <c r="C2">
        <f>SUMPRODUCT((Ttransactions[Qté (achat+/vente-)])*(Ttransactions[Symbole]=Tsynthese[[#This Row],[Symbole]]))</f>
        <v>2.0000000000000004E-2</v>
      </c>
      <c r="D2" s="2">
        <f>Tsynthese[[#This Row],[Qté]]*VLOOKUP(Tsynthese[[#This Row],[Symbole]],Tcrypto[],3,0)</f>
        <v>1163.3030000000003</v>
      </c>
      <c r="E2" s="2">
        <f>SUMPRODUCT((Ttransactions[Montant (investi/récupéré)])*(Ttransactions[Symbole]=Tsynthese[[#This Row],[Symbole]]))</f>
        <v>118.28400000000056</v>
      </c>
      <c r="F2" s="10">
        <f>Tsynthese[[#This Row],[Valorisation actualisée du portefeuille]]/Tsynthese[[#This Row],[investissement]]</f>
        <v>9.8348297318318192</v>
      </c>
    </row>
    <row r="3" spans="1:6" x14ac:dyDescent="0.35">
      <c r="A3" t="s">
        <v>18</v>
      </c>
      <c r="B3" t="str">
        <f>VLOOKUP(Tsynthese[[#This Row],[Symbole]],Tcrypto[],2,0)</f>
        <v>Ethereum</v>
      </c>
      <c r="C3">
        <f>SUMPRODUCT((Ttransactions[Qté (achat+/vente-)])*(Ttransactions[Symbole]=Tsynthese[[#This Row],[Symbole]]))</f>
        <v>1</v>
      </c>
      <c r="D3" s="2">
        <f>Tsynthese[[#This Row],[Qté]]*VLOOKUP(Tsynthese[[#This Row],[Symbole]],Tcrypto[],3,0)</f>
        <v>1799.97</v>
      </c>
      <c r="E3" s="2">
        <f>SUMPRODUCT((Ttransactions[Montant (investi/récupéré)])*(Ttransactions[Symbole]=Tsynthese[[#This Row],[Symbole]]))</f>
        <v>2342</v>
      </c>
      <c r="F3" s="10">
        <f>Tsynthese[[#This Row],[Valorisation actualisée du portefeuille]]/Tsynthese[[#This Row],[investissement]]</f>
        <v>0.76856105892399662</v>
      </c>
    </row>
    <row r="4" spans="1:6" x14ac:dyDescent="0.35">
      <c r="A4" t="s">
        <v>33</v>
      </c>
      <c r="D4" s="6">
        <f>SUBTOTAL(109,Tsynthese[Valorisation actualisée du portefeuille])</f>
        <v>2963.2730000000001</v>
      </c>
      <c r="E4" s="6">
        <f>SUBTOTAL(109,Tsynthese[investissement])</f>
        <v>2460.2840000000006</v>
      </c>
      <c r="F4" s="10">
        <f>Tsynthese[[#Totals],[Valorisation actualisée du portefeuille]]/Tsynthese[[#Totals],[investissement]]</f>
        <v>1.2044434707537828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crypto</vt:lpstr>
      <vt:lpstr>transactions</vt:lpstr>
      <vt:lpstr>rendement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</dc:creator>
  <cp:lastModifiedBy>Michel</cp:lastModifiedBy>
  <dcterms:created xsi:type="dcterms:W3CDTF">2021-03-15T08:06:17Z</dcterms:created>
  <dcterms:modified xsi:type="dcterms:W3CDTF">2021-03-15T08:55:14Z</dcterms:modified>
</cp:coreProperties>
</file>