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821" firstSheet="3" activeTab="3"/>
  </bookViews>
  <sheets>
    <sheet name="Log" sheetId="24" state="hidden" r:id="rId1"/>
    <sheet name="Cryptomonnaies" sheetId="21" state="hidden" r:id="rId2"/>
    <sheet name="Cours" sheetId="26" state="hidden" r:id="rId3"/>
    <sheet name="Transactions" sheetId="25" r:id="rId4"/>
    <sheet name="TCD" sheetId="27" state="hidden" r:id="rId5"/>
    <sheet name="Portefeuille" sheetId="28" r:id="rId6"/>
  </sheets>
  <definedNames>
    <definedName name="_crypto">#REF!</definedName>
    <definedName name="_date">#REF!</definedName>
    <definedName name="_heure">#REF!</definedName>
    <definedName name="_montant">#REF!</definedName>
    <definedName name="_num">#REF!</definedName>
    <definedName name="_qte1">#REF!</definedName>
    <definedName name="_qte2">#REF!</definedName>
    <definedName name="_ressource">#REF!</definedName>
    <definedName name="DonnéesExternes_1" localSheetId="1" hidden="1">Cryptomonnaies!$A$1:$I$14</definedName>
    <definedName name="DonnéesExternes_2" localSheetId="2">Cours!$A$1:$B$6</definedName>
  </definedNames>
  <calcPr calcId="152511"/>
  <pivotCaches>
    <pivotCache cacheId="14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5" l="1"/>
  <c r="F5" i="25"/>
  <c r="B4" i="25"/>
  <c r="F4" i="25"/>
  <c r="B2" i="28"/>
  <c r="F2" i="25"/>
  <c r="F3" i="25"/>
  <c r="B2" i="25"/>
  <c r="B3" i="25"/>
  <c r="E2" i="28"/>
  <c r="E3" i="28"/>
  <c r="C2" i="28"/>
  <c r="C3" i="28"/>
  <c r="D3" i="28" l="1"/>
  <c r="F3" i="28" s="1"/>
  <c r="D2" i="28"/>
  <c r="F2" i="28" s="1"/>
</calcChain>
</file>

<file path=xl/connections.xml><?xml version="1.0" encoding="utf-8"?>
<connections xmlns="http://schemas.openxmlformats.org/spreadsheetml/2006/main">
  <connection id="1" keepAlive="1" interval="15" name="Requête - latest?symbol=BTC,ETH,DOT,LINK,EOS,LTC,ORN,COTI,ETC,GAME,BNB,ATOM,DASH" description="Connexion à la requête « latest?symbol=BTC,ETH,DOT,LINK,EOS,LTC,ORN,COTI,ETC,GAME,BNB,ATOM,DASH » dans le classeur." type="5" refreshedVersion="6" background="1" refreshOnLoad="1" saveData="1">
    <dbPr connection="provider=Microsoft.Mashup.OleDb.1;data source=$EmbeddedMashup(bdfedf2c-2df5-4e50-8546-528d854a6ef3)$;location=&quot;latest?symbol=BTC,ETH,DOT,LINK,EOS,LTC,ORN,COTI,ETC,GAME,BNB,ATOM,DASH&quot;" command="SELECT * FROM [latest?symbol=BTC,ETH,DOT,LINK,EOS,LTC,ORN,COTI,ETC,GAME,BNB,ATOM,DASH]"/>
  </connection>
  <connection id="2" keepAlive="1" interval="15" name="Requête - latest?symbol=BTC,ETH,DOT,LINK,EOS,LTC,ORN,COTI,ETC,GAME,BNB,ATOM,DASH (2)" description="Connexion à la requête « latest?symbol=BTC,ETH,DOT,LINK,EOS,LTC,ORN,COTI,ETC,GAME,BNB,ATOM,DASH (2) » dans le classeur." type="5" refreshedVersion="6" background="1" refreshOnLoad="1" saveData="1">
    <dbPr connection="provider=Microsoft.Mashup.OleDb.1;data source=$EmbeddedMashup(bdfedf2c-2df5-4e50-8546-528d854a6ef3)$;location=&quot;latest?symbol=BTC,ETH,DOT,LINK,EOS,LTC,ORN,COTI,ETC,GAME,BNB,ATOM,DASH (2)&quot;" command="SELECT * FROM [latest?symbol=BTC,ETH,DOT,LINK,EOS,LTC,ORN,COTI,ETC,GAME,BNB,ATOM,DASH (2)]"/>
  </connection>
  <connection id="3" keepAlive="1" interval="15" name="Requête - latest?symbol=BTC,ETH,DOT,LINK,EOS,LTC,ORN,COTI,ETC,GAME,BNB,ATOM,DASH (3)" description="Connexion à la requête « latest?symbol=BTC,ETH,DOT,LINK,EOS,LTC,ORN,COTI,ETC,GAME,BNB,ATOM,DASH (3) » dans le classeur." type="5" refreshedVersion="5" background="1" refreshOnLoad="1" saveData="1">
    <dbPr connection="provider=Microsoft.Mashup.OleDb.1;data source=$EmbeddedMashup(bdfedf2c-2df5-4e50-8546-528d854a6ef3)$;location=&quot;latest?symbol=BTC,ETH,DOT,LINK,EOS,LTC,ORN,COTI,ETC,GAME,BNB,ATOM,DASH (3)&quot;" command="SELECT * FROM [latest?symbol=BTC,ETH,DOT,LINK,EOS,LTC,ORN,COTI,ETC,GAME,BNB,ATOM,DASH (3)]"/>
  </connection>
  <connection id="4" keepAlive="1" interval="15" name="Requête - latest?symbol=BTC,ETH,DOT,LINK,EOS,LTC,ORN,COTI,ETC,GAME,BNB,ATOM,DASH (4)" description="Connexion à la requête « latest?symbol=BTC,ETH,DOT,LINK,EOS,LTC,ORN,COTI,ETC,GAME,BNB,ATOM,DASH (4) » dans le classeur." type="5" refreshedVersion="6" background="1" refreshOnLoad="1" saveData="1">
    <dbPr connection="provider=Microsoft.Mashup.OleDb.1;data source=$EmbeddedMashup(bdfedf2c-2df5-4e50-8546-528d854a6ef3)$;location=&quot;latest?symbol=BTC,ETH,DOT,LINK,EOS,LTC,ORN,COTI,ETC,GAME,BNB,ATOM,DASH (4)&quot;" command="SELECT * FROM [latest?symbol=BTC,ETH,DOT,LINK,EOS,LTC,ORN,COTI,ETC,GAME,BNB,ATOM,DASH (4)]"/>
  </connection>
  <connection id="5" keepAlive="1" name="Requête - Table 1" description="Connexion à la requête « Table 1 » dans le classeur." type="5" refreshedVersion="6" background="1" saveData="1">
    <dbPr connection="provider=Microsoft.Mashup.OleDb.1;data source=$EmbeddedMashup(bdfedf2c-2df5-4e50-8546-528d854a6ef3)$;location=&quot;Table 1&quot;" command="SELECT * FROM [Table 1]"/>
  </connection>
  <connection id="6" keepAlive="1" name="Requête - Table 1 (2)" description="Connexion à la requête « Table 1 (2) » dans le classeur." type="5" refreshedVersion="6" background="1" saveData="1">
    <dbPr connection="provider=Microsoft.Mashup.OleDb.1;data source=$EmbeddedMashup(bdfedf2c-2df5-4e50-8546-528d854a6ef3)$;location=&quot;Table 1 (2)&quot;" command="SELECT * FROM [Table 1 (2)]"/>
  </connection>
  <connection id="7" keepAlive="1" name="Requête - Table 1 (3)" description="Connexion à la requête « Table 1 (3) » dans le classeur." type="5" refreshedVersion="6" background="1" saveData="1">
    <dbPr connection="provider=Microsoft.Mashup.OleDb.1;data source=$EmbeddedMashup(bdfedf2c-2df5-4e50-8546-528d854a6ef3)$;location=&quot;Table 1 (3)&quot;" command="SELECT * FROM [Table 1 (3)]"/>
  </connection>
  <connection id="8" keepAlive="1" name="Requête - Table 1 (4)" description="Connexion à la requête « Table 1 (4) » dans le classeur." type="5" refreshedVersion="6" background="1" saveData="1">
    <dbPr connection="provider=Microsoft.Mashup.OleDb.1;data source=$EmbeddedMashup(bdfedf2c-2df5-4e50-8546-528d854a6ef3)$;location=&quot;Table 1 (4)&quot;" command="SELECT * FROM [Table 1 (4)]"/>
  </connection>
</connections>
</file>

<file path=xl/sharedStrings.xml><?xml version="1.0" encoding="utf-8"?>
<sst xmlns="http://schemas.openxmlformats.org/spreadsheetml/2006/main" count="89" uniqueCount="68">
  <si>
    <t>BTC</t>
  </si>
  <si>
    <t>Ethereum</t>
  </si>
  <si>
    <t>ETH</t>
  </si>
  <si>
    <t>LTC</t>
  </si>
  <si>
    <t>DOT</t>
  </si>
  <si>
    <t>LINK</t>
  </si>
  <si>
    <t>Polkadot</t>
  </si>
  <si>
    <t>Chainlink</t>
  </si>
  <si>
    <t>EOS</t>
  </si>
  <si>
    <t>ORN</t>
  </si>
  <si>
    <t>COTI</t>
  </si>
  <si>
    <t>ETC</t>
  </si>
  <si>
    <t>Bitcoin</t>
  </si>
  <si>
    <t>Litecoin</t>
  </si>
  <si>
    <t>Ethereum Classic</t>
  </si>
  <si>
    <t>Orion Protocol</t>
  </si>
  <si>
    <t>ATOM</t>
  </si>
  <si>
    <t>Cosmos</t>
  </si>
  <si>
    <t>BNB</t>
  </si>
  <si>
    <t>Binance Coin</t>
  </si>
  <si>
    <t>DASH</t>
  </si>
  <si>
    <t>Dash</t>
  </si>
  <si>
    <t>GAME</t>
  </si>
  <si>
    <t>GameCredits</t>
  </si>
  <si>
    <t>EUR</t>
  </si>
  <si>
    <t>JPY</t>
  </si>
  <si>
    <t>GBP</t>
  </si>
  <si>
    <t>CHF</t>
  </si>
  <si>
    <t>CAD</t>
  </si>
  <si>
    <t>USD to</t>
  </si>
  <si>
    <t>Nom</t>
  </si>
  <si>
    <t>Symbole</t>
  </si>
  <si>
    <t>% 7 Jours</t>
  </si>
  <si>
    <t>% 24 Heures</t>
  </si>
  <si>
    <t>% 1 Heure</t>
  </si>
  <si>
    <t>% 30 Jours</t>
  </si>
  <si>
    <t>Valeur $</t>
  </si>
  <si>
    <t>Volume 24 Heures</t>
  </si>
  <si>
    <t>Dernière MàJ</t>
  </si>
  <si>
    <t>Devise</t>
  </si>
  <si>
    <t>Valeur</t>
  </si>
  <si>
    <t>105.06</t>
  </si>
  <si>
    <t>0.71088</t>
  </si>
  <si>
    <t>0.8964</t>
  </si>
  <si>
    <t>1.26125</t>
  </si>
  <si>
    <t>#</t>
  </si>
  <si>
    <t>de</t>
  </si>
  <si>
    <t>vers</t>
  </si>
  <si>
    <t>date</t>
  </si>
  <si>
    <t>heure</t>
  </si>
  <si>
    <t>Date</t>
  </si>
  <si>
    <t>Qté (achat+/vente-)</t>
  </si>
  <si>
    <t>Valeur unitaire</t>
  </si>
  <si>
    <t>Montant (investi/récupéré)</t>
  </si>
  <si>
    <t>Étiquettes de lignes</t>
  </si>
  <si>
    <t>Somme de Montant (investi/récupéré)</t>
  </si>
  <si>
    <t>Somme de Qté (achat+/vente-)</t>
  </si>
  <si>
    <t>Valorisation actualisée du portefeuille</t>
  </si>
  <si>
    <t>Gains/pertes sur transactions</t>
  </si>
  <si>
    <t>soldes</t>
  </si>
  <si>
    <t>Qté</t>
  </si>
  <si>
    <t>2021-03-14T17:08:08.000Z</t>
  </si>
  <si>
    <t>2021-03-14T17:08:09.000Z</t>
  </si>
  <si>
    <t>2021-03-14T17:08:02.000Z</t>
  </si>
  <si>
    <t>2021-03-14T17:09:03.000Z</t>
  </si>
  <si>
    <t>2021-03-14T17:09:06.000Z</t>
  </si>
  <si>
    <t>2021-03-14T17:09:05.000Z</t>
  </si>
  <si>
    <t>2021-03-14T17:09:02.000Z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</si>
</sst>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[$$-409]* #,##0.000_ ;_-[$$-409]* \-#,##0.000\ ;_-[$$-409]* &quot;-&quot;???_ ;_-@_ "/>
    <numFmt numFmtId="165" formatCode="h&quot;h&quot;mm"/>
    <numFmt numFmtId="168" formatCode="_-* #,##0.0000\ _€_-;\-* #,##0.00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">
    <xf numFmtId="0" fontId="0" fillId="0" borderId="0" xfId="0"/>
    <xf numFmtId="165" fontId="0" fillId="0" borderId="0" xfId="0" applyNumberFormat="1" applyFont="1"/>
    <xf numFmtId="14" fontId="0" fillId="0" borderId="0" xfId="0" applyNumberFormat="1"/>
    <xf numFmtId="0" fontId="0" fillId="0" borderId="0" xfId="0" applyFont="1" applyFill="1"/>
    <xf numFmtId="43" fontId="0" fillId="0" borderId="0" xfId="0" applyNumberFormat="1" applyFont="1" applyFill="1"/>
    <xf numFmtId="164" fontId="0" fillId="0" borderId="0" xfId="0" applyNumberFormat="1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168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3" fillId="0" borderId="0" xfId="0" applyNumberFormat="1" applyFont="1" applyFill="1"/>
  </cellXfs>
  <cellStyles count="3">
    <cellStyle name="Milliers" xfId="2" builtinId="3"/>
    <cellStyle name="Monétaire 2" xfId="1"/>
    <cellStyle name="Normal" xfId="0" builtinId="0"/>
  </cellStyles>
  <dxfs count="24"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4" formatCode="_-[$$-409]* #,##0.000_ ;_-[$$-409]* \-#,##0.000\ ;_-[$$-409]* &quot;-&quot;???_ ;_-@_ 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68" formatCode="_-* #,##0.0000\ _€_-;\-* #,##0.0000\ _€_-;_-* &quot;-&quot;??\ _€_-;_-@_-"/>
    </dxf>
    <dxf>
      <numFmt numFmtId="0" formatCode="General"/>
    </dxf>
    <dxf>
      <numFmt numFmtId="164" formatCode="_-[$$-409]* #,##0.000_ ;_-[$$-409]* \-#,##0.000\ ;_-[$$-409]* &quot;-&quot;???_ ;_-@_ "/>
      <fill>
        <patternFill patternType="none">
          <fgColor indexed="64"/>
          <bgColor indexed="65"/>
        </patternFill>
      </fill>
    </dxf>
    <dxf>
      <numFmt numFmtId="164" formatCode="_-[$$-409]* #,##0.000_ ;_-[$$-409]* \-#,##0.000\ ;_-[$$-409]* &quot;-&quot;???_ ;_-@_ "/>
      <fill>
        <patternFill patternType="none">
          <fgColor indexed="64"/>
          <bgColor indexed="65"/>
        </patternFill>
      </fill>
    </dxf>
    <dxf>
      <numFmt numFmtId="164" formatCode="_-[$$-409]* #,##0.000_ ;_-[$$-409]* \-#,##0.000\ ;_-[$$-409]* &quot;-&quot;???_ ;_-@_ "/>
      <fill>
        <patternFill patternType="none">
          <fgColor indexed="64"/>
          <bgColor indexed="65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[$$-409]* #,##0.000_ ;_-[$$-409]* \-#,##0.000\ ;_-[$$-409]* &quot;-&quot;???_ ;_-@_ 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[$$-409]* #,##0.000_ ;_-[$$-409]* \-#,##0.000\ ;_-[$$-409]* &quot;-&quot;???_ ;_-@_ 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00CCFF"/>
      <color rgb="FFFF6600"/>
      <color rgb="FF996633"/>
      <color rgb="FFCCFFFF"/>
      <color rgb="FFFF66CC"/>
      <color rgb="FFD1A375"/>
      <color rgb="FF3399FF"/>
      <color rgb="FF99FF99"/>
      <color rgb="FFFF505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596900</xdr:colOff>
      <xdr:row>8</xdr:row>
      <xdr:rowOff>120650</xdr:rowOff>
    </xdr:from>
    <xdr:ext cx="1346844" cy="264560"/>
    <xdr:sp macro="[0]!actualiser" textlink="">
      <xdr:nvSpPr>
        <xdr:cNvPr id="2" name="Rectangle 1"/>
        <xdr:cNvSpPr/>
      </xdr:nvSpPr>
      <xdr:spPr>
        <a:xfrm>
          <a:off x="2882900" y="1593850"/>
          <a:ext cx="1346844" cy="26456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Actualiser via le TCD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69.762608564815" createdVersion="5" refreshedVersion="5" minRefreshableVersion="3" recordCount="4">
  <cacheSource type="worksheet">
    <worksheetSource name="Tableau1"/>
  </cacheSource>
  <cacheFields count="6">
    <cacheField name="Symbole" numFmtId="0">
      <sharedItems count="2">
        <s v="BTC"/>
        <s v="ETH"/>
      </sharedItems>
    </cacheField>
    <cacheField name="Nom" numFmtId="0">
      <sharedItems/>
    </cacheField>
    <cacheField name="Date" numFmtId="14">
      <sharedItems containsSemiMixedTypes="0" containsNonDate="0" containsDate="1" containsString="0" minDate="2021-02-15T00:00:00" maxDate="2021-03-13T00:00:00"/>
    </cacheField>
    <cacheField name="Qté (achat+/vente-)" numFmtId="168">
      <sharedItems containsSemiMixedTypes="0" containsString="0" containsNumber="1" minValue="-1" maxValue="2"/>
    </cacheField>
    <cacheField name="Valeur unitaire" numFmtId="164">
      <sharedItems containsSemiMixedTypes="0" containsString="0" containsNumber="1" minValue="1552" maxValue="47912"/>
    </cacheField>
    <cacheField name="Montant (investi/récupéré)" numFmtId="164">
      <sharedItems containsSemiMixedTypes="0" containsString="0" containsNumber="1" minValue="-3832.96" maxValue="3951.24400000000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Bitcoin"/>
    <d v="2021-02-15T00:00:00"/>
    <n v="0.1"/>
    <n v="39512.44"/>
    <n v="3951.2440000000006"/>
  </r>
  <r>
    <x v="0"/>
    <s v="Bitcoin"/>
    <d v="2021-03-12T00:00:00"/>
    <n v="-0.08"/>
    <n v="47912"/>
    <n v="-3832.96"/>
  </r>
  <r>
    <x v="1"/>
    <s v="Ethereum"/>
    <d v="2021-02-18T00:00:00"/>
    <n v="2"/>
    <n v="1947"/>
    <n v="3894"/>
  </r>
  <r>
    <x v="1"/>
    <s v="Ethereum"/>
    <d v="2021-03-04T00:00:00"/>
    <n v="-1"/>
    <n v="1552"/>
    <n v="-15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3:C5" firstHeaderRow="0" firstDataRow="1" firstDataCol="1"/>
  <pivotFields count="6">
    <pivotField axis="axisRow" showAll="0">
      <items count="3">
        <item x="0"/>
        <item x="1"/>
        <item t="default"/>
      </items>
    </pivotField>
    <pivotField showAll="0"/>
    <pivotField numFmtId="14" showAll="0"/>
    <pivotField dataField="1" numFmtId="168" showAll="0"/>
    <pivotField numFmtId="164" showAll="0"/>
    <pivotField dataField="1" numFmtId="164" showAll="0"/>
  </pivotFields>
  <rowFields count="1">
    <field x="0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Qté (achat+/vente-)" fld="3" baseField="0" baseItem="0"/>
    <dataField name="Somme de Montant (investi/récupéré)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refreshOnLoad="1" connectionId="3" autoFormatId="16" applyNumberFormats="0" applyBorderFormats="0" applyFontFormats="0" applyPatternFormats="0" applyAlignmentFormats="0" applyWidthHeightFormats="0">
  <queryTableRefresh nextId="48">
    <queryTableFields count="9">
      <queryTableField id="39" name="Symbole" tableColumnId="23"/>
      <queryTableField id="40" name="Nom" tableColumnId="24"/>
      <queryTableField id="41" name="Valeur $" tableColumnId="25"/>
      <queryTableField id="42" name="Volume 24 Heures" tableColumnId="26"/>
      <queryTableField id="43" name="% 1 Heure" tableColumnId="27"/>
      <queryTableField id="44" name="% 24 Heures" tableColumnId="28"/>
      <queryTableField id="45" name="% 7 Jours" tableColumnId="29"/>
      <queryTableField id="46" name="% 30 Jours" tableColumnId="30"/>
      <queryTableField id="47" name="Dernière MàJ" tableColumnId="31"/>
    </queryTableFields>
    <queryTableDeletedFields count="11">
      <deletedField name="Value.is_fiat"/>
      <deletedField name="Value.id"/>
      <deletedField name="Name"/>
      <deletedField name="Name"/>
      <deletedField name="Value.max_supply"/>
      <deletedField name="Value.circulating_supply"/>
      <deletedField name="Value.total_supply"/>
      <deletedField name="Value.is_fiat"/>
      <deletedField name="Value.id"/>
      <deletedField name="Value.quote.USD.last_updated"/>
      <deletedField name="Value.quote.USD.market_cap"/>
    </queryTableDeletedFields>
  </queryTableRefresh>
</queryTable>
</file>

<file path=xl/queryTables/queryTable2.xml><?xml version="1.0" encoding="utf-8"?>
<queryTable xmlns="http://schemas.openxmlformats.org/spreadsheetml/2006/main" name="DonnéesExternes_2" connectionId="7" autoFormatId="16" applyNumberFormats="0" applyBorderFormats="0" applyFontFormats="0" applyPatternFormats="0" applyAlignmentFormats="0" applyWidthHeightFormats="0">
  <queryTableRefresh nextId="5">
    <queryTableFields count="2">
      <queryTableField id="3" name="Devise" tableColumnId="1"/>
      <queryTableField id="4" name="Valeur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5" name="latest_symbol_BTC_ETH_DOT_LINK_EOS_LTC_ORN_COTI_ETC_GAME_BNB_ATOM_DASH" displayName="latest_symbol_BTC_ETH_DOT_LINK_EOS_LTC_ORN_COTI_ETC_GAME_BNB_ATOM_DASH" ref="A1:I14" tableType="queryTable" totalsRowShown="0" headerRowDxfId="23" dataDxfId="22">
  <autoFilter ref="A1:I14"/>
  <tableColumns count="9">
    <tableColumn id="23" uniqueName="23" name="Symbole" queryTableFieldId="39" dataDxfId="8"/>
    <tableColumn id="24" uniqueName="24" name="Nom" queryTableFieldId="40" dataDxfId="7"/>
    <tableColumn id="25" uniqueName="25" name="Valeur $" queryTableFieldId="41" dataDxfId="6"/>
    <tableColumn id="26" uniqueName="26" name="Volume 24 Heures" queryTableFieldId="42" dataDxfId="5"/>
    <tableColumn id="27" uniqueName="27" name="% 1 Heure" queryTableFieldId="43" dataDxfId="4"/>
    <tableColumn id="28" uniqueName="28" name="% 24 Heures" queryTableFieldId="44" dataDxfId="3"/>
    <tableColumn id="29" uniqueName="29" name="% 7 Jours" queryTableFieldId="45" dataDxfId="2"/>
    <tableColumn id="30" uniqueName="30" name="% 30 Jours" queryTableFieldId="46" dataDxfId="1"/>
    <tableColumn id="31" uniqueName="31" name="Dernière MàJ" queryTableFieldId="47" dataDxfId="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6" name="Table_1" displayName="Table_1" ref="A1:B6" tableType="queryTable" totalsRowShown="0" headerRowDxfId="21" dataDxfId="20">
  <autoFilter ref="A1:B6"/>
  <tableColumns count="2">
    <tableColumn id="1" uniqueName="1" name="Devise" queryTableFieldId="3" dataDxfId="19"/>
    <tableColumn id="2" uniqueName="2" name="Valeur" queryTableFieldId="4" dataDxfId="18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F5" totalsRowShown="0">
  <autoFilter ref="A1:F5"/>
  <tableColumns count="6">
    <tableColumn id="1" name="Symbole"/>
    <tableColumn id="2" name="Nom" dataDxfId="11">
      <calculatedColumnFormula>VLOOKUP(Tableau1[[#This Row],[Symbole]],latest_symbol_BTC_ETH_DOT_LINK_EOS_LTC_ORN_COTI_ETC_GAME_BNB_ATOM_DASH[[#All],[Symbole]:[Nom]],2,0)</calculatedColumnFormula>
    </tableColumn>
    <tableColumn id="3" name="Date" dataDxfId="9"/>
    <tableColumn id="4" name="Qté (achat+/vente-)" dataDxfId="10" dataCellStyle="Milliers"/>
    <tableColumn id="5" name="Valeur unitaire" dataDxfId="17"/>
    <tableColumn id="6" name="Montant (investi/récupéré)" dataDxfId="16">
      <calculatedColumnFormula>Tableau1[[#This Row],[Valeur unitaire]]*Tableau1[[#This Row],[Qté (achat+/vente-)]]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F3" totalsRowShown="0">
  <autoFilter ref="A1:F3"/>
  <tableColumns count="6">
    <tableColumn id="1" name="Symbole"/>
    <tableColumn id="2" name="Nom"/>
    <tableColumn id="6" name="Qté" dataDxfId="15">
      <calculatedColumnFormula>GETPIVOTDATA("Somme de Qté (achat+/vente-)",TCD!$A$3,"Symbole",Tableau2[[#This Row],[Symbole]])</calculatedColumnFormula>
    </tableColumn>
    <tableColumn id="3" name="Valorisation actualisée du portefeuille" dataDxfId="14">
      <calculatedColumnFormula>Tableau2[[#This Row],[Qté]]*VLOOKUP(Tableau2[[#This Row],[Symbole]],latest_symbol_BTC_ETH_DOT_LINK_EOS_LTC_ORN_COTI_ETC_GAME_BNB_ATOM_DASH[[#All],[Symbole]:[Valeur $]],3,0)</calculatedColumnFormula>
    </tableColumn>
    <tableColumn id="4" name="Gains/pertes sur transactions" dataDxfId="13">
      <calculatedColumnFormula>GETPIVOTDATA("Somme de Montant (investi/récupéré)",TCD!$A$3,"Symbole",Tableau2[[#This Row],[Symbole]])</calculatedColumnFormula>
    </tableColumn>
    <tableColumn id="5" name="soldes" dataDxfId="12">
      <calculatedColumnFormula>Tableau2[[#This Row],[Gains/pertes sur transactions]]+Tableau2[[#This Row],[Valorisation actualisée du portefeuille]]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"/>
  <sheetViews>
    <sheetView workbookViewId="0">
      <selection activeCell="A2" sqref="A2:XFD2"/>
    </sheetView>
  </sheetViews>
  <sheetFormatPr baseColWidth="10" defaultRowHeight="14.5" x14ac:dyDescent="0.35"/>
  <cols>
    <col min="4" max="4" width="10.90625" style="2"/>
    <col min="5" max="5" width="10.90625" style="1"/>
  </cols>
  <sheetData>
    <row r="1" spans="1:5" x14ac:dyDescent="0.35">
      <c r="A1" t="s">
        <v>45</v>
      </c>
      <c r="B1" t="s">
        <v>46</v>
      </c>
      <c r="C1" t="s">
        <v>47</v>
      </c>
      <c r="D1" s="2" t="s">
        <v>48</v>
      </c>
      <c r="E1" s="1" t="s">
        <v>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2"/>
  <sheetViews>
    <sheetView workbookViewId="0">
      <selection activeCell="C2" sqref="C2"/>
    </sheetView>
  </sheetViews>
  <sheetFormatPr baseColWidth="10" defaultColWidth="16.7265625" defaultRowHeight="14.5" x14ac:dyDescent="0.35"/>
  <cols>
    <col min="1" max="1" width="10.1796875" style="3" customWidth="1"/>
    <col min="2" max="2" width="14.90625" style="3" customWidth="1"/>
    <col min="3" max="3" width="11.81640625" style="3" customWidth="1"/>
    <col min="4" max="4" width="18.453125" style="3" customWidth="1"/>
    <col min="5" max="5" width="12.81640625" style="4" customWidth="1"/>
    <col min="6" max="6" width="14.6328125" style="4" customWidth="1"/>
    <col min="7" max="7" width="12.08984375" style="4" customWidth="1"/>
    <col min="8" max="8" width="13.08984375" style="4" customWidth="1"/>
    <col min="9" max="9" width="22.81640625" style="3" customWidth="1"/>
    <col min="10" max="10" width="16.7265625" style="6"/>
    <col min="11" max="11" width="16.7265625" style="7"/>
    <col min="12" max="16384" width="16.7265625" style="3"/>
  </cols>
  <sheetData>
    <row r="1" spans="1:11" x14ac:dyDescent="0.35">
      <c r="A1" s="3" t="s">
        <v>31</v>
      </c>
      <c r="B1" s="3" t="s">
        <v>30</v>
      </c>
      <c r="C1" s="3" t="s">
        <v>36</v>
      </c>
      <c r="D1" s="3" t="s">
        <v>37</v>
      </c>
      <c r="E1" s="4" t="s">
        <v>34</v>
      </c>
      <c r="F1" s="4" t="s">
        <v>33</v>
      </c>
      <c r="G1" s="4" t="s">
        <v>32</v>
      </c>
      <c r="H1" s="4" t="s">
        <v>35</v>
      </c>
      <c r="I1" s="3" t="s">
        <v>38</v>
      </c>
      <c r="J1" s="3"/>
      <c r="K1" s="3"/>
    </row>
    <row r="2" spans="1:11" x14ac:dyDescent="0.35">
      <c r="A2" s="3" t="s">
        <v>16</v>
      </c>
      <c r="B2" s="3" t="s">
        <v>17</v>
      </c>
      <c r="C2" s="5">
        <v>18.63760768054831</v>
      </c>
      <c r="D2" s="3">
        <v>385277342.4782567</v>
      </c>
      <c r="E2" s="4">
        <v>0.27862793000000002</v>
      </c>
      <c r="F2" s="4">
        <v>-3.1331887100000002</v>
      </c>
      <c r="G2" s="4">
        <v>-2.9284290199999998</v>
      </c>
      <c r="H2" s="4">
        <v>-9.9563860700000006</v>
      </c>
      <c r="I2" s="3" t="s">
        <v>61</v>
      </c>
      <c r="J2" s="3"/>
      <c r="K2" s="3"/>
    </row>
    <row r="3" spans="1:11" x14ac:dyDescent="0.35">
      <c r="A3" s="3" t="s">
        <v>18</v>
      </c>
      <c r="B3" s="3" t="s">
        <v>19</v>
      </c>
      <c r="C3" s="5">
        <v>266.72054763437262</v>
      </c>
      <c r="D3" s="3">
        <v>2213484795.8471355</v>
      </c>
      <c r="E3" s="4">
        <v>-0.33568104999999998</v>
      </c>
      <c r="F3" s="4">
        <v>-3.5833800600000001</v>
      </c>
      <c r="G3" s="4">
        <v>12.453759030000001</v>
      </c>
      <c r="H3" s="4">
        <v>96.767678570000001</v>
      </c>
      <c r="I3" s="3" t="s">
        <v>62</v>
      </c>
      <c r="J3" s="3"/>
      <c r="K3" s="3"/>
    </row>
    <row r="4" spans="1:11" x14ac:dyDescent="0.35">
      <c r="A4" s="3" t="s">
        <v>0</v>
      </c>
      <c r="B4" s="3" t="s">
        <v>12</v>
      </c>
      <c r="C4" s="5">
        <v>59753.968191010485</v>
      </c>
      <c r="D4" s="3">
        <v>48504823486.917709</v>
      </c>
      <c r="E4" s="4">
        <v>-0.36567978000000001</v>
      </c>
      <c r="F4" s="4">
        <v>1.2666520000000001E-2</v>
      </c>
      <c r="G4" s="4">
        <v>17.687535499999999</v>
      </c>
      <c r="H4" s="4">
        <v>26.829086369999999</v>
      </c>
      <c r="I4" s="3" t="s">
        <v>63</v>
      </c>
      <c r="J4" s="3"/>
      <c r="K4" s="3"/>
    </row>
    <row r="5" spans="1:11" x14ac:dyDescent="0.35">
      <c r="A5" s="3" t="s">
        <v>10</v>
      </c>
      <c r="B5" s="3" t="s">
        <v>10</v>
      </c>
      <c r="C5" s="5">
        <v>0.34482998286103</v>
      </c>
      <c r="D5" s="3">
        <v>135476464.02601367</v>
      </c>
      <c r="E5" s="4">
        <v>0.77319541999999997</v>
      </c>
      <c r="F5" s="4">
        <v>-5.5886200600000002</v>
      </c>
      <c r="G5" s="4">
        <v>17.79841364</v>
      </c>
      <c r="H5" s="4">
        <v>154.77405157000001</v>
      </c>
      <c r="I5" s="3" t="s">
        <v>62</v>
      </c>
      <c r="J5" s="3"/>
      <c r="K5" s="3"/>
    </row>
    <row r="6" spans="1:11" x14ac:dyDescent="0.35">
      <c r="A6" s="3" t="s">
        <v>20</v>
      </c>
      <c r="B6" s="3" t="s">
        <v>21</v>
      </c>
      <c r="C6" s="5">
        <v>234.48699954136112</v>
      </c>
      <c r="D6" s="3">
        <v>981770146.66024363</v>
      </c>
      <c r="E6" s="4">
        <v>0.25174729000000001</v>
      </c>
      <c r="F6" s="4">
        <v>-1.46678318</v>
      </c>
      <c r="G6" s="4">
        <v>10.328954570000001</v>
      </c>
      <c r="H6" s="4">
        <v>43.251202229999997</v>
      </c>
      <c r="I6" s="3" t="s">
        <v>64</v>
      </c>
      <c r="J6" s="3"/>
      <c r="K6" s="3"/>
    </row>
    <row r="7" spans="1:11" x14ac:dyDescent="0.35">
      <c r="A7" s="3" t="s">
        <v>4</v>
      </c>
      <c r="B7" s="3" t="s">
        <v>6</v>
      </c>
      <c r="C7" s="5">
        <v>36.651476576008882</v>
      </c>
      <c r="D7" s="3">
        <v>1774475578.6227369</v>
      </c>
      <c r="E7" s="4">
        <v>7.5435210000000003E-2</v>
      </c>
      <c r="F7" s="4">
        <v>-2.30661475</v>
      </c>
      <c r="G7" s="4">
        <v>5.6082029200000001</v>
      </c>
      <c r="H7" s="4">
        <v>26.706290670000001</v>
      </c>
      <c r="I7" s="3" t="s">
        <v>65</v>
      </c>
      <c r="J7" s="3"/>
      <c r="K7" s="3"/>
    </row>
    <row r="8" spans="1:11" x14ac:dyDescent="0.35">
      <c r="A8" s="3" t="s">
        <v>8</v>
      </c>
      <c r="B8" s="3" t="s">
        <v>8</v>
      </c>
      <c r="C8" s="5">
        <v>4.0407224752355102</v>
      </c>
      <c r="D8" s="3">
        <v>2909557878.0225067</v>
      </c>
      <c r="E8" s="4">
        <v>-0.35149931000000001</v>
      </c>
      <c r="F8" s="4">
        <v>-1.1528978299999999</v>
      </c>
      <c r="G8" s="4">
        <v>6.4323981300000002</v>
      </c>
      <c r="H8" s="4">
        <v>-14.13403763</v>
      </c>
      <c r="I8" s="3" t="s">
        <v>62</v>
      </c>
      <c r="J8" s="3"/>
      <c r="K8" s="3"/>
    </row>
    <row r="9" spans="1:11" x14ac:dyDescent="0.35">
      <c r="A9" s="3" t="s">
        <v>11</v>
      </c>
      <c r="B9" s="3" t="s">
        <v>14</v>
      </c>
      <c r="C9" s="5">
        <v>13.04777922656722</v>
      </c>
      <c r="D9" s="3">
        <v>1373220603.6162558</v>
      </c>
      <c r="E9" s="4">
        <v>-0.29766453999999998</v>
      </c>
      <c r="F9" s="4">
        <v>-1.2492595799999999</v>
      </c>
      <c r="G9" s="4">
        <v>13.171490670000001</v>
      </c>
      <c r="H9" s="4">
        <v>12.7412425</v>
      </c>
      <c r="I9" s="3" t="s">
        <v>66</v>
      </c>
      <c r="J9" s="3"/>
      <c r="K9" s="3"/>
    </row>
    <row r="10" spans="1:11" x14ac:dyDescent="0.35">
      <c r="A10" s="3" t="s">
        <v>2</v>
      </c>
      <c r="B10" s="3" t="s">
        <v>1</v>
      </c>
      <c r="C10" s="5">
        <v>1858.8466053220636</v>
      </c>
      <c r="D10" s="3">
        <v>21283398598.98177</v>
      </c>
      <c r="E10" s="4">
        <v>-0.16023851</v>
      </c>
      <c r="F10" s="4">
        <v>-1.45757632</v>
      </c>
      <c r="G10" s="4">
        <v>11.85682748</v>
      </c>
      <c r="H10" s="4">
        <v>3.72015809</v>
      </c>
      <c r="I10" s="3" t="s">
        <v>63</v>
      </c>
      <c r="J10" s="3"/>
      <c r="K10" s="3"/>
    </row>
    <row r="11" spans="1:11" x14ac:dyDescent="0.35">
      <c r="A11" s="3" t="s">
        <v>22</v>
      </c>
      <c r="B11" s="3" t="s">
        <v>23</v>
      </c>
      <c r="C11" s="5">
        <v>0.12656466111722001</v>
      </c>
      <c r="D11" s="3">
        <v>706979.34949072998</v>
      </c>
      <c r="E11" s="4">
        <v>0.29706083999999999</v>
      </c>
      <c r="F11" s="4">
        <v>7.7756105299999998</v>
      </c>
      <c r="G11" s="4">
        <v>14.26711763</v>
      </c>
      <c r="H11" s="4">
        <v>86.112770310000002</v>
      </c>
      <c r="I11" s="3" t="s">
        <v>65</v>
      </c>
      <c r="J11" s="3"/>
      <c r="K11" s="3"/>
    </row>
    <row r="12" spans="1:11" x14ac:dyDescent="0.35">
      <c r="A12" s="3" t="s">
        <v>5</v>
      </c>
      <c r="B12" s="3" t="s">
        <v>7</v>
      </c>
      <c r="C12" s="5">
        <v>28.89632484678064</v>
      </c>
      <c r="D12" s="3">
        <v>1144764902.1032755</v>
      </c>
      <c r="E12" s="4">
        <v>-0.26941256000000002</v>
      </c>
      <c r="F12" s="4">
        <v>-4.9272994700000003</v>
      </c>
      <c r="G12" s="4">
        <v>2.4280272699999998</v>
      </c>
      <c r="H12" s="4">
        <v>-0.26872780000000002</v>
      </c>
      <c r="I12" s="3" t="s">
        <v>62</v>
      </c>
      <c r="J12" s="3"/>
      <c r="K12" s="3"/>
    </row>
    <row r="13" spans="1:11" x14ac:dyDescent="0.35">
      <c r="A13" s="3" t="s">
        <v>3</v>
      </c>
      <c r="B13" s="3" t="s">
        <v>13</v>
      </c>
      <c r="C13" s="5">
        <v>217.12263392407641</v>
      </c>
      <c r="D13" s="3">
        <v>5125993914.0582829</v>
      </c>
      <c r="E13" s="4">
        <v>-0.74675469999999999</v>
      </c>
      <c r="F13" s="4">
        <v>-4.6351250400000001</v>
      </c>
      <c r="G13" s="4">
        <v>16.170671240000001</v>
      </c>
      <c r="H13" s="4">
        <v>17.378459599999999</v>
      </c>
      <c r="I13" s="3" t="s">
        <v>67</v>
      </c>
      <c r="J13" s="3"/>
      <c r="K13" s="3"/>
    </row>
    <row r="14" spans="1:11" x14ac:dyDescent="0.35">
      <c r="A14" s="3" t="s">
        <v>9</v>
      </c>
      <c r="B14" s="3" t="s">
        <v>15</v>
      </c>
      <c r="C14" s="5">
        <v>17.926311312894761</v>
      </c>
      <c r="D14" s="3">
        <v>25928030.393664621</v>
      </c>
      <c r="E14" s="4">
        <v>7.9881837100000004</v>
      </c>
      <c r="F14" s="4">
        <v>0.12241001</v>
      </c>
      <c r="G14" s="4">
        <v>7.4709504799999999</v>
      </c>
      <c r="H14" s="4">
        <v>178.70330956000001</v>
      </c>
      <c r="I14" s="3" t="s">
        <v>65</v>
      </c>
      <c r="J14" s="3"/>
      <c r="K14" s="3"/>
    </row>
    <row r="16" spans="1:11" x14ac:dyDescent="0.35">
      <c r="A16" s="9" t="s">
        <v>29</v>
      </c>
      <c r="B16" s="9"/>
    </row>
    <row r="17" spans="3:11" x14ac:dyDescent="0.35">
      <c r="C17" s="4"/>
      <c r="D17" s="4"/>
      <c r="G17" s="3"/>
      <c r="H17" s="6"/>
      <c r="I17" s="7"/>
      <c r="J17" s="3"/>
      <c r="K17" s="3"/>
    </row>
    <row r="18" spans="3:11" x14ac:dyDescent="0.35">
      <c r="C18" s="4"/>
      <c r="D18" s="4"/>
      <c r="G18" s="3"/>
      <c r="H18" s="6"/>
      <c r="I18" s="7"/>
      <c r="J18" s="3"/>
      <c r="K18" s="3"/>
    </row>
    <row r="19" spans="3:11" x14ac:dyDescent="0.35">
      <c r="C19" s="4"/>
      <c r="D19" s="4"/>
      <c r="G19" s="3"/>
      <c r="H19" s="6"/>
      <c r="I19" s="7"/>
      <c r="J19" s="3"/>
      <c r="K19" s="3"/>
    </row>
    <row r="20" spans="3:11" x14ac:dyDescent="0.35">
      <c r="C20" s="4"/>
      <c r="D20" s="4"/>
      <c r="G20" s="3"/>
      <c r="H20" s="6"/>
      <c r="I20" s="7"/>
      <c r="J20" s="3"/>
      <c r="K20" s="3"/>
    </row>
    <row r="21" spans="3:11" x14ac:dyDescent="0.35">
      <c r="C21" s="4"/>
      <c r="D21" s="4"/>
      <c r="G21" s="3"/>
      <c r="H21" s="6"/>
      <c r="I21" s="7"/>
      <c r="J21" s="3"/>
      <c r="K21" s="3"/>
    </row>
    <row r="22" spans="3:11" x14ac:dyDescent="0.35">
      <c r="C22" s="4"/>
      <c r="D22" s="4"/>
      <c r="G22" s="3"/>
      <c r="H22" s="6"/>
      <c r="I22" s="7"/>
      <c r="J22" s="3"/>
      <c r="K22" s="3"/>
    </row>
  </sheetData>
  <mergeCells count="1">
    <mergeCell ref="A16:B16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s="7" t="s">
        <v>39</v>
      </c>
      <c r="B1" s="7" t="s">
        <v>40</v>
      </c>
    </row>
    <row r="2" spans="1:2" x14ac:dyDescent="0.35">
      <c r="A2" s="8" t="s">
        <v>24</v>
      </c>
      <c r="B2" s="8">
        <v>0.82233999999999996</v>
      </c>
    </row>
    <row r="3" spans="1:2" x14ac:dyDescent="0.35">
      <c r="A3" s="8" t="s">
        <v>25</v>
      </c>
      <c r="B3" s="8" t="s">
        <v>41</v>
      </c>
    </row>
    <row r="4" spans="1:2" x14ac:dyDescent="0.35">
      <c r="A4" s="8" t="s">
        <v>26</v>
      </c>
      <c r="B4" s="8" t="s">
        <v>42</v>
      </c>
    </row>
    <row r="5" spans="1:2" x14ac:dyDescent="0.35">
      <c r="A5" s="8" t="s">
        <v>27</v>
      </c>
      <c r="B5" s="8" t="s">
        <v>43</v>
      </c>
    </row>
    <row r="6" spans="1:2" x14ac:dyDescent="0.35">
      <c r="A6" s="8" t="s">
        <v>28</v>
      </c>
      <c r="B6" s="8" t="s">
        <v>44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tabSelected="1" workbookViewId="0">
      <selection activeCell="D4" sqref="D4"/>
    </sheetView>
  </sheetViews>
  <sheetFormatPr baseColWidth="10" defaultRowHeight="14.5" x14ac:dyDescent="0.35"/>
  <cols>
    <col min="3" max="3" width="10.90625" style="2"/>
    <col min="4" max="4" width="19.1796875" style="10" customWidth="1"/>
    <col min="5" max="5" width="14.81640625" customWidth="1"/>
    <col min="6" max="6" width="17.81640625" customWidth="1"/>
  </cols>
  <sheetData>
    <row r="1" spans="1:6" x14ac:dyDescent="0.35">
      <c r="A1" t="s">
        <v>31</v>
      </c>
      <c r="B1" t="s">
        <v>30</v>
      </c>
      <c r="C1" s="2" t="s">
        <v>50</v>
      </c>
      <c r="D1" s="10" t="s">
        <v>51</v>
      </c>
      <c r="E1" t="s">
        <v>52</v>
      </c>
      <c r="F1" t="s">
        <v>53</v>
      </c>
    </row>
    <row r="2" spans="1:6" x14ac:dyDescent="0.35">
      <c r="A2" t="s">
        <v>0</v>
      </c>
      <c r="B2" t="str">
        <f>VLOOKUP(Tableau1[[#This Row],[Symbole]],latest_symbol_BTC_ETH_DOT_LINK_EOS_LTC_ORN_COTI_ETC_GAME_BNB_ATOM_DASH[[#All],[Symbole]:[Nom]],2,0)</f>
        <v>Bitcoin</v>
      </c>
      <c r="C2" s="2">
        <v>44242</v>
      </c>
      <c r="D2" s="10">
        <v>0.1</v>
      </c>
      <c r="E2" s="5">
        <v>39512.44</v>
      </c>
      <c r="F2" s="5">
        <f>Tableau1[[#This Row],[Valeur unitaire]]*Tableau1[[#This Row],[Qté (achat+/vente-)]]</f>
        <v>3951.2440000000006</v>
      </c>
    </row>
    <row r="3" spans="1:6" x14ac:dyDescent="0.35">
      <c r="A3" t="s">
        <v>0</v>
      </c>
      <c r="B3" t="str">
        <f>VLOOKUP(Tableau1[[#This Row],[Symbole]],latest_symbol_BTC_ETH_DOT_LINK_EOS_LTC_ORN_COTI_ETC_GAME_BNB_ATOM_DASH[[#All],[Symbole]:[Nom]],2,0)</f>
        <v>Bitcoin</v>
      </c>
      <c r="C3" s="2">
        <v>44267</v>
      </c>
      <c r="D3" s="10">
        <v>-0.08</v>
      </c>
      <c r="E3" s="5">
        <v>47912</v>
      </c>
      <c r="F3" s="5">
        <f>Tableau1[[#This Row],[Valeur unitaire]]*Tableau1[[#This Row],[Qté (achat+/vente-)]]</f>
        <v>-3832.96</v>
      </c>
    </row>
    <row r="4" spans="1:6" x14ac:dyDescent="0.35">
      <c r="A4" t="s">
        <v>2</v>
      </c>
      <c r="B4" s="13" t="str">
        <f>VLOOKUP(Tableau1[[#This Row],[Symbole]],latest_symbol_BTC_ETH_DOT_LINK_EOS_LTC_ORN_COTI_ETC_GAME_BNB_ATOM_DASH[[#All],[Symbole]:[Nom]],2,0)</f>
        <v>Ethereum</v>
      </c>
      <c r="C4" s="2">
        <v>44245</v>
      </c>
      <c r="D4" s="10">
        <v>2</v>
      </c>
      <c r="E4" s="14">
        <v>1947</v>
      </c>
      <c r="F4" s="14">
        <f>Tableau1[[#This Row],[Valeur unitaire]]*Tableau1[[#This Row],[Qté (achat+/vente-)]]</f>
        <v>3894</v>
      </c>
    </row>
    <row r="5" spans="1:6" x14ac:dyDescent="0.35">
      <c r="A5" t="s">
        <v>2</v>
      </c>
      <c r="B5" s="13" t="str">
        <f>VLOOKUP(Tableau1[[#This Row],[Symbole]],latest_symbol_BTC_ETH_DOT_LINK_EOS_LTC_ORN_COTI_ETC_GAME_BNB_ATOM_DASH[[#All],[Symbole]:[Nom]],2,0)</f>
        <v>Ethereum</v>
      </c>
      <c r="C5" s="2">
        <v>44259</v>
      </c>
      <c r="D5" s="10">
        <v>-1</v>
      </c>
      <c r="E5" s="14">
        <v>1552</v>
      </c>
      <c r="F5" s="14">
        <f>Tableau1[[#This Row],[Valeur unitaire]]*Tableau1[[#This Row],[Qté (achat+/vente-)]]</f>
        <v>-1552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Cryptomonnaies!$A$2:$A$14</xm:f>
          </x14:formula1>
          <xm:sqref>A2:A5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5"/>
  <sheetViews>
    <sheetView workbookViewId="0">
      <selection activeCell="B4" sqref="B4"/>
    </sheetView>
  </sheetViews>
  <sheetFormatPr baseColWidth="10" defaultRowHeight="14.5" x14ac:dyDescent="0.35"/>
  <cols>
    <col min="1" max="1" width="19.54296875" bestFit="1" customWidth="1"/>
    <col min="2" max="2" width="27" customWidth="1"/>
    <col min="3" max="3" width="33.36328125" bestFit="1" customWidth="1"/>
  </cols>
  <sheetData>
    <row r="3" spans="1:3" x14ac:dyDescent="0.35">
      <c r="A3" s="11" t="s">
        <v>54</v>
      </c>
      <c r="B3" t="s">
        <v>56</v>
      </c>
      <c r="C3" t="s">
        <v>55</v>
      </c>
    </row>
    <row r="4" spans="1:3" x14ac:dyDescent="0.35">
      <c r="A4" s="12" t="s">
        <v>0</v>
      </c>
      <c r="B4" s="13">
        <v>2.0000000000000004E-2</v>
      </c>
      <c r="C4" s="13">
        <v>118.28400000000056</v>
      </c>
    </row>
    <row r="5" spans="1:3" x14ac:dyDescent="0.35">
      <c r="A5" s="12" t="s">
        <v>2</v>
      </c>
      <c r="B5" s="13">
        <v>1</v>
      </c>
      <c r="C5" s="13">
        <v>2342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"/>
  <sheetViews>
    <sheetView workbookViewId="0">
      <selection activeCell="E18" sqref="E18"/>
    </sheetView>
  </sheetViews>
  <sheetFormatPr baseColWidth="10" defaultRowHeight="14.5" x14ac:dyDescent="0.35"/>
  <cols>
    <col min="4" max="4" width="34.1796875" bestFit="1" customWidth="1"/>
    <col min="5" max="5" width="43.6328125" customWidth="1"/>
    <col min="6" max="6" width="14.453125" customWidth="1"/>
  </cols>
  <sheetData>
    <row r="1" spans="1:6" x14ac:dyDescent="0.35">
      <c r="A1" t="s">
        <v>31</v>
      </c>
      <c r="B1" t="s">
        <v>30</v>
      </c>
      <c r="C1" t="s">
        <v>60</v>
      </c>
      <c r="D1" t="s">
        <v>57</v>
      </c>
      <c r="E1" t="s">
        <v>58</v>
      </c>
      <c r="F1" t="s">
        <v>59</v>
      </c>
    </row>
    <row r="2" spans="1:6" x14ac:dyDescent="0.35">
      <c r="A2" t="s">
        <v>0</v>
      </c>
      <c r="B2" t="str">
        <f>VLOOKUP(Tableau2[[#This Row],[Symbole]],latest_symbol_BTC_ETH_DOT_LINK_EOS_LTC_ORN_COTI_ETC_GAME_BNB_ATOM_DASH[[#All],[Symbole]:[Nom]],2,0)</f>
        <v>Bitcoin</v>
      </c>
      <c r="C2">
        <f>GETPIVOTDATA("Somme de Qté (achat+/vente-)",TCD!$A$3,"Symbole",Tableau2[[#This Row],[Symbole]])</f>
        <v>2.0000000000000004E-2</v>
      </c>
      <c r="D2" s="5">
        <f>Tableau2[[#This Row],[Qté]]*VLOOKUP(Tableau2[[#This Row],[Symbole]],latest_symbol_BTC_ETH_DOT_LINK_EOS_LTC_ORN_COTI_ETC_GAME_BNB_ATOM_DASH[[#All],[Symbole]:[Valeur $]],3,0)</f>
        <v>1195.0793638202099</v>
      </c>
      <c r="E2" s="5">
        <f>GETPIVOTDATA("Somme de Montant (investi/récupéré)",TCD!$A$3,"Symbole",Tableau2[[#This Row],[Symbole]])</f>
        <v>118.28400000000056</v>
      </c>
      <c r="F2" s="5">
        <f>Tableau2[[#This Row],[Gains/pertes sur transactions]]+Tableau2[[#This Row],[Valorisation actualisée du portefeuille]]</f>
        <v>1313.3633638202105</v>
      </c>
    </row>
    <row r="3" spans="1:6" x14ac:dyDescent="0.35">
      <c r="A3" t="s">
        <v>2</v>
      </c>
      <c r="B3" t="s">
        <v>12</v>
      </c>
      <c r="C3">
        <f>GETPIVOTDATA("Somme de Qté (achat+/vente-)",TCD!$A$3,"Symbole",Tableau2[[#This Row],[Symbole]])</f>
        <v>1</v>
      </c>
      <c r="D3" s="5">
        <f>Tableau2[[#This Row],[Qté]]*VLOOKUP(Tableau2[[#This Row],[Symbole]],latest_symbol_BTC_ETH_DOT_LINK_EOS_LTC_ORN_COTI_ETC_GAME_BNB_ATOM_DASH[[#All],[Symbole]:[Valeur $]],3,0)</f>
        <v>1858.8466053220636</v>
      </c>
      <c r="E3" s="5">
        <f>GETPIVOTDATA("Somme de Montant (investi/récupéré)",TCD!$A$3,"Symbole",Tableau2[[#This Row],[Symbole]])</f>
        <v>2342</v>
      </c>
      <c r="F3" s="5">
        <f>Tableau2[[#This Row],[Gains/pertes sur transactions]]+Tableau2[[#This Row],[Valorisation actualisée du portefeuille]]</f>
        <v>4200.8466053220636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9A6DE2-1AAE-4BFC-9AF8-F21DA6587C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Log</vt:lpstr>
      <vt:lpstr>Cryptomonnaies</vt:lpstr>
      <vt:lpstr>Cours</vt:lpstr>
      <vt:lpstr>Transactions</vt:lpstr>
      <vt:lpstr>TCD</vt:lpstr>
      <vt:lpstr>Portefeuille</vt:lpstr>
      <vt:lpstr>Cours!DonnéesExternes_2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Bidaud</dc:creator>
  <cp:lastModifiedBy>Michel</cp:lastModifiedBy>
  <dcterms:created xsi:type="dcterms:W3CDTF">2021-01-10T16:54:50Z</dcterms:created>
  <dcterms:modified xsi:type="dcterms:W3CDTF">2021-03-14T17:18:33Z</dcterms:modified>
</cp:coreProperties>
</file>