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 tabRatio="755"/>
  </bookViews>
  <sheets>
    <sheet name="Visites" sheetId="6" r:id="rId1"/>
    <sheet name="Vue Mensuelle" sheetId="3" r:id="rId2"/>
    <sheet name="Vue hebdomadaire" sheetId="5" r:id="rId3"/>
    <sheet name="JFP" sheetId="7" r:id="rId4"/>
  </sheets>
  <calcPr calcId="152511"/>
</workbook>
</file>

<file path=xl/calcChain.xml><?xml version="1.0" encoding="utf-8"?>
<calcChain xmlns="http://schemas.openxmlformats.org/spreadsheetml/2006/main">
  <c r="B2" i="5" l="1"/>
  <c r="A1" i="7" l="1"/>
  <c r="B26" i="7" s="1"/>
  <c r="B25" i="7" s="1"/>
  <c r="B27" i="7" l="1"/>
  <c r="B5" i="7"/>
  <c r="B3" i="7"/>
  <c r="B29" i="7"/>
  <c r="B23" i="7"/>
  <c r="B11" i="7"/>
  <c r="B20" i="7"/>
  <c r="B32" i="7"/>
  <c r="B8" i="7"/>
  <c r="B17" i="7"/>
  <c r="D2" i="3"/>
  <c r="C6" i="3"/>
  <c r="B9" i="5"/>
  <c r="C9" i="3" l="1" a="1"/>
  <c r="C9" i="3" s="1"/>
  <c r="C11" i="3" a="1"/>
  <c r="C11" i="3" s="1"/>
  <c r="C10" i="3" a="1"/>
  <c r="C10" i="3" s="1"/>
  <c r="C8" i="3" a="1"/>
  <c r="C8" i="3" s="1"/>
  <c r="B12" i="5" a="1"/>
  <c r="B12" i="5" s="1"/>
  <c r="B11" i="5" a="1"/>
  <c r="B11" i="5" s="1"/>
  <c r="B13" i="5" a="1"/>
  <c r="B13" i="5" s="1"/>
  <c r="B14" i="5" a="1"/>
  <c r="B14" i="5" s="1"/>
  <c r="B6" i="3"/>
  <c r="D6" i="3"/>
  <c r="C12" i="3"/>
  <c r="B8" i="5"/>
  <c r="B31" i="7"/>
  <c r="B33" i="7"/>
  <c r="B30" i="7"/>
  <c r="B28" i="7"/>
  <c r="B19" i="7"/>
  <c r="B21" i="7"/>
  <c r="B2" i="7"/>
  <c r="B4" i="7"/>
  <c r="B16" i="7"/>
  <c r="B18" i="7"/>
  <c r="B10" i="7"/>
  <c r="B12" i="7"/>
  <c r="B7" i="7"/>
  <c r="B9" i="7"/>
  <c r="B22" i="7"/>
  <c r="B24" i="7"/>
  <c r="B13" i="7"/>
  <c r="B15" i="7"/>
  <c r="B6" i="7"/>
  <c r="B6" i="5"/>
  <c r="C6" i="5" s="1"/>
  <c r="D6" i="5" s="1"/>
  <c r="E6" i="5" s="1"/>
  <c r="F6" i="5" s="1"/>
  <c r="G6" i="5" s="1"/>
  <c r="H6" i="5" s="1"/>
  <c r="B15" i="5"/>
  <c r="C15" i="5" s="1"/>
  <c r="D15" i="5" s="1"/>
  <c r="E15" i="5" s="1"/>
  <c r="F15" i="5" s="1"/>
  <c r="G15" i="5" s="1"/>
  <c r="H15" i="5" s="1"/>
  <c r="C9" i="5"/>
  <c r="C13" i="5" l="1" a="1"/>
  <c r="C13" i="5" s="1"/>
  <c r="C11" i="5" a="1"/>
  <c r="C11" i="5" s="1"/>
  <c r="C12" i="5" a="1"/>
  <c r="C12" i="5" s="1"/>
  <c r="C14" i="5" a="1"/>
  <c r="C14" i="5" s="1"/>
  <c r="E6" i="3"/>
  <c r="D10" i="3" a="1"/>
  <c r="D10" i="3" s="1"/>
  <c r="D11" i="3" a="1"/>
  <c r="D11" i="3" s="1"/>
  <c r="D8" i="3" a="1"/>
  <c r="D8" i="3" s="1"/>
  <c r="D9" i="3" a="1"/>
  <c r="D9" i="3" s="1"/>
  <c r="C14" i="3" a="1"/>
  <c r="C14" i="3" s="1"/>
  <c r="C16" i="3" a="1"/>
  <c r="C16" i="3" s="1"/>
  <c r="C17" i="3" a="1"/>
  <c r="C17" i="3" s="1"/>
  <c r="C15" i="3" a="1"/>
  <c r="C15" i="3" s="1"/>
  <c r="B12" i="3"/>
  <c r="F6" i="3"/>
  <c r="C18" i="3"/>
  <c r="D12" i="3"/>
  <c r="D9" i="5"/>
  <c r="B14" i="7"/>
  <c r="C21" i="3" l="1" a="1"/>
  <c r="C21" i="3" s="1"/>
  <c r="C22" i="3" a="1"/>
  <c r="C22" i="3" s="1"/>
  <c r="C23" i="3" a="1"/>
  <c r="C23" i="3" s="1"/>
  <c r="C20" i="3" a="1"/>
  <c r="C20" i="3" s="1"/>
  <c r="F8" i="3" a="1"/>
  <c r="F8" i="3" s="1"/>
  <c r="F9" i="3" a="1"/>
  <c r="F9" i="3" s="1"/>
  <c r="F10" i="3" a="1"/>
  <c r="F10" i="3" s="1"/>
  <c r="F11" i="3" a="1"/>
  <c r="F11" i="3" s="1"/>
  <c r="D14" i="5" a="1"/>
  <c r="D14" i="5" s="1"/>
  <c r="D12" i="5" a="1"/>
  <c r="D12" i="5" s="1"/>
  <c r="D13" i="5" a="1"/>
  <c r="D13" i="5" s="1"/>
  <c r="D11" i="5" a="1"/>
  <c r="D11" i="5" s="1"/>
  <c r="D15" i="3" a="1"/>
  <c r="D15" i="3" s="1"/>
  <c r="D14" i="3" a="1"/>
  <c r="D14" i="3" s="1"/>
  <c r="D17" i="3" a="1"/>
  <c r="D17" i="3" s="1"/>
  <c r="D16" i="3" a="1"/>
  <c r="D16" i="3" s="1"/>
  <c r="E11" i="3" a="1"/>
  <c r="E11" i="3" s="1"/>
  <c r="E8" i="3" a="1"/>
  <c r="E8" i="3" s="1"/>
  <c r="E9" i="3" a="1"/>
  <c r="E9" i="3" s="1"/>
  <c r="E10" i="3" a="1"/>
  <c r="E10" i="3" s="1"/>
  <c r="B18" i="3"/>
  <c r="E7" i="3"/>
  <c r="D7" i="3"/>
  <c r="B10" i="5"/>
  <c r="C10" i="5"/>
  <c r="C13" i="3"/>
  <c r="C7" i="3"/>
  <c r="G6" i="3"/>
  <c r="F7" i="3"/>
  <c r="C19" i="3"/>
  <c r="D18" i="3"/>
  <c r="C24" i="3"/>
  <c r="D13" i="3"/>
  <c r="E12" i="3"/>
  <c r="E9" i="5"/>
  <c r="D10" i="5"/>
  <c r="C27" i="3" l="1" a="1"/>
  <c r="C27" i="3" s="1"/>
  <c r="C29" i="3" a="1"/>
  <c r="C29" i="3" s="1"/>
  <c r="C28" i="3" a="1"/>
  <c r="C28" i="3" s="1"/>
  <c r="C26" i="3" a="1"/>
  <c r="C26" i="3" s="1"/>
  <c r="E11" i="5" a="1"/>
  <c r="E11" i="5" s="1"/>
  <c r="E13" i="5" a="1"/>
  <c r="E13" i="5" s="1"/>
  <c r="E14" i="5" a="1"/>
  <c r="E14" i="5" s="1"/>
  <c r="E12" i="5" a="1"/>
  <c r="E12" i="5" s="1"/>
  <c r="D22" i="3" a="1"/>
  <c r="D22" i="3" s="1"/>
  <c r="D20" i="3" a="1"/>
  <c r="D20" i="3" s="1"/>
  <c r="D23" i="3" a="1"/>
  <c r="D23" i="3" s="1"/>
  <c r="D21" i="3" a="1"/>
  <c r="D21" i="3" s="1"/>
  <c r="G9" i="3" a="1"/>
  <c r="G9" i="3" s="1"/>
  <c r="G10" i="3" a="1"/>
  <c r="G10" i="3" s="1"/>
  <c r="G11" i="3" a="1"/>
  <c r="G11" i="3" s="1"/>
  <c r="G8" i="3" a="1"/>
  <c r="G8" i="3" s="1"/>
  <c r="E16" i="3" a="1"/>
  <c r="E16" i="3" s="1"/>
  <c r="E14" i="3" a="1"/>
  <c r="E14" i="3" s="1"/>
  <c r="E15" i="3" a="1"/>
  <c r="E15" i="3" s="1"/>
  <c r="E17" i="3" a="1"/>
  <c r="E17" i="3" s="1"/>
  <c r="B24" i="3"/>
  <c r="E13" i="3"/>
  <c r="F12" i="3"/>
  <c r="E18" i="3"/>
  <c r="D19" i="3"/>
  <c r="C25" i="3"/>
  <c r="C30" i="3"/>
  <c r="D24" i="3"/>
  <c r="H6" i="3"/>
  <c r="G7" i="3"/>
  <c r="F9" i="5"/>
  <c r="E10" i="5"/>
  <c r="F12" i="5" l="1" a="1"/>
  <c r="F12" i="5" s="1"/>
  <c r="F14" i="5" a="1"/>
  <c r="F14" i="5" s="1"/>
  <c r="F13" i="5" a="1"/>
  <c r="F13" i="5" s="1"/>
  <c r="F11" i="5" a="1"/>
  <c r="F11" i="5" s="1"/>
  <c r="C33" i="3" a="1"/>
  <c r="C33" i="3" s="1"/>
  <c r="C32" i="3" a="1"/>
  <c r="C32" i="3" s="1"/>
  <c r="C34" i="3" a="1"/>
  <c r="C34" i="3" s="1"/>
  <c r="C35" i="3" a="1"/>
  <c r="C35" i="3" s="1"/>
  <c r="F15" i="3" a="1"/>
  <c r="F15" i="3" s="1"/>
  <c r="F16" i="3" a="1"/>
  <c r="F16" i="3" s="1"/>
  <c r="F17" i="3" a="1"/>
  <c r="F17" i="3" s="1"/>
  <c r="F14" i="3" a="1"/>
  <c r="F14" i="3" s="1"/>
  <c r="D28" i="3" a="1"/>
  <c r="D28" i="3" s="1"/>
  <c r="D29" i="3" a="1"/>
  <c r="D29" i="3" s="1"/>
  <c r="D26" i="3" a="1"/>
  <c r="D26" i="3" s="1"/>
  <c r="D27" i="3" a="1"/>
  <c r="D27" i="3" s="1"/>
  <c r="E23" i="3" a="1"/>
  <c r="E23" i="3" s="1"/>
  <c r="E21" i="3" a="1"/>
  <c r="E21" i="3" s="1"/>
  <c r="E20" i="3" a="1"/>
  <c r="E20" i="3" s="1"/>
  <c r="E22" i="3" a="1"/>
  <c r="E22" i="3" s="1"/>
  <c r="H10" i="3" a="1"/>
  <c r="H10" i="3" s="1"/>
  <c r="H8" i="3" a="1"/>
  <c r="H8" i="3" s="1"/>
  <c r="H11" i="3" a="1"/>
  <c r="H11" i="3" s="1"/>
  <c r="H9" i="3" a="1"/>
  <c r="H9" i="3" s="1"/>
  <c r="B30" i="3"/>
  <c r="I6" i="3"/>
  <c r="H7" i="3"/>
  <c r="E24" i="3"/>
  <c r="D25" i="3"/>
  <c r="F18" i="3"/>
  <c r="E19" i="3"/>
  <c r="D30" i="3"/>
  <c r="C31" i="3"/>
  <c r="C36" i="3"/>
  <c r="G12" i="3"/>
  <c r="F13" i="3"/>
  <c r="G9" i="5"/>
  <c r="F10" i="5"/>
  <c r="D34" i="3" l="1" a="1"/>
  <c r="D34" i="3" s="1"/>
  <c r="D32" i="3" a="1"/>
  <c r="D32" i="3" s="1"/>
  <c r="D33" i="3" a="1"/>
  <c r="D33" i="3" s="1"/>
  <c r="D35" i="3" a="1"/>
  <c r="D35" i="3" s="1"/>
  <c r="G13" i="5" a="1"/>
  <c r="G13" i="5" s="1"/>
  <c r="G14" i="5" a="1"/>
  <c r="G14" i="5" s="1"/>
  <c r="G11" i="5" a="1"/>
  <c r="G11" i="5" s="1"/>
  <c r="G12" i="5" a="1"/>
  <c r="G12" i="5" s="1"/>
  <c r="E29" i="3" a="1"/>
  <c r="E29" i="3" s="1"/>
  <c r="E26" i="3" a="1"/>
  <c r="E26" i="3" s="1"/>
  <c r="E27" i="3" a="1"/>
  <c r="E27" i="3" s="1"/>
  <c r="E28" i="3" a="1"/>
  <c r="E28" i="3" s="1"/>
  <c r="G14" i="3" a="1"/>
  <c r="G14" i="3" s="1"/>
  <c r="G17" i="3" a="1"/>
  <c r="G17" i="3" s="1"/>
  <c r="G16" i="3" a="1"/>
  <c r="G16" i="3" s="1"/>
  <c r="G15" i="3" a="1"/>
  <c r="G15" i="3" s="1"/>
  <c r="C39" i="3" a="1"/>
  <c r="C39" i="3" s="1"/>
  <c r="C41" i="3" a="1"/>
  <c r="C41" i="3" s="1"/>
  <c r="C40" i="3" a="1"/>
  <c r="C40" i="3" s="1"/>
  <c r="C38" i="3" a="1"/>
  <c r="C38" i="3" s="1"/>
  <c r="F20" i="3" a="1"/>
  <c r="F20" i="3" s="1"/>
  <c r="F22" i="3" a="1"/>
  <c r="F22" i="3" s="1"/>
  <c r="F21" i="3" a="1"/>
  <c r="F21" i="3" s="1"/>
  <c r="F23" i="3" a="1"/>
  <c r="F23" i="3" s="1"/>
  <c r="I11" i="3" a="1"/>
  <c r="I11" i="3" s="1"/>
  <c r="I9" i="3" a="1"/>
  <c r="I9" i="3" s="1"/>
  <c r="I8" i="3" a="1"/>
  <c r="I8" i="3" s="1"/>
  <c r="I10" i="3" a="1"/>
  <c r="I10" i="3" s="1"/>
  <c r="B36" i="3"/>
  <c r="E30" i="3"/>
  <c r="D31" i="3"/>
  <c r="F24" i="3"/>
  <c r="E25" i="3"/>
  <c r="H12" i="3"/>
  <c r="G13" i="3"/>
  <c r="D36" i="3"/>
  <c r="C37" i="3"/>
  <c r="G18" i="3"/>
  <c r="F19" i="3"/>
  <c r="I7" i="3"/>
  <c r="H9" i="5"/>
  <c r="G10" i="5"/>
  <c r="G21" i="3" l="1" a="1"/>
  <c r="G21" i="3" s="1"/>
  <c r="G23" i="3" a="1"/>
  <c r="G23" i="3" s="1"/>
  <c r="G22" i="3" a="1"/>
  <c r="G22" i="3" s="1"/>
  <c r="G20" i="3" a="1"/>
  <c r="G20" i="3" s="1"/>
  <c r="H15" i="3" a="1"/>
  <c r="H15" i="3" s="1"/>
  <c r="H17" i="3" a="1"/>
  <c r="H17" i="3" s="1"/>
  <c r="H14" i="3" a="1"/>
  <c r="H14" i="3" s="1"/>
  <c r="H16" i="3" a="1"/>
  <c r="H16" i="3" s="1"/>
  <c r="E35" i="3" a="1"/>
  <c r="E35" i="3" s="1"/>
  <c r="E33" i="3" a="1"/>
  <c r="E33" i="3" s="1"/>
  <c r="E34" i="3" a="1"/>
  <c r="E34" i="3" s="1"/>
  <c r="E32" i="3" a="1"/>
  <c r="E32" i="3" s="1"/>
  <c r="D40" i="3" a="1"/>
  <c r="D40" i="3" s="1"/>
  <c r="D41" i="3" a="1"/>
  <c r="D41" i="3" s="1"/>
  <c r="D38" i="3" a="1"/>
  <c r="D38" i="3" s="1"/>
  <c r="D39" i="3" a="1"/>
  <c r="D39" i="3" s="1"/>
  <c r="F26" i="3" a="1"/>
  <c r="F26" i="3" s="1"/>
  <c r="F27" i="3" a="1"/>
  <c r="F27" i="3" s="1"/>
  <c r="F28" i="3" a="1"/>
  <c r="F28" i="3" s="1"/>
  <c r="F29" i="3" a="1"/>
  <c r="F29" i="3" s="1"/>
  <c r="H14" i="5" a="1"/>
  <c r="H14" i="5" s="1"/>
  <c r="H11" i="5" a="1"/>
  <c r="H11" i="5" s="1"/>
  <c r="H12" i="5" a="1"/>
  <c r="H12" i="5" s="1"/>
  <c r="H13" i="5" a="1"/>
  <c r="H13" i="5" s="1"/>
  <c r="E36" i="3"/>
  <c r="D37" i="3"/>
  <c r="G24" i="3"/>
  <c r="F25" i="3"/>
  <c r="H18" i="3"/>
  <c r="G19" i="3"/>
  <c r="I12" i="3"/>
  <c r="H13" i="3"/>
  <c r="F30" i="3"/>
  <c r="E31" i="3"/>
  <c r="H8" i="5"/>
  <c r="H10" i="5"/>
  <c r="I16" i="3" l="1" a="1"/>
  <c r="I16" i="3" s="1"/>
  <c r="I14" i="3" a="1"/>
  <c r="I14" i="3" s="1"/>
  <c r="I15" i="3" a="1"/>
  <c r="I15" i="3" s="1"/>
  <c r="I17" i="3" a="1"/>
  <c r="I17" i="3" s="1"/>
  <c r="G27" i="3" a="1"/>
  <c r="G27" i="3" s="1"/>
  <c r="G28" i="3" a="1"/>
  <c r="G28" i="3" s="1"/>
  <c r="G29" i="3" a="1"/>
  <c r="G29" i="3" s="1"/>
  <c r="G26" i="3" a="1"/>
  <c r="G26" i="3" s="1"/>
  <c r="F32" i="3" a="1"/>
  <c r="F32" i="3" s="1"/>
  <c r="F34" i="3" a="1"/>
  <c r="F34" i="3" s="1"/>
  <c r="F35" i="3" a="1"/>
  <c r="F35" i="3" s="1"/>
  <c r="F33" i="3" a="1"/>
  <c r="F33" i="3" s="1"/>
  <c r="H22" i="3" a="1"/>
  <c r="H22" i="3" s="1"/>
  <c r="H23" i="3" a="1"/>
  <c r="H23" i="3" s="1"/>
  <c r="H20" i="3" a="1"/>
  <c r="H20" i="3" s="1"/>
  <c r="H21" i="3" a="1"/>
  <c r="H21" i="3" s="1"/>
  <c r="E41" i="3" a="1"/>
  <c r="E41" i="3" s="1"/>
  <c r="E38" i="3" a="1"/>
  <c r="E38" i="3" s="1"/>
  <c r="E39" i="3" a="1"/>
  <c r="E39" i="3" s="1"/>
  <c r="E40" i="3" a="1"/>
  <c r="E40" i="3" s="1"/>
  <c r="I13" i="3"/>
  <c r="H24" i="3"/>
  <c r="G25" i="3"/>
  <c r="G30" i="3"/>
  <c r="F31" i="3"/>
  <c r="I18" i="3"/>
  <c r="H19" i="3"/>
  <c r="F36" i="3"/>
  <c r="E37" i="3"/>
  <c r="F38" i="3" l="1" a="1"/>
  <c r="F38" i="3" s="1"/>
  <c r="F39" i="3" a="1"/>
  <c r="F39" i="3" s="1"/>
  <c r="F40" i="3" a="1"/>
  <c r="F40" i="3" s="1"/>
  <c r="F41" i="3" a="1"/>
  <c r="F41" i="3" s="1"/>
  <c r="G33" i="3" a="1"/>
  <c r="G33" i="3" s="1"/>
  <c r="G35" i="3" a="1"/>
  <c r="G35" i="3" s="1"/>
  <c r="G34" i="3" a="1"/>
  <c r="G34" i="3" s="1"/>
  <c r="G32" i="3" a="1"/>
  <c r="G32" i="3" s="1"/>
  <c r="I23" i="3" a="1"/>
  <c r="I23" i="3" s="1"/>
  <c r="I20" i="3" a="1"/>
  <c r="I20" i="3" s="1"/>
  <c r="I21" i="3" a="1"/>
  <c r="I21" i="3" s="1"/>
  <c r="I22" i="3" a="1"/>
  <c r="I22" i="3" s="1"/>
  <c r="H28" i="3" a="1"/>
  <c r="H28" i="3" s="1"/>
  <c r="H26" i="3" a="1"/>
  <c r="H26" i="3" s="1"/>
  <c r="H29" i="3" a="1"/>
  <c r="H29" i="3" s="1"/>
  <c r="H27" i="3" a="1"/>
  <c r="H27" i="3" s="1"/>
  <c r="G36" i="3"/>
  <c r="F37" i="3"/>
  <c r="I19" i="3"/>
  <c r="I24" i="3"/>
  <c r="H25" i="3"/>
  <c r="H30" i="3"/>
  <c r="G31" i="3"/>
  <c r="I29" i="3" l="1" a="1"/>
  <c r="I29" i="3" s="1"/>
  <c r="I27" i="3" a="1"/>
  <c r="I27" i="3" s="1"/>
  <c r="I26" i="3" a="1"/>
  <c r="I26" i="3" s="1"/>
  <c r="I28" i="3" a="1"/>
  <c r="I28" i="3" s="1"/>
  <c r="H34" i="3" a="1"/>
  <c r="H34" i="3" s="1"/>
  <c r="H35" i="3" a="1"/>
  <c r="H35" i="3" s="1"/>
  <c r="H32" i="3" a="1"/>
  <c r="H32" i="3" s="1"/>
  <c r="H33" i="3" a="1"/>
  <c r="H33" i="3" s="1"/>
  <c r="G39" i="3" a="1"/>
  <c r="G39" i="3" s="1"/>
  <c r="G38" i="3" a="1"/>
  <c r="G38" i="3" s="1"/>
  <c r="G40" i="3" a="1"/>
  <c r="G40" i="3" s="1"/>
  <c r="G41" i="3" a="1"/>
  <c r="G41" i="3" s="1"/>
  <c r="I25" i="3"/>
  <c r="I30" i="3"/>
  <c r="H31" i="3"/>
  <c r="H36" i="3"/>
  <c r="G37" i="3"/>
  <c r="I35" i="3" l="1" a="1"/>
  <c r="I35" i="3" s="1"/>
  <c r="I32" i="3" a="1"/>
  <c r="I32" i="3" s="1"/>
  <c r="I33" i="3" a="1"/>
  <c r="I33" i="3" s="1"/>
  <c r="I34" i="3" a="1"/>
  <c r="I34" i="3" s="1"/>
  <c r="H40" i="3" a="1"/>
  <c r="H40" i="3" s="1"/>
  <c r="H38" i="3" a="1"/>
  <c r="H38" i="3" s="1"/>
  <c r="H39" i="3" a="1"/>
  <c r="H39" i="3" s="1"/>
  <c r="H41" i="3" a="1"/>
  <c r="H41" i="3" s="1"/>
  <c r="I31" i="3"/>
  <c r="I36" i="3"/>
  <c r="H37" i="3"/>
  <c r="I41" i="3" l="1" a="1"/>
  <c r="I41" i="3" s="1"/>
  <c r="I39" i="3" a="1"/>
  <c r="I39" i="3" s="1"/>
  <c r="I40" i="3" a="1"/>
  <c r="I40" i="3" s="1"/>
  <c r="I38" i="3" a="1"/>
  <c r="I38" i="3" s="1"/>
  <c r="I37" i="3"/>
</calcChain>
</file>

<file path=xl/sharedStrings.xml><?xml version="1.0" encoding="utf-8"?>
<sst xmlns="http://schemas.openxmlformats.org/spreadsheetml/2006/main" count="79" uniqueCount="36">
  <si>
    <t>ÉCHÉANCE</t>
  </si>
  <si>
    <t>VUE MENSUELLE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</si>
  <si>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</si>
  <si>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</si>
  <si>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</si>
  <si>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</si>
  <si>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</si>
  <si>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</si>
  <si>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</si>
  <si>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</si>
  <si>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</si>
  <si>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</si>
  <si>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</si>
  <si>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</si>
  <si>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</si>
  <si>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</si>
  <si>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</si>
  <si>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</si>
  <si>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</si>
  <si>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</si>
  <si>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</si>
  <si>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</si>
  <si>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</si>
  <si>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DATE_JFP</t>
  </si>
  <si>
    <t>JF_Ponts</t>
  </si>
  <si>
    <t>SEMAINE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</si>
  <si>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</si>
  <si>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</si>
  <si>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</si>
  <si>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</si>
  <si>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</si>
  <si>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</si>
  <si>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</si>
  <si>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</si>
  <si>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</si>
  <si>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 xml:space="preserve">VISITE FOURNISSEUR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</si>
</sst>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mm/dd/yyyy"/>
  </numFmts>
  <fonts count="29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sz val="11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9"/>
      <color theme="0" tint="-0.34998626667073579"/>
      <name val="Cambria"/>
      <family val="1"/>
      <scheme val="min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4"/>
      <name val="Tahoma"/>
      <family val="2"/>
      <scheme val="major"/>
    </font>
    <font>
      <i/>
      <sz val="22"/>
      <color theme="0" tint="-0.34998626667073579"/>
      <name val="Tahoma"/>
      <family val="2"/>
      <scheme val="major"/>
    </font>
    <font>
      <sz val="18"/>
      <color theme="0" tint="-4.9989318521683403E-2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0"/>
      <name val="Cambria"/>
      <family val="2"/>
      <scheme val="minor"/>
    </font>
    <font>
      <b/>
      <sz val="10"/>
      <color theme="1"/>
      <name val="Cambria"/>
      <family val="2"/>
      <scheme val="minor"/>
    </font>
    <font>
      <sz val="10"/>
      <color theme="1"/>
      <name val="Cambria"/>
      <family val="2"/>
      <scheme val="minor"/>
    </font>
    <font>
      <sz val="10"/>
      <color theme="1" tint="0.14999847407452621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1"/>
      <color theme="0"/>
      <name val="Cambria"/>
      <family val="1"/>
      <scheme val="minor"/>
    </font>
    <font>
      <sz val="14"/>
      <color theme="0"/>
      <name val="Cambria"/>
      <family val="1"/>
      <scheme val="minor"/>
    </font>
    <font>
      <b/>
      <sz val="10"/>
      <color theme="1"/>
      <name val="Cambria"/>
      <family val="1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theme="4"/>
      </patternFill>
    </fill>
    <fill>
      <patternFill patternType="solid">
        <fgColor theme="4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3" fillId="3" borderId="1" applyNumberFormat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Alignment="0" applyProtection="0"/>
    <xf numFmtId="0" fontId="12" fillId="0" borderId="0" applyNumberFormat="0" applyFill="0" applyBorder="0" applyAlignment="0" applyProtection="0"/>
  </cellStyleXfs>
  <cellXfs count="58">
    <xf numFmtId="0" fontId="0" fillId="0" borderId="0" xfId="0">
      <alignment vertical="center"/>
    </xf>
    <xf numFmtId="0" fontId="5" fillId="5" borderId="3" xfId="1" applyFont="1" applyFill="1" applyBorder="1" applyAlignment="1">
      <alignment horizontal="left" vertical="center" indent="1"/>
    </xf>
    <xf numFmtId="0" fontId="5" fillId="5" borderId="4" xfId="1" applyFont="1" applyFill="1" applyBorder="1" applyAlignment="1">
      <alignment horizontal="left" vertical="center" indent="1"/>
    </xf>
    <xf numFmtId="0" fontId="5" fillId="5" borderId="5" xfId="1" applyFont="1" applyFill="1" applyBorder="1" applyAlignment="1">
      <alignment horizontal="left" vertical="center" indent="1"/>
    </xf>
    <xf numFmtId="0" fontId="6" fillId="0" borderId="7" xfId="2" applyFont="1" applyFill="1" applyBorder="1" applyAlignment="1">
      <alignment horizontal="center" vertical="center"/>
    </xf>
    <xf numFmtId="0" fontId="5" fillId="6" borderId="3" xfId="1" applyFont="1" applyFill="1" applyBorder="1" applyAlignment="1">
      <alignment horizontal="left" vertical="center" indent="1"/>
    </xf>
    <xf numFmtId="0" fontId="5" fillId="6" borderId="4" xfId="1" applyFont="1" applyFill="1" applyBorder="1" applyAlignment="1">
      <alignment horizontal="left" vertical="center" indent="1"/>
    </xf>
    <xf numFmtId="0" fontId="5" fillId="6" borderId="5" xfId="1" applyFont="1" applyFill="1" applyBorder="1" applyAlignment="1">
      <alignment horizontal="left" vertical="center" indent="1"/>
    </xf>
    <xf numFmtId="0" fontId="8" fillId="2" borderId="8" xfId="2" applyFont="1" applyFill="1" applyBorder="1" applyAlignment="1">
      <alignment horizontal="center" vertical="center"/>
    </xf>
    <xf numFmtId="0" fontId="8" fillId="2" borderId="7" xfId="2" applyFont="1" applyFill="1" applyBorder="1" applyAlignment="1">
      <alignment horizontal="center" vertical="center"/>
    </xf>
    <xf numFmtId="0" fontId="0" fillId="0" borderId="0" xfId="0" applyFill="1">
      <alignment vertical="center"/>
    </xf>
    <xf numFmtId="0" fontId="14" fillId="0" borderId="0" xfId="0" applyFont="1">
      <alignment vertical="center"/>
    </xf>
    <xf numFmtId="165" fontId="7" fillId="0" borderId="6" xfId="0" applyNumberFormat="1" applyFont="1" applyFill="1" applyBorder="1">
      <alignment vertical="center"/>
    </xf>
    <xf numFmtId="166" fontId="15" fillId="0" borderId="7" xfId="0" applyNumberFormat="1" applyFont="1" applyFill="1" applyBorder="1">
      <alignment vertical="center"/>
    </xf>
    <xf numFmtId="165" fontId="7" fillId="2" borderId="6" xfId="0" applyNumberFormat="1" applyFont="1" applyFill="1" applyBorder="1">
      <alignment vertical="center"/>
    </xf>
    <xf numFmtId="165" fontId="16" fillId="2" borderId="6" xfId="0" applyNumberFormat="1" applyFont="1" applyFill="1" applyBorder="1">
      <alignment vertical="center"/>
    </xf>
    <xf numFmtId="0" fontId="17" fillId="0" borderId="0" xfId="0" applyFont="1" applyProtection="1">
      <alignment vertical="center"/>
      <protection locked="0"/>
    </xf>
    <xf numFmtId="0" fontId="19" fillId="8" borderId="0" xfId="0" applyFont="1" applyFill="1" applyBorder="1" applyAlignment="1">
      <alignment horizontal="center"/>
    </xf>
    <xf numFmtId="0" fontId="20" fillId="8" borderId="0" xfId="0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167" fontId="21" fillId="0" borderId="0" xfId="0" applyNumberFormat="1" applyFont="1" applyBorder="1" applyAlignment="1">
      <alignment horizontal="center"/>
    </xf>
    <xf numFmtId="0" fontId="13" fillId="4" borderId="2" xfId="0" applyFont="1" applyFill="1" applyBorder="1" applyAlignment="1" applyProtection="1">
      <alignment horizontal="left" vertical="center" indent="1"/>
      <protection locked="0"/>
    </xf>
    <xf numFmtId="164" fontId="13" fillId="4" borderId="10" xfId="0" applyNumberFormat="1" applyFont="1" applyFill="1" applyBorder="1" applyAlignment="1" applyProtection="1">
      <alignment horizontal="left" vertical="center" indent="1"/>
      <protection locked="0"/>
    </xf>
    <xf numFmtId="16" fontId="0" fillId="0" borderId="0" xfId="0" applyNumberFormat="1">
      <alignment vertical="center"/>
    </xf>
    <xf numFmtId="0" fontId="0" fillId="0" borderId="0" xfId="0" applyFont="1" applyFill="1">
      <alignment vertical="center"/>
    </xf>
    <xf numFmtId="0" fontId="22" fillId="0" borderId="7" xfId="2" applyFont="1" applyFill="1" applyBorder="1" applyAlignment="1">
      <alignment horizontal="center" vertical="center"/>
    </xf>
    <xf numFmtId="0" fontId="0" fillId="0" borderId="0" xfId="0" applyFont="1">
      <alignment vertical="center"/>
    </xf>
    <xf numFmtId="0" fontId="0" fillId="0" borderId="7" xfId="0" applyFont="1" applyBorder="1" applyProtection="1">
      <alignment vertical="center"/>
      <protection locked="0"/>
    </xf>
    <xf numFmtId="0" fontId="23" fillId="2" borderId="7" xfId="2" applyFont="1" applyFill="1" applyBorder="1" applyAlignment="1">
      <alignment horizontal="center" vertical="center"/>
    </xf>
    <xf numFmtId="0" fontId="0" fillId="2" borderId="7" xfId="0" applyFont="1" applyFill="1" applyBorder="1" applyProtection="1">
      <alignment vertical="center"/>
      <protection locked="0"/>
    </xf>
    <xf numFmtId="0" fontId="23" fillId="0" borderId="7" xfId="2" applyFont="1" applyFill="1" applyBorder="1" applyAlignment="1">
      <alignment horizontal="center" vertical="center"/>
    </xf>
    <xf numFmtId="0" fontId="13" fillId="4" borderId="11" xfId="0" applyFont="1" applyFill="1" applyBorder="1" applyAlignment="1" applyProtection="1">
      <alignment horizontal="left" vertical="center" indent="1"/>
      <protection locked="0"/>
    </xf>
    <xf numFmtId="165" fontId="7" fillId="0" borderId="12" xfId="0" applyNumberFormat="1" applyFont="1" applyFill="1" applyBorder="1">
      <alignment vertical="center"/>
    </xf>
    <xf numFmtId="0" fontId="22" fillId="0" borderId="13" xfId="2" applyFont="1" applyFill="1" applyBorder="1" applyAlignment="1">
      <alignment horizontal="center" vertical="center"/>
    </xf>
    <xf numFmtId="0" fontId="0" fillId="0" borderId="13" xfId="0" applyFont="1" applyBorder="1" applyProtection="1">
      <alignment vertical="center"/>
      <protection locked="0"/>
    </xf>
    <xf numFmtId="165" fontId="7" fillId="2" borderId="12" xfId="0" applyNumberFormat="1" applyFont="1" applyFill="1" applyBorder="1">
      <alignment vertical="center"/>
    </xf>
    <xf numFmtId="0" fontId="23" fillId="2" borderId="13" xfId="2" applyFont="1" applyFill="1" applyBorder="1" applyAlignment="1">
      <alignment horizontal="center" vertical="center"/>
    </xf>
    <xf numFmtId="0" fontId="0" fillId="2" borderId="13" xfId="0" applyFont="1" applyFill="1" applyBorder="1" applyProtection="1">
      <alignment vertical="center"/>
      <protection locked="0"/>
    </xf>
    <xf numFmtId="0" fontId="23" fillId="0" borderId="13" xfId="2" applyFont="1" applyFill="1" applyBorder="1" applyAlignment="1">
      <alignment horizontal="center" vertical="center"/>
    </xf>
    <xf numFmtId="0" fontId="24" fillId="0" borderId="0" xfId="0" applyNumberFormat="1" applyFont="1" applyBorder="1" applyAlignment="1">
      <alignment horizontal="right" vertical="center" textRotation="90"/>
    </xf>
    <xf numFmtId="0" fontId="25" fillId="0" borderId="0" xfId="0" applyNumberFormat="1" applyFont="1" applyBorder="1" applyAlignment="1">
      <alignment horizontal="right" vertical="center" textRotation="90"/>
    </xf>
    <xf numFmtId="0" fontId="5" fillId="5" borderId="2" xfId="1" applyFont="1" applyFill="1" applyBorder="1" applyAlignment="1">
      <alignment horizontal="left" vertical="center" indent="1"/>
    </xf>
    <xf numFmtId="0" fontId="27" fillId="5" borderId="16" xfId="1" applyNumberFormat="1" applyFont="1" applyFill="1" applyBorder="1" applyAlignment="1">
      <alignment horizontal="center" vertical="center" textRotation="90"/>
    </xf>
    <xf numFmtId="0" fontId="13" fillId="4" borderId="2" xfId="0" applyFont="1" applyFill="1" applyBorder="1" applyAlignment="1" applyProtection="1">
      <alignment horizontal="left" vertical="center" indent="1"/>
    </xf>
    <xf numFmtId="167" fontId="28" fillId="0" borderId="0" xfId="0" applyNumberFormat="1" applyFont="1" applyBorder="1" applyAlignment="1">
      <alignment horizontal="center"/>
    </xf>
    <xf numFmtId="0" fontId="23" fillId="0" borderId="7" xfId="2" applyFont="1" applyFill="1" applyBorder="1" applyAlignment="1" applyProtection="1">
      <alignment horizontal="center" vertical="center"/>
      <protection locked="0"/>
    </xf>
    <xf numFmtId="0" fontId="26" fillId="5" borderId="17" xfId="1" applyNumberFormat="1" applyFont="1" applyFill="1" applyBorder="1" applyAlignment="1">
      <alignment horizontal="center" vertical="top" textRotation="90"/>
    </xf>
    <xf numFmtId="0" fontId="26" fillId="5" borderId="18" xfId="1" applyNumberFormat="1" applyFont="1" applyFill="1" applyBorder="1" applyAlignment="1">
      <alignment horizontal="center" vertical="top" textRotation="90"/>
    </xf>
    <xf numFmtId="0" fontId="4" fillId="5" borderId="14" xfId="0" applyFont="1" applyFill="1" applyBorder="1" applyAlignment="1">
      <alignment horizontal="left" vertical="center" indent="6"/>
    </xf>
    <xf numFmtId="0" fontId="4" fillId="5" borderId="15" xfId="0" applyFont="1" applyFill="1" applyBorder="1" applyAlignment="1">
      <alignment horizontal="left" vertical="center" indent="6"/>
    </xf>
    <xf numFmtId="0" fontId="4" fillId="6" borderId="9" xfId="0" applyFont="1" applyFill="1" applyBorder="1" applyAlignment="1">
      <alignment horizontal="left" vertical="center" indent="6"/>
    </xf>
    <xf numFmtId="0" fontId="0" fillId="0" borderId="0" xfId="0" applyAlignment="1">
      <alignment vertical="center"/>
    </xf>
    <xf numFmtId="0" fontId="2" fillId="0" borderId="0" xfId="0" applyFont="1" applyFill="1" applyAlignment="1">
      <alignment vertical="center"/>
    </xf>
    <xf numFmtId="0" fontId="18" fillId="7" borderId="2" xfId="0" applyFont="1" applyFill="1" applyBorder="1" applyAlignment="1">
      <alignment vertical="center"/>
    </xf>
    <xf numFmtId="168" fontId="0" fillId="0" borderId="0" xfId="0" applyNumberFormat="1" applyAlignment="1">
      <alignment vertical="center"/>
    </xf>
    <xf numFmtId="14" fontId="0" fillId="0" borderId="0" xfId="0" applyNumberFormat="1" applyFill="1" applyAlignment="1">
      <alignment vertical="center"/>
    </xf>
    <xf numFmtId="14" fontId="9" fillId="0" borderId="0" xfId="0" applyNumberFormat="1" applyFont="1" applyFill="1" applyBorder="1" applyAlignment="1">
      <alignment vertical="center"/>
    </xf>
    <xf numFmtId="14" fontId="0" fillId="0" borderId="0" xfId="0" applyNumberFormat="1" applyAlignment="1">
      <alignment vertical="center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2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numFmt numFmtId="19" formatCode="dd/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1" tint="0.14996795556505021"/>
        <name val="Cambria"/>
        <scheme val="minor"/>
      </font>
      <alignment horizontal="general" vertical="center" textRotation="0" wrapText="0" indent="0" justifyLastLine="0" shrinkToFit="0" readingOrder="0"/>
    </dxf>
    <dxf>
      <numFmt numFmtId="168" formatCode="mm/dd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1"/>
      <tableStyleElement type="headerRow" dxfId="10"/>
      <tableStyleElement type="firstRowStripe" dxfId="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Spin" dx="16" fmlaLink="$C$2" max="3000" min="1904" page="10" val="2021"/>
</file>

<file path=xl/ctrlProps/ctrlProp2.xml><?xml version="1.0" encoding="utf-8"?>
<formControlPr xmlns="http://schemas.microsoft.com/office/spreadsheetml/2009/9/main" objectType="Spin" dx="16" fmlaLink="$E$2" max="12" min="1" page="10" val="5"/>
</file>

<file path=xl/ctrlProps/ctrlProp3.xml><?xml version="1.0" encoding="utf-8"?>
<formControlPr xmlns="http://schemas.microsoft.com/office/spreadsheetml/2009/9/main" objectType="Spin" dx="16" fmlaLink="$C$2" max="53" min="1" page="10" val="18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Vue hebdomadaire'!A1"/><Relationship Id="rId1" Type="http://schemas.openxmlformats.org/officeDocument/2006/relationships/hyperlink" Target="#'Vue Mensuelle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Devoirs!A1"/><Relationship Id="rId1" Type="http://schemas.openxmlformats.org/officeDocument/2006/relationships/hyperlink" Target="#'Vue hebdomadaire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Devoirs!A1"/><Relationship Id="rId1" Type="http://schemas.openxmlformats.org/officeDocument/2006/relationships/hyperlink" Target="#'Vue Mensuell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63500</xdr:colOff>
      <xdr:row>1</xdr:row>
      <xdr:rowOff>12768</xdr:rowOff>
    </xdr:from>
    <xdr:to>
      <xdr:col>1</xdr:col>
      <xdr:colOff>1464590</xdr:colOff>
      <xdr:row>2</xdr:row>
      <xdr:rowOff>12816</xdr:rowOff>
    </xdr:to>
    <xdr:grpSp>
      <xdr:nvGrpSpPr>
        <xdr:cNvPr id="14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220382" y="124827"/>
          <a:ext cx="1401090" cy="343695"/>
          <a:chOff x="1575292" y="166030"/>
          <a:chExt cx="1225296" cy="351112"/>
        </a:xfrm>
      </xdr:grpSpPr>
      <xdr:sp macro="" textlink="">
        <xdr:nvSpPr>
          <xdr:cNvPr id="3" name="Rectangle 2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13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102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2</xdr:col>
      <xdr:colOff>107950</xdr:colOff>
      <xdr:row>1</xdr:row>
      <xdr:rowOff>14129</xdr:rowOff>
    </xdr:from>
    <xdr:to>
      <xdr:col>2</xdr:col>
      <xdr:colOff>2108330</xdr:colOff>
      <xdr:row>2</xdr:row>
      <xdr:rowOff>9176</xdr:rowOff>
    </xdr:to>
    <xdr:grpSp>
      <xdr:nvGrpSpPr>
        <xdr:cNvPr id="22" name="Bouton Vue hebdomadaire" descr="&quot;&quot;" title="Bouton de navigation Vue hebdomadaire">
          <a:hlinkClick xmlns:r="http://schemas.openxmlformats.org/officeDocument/2006/relationships" r:id="rId2" tooltip="Cliquez pour afficher les devoirs par semaine"/>
        </xdr:cNvPr>
        <xdr:cNvGrpSpPr/>
      </xdr:nvGrpSpPr>
      <xdr:grpSpPr>
        <a:xfrm>
          <a:off x="1833656" y="126188"/>
          <a:ext cx="2000380" cy="338694"/>
          <a:chOff x="3016634" y="163354"/>
          <a:chExt cx="1225296" cy="347472"/>
        </a:xfrm>
      </xdr:grpSpPr>
      <xdr:sp macro="" textlink="">
        <xdr:nvSpPr>
          <xdr:cNvPr id="4" name="Rectangle 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1027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9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10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1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2" name="Forme libre 7"/>
            <xdr:cNvSpPr>
              <a:spLocks/>
            </xdr:cNvSpPr>
          </xdr:nvSpPr>
          <xdr:spPr bwMode="auto">
            <a:xfrm>
              <a:off x="329" y="34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2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1</xdr:col>
      <xdr:colOff>85725</xdr:colOff>
      <xdr:row>3</xdr:row>
      <xdr:rowOff>66675</xdr:rowOff>
    </xdr:from>
    <xdr:to>
      <xdr:col>1</xdr:col>
      <xdr:colOff>342900</xdr:colOff>
      <xdr:row>3</xdr:row>
      <xdr:rowOff>361950</xdr:rowOff>
    </xdr:to>
    <xdr:grpSp>
      <xdr:nvGrpSpPr>
        <xdr:cNvPr id="15" name="Icône Devoir" descr="&quot;&quot;" title="Icône Crayon"/>
        <xdr:cNvGrpSpPr>
          <a:grpSpLocks noChangeAspect="1"/>
        </xdr:cNvGrpSpPr>
      </xdr:nvGrpSpPr>
      <xdr:grpSpPr bwMode="auto">
        <a:xfrm>
          <a:off x="242607" y="686734"/>
          <a:ext cx="257175" cy="295275"/>
          <a:chOff x="29" y="100"/>
          <a:chExt cx="27" cy="31"/>
        </a:xfrm>
      </xdr:grpSpPr>
      <xdr:sp macro="" textlink="">
        <xdr:nvSpPr>
          <xdr:cNvPr id="17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8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9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0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1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2</xdr:col>
      <xdr:colOff>85725</xdr:colOff>
      <xdr:row>3</xdr:row>
      <xdr:rowOff>66675</xdr:rowOff>
    </xdr:from>
    <xdr:to>
      <xdr:col>2</xdr:col>
      <xdr:colOff>342900</xdr:colOff>
      <xdr:row>3</xdr:row>
      <xdr:rowOff>361950</xdr:rowOff>
    </xdr:to>
    <xdr:grpSp>
      <xdr:nvGrpSpPr>
        <xdr:cNvPr id="29" name="Icône Devoir" descr="&quot;&quot;" title="Icône Crayon"/>
        <xdr:cNvGrpSpPr>
          <a:grpSpLocks noChangeAspect="1"/>
        </xdr:cNvGrpSpPr>
      </xdr:nvGrpSpPr>
      <xdr:grpSpPr bwMode="auto">
        <a:xfrm>
          <a:off x="1811431" y="686734"/>
          <a:ext cx="257175" cy="295275"/>
          <a:chOff x="29" y="100"/>
          <a:chExt cx="27" cy="31"/>
        </a:xfrm>
      </xdr:grpSpPr>
      <xdr:sp macro="" textlink="">
        <xdr:nvSpPr>
          <xdr:cNvPr id="30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1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2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3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4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3073" name="Compteur Année" descr="Bouton Compteur. Modifie l’année civile dans la cellule C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1250950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3074" name="Compteur Mois" descr="Bouton Compteur. Modifie le mois civil dans la cellule E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85725</xdr:rowOff>
    </xdr:from>
    <xdr:to>
      <xdr:col>2</xdr:col>
      <xdr:colOff>438150</xdr:colOff>
      <xdr:row>3</xdr:row>
      <xdr:rowOff>457200</xdr:rowOff>
    </xdr:to>
    <xdr:grpSp>
      <xdr:nvGrpSpPr>
        <xdr:cNvPr id="3077" name="Icône Vue mensuelle" descr="&quot;&quot;" title="Icône Calendrier"/>
        <xdr:cNvGrpSpPr>
          <a:grpSpLocks noChangeAspect="1"/>
        </xdr:cNvGrpSpPr>
      </xdr:nvGrpSpPr>
      <xdr:grpSpPr bwMode="auto">
        <a:xfrm>
          <a:off x="546806" y="706614"/>
          <a:ext cx="342900" cy="371475"/>
          <a:chOff x="26" y="86"/>
          <a:chExt cx="36" cy="39"/>
        </a:xfrm>
      </xdr:grpSpPr>
      <xdr:sp macro="" textlink="">
        <xdr:nvSpPr>
          <xdr:cNvPr id="3078" name="Rectangle 6"/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079" name="Forme libre 7"/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0" name="Forme libre 8"/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1" name="Forme libre 9"/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990600</xdr:colOff>
      <xdr:row>1</xdr:row>
      <xdr:rowOff>-1</xdr:rowOff>
    </xdr:from>
    <xdr:to>
      <xdr:col>8</xdr:col>
      <xdr:colOff>1367847</xdr:colOff>
      <xdr:row>1</xdr:row>
      <xdr:rowOff>296778</xdr:rowOff>
    </xdr:to>
    <xdr:grpSp>
      <xdr:nvGrpSpPr>
        <xdr:cNvPr id="43" name="Bouton Vue hebdomadaire" descr="&quot;&quot;" title="Bouton de navigation Vue hebdomadaire">
          <a:hlinkClick xmlns:r="http://schemas.openxmlformats.org/officeDocument/2006/relationships" r:id="rId1" tooltip="Cliquez pour afficher les devoirs par semaine"/>
        </xdr:cNvPr>
        <xdr:cNvGrpSpPr/>
      </xdr:nvGrpSpPr>
      <xdr:grpSpPr>
        <a:xfrm>
          <a:off x="8603544" y="162277"/>
          <a:ext cx="1809525" cy="296779"/>
          <a:chOff x="3016634" y="163354"/>
          <a:chExt cx="1225296" cy="347472"/>
        </a:xfrm>
      </xdr:grpSpPr>
      <xdr:sp macro="" textlink="">
        <xdr:nvSpPr>
          <xdr:cNvPr id="44" name="Rectangle 4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45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47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48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49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7"/>
            <xdr:cNvSpPr>
              <a:spLocks/>
            </xdr:cNvSpPr>
          </xdr:nvSpPr>
          <xdr:spPr bwMode="auto">
            <a:xfrm>
              <a:off x="329" y="32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7</xdr:col>
      <xdr:colOff>19049</xdr:colOff>
      <xdr:row>1</xdr:row>
      <xdr:rowOff>0</xdr:rowOff>
    </xdr:from>
    <xdr:to>
      <xdr:col>7</xdr:col>
      <xdr:colOff>915066</xdr:colOff>
      <xdr:row>1</xdr:row>
      <xdr:rowOff>338328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631993" y="162278"/>
          <a:ext cx="896017" cy="300228"/>
          <a:chOff x="7158163" y="124045"/>
          <a:chExt cx="1223964" cy="347472"/>
        </a:xfrm>
      </xdr:grpSpPr>
      <xdr:sp macro="" textlink="">
        <xdr:nvSpPr>
          <xdr:cNvPr id="53" name="Rectangle 52"/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DEVOIRS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5123" name="Compteur Semaine" descr="Bouton Compteur. Modifie le nombre de semaines civiles dans la cellule C4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3</xdr:row>
      <xdr:rowOff>447674</xdr:rowOff>
    </xdr:to>
    <xdr:grpSp>
      <xdr:nvGrpSpPr>
        <xdr:cNvPr id="31" name="Icône Vue hebdomadaire" descr="&quot;&quot;" title="Icône Loupe"/>
        <xdr:cNvGrpSpPr>
          <a:grpSpLocks noChangeAspect="1"/>
        </xdr:cNvGrpSpPr>
      </xdr:nvGrpSpPr>
      <xdr:grpSpPr bwMode="auto">
        <a:xfrm>
          <a:off x="238478" y="697088"/>
          <a:ext cx="395332" cy="371475"/>
          <a:chOff x="318" y="23"/>
          <a:chExt cx="29" cy="29"/>
        </a:xfrm>
      </xdr:grpSpPr>
      <xdr:sp macro="" textlink="">
        <xdr:nvSpPr>
          <xdr:cNvPr id="42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3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44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45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6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57150</xdr:colOff>
      <xdr:row>1</xdr:row>
      <xdr:rowOff>0</xdr:rowOff>
    </xdr:from>
    <xdr:to>
      <xdr:col>7</xdr:col>
      <xdr:colOff>1370076</xdr:colOff>
      <xdr:row>1</xdr:row>
      <xdr:rowOff>338328</xdr:rowOff>
    </xdr:to>
    <xdr:grpSp>
      <xdr:nvGrpSpPr>
        <xdr:cNvPr id="29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8813094" y="162278"/>
          <a:ext cx="1312926" cy="300228"/>
          <a:chOff x="1575292" y="166030"/>
          <a:chExt cx="1225296" cy="351112"/>
        </a:xfrm>
      </xdr:grpSpPr>
      <xdr:sp macro="" textlink="">
        <xdr:nvSpPr>
          <xdr:cNvPr id="30" name="Rectangle 29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47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4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6</xdr:col>
      <xdr:colOff>381000</xdr:colOff>
      <xdr:row>1</xdr:row>
      <xdr:rowOff>0</xdr:rowOff>
    </xdr:from>
    <xdr:to>
      <xdr:col>6</xdr:col>
      <xdr:colOff>1336813</xdr:colOff>
      <xdr:row>1</xdr:row>
      <xdr:rowOff>338328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704667" y="162278"/>
          <a:ext cx="955813" cy="300228"/>
          <a:chOff x="7158163" y="124045"/>
          <a:chExt cx="1223964" cy="347472"/>
        </a:xfrm>
      </xdr:grpSpPr>
      <xdr:sp macro="" textlink="">
        <xdr:nvSpPr>
          <xdr:cNvPr id="53" name="Rectangle 52"/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</a:rPr>
              <a:t>DEVOIRS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tables/table1.xml><?xml version="1.0" encoding="utf-8"?>
<table xmlns="http://schemas.openxmlformats.org/spreadsheetml/2006/main" id="1" name="Devoirs" displayName="Devoirs" ref="B4:C25" totalsRowShown="0" headerRowDxfId="4" dataDxfId="3">
  <autoFilter ref="B4:C25"/>
  <sortState ref="B5:C36">
    <sortCondition ref="B5"/>
  </sortState>
  <tableColumns count="2">
    <tableColumn id="1" name="ÉCHÉANCE" dataDxfId="2"/>
    <tableColumn id="2" name="VISITE FOURNISSEUR " dataDxfId="5"/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JF_P" displayName="JF_P" ref="B1:C33" totalsRowShown="0" headerRowDxfId="8">
  <autoFilter ref="B1:C33"/>
  <tableColumns count="2">
    <tableColumn id="1" name="DATE_JFP" dataDxfId="7"/>
    <tableColumn id="2" name="JF_Ponts" dataDxfId="6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E25"/>
  <sheetViews>
    <sheetView showGridLines="0" tabSelected="1" zoomScale="85" zoomScaleNormal="85" workbookViewId="0">
      <selection activeCell="A26" sqref="A26:XFD36"/>
    </sheetView>
  </sheetViews>
  <sheetFormatPr baseColWidth="10" defaultColWidth="9.1796875" defaultRowHeight="18" customHeight="1" x14ac:dyDescent="0.25"/>
  <cols>
    <col min="1" max="1" width="2.26953125" customWidth="1"/>
    <col min="2" max="2" width="22.453125" style="57" customWidth="1"/>
    <col min="3" max="3" width="53.36328125" style="51" customWidth="1"/>
  </cols>
  <sheetData>
    <row r="1" spans="1:5" ht="9" customHeight="1" x14ac:dyDescent="0.25">
      <c r="A1" s="10"/>
      <c r="B1" s="55"/>
    </row>
    <row r="2" spans="1:5" ht="27" customHeight="1" x14ac:dyDescent="0.25">
      <c r="A2" s="10"/>
      <c r="B2" s="55"/>
      <c r="C2" s="52"/>
    </row>
    <row r="3" spans="1:5" ht="13" thickBot="1" x14ac:dyDescent="0.3">
      <c r="A3" s="10"/>
      <c r="B3" s="55"/>
    </row>
    <row r="4" spans="1:5" ht="35.25" customHeight="1" thickTop="1" thickBot="1" x14ac:dyDescent="0.3">
      <c r="B4" s="56" t="s">
        <v>0</v>
      </c>
      <c r="C4" s="53" t="s">
        <v>35</v>
      </c>
    </row>
    <row r="5" spans="1:5" ht="18" customHeight="1" thickTop="1" x14ac:dyDescent="0.25">
      <c r="B5" s="57">
        <v>44265</v>
      </c>
      <c r="C5" s="51" t="s">
        <v>31</v>
      </c>
      <c r="E5" s="23"/>
    </row>
    <row r="6" spans="1:5" ht="18" customHeight="1" x14ac:dyDescent="0.25">
      <c r="B6" s="57">
        <v>44270</v>
      </c>
      <c r="C6" s="51" t="s">
        <v>26</v>
      </c>
    </row>
    <row r="7" spans="1:5" ht="18" customHeight="1" x14ac:dyDescent="0.25">
      <c r="B7" s="57">
        <v>44270</v>
      </c>
      <c r="C7" s="51" t="s">
        <v>27</v>
      </c>
    </row>
    <row r="8" spans="1:5" ht="18" customHeight="1" x14ac:dyDescent="0.25">
      <c r="B8" s="57">
        <v>44274</v>
      </c>
      <c r="C8" s="51" t="s">
        <v>30</v>
      </c>
    </row>
    <row r="9" spans="1:5" ht="18" customHeight="1" x14ac:dyDescent="0.25">
      <c r="B9" s="57">
        <v>44281</v>
      </c>
      <c r="C9" s="51" t="s">
        <v>33</v>
      </c>
    </row>
    <row r="10" spans="1:5" ht="18" customHeight="1" x14ac:dyDescent="0.25">
      <c r="B10" s="57">
        <v>44285</v>
      </c>
      <c r="C10" s="51" t="s">
        <v>28</v>
      </c>
    </row>
    <row r="11" spans="1:5" ht="18" customHeight="1" x14ac:dyDescent="0.25">
      <c r="B11" s="57">
        <v>44299</v>
      </c>
      <c r="C11" s="51" t="s">
        <v>32</v>
      </c>
    </row>
    <row r="12" spans="1:5" ht="18" customHeight="1" x14ac:dyDescent="0.25">
      <c r="B12" s="57">
        <v>44320</v>
      </c>
      <c r="C12" s="51" t="s">
        <v>34</v>
      </c>
    </row>
    <row r="13" spans="1:5" ht="18" customHeight="1" x14ac:dyDescent="0.25">
      <c r="B13" s="57">
        <v>44320</v>
      </c>
      <c r="C13" s="51" t="s">
        <v>28</v>
      </c>
    </row>
    <row r="14" spans="1:5" ht="18" customHeight="1" x14ac:dyDescent="0.25">
      <c r="B14" s="57">
        <v>44320</v>
      </c>
      <c r="C14" s="51" t="s">
        <v>30</v>
      </c>
    </row>
    <row r="15" spans="1:5" ht="18" customHeight="1" x14ac:dyDescent="0.25">
      <c r="B15" s="57">
        <v>44321</v>
      </c>
      <c r="C15" s="51" t="s">
        <v>31</v>
      </c>
    </row>
    <row r="16" spans="1:5" ht="18" customHeight="1" x14ac:dyDescent="0.25">
      <c r="B16" s="57">
        <v>44329</v>
      </c>
      <c r="C16" s="51" t="s">
        <v>33</v>
      </c>
    </row>
    <row r="17" spans="2:3" ht="18" customHeight="1" x14ac:dyDescent="0.25">
      <c r="B17" s="57">
        <v>44385</v>
      </c>
      <c r="C17" s="51" t="s">
        <v>34</v>
      </c>
    </row>
    <row r="18" spans="2:3" ht="18" customHeight="1" x14ac:dyDescent="0.25">
      <c r="B18" s="57">
        <v>44403</v>
      </c>
      <c r="C18" s="51" t="s">
        <v>27</v>
      </c>
    </row>
    <row r="19" spans="2:3" ht="18" customHeight="1" x14ac:dyDescent="0.25">
      <c r="B19" s="57">
        <v>44455</v>
      </c>
      <c r="C19" s="51" t="s">
        <v>34</v>
      </c>
    </row>
    <row r="20" spans="2:3" ht="18" customHeight="1" x14ac:dyDescent="0.25">
      <c r="B20" s="57">
        <v>44456</v>
      </c>
      <c r="C20" s="51" t="s">
        <v>28</v>
      </c>
    </row>
    <row r="21" spans="2:3" ht="18" customHeight="1" x14ac:dyDescent="0.25">
      <c r="B21" s="57">
        <v>44456</v>
      </c>
      <c r="C21" s="51" t="s">
        <v>31</v>
      </c>
    </row>
    <row r="22" spans="2:3" ht="18" customHeight="1" x14ac:dyDescent="0.25">
      <c r="B22" s="57">
        <v>44502</v>
      </c>
      <c r="C22" s="51" t="s">
        <v>29</v>
      </c>
    </row>
    <row r="23" spans="2:3" ht="18" customHeight="1" x14ac:dyDescent="0.25">
      <c r="B23" s="57">
        <v>44505</v>
      </c>
      <c r="C23" s="54" t="s">
        <v>31</v>
      </c>
    </row>
    <row r="24" spans="2:3" ht="18" customHeight="1" x14ac:dyDescent="0.25">
      <c r="B24" s="57">
        <v>44538</v>
      </c>
      <c r="C24" s="54" t="s">
        <v>28</v>
      </c>
    </row>
    <row r="25" spans="2:3" ht="18" customHeight="1" x14ac:dyDescent="0.25">
      <c r="B25" s="57">
        <v>44546</v>
      </c>
      <c r="C25" s="54" t="s">
        <v>34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theme="4"/>
    <pageSetUpPr autoPageBreaks="0" fitToPage="1"/>
  </sheetPr>
  <dimension ref="A1:I42"/>
  <sheetViews>
    <sheetView showGridLines="0" zoomScale="90" zoomScaleNormal="90" workbookViewId="0">
      <selection activeCell="C2" sqref="C2"/>
    </sheetView>
  </sheetViews>
  <sheetFormatPr baseColWidth="10" defaultColWidth="9.1796875" defaultRowHeight="12.5" x14ac:dyDescent="0.25"/>
  <cols>
    <col min="1" max="1" width="2.26953125" customWidth="1"/>
    <col min="2" max="2" width="4.08984375" style="39" bestFit="1" customWidth="1"/>
    <col min="3" max="9" width="20.54296875" customWidth="1"/>
    <col min="10" max="10" width="1.7265625" customWidth="1"/>
    <col min="11" max="11" width="11.453125" customWidth="1"/>
  </cols>
  <sheetData>
    <row r="1" spans="1:9" ht="13" thickBot="1" x14ac:dyDescent="0.3"/>
    <row r="2" spans="1:9" s="11" customFormat="1" ht="23.5" thickTop="1" thickBot="1" x14ac:dyDescent="0.3">
      <c r="B2" s="40"/>
      <c r="C2" s="31">
        <v>2021</v>
      </c>
      <c r="D2" s="21" t="str">
        <f>UPPER(CHOOSE(E2,"Janvier","Février","Mars","Avril","Mai","Juin","Juillet","Août","Septembre","Octobre","Novembre","Décembre"))</f>
        <v>MAI</v>
      </c>
      <c r="E2" s="16">
        <v>5</v>
      </c>
    </row>
    <row r="3" spans="1:9" ht="13" thickTop="1" x14ac:dyDescent="0.25"/>
    <row r="4" spans="1:9" ht="37.5" thickBot="1" x14ac:dyDescent="0.3">
      <c r="C4" s="48" t="s">
        <v>1</v>
      </c>
      <c r="D4" s="49"/>
      <c r="E4" s="49"/>
      <c r="F4" s="49"/>
      <c r="G4" s="49"/>
      <c r="H4" s="49"/>
      <c r="I4" s="49"/>
    </row>
    <row r="5" spans="1:9" ht="15" thickTop="1" thickBot="1" x14ac:dyDescent="0.3">
      <c r="B5" s="41"/>
      <c r="C5" s="1" t="s">
        <v>3</v>
      </c>
      <c r="D5" s="2" t="s">
        <v>4</v>
      </c>
      <c r="E5" s="2" t="s">
        <v>5</v>
      </c>
      <c r="F5" s="2" t="s">
        <v>6</v>
      </c>
      <c r="G5" s="2" t="s">
        <v>7</v>
      </c>
      <c r="H5" s="3" t="s">
        <v>8</v>
      </c>
      <c r="I5" s="1" t="s">
        <v>2</v>
      </c>
    </row>
    <row r="6" spans="1:9" ht="27.5" thickTop="1" x14ac:dyDescent="0.25">
      <c r="B6" s="42">
        <f>1+INT(MIN(MOD(C6-DATE(YEAR(C6)+{-1;0;1},1,5)+WEEKDAY(DATE(YEAR(C6)+{-1;0;1},1,3)),734))/7)</f>
        <v>17</v>
      </c>
      <c r="C6" s="32">
        <f>DATE(C2,E2,1)-WEEKDAY(DATE(C2,E2,1),2)+1</f>
        <v>44312</v>
      </c>
      <c r="D6" s="12">
        <f>C6+1</f>
        <v>44313</v>
      </c>
      <c r="E6" s="12">
        <f t="shared" ref="E6:I6" si="0">D6+1</f>
        <v>44314</v>
      </c>
      <c r="F6" s="12">
        <f t="shared" si="0"/>
        <v>44315</v>
      </c>
      <c r="G6" s="12">
        <f t="shared" si="0"/>
        <v>44316</v>
      </c>
      <c r="H6" s="12">
        <f t="shared" si="0"/>
        <v>44317</v>
      </c>
      <c r="I6" s="12">
        <f t="shared" si="0"/>
        <v>44318</v>
      </c>
    </row>
    <row r="7" spans="1:9" s="24" customFormat="1" x14ac:dyDescent="0.25">
      <c r="B7" s="46" t="s">
        <v>25</v>
      </c>
      <c r="C7" s="33" t="str">
        <f>IFERROR(VLOOKUP(C6,JF_P[],2,0),"")</f>
        <v/>
      </c>
      <c r="D7" s="25" t="str">
        <f>IFERROR(VLOOKUP(D6,JF_P[],2,0),"")</f>
        <v/>
      </c>
      <c r="E7" s="25" t="str">
        <f>IFERROR(VLOOKUP(E6,JF_P[],2,0),"")</f>
        <v/>
      </c>
      <c r="F7" s="25" t="str">
        <f>IFERROR(VLOOKUP(F6,JF_P[],2,0),"")</f>
        <v/>
      </c>
      <c r="G7" s="25" t="str">
        <f>IFERROR(VLOOKUP(G6,JF_P[],2,0),"")</f>
        <v/>
      </c>
      <c r="H7" s="25" t="str">
        <f>IFERROR(VLOOKUP(H6,JF_P[],2,0),"")</f>
        <v>Fête du travail</v>
      </c>
      <c r="I7" s="25" t="str">
        <f>IFERROR(VLOOKUP(I6,JF_P[],2,0),"")</f>
        <v/>
      </c>
    </row>
    <row r="8" spans="1:9" s="26" customFormat="1" x14ac:dyDescent="0.25">
      <c r="A8" s="26">
        <v>1</v>
      </c>
      <c r="B8" s="46"/>
      <c r="C8" s="34" t="str">
        <f t="array" aca="1" ref="C8" ca="1">IF($A8&gt;COUNTIF(Devoirs[ÉCHÉANCE],OFFSET(C8,-1-$A8,)),"",INDEX(Devoirs[[VISITE FOURNISSEUR ]],-1+SMALL(IF(Devoirs[ÉCHÉANCE]=OFFSET(C8,-1-$A8,),ROW(Devoirs[ÉCHÉANCE])+1-ROW(Devoirs[[#Headers],[ÉCHÉANCE]]),""),$A8)))</f>
        <v/>
      </c>
      <c r="D8" s="27" t="str">
        <f t="array" aca="1" ref="D8" ca="1">IF($A8&gt;COUNTIF(Devoirs[ÉCHÉANCE],OFFSET(D8,-1-$A8,)),"",INDEX(Devoirs[[VISITE FOURNISSEUR ]],-1+SMALL(IF(Devoirs[ÉCHÉANCE]=OFFSET(D8,-1-$A8,),ROW(Devoirs[ÉCHÉANCE])+1-ROW(Devoirs[[#Headers],[ÉCHÉANCE]]),""),$A8)))</f>
        <v/>
      </c>
      <c r="E8" s="27" t="str">
        <f t="array" aca="1" ref="E8" ca="1">IF($A8&gt;COUNTIF(Devoirs[ÉCHÉANCE],OFFSET(E8,-1-$A8,)),"",INDEX(Devoirs[[VISITE FOURNISSEUR ]],-1+SMALL(IF(Devoirs[ÉCHÉANCE]=OFFSET(E8,-1-$A8,),ROW(Devoirs[ÉCHÉANCE])+1-ROW(Devoirs[[#Headers],[ÉCHÉANCE]]),""),$A8)))</f>
        <v/>
      </c>
      <c r="F8" s="27" t="str">
        <f t="array" aca="1" ref="F8" ca="1">IF($A8&gt;COUNTIF(Devoirs[ÉCHÉANCE],OFFSET(F8,-1-$A8,)),"",INDEX(Devoirs[[VISITE FOURNISSEUR ]],-1+SMALL(IF(Devoirs[ÉCHÉANCE]=OFFSET(F8,-1-$A8,),ROW(Devoirs[ÉCHÉANCE])+1-ROW(Devoirs[[#Headers],[ÉCHÉANCE]]),""),$A8)))</f>
        <v/>
      </c>
      <c r="G8" s="27" t="str">
        <f t="array" aca="1" ref="G8" ca="1">IF($A8&gt;COUNTIF(Devoirs[ÉCHÉANCE],OFFSET(G8,-1-$A8,)),"",INDEX(Devoirs[[VISITE FOURNISSEUR ]],-1+SMALL(IF(Devoirs[ÉCHÉANCE]=OFFSET(G8,-1-$A8,),ROW(Devoirs[ÉCHÉANCE])+1-ROW(Devoirs[[#Headers],[ÉCHÉANCE]]),""),$A8)))</f>
        <v/>
      </c>
      <c r="H8" s="27" t="str">
        <f t="array" aca="1" ref="H8" ca="1">IF($A8&gt;COUNTIF(Devoirs[ÉCHÉANCE],OFFSET(H8,-1-$A8,)),"",INDEX(Devoirs[[VISITE FOURNISSEUR ]],-1+SMALL(IF(Devoirs[ÉCHÉANCE]=OFFSET(H8,-1-$A8,),ROW(Devoirs[ÉCHÉANCE])+1-ROW(Devoirs[[#Headers],[ÉCHÉANCE]]),""),$A8)))</f>
        <v/>
      </c>
      <c r="I8" s="27" t="str">
        <f t="array" aca="1" ref="I8" ca="1">IF($A8&gt;COUNTIF(Devoirs[ÉCHÉANCE],OFFSET(I8,-1-$A8,)),"",INDEX(Devoirs[[VISITE FOURNISSEUR ]],-1+SMALL(IF(Devoirs[ÉCHÉANCE]=OFFSET(I8,-1-$A8,),ROW(Devoirs[ÉCHÉANCE])+1-ROW(Devoirs[[#Headers],[ÉCHÉANCE]]),""),$A8)))</f>
        <v/>
      </c>
    </row>
    <row r="9" spans="1:9" s="26" customFormat="1" x14ac:dyDescent="0.25">
      <c r="A9" s="26">
        <v>2</v>
      </c>
      <c r="B9" s="46"/>
      <c r="C9" s="34" t="str">
        <f t="array" aca="1" ref="C9" ca="1">IF($A9&gt;COUNTIF(Devoirs[ÉCHÉANCE],OFFSET(C9,-1-$A9,)),"",INDEX(Devoirs[[VISITE FOURNISSEUR ]],-1+SMALL(IF(Devoirs[ÉCHÉANCE]=OFFSET(C9,-1-$A9,),ROW(Devoirs[ÉCHÉANCE])+1-ROW(Devoirs[[#Headers],[ÉCHÉANCE]]),""),$A9)))</f>
        <v/>
      </c>
      <c r="D9" s="27" t="str">
        <f t="array" aca="1" ref="D9" ca="1">IF($A9&gt;COUNTIF(Devoirs[ÉCHÉANCE],OFFSET(D9,-1-$A9,)),"",INDEX(Devoirs[[VISITE FOURNISSEUR ]],-1+SMALL(IF(Devoirs[ÉCHÉANCE]=OFFSET(D9,-1-$A9,),ROW(Devoirs[ÉCHÉANCE])+1-ROW(Devoirs[[#Headers],[ÉCHÉANCE]]),""),$A9)))</f>
        <v/>
      </c>
      <c r="E9" s="27" t="str">
        <f t="array" aca="1" ref="E9" ca="1">IF($A9&gt;COUNTIF(Devoirs[ÉCHÉANCE],OFFSET(E9,-1-$A9,)),"",INDEX(Devoirs[[VISITE FOURNISSEUR ]],-1+SMALL(IF(Devoirs[ÉCHÉANCE]=OFFSET(E9,-1-$A9,),ROW(Devoirs[ÉCHÉANCE])+1-ROW(Devoirs[[#Headers],[ÉCHÉANCE]]),""),$A9)))</f>
        <v/>
      </c>
      <c r="F9" s="27" t="str">
        <f t="array" aca="1" ref="F9" ca="1">IF($A9&gt;COUNTIF(Devoirs[ÉCHÉANCE],OFFSET(F9,-1-$A9,)),"",INDEX(Devoirs[[VISITE FOURNISSEUR ]],-1+SMALL(IF(Devoirs[ÉCHÉANCE]=OFFSET(F9,-1-$A9,),ROW(Devoirs[ÉCHÉANCE])+1-ROW(Devoirs[[#Headers],[ÉCHÉANCE]]),""),$A9)))</f>
        <v/>
      </c>
      <c r="G9" s="27" t="str">
        <f t="array" aca="1" ref="G9" ca="1">IF($A9&gt;COUNTIF(Devoirs[ÉCHÉANCE],OFFSET(G9,-1-$A9,)),"",INDEX(Devoirs[[VISITE FOURNISSEUR ]],-1+SMALL(IF(Devoirs[ÉCHÉANCE]=OFFSET(G9,-1-$A9,),ROW(Devoirs[ÉCHÉANCE])+1-ROW(Devoirs[[#Headers],[ÉCHÉANCE]]),""),$A9)))</f>
        <v/>
      </c>
      <c r="H9" s="27" t="str">
        <f t="array" aca="1" ref="H9" ca="1">IF($A9&gt;COUNTIF(Devoirs[ÉCHÉANCE],OFFSET(H9,-1-$A9,)),"",INDEX(Devoirs[[VISITE FOURNISSEUR ]],-1+SMALL(IF(Devoirs[ÉCHÉANCE]=OFFSET(H9,-1-$A9,),ROW(Devoirs[ÉCHÉANCE])+1-ROW(Devoirs[[#Headers],[ÉCHÉANCE]]),""),$A9)))</f>
        <v/>
      </c>
      <c r="I9" s="27" t="str">
        <f t="array" aca="1" ref="I9" ca="1">IF($A9&gt;COUNTIF(Devoirs[ÉCHÉANCE],OFFSET(I9,-1-$A9,)),"",INDEX(Devoirs[[VISITE FOURNISSEUR ]],-1+SMALL(IF(Devoirs[ÉCHÉANCE]=OFFSET(I9,-1-$A9,),ROW(Devoirs[ÉCHÉANCE])+1-ROW(Devoirs[[#Headers],[ÉCHÉANCE]]),""),$A9)))</f>
        <v/>
      </c>
    </row>
    <row r="10" spans="1:9" s="26" customFormat="1" x14ac:dyDescent="0.25">
      <c r="A10" s="26">
        <v>3</v>
      </c>
      <c r="B10" s="46"/>
      <c r="C10" s="34" t="str">
        <f t="array" aca="1" ref="C10" ca="1">IF($A10&gt;COUNTIF(Devoirs[ÉCHÉANCE],OFFSET(C10,-1-$A10,)),"",INDEX(Devoirs[[VISITE FOURNISSEUR ]],-1+SMALL(IF(Devoirs[ÉCHÉANCE]=OFFSET(C10,-1-$A10,),ROW(Devoirs[ÉCHÉANCE])+1-ROW(Devoirs[[#Headers],[ÉCHÉANCE]]),""),$A10)))</f>
        <v/>
      </c>
      <c r="D10" s="27" t="str">
        <f t="array" aca="1" ref="D10" ca="1">IF($A10&gt;COUNTIF(Devoirs[ÉCHÉANCE],OFFSET(D10,-1-$A10,)),"",INDEX(Devoirs[[VISITE FOURNISSEUR ]],-1+SMALL(IF(Devoirs[ÉCHÉANCE]=OFFSET(D10,-1-$A10,),ROW(Devoirs[ÉCHÉANCE])+1-ROW(Devoirs[[#Headers],[ÉCHÉANCE]]),""),$A10)))</f>
        <v/>
      </c>
      <c r="E10" s="27" t="str">
        <f t="array" aca="1" ref="E10" ca="1">IF($A10&gt;COUNTIF(Devoirs[ÉCHÉANCE],OFFSET(E10,-1-$A10,)),"",INDEX(Devoirs[[VISITE FOURNISSEUR ]],-1+SMALL(IF(Devoirs[ÉCHÉANCE]=OFFSET(E10,-1-$A10,),ROW(Devoirs[ÉCHÉANCE])+1-ROW(Devoirs[[#Headers],[ÉCHÉANCE]]),""),$A10)))</f>
        <v/>
      </c>
      <c r="F10" s="27" t="str">
        <f t="array" aca="1" ref="F10" ca="1">IF($A10&gt;COUNTIF(Devoirs[ÉCHÉANCE],OFFSET(F10,-1-$A10,)),"",INDEX(Devoirs[[VISITE FOURNISSEUR ]],-1+SMALL(IF(Devoirs[ÉCHÉANCE]=OFFSET(F10,-1-$A10,),ROW(Devoirs[ÉCHÉANCE])+1-ROW(Devoirs[[#Headers],[ÉCHÉANCE]]),""),$A10)))</f>
        <v/>
      </c>
      <c r="G10" s="27" t="str">
        <f t="array" aca="1" ref="G10" ca="1">IF($A10&gt;COUNTIF(Devoirs[ÉCHÉANCE],OFFSET(G10,-1-$A10,)),"",INDEX(Devoirs[[VISITE FOURNISSEUR ]],-1+SMALL(IF(Devoirs[ÉCHÉANCE]=OFFSET(G10,-1-$A10,),ROW(Devoirs[ÉCHÉANCE])+1-ROW(Devoirs[[#Headers],[ÉCHÉANCE]]),""),$A10)))</f>
        <v/>
      </c>
      <c r="H10" s="27" t="str">
        <f t="array" aca="1" ref="H10" ca="1">IF($A10&gt;COUNTIF(Devoirs[ÉCHÉANCE],OFFSET(H10,-1-$A10,)),"",INDEX(Devoirs[[VISITE FOURNISSEUR ]],-1+SMALL(IF(Devoirs[ÉCHÉANCE]=OFFSET(H10,-1-$A10,),ROW(Devoirs[ÉCHÉANCE])+1-ROW(Devoirs[[#Headers],[ÉCHÉANCE]]),""),$A10)))</f>
        <v/>
      </c>
      <c r="I10" s="27" t="str">
        <f t="array" aca="1" ref="I10" ca="1">IF($A10&gt;COUNTIF(Devoirs[ÉCHÉANCE],OFFSET(I10,-1-$A10,)),"",INDEX(Devoirs[[VISITE FOURNISSEUR ]],-1+SMALL(IF(Devoirs[ÉCHÉANCE]=OFFSET(I10,-1-$A10,),ROW(Devoirs[ÉCHÉANCE])+1-ROW(Devoirs[[#Headers],[ÉCHÉANCE]]),""),$A10)))</f>
        <v/>
      </c>
    </row>
    <row r="11" spans="1:9" s="26" customFormat="1" ht="13" thickBot="1" x14ac:dyDescent="0.3">
      <c r="A11" s="26">
        <v>4</v>
      </c>
      <c r="B11" s="47"/>
      <c r="C11" s="34" t="str">
        <f t="array" aca="1" ref="C11" ca="1">IF($A11&gt;COUNTIF(Devoirs[ÉCHÉANCE],OFFSET(C11,-1-$A11,)),"",INDEX(Devoirs[[VISITE FOURNISSEUR ]],-1+SMALL(IF(Devoirs[ÉCHÉANCE]=OFFSET(C11,-1-$A11,),ROW(Devoirs[ÉCHÉANCE])+1-ROW(Devoirs[[#Headers],[ÉCHÉANCE]]),""),$A11)))</f>
        <v/>
      </c>
      <c r="D11" s="27" t="str">
        <f t="array" aca="1" ref="D11" ca="1">IF($A11&gt;COUNTIF(Devoirs[ÉCHÉANCE],OFFSET(D11,-1-$A11,)),"",INDEX(Devoirs[[VISITE FOURNISSEUR ]],-1+SMALL(IF(Devoirs[ÉCHÉANCE]=OFFSET(D11,-1-$A11,),ROW(Devoirs[ÉCHÉANCE])+1-ROW(Devoirs[[#Headers],[ÉCHÉANCE]]),""),$A11)))</f>
        <v/>
      </c>
      <c r="E11" s="27" t="str">
        <f t="array" aca="1" ref="E11" ca="1">IF($A11&gt;COUNTIF(Devoirs[ÉCHÉANCE],OFFSET(E11,-1-$A11,)),"",INDEX(Devoirs[[VISITE FOURNISSEUR ]],-1+SMALL(IF(Devoirs[ÉCHÉANCE]=OFFSET(E11,-1-$A11,),ROW(Devoirs[ÉCHÉANCE])+1-ROW(Devoirs[[#Headers],[ÉCHÉANCE]]),""),$A11)))</f>
        <v/>
      </c>
      <c r="F11" s="27" t="str">
        <f t="array" aca="1" ref="F11" ca="1">IF($A11&gt;COUNTIF(Devoirs[ÉCHÉANCE],OFFSET(F11,-1-$A11,)),"",INDEX(Devoirs[[VISITE FOURNISSEUR ]],-1+SMALL(IF(Devoirs[ÉCHÉANCE]=OFFSET(F11,-1-$A11,),ROW(Devoirs[ÉCHÉANCE])+1-ROW(Devoirs[[#Headers],[ÉCHÉANCE]]),""),$A11)))</f>
        <v/>
      </c>
      <c r="G11" s="27" t="str">
        <f t="array" aca="1" ref="G11" ca="1">IF($A11&gt;COUNTIF(Devoirs[ÉCHÉANCE],OFFSET(G11,-1-$A11,)),"",INDEX(Devoirs[[VISITE FOURNISSEUR ]],-1+SMALL(IF(Devoirs[ÉCHÉANCE]=OFFSET(G11,-1-$A11,),ROW(Devoirs[ÉCHÉANCE])+1-ROW(Devoirs[[#Headers],[ÉCHÉANCE]]),""),$A11)))</f>
        <v/>
      </c>
      <c r="H11" s="27" t="str">
        <f t="array" aca="1" ref="H11" ca="1">IF($A11&gt;COUNTIF(Devoirs[ÉCHÉANCE],OFFSET(H11,-1-$A11,)),"",INDEX(Devoirs[[VISITE FOURNISSEUR ]],-1+SMALL(IF(Devoirs[ÉCHÉANCE]=OFFSET(H11,-1-$A11,),ROW(Devoirs[ÉCHÉANCE])+1-ROW(Devoirs[[#Headers],[ÉCHÉANCE]]),""),$A11)))</f>
        <v/>
      </c>
      <c r="I11" s="27" t="str">
        <f t="array" aca="1" ref="I11" ca="1">IF($A11&gt;COUNTIF(Devoirs[ÉCHÉANCE],OFFSET(I11,-1-$A11,)),"",INDEX(Devoirs[[VISITE FOURNISSEUR ]],-1+SMALL(IF(Devoirs[ÉCHÉANCE]=OFFSET(I11,-1-$A11,),ROW(Devoirs[ÉCHÉANCE])+1-ROW(Devoirs[[#Headers],[ÉCHÉANCE]]),""),$A11)))</f>
        <v/>
      </c>
    </row>
    <row r="12" spans="1:9" ht="27.5" thickTop="1" x14ac:dyDescent="0.25">
      <c r="B12" s="42">
        <f>1+INT(MIN(MOD(C12-DATE(YEAR(C12)+{-1;0;1},1,5)+WEEKDAY(DATE(YEAR(C12)+{-1;0;1},1,3)),734))/7)</f>
        <v>18</v>
      </c>
      <c r="C12" s="35">
        <f>C6+7</f>
        <v>44319</v>
      </c>
      <c r="D12" s="14">
        <f>C12+1</f>
        <v>44320</v>
      </c>
      <c r="E12" s="14">
        <f t="shared" ref="E12:I12" si="1">D12+1</f>
        <v>44321</v>
      </c>
      <c r="F12" s="14">
        <f t="shared" si="1"/>
        <v>44322</v>
      </c>
      <c r="G12" s="14">
        <f t="shared" si="1"/>
        <v>44323</v>
      </c>
      <c r="H12" s="14">
        <f t="shared" si="1"/>
        <v>44324</v>
      </c>
      <c r="I12" s="14">
        <f t="shared" si="1"/>
        <v>44325</v>
      </c>
    </row>
    <row r="13" spans="1:9" s="26" customFormat="1" x14ac:dyDescent="0.25">
      <c r="B13" s="46" t="s">
        <v>25</v>
      </c>
      <c r="C13" s="36" t="str">
        <f>IFERROR(VLOOKUP(C12,JF_P[],2,0),"")</f>
        <v/>
      </c>
      <c r="D13" s="28" t="str">
        <f>IFERROR(VLOOKUP(D12,JF_P[],2,0),"")</f>
        <v/>
      </c>
      <c r="E13" s="28" t="str">
        <f>IFERROR(VLOOKUP(E12,JF_P[],2,0),"")</f>
        <v/>
      </c>
      <c r="F13" s="28" t="str">
        <f>IFERROR(VLOOKUP(F12,JF_P[],2,0),"")</f>
        <v/>
      </c>
      <c r="G13" s="28" t="str">
        <f>IFERROR(VLOOKUP(G12,JF_P[],2,0),"")</f>
        <v/>
      </c>
      <c r="H13" s="28" t="str">
        <f>IFERROR(VLOOKUP(H12,JF_P[],2,0),"")</f>
        <v>Victoire de 1945</v>
      </c>
      <c r="I13" s="28" t="str">
        <f>IFERROR(VLOOKUP(I12,JF_P[],2,0),"")</f>
        <v/>
      </c>
    </row>
    <row r="14" spans="1:9" s="26" customFormat="1" x14ac:dyDescent="0.25">
      <c r="A14" s="26">
        <v>1</v>
      </c>
      <c r="B14" s="46"/>
      <c r="C14" s="29" t="str">
        <f t="array" aca="1" ref="C14" ca="1">IF($A14&gt;COUNTIF(Devoirs[ÉCHÉANCE],OFFSET(C14,-1-$A14,)),"",INDEX(Devoirs[[VISITE FOURNISSEUR ]],-1+SMALL(IF(Devoirs[ÉCHÉANCE]=OFFSET(C14,-1-$A14,),ROW(Devoirs[ÉCHÉANCE])+1-ROW(Devoirs[[#Headers],[ÉCHÉANCE]]),""),$A14)))</f>
        <v/>
      </c>
      <c r="D14" s="29" t="str">
        <f t="array" aca="1" ref="D14" ca="1">IF($A14&gt;COUNTIF(Devoirs[ÉCHÉANCE],OFFSET(D14,-1-$A14,)),"",INDEX(Devoirs[[VISITE FOURNISSEUR ]],-1+SMALL(IF(Devoirs[ÉCHÉANCE]=OFFSET(D14,-1-$A14,),ROW(Devoirs[ÉCHÉANCE])+1-ROW(Devoirs[[#Headers],[ÉCHÉANCE]]),""),$A14)))</f>
        <v>Fournisseur 9</v>
      </c>
      <c r="E14" s="29" t="str">
        <f t="array" aca="1" ref="E14" ca="1">IF($A14&gt;COUNTIF(Devoirs[ÉCHÉANCE],OFFSET(E14,-1-$A14,)),"",INDEX(Devoirs[[VISITE FOURNISSEUR ]],-1+SMALL(IF(Devoirs[ÉCHÉANCE]=OFFSET(E14,-1-$A14,),ROW(Devoirs[ÉCHÉANCE])+1-ROW(Devoirs[[#Headers],[ÉCHÉANCE]]),""),$A14)))</f>
        <v>Fournisseur 6</v>
      </c>
      <c r="F14" s="29" t="str">
        <f t="array" aca="1" ref="F14" ca="1">IF($A14&gt;COUNTIF(Devoirs[ÉCHÉANCE],OFFSET(F14,-1-$A14,)),"",INDEX(Devoirs[[VISITE FOURNISSEUR ]],-1+SMALL(IF(Devoirs[ÉCHÉANCE]=OFFSET(F14,-1-$A14,),ROW(Devoirs[ÉCHÉANCE])+1-ROW(Devoirs[[#Headers],[ÉCHÉANCE]]),""),$A14)))</f>
        <v/>
      </c>
      <c r="G14" s="29" t="str">
        <f t="array" aca="1" ref="G14" ca="1">IF($A14&gt;COUNTIF(Devoirs[ÉCHÉANCE],OFFSET(G14,-1-$A14,)),"",INDEX(Devoirs[[VISITE FOURNISSEUR ]],-1+SMALL(IF(Devoirs[ÉCHÉANCE]=OFFSET(G14,-1-$A14,),ROW(Devoirs[ÉCHÉANCE])+1-ROW(Devoirs[[#Headers],[ÉCHÉANCE]]),""),$A14)))</f>
        <v/>
      </c>
      <c r="H14" s="29" t="str">
        <f t="array" aca="1" ref="H14" ca="1">IF($A14&gt;COUNTIF(Devoirs[ÉCHÉANCE],OFFSET(H14,-1-$A14,)),"",INDEX(Devoirs[[VISITE FOURNISSEUR ]],-1+SMALL(IF(Devoirs[ÉCHÉANCE]=OFFSET(H14,-1-$A14,),ROW(Devoirs[ÉCHÉANCE])+1-ROW(Devoirs[[#Headers],[ÉCHÉANCE]]),""),$A14)))</f>
        <v/>
      </c>
      <c r="I14" s="29" t="str">
        <f t="array" aca="1" ref="I14" ca="1">IF($A14&gt;COUNTIF(Devoirs[ÉCHÉANCE],OFFSET(I14,-1-$A14,)),"",INDEX(Devoirs[[VISITE FOURNISSEUR ]],-1+SMALL(IF(Devoirs[ÉCHÉANCE]=OFFSET(I14,-1-$A14,),ROW(Devoirs[ÉCHÉANCE])+1-ROW(Devoirs[[#Headers],[ÉCHÉANCE]]),""),$A14)))</f>
        <v/>
      </c>
    </row>
    <row r="15" spans="1:9" s="26" customFormat="1" x14ac:dyDescent="0.25">
      <c r="A15" s="26">
        <v>2</v>
      </c>
      <c r="B15" s="46"/>
      <c r="C15" s="29" t="str">
        <f t="array" aca="1" ref="C15" ca="1">IF($A15&gt;COUNTIF(Devoirs[ÉCHÉANCE],OFFSET(C15,-1-$A15,)),"",INDEX(Devoirs[[VISITE FOURNISSEUR ]],-1+SMALL(IF(Devoirs[ÉCHÉANCE]=OFFSET(C15,-1-$A15,),ROW(Devoirs[ÉCHÉANCE])+1-ROW(Devoirs[[#Headers],[ÉCHÉANCE]]),""),$A15)))</f>
        <v/>
      </c>
      <c r="D15" s="29" t="str">
        <f t="array" aca="1" ref="D15" ca="1">IF($A15&gt;COUNTIF(Devoirs[ÉCHÉANCE],OFFSET(D15,-1-$A15,)),"",INDEX(Devoirs[[VISITE FOURNISSEUR ]],-1+SMALL(IF(Devoirs[ÉCHÉANCE]=OFFSET(D15,-1-$A15,),ROW(Devoirs[ÉCHÉANCE])+1-ROW(Devoirs[[#Headers],[ÉCHÉANCE]]),""),$A15)))</f>
        <v>Fournisseur 3</v>
      </c>
      <c r="E15" s="29" t="str">
        <f t="array" aca="1" ref="E15" ca="1">IF($A15&gt;COUNTIF(Devoirs[ÉCHÉANCE],OFFSET(E15,-1-$A15,)),"",INDEX(Devoirs[[VISITE FOURNISSEUR ]],-1+SMALL(IF(Devoirs[ÉCHÉANCE]=OFFSET(E15,-1-$A15,),ROW(Devoirs[ÉCHÉANCE])+1-ROW(Devoirs[[#Headers],[ÉCHÉANCE]]),""),$A15)))</f>
        <v/>
      </c>
      <c r="F15" s="29" t="str">
        <f t="array" aca="1" ref="F15" ca="1">IF($A15&gt;COUNTIF(Devoirs[ÉCHÉANCE],OFFSET(F15,-1-$A15,)),"",INDEX(Devoirs[[VISITE FOURNISSEUR ]],-1+SMALL(IF(Devoirs[ÉCHÉANCE]=OFFSET(F15,-1-$A15,),ROW(Devoirs[ÉCHÉANCE])+1-ROW(Devoirs[[#Headers],[ÉCHÉANCE]]),""),$A15)))</f>
        <v/>
      </c>
      <c r="G15" s="29" t="str">
        <f t="array" aca="1" ref="G15" ca="1">IF($A15&gt;COUNTIF(Devoirs[ÉCHÉANCE],OFFSET(G15,-1-$A15,)),"",INDEX(Devoirs[[VISITE FOURNISSEUR ]],-1+SMALL(IF(Devoirs[ÉCHÉANCE]=OFFSET(G15,-1-$A15,),ROW(Devoirs[ÉCHÉANCE])+1-ROW(Devoirs[[#Headers],[ÉCHÉANCE]]),""),$A15)))</f>
        <v/>
      </c>
      <c r="H15" s="29" t="str">
        <f t="array" aca="1" ref="H15" ca="1">IF($A15&gt;COUNTIF(Devoirs[ÉCHÉANCE],OFFSET(H15,-1-$A15,)),"",INDEX(Devoirs[[VISITE FOURNISSEUR ]],-1+SMALL(IF(Devoirs[ÉCHÉANCE]=OFFSET(H15,-1-$A15,),ROW(Devoirs[ÉCHÉANCE])+1-ROW(Devoirs[[#Headers],[ÉCHÉANCE]]),""),$A15)))</f>
        <v/>
      </c>
      <c r="I15" s="29" t="str">
        <f t="array" aca="1" ref="I15" ca="1">IF($A15&gt;COUNTIF(Devoirs[ÉCHÉANCE],OFFSET(I15,-1-$A15,)),"",INDEX(Devoirs[[VISITE FOURNISSEUR ]],-1+SMALL(IF(Devoirs[ÉCHÉANCE]=OFFSET(I15,-1-$A15,),ROW(Devoirs[ÉCHÉANCE])+1-ROW(Devoirs[[#Headers],[ÉCHÉANCE]]),""),$A15)))</f>
        <v/>
      </c>
    </row>
    <row r="16" spans="1:9" s="26" customFormat="1" x14ac:dyDescent="0.25">
      <c r="A16" s="26">
        <v>3</v>
      </c>
      <c r="B16" s="46"/>
      <c r="C16" s="29" t="str">
        <f t="array" aca="1" ref="C16" ca="1">IF($A16&gt;COUNTIF(Devoirs[ÉCHÉANCE],OFFSET(C16,-1-$A16,)),"",INDEX(Devoirs[[VISITE FOURNISSEUR ]],-1+SMALL(IF(Devoirs[ÉCHÉANCE]=OFFSET(C16,-1-$A16,),ROW(Devoirs[ÉCHÉANCE])+1-ROW(Devoirs[[#Headers],[ÉCHÉANCE]]),""),$A16)))</f>
        <v/>
      </c>
      <c r="D16" s="29" t="str">
        <f t="array" aca="1" ref="D16" ca="1">IF($A16&gt;COUNTIF(Devoirs[ÉCHÉANCE],OFFSET(D16,-1-$A16,)),"",INDEX(Devoirs[[VISITE FOURNISSEUR ]],-1+SMALL(IF(Devoirs[ÉCHÉANCE]=OFFSET(D16,-1-$A16,),ROW(Devoirs[ÉCHÉANCE])+1-ROW(Devoirs[[#Headers],[ÉCHÉANCE]]),""),$A16)))</f>
        <v>Fournisseur 5</v>
      </c>
      <c r="E16" s="29" t="str">
        <f t="array" aca="1" ref="E16" ca="1">IF($A16&gt;COUNTIF(Devoirs[ÉCHÉANCE],OFFSET(E16,-1-$A16,)),"",INDEX(Devoirs[[VISITE FOURNISSEUR ]],-1+SMALL(IF(Devoirs[ÉCHÉANCE]=OFFSET(E16,-1-$A16,),ROW(Devoirs[ÉCHÉANCE])+1-ROW(Devoirs[[#Headers],[ÉCHÉANCE]]),""),$A16)))</f>
        <v/>
      </c>
      <c r="F16" s="29" t="str">
        <f t="array" aca="1" ref="F16" ca="1">IF($A16&gt;COUNTIF(Devoirs[ÉCHÉANCE],OFFSET(F16,-1-$A16,)),"",INDEX(Devoirs[[VISITE FOURNISSEUR ]],-1+SMALL(IF(Devoirs[ÉCHÉANCE]=OFFSET(F16,-1-$A16,),ROW(Devoirs[ÉCHÉANCE])+1-ROW(Devoirs[[#Headers],[ÉCHÉANCE]]),""),$A16)))</f>
        <v/>
      </c>
      <c r="G16" s="29" t="str">
        <f t="array" aca="1" ref="G16" ca="1">IF($A16&gt;COUNTIF(Devoirs[ÉCHÉANCE],OFFSET(G16,-1-$A16,)),"",INDEX(Devoirs[[VISITE FOURNISSEUR ]],-1+SMALL(IF(Devoirs[ÉCHÉANCE]=OFFSET(G16,-1-$A16,),ROW(Devoirs[ÉCHÉANCE])+1-ROW(Devoirs[[#Headers],[ÉCHÉANCE]]),""),$A16)))</f>
        <v/>
      </c>
      <c r="H16" s="29" t="str">
        <f t="array" aca="1" ref="H16" ca="1">IF($A16&gt;COUNTIF(Devoirs[ÉCHÉANCE],OFFSET(H16,-1-$A16,)),"",INDEX(Devoirs[[VISITE FOURNISSEUR ]],-1+SMALL(IF(Devoirs[ÉCHÉANCE]=OFFSET(H16,-1-$A16,),ROW(Devoirs[ÉCHÉANCE])+1-ROW(Devoirs[[#Headers],[ÉCHÉANCE]]),""),$A16)))</f>
        <v/>
      </c>
      <c r="I16" s="29" t="str">
        <f t="array" aca="1" ref="I16" ca="1">IF($A16&gt;COUNTIF(Devoirs[ÉCHÉANCE],OFFSET(I16,-1-$A16,)),"",INDEX(Devoirs[[VISITE FOURNISSEUR ]],-1+SMALL(IF(Devoirs[ÉCHÉANCE]=OFFSET(I16,-1-$A16,),ROW(Devoirs[ÉCHÉANCE])+1-ROW(Devoirs[[#Headers],[ÉCHÉANCE]]),""),$A16)))</f>
        <v/>
      </c>
    </row>
    <row r="17" spans="1:9" s="26" customFormat="1" ht="13" thickBot="1" x14ac:dyDescent="0.3">
      <c r="A17" s="26">
        <v>4</v>
      </c>
      <c r="B17" s="47"/>
      <c r="C17" s="29" t="str">
        <f t="array" aca="1" ref="C17" ca="1">IF($A17&gt;COUNTIF(Devoirs[ÉCHÉANCE],OFFSET(C17,-1-$A17,)),"",INDEX(Devoirs[[VISITE FOURNISSEUR ]],-1+SMALL(IF(Devoirs[ÉCHÉANCE]=OFFSET(C17,-1-$A17,),ROW(Devoirs[ÉCHÉANCE])+1-ROW(Devoirs[[#Headers],[ÉCHÉANCE]]),""),$A17)))</f>
        <v/>
      </c>
      <c r="D17" s="29" t="str">
        <f t="array" aca="1" ref="D17" ca="1">IF($A17&gt;COUNTIF(Devoirs[ÉCHÉANCE],OFFSET(D17,-1-$A17,)),"",INDEX(Devoirs[[VISITE FOURNISSEUR ]],-1+SMALL(IF(Devoirs[ÉCHÉANCE]=OFFSET(D17,-1-$A17,),ROW(Devoirs[ÉCHÉANCE])+1-ROW(Devoirs[[#Headers],[ÉCHÉANCE]]),""),$A17)))</f>
        <v/>
      </c>
      <c r="E17" s="29" t="str">
        <f t="array" aca="1" ref="E17" ca="1">IF($A17&gt;COUNTIF(Devoirs[ÉCHÉANCE],OFFSET(E17,-1-$A17,)),"",INDEX(Devoirs[[VISITE FOURNISSEUR ]],-1+SMALL(IF(Devoirs[ÉCHÉANCE]=OFFSET(E17,-1-$A17,),ROW(Devoirs[ÉCHÉANCE])+1-ROW(Devoirs[[#Headers],[ÉCHÉANCE]]),""),$A17)))</f>
        <v/>
      </c>
      <c r="F17" s="29" t="str">
        <f t="array" aca="1" ref="F17" ca="1">IF($A17&gt;COUNTIF(Devoirs[ÉCHÉANCE],OFFSET(F17,-1-$A17,)),"",INDEX(Devoirs[[VISITE FOURNISSEUR ]],-1+SMALL(IF(Devoirs[ÉCHÉANCE]=OFFSET(F17,-1-$A17,),ROW(Devoirs[ÉCHÉANCE])+1-ROW(Devoirs[[#Headers],[ÉCHÉANCE]]),""),$A17)))</f>
        <v/>
      </c>
      <c r="G17" s="29" t="str">
        <f t="array" aca="1" ref="G17" ca="1">IF($A17&gt;COUNTIF(Devoirs[ÉCHÉANCE],OFFSET(G17,-1-$A17,)),"",INDEX(Devoirs[[VISITE FOURNISSEUR ]],-1+SMALL(IF(Devoirs[ÉCHÉANCE]=OFFSET(G17,-1-$A17,),ROW(Devoirs[ÉCHÉANCE])+1-ROW(Devoirs[[#Headers],[ÉCHÉANCE]]),""),$A17)))</f>
        <v/>
      </c>
      <c r="H17" s="29" t="str">
        <f t="array" aca="1" ref="H17" ca="1">IF($A17&gt;COUNTIF(Devoirs[ÉCHÉANCE],OFFSET(H17,-1-$A17,)),"",INDEX(Devoirs[[VISITE FOURNISSEUR ]],-1+SMALL(IF(Devoirs[ÉCHÉANCE]=OFFSET(H17,-1-$A17,),ROW(Devoirs[ÉCHÉANCE])+1-ROW(Devoirs[[#Headers],[ÉCHÉANCE]]),""),$A17)))</f>
        <v/>
      </c>
      <c r="I17" s="29" t="str">
        <f t="array" aca="1" ref="I17" ca="1">IF($A17&gt;COUNTIF(Devoirs[ÉCHÉANCE],OFFSET(I17,-1-$A17,)),"",INDEX(Devoirs[[VISITE FOURNISSEUR ]],-1+SMALL(IF(Devoirs[ÉCHÉANCE]=OFFSET(I17,-1-$A17,),ROW(Devoirs[ÉCHÉANCE])+1-ROW(Devoirs[[#Headers],[ÉCHÉANCE]]),""),$A17)))</f>
        <v/>
      </c>
    </row>
    <row r="18" spans="1:9" ht="27.5" thickTop="1" x14ac:dyDescent="0.25">
      <c r="B18" s="42">
        <f>1+INT(MIN(MOD(C18-DATE(YEAR(C18)+{-1;0;1},1,5)+WEEKDAY(DATE(YEAR(C18)+{-1;0;1},1,3)),734))/7)</f>
        <v>19</v>
      </c>
      <c r="C18" s="32">
        <f>C12+7</f>
        <v>44326</v>
      </c>
      <c r="D18" s="12">
        <f>C18+1</f>
        <v>44327</v>
      </c>
      <c r="E18" s="12">
        <f t="shared" ref="E18:I18" si="2">D18+1</f>
        <v>44328</v>
      </c>
      <c r="F18" s="12">
        <f t="shared" si="2"/>
        <v>44329</v>
      </c>
      <c r="G18" s="12">
        <f t="shared" si="2"/>
        <v>44330</v>
      </c>
      <c r="H18" s="12">
        <f t="shared" si="2"/>
        <v>44331</v>
      </c>
      <c r="I18" s="12">
        <f t="shared" si="2"/>
        <v>44332</v>
      </c>
    </row>
    <row r="19" spans="1:9" s="24" customFormat="1" x14ac:dyDescent="0.25">
      <c r="B19" s="46" t="s">
        <v>25</v>
      </c>
      <c r="C19" s="38" t="str">
        <f>IFERROR(VLOOKUP(C18,JF_P[],2,0),"")</f>
        <v/>
      </c>
      <c r="D19" s="30" t="str">
        <f>IFERROR(VLOOKUP(D18,JF_P[],2,0),"")</f>
        <v/>
      </c>
      <c r="E19" s="30" t="str">
        <f>IFERROR(VLOOKUP(E18,JF_P[],2,0),"")</f>
        <v/>
      </c>
      <c r="F19" s="30" t="str">
        <f>IFERROR(VLOOKUP(F18,JF_P[],2,0),"")</f>
        <v>Ascension</v>
      </c>
      <c r="G19" s="30" t="str">
        <f>IFERROR(VLOOKUP(G18,JF_P[],2,0),"")</f>
        <v>Pont</v>
      </c>
      <c r="H19" s="30" t="str">
        <f>IFERROR(VLOOKUP(H18,JF_P[],2,0),"")</f>
        <v/>
      </c>
      <c r="I19" s="30" t="str">
        <f>IFERROR(VLOOKUP(I18,JF_P[],2,0),"")</f>
        <v/>
      </c>
    </row>
    <row r="20" spans="1:9" s="26" customFormat="1" x14ac:dyDescent="0.25">
      <c r="A20" s="24">
        <v>1</v>
      </c>
      <c r="B20" s="46"/>
      <c r="C20" s="34" t="str">
        <f t="array" aca="1" ref="C20" ca="1">IF($A20&gt;COUNTIF(Devoirs[ÉCHÉANCE],OFFSET(C20,-1-$A20,)),"",INDEX(Devoirs[[VISITE FOURNISSEUR ]],-1+SMALL(IF(Devoirs[ÉCHÉANCE]=OFFSET(C20,-1-$A20,),ROW(Devoirs[ÉCHÉANCE])+1-ROW(Devoirs[[#Headers],[ÉCHÉANCE]]),""),$A20)))</f>
        <v/>
      </c>
      <c r="D20" s="27" t="str">
        <f t="array" aca="1" ref="D20" ca="1">IF($A20&gt;COUNTIF(Devoirs[ÉCHÉANCE],OFFSET(D20,-1-$A20,)),"",INDEX(Devoirs[[VISITE FOURNISSEUR ]],-1+SMALL(IF(Devoirs[ÉCHÉANCE]=OFFSET(D20,-1-$A20,),ROW(Devoirs[ÉCHÉANCE])+1-ROW(Devoirs[[#Headers],[ÉCHÉANCE]]),""),$A20)))</f>
        <v/>
      </c>
      <c r="E20" s="27" t="str">
        <f t="array" aca="1" ref="E20" ca="1">IF($A20&gt;COUNTIF(Devoirs[ÉCHÉANCE],OFFSET(E20,-1-$A20,)),"",INDEX(Devoirs[[VISITE FOURNISSEUR ]],-1+SMALL(IF(Devoirs[ÉCHÉANCE]=OFFSET(E20,-1-$A20,),ROW(Devoirs[ÉCHÉANCE])+1-ROW(Devoirs[[#Headers],[ÉCHÉANCE]]),""),$A20)))</f>
        <v/>
      </c>
      <c r="F20" s="27" t="str">
        <f t="array" aca="1" ref="F20" ca="1">IF($A20&gt;COUNTIF(Devoirs[ÉCHÉANCE],OFFSET(F20,-1-$A20,)),"",INDEX(Devoirs[[VISITE FOURNISSEUR ]],-1+SMALL(IF(Devoirs[ÉCHÉANCE]=OFFSET(F20,-1-$A20,),ROW(Devoirs[ÉCHÉANCE])+1-ROW(Devoirs[[#Headers],[ÉCHÉANCE]]),""),$A20)))</f>
        <v>Fournisseur 8</v>
      </c>
      <c r="G20" s="27" t="str">
        <f t="array" aca="1" ref="G20" ca="1">IF($A20&gt;COUNTIF(Devoirs[ÉCHÉANCE],OFFSET(G20,-1-$A20,)),"",INDEX(Devoirs[[VISITE FOURNISSEUR ]],-1+SMALL(IF(Devoirs[ÉCHÉANCE]=OFFSET(G20,-1-$A20,),ROW(Devoirs[ÉCHÉANCE])+1-ROW(Devoirs[[#Headers],[ÉCHÉANCE]]),""),$A20)))</f>
        <v/>
      </c>
      <c r="H20" s="27" t="str">
        <f t="array" aca="1" ref="H20" ca="1">IF($A20&gt;COUNTIF(Devoirs[ÉCHÉANCE],OFFSET(H20,-1-$A20,)),"",INDEX(Devoirs[[VISITE FOURNISSEUR ]],-1+SMALL(IF(Devoirs[ÉCHÉANCE]=OFFSET(H20,-1-$A20,),ROW(Devoirs[ÉCHÉANCE])+1-ROW(Devoirs[[#Headers],[ÉCHÉANCE]]),""),$A20)))</f>
        <v/>
      </c>
      <c r="I20" s="27" t="str">
        <f t="array" aca="1" ref="I20" ca="1">IF($A20&gt;COUNTIF(Devoirs[ÉCHÉANCE],OFFSET(I20,-1-$A20,)),"",INDEX(Devoirs[[VISITE FOURNISSEUR ]],-1+SMALL(IF(Devoirs[ÉCHÉANCE]=OFFSET(I20,-1-$A20,),ROW(Devoirs[ÉCHÉANCE])+1-ROW(Devoirs[[#Headers],[ÉCHÉANCE]]),""),$A20)))</f>
        <v/>
      </c>
    </row>
    <row r="21" spans="1:9" s="26" customFormat="1" x14ac:dyDescent="0.25">
      <c r="A21" s="24">
        <v>2</v>
      </c>
      <c r="B21" s="46"/>
      <c r="C21" s="34" t="str">
        <f t="array" aca="1" ref="C21" ca="1">IF($A21&gt;COUNTIF(Devoirs[ÉCHÉANCE],OFFSET(C21,-1-$A21,)),"",INDEX(Devoirs[[VISITE FOURNISSEUR ]],-1+SMALL(IF(Devoirs[ÉCHÉANCE]=OFFSET(C21,-1-$A21,),ROW(Devoirs[ÉCHÉANCE])+1-ROW(Devoirs[[#Headers],[ÉCHÉANCE]]),""),$A21)))</f>
        <v/>
      </c>
      <c r="D21" s="27" t="str">
        <f t="array" aca="1" ref="D21" ca="1">IF($A21&gt;COUNTIF(Devoirs[ÉCHÉANCE],OFFSET(D21,-1-$A21,)),"",INDEX(Devoirs[[VISITE FOURNISSEUR ]],-1+SMALL(IF(Devoirs[ÉCHÉANCE]=OFFSET(D21,-1-$A21,),ROW(Devoirs[ÉCHÉANCE])+1-ROW(Devoirs[[#Headers],[ÉCHÉANCE]]),""),$A21)))</f>
        <v/>
      </c>
      <c r="E21" s="27" t="str">
        <f t="array" aca="1" ref="E21" ca="1">IF($A21&gt;COUNTIF(Devoirs[ÉCHÉANCE],OFFSET(E21,-1-$A21,)),"",INDEX(Devoirs[[VISITE FOURNISSEUR ]],-1+SMALL(IF(Devoirs[ÉCHÉANCE]=OFFSET(E21,-1-$A21,),ROW(Devoirs[ÉCHÉANCE])+1-ROW(Devoirs[[#Headers],[ÉCHÉANCE]]),""),$A21)))</f>
        <v/>
      </c>
      <c r="F21" s="27" t="str">
        <f t="array" aca="1" ref="F21" ca="1">IF($A21&gt;COUNTIF(Devoirs[ÉCHÉANCE],OFFSET(F21,-1-$A21,)),"",INDEX(Devoirs[[VISITE FOURNISSEUR ]],-1+SMALL(IF(Devoirs[ÉCHÉANCE]=OFFSET(F21,-1-$A21,),ROW(Devoirs[ÉCHÉANCE])+1-ROW(Devoirs[[#Headers],[ÉCHÉANCE]]),""),$A21)))</f>
        <v/>
      </c>
      <c r="G21" s="27" t="str">
        <f t="array" aca="1" ref="G21" ca="1">IF($A21&gt;COUNTIF(Devoirs[ÉCHÉANCE],OFFSET(G21,-1-$A21,)),"",INDEX(Devoirs[[VISITE FOURNISSEUR ]],-1+SMALL(IF(Devoirs[ÉCHÉANCE]=OFFSET(G21,-1-$A21,),ROW(Devoirs[ÉCHÉANCE])+1-ROW(Devoirs[[#Headers],[ÉCHÉANCE]]),""),$A21)))</f>
        <v/>
      </c>
      <c r="H21" s="27" t="str">
        <f t="array" aca="1" ref="H21" ca="1">IF($A21&gt;COUNTIF(Devoirs[ÉCHÉANCE],OFFSET(H21,-1-$A21,)),"",INDEX(Devoirs[[VISITE FOURNISSEUR ]],-1+SMALL(IF(Devoirs[ÉCHÉANCE]=OFFSET(H21,-1-$A21,),ROW(Devoirs[ÉCHÉANCE])+1-ROW(Devoirs[[#Headers],[ÉCHÉANCE]]),""),$A21)))</f>
        <v/>
      </c>
      <c r="I21" s="27" t="str">
        <f t="array" aca="1" ref="I21" ca="1">IF($A21&gt;COUNTIF(Devoirs[ÉCHÉANCE],OFFSET(I21,-1-$A21,)),"",INDEX(Devoirs[[VISITE FOURNISSEUR ]],-1+SMALL(IF(Devoirs[ÉCHÉANCE]=OFFSET(I21,-1-$A21,),ROW(Devoirs[ÉCHÉANCE])+1-ROW(Devoirs[[#Headers],[ÉCHÉANCE]]),""),$A21)))</f>
        <v/>
      </c>
    </row>
    <row r="22" spans="1:9" s="26" customFormat="1" x14ac:dyDescent="0.25">
      <c r="A22" s="24">
        <v>3</v>
      </c>
      <c r="B22" s="46"/>
      <c r="C22" s="34" t="str">
        <f t="array" aca="1" ref="C22" ca="1">IF($A22&gt;COUNTIF(Devoirs[ÉCHÉANCE],OFFSET(C22,-1-$A22,)),"",INDEX(Devoirs[[VISITE FOURNISSEUR ]],-1+SMALL(IF(Devoirs[ÉCHÉANCE]=OFFSET(C22,-1-$A22,),ROW(Devoirs[ÉCHÉANCE])+1-ROW(Devoirs[[#Headers],[ÉCHÉANCE]]),""),$A22)))</f>
        <v/>
      </c>
      <c r="D22" s="27" t="str">
        <f t="array" aca="1" ref="D22" ca="1">IF($A22&gt;COUNTIF(Devoirs[ÉCHÉANCE],OFFSET(D22,-1-$A22,)),"",INDEX(Devoirs[[VISITE FOURNISSEUR ]],-1+SMALL(IF(Devoirs[ÉCHÉANCE]=OFFSET(D22,-1-$A22,),ROW(Devoirs[ÉCHÉANCE])+1-ROW(Devoirs[[#Headers],[ÉCHÉANCE]]),""),$A22)))</f>
        <v/>
      </c>
      <c r="E22" s="27" t="str">
        <f t="array" aca="1" ref="E22" ca="1">IF($A22&gt;COUNTIF(Devoirs[ÉCHÉANCE],OFFSET(E22,-1-$A22,)),"",INDEX(Devoirs[[VISITE FOURNISSEUR ]],-1+SMALL(IF(Devoirs[ÉCHÉANCE]=OFFSET(E22,-1-$A22,),ROW(Devoirs[ÉCHÉANCE])+1-ROW(Devoirs[[#Headers],[ÉCHÉANCE]]),""),$A22)))</f>
        <v/>
      </c>
      <c r="F22" s="27" t="str">
        <f t="array" aca="1" ref="F22" ca="1">IF($A22&gt;COUNTIF(Devoirs[ÉCHÉANCE],OFFSET(F22,-1-$A22,)),"",INDEX(Devoirs[[VISITE FOURNISSEUR ]],-1+SMALL(IF(Devoirs[ÉCHÉANCE]=OFFSET(F22,-1-$A22,),ROW(Devoirs[ÉCHÉANCE])+1-ROW(Devoirs[[#Headers],[ÉCHÉANCE]]),""),$A22)))</f>
        <v/>
      </c>
      <c r="G22" s="27" t="str">
        <f t="array" aca="1" ref="G22" ca="1">IF($A22&gt;COUNTIF(Devoirs[ÉCHÉANCE],OFFSET(G22,-1-$A22,)),"",INDEX(Devoirs[[VISITE FOURNISSEUR ]],-1+SMALL(IF(Devoirs[ÉCHÉANCE]=OFFSET(G22,-1-$A22,),ROW(Devoirs[ÉCHÉANCE])+1-ROW(Devoirs[[#Headers],[ÉCHÉANCE]]),""),$A22)))</f>
        <v/>
      </c>
      <c r="H22" s="27" t="str">
        <f t="array" aca="1" ref="H22" ca="1">IF($A22&gt;COUNTIF(Devoirs[ÉCHÉANCE],OFFSET(H22,-1-$A22,)),"",INDEX(Devoirs[[VISITE FOURNISSEUR ]],-1+SMALL(IF(Devoirs[ÉCHÉANCE]=OFFSET(H22,-1-$A22,),ROW(Devoirs[ÉCHÉANCE])+1-ROW(Devoirs[[#Headers],[ÉCHÉANCE]]),""),$A22)))</f>
        <v/>
      </c>
      <c r="I22" s="27" t="str">
        <f t="array" aca="1" ref="I22" ca="1">IF($A22&gt;COUNTIF(Devoirs[ÉCHÉANCE],OFFSET(I22,-1-$A22,)),"",INDEX(Devoirs[[VISITE FOURNISSEUR ]],-1+SMALL(IF(Devoirs[ÉCHÉANCE]=OFFSET(I22,-1-$A22,),ROW(Devoirs[ÉCHÉANCE])+1-ROW(Devoirs[[#Headers],[ÉCHÉANCE]]),""),$A22)))</f>
        <v/>
      </c>
    </row>
    <row r="23" spans="1:9" s="26" customFormat="1" ht="13" thickBot="1" x14ac:dyDescent="0.3">
      <c r="A23" s="24">
        <v>4</v>
      </c>
      <c r="B23" s="47"/>
      <c r="C23" s="34" t="str">
        <f t="array" aca="1" ref="C23" ca="1">IF($A23&gt;COUNTIF(Devoirs[ÉCHÉANCE],OFFSET(C23,-1-$A23,)),"",INDEX(Devoirs[[VISITE FOURNISSEUR ]],-1+SMALL(IF(Devoirs[ÉCHÉANCE]=OFFSET(C23,-1-$A23,),ROW(Devoirs[ÉCHÉANCE])+1-ROW(Devoirs[[#Headers],[ÉCHÉANCE]]),""),$A23)))</f>
        <v/>
      </c>
      <c r="D23" s="27" t="str">
        <f t="array" aca="1" ref="D23" ca="1">IF($A23&gt;COUNTIF(Devoirs[ÉCHÉANCE],OFFSET(D23,-1-$A23,)),"",INDEX(Devoirs[[VISITE FOURNISSEUR ]],-1+SMALL(IF(Devoirs[ÉCHÉANCE]=OFFSET(D23,-1-$A23,),ROW(Devoirs[ÉCHÉANCE])+1-ROW(Devoirs[[#Headers],[ÉCHÉANCE]]),""),$A23)))</f>
        <v/>
      </c>
      <c r="E23" s="27" t="str">
        <f t="array" aca="1" ref="E23" ca="1">IF($A23&gt;COUNTIF(Devoirs[ÉCHÉANCE],OFFSET(E23,-1-$A23,)),"",INDEX(Devoirs[[VISITE FOURNISSEUR ]],-1+SMALL(IF(Devoirs[ÉCHÉANCE]=OFFSET(E23,-1-$A23,),ROW(Devoirs[ÉCHÉANCE])+1-ROW(Devoirs[[#Headers],[ÉCHÉANCE]]),""),$A23)))</f>
        <v/>
      </c>
      <c r="F23" s="27" t="str">
        <f t="array" aca="1" ref="F23" ca="1">IF($A23&gt;COUNTIF(Devoirs[ÉCHÉANCE],OFFSET(F23,-1-$A23,)),"",INDEX(Devoirs[[VISITE FOURNISSEUR ]],-1+SMALL(IF(Devoirs[ÉCHÉANCE]=OFFSET(F23,-1-$A23,),ROW(Devoirs[ÉCHÉANCE])+1-ROW(Devoirs[[#Headers],[ÉCHÉANCE]]),""),$A23)))</f>
        <v/>
      </c>
      <c r="G23" s="27" t="str">
        <f t="array" aca="1" ref="G23" ca="1">IF($A23&gt;COUNTIF(Devoirs[ÉCHÉANCE],OFFSET(G23,-1-$A23,)),"",INDEX(Devoirs[[VISITE FOURNISSEUR ]],-1+SMALL(IF(Devoirs[ÉCHÉANCE]=OFFSET(G23,-1-$A23,),ROW(Devoirs[ÉCHÉANCE])+1-ROW(Devoirs[[#Headers],[ÉCHÉANCE]]),""),$A23)))</f>
        <v/>
      </c>
      <c r="H23" s="27" t="str">
        <f t="array" aca="1" ref="H23" ca="1">IF($A23&gt;COUNTIF(Devoirs[ÉCHÉANCE],OFFSET(H23,-1-$A23,)),"",INDEX(Devoirs[[VISITE FOURNISSEUR ]],-1+SMALL(IF(Devoirs[ÉCHÉANCE]=OFFSET(H23,-1-$A23,),ROW(Devoirs[ÉCHÉANCE])+1-ROW(Devoirs[[#Headers],[ÉCHÉANCE]]),""),$A23)))</f>
        <v/>
      </c>
      <c r="I23" s="27" t="str">
        <f t="array" aca="1" ref="I23" ca="1">IF($A23&gt;COUNTIF(Devoirs[ÉCHÉANCE],OFFSET(I23,-1-$A23,)),"",INDEX(Devoirs[[VISITE FOURNISSEUR ]],-1+SMALL(IF(Devoirs[ÉCHÉANCE]=OFFSET(I23,-1-$A23,),ROW(Devoirs[ÉCHÉANCE])+1-ROW(Devoirs[[#Headers],[ÉCHÉANCE]]),""),$A23)))</f>
        <v/>
      </c>
    </row>
    <row r="24" spans="1:9" ht="27.5" thickTop="1" x14ac:dyDescent="0.25">
      <c r="B24" s="42">
        <f>1+INT(MIN(MOD(C24-DATE(YEAR(C24)+{-1;0;1},1,5)+WEEKDAY(DATE(YEAR(C24)+{-1;0;1},1,3)),734))/7)</f>
        <v>20</v>
      </c>
      <c r="C24" s="35">
        <f>C18+7</f>
        <v>44333</v>
      </c>
      <c r="D24" s="14">
        <f>C24+1</f>
        <v>44334</v>
      </c>
      <c r="E24" s="14">
        <f t="shared" ref="E24:I24" si="3">D24+1</f>
        <v>44335</v>
      </c>
      <c r="F24" s="14">
        <f t="shared" si="3"/>
        <v>44336</v>
      </c>
      <c r="G24" s="14">
        <f t="shared" si="3"/>
        <v>44337</v>
      </c>
      <c r="H24" s="14">
        <f t="shared" si="3"/>
        <v>44338</v>
      </c>
      <c r="I24" s="14">
        <f t="shared" si="3"/>
        <v>44339</v>
      </c>
    </row>
    <row r="25" spans="1:9" s="26" customFormat="1" x14ac:dyDescent="0.25">
      <c r="B25" s="46" t="s">
        <v>25</v>
      </c>
      <c r="C25" s="36" t="str">
        <f>IFERROR(VLOOKUP(C24,JF_P[],2,0),"")</f>
        <v/>
      </c>
      <c r="D25" s="28" t="str">
        <f>IFERROR(VLOOKUP(D24,JF_P[],2,0),"")</f>
        <v/>
      </c>
      <c r="E25" s="28" t="str">
        <f>IFERROR(VLOOKUP(E24,JF_P[],2,0),"")</f>
        <v/>
      </c>
      <c r="F25" s="28" t="str">
        <f>IFERROR(VLOOKUP(F24,JF_P[],2,0),"")</f>
        <v/>
      </c>
      <c r="G25" s="28" t="str">
        <f>IFERROR(VLOOKUP(G24,JF_P[],2,0),"")</f>
        <v/>
      </c>
      <c r="H25" s="28" t="str">
        <f>IFERROR(VLOOKUP(H24,JF_P[],2,0),"")</f>
        <v/>
      </c>
      <c r="I25" s="28" t="str">
        <f>IFERROR(VLOOKUP(I24,JF_P[],2,0),"")</f>
        <v/>
      </c>
    </row>
    <row r="26" spans="1:9" s="26" customFormat="1" x14ac:dyDescent="0.25">
      <c r="A26" s="26">
        <v>1</v>
      </c>
      <c r="B26" s="46"/>
      <c r="C26" s="37" t="str">
        <f t="array" aca="1" ref="C26" ca="1">IF($A26&gt;COUNTIF(Devoirs[ÉCHÉANCE],OFFSET(C26,-1-$A26,)),"",INDEX(Devoirs[[VISITE FOURNISSEUR ]],-1+SMALL(IF(Devoirs[ÉCHÉANCE]=OFFSET(C26,-1-$A26,),ROW(Devoirs[ÉCHÉANCE])+1-ROW(Devoirs[[#Headers],[ÉCHÉANCE]]),""),$A26)))</f>
        <v/>
      </c>
      <c r="D26" s="29" t="str">
        <f t="array" aca="1" ref="D26" ca="1">IF($A26&gt;COUNTIF(Devoirs[ÉCHÉANCE],OFFSET(D26,-1-$A26,)),"",INDEX(Devoirs[[VISITE FOURNISSEUR ]],-1+SMALL(IF(Devoirs[ÉCHÉANCE]=OFFSET(D26,-1-$A26,),ROW(Devoirs[ÉCHÉANCE])+1-ROW(Devoirs[[#Headers],[ÉCHÉANCE]]),""),$A26)))</f>
        <v/>
      </c>
      <c r="E26" s="29" t="str">
        <f t="array" aca="1" ref="E26" ca="1">IF($A26&gt;COUNTIF(Devoirs[ÉCHÉANCE],OFFSET(E26,-1-$A26,)),"",INDEX(Devoirs[[VISITE FOURNISSEUR ]],-1+SMALL(IF(Devoirs[ÉCHÉANCE]=OFFSET(E26,-1-$A26,),ROW(Devoirs[ÉCHÉANCE])+1-ROW(Devoirs[[#Headers],[ÉCHÉANCE]]),""),$A26)))</f>
        <v/>
      </c>
      <c r="F26" s="29" t="str">
        <f t="array" aca="1" ref="F26" ca="1">IF($A26&gt;COUNTIF(Devoirs[ÉCHÉANCE],OFFSET(F26,-1-$A26,)),"",INDEX(Devoirs[[VISITE FOURNISSEUR ]],-1+SMALL(IF(Devoirs[ÉCHÉANCE]=OFFSET(F26,-1-$A26,),ROW(Devoirs[ÉCHÉANCE])+1-ROW(Devoirs[[#Headers],[ÉCHÉANCE]]),""),$A26)))</f>
        <v/>
      </c>
      <c r="G26" s="29" t="str">
        <f t="array" aca="1" ref="G26" ca="1">IF($A26&gt;COUNTIF(Devoirs[ÉCHÉANCE],OFFSET(G26,-1-$A26,)),"",INDEX(Devoirs[[VISITE FOURNISSEUR ]],-1+SMALL(IF(Devoirs[ÉCHÉANCE]=OFFSET(G26,-1-$A26,),ROW(Devoirs[ÉCHÉANCE])+1-ROW(Devoirs[[#Headers],[ÉCHÉANCE]]),""),$A26)))</f>
        <v/>
      </c>
      <c r="H26" s="29" t="str">
        <f t="array" aca="1" ref="H26" ca="1">IF($A26&gt;COUNTIF(Devoirs[ÉCHÉANCE],OFFSET(H26,-1-$A26,)),"",INDEX(Devoirs[[VISITE FOURNISSEUR ]],-1+SMALL(IF(Devoirs[ÉCHÉANCE]=OFFSET(H26,-1-$A26,),ROW(Devoirs[ÉCHÉANCE])+1-ROW(Devoirs[[#Headers],[ÉCHÉANCE]]),""),$A26)))</f>
        <v/>
      </c>
      <c r="I26" s="29" t="str">
        <f t="array" aca="1" ref="I26" ca="1">IF($A26&gt;COUNTIF(Devoirs[ÉCHÉANCE],OFFSET(I26,-1-$A26,)),"",INDEX(Devoirs[[VISITE FOURNISSEUR ]],-1+SMALL(IF(Devoirs[ÉCHÉANCE]=OFFSET(I26,-1-$A26,),ROW(Devoirs[ÉCHÉANCE])+1-ROW(Devoirs[[#Headers],[ÉCHÉANCE]]),""),$A26)))</f>
        <v/>
      </c>
    </row>
    <row r="27" spans="1:9" s="26" customFormat="1" x14ac:dyDescent="0.25">
      <c r="A27" s="26">
        <v>2</v>
      </c>
      <c r="B27" s="46"/>
      <c r="C27" s="37" t="str">
        <f t="array" aca="1" ref="C27" ca="1">IF($A27&gt;COUNTIF(Devoirs[ÉCHÉANCE],OFFSET(C27,-1-$A27,)),"",INDEX(Devoirs[[VISITE FOURNISSEUR ]],-1+SMALL(IF(Devoirs[ÉCHÉANCE]=OFFSET(C27,-1-$A27,),ROW(Devoirs[ÉCHÉANCE])+1-ROW(Devoirs[[#Headers],[ÉCHÉANCE]]),""),$A27)))</f>
        <v/>
      </c>
      <c r="D27" s="29" t="str">
        <f t="array" aca="1" ref="D27" ca="1">IF($A27&gt;COUNTIF(Devoirs[ÉCHÉANCE],OFFSET(D27,-1-$A27,)),"",INDEX(Devoirs[[VISITE FOURNISSEUR ]],-1+SMALL(IF(Devoirs[ÉCHÉANCE]=OFFSET(D27,-1-$A27,),ROW(Devoirs[ÉCHÉANCE])+1-ROW(Devoirs[[#Headers],[ÉCHÉANCE]]),""),$A27)))</f>
        <v/>
      </c>
      <c r="E27" s="29" t="str">
        <f t="array" aca="1" ref="E27" ca="1">IF($A27&gt;COUNTIF(Devoirs[ÉCHÉANCE],OFFSET(E27,-1-$A27,)),"",INDEX(Devoirs[[VISITE FOURNISSEUR ]],-1+SMALL(IF(Devoirs[ÉCHÉANCE]=OFFSET(E27,-1-$A27,),ROW(Devoirs[ÉCHÉANCE])+1-ROW(Devoirs[[#Headers],[ÉCHÉANCE]]),""),$A27)))</f>
        <v/>
      </c>
      <c r="F27" s="29" t="str">
        <f t="array" aca="1" ref="F27" ca="1">IF($A27&gt;COUNTIF(Devoirs[ÉCHÉANCE],OFFSET(F27,-1-$A27,)),"",INDEX(Devoirs[[VISITE FOURNISSEUR ]],-1+SMALL(IF(Devoirs[ÉCHÉANCE]=OFFSET(F27,-1-$A27,),ROW(Devoirs[ÉCHÉANCE])+1-ROW(Devoirs[[#Headers],[ÉCHÉANCE]]),""),$A27)))</f>
        <v/>
      </c>
      <c r="G27" s="29" t="str">
        <f t="array" aca="1" ref="G27" ca="1">IF($A27&gt;COUNTIF(Devoirs[ÉCHÉANCE],OFFSET(G27,-1-$A27,)),"",INDEX(Devoirs[[VISITE FOURNISSEUR ]],-1+SMALL(IF(Devoirs[ÉCHÉANCE]=OFFSET(G27,-1-$A27,),ROW(Devoirs[ÉCHÉANCE])+1-ROW(Devoirs[[#Headers],[ÉCHÉANCE]]),""),$A27)))</f>
        <v/>
      </c>
      <c r="H27" s="29" t="str">
        <f t="array" aca="1" ref="H27" ca="1">IF($A27&gt;COUNTIF(Devoirs[ÉCHÉANCE],OFFSET(H27,-1-$A27,)),"",INDEX(Devoirs[[VISITE FOURNISSEUR ]],-1+SMALL(IF(Devoirs[ÉCHÉANCE]=OFFSET(H27,-1-$A27,),ROW(Devoirs[ÉCHÉANCE])+1-ROW(Devoirs[[#Headers],[ÉCHÉANCE]]),""),$A27)))</f>
        <v/>
      </c>
      <c r="I27" s="29" t="str">
        <f t="array" aca="1" ref="I27" ca="1">IF($A27&gt;COUNTIF(Devoirs[ÉCHÉANCE],OFFSET(I27,-1-$A27,)),"",INDEX(Devoirs[[VISITE FOURNISSEUR ]],-1+SMALL(IF(Devoirs[ÉCHÉANCE]=OFFSET(I27,-1-$A27,),ROW(Devoirs[ÉCHÉANCE])+1-ROW(Devoirs[[#Headers],[ÉCHÉANCE]]),""),$A27)))</f>
        <v/>
      </c>
    </row>
    <row r="28" spans="1:9" s="26" customFormat="1" x14ac:dyDescent="0.25">
      <c r="A28" s="26">
        <v>3</v>
      </c>
      <c r="B28" s="46"/>
      <c r="C28" s="37" t="str">
        <f t="array" aca="1" ref="C28" ca="1">IF($A28&gt;COUNTIF(Devoirs[ÉCHÉANCE],OFFSET(C28,-1-$A28,)),"",INDEX(Devoirs[[VISITE FOURNISSEUR ]],-1+SMALL(IF(Devoirs[ÉCHÉANCE]=OFFSET(C28,-1-$A28,),ROW(Devoirs[ÉCHÉANCE])+1-ROW(Devoirs[[#Headers],[ÉCHÉANCE]]),""),$A28)))</f>
        <v/>
      </c>
      <c r="D28" s="29" t="str">
        <f t="array" aca="1" ref="D28" ca="1">IF($A28&gt;COUNTIF(Devoirs[ÉCHÉANCE],OFFSET(D28,-1-$A28,)),"",INDEX(Devoirs[[VISITE FOURNISSEUR ]],-1+SMALL(IF(Devoirs[ÉCHÉANCE]=OFFSET(D28,-1-$A28,),ROW(Devoirs[ÉCHÉANCE])+1-ROW(Devoirs[[#Headers],[ÉCHÉANCE]]),""),$A28)))</f>
        <v/>
      </c>
      <c r="E28" s="29" t="str">
        <f t="array" aca="1" ref="E28" ca="1">IF($A28&gt;COUNTIF(Devoirs[ÉCHÉANCE],OFFSET(E28,-1-$A28,)),"",INDEX(Devoirs[[VISITE FOURNISSEUR ]],-1+SMALL(IF(Devoirs[ÉCHÉANCE]=OFFSET(E28,-1-$A28,),ROW(Devoirs[ÉCHÉANCE])+1-ROW(Devoirs[[#Headers],[ÉCHÉANCE]]),""),$A28)))</f>
        <v/>
      </c>
      <c r="F28" s="29" t="str">
        <f t="array" aca="1" ref="F28" ca="1">IF($A28&gt;COUNTIF(Devoirs[ÉCHÉANCE],OFFSET(F28,-1-$A28,)),"",INDEX(Devoirs[[VISITE FOURNISSEUR ]],-1+SMALL(IF(Devoirs[ÉCHÉANCE]=OFFSET(F28,-1-$A28,),ROW(Devoirs[ÉCHÉANCE])+1-ROW(Devoirs[[#Headers],[ÉCHÉANCE]]),""),$A28)))</f>
        <v/>
      </c>
      <c r="G28" s="29" t="str">
        <f t="array" aca="1" ref="G28" ca="1">IF($A28&gt;COUNTIF(Devoirs[ÉCHÉANCE],OFFSET(G28,-1-$A28,)),"",INDEX(Devoirs[[VISITE FOURNISSEUR ]],-1+SMALL(IF(Devoirs[ÉCHÉANCE]=OFFSET(G28,-1-$A28,),ROW(Devoirs[ÉCHÉANCE])+1-ROW(Devoirs[[#Headers],[ÉCHÉANCE]]),""),$A28)))</f>
        <v/>
      </c>
      <c r="H28" s="29" t="str">
        <f t="array" aca="1" ref="H28" ca="1">IF($A28&gt;COUNTIF(Devoirs[ÉCHÉANCE],OFFSET(H28,-1-$A28,)),"",INDEX(Devoirs[[VISITE FOURNISSEUR ]],-1+SMALL(IF(Devoirs[ÉCHÉANCE]=OFFSET(H28,-1-$A28,),ROW(Devoirs[ÉCHÉANCE])+1-ROW(Devoirs[[#Headers],[ÉCHÉANCE]]),""),$A28)))</f>
        <v/>
      </c>
      <c r="I28" s="29" t="str">
        <f t="array" aca="1" ref="I28" ca="1">IF($A28&gt;COUNTIF(Devoirs[ÉCHÉANCE],OFFSET(I28,-1-$A28,)),"",INDEX(Devoirs[[VISITE FOURNISSEUR ]],-1+SMALL(IF(Devoirs[ÉCHÉANCE]=OFFSET(I28,-1-$A28,),ROW(Devoirs[ÉCHÉANCE])+1-ROW(Devoirs[[#Headers],[ÉCHÉANCE]]),""),$A28)))</f>
        <v/>
      </c>
    </row>
    <row r="29" spans="1:9" s="26" customFormat="1" ht="13" thickBot="1" x14ac:dyDescent="0.3">
      <c r="A29" s="26">
        <v>4</v>
      </c>
      <c r="B29" s="47"/>
      <c r="C29" s="37" t="str">
        <f t="array" aca="1" ref="C29" ca="1">IF($A29&gt;COUNTIF(Devoirs[ÉCHÉANCE],OFFSET(C29,-1-$A29,)),"",INDEX(Devoirs[[VISITE FOURNISSEUR ]],-1+SMALL(IF(Devoirs[ÉCHÉANCE]=OFFSET(C29,-1-$A29,),ROW(Devoirs[ÉCHÉANCE])+1-ROW(Devoirs[[#Headers],[ÉCHÉANCE]]),""),$A29)))</f>
        <v/>
      </c>
      <c r="D29" s="29" t="str">
        <f t="array" aca="1" ref="D29" ca="1">IF($A29&gt;COUNTIF(Devoirs[ÉCHÉANCE],OFFSET(D29,-1-$A29,)),"",INDEX(Devoirs[[VISITE FOURNISSEUR ]],-1+SMALL(IF(Devoirs[ÉCHÉANCE]=OFFSET(D29,-1-$A29,),ROW(Devoirs[ÉCHÉANCE])+1-ROW(Devoirs[[#Headers],[ÉCHÉANCE]]),""),$A29)))</f>
        <v/>
      </c>
      <c r="E29" s="29" t="str">
        <f t="array" aca="1" ref="E29" ca="1">IF($A29&gt;COUNTIF(Devoirs[ÉCHÉANCE],OFFSET(E29,-1-$A29,)),"",INDEX(Devoirs[[VISITE FOURNISSEUR ]],-1+SMALL(IF(Devoirs[ÉCHÉANCE]=OFFSET(E29,-1-$A29,),ROW(Devoirs[ÉCHÉANCE])+1-ROW(Devoirs[[#Headers],[ÉCHÉANCE]]),""),$A29)))</f>
        <v/>
      </c>
      <c r="F29" s="29" t="str">
        <f t="array" aca="1" ref="F29" ca="1">IF($A29&gt;COUNTIF(Devoirs[ÉCHÉANCE],OFFSET(F29,-1-$A29,)),"",INDEX(Devoirs[[VISITE FOURNISSEUR ]],-1+SMALL(IF(Devoirs[ÉCHÉANCE]=OFFSET(F29,-1-$A29,),ROW(Devoirs[ÉCHÉANCE])+1-ROW(Devoirs[[#Headers],[ÉCHÉANCE]]),""),$A29)))</f>
        <v/>
      </c>
      <c r="G29" s="29" t="str">
        <f t="array" aca="1" ref="G29" ca="1">IF($A29&gt;COUNTIF(Devoirs[ÉCHÉANCE],OFFSET(G29,-1-$A29,)),"",INDEX(Devoirs[[VISITE FOURNISSEUR ]],-1+SMALL(IF(Devoirs[ÉCHÉANCE]=OFFSET(G29,-1-$A29,),ROW(Devoirs[ÉCHÉANCE])+1-ROW(Devoirs[[#Headers],[ÉCHÉANCE]]),""),$A29)))</f>
        <v/>
      </c>
      <c r="H29" s="29" t="str">
        <f t="array" aca="1" ref="H29" ca="1">IF($A29&gt;COUNTIF(Devoirs[ÉCHÉANCE],OFFSET(H29,-1-$A29,)),"",INDEX(Devoirs[[VISITE FOURNISSEUR ]],-1+SMALL(IF(Devoirs[ÉCHÉANCE]=OFFSET(H29,-1-$A29,),ROW(Devoirs[ÉCHÉANCE])+1-ROW(Devoirs[[#Headers],[ÉCHÉANCE]]),""),$A29)))</f>
        <v/>
      </c>
      <c r="I29" s="29" t="str">
        <f t="array" aca="1" ref="I29" ca="1">IF($A29&gt;COUNTIF(Devoirs[ÉCHÉANCE],OFFSET(I29,-1-$A29,)),"",INDEX(Devoirs[[VISITE FOURNISSEUR ]],-1+SMALL(IF(Devoirs[ÉCHÉANCE]=OFFSET(I29,-1-$A29,),ROW(Devoirs[ÉCHÉANCE])+1-ROW(Devoirs[[#Headers],[ÉCHÉANCE]]),""),$A29)))</f>
        <v/>
      </c>
    </row>
    <row r="30" spans="1:9" ht="27.5" thickTop="1" x14ac:dyDescent="0.25">
      <c r="B30" s="42">
        <f>1+INT(MIN(MOD(C30-DATE(YEAR(C30)+{-1;0;1},1,5)+WEEKDAY(DATE(YEAR(C30)+{-1;0;1},1,3)),734))/7)</f>
        <v>21</v>
      </c>
      <c r="C30" s="32">
        <f>C24+7</f>
        <v>44340</v>
      </c>
      <c r="D30" s="12">
        <f>C30+1</f>
        <v>44341</v>
      </c>
      <c r="E30" s="12">
        <f t="shared" ref="E30:I30" si="4">D30+1</f>
        <v>44342</v>
      </c>
      <c r="F30" s="12">
        <f t="shared" si="4"/>
        <v>44343</v>
      </c>
      <c r="G30" s="12">
        <f t="shared" si="4"/>
        <v>44344</v>
      </c>
      <c r="H30" s="12">
        <f t="shared" si="4"/>
        <v>44345</v>
      </c>
      <c r="I30" s="12">
        <f t="shared" si="4"/>
        <v>44346</v>
      </c>
    </row>
    <row r="31" spans="1:9" s="24" customFormat="1" x14ac:dyDescent="0.25">
      <c r="B31" s="46" t="s">
        <v>25</v>
      </c>
      <c r="C31" s="38" t="str">
        <f>IFERROR(VLOOKUP(C30,JF_P[],2,0),"")</f>
        <v>Pentecôte</v>
      </c>
      <c r="D31" s="30" t="str">
        <f>IFERROR(VLOOKUP(D30,JF_P[],2,0),"")</f>
        <v/>
      </c>
      <c r="E31" s="30" t="str">
        <f>IFERROR(VLOOKUP(E30,JF_P[],2,0),"")</f>
        <v/>
      </c>
      <c r="F31" s="30" t="str">
        <f>IFERROR(VLOOKUP(F30,JF_P[],2,0),"")</f>
        <v/>
      </c>
      <c r="G31" s="30" t="str">
        <f>IFERROR(VLOOKUP(G30,JF_P[],2,0),"")</f>
        <v/>
      </c>
      <c r="H31" s="30" t="str">
        <f>IFERROR(VLOOKUP(H30,JF_P[],2,0),"")</f>
        <v/>
      </c>
      <c r="I31" s="30" t="str">
        <f>IFERROR(VLOOKUP(I30,JF_P[],2,0),"")</f>
        <v/>
      </c>
    </row>
    <row r="32" spans="1:9" s="26" customFormat="1" x14ac:dyDescent="0.25">
      <c r="A32" s="24">
        <v>1</v>
      </c>
      <c r="B32" s="46"/>
      <c r="C32" s="34" t="str">
        <f t="array" aca="1" ref="C32" ca="1">IF($A32&gt;COUNTIF(Devoirs[ÉCHÉANCE],OFFSET(C32,-1-$A32,)),"",INDEX(Devoirs[[VISITE FOURNISSEUR ]],-1+SMALL(IF(Devoirs[ÉCHÉANCE]=OFFSET(C32,-1-$A32,),ROW(Devoirs[ÉCHÉANCE])+1-ROW(Devoirs[[#Headers],[ÉCHÉANCE]]),""),$A32)))</f>
        <v/>
      </c>
      <c r="D32" s="27" t="str">
        <f t="array" aca="1" ref="D32" ca="1">IF($A32&gt;COUNTIF(Devoirs[ÉCHÉANCE],OFFSET(D32,-1-$A32,)),"",INDEX(Devoirs[[VISITE FOURNISSEUR ]],-1+SMALL(IF(Devoirs[ÉCHÉANCE]=OFFSET(D32,-1-$A32,),ROW(Devoirs[ÉCHÉANCE])+1-ROW(Devoirs[[#Headers],[ÉCHÉANCE]]),""),$A32)))</f>
        <v/>
      </c>
      <c r="E32" s="27" t="str">
        <f t="array" aca="1" ref="E32" ca="1">IF($A32&gt;COUNTIF(Devoirs[ÉCHÉANCE],OFFSET(E32,-1-$A32,)),"",INDEX(Devoirs[[VISITE FOURNISSEUR ]],-1+SMALL(IF(Devoirs[ÉCHÉANCE]=OFFSET(E32,-1-$A32,),ROW(Devoirs[ÉCHÉANCE])+1-ROW(Devoirs[[#Headers],[ÉCHÉANCE]]),""),$A32)))</f>
        <v/>
      </c>
      <c r="F32" s="27" t="str">
        <f t="array" aca="1" ref="F32" ca="1">IF($A32&gt;COUNTIF(Devoirs[ÉCHÉANCE],OFFSET(F32,-1-$A32,)),"",INDEX(Devoirs[[VISITE FOURNISSEUR ]],-1+SMALL(IF(Devoirs[ÉCHÉANCE]=OFFSET(F32,-1-$A32,),ROW(Devoirs[ÉCHÉANCE])+1-ROW(Devoirs[[#Headers],[ÉCHÉANCE]]),""),$A32)))</f>
        <v/>
      </c>
      <c r="G32" s="27" t="str">
        <f t="array" aca="1" ref="G32" ca="1">IF($A32&gt;COUNTIF(Devoirs[ÉCHÉANCE],OFFSET(G32,-1-$A32,)),"",INDEX(Devoirs[[VISITE FOURNISSEUR ]],-1+SMALL(IF(Devoirs[ÉCHÉANCE]=OFFSET(G32,-1-$A32,),ROW(Devoirs[ÉCHÉANCE])+1-ROW(Devoirs[[#Headers],[ÉCHÉANCE]]),""),$A32)))</f>
        <v/>
      </c>
      <c r="H32" s="27" t="str">
        <f t="array" aca="1" ref="H32" ca="1">IF($A32&gt;COUNTIF(Devoirs[ÉCHÉANCE],OFFSET(H32,-1-$A32,)),"",INDEX(Devoirs[[VISITE FOURNISSEUR ]],-1+SMALL(IF(Devoirs[ÉCHÉANCE]=OFFSET(H32,-1-$A32,),ROW(Devoirs[ÉCHÉANCE])+1-ROW(Devoirs[[#Headers],[ÉCHÉANCE]]),""),$A32)))</f>
        <v/>
      </c>
      <c r="I32" s="27" t="str">
        <f t="array" aca="1" ref="I32" ca="1">IF($A32&gt;COUNTIF(Devoirs[ÉCHÉANCE],OFFSET(I32,-1-$A32,)),"",INDEX(Devoirs[[VISITE FOURNISSEUR ]],-1+SMALL(IF(Devoirs[ÉCHÉANCE]=OFFSET(I32,-1-$A32,),ROW(Devoirs[ÉCHÉANCE])+1-ROW(Devoirs[[#Headers],[ÉCHÉANCE]]),""),$A32)))</f>
        <v/>
      </c>
    </row>
    <row r="33" spans="1:9" s="26" customFormat="1" x14ac:dyDescent="0.25">
      <c r="A33" s="24">
        <v>2</v>
      </c>
      <c r="B33" s="46"/>
      <c r="C33" s="34" t="str">
        <f t="array" aca="1" ref="C33" ca="1">IF($A33&gt;COUNTIF(Devoirs[ÉCHÉANCE],OFFSET(C33,-1-$A33,)),"",INDEX(Devoirs[[VISITE FOURNISSEUR ]],-1+SMALL(IF(Devoirs[ÉCHÉANCE]=OFFSET(C33,-1-$A33,),ROW(Devoirs[ÉCHÉANCE])+1-ROW(Devoirs[[#Headers],[ÉCHÉANCE]]),""),$A33)))</f>
        <v/>
      </c>
      <c r="D33" s="27" t="str">
        <f t="array" aca="1" ref="D33" ca="1">IF($A33&gt;COUNTIF(Devoirs[ÉCHÉANCE],OFFSET(D33,-1-$A33,)),"",INDEX(Devoirs[[VISITE FOURNISSEUR ]],-1+SMALL(IF(Devoirs[ÉCHÉANCE]=OFFSET(D33,-1-$A33,),ROW(Devoirs[ÉCHÉANCE])+1-ROW(Devoirs[[#Headers],[ÉCHÉANCE]]),""),$A33)))</f>
        <v/>
      </c>
      <c r="E33" s="27" t="str">
        <f t="array" aca="1" ref="E33" ca="1">IF($A33&gt;COUNTIF(Devoirs[ÉCHÉANCE],OFFSET(E33,-1-$A33,)),"",INDEX(Devoirs[[VISITE FOURNISSEUR ]],-1+SMALL(IF(Devoirs[ÉCHÉANCE]=OFFSET(E33,-1-$A33,),ROW(Devoirs[ÉCHÉANCE])+1-ROW(Devoirs[[#Headers],[ÉCHÉANCE]]),""),$A33)))</f>
        <v/>
      </c>
      <c r="F33" s="27" t="str">
        <f t="array" aca="1" ref="F33" ca="1">IF($A33&gt;COUNTIF(Devoirs[ÉCHÉANCE],OFFSET(F33,-1-$A33,)),"",INDEX(Devoirs[[VISITE FOURNISSEUR ]],-1+SMALL(IF(Devoirs[ÉCHÉANCE]=OFFSET(F33,-1-$A33,),ROW(Devoirs[ÉCHÉANCE])+1-ROW(Devoirs[[#Headers],[ÉCHÉANCE]]),""),$A33)))</f>
        <v/>
      </c>
      <c r="G33" s="27" t="str">
        <f t="array" aca="1" ref="G33" ca="1">IF($A33&gt;COUNTIF(Devoirs[ÉCHÉANCE],OFFSET(G33,-1-$A33,)),"",INDEX(Devoirs[[VISITE FOURNISSEUR ]],-1+SMALL(IF(Devoirs[ÉCHÉANCE]=OFFSET(G33,-1-$A33,),ROW(Devoirs[ÉCHÉANCE])+1-ROW(Devoirs[[#Headers],[ÉCHÉANCE]]),""),$A33)))</f>
        <v/>
      </c>
      <c r="H33" s="27" t="str">
        <f t="array" aca="1" ref="H33" ca="1">IF($A33&gt;COUNTIF(Devoirs[ÉCHÉANCE],OFFSET(H33,-1-$A33,)),"",INDEX(Devoirs[[VISITE FOURNISSEUR ]],-1+SMALL(IF(Devoirs[ÉCHÉANCE]=OFFSET(H33,-1-$A33,),ROW(Devoirs[ÉCHÉANCE])+1-ROW(Devoirs[[#Headers],[ÉCHÉANCE]]),""),$A33)))</f>
        <v/>
      </c>
      <c r="I33" s="27" t="str">
        <f t="array" aca="1" ref="I33" ca="1">IF($A33&gt;COUNTIF(Devoirs[ÉCHÉANCE],OFFSET(I33,-1-$A33,)),"",INDEX(Devoirs[[VISITE FOURNISSEUR ]],-1+SMALL(IF(Devoirs[ÉCHÉANCE]=OFFSET(I33,-1-$A33,),ROW(Devoirs[ÉCHÉANCE])+1-ROW(Devoirs[[#Headers],[ÉCHÉANCE]]),""),$A33)))</f>
        <v/>
      </c>
    </row>
    <row r="34" spans="1:9" s="26" customFormat="1" x14ac:dyDescent="0.25">
      <c r="A34" s="24">
        <v>3</v>
      </c>
      <c r="B34" s="46"/>
      <c r="C34" s="34" t="str">
        <f t="array" aca="1" ref="C34" ca="1">IF($A34&gt;COUNTIF(Devoirs[ÉCHÉANCE],OFFSET(C34,-1-$A34,)),"",INDEX(Devoirs[[VISITE FOURNISSEUR ]],-1+SMALL(IF(Devoirs[ÉCHÉANCE]=OFFSET(C34,-1-$A34,),ROW(Devoirs[ÉCHÉANCE])+1-ROW(Devoirs[[#Headers],[ÉCHÉANCE]]),""),$A34)))</f>
        <v/>
      </c>
      <c r="D34" s="27" t="str">
        <f t="array" aca="1" ref="D34" ca="1">IF($A34&gt;COUNTIF(Devoirs[ÉCHÉANCE],OFFSET(D34,-1-$A34,)),"",INDEX(Devoirs[[VISITE FOURNISSEUR ]],-1+SMALL(IF(Devoirs[ÉCHÉANCE]=OFFSET(D34,-1-$A34,),ROW(Devoirs[ÉCHÉANCE])+1-ROW(Devoirs[[#Headers],[ÉCHÉANCE]]),""),$A34)))</f>
        <v/>
      </c>
      <c r="E34" s="27" t="str">
        <f t="array" aca="1" ref="E34" ca="1">IF($A34&gt;COUNTIF(Devoirs[ÉCHÉANCE],OFFSET(E34,-1-$A34,)),"",INDEX(Devoirs[[VISITE FOURNISSEUR ]],-1+SMALL(IF(Devoirs[ÉCHÉANCE]=OFFSET(E34,-1-$A34,),ROW(Devoirs[ÉCHÉANCE])+1-ROW(Devoirs[[#Headers],[ÉCHÉANCE]]),""),$A34)))</f>
        <v/>
      </c>
      <c r="F34" s="27" t="str">
        <f t="array" aca="1" ref="F34" ca="1">IF($A34&gt;COUNTIF(Devoirs[ÉCHÉANCE],OFFSET(F34,-1-$A34,)),"",INDEX(Devoirs[[VISITE FOURNISSEUR ]],-1+SMALL(IF(Devoirs[ÉCHÉANCE]=OFFSET(F34,-1-$A34,),ROW(Devoirs[ÉCHÉANCE])+1-ROW(Devoirs[[#Headers],[ÉCHÉANCE]]),""),$A34)))</f>
        <v/>
      </c>
      <c r="G34" s="27" t="str">
        <f t="array" aca="1" ref="G34" ca="1">IF($A34&gt;COUNTIF(Devoirs[ÉCHÉANCE],OFFSET(G34,-1-$A34,)),"",INDEX(Devoirs[[VISITE FOURNISSEUR ]],-1+SMALL(IF(Devoirs[ÉCHÉANCE]=OFFSET(G34,-1-$A34,),ROW(Devoirs[ÉCHÉANCE])+1-ROW(Devoirs[[#Headers],[ÉCHÉANCE]]),""),$A34)))</f>
        <v/>
      </c>
      <c r="H34" s="27" t="str">
        <f t="array" aca="1" ref="H34" ca="1">IF($A34&gt;COUNTIF(Devoirs[ÉCHÉANCE],OFFSET(H34,-1-$A34,)),"",INDEX(Devoirs[[VISITE FOURNISSEUR ]],-1+SMALL(IF(Devoirs[ÉCHÉANCE]=OFFSET(H34,-1-$A34,),ROW(Devoirs[ÉCHÉANCE])+1-ROW(Devoirs[[#Headers],[ÉCHÉANCE]]),""),$A34)))</f>
        <v/>
      </c>
      <c r="I34" s="27" t="str">
        <f t="array" aca="1" ref="I34" ca="1">IF($A34&gt;COUNTIF(Devoirs[ÉCHÉANCE],OFFSET(I34,-1-$A34,)),"",INDEX(Devoirs[[VISITE FOURNISSEUR ]],-1+SMALL(IF(Devoirs[ÉCHÉANCE]=OFFSET(I34,-1-$A34,),ROW(Devoirs[ÉCHÉANCE])+1-ROW(Devoirs[[#Headers],[ÉCHÉANCE]]),""),$A34)))</f>
        <v/>
      </c>
    </row>
    <row r="35" spans="1:9" s="26" customFormat="1" ht="13" thickBot="1" x14ac:dyDescent="0.3">
      <c r="A35" s="24">
        <v>4</v>
      </c>
      <c r="B35" s="47"/>
      <c r="C35" s="34" t="str">
        <f t="array" aca="1" ref="C35" ca="1">IF($A35&gt;COUNTIF(Devoirs[ÉCHÉANCE],OFFSET(C35,-1-$A35,)),"",INDEX(Devoirs[[VISITE FOURNISSEUR ]],-1+SMALL(IF(Devoirs[ÉCHÉANCE]=OFFSET(C35,-1-$A35,),ROW(Devoirs[ÉCHÉANCE])+1-ROW(Devoirs[[#Headers],[ÉCHÉANCE]]),""),$A35)))</f>
        <v/>
      </c>
      <c r="D35" s="27" t="str">
        <f t="array" aca="1" ref="D35" ca="1">IF($A35&gt;COUNTIF(Devoirs[ÉCHÉANCE],OFFSET(D35,-1-$A35,)),"",INDEX(Devoirs[[VISITE FOURNISSEUR ]],-1+SMALL(IF(Devoirs[ÉCHÉANCE]=OFFSET(D35,-1-$A35,),ROW(Devoirs[ÉCHÉANCE])+1-ROW(Devoirs[[#Headers],[ÉCHÉANCE]]),""),$A35)))</f>
        <v/>
      </c>
      <c r="E35" s="27" t="str">
        <f t="array" aca="1" ref="E35" ca="1">IF($A35&gt;COUNTIF(Devoirs[ÉCHÉANCE],OFFSET(E35,-1-$A35,)),"",INDEX(Devoirs[[VISITE FOURNISSEUR ]],-1+SMALL(IF(Devoirs[ÉCHÉANCE]=OFFSET(E35,-1-$A35,),ROW(Devoirs[ÉCHÉANCE])+1-ROW(Devoirs[[#Headers],[ÉCHÉANCE]]),""),$A35)))</f>
        <v/>
      </c>
      <c r="F35" s="27" t="str">
        <f t="array" aca="1" ref="F35" ca="1">IF($A35&gt;COUNTIF(Devoirs[ÉCHÉANCE],OFFSET(F35,-1-$A35,)),"",INDEX(Devoirs[[VISITE FOURNISSEUR ]],-1+SMALL(IF(Devoirs[ÉCHÉANCE]=OFFSET(F35,-1-$A35,),ROW(Devoirs[ÉCHÉANCE])+1-ROW(Devoirs[[#Headers],[ÉCHÉANCE]]),""),$A35)))</f>
        <v/>
      </c>
      <c r="G35" s="27" t="str">
        <f t="array" aca="1" ref="G35" ca="1">IF($A35&gt;COUNTIF(Devoirs[ÉCHÉANCE],OFFSET(G35,-1-$A35,)),"",INDEX(Devoirs[[VISITE FOURNISSEUR ]],-1+SMALL(IF(Devoirs[ÉCHÉANCE]=OFFSET(G35,-1-$A35,),ROW(Devoirs[ÉCHÉANCE])+1-ROW(Devoirs[[#Headers],[ÉCHÉANCE]]),""),$A35)))</f>
        <v/>
      </c>
      <c r="H35" s="27" t="str">
        <f t="array" aca="1" ref="H35" ca="1">IF($A35&gt;COUNTIF(Devoirs[ÉCHÉANCE],OFFSET(H35,-1-$A35,)),"",INDEX(Devoirs[[VISITE FOURNISSEUR ]],-1+SMALL(IF(Devoirs[ÉCHÉANCE]=OFFSET(H35,-1-$A35,),ROW(Devoirs[ÉCHÉANCE])+1-ROW(Devoirs[[#Headers],[ÉCHÉANCE]]),""),$A35)))</f>
        <v/>
      </c>
      <c r="I35" s="27" t="str">
        <f t="array" aca="1" ref="I35" ca="1">IF($A35&gt;COUNTIF(Devoirs[ÉCHÉANCE],OFFSET(I35,-1-$A35,)),"",INDEX(Devoirs[[VISITE FOURNISSEUR ]],-1+SMALL(IF(Devoirs[ÉCHÉANCE]=OFFSET(I35,-1-$A35,),ROW(Devoirs[ÉCHÉANCE])+1-ROW(Devoirs[[#Headers],[ÉCHÉANCE]]),""),$A35)))</f>
        <v/>
      </c>
    </row>
    <row r="36" spans="1:9" ht="27.5" thickTop="1" x14ac:dyDescent="0.25">
      <c r="B36" s="42">
        <f>1+INT(MIN(MOD(C36-DATE(YEAR(C36)+{-1;0;1},1,5)+WEEKDAY(DATE(YEAR(C36)+{-1;0;1},1,3)),734))/7)</f>
        <v>22</v>
      </c>
      <c r="C36" s="35">
        <f>C30+7</f>
        <v>44347</v>
      </c>
      <c r="D36" s="14">
        <f>C36+1</f>
        <v>44348</v>
      </c>
      <c r="E36" s="14">
        <f t="shared" ref="E36:I36" si="5">D36+1</f>
        <v>44349</v>
      </c>
      <c r="F36" s="14">
        <f t="shared" si="5"/>
        <v>44350</v>
      </c>
      <c r="G36" s="14">
        <f t="shared" si="5"/>
        <v>44351</v>
      </c>
      <c r="H36" s="14">
        <f t="shared" si="5"/>
        <v>44352</v>
      </c>
      <c r="I36" s="14">
        <f t="shared" si="5"/>
        <v>44353</v>
      </c>
    </row>
    <row r="37" spans="1:9" s="26" customFormat="1" x14ac:dyDescent="0.25">
      <c r="B37" s="46" t="s">
        <v>25</v>
      </c>
      <c r="C37" s="36" t="str">
        <f>IFERROR(VLOOKUP(C36,JF_P[],2,0),"")</f>
        <v/>
      </c>
      <c r="D37" s="28" t="str">
        <f>IFERROR(VLOOKUP(D36,JF_P[],2,0),"")</f>
        <v/>
      </c>
      <c r="E37" s="28" t="str">
        <f>IFERROR(VLOOKUP(E36,JF_P[],2,0),"")</f>
        <v/>
      </c>
      <c r="F37" s="28" t="str">
        <f>IFERROR(VLOOKUP(F36,JF_P[],2,0),"")</f>
        <v/>
      </c>
      <c r="G37" s="28" t="str">
        <f>IFERROR(VLOOKUP(G36,JF_P[],2,0),"")</f>
        <v/>
      </c>
      <c r="H37" s="28" t="str">
        <f>IFERROR(VLOOKUP(H36,JF_P[],2,0),"")</f>
        <v/>
      </c>
      <c r="I37" s="28" t="str">
        <f>IFERROR(VLOOKUP(I36,JF_P[],2,0),"")</f>
        <v/>
      </c>
    </row>
    <row r="38" spans="1:9" s="26" customFormat="1" x14ac:dyDescent="0.25">
      <c r="A38" s="26">
        <v>1</v>
      </c>
      <c r="B38" s="46"/>
      <c r="C38" s="37" t="str">
        <f t="array" aca="1" ref="C38" ca="1">IF($A38&gt;COUNTIF(Devoirs[ÉCHÉANCE],OFFSET(C38,-1-$A38,)),"",INDEX(Devoirs[[VISITE FOURNISSEUR ]],-1+SMALL(IF(Devoirs[ÉCHÉANCE]=OFFSET(C38,-1-$A38,),ROW(Devoirs[ÉCHÉANCE])+1-ROW(Devoirs[[#Headers],[ÉCHÉANCE]]),""),$A38)))</f>
        <v/>
      </c>
      <c r="D38" s="29" t="str">
        <f t="array" aca="1" ref="D38" ca="1">IF($A38&gt;COUNTIF(Devoirs[ÉCHÉANCE],OFFSET(D38,-1-$A38,)),"",INDEX(Devoirs[[VISITE FOURNISSEUR ]],-1+SMALL(IF(Devoirs[ÉCHÉANCE]=OFFSET(D38,-1-$A38,),ROW(Devoirs[ÉCHÉANCE])+1-ROW(Devoirs[[#Headers],[ÉCHÉANCE]]),""),$A38)))</f>
        <v/>
      </c>
      <c r="E38" s="29" t="str">
        <f t="array" aca="1" ref="E38" ca="1">IF($A38&gt;COUNTIF(Devoirs[ÉCHÉANCE],OFFSET(E38,-1-$A38,)),"",INDEX(Devoirs[[VISITE FOURNISSEUR ]],-1+SMALL(IF(Devoirs[ÉCHÉANCE]=OFFSET(E38,-1-$A38,),ROW(Devoirs[ÉCHÉANCE])+1-ROW(Devoirs[[#Headers],[ÉCHÉANCE]]),""),$A38)))</f>
        <v/>
      </c>
      <c r="F38" s="29" t="str">
        <f t="array" aca="1" ref="F38" ca="1">IF($A38&gt;COUNTIF(Devoirs[ÉCHÉANCE],OFFSET(F38,-1-$A38,)),"",INDEX(Devoirs[[VISITE FOURNISSEUR ]],-1+SMALL(IF(Devoirs[ÉCHÉANCE]=OFFSET(F38,-1-$A38,),ROW(Devoirs[ÉCHÉANCE])+1-ROW(Devoirs[[#Headers],[ÉCHÉANCE]]),""),$A38)))</f>
        <v/>
      </c>
      <c r="G38" s="29" t="str">
        <f t="array" aca="1" ref="G38" ca="1">IF($A38&gt;COUNTIF(Devoirs[ÉCHÉANCE],OFFSET(G38,-1-$A38,)),"",INDEX(Devoirs[[VISITE FOURNISSEUR ]],-1+SMALL(IF(Devoirs[ÉCHÉANCE]=OFFSET(G38,-1-$A38,),ROW(Devoirs[ÉCHÉANCE])+1-ROW(Devoirs[[#Headers],[ÉCHÉANCE]]),""),$A38)))</f>
        <v/>
      </c>
      <c r="H38" s="29" t="str">
        <f t="array" aca="1" ref="H38" ca="1">IF($A38&gt;COUNTIF(Devoirs[ÉCHÉANCE],OFFSET(H38,-1-$A38,)),"",INDEX(Devoirs[[VISITE FOURNISSEUR ]],-1+SMALL(IF(Devoirs[ÉCHÉANCE]=OFFSET(H38,-1-$A38,),ROW(Devoirs[ÉCHÉANCE])+1-ROW(Devoirs[[#Headers],[ÉCHÉANCE]]),""),$A38)))</f>
        <v/>
      </c>
      <c r="I38" s="29" t="str">
        <f t="array" aca="1" ref="I38" ca="1">IF($A38&gt;COUNTIF(Devoirs[ÉCHÉANCE],OFFSET(I38,-1-$A38,)),"",INDEX(Devoirs[[VISITE FOURNISSEUR ]],-1+SMALL(IF(Devoirs[ÉCHÉANCE]=OFFSET(I38,-1-$A38,),ROW(Devoirs[ÉCHÉANCE])+1-ROW(Devoirs[[#Headers],[ÉCHÉANCE]]),""),$A38)))</f>
        <v/>
      </c>
    </row>
    <row r="39" spans="1:9" s="26" customFormat="1" x14ac:dyDescent="0.25">
      <c r="A39" s="26">
        <v>2</v>
      </c>
      <c r="B39" s="46"/>
      <c r="C39" s="37" t="str">
        <f t="array" aca="1" ref="C39" ca="1">IF($A39&gt;COUNTIF(Devoirs[ÉCHÉANCE],OFFSET(C39,-1-$A39,)),"",INDEX(Devoirs[[VISITE FOURNISSEUR ]],-1+SMALL(IF(Devoirs[ÉCHÉANCE]=OFFSET(C39,-1-$A39,),ROW(Devoirs[ÉCHÉANCE])+1-ROW(Devoirs[[#Headers],[ÉCHÉANCE]]),""),$A39)))</f>
        <v/>
      </c>
      <c r="D39" s="29" t="str">
        <f t="array" aca="1" ref="D39" ca="1">IF($A39&gt;COUNTIF(Devoirs[ÉCHÉANCE],OFFSET(D39,-1-$A39,)),"",INDEX(Devoirs[[VISITE FOURNISSEUR ]],-1+SMALL(IF(Devoirs[ÉCHÉANCE]=OFFSET(D39,-1-$A39,),ROW(Devoirs[ÉCHÉANCE])+1-ROW(Devoirs[[#Headers],[ÉCHÉANCE]]),""),$A39)))</f>
        <v/>
      </c>
      <c r="E39" s="29" t="str">
        <f t="array" aca="1" ref="E39" ca="1">IF($A39&gt;COUNTIF(Devoirs[ÉCHÉANCE],OFFSET(E39,-1-$A39,)),"",INDEX(Devoirs[[VISITE FOURNISSEUR ]],-1+SMALL(IF(Devoirs[ÉCHÉANCE]=OFFSET(E39,-1-$A39,),ROW(Devoirs[ÉCHÉANCE])+1-ROW(Devoirs[[#Headers],[ÉCHÉANCE]]),""),$A39)))</f>
        <v/>
      </c>
      <c r="F39" s="29" t="str">
        <f t="array" aca="1" ref="F39" ca="1">IF($A39&gt;COUNTIF(Devoirs[ÉCHÉANCE],OFFSET(F39,-1-$A39,)),"",INDEX(Devoirs[[VISITE FOURNISSEUR ]],-1+SMALL(IF(Devoirs[ÉCHÉANCE]=OFFSET(F39,-1-$A39,),ROW(Devoirs[ÉCHÉANCE])+1-ROW(Devoirs[[#Headers],[ÉCHÉANCE]]),""),$A39)))</f>
        <v/>
      </c>
      <c r="G39" s="29" t="str">
        <f t="array" aca="1" ref="G39" ca="1">IF($A39&gt;COUNTIF(Devoirs[ÉCHÉANCE],OFFSET(G39,-1-$A39,)),"",INDEX(Devoirs[[VISITE FOURNISSEUR ]],-1+SMALL(IF(Devoirs[ÉCHÉANCE]=OFFSET(G39,-1-$A39,),ROW(Devoirs[ÉCHÉANCE])+1-ROW(Devoirs[[#Headers],[ÉCHÉANCE]]),""),$A39)))</f>
        <v/>
      </c>
      <c r="H39" s="29" t="str">
        <f t="array" aca="1" ref="H39" ca="1">IF($A39&gt;COUNTIF(Devoirs[ÉCHÉANCE],OFFSET(H39,-1-$A39,)),"",INDEX(Devoirs[[VISITE FOURNISSEUR ]],-1+SMALL(IF(Devoirs[ÉCHÉANCE]=OFFSET(H39,-1-$A39,),ROW(Devoirs[ÉCHÉANCE])+1-ROW(Devoirs[[#Headers],[ÉCHÉANCE]]),""),$A39)))</f>
        <v/>
      </c>
      <c r="I39" s="29" t="str">
        <f t="array" aca="1" ref="I39" ca="1">IF($A39&gt;COUNTIF(Devoirs[ÉCHÉANCE],OFFSET(I39,-1-$A39,)),"",INDEX(Devoirs[[VISITE FOURNISSEUR ]],-1+SMALL(IF(Devoirs[ÉCHÉANCE]=OFFSET(I39,-1-$A39,),ROW(Devoirs[ÉCHÉANCE])+1-ROW(Devoirs[[#Headers],[ÉCHÉANCE]]),""),$A39)))</f>
        <v/>
      </c>
    </row>
    <row r="40" spans="1:9" s="26" customFormat="1" x14ac:dyDescent="0.25">
      <c r="A40" s="26">
        <v>3</v>
      </c>
      <c r="B40" s="46"/>
      <c r="C40" s="37" t="str">
        <f t="array" aca="1" ref="C40" ca="1">IF($A40&gt;COUNTIF(Devoirs[ÉCHÉANCE],OFFSET(C40,-1-$A40,)),"",INDEX(Devoirs[[VISITE FOURNISSEUR ]],-1+SMALL(IF(Devoirs[ÉCHÉANCE]=OFFSET(C40,-1-$A40,),ROW(Devoirs[ÉCHÉANCE])+1-ROW(Devoirs[[#Headers],[ÉCHÉANCE]]),""),$A40)))</f>
        <v/>
      </c>
      <c r="D40" s="29" t="str">
        <f t="array" aca="1" ref="D40" ca="1">IF($A40&gt;COUNTIF(Devoirs[ÉCHÉANCE],OFFSET(D40,-1-$A40,)),"",INDEX(Devoirs[[VISITE FOURNISSEUR ]],-1+SMALL(IF(Devoirs[ÉCHÉANCE]=OFFSET(D40,-1-$A40,),ROW(Devoirs[ÉCHÉANCE])+1-ROW(Devoirs[[#Headers],[ÉCHÉANCE]]),""),$A40)))</f>
        <v/>
      </c>
      <c r="E40" s="29" t="str">
        <f t="array" aca="1" ref="E40" ca="1">IF($A40&gt;COUNTIF(Devoirs[ÉCHÉANCE],OFFSET(E40,-1-$A40,)),"",INDEX(Devoirs[[VISITE FOURNISSEUR ]],-1+SMALL(IF(Devoirs[ÉCHÉANCE]=OFFSET(E40,-1-$A40,),ROW(Devoirs[ÉCHÉANCE])+1-ROW(Devoirs[[#Headers],[ÉCHÉANCE]]),""),$A40)))</f>
        <v/>
      </c>
      <c r="F40" s="29" t="str">
        <f t="array" aca="1" ref="F40" ca="1">IF($A40&gt;COUNTIF(Devoirs[ÉCHÉANCE],OFFSET(F40,-1-$A40,)),"",INDEX(Devoirs[[VISITE FOURNISSEUR ]],-1+SMALL(IF(Devoirs[ÉCHÉANCE]=OFFSET(F40,-1-$A40,),ROW(Devoirs[ÉCHÉANCE])+1-ROW(Devoirs[[#Headers],[ÉCHÉANCE]]),""),$A40)))</f>
        <v/>
      </c>
      <c r="G40" s="29" t="str">
        <f t="array" aca="1" ref="G40" ca="1">IF($A40&gt;COUNTIF(Devoirs[ÉCHÉANCE],OFFSET(G40,-1-$A40,)),"",INDEX(Devoirs[[VISITE FOURNISSEUR ]],-1+SMALL(IF(Devoirs[ÉCHÉANCE]=OFFSET(G40,-1-$A40,),ROW(Devoirs[ÉCHÉANCE])+1-ROW(Devoirs[[#Headers],[ÉCHÉANCE]]),""),$A40)))</f>
        <v/>
      </c>
      <c r="H40" s="29" t="str">
        <f t="array" aca="1" ref="H40" ca="1">IF($A40&gt;COUNTIF(Devoirs[ÉCHÉANCE],OFFSET(H40,-1-$A40,)),"",INDEX(Devoirs[[VISITE FOURNISSEUR ]],-1+SMALL(IF(Devoirs[ÉCHÉANCE]=OFFSET(H40,-1-$A40,),ROW(Devoirs[ÉCHÉANCE])+1-ROW(Devoirs[[#Headers],[ÉCHÉANCE]]),""),$A40)))</f>
        <v/>
      </c>
      <c r="I40" s="29" t="str">
        <f t="array" aca="1" ref="I40" ca="1">IF($A40&gt;COUNTIF(Devoirs[ÉCHÉANCE],OFFSET(I40,-1-$A40,)),"",INDEX(Devoirs[[VISITE FOURNISSEUR ]],-1+SMALL(IF(Devoirs[ÉCHÉANCE]=OFFSET(I40,-1-$A40,),ROW(Devoirs[ÉCHÉANCE])+1-ROW(Devoirs[[#Headers],[ÉCHÉANCE]]),""),$A40)))</f>
        <v/>
      </c>
    </row>
    <row r="41" spans="1:9" s="26" customFormat="1" ht="13" thickBot="1" x14ac:dyDescent="0.3">
      <c r="A41" s="26">
        <v>4</v>
      </c>
      <c r="B41" s="47"/>
      <c r="C41" s="37" t="str">
        <f t="array" aca="1" ref="C41" ca="1">IF($A41&gt;COUNTIF(Devoirs[ÉCHÉANCE],OFFSET(C41,-1-$A41,)),"",INDEX(Devoirs[[VISITE FOURNISSEUR ]],-1+SMALL(IF(Devoirs[ÉCHÉANCE]=OFFSET(C41,-1-$A41,),ROW(Devoirs[ÉCHÉANCE])+1-ROW(Devoirs[[#Headers],[ÉCHÉANCE]]),""),$A41)))</f>
        <v/>
      </c>
      <c r="D41" s="29" t="str">
        <f t="array" aca="1" ref="D41" ca="1">IF($A41&gt;COUNTIF(Devoirs[ÉCHÉANCE],OFFSET(D41,-1-$A41,)),"",INDEX(Devoirs[[VISITE FOURNISSEUR ]],-1+SMALL(IF(Devoirs[ÉCHÉANCE]=OFFSET(D41,-1-$A41,),ROW(Devoirs[ÉCHÉANCE])+1-ROW(Devoirs[[#Headers],[ÉCHÉANCE]]),""),$A41)))</f>
        <v/>
      </c>
      <c r="E41" s="29" t="str">
        <f t="array" aca="1" ref="E41" ca="1">IF($A41&gt;COUNTIF(Devoirs[ÉCHÉANCE],OFFSET(E41,-1-$A41,)),"",INDEX(Devoirs[[VISITE FOURNISSEUR ]],-1+SMALL(IF(Devoirs[ÉCHÉANCE]=OFFSET(E41,-1-$A41,),ROW(Devoirs[ÉCHÉANCE])+1-ROW(Devoirs[[#Headers],[ÉCHÉANCE]]),""),$A41)))</f>
        <v/>
      </c>
      <c r="F41" s="29" t="str">
        <f t="array" aca="1" ref="F41" ca="1">IF($A41&gt;COUNTIF(Devoirs[ÉCHÉANCE],OFFSET(F41,-1-$A41,)),"",INDEX(Devoirs[[VISITE FOURNISSEUR ]],-1+SMALL(IF(Devoirs[ÉCHÉANCE]=OFFSET(F41,-1-$A41,),ROW(Devoirs[ÉCHÉANCE])+1-ROW(Devoirs[[#Headers],[ÉCHÉANCE]]),""),$A41)))</f>
        <v/>
      </c>
      <c r="G41" s="29" t="str">
        <f t="array" aca="1" ref="G41" ca="1">IF($A41&gt;COUNTIF(Devoirs[ÉCHÉANCE],OFFSET(G41,-1-$A41,)),"",INDEX(Devoirs[[VISITE FOURNISSEUR ]],-1+SMALL(IF(Devoirs[ÉCHÉANCE]=OFFSET(G41,-1-$A41,),ROW(Devoirs[ÉCHÉANCE])+1-ROW(Devoirs[[#Headers],[ÉCHÉANCE]]),""),$A41)))</f>
        <v/>
      </c>
      <c r="H41" s="29" t="str">
        <f t="array" aca="1" ref="H41" ca="1">IF($A41&gt;COUNTIF(Devoirs[ÉCHÉANCE],OFFSET(H41,-1-$A41,)),"",INDEX(Devoirs[[VISITE FOURNISSEUR ]],-1+SMALL(IF(Devoirs[ÉCHÉANCE]=OFFSET(H41,-1-$A41,),ROW(Devoirs[ÉCHÉANCE])+1-ROW(Devoirs[[#Headers],[ÉCHÉANCE]]),""),$A41)))</f>
        <v/>
      </c>
      <c r="I41" s="29" t="str">
        <f t="array" aca="1" ref="I41" ca="1">IF($A41&gt;COUNTIF(Devoirs[ÉCHÉANCE],OFFSET(I41,-1-$A41,)),"",INDEX(Devoirs[[VISITE FOURNISSEUR ]],-1+SMALL(IF(Devoirs[ÉCHÉANCE]=OFFSET(I41,-1-$A41,),ROW(Devoirs[ÉCHÉANCE])+1-ROW(Devoirs[[#Headers],[ÉCHÉANCE]]),""),$A41)))</f>
        <v/>
      </c>
    </row>
    <row r="42" spans="1:9" ht="13" thickTop="1" x14ac:dyDescent="0.25"/>
  </sheetData>
  <sheetProtection sheet="1" objects="1" scenarios="1"/>
  <mergeCells count="7">
    <mergeCell ref="B25:B29"/>
    <mergeCell ref="B31:B35"/>
    <mergeCell ref="B37:B41"/>
    <mergeCell ref="C4:I4"/>
    <mergeCell ref="B7:B11"/>
    <mergeCell ref="B13:B17"/>
    <mergeCell ref="B19:B23"/>
  </mergeCells>
  <conditionalFormatting sqref="C6:I6 C12:I12 C18:I18 C24:I24 C30:I30 C36:I36">
    <cfRule type="expression" dxfId="1" priority="1">
      <formula>MONTH(C6)&lt;&gt;$E$2</formula>
    </cfRule>
  </conditionalFormatting>
  <printOptions horizontalCentered="1" verticalCentered="1"/>
  <pageMargins left="0.25" right="0.25" top="0.75" bottom="0.75" header="0.3" footer="0.3"/>
  <pageSetup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ompteur Mois">
              <controlPr defaultSize="0" autoPict="0" altText="Bouton Compteur. Modifie le mois civil dans la cellule E2">
                <anchor moveWithCells="1" sizeWithCells="1">
                  <from>
                    <xdr:col>3</xdr:col>
                    <xdr:colOff>1250950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theme="8"/>
    <pageSetUpPr autoPageBreaks="0" fitToPage="1"/>
  </sheetPr>
  <dimension ref="A1:H16"/>
  <sheetViews>
    <sheetView showGridLines="0" zoomScale="90" zoomScaleNormal="90" workbookViewId="0">
      <selection activeCell="B2" sqref="B2"/>
    </sheetView>
  </sheetViews>
  <sheetFormatPr baseColWidth="10" defaultColWidth="9.1796875" defaultRowHeight="12.5" x14ac:dyDescent="0.25"/>
  <cols>
    <col min="1" max="1" width="2.26953125" customWidth="1"/>
    <col min="2" max="8" width="20.54296875" customWidth="1"/>
    <col min="9" max="9" width="1.7265625" customWidth="1"/>
    <col min="10" max="10" width="11.453125" customWidth="1"/>
  </cols>
  <sheetData>
    <row r="1" spans="1:8" ht="13" thickBot="1" x14ac:dyDescent="0.3"/>
    <row r="2" spans="1:8" s="11" customFormat="1" ht="23.5" thickTop="1" thickBot="1" x14ac:dyDescent="0.3">
      <c r="B2" s="43">
        <f>'Vue Mensuelle'!C2</f>
        <v>2021</v>
      </c>
      <c r="C2" s="22">
        <v>18</v>
      </c>
      <c r="D2"/>
    </row>
    <row r="3" spans="1:8" ht="13" thickTop="1" x14ac:dyDescent="0.25"/>
    <row r="4" spans="1:8" ht="37.5" thickBot="1" x14ac:dyDescent="0.3">
      <c r="B4" s="50" t="s">
        <v>9</v>
      </c>
      <c r="C4" s="50"/>
      <c r="D4" s="50"/>
      <c r="E4" s="50"/>
      <c r="F4" s="50"/>
      <c r="G4" s="50"/>
      <c r="H4" s="50"/>
    </row>
    <row r="5" spans="1:8" ht="14.5" thickTop="1" x14ac:dyDescent="0.25">
      <c r="B5" s="6" t="s">
        <v>3</v>
      </c>
      <c r="C5" s="6" t="s">
        <v>4</v>
      </c>
      <c r="D5" s="6" t="s">
        <v>5</v>
      </c>
      <c r="E5" s="6" t="s">
        <v>6</v>
      </c>
      <c r="F5" s="6" t="s">
        <v>7</v>
      </c>
      <c r="G5" s="7" t="s">
        <v>8</v>
      </c>
      <c r="H5" s="5" t="s">
        <v>2</v>
      </c>
    </row>
    <row r="6" spans="1:8" ht="27" x14ac:dyDescent="0.25">
      <c r="B6" s="15">
        <f>B9-7</f>
        <v>44312</v>
      </c>
      <c r="C6" s="15">
        <f>B6+1</f>
        <v>44313</v>
      </c>
      <c r="D6" s="15">
        <f t="shared" ref="D6:H6" si="0">C6+1</f>
        <v>44314</v>
      </c>
      <c r="E6" s="15">
        <f t="shared" si="0"/>
        <v>44315</v>
      </c>
      <c r="F6" s="15">
        <f t="shared" si="0"/>
        <v>44316</v>
      </c>
      <c r="G6" s="15">
        <f t="shared" si="0"/>
        <v>44317</v>
      </c>
      <c r="H6" s="15">
        <f t="shared" si="0"/>
        <v>44318</v>
      </c>
    </row>
    <row r="7" spans="1:8" x14ac:dyDescent="0.25">
      <c r="B7" s="9"/>
      <c r="C7" s="9"/>
      <c r="D7" s="9"/>
      <c r="E7" s="9"/>
      <c r="F7" s="9"/>
      <c r="G7" s="9"/>
      <c r="H7" s="9"/>
    </row>
    <row r="8" spans="1:8" x14ac:dyDescent="0.25">
      <c r="B8" s="13">
        <f>B9</f>
        <v>44319</v>
      </c>
      <c r="C8" s="4"/>
      <c r="D8" s="4"/>
      <c r="E8" s="4"/>
      <c r="F8" s="4"/>
      <c r="G8" s="4"/>
      <c r="H8" s="13">
        <f>H9</f>
        <v>44325</v>
      </c>
    </row>
    <row r="9" spans="1:8" ht="27" x14ac:dyDescent="0.25">
      <c r="B9" s="12">
        <f>(C2-1)*7+IF(WEEKDAY(DATE(B2,1,1),2)&gt;4,7,0)+DATE(B2,1,1)-WEEKDAY(DATE(B2,1,1),2)+1</f>
        <v>44319</v>
      </c>
      <c r="C9" s="12">
        <f>B9+1</f>
        <v>44320</v>
      </c>
      <c r="D9" s="12">
        <f t="shared" ref="D9:H9" si="1">C9+1</f>
        <v>44321</v>
      </c>
      <c r="E9" s="12">
        <f t="shared" si="1"/>
        <v>44322</v>
      </c>
      <c r="F9" s="12">
        <f t="shared" si="1"/>
        <v>44323</v>
      </c>
      <c r="G9" s="12">
        <f t="shared" si="1"/>
        <v>44324</v>
      </c>
      <c r="H9" s="12">
        <f t="shared" si="1"/>
        <v>44325</v>
      </c>
    </row>
    <row r="10" spans="1:8" s="24" customFormat="1" x14ac:dyDescent="0.25">
      <c r="B10" s="30" t="str">
        <f>IFERROR(VLOOKUP(B9,JF_P[],2,0),"")</f>
        <v/>
      </c>
      <c r="C10" s="30" t="str">
        <f>IFERROR(VLOOKUP(C9,JF_P[],2,0),"")</f>
        <v/>
      </c>
      <c r="D10" s="30" t="str">
        <f>IFERROR(VLOOKUP(D9,JF_P[],2,0),"")</f>
        <v/>
      </c>
      <c r="E10" s="30" t="str">
        <f>IFERROR(VLOOKUP(E9,JF_P[],2,0),"")</f>
        <v/>
      </c>
      <c r="F10" s="30" t="str">
        <f>IFERROR(VLOOKUP(F9,JF_P[],2,0),"")</f>
        <v/>
      </c>
      <c r="G10" s="30" t="str">
        <f>IFERROR(VLOOKUP(G9,JF_P[],2,0),"")</f>
        <v>Victoire de 1945</v>
      </c>
      <c r="H10" s="30" t="str">
        <f>IFERROR(VLOOKUP(H9,JF_P[],2,0),"")</f>
        <v/>
      </c>
    </row>
    <row r="11" spans="1:8" s="26" customFormat="1" x14ac:dyDescent="0.25">
      <c r="A11" s="26">
        <v>1</v>
      </c>
      <c r="B11" s="45" t="str">
        <f t="array" aca="1" ref="B11" ca="1">IF($A11&gt;COUNTIF(Devoirs[ÉCHÉANCE],OFFSET(B11,-1-$A11,)),"",INDEX(Devoirs[[VISITE FOURNISSEUR ]],-1+SMALL(IF(Devoirs[ÉCHÉANCE]=OFFSET(B11,-1-$A11,),ROW(Devoirs[ÉCHÉANCE])+1-ROW(Devoirs[[#Headers],[ÉCHÉANCE]]),""),$A11)))</f>
        <v/>
      </c>
      <c r="C11" s="45" t="str">
        <f t="array" aca="1" ref="C11" ca="1">IF($A11&gt;COUNTIF(Devoirs[ÉCHÉANCE],OFFSET(C11,-1-$A11,)),"",INDEX(Devoirs[[VISITE FOURNISSEUR ]],-1+SMALL(IF(Devoirs[ÉCHÉANCE]=OFFSET(C11,-1-$A11,),ROW(Devoirs[ÉCHÉANCE])+1-ROW(Devoirs[[#Headers],[ÉCHÉANCE]]),""),$A11)))</f>
        <v>Fournisseur 9</v>
      </c>
      <c r="D11" s="45" t="str">
        <f t="array" aca="1" ref="D11" ca="1">IF($A11&gt;COUNTIF(Devoirs[ÉCHÉANCE],OFFSET(D11,-1-$A11,)),"",INDEX(Devoirs[[VISITE FOURNISSEUR ]],-1+SMALL(IF(Devoirs[ÉCHÉANCE]=OFFSET(D11,-1-$A11,),ROW(Devoirs[ÉCHÉANCE])+1-ROW(Devoirs[[#Headers],[ÉCHÉANCE]]),""),$A11)))</f>
        <v>Fournisseur 6</v>
      </c>
      <c r="E11" s="45" t="str">
        <f t="array" aca="1" ref="E11" ca="1">IF($A11&gt;COUNTIF(Devoirs[ÉCHÉANCE],OFFSET(E11,-1-$A11,)),"",INDEX(Devoirs[[VISITE FOURNISSEUR ]],-1+SMALL(IF(Devoirs[ÉCHÉANCE]=OFFSET(E11,-1-$A11,),ROW(Devoirs[ÉCHÉANCE])+1-ROW(Devoirs[[#Headers],[ÉCHÉANCE]]),""),$A11)))</f>
        <v/>
      </c>
      <c r="F11" s="45" t="str">
        <f t="array" aca="1" ref="F11" ca="1">IF($A11&gt;COUNTIF(Devoirs[ÉCHÉANCE],OFFSET(F11,-1-$A11,)),"",INDEX(Devoirs[[VISITE FOURNISSEUR ]],-1+SMALL(IF(Devoirs[ÉCHÉANCE]=OFFSET(F11,-1-$A11,),ROW(Devoirs[ÉCHÉANCE])+1-ROW(Devoirs[[#Headers],[ÉCHÉANCE]]),""),$A11)))</f>
        <v/>
      </c>
      <c r="G11" s="45" t="str">
        <f t="array" aca="1" ref="G11" ca="1">IF($A11&gt;COUNTIF(Devoirs[ÉCHÉANCE],OFFSET(G11,-1-$A11,)),"",INDEX(Devoirs[[VISITE FOURNISSEUR ]],-1+SMALL(IF(Devoirs[ÉCHÉANCE]=OFFSET(G11,-1-$A11,),ROW(Devoirs[ÉCHÉANCE])+1-ROW(Devoirs[[#Headers],[ÉCHÉANCE]]),""),$A11)))</f>
        <v/>
      </c>
      <c r="H11" s="45" t="str">
        <f t="array" aca="1" ref="H11" ca="1">IF($A11&gt;COUNTIF(Devoirs[ÉCHÉANCE],OFFSET(H11,-1-$A11,)),"",INDEX(Devoirs[[VISITE FOURNISSEUR ]],-1+SMALL(IF(Devoirs[ÉCHÉANCE]=OFFSET(H11,-1-$A11,),ROW(Devoirs[ÉCHÉANCE])+1-ROW(Devoirs[[#Headers],[ÉCHÉANCE]]),""),$A11)))</f>
        <v/>
      </c>
    </row>
    <row r="12" spans="1:8" s="26" customFormat="1" x14ac:dyDescent="0.25">
      <c r="A12" s="26">
        <v>2</v>
      </c>
      <c r="B12" s="45" t="str">
        <f t="array" aca="1" ref="B12" ca="1">IF($A12&gt;COUNTIF(Devoirs[ÉCHÉANCE],OFFSET(B12,-1-$A12,)),"",INDEX(Devoirs[[VISITE FOURNISSEUR ]],-1+SMALL(IF(Devoirs[ÉCHÉANCE]=OFFSET(B12,-1-$A12,),ROW(Devoirs[ÉCHÉANCE])+1-ROW(Devoirs[[#Headers],[ÉCHÉANCE]]),""),$A12)))</f>
        <v/>
      </c>
      <c r="C12" s="45" t="str">
        <f t="array" aca="1" ref="C12" ca="1">IF($A12&gt;COUNTIF(Devoirs[ÉCHÉANCE],OFFSET(C12,-1-$A12,)),"",INDEX(Devoirs[[VISITE FOURNISSEUR ]],-1+SMALL(IF(Devoirs[ÉCHÉANCE]=OFFSET(C12,-1-$A12,),ROW(Devoirs[ÉCHÉANCE])+1-ROW(Devoirs[[#Headers],[ÉCHÉANCE]]),""),$A12)))</f>
        <v>Fournisseur 3</v>
      </c>
      <c r="D12" s="45" t="str">
        <f t="array" aca="1" ref="D12" ca="1">IF($A12&gt;COUNTIF(Devoirs[ÉCHÉANCE],OFFSET(D12,-1-$A12,)),"",INDEX(Devoirs[[VISITE FOURNISSEUR ]],-1+SMALL(IF(Devoirs[ÉCHÉANCE]=OFFSET(D12,-1-$A12,),ROW(Devoirs[ÉCHÉANCE])+1-ROW(Devoirs[[#Headers],[ÉCHÉANCE]]),""),$A12)))</f>
        <v/>
      </c>
      <c r="E12" s="45" t="str">
        <f t="array" aca="1" ref="E12" ca="1">IF($A12&gt;COUNTIF(Devoirs[ÉCHÉANCE],OFFSET(E12,-1-$A12,)),"",INDEX(Devoirs[[VISITE FOURNISSEUR ]],-1+SMALL(IF(Devoirs[ÉCHÉANCE]=OFFSET(E12,-1-$A12,),ROW(Devoirs[ÉCHÉANCE])+1-ROW(Devoirs[[#Headers],[ÉCHÉANCE]]),""),$A12)))</f>
        <v/>
      </c>
      <c r="F12" s="45" t="str">
        <f t="array" aca="1" ref="F12" ca="1">IF($A12&gt;COUNTIF(Devoirs[ÉCHÉANCE],OFFSET(F12,-1-$A12,)),"",INDEX(Devoirs[[VISITE FOURNISSEUR ]],-1+SMALL(IF(Devoirs[ÉCHÉANCE]=OFFSET(F12,-1-$A12,),ROW(Devoirs[ÉCHÉANCE])+1-ROW(Devoirs[[#Headers],[ÉCHÉANCE]]),""),$A12)))</f>
        <v/>
      </c>
      <c r="G12" s="45" t="str">
        <f t="array" aca="1" ref="G12" ca="1">IF($A12&gt;COUNTIF(Devoirs[ÉCHÉANCE],OFFSET(G12,-1-$A12,)),"",INDEX(Devoirs[[VISITE FOURNISSEUR ]],-1+SMALL(IF(Devoirs[ÉCHÉANCE]=OFFSET(G12,-1-$A12,),ROW(Devoirs[ÉCHÉANCE])+1-ROW(Devoirs[[#Headers],[ÉCHÉANCE]]),""),$A12)))</f>
        <v/>
      </c>
      <c r="H12" s="45" t="str">
        <f t="array" aca="1" ref="H12" ca="1">IF($A12&gt;COUNTIF(Devoirs[ÉCHÉANCE],OFFSET(H12,-1-$A12,)),"",INDEX(Devoirs[[VISITE FOURNISSEUR ]],-1+SMALL(IF(Devoirs[ÉCHÉANCE]=OFFSET(H12,-1-$A12,),ROW(Devoirs[ÉCHÉANCE])+1-ROW(Devoirs[[#Headers],[ÉCHÉANCE]]),""),$A12)))</f>
        <v/>
      </c>
    </row>
    <row r="13" spans="1:8" s="26" customFormat="1" x14ac:dyDescent="0.25">
      <c r="A13" s="26">
        <v>3</v>
      </c>
      <c r="B13" s="45" t="str">
        <f t="array" aca="1" ref="B13" ca="1">IF($A13&gt;COUNTIF(Devoirs[ÉCHÉANCE],OFFSET(B13,-1-$A13,)),"",INDEX(Devoirs[[VISITE FOURNISSEUR ]],-1+SMALL(IF(Devoirs[ÉCHÉANCE]=OFFSET(B13,-1-$A13,),ROW(Devoirs[ÉCHÉANCE])+1-ROW(Devoirs[[#Headers],[ÉCHÉANCE]]),""),$A13)))</f>
        <v/>
      </c>
      <c r="C13" s="45" t="str">
        <f t="array" aca="1" ref="C13" ca="1">IF($A13&gt;COUNTIF(Devoirs[ÉCHÉANCE],OFFSET(C13,-1-$A13,)),"",INDEX(Devoirs[[VISITE FOURNISSEUR ]],-1+SMALL(IF(Devoirs[ÉCHÉANCE]=OFFSET(C13,-1-$A13,),ROW(Devoirs[ÉCHÉANCE])+1-ROW(Devoirs[[#Headers],[ÉCHÉANCE]]),""),$A13)))</f>
        <v>Fournisseur 5</v>
      </c>
      <c r="D13" s="45" t="str">
        <f t="array" aca="1" ref="D13" ca="1">IF($A13&gt;COUNTIF(Devoirs[ÉCHÉANCE],OFFSET(D13,-1-$A13,)),"",INDEX(Devoirs[[VISITE FOURNISSEUR ]],-1+SMALL(IF(Devoirs[ÉCHÉANCE]=OFFSET(D13,-1-$A13,),ROW(Devoirs[ÉCHÉANCE])+1-ROW(Devoirs[[#Headers],[ÉCHÉANCE]]),""),$A13)))</f>
        <v/>
      </c>
      <c r="E13" s="45" t="str">
        <f t="array" aca="1" ref="E13" ca="1">IF($A13&gt;COUNTIF(Devoirs[ÉCHÉANCE],OFFSET(E13,-1-$A13,)),"",INDEX(Devoirs[[VISITE FOURNISSEUR ]],-1+SMALL(IF(Devoirs[ÉCHÉANCE]=OFFSET(E13,-1-$A13,),ROW(Devoirs[ÉCHÉANCE])+1-ROW(Devoirs[[#Headers],[ÉCHÉANCE]]),""),$A13)))</f>
        <v/>
      </c>
      <c r="F13" s="45" t="str">
        <f t="array" aca="1" ref="F13" ca="1">IF($A13&gt;COUNTIF(Devoirs[ÉCHÉANCE],OFFSET(F13,-1-$A13,)),"",INDEX(Devoirs[[VISITE FOURNISSEUR ]],-1+SMALL(IF(Devoirs[ÉCHÉANCE]=OFFSET(F13,-1-$A13,),ROW(Devoirs[ÉCHÉANCE])+1-ROW(Devoirs[[#Headers],[ÉCHÉANCE]]),""),$A13)))</f>
        <v/>
      </c>
      <c r="G13" s="45" t="str">
        <f t="array" aca="1" ref="G13" ca="1">IF($A13&gt;COUNTIF(Devoirs[ÉCHÉANCE],OFFSET(G13,-1-$A13,)),"",INDEX(Devoirs[[VISITE FOURNISSEUR ]],-1+SMALL(IF(Devoirs[ÉCHÉANCE]=OFFSET(G13,-1-$A13,),ROW(Devoirs[ÉCHÉANCE])+1-ROW(Devoirs[[#Headers],[ÉCHÉANCE]]),""),$A13)))</f>
        <v/>
      </c>
      <c r="H13" s="45" t="str">
        <f t="array" aca="1" ref="H13" ca="1">IF($A13&gt;COUNTIF(Devoirs[ÉCHÉANCE],OFFSET(H13,-1-$A13,)),"",INDEX(Devoirs[[VISITE FOURNISSEUR ]],-1+SMALL(IF(Devoirs[ÉCHÉANCE]=OFFSET(H13,-1-$A13,),ROW(Devoirs[ÉCHÉANCE])+1-ROW(Devoirs[[#Headers],[ÉCHÉANCE]]),""),$A13)))</f>
        <v/>
      </c>
    </row>
    <row r="14" spans="1:8" s="26" customFormat="1" x14ac:dyDescent="0.25">
      <c r="A14" s="26">
        <v>4</v>
      </c>
      <c r="B14" s="45" t="str">
        <f t="array" aca="1" ref="B14" ca="1">IF($A14&gt;COUNTIF(Devoirs[ÉCHÉANCE],OFFSET(B14,-1-$A14,)),"",INDEX(Devoirs[[VISITE FOURNISSEUR ]],-1+SMALL(IF(Devoirs[ÉCHÉANCE]=OFFSET(B14,-1-$A14,),ROW(Devoirs[ÉCHÉANCE])+1-ROW(Devoirs[[#Headers],[ÉCHÉANCE]]),""),$A14)))</f>
        <v/>
      </c>
      <c r="C14" s="45" t="str">
        <f t="array" aca="1" ref="C14" ca="1">IF($A14&gt;COUNTIF(Devoirs[ÉCHÉANCE],OFFSET(C14,-1-$A14,)),"",INDEX(Devoirs[[VISITE FOURNISSEUR ]],-1+SMALL(IF(Devoirs[ÉCHÉANCE]=OFFSET(C14,-1-$A14,),ROW(Devoirs[ÉCHÉANCE])+1-ROW(Devoirs[[#Headers],[ÉCHÉANCE]]),""),$A14)))</f>
        <v/>
      </c>
      <c r="D14" s="45" t="str">
        <f t="array" aca="1" ref="D14" ca="1">IF($A14&gt;COUNTIF(Devoirs[ÉCHÉANCE],OFFSET(D14,-1-$A14,)),"",INDEX(Devoirs[[VISITE FOURNISSEUR ]],-1+SMALL(IF(Devoirs[ÉCHÉANCE]=OFFSET(D14,-1-$A14,),ROW(Devoirs[ÉCHÉANCE])+1-ROW(Devoirs[[#Headers],[ÉCHÉANCE]]),""),$A14)))</f>
        <v/>
      </c>
      <c r="E14" s="45" t="str">
        <f t="array" aca="1" ref="E14" ca="1">IF($A14&gt;COUNTIF(Devoirs[ÉCHÉANCE],OFFSET(E14,-1-$A14,)),"",INDEX(Devoirs[[VISITE FOURNISSEUR ]],-1+SMALL(IF(Devoirs[ÉCHÉANCE]=OFFSET(E14,-1-$A14,),ROW(Devoirs[ÉCHÉANCE])+1-ROW(Devoirs[[#Headers],[ÉCHÉANCE]]),""),$A14)))</f>
        <v/>
      </c>
      <c r="F14" s="45" t="str">
        <f t="array" aca="1" ref="F14" ca="1">IF($A14&gt;COUNTIF(Devoirs[ÉCHÉANCE],OFFSET(F14,-1-$A14,)),"",INDEX(Devoirs[[VISITE FOURNISSEUR ]],-1+SMALL(IF(Devoirs[ÉCHÉANCE]=OFFSET(F14,-1-$A14,),ROW(Devoirs[ÉCHÉANCE])+1-ROW(Devoirs[[#Headers],[ÉCHÉANCE]]),""),$A14)))</f>
        <v/>
      </c>
      <c r="G14" s="45" t="str">
        <f t="array" aca="1" ref="G14" ca="1">IF($A14&gt;COUNTIF(Devoirs[ÉCHÉANCE],OFFSET(G14,-1-$A14,)),"",INDEX(Devoirs[[VISITE FOURNISSEUR ]],-1+SMALL(IF(Devoirs[ÉCHÉANCE]=OFFSET(G14,-1-$A14,),ROW(Devoirs[ÉCHÉANCE])+1-ROW(Devoirs[[#Headers],[ÉCHÉANCE]]),""),$A14)))</f>
        <v/>
      </c>
      <c r="H14" s="45" t="str">
        <f t="array" aca="1" ref="H14" ca="1">IF($A14&gt;COUNTIF(Devoirs[ÉCHÉANCE],OFFSET(H14,-1-$A14,)),"",INDEX(Devoirs[[VISITE FOURNISSEUR ]],-1+SMALL(IF(Devoirs[ÉCHÉANCE]=OFFSET(H14,-1-$A14,),ROW(Devoirs[ÉCHÉANCE])+1-ROW(Devoirs[[#Headers],[ÉCHÉANCE]]),""),$A14)))</f>
        <v/>
      </c>
    </row>
    <row r="15" spans="1:8" ht="27" x14ac:dyDescent="0.25">
      <c r="B15" s="15">
        <f>B9+7</f>
        <v>44326</v>
      </c>
      <c r="C15" s="15">
        <f>B15+1</f>
        <v>44327</v>
      </c>
      <c r="D15" s="15">
        <f t="shared" ref="D15:H15" si="2">C15+1</f>
        <v>44328</v>
      </c>
      <c r="E15" s="15">
        <f t="shared" si="2"/>
        <v>44329</v>
      </c>
      <c r="F15" s="15">
        <f t="shared" si="2"/>
        <v>44330</v>
      </c>
      <c r="G15" s="15">
        <f t="shared" si="2"/>
        <v>44331</v>
      </c>
      <c r="H15" s="15">
        <f t="shared" si="2"/>
        <v>44332</v>
      </c>
    </row>
    <row r="16" spans="1:8" x14ac:dyDescent="0.25">
      <c r="B16" s="8"/>
      <c r="C16" s="8"/>
      <c r="D16" s="8"/>
      <c r="E16" s="8"/>
      <c r="F16" s="8"/>
      <c r="G16" s="8"/>
      <c r="H16" s="8"/>
    </row>
  </sheetData>
  <sheetProtection sheet="1" objects="1" scenarios="1"/>
  <mergeCells count="1">
    <mergeCell ref="B4:H4"/>
  </mergeCells>
  <conditionalFormatting sqref="B8:H9">
    <cfRule type="expression" dxfId="0" priority="1">
      <formula>YEAR(B8)&lt;&gt;$B$2</formula>
    </cfRule>
  </conditionalFormatting>
  <printOptions horizontalCentered="1" verticalCentered="1"/>
  <pageMargins left="0.25" right="0.25" top="0.75" bottom="0.75" header="0.3" footer="0.3"/>
  <pageSetup scale="9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Compteur Semaine">
              <controlPr defaultSize="0" autoPict="0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59999389629810485"/>
  </sheetPr>
  <dimension ref="A1:C33"/>
  <sheetViews>
    <sheetView showZeros="0" workbookViewId="0"/>
  </sheetViews>
  <sheetFormatPr baseColWidth="10" defaultColWidth="18.6328125" defaultRowHeight="12.5" x14ac:dyDescent="0.25"/>
  <sheetData>
    <row r="1" spans="1:3" x14ac:dyDescent="0.25">
      <c r="A1" s="17">
        <f>'Vue Mensuelle'!C2</f>
        <v>2021</v>
      </c>
      <c r="B1" s="18" t="s">
        <v>23</v>
      </c>
      <c r="C1" s="18" t="s">
        <v>24</v>
      </c>
    </row>
    <row r="2" spans="1:3" x14ac:dyDescent="0.25">
      <c r="A2" s="19"/>
      <c r="B2" s="20">
        <f>IF(WEEKDAY(B3,2)=2,B3-1,0)</f>
        <v>0</v>
      </c>
      <c r="C2" s="19" t="s">
        <v>10</v>
      </c>
    </row>
    <row r="3" spans="1:3" x14ac:dyDescent="0.25">
      <c r="A3" s="19"/>
      <c r="B3" s="44">
        <f>DATE(A1,1,1)</f>
        <v>44197</v>
      </c>
      <c r="C3" s="19" t="s">
        <v>11</v>
      </c>
    </row>
    <row r="4" spans="1:3" x14ac:dyDescent="0.25">
      <c r="A4" s="19"/>
      <c r="B4" s="20">
        <f>IF(WEEKDAY(B3,2)=4,B3+1,0)</f>
        <v>0</v>
      </c>
      <c r="C4" s="19" t="s">
        <v>10</v>
      </c>
    </row>
    <row r="5" spans="1:3" x14ac:dyDescent="0.25">
      <c r="A5" s="19"/>
      <c r="B5" s="44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44290</v>
      </c>
      <c r="C5" s="19" t="s">
        <v>12</v>
      </c>
    </row>
    <row r="6" spans="1:3" x14ac:dyDescent="0.25">
      <c r="A6" s="19"/>
      <c r="B6" s="44">
        <f>B5+1</f>
        <v>44291</v>
      </c>
      <c r="C6" s="19" t="s">
        <v>13</v>
      </c>
    </row>
    <row r="7" spans="1:3" x14ac:dyDescent="0.25">
      <c r="A7" s="19"/>
      <c r="B7" s="20">
        <f>IF(WEEKDAY(B8,2)=2,B8-1,0)</f>
        <v>0</v>
      </c>
      <c r="C7" s="19" t="s">
        <v>10</v>
      </c>
    </row>
    <row r="8" spans="1:3" x14ac:dyDescent="0.25">
      <c r="A8" s="19"/>
      <c r="B8" s="44">
        <f>DATE(A1,5,1)</f>
        <v>44317</v>
      </c>
      <c r="C8" s="19" t="s">
        <v>14</v>
      </c>
    </row>
    <row r="9" spans="1:3" x14ac:dyDescent="0.25">
      <c r="A9" s="19"/>
      <c r="B9" s="20">
        <f>IF(WEEKDAY(B8,2)=4,B8+1,0)</f>
        <v>0</v>
      </c>
      <c r="C9" s="19" t="s">
        <v>10</v>
      </c>
    </row>
    <row r="10" spans="1:3" x14ac:dyDescent="0.25">
      <c r="A10" s="19"/>
      <c r="B10" s="20">
        <f>IF(WEEKDAY(B11,2)=2,B11-1,0)</f>
        <v>0</v>
      </c>
      <c r="C10" s="19" t="s">
        <v>10</v>
      </c>
    </row>
    <row r="11" spans="1:3" x14ac:dyDescent="0.25">
      <c r="A11" s="19"/>
      <c r="B11" s="44">
        <f>DATE(A1,5,8)</f>
        <v>44324</v>
      </c>
      <c r="C11" s="19" t="s">
        <v>15</v>
      </c>
    </row>
    <row r="12" spans="1:3" x14ac:dyDescent="0.25">
      <c r="A12" s="19"/>
      <c r="B12" s="20">
        <f>IF(WEEKDAY(B11,2)=4,B11+1,0)</f>
        <v>0</v>
      </c>
      <c r="C12" s="19" t="s">
        <v>10</v>
      </c>
    </row>
    <row r="13" spans="1:3" x14ac:dyDescent="0.25">
      <c r="A13" s="19"/>
      <c r="B13" s="44">
        <f>B5+39</f>
        <v>44329</v>
      </c>
      <c r="C13" s="19" t="s">
        <v>16</v>
      </c>
    </row>
    <row r="14" spans="1:3" x14ac:dyDescent="0.25">
      <c r="A14" s="19"/>
      <c r="B14" s="20">
        <f>IF(WEEKDAY(B13,2)=4,B13+1,0)</f>
        <v>44330</v>
      </c>
      <c r="C14" s="19" t="s">
        <v>10</v>
      </c>
    </row>
    <row r="15" spans="1:3" x14ac:dyDescent="0.25">
      <c r="A15" s="19"/>
      <c r="B15" s="44">
        <f>B5+50</f>
        <v>44340</v>
      </c>
      <c r="C15" s="19" t="s">
        <v>17</v>
      </c>
    </row>
    <row r="16" spans="1:3" x14ac:dyDescent="0.25">
      <c r="A16" s="19"/>
      <c r="B16" s="20">
        <f>IF(WEEKDAY(B17,2)=2,B17-1,0)</f>
        <v>0</v>
      </c>
      <c r="C16" s="19" t="s">
        <v>10</v>
      </c>
    </row>
    <row r="17" spans="1:3" x14ac:dyDescent="0.25">
      <c r="A17" s="19"/>
      <c r="B17" s="44">
        <f>DATE(A1,7,14)</f>
        <v>44391</v>
      </c>
      <c r="C17" s="19" t="s">
        <v>18</v>
      </c>
    </row>
    <row r="18" spans="1:3" x14ac:dyDescent="0.25">
      <c r="A18" s="19"/>
      <c r="B18" s="20">
        <f>IF(WEEKDAY(B17,2)=4,B17+1,0)</f>
        <v>0</v>
      </c>
      <c r="C18" s="19" t="s">
        <v>10</v>
      </c>
    </row>
    <row r="19" spans="1:3" x14ac:dyDescent="0.25">
      <c r="A19" s="19"/>
      <c r="B19" s="20">
        <f>IF(WEEKDAY(B20,2)=2,B20-1,0)</f>
        <v>0</v>
      </c>
      <c r="C19" s="19" t="s">
        <v>10</v>
      </c>
    </row>
    <row r="20" spans="1:3" x14ac:dyDescent="0.25">
      <c r="A20" s="19"/>
      <c r="B20" s="44">
        <f>DATE(A1,8,15)</f>
        <v>44423</v>
      </c>
      <c r="C20" s="19" t="s">
        <v>19</v>
      </c>
    </row>
    <row r="21" spans="1:3" x14ac:dyDescent="0.25">
      <c r="A21" s="19"/>
      <c r="B21" s="20">
        <f>IF(WEEKDAY(B20,2)=4,B20+1,0)</f>
        <v>0</v>
      </c>
      <c r="C21" s="19" t="s">
        <v>10</v>
      </c>
    </row>
    <row r="22" spans="1:3" x14ac:dyDescent="0.25">
      <c r="A22" s="19"/>
      <c r="B22" s="20">
        <f>IF(WEEKDAY(B23,2)=2,B23-1,0)</f>
        <v>0</v>
      </c>
      <c r="C22" s="19" t="s">
        <v>10</v>
      </c>
    </row>
    <row r="23" spans="1:3" x14ac:dyDescent="0.25">
      <c r="A23" s="19"/>
      <c r="B23" s="44">
        <f>DATE(A1,11,1)</f>
        <v>44501</v>
      </c>
      <c r="C23" s="19" t="s">
        <v>20</v>
      </c>
    </row>
    <row r="24" spans="1:3" x14ac:dyDescent="0.25">
      <c r="A24" s="19"/>
      <c r="B24" s="20">
        <f>IF(WEEKDAY(B23,2)=4,B23+1,0)</f>
        <v>0</v>
      </c>
      <c r="C24" s="19" t="s">
        <v>10</v>
      </c>
    </row>
    <row r="25" spans="1:3" x14ac:dyDescent="0.25">
      <c r="A25" s="19"/>
      <c r="B25" s="20">
        <f>IF(WEEKDAY(B26,2)=2,B26-1,0)</f>
        <v>0</v>
      </c>
      <c r="C25" s="19" t="s">
        <v>10</v>
      </c>
    </row>
    <row r="26" spans="1:3" x14ac:dyDescent="0.25">
      <c r="A26" s="19"/>
      <c r="B26" s="44">
        <f>DATE(A1,11,11)</f>
        <v>44511</v>
      </c>
      <c r="C26" s="19" t="s">
        <v>21</v>
      </c>
    </row>
    <row r="27" spans="1:3" x14ac:dyDescent="0.25">
      <c r="A27" s="19"/>
      <c r="B27" s="20">
        <f>IF(WEEKDAY(B26,2)=4,B26+1,0)</f>
        <v>44512</v>
      </c>
      <c r="C27" s="19" t="s">
        <v>10</v>
      </c>
    </row>
    <row r="28" spans="1:3" x14ac:dyDescent="0.25">
      <c r="A28" s="19"/>
      <c r="B28" s="20">
        <f>IF(WEEKDAY(B29,2)=2,B29-1,0)</f>
        <v>0</v>
      </c>
      <c r="C28" s="19" t="s">
        <v>10</v>
      </c>
    </row>
    <row r="29" spans="1:3" x14ac:dyDescent="0.25">
      <c r="A29" s="19"/>
      <c r="B29" s="44">
        <f>DATE(A1,12,25)</f>
        <v>44555</v>
      </c>
      <c r="C29" s="19" t="s">
        <v>22</v>
      </c>
    </row>
    <row r="30" spans="1:3" x14ac:dyDescent="0.25">
      <c r="A30" s="19"/>
      <c r="B30" s="20">
        <f>IF(WEEKDAY(B29,2)=4,B29+1,0)</f>
        <v>0</v>
      </c>
      <c r="C30" s="19" t="s">
        <v>10</v>
      </c>
    </row>
    <row r="31" spans="1:3" x14ac:dyDescent="0.25">
      <c r="A31" s="19"/>
      <c r="B31" s="20">
        <f>IF(WEEKDAY(B32,2)=2,B32-1,0)</f>
        <v>0</v>
      </c>
      <c r="C31" s="19" t="s">
        <v>10</v>
      </c>
    </row>
    <row r="32" spans="1:3" x14ac:dyDescent="0.25">
      <c r="A32" s="19"/>
      <c r="B32" s="44">
        <f>DATE(A1+1,1,1)</f>
        <v>44562</v>
      </c>
      <c r="C32" s="19" t="s">
        <v>11</v>
      </c>
    </row>
    <row r="33" spans="2:3" x14ac:dyDescent="0.25">
      <c r="B33" s="20">
        <f>IF(WEEKDAY(B32,2)=4,B32+1,0)</f>
        <v>0</v>
      </c>
      <c r="C33" s="19" t="s">
        <v>10</v>
      </c>
    </row>
  </sheetData>
  <sheetProtection sheet="1" objects="1" scenarios="1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Visites</vt:lpstr>
      <vt:lpstr>Vue Mensuelle</vt:lpstr>
      <vt:lpstr>Vue hebdomadaire</vt:lpstr>
      <vt:lpstr>JFP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Francois</dc:creator>
  <cp:keywords/>
  <cp:lastModifiedBy>Michel</cp:lastModifiedBy>
  <dcterms:created xsi:type="dcterms:W3CDTF">2015-05-07T01:06:26Z</dcterms:created>
  <dcterms:modified xsi:type="dcterms:W3CDTF">2021-03-03T10:22:23Z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