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420" windowWidth="23480" windowHeight="9510"/>
  </bookViews>
  <sheets>
    <sheet name="Bilan_Détaillé" sheetId="1" r:id="rId1"/>
  </sheets>
  <externalReferences>
    <externalReference r:id="rId2"/>
  </externalReferences>
  <definedNames>
    <definedName name="_xlnm._FilterDatabase" localSheetId="0" hidden="1">Bilan_Détaillé!$A$2:$R$5</definedName>
    <definedName name="bilan_Adresse" comment="liste des clients dans bilan détaillé">Tableau_bilan_détaillé[Adresse]</definedName>
    <definedName name="bilan_communes" comment="liste des communes intervenus pour un nids">Tableau_bilan_détaillé[Commune]</definedName>
    <definedName name="compta_dates" comment="dates dans le tableau compta mois ">[1]!Tableau_compta[Dates]</definedName>
    <definedName name="configcodepostale">[1]!Tab_config_validation[[#All],[code postal]]</definedName>
    <definedName name="configCommuneSarthe">[1]!Tab_config_validation[[#All],[Commune Sarthe]]</definedName>
    <definedName name="configcommunication">[1]!Tab_config_pub[PUB]</definedName>
    <definedName name="configdésignations" comment="liste déroulante pour la compta">[1]!Tab_config_désignations[désignations]</definedName>
    <definedName name="configencaissements" comment="liste déroulante pour mode d'encaissement">[1]!Tab_config_encaissement[ENCAISSEMENT]</definedName>
    <definedName name="configmois" comment="liste des mois ">[1]!Tab_config_mois[mois]</definedName>
    <definedName name="configmouvements" comment="liste déroulante pour compta">[1]!Tab_config_mouvements[Mouvements]</definedName>
    <definedName name="confignatureinter">[1]!Tab_config_nature_inter[Nature de l''intervention]</definedName>
    <definedName name="configprestationnids" comment="liste déroulante des prestations d' interventions">[1]!Tab_config_prestation[Prestation Nids]</definedName>
    <definedName name="configtarifsnids" comment="liste déroulante des tarifs">[1]!Tab_config_tarif[TARIFS NIDS]</definedName>
    <definedName name="configtrimestre">[1]!Tab_config_trimeste[Trimestre]</definedName>
    <definedName name="configtva" comment="taux de tva">[1]!Tab_config_tva[TVA]</definedName>
    <definedName name="dates" comment="liste des dates d'interventions clients &quot;bilan&quot;">Tableau_bilan_détaillé[date]</definedName>
    <definedName name="encaissements" comment="liste des modes de paiements des clients &quot;bilan&quot;">Tableau_bilan_détaillé[Encaissements]</definedName>
    <definedName name="N°_Facture">Tableau_bilan_détaillé[N° Facture]</definedName>
  </definedNames>
  <calcPr calcId="152511"/>
</workbook>
</file>

<file path=xl/calcChain.xml><?xml version="1.0" encoding="utf-8"?>
<calcChain xmlns="http://schemas.openxmlformats.org/spreadsheetml/2006/main">
  <c r="D10" i="1" l="1"/>
  <c r="C10" i="1"/>
  <c r="J6" i="1"/>
  <c r="I6" i="1"/>
  <c r="G6" i="1"/>
  <c r="B6" i="1"/>
  <c r="R5" i="1"/>
  <c r="Q5" i="1"/>
  <c r="P5" i="1"/>
  <c r="L5" i="1"/>
  <c r="M5" i="1" s="1"/>
  <c r="R4" i="1"/>
  <c r="Q4" i="1"/>
  <c r="P4" i="1"/>
  <c r="L4" i="1"/>
  <c r="M4" i="1" s="1"/>
  <c r="R3" i="1"/>
  <c r="Q3" i="1"/>
  <c r="P3" i="1"/>
  <c r="L3" i="1"/>
  <c r="L6" i="1" s="1"/>
  <c r="AC2" i="1" l="1"/>
  <c r="AC1" i="1"/>
  <c r="M3" i="1"/>
  <c r="AF2" i="1"/>
  <c r="M6" i="1" l="1"/>
</calcChain>
</file>

<file path=xl/sharedStrings.xml><?xml version="1.0" encoding="utf-8"?>
<sst xmlns="http://schemas.openxmlformats.org/spreadsheetml/2006/main" count="30" uniqueCount="27">
  <si>
    <t>date</t>
  </si>
  <si>
    <t>Noms et Prénom</t>
  </si>
  <si>
    <t>Commune</t>
  </si>
  <si>
    <t>Adresse</t>
  </si>
  <si>
    <t>TEL</t>
  </si>
  <si>
    <t>E-MAIL</t>
  </si>
  <si>
    <t>Encaissements</t>
  </si>
  <si>
    <t>N° Chèque</t>
  </si>
  <si>
    <t>N° Facture</t>
  </si>
  <si>
    <t>Montant HT</t>
  </si>
  <si>
    <t>Taux TVA</t>
  </si>
  <si>
    <t xml:space="preserve"> TVA collecté</t>
  </si>
  <si>
    <t>Montant TTC</t>
  </si>
  <si>
    <t>Nature d'intervention</t>
  </si>
  <si>
    <t>PUB</t>
  </si>
  <si>
    <t>mois</t>
  </si>
  <si>
    <t>trimestre</t>
  </si>
  <si>
    <t>types inter</t>
  </si>
  <si>
    <t>11 janv 2021</t>
  </si>
  <si>
    <t>B</t>
  </si>
  <si>
    <t>Commune Sarthe</t>
  </si>
  <si>
    <t>A</t>
  </si>
  <si>
    <t>09 janv 2021</t>
  </si>
  <si>
    <t>C</t>
  </si>
  <si>
    <t>TOTAL</t>
  </si>
  <si>
    <t>extraction 10%</t>
  </si>
  <si>
    <t>extraction 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</si>
</sst>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#&quot; &quot;##&quot; &quot;##&quot; &quot;##&quot; &quot;##"/>
    <numFmt numFmtId="165" formatCode="&quot;N° &quot;\ 0"/>
    <numFmt numFmtId="166" formatCode="_-* #,##0.00\ [$€-40C]_-;\-* #,##0.00\ [$€-40C]_-;_-* &quot;-&quot;??\ [$€-40C]_-;_-@_-"/>
    <numFmt numFmtId="167" formatCode="_(&quot;€&quot;* #,##0.00_);_(&quot;€&quot;* \(#,##0.00\);_(&quot;€&quot;* &quot;-&quot;??_);_(@_)"/>
    <numFmt numFmtId="168" formatCode="#,##0.00\ &quot;€&quot;"/>
    <numFmt numFmtId="169" formatCode="m/d/yyyy"/>
    <numFmt numFmtId="170" formatCode="dd\ mmm\ yyyy"/>
    <numFmt numFmtId="171" formatCode="00\ %"/>
    <numFmt numFmtId="172" formatCode="[$-40C]mmm\-yy;@"/>
    <numFmt numFmtId="173" formatCode="&quot;€&quot;#,##0.00_);[Red]\(&quot;€&quot;#,##0.00\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2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5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8" fillId="0" borderId="0"/>
  </cellStyleXfs>
  <cellXfs count="66">
    <xf numFmtId="0" fontId="0" fillId="0" borderId="0" xfId="0"/>
    <xf numFmtId="14" fontId="4" fillId="2" borderId="0" xfId="0" applyNumberFormat="1" applyFont="1" applyFill="1" applyAlignment="1"/>
    <xf numFmtId="14" fontId="4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/>
    <xf numFmtId="165" fontId="4" fillId="2" borderId="0" xfId="0" applyNumberFormat="1" applyFont="1" applyFill="1" applyAlignment="1"/>
    <xf numFmtId="166" fontId="4" fillId="2" borderId="0" xfId="0" applyNumberFormat="1" applyFont="1" applyFill="1" applyAlignment="1"/>
    <xf numFmtId="166" fontId="4" fillId="2" borderId="0" xfId="1" applyNumberFormat="1" applyFont="1" applyFill="1" applyAlignment="1"/>
    <xf numFmtId="14" fontId="4" fillId="2" borderId="0" xfId="0" applyNumberFormat="1" applyFont="1" applyFill="1" applyAlignment="1">
      <alignment horizontal="left" vertical="center"/>
    </xf>
    <xf numFmtId="14" fontId="4" fillId="2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3" borderId="0" xfId="0" applyNumberFormat="1" applyFill="1" applyAlignment="1">
      <alignment horizontal="left" vertical="center"/>
    </xf>
    <xf numFmtId="14" fontId="5" fillId="0" borderId="1" xfId="0" applyNumberFormat="1" applyFont="1" applyFill="1" applyBorder="1" applyAlignment="1">
      <alignment vertical="center" wrapText="1"/>
    </xf>
    <xf numFmtId="0" fontId="5" fillId="0" borderId="1" xfId="0" applyNumberFormat="1" applyFont="1" applyFill="1" applyBorder="1" applyAlignment="1">
      <alignment vertical="center" wrapText="1"/>
    </xf>
    <xf numFmtId="164" fontId="5" fillId="0" borderId="1" xfId="0" applyNumberFormat="1" applyFont="1" applyFill="1" applyBorder="1" applyAlignment="1">
      <alignment vertical="center" wrapText="1"/>
    </xf>
    <xf numFmtId="165" fontId="5" fillId="0" borderId="1" xfId="0" applyNumberFormat="1" applyFont="1" applyFill="1" applyBorder="1" applyAlignment="1">
      <alignment vertical="center" wrapText="1"/>
    </xf>
    <xf numFmtId="0" fontId="5" fillId="0" borderId="1" xfId="0" quotePrefix="1" applyNumberFormat="1" applyFont="1" applyFill="1" applyBorder="1" applyAlignment="1">
      <alignment vertical="center" wrapText="1"/>
    </xf>
    <xf numFmtId="166" fontId="6" fillId="0" borderId="1" xfId="0" applyNumberFormat="1" applyFont="1" applyFill="1" applyBorder="1" applyAlignment="1">
      <alignment vertical="center" wrapText="1"/>
    </xf>
    <xf numFmtId="9" fontId="5" fillId="0" borderId="1" xfId="2" applyFont="1" applyFill="1" applyBorder="1" applyAlignment="1">
      <alignment vertical="center" wrapText="1"/>
    </xf>
    <xf numFmtId="166" fontId="6" fillId="0" borderId="1" xfId="1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vertical="center" wrapText="1"/>
    </xf>
    <xf numFmtId="169" fontId="5" fillId="0" borderId="3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167" fontId="0" fillId="0" borderId="0" xfId="1" applyFont="1" applyFill="1" applyAlignment="1">
      <alignment vertical="center" wrapText="1"/>
    </xf>
    <xf numFmtId="17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left" vertical="center"/>
    </xf>
    <xf numFmtId="169" fontId="5" fillId="0" borderId="0" xfId="0" applyNumberFormat="1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center" vertical="center"/>
    </xf>
    <xf numFmtId="169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71" fontId="5" fillId="0" borderId="0" xfId="2" applyNumberFormat="1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/>
    </xf>
    <xf numFmtId="169" fontId="7" fillId="0" borderId="0" xfId="0" applyNumberFormat="1" applyFont="1" applyFill="1" applyBorder="1" applyAlignment="1">
      <alignment vertical="center"/>
    </xf>
    <xf numFmtId="172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Fill="1" applyBorder="1" applyAlignment="1">
      <alignment horizontal="center" vertical="center"/>
    </xf>
    <xf numFmtId="170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left" vertical="center"/>
    </xf>
    <xf numFmtId="169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center" vertical="center"/>
    </xf>
    <xf numFmtId="169" fontId="5" fillId="0" borderId="0" xfId="0" applyNumberFormat="1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 vertical="center"/>
    </xf>
    <xf numFmtId="171" fontId="5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169" fontId="7" fillId="0" borderId="0" xfId="0" applyNumberFormat="1" applyFont="1" applyFill="1" applyAlignment="1">
      <alignment vertical="center"/>
    </xf>
    <xf numFmtId="172" fontId="0" fillId="0" borderId="0" xfId="0" applyNumberFormat="1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73" fontId="0" fillId="0" borderId="0" xfId="0" applyNumberFormat="1" applyAlignment="1">
      <alignment horizontal="center"/>
    </xf>
    <xf numFmtId="166" fontId="0" fillId="0" borderId="0" xfId="1" applyNumberFormat="1" applyFont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8" fontId="0" fillId="4" borderId="0" xfId="0" applyNumberFormat="1" applyFill="1" applyAlignment="1">
      <alignment horizontal="left" vertical="center"/>
    </xf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numFmt numFmtId="172" formatCode="[$-40C]mmm\-yy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1" formatCode="00\ %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5" formatCode="&quot;N° &quot;\ 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70" formatCode="dd\ mmm\ yy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169" formatCode="m/d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9" formatCode="m/d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ndense val="0"/>
        <extend val="0"/>
        <color rgb="FF9C0006"/>
      </font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125942</xdr:colOff>
      <xdr:row>0</xdr:row>
      <xdr:rowOff>0</xdr:rowOff>
    </xdr:from>
    <xdr:to>
      <xdr:col>10</xdr:col>
      <xdr:colOff>440850</xdr:colOff>
      <xdr:row>0</xdr:row>
      <xdr:rowOff>675217</xdr:rowOff>
    </xdr:to>
    <xdr:sp macro="[0]!active_affiche_formulaire" textlink="">
      <xdr:nvSpPr>
        <xdr:cNvPr id="2" name="Plaque 1"/>
        <xdr:cNvSpPr/>
      </xdr:nvSpPr>
      <xdr:spPr>
        <a:xfrm>
          <a:off x="6250517" y="0"/>
          <a:ext cx="1257883" cy="675217"/>
        </a:xfrm>
        <a:prstGeom prst="bevel">
          <a:avLst/>
        </a:prstGeom>
        <a:gradFill flip="none" rotWithShape="1">
          <a:gsLst>
            <a:gs pos="12000">
              <a:schemeClr val="tx2">
                <a:lumMod val="75000"/>
              </a:schemeClr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27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 editAs="absolute">
    <xdr:from>
      <xdr:col>2</xdr:col>
      <xdr:colOff>1196974</xdr:colOff>
      <xdr:row>0</xdr:row>
      <xdr:rowOff>1</xdr:rowOff>
    </xdr:from>
    <xdr:to>
      <xdr:col>3</xdr:col>
      <xdr:colOff>712258</xdr:colOff>
      <xdr:row>0</xdr:row>
      <xdr:rowOff>665693</xdr:rowOff>
    </xdr:to>
    <xdr:sp macro="[0]!active_retour_accueil" textlink="">
      <xdr:nvSpPr>
        <xdr:cNvPr id="3" name="Plaque 2"/>
        <xdr:cNvSpPr/>
      </xdr:nvSpPr>
      <xdr:spPr>
        <a:xfrm>
          <a:off x="4035424" y="1"/>
          <a:ext cx="1229784" cy="6656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 editAs="absolute">
    <xdr:from>
      <xdr:col>21</xdr:col>
      <xdr:colOff>273050</xdr:colOff>
      <xdr:row>0</xdr:row>
      <xdr:rowOff>92076</xdr:rowOff>
    </xdr:from>
    <xdr:to>
      <xdr:col>22</xdr:col>
      <xdr:colOff>699558</xdr:colOff>
      <xdr:row>0</xdr:row>
      <xdr:rowOff>719668</xdr:rowOff>
    </xdr:to>
    <xdr:sp macro="[0]!active_retour_accueil" textlink="">
      <xdr:nvSpPr>
        <xdr:cNvPr id="4" name="Plaque 3"/>
        <xdr:cNvSpPr/>
      </xdr:nvSpPr>
      <xdr:spPr>
        <a:xfrm>
          <a:off x="14503400" y="92076"/>
          <a:ext cx="1188508" cy="627592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63500</xdr:colOff>
          <xdr:row>0</xdr:row>
          <xdr:rowOff>114300</xdr:rowOff>
        </xdr:from>
        <xdr:to>
          <xdr:col>12</xdr:col>
          <xdr:colOff>31750</xdr:colOff>
          <xdr:row>0</xdr:row>
          <xdr:rowOff>387350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impayés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158750</xdr:colOff>
          <xdr:row>0</xdr:row>
          <xdr:rowOff>114300</xdr:rowOff>
        </xdr:from>
        <xdr:to>
          <xdr:col>15</xdr:col>
          <xdr:colOff>266700</xdr:colOff>
          <xdr:row>0</xdr:row>
          <xdr:rowOff>381000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retour liste compléte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11%20janvier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_Détaillé"/>
      <sheetName val="FACTURES"/>
      <sheetName val="DEVIS"/>
      <sheetName val="Compta par mois"/>
      <sheetName val="TVA"/>
      <sheetName val="LIVRE DES RECETTES"/>
      <sheetName val="détail mois"/>
      <sheetName val="Config"/>
      <sheetName val="détails interventions"/>
      <sheetName val="formulaire"/>
      <sheetName val="Communes interventions"/>
      <sheetName val="Liste_Communes"/>
      <sheetName val="Gestion ALLOGUEPES 11 janvier 2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id="1" name="Tableau_bilan_détaillé" displayName="Tableau_bilan_détaillé" ref="A2:R6" totalsRowCount="1" headerRowDxfId="38" totalsRowDxfId="36" headerRowBorderDxfId="37">
  <autoFilter ref="A2:R5"/>
  <sortState ref="A3:R5">
    <sortCondition descending="1" ref="A2:A5"/>
  </sortState>
  <tableColumns count="18">
    <tableColumn id="1" name="date" totalsRowLabel="TOTAL" dataDxfId="35" totalsRowDxfId="34"/>
    <tableColumn id="2" name="Noms et Prénom" totalsRowFunction="count" dataDxfId="33" totalsRowDxfId="32"/>
    <tableColumn id="3" name="Commune" dataDxfId="31" totalsRowDxfId="30"/>
    <tableColumn id="4" name="Adresse" dataDxfId="29" totalsRowDxfId="28"/>
    <tableColumn id="6" name="TEL" dataDxfId="27" totalsRowDxfId="26"/>
    <tableColumn id="8" name="E-MAIL" dataDxfId="25" totalsRowDxfId="24"/>
    <tableColumn id="11" name="Encaissements" totalsRowFunction="count" dataDxfId="23" totalsRowDxfId="22"/>
    <tableColumn id="12" name="N° Chèque" dataDxfId="21" totalsRowDxfId="20"/>
    <tableColumn id="16" name="N° Facture" totalsRowFunction="count" dataDxfId="19" totalsRowDxfId="18"/>
    <tableColumn id="13" name="Montant HT" totalsRowFunction="sum" dataDxfId="17" totalsRowDxfId="16"/>
    <tableColumn id="10" name="Taux TVA" dataDxfId="15" totalsRowDxfId="14" dataCellStyle="Pourcentage"/>
    <tableColumn id="7" name=" TVA collecté" totalsRowFunction="sum" dataDxfId="13" totalsRowDxfId="12" dataCellStyle="Monétaire">
      <calculatedColumnFormula>J3*K3/1</calculatedColumnFormula>
    </tableColumn>
    <tableColumn id="5" name="Montant TTC" totalsRowFunction="sum" dataDxfId="11" totalsRowDxfId="10" dataCellStyle="Monétaire">
      <calculatedColumnFormula>J3+L3</calculatedColumnFormula>
    </tableColumn>
    <tableColumn id="9" name="Nature d'intervention" dataDxfId="9" totalsRowDxfId="8"/>
    <tableColumn id="15" name="PUB" dataDxfId="7" totalsRowDxfId="6"/>
    <tableColumn id="17" name="mois" dataDxfId="5" totalsRowDxfId="4">
      <calculatedColumnFormula>TEXT(A3,"mmmm")</calculatedColumnFormula>
    </tableColumn>
    <tableColumn id="18" name="trimestre" dataDxfId="3" totalsRowDxfId="2">
      <calculatedColumnFormula>"trimestre "&amp;ROUNDUP(MONTH(Tableau_bilan_détaillé[[#This Row],[date]])/3,0)</calculatedColumnFormula>
    </tableColumn>
    <tableColumn id="14" name="types inter" dataDxfId="1" totalsRowDxfId="0">
      <calculatedColumnFormula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F13"/>
  <sheetViews>
    <sheetView showZeros="0" tabSelected="1" zoomScale="90" zoomScaleNormal="90" workbookViewId="0">
      <selection activeCell="D17" sqref="D17"/>
    </sheetView>
  </sheetViews>
  <sheetFormatPr baseColWidth="10" defaultColWidth="11.453125" defaultRowHeight="14.5" x14ac:dyDescent="0.35"/>
  <cols>
    <col min="1" max="1" width="14.1796875" style="62" customWidth="1"/>
    <col min="2" max="2" width="28.453125" style="63" customWidth="1"/>
    <col min="3" max="3" width="25.7265625" style="64" customWidth="1"/>
    <col min="4" max="4" width="23.54296875" style="64" customWidth="1"/>
    <col min="5" max="5" width="15.54296875" style="53" hidden="1" customWidth="1"/>
    <col min="6" max="6" width="23.81640625" style="54" hidden="1" customWidth="1"/>
    <col min="7" max="7" width="13.54296875" style="54" hidden="1" customWidth="1"/>
    <col min="8" max="8" width="13.7265625" style="55" hidden="1" customWidth="1"/>
    <col min="9" max="9" width="11.54296875" style="56" hidden="1" customWidth="1"/>
    <col min="10" max="10" width="14.1796875" style="57" customWidth="1"/>
    <col min="11" max="11" width="9.81640625" style="58" customWidth="1"/>
    <col min="12" max="12" width="14.1796875" style="59" customWidth="1"/>
    <col min="13" max="13" width="11.26953125" style="57" customWidth="1"/>
    <col min="14" max="14" width="20.1796875" style="10" hidden="1" customWidth="1"/>
    <col min="15" max="15" width="14" style="60" hidden="1" customWidth="1"/>
    <col min="16" max="16" width="11.453125" style="61"/>
    <col min="17" max="17" width="10.81640625" style="10" customWidth="1"/>
    <col min="18" max="18" width="13.7265625" style="10" customWidth="1"/>
    <col min="19" max="19" width="13.26953125" style="10" customWidth="1"/>
    <col min="20" max="16384" width="11.453125" style="10"/>
  </cols>
  <sheetData>
    <row r="1" spans="1:32" ht="63.75" customHeight="1" x14ac:dyDescent="0.6">
      <c r="A1" s="1"/>
      <c r="B1" s="2"/>
      <c r="C1" s="2"/>
      <c r="D1" s="2"/>
      <c r="E1" s="3"/>
      <c r="F1" s="1"/>
      <c r="G1" s="1"/>
      <c r="H1" s="4"/>
      <c r="I1" s="1"/>
      <c r="J1" s="5"/>
      <c r="K1" s="1"/>
      <c r="L1" s="6"/>
      <c r="M1" s="5"/>
      <c r="N1" s="1"/>
      <c r="O1" s="7"/>
      <c r="P1" s="8"/>
      <c r="Q1" s="7"/>
      <c r="R1" s="9"/>
      <c r="AC1" s="11">
        <f>SUMPRODUCT((Tableau_bilan_détaillé[Taux TVA]="20 %")*(Tableau_bilan_détaillé[[ TVA collecté]]))</f>
        <v>0</v>
      </c>
    </row>
    <row r="2" spans="1:32" s="23" customFormat="1" ht="43.5" customHeight="1" x14ac:dyDescent="0.35">
      <c r="A2" s="12" t="s">
        <v>0</v>
      </c>
      <c r="B2" s="13" t="s">
        <v>1</v>
      </c>
      <c r="C2" s="12" t="s">
        <v>2</v>
      </c>
      <c r="D2" s="12" t="s">
        <v>3</v>
      </c>
      <c r="E2" s="14" t="s">
        <v>4</v>
      </c>
      <c r="F2" s="12" t="s">
        <v>5</v>
      </c>
      <c r="G2" s="12" t="s">
        <v>6</v>
      </c>
      <c r="H2" s="15" t="s">
        <v>7</v>
      </c>
      <c r="I2" s="16" t="s">
        <v>8</v>
      </c>
      <c r="J2" s="17" t="s">
        <v>9</v>
      </c>
      <c r="K2" s="18" t="s">
        <v>10</v>
      </c>
      <c r="L2" s="19" t="s">
        <v>11</v>
      </c>
      <c r="M2" s="19" t="s">
        <v>12</v>
      </c>
      <c r="N2" s="12" t="s">
        <v>13</v>
      </c>
      <c r="O2" s="20" t="s">
        <v>14</v>
      </c>
      <c r="P2" s="12" t="s">
        <v>15</v>
      </c>
      <c r="Q2" s="21" t="s">
        <v>16</v>
      </c>
      <c r="R2" s="22" t="s">
        <v>17</v>
      </c>
      <c r="AC2" s="11">
        <f>SUMPRODUCT((Tableau_bilan_détaillé[Taux TVA]="10 %")*(Tableau_bilan_détaillé[trimestre]="trimestre 1")*(Tableau_bilan_détaillé[[ TVA collecté]]))</f>
        <v>0</v>
      </c>
      <c r="AF2" s="24">
        <f>SUMPRODUCT(Tableau_bilan_détaillé[[ TVA collecté]]*(Tableau_bilan_détaillé[trimestre]=S1))</f>
        <v>0</v>
      </c>
    </row>
    <row r="3" spans="1:32" x14ac:dyDescent="0.35">
      <c r="A3" s="25" t="s">
        <v>18</v>
      </c>
      <c r="B3" s="26" t="s">
        <v>19</v>
      </c>
      <c r="C3" s="27" t="s">
        <v>20</v>
      </c>
      <c r="D3" s="27"/>
      <c r="E3" s="28"/>
      <c r="F3" s="29"/>
      <c r="G3" s="29"/>
      <c r="H3" s="30"/>
      <c r="I3" s="31"/>
      <c r="J3" s="32">
        <v>58</v>
      </c>
      <c r="K3" s="33">
        <v>0.2</v>
      </c>
      <c r="L3" s="34">
        <f>J3*K3/1</f>
        <v>11.600000000000001</v>
      </c>
      <c r="M3" s="34">
        <f>J3+L3</f>
        <v>69.599999999999994</v>
      </c>
      <c r="N3" s="35"/>
      <c r="O3" s="27"/>
      <c r="P3" s="36" t="str">
        <f>TEXT(A3,"mmmm")</f>
        <v>janvier</v>
      </c>
      <c r="Q3" s="37" t="str">
        <f>"trimestre "&amp;ROUNDUP(MONTH(Tableau_bilan_détaillé[[#This Row],[date]])/3,0)</f>
        <v>trimestre 1</v>
      </c>
      <c r="R3" s="37" t="str">
        <f>IF(COUNTIF(N3,"*abeilles*")=1,"NIDS",IF(COUNTIF(N3,"*Nid*")=1,"Nids",IF(COUNTIF(N3,"*asiatique*")=1,"FREA",IF(COUNTIF(N3,"*dératisation*")=1,"Dératisation",IF(COUNTIF(N3,"*fourmis*")=1,"Fourmis",IF(COUNTIF(N3,"*échenillage*")=1,"Chenilles",IF(COUNTIF(N3,"*Eco-pièges*")=1,"Chenilles","")))))))</f>
        <v/>
      </c>
    </row>
    <row r="4" spans="1:32" x14ac:dyDescent="0.35">
      <c r="A4" s="25" t="s">
        <v>18</v>
      </c>
      <c r="B4" s="26" t="s">
        <v>21</v>
      </c>
      <c r="C4" s="27" t="s">
        <v>20</v>
      </c>
      <c r="D4" s="27"/>
      <c r="E4" s="28"/>
      <c r="F4" s="29"/>
      <c r="G4" s="29"/>
      <c r="H4" s="30"/>
      <c r="I4" s="31"/>
      <c r="J4" s="32">
        <v>100</v>
      </c>
      <c r="K4" s="33">
        <v>0.1</v>
      </c>
      <c r="L4" s="34">
        <f>J4*K4/1</f>
        <v>10</v>
      </c>
      <c r="M4" s="34">
        <f>J4+L4</f>
        <v>110</v>
      </c>
      <c r="N4" s="35"/>
      <c r="O4" s="27"/>
      <c r="P4" s="36" t="str">
        <f>TEXT(A4,"mmmm")</f>
        <v>janvier</v>
      </c>
      <c r="Q4" s="37" t="str">
        <f>"trimestre "&amp;ROUNDUP(MONTH(Tableau_bilan_détaillé[[#This Row],[date]])/3,0)</f>
        <v>trimestre 1</v>
      </c>
      <c r="R4" s="37" t="str">
        <f>IF(COUNTIF(N4,"*abeilles*")=1,"NIDS",IF(COUNTIF(N4,"*Nid*")=1,"Nids",IF(COUNTIF(N4,"*asiatique*")=1,"FREA",IF(COUNTIF(N4,"*dératisation*")=1,"Dératisation",IF(COUNTIF(N4,"*fourmis*")=1,"Fourmis",IF(COUNTIF(N4,"*échenillage*")=1,"Chenilles",IF(COUNTIF(N4,"*Eco-pièges*")=1,"Chenilles","")))))))</f>
        <v/>
      </c>
    </row>
    <row r="5" spans="1:32" x14ac:dyDescent="0.35">
      <c r="A5" s="25" t="s">
        <v>22</v>
      </c>
      <c r="B5" s="26" t="s">
        <v>23</v>
      </c>
      <c r="C5" s="27" t="s">
        <v>20</v>
      </c>
      <c r="D5" s="27"/>
      <c r="E5" s="28"/>
      <c r="F5" s="29"/>
      <c r="G5" s="29"/>
      <c r="H5" s="30"/>
      <c r="I5" s="31"/>
      <c r="J5" s="32">
        <v>120</v>
      </c>
      <c r="K5" s="33">
        <v>0.1</v>
      </c>
      <c r="L5" s="34">
        <f>J5*K5/1</f>
        <v>12</v>
      </c>
      <c r="M5" s="34">
        <f>J5+L5</f>
        <v>132</v>
      </c>
      <c r="N5" s="35"/>
      <c r="O5" s="27"/>
      <c r="P5" s="36" t="str">
        <f>TEXT(A5,"mmmm")</f>
        <v>janvier</v>
      </c>
      <c r="Q5" s="37" t="str">
        <f>"trimestre "&amp;ROUNDUP(MONTH(Tableau_bilan_détaillé[[#This Row],[date]])/3,0)</f>
        <v>trimestre 1</v>
      </c>
      <c r="R5" s="37" t="str">
        <f>IF(COUNTIF(N5,"*abeilles*")=1,"NIDS",IF(COUNTIF(N5,"*Nid*")=1,"Nids",IF(COUNTIF(N5,"*asiatique*")=1,"FREA",IF(COUNTIF(N5,"*dératisation*")=1,"Dératisation",IF(COUNTIF(N5,"*fourmis*")=1,"Fourmis",IF(COUNTIF(N5,"*échenillage*")=1,"Chenilles",IF(COUNTIF(N5,"*Eco-pièges*")=1,"Chenilles","")))))))</f>
        <v/>
      </c>
    </row>
    <row r="6" spans="1:32" x14ac:dyDescent="0.35">
      <c r="A6" s="38" t="s">
        <v>24</v>
      </c>
      <c r="B6" s="39">
        <f>SUBTOTAL(103,Tableau_bilan_détaillé[Noms et Prénom])</f>
        <v>3</v>
      </c>
      <c r="C6" s="40"/>
      <c r="D6" s="40"/>
      <c r="E6" s="41"/>
      <c r="F6" s="42"/>
      <c r="G6" s="42">
        <f>SUBTOTAL(103,Tableau_bilan_détaillé[Encaissements])</f>
        <v>0</v>
      </c>
      <c r="H6" s="43"/>
      <c r="I6" s="44">
        <f>SUBTOTAL(103,Tableau_bilan_détaillé[N° Facture])</f>
        <v>0</v>
      </c>
      <c r="J6" s="45">
        <f>SUBTOTAL(109,Tableau_bilan_détaillé[Montant HT])</f>
        <v>278</v>
      </c>
      <c r="K6" s="46"/>
      <c r="L6" s="47">
        <f>SUBTOTAL(109,Tableau_bilan_détaillé[[ TVA collecté]])</f>
        <v>33.6</v>
      </c>
      <c r="M6" s="47">
        <f>SUBTOTAL(109,Tableau_bilan_détaillé[Montant TTC])</f>
        <v>311.60000000000002</v>
      </c>
      <c r="N6" s="48"/>
      <c r="O6" s="40"/>
      <c r="P6" s="49"/>
      <c r="Q6" s="50"/>
      <c r="R6" s="44"/>
    </row>
    <row r="7" spans="1:32" x14ac:dyDescent="0.35">
      <c r="A7" s="51"/>
      <c r="B7" s="39"/>
      <c r="C7" s="52"/>
      <c r="D7" s="52"/>
    </row>
    <row r="8" spans="1:32" x14ac:dyDescent="0.35">
      <c r="A8" s="51"/>
      <c r="B8" s="39"/>
      <c r="C8" s="52"/>
      <c r="D8" s="52"/>
    </row>
    <row r="9" spans="1:32" x14ac:dyDescent="0.35">
      <c r="C9" s="64" t="s">
        <v>25</v>
      </c>
      <c r="D9" s="64" t="s">
        <v>26</v>
      </c>
    </row>
    <row r="10" spans="1:32" ht="27.75" customHeight="1" x14ac:dyDescent="0.35">
      <c r="C10" s="11">
        <f>SUMPRODUCT((Tableau_bilan_détaillé[[ TVA collecté]])*(Tableau_bilan_détaillé[Taux TVA]=0.1)*(Tableau_bilan_détaillé[trimestre]="trimestre 1"))</f>
        <v>22</v>
      </c>
      <c r="D10" s="65">
        <f>SUMPRODUCT((Tableau_bilan_détaillé[[ TVA collecté]])*(Tableau_bilan_détaillé[Taux TVA]=0.2)*(Tableau_bilan_détaillé[trimestre]="trimestre 1"))</f>
        <v>11.600000000000001</v>
      </c>
    </row>
    <row r="12" spans="1:32" ht="25.5" customHeight="1" x14ac:dyDescent="0.35">
      <c r="C12" s="63"/>
      <c r="D12" s="63"/>
    </row>
    <row r="13" spans="1:32" ht="31.5" customHeight="1" x14ac:dyDescent="0.35">
      <c r="C13" s="63"/>
      <c r="D13" s="63"/>
    </row>
  </sheetData>
  <dataConsolidate/>
  <conditionalFormatting sqref="G3:G5">
    <cfRule type="containsBlanks" dxfId="41" priority="3">
      <formula>LEN(TRIM(G3))=0</formula>
    </cfRule>
  </conditionalFormatting>
  <conditionalFormatting sqref="I6:I1048576 I1:I4">
    <cfRule type="duplicateValues" dxfId="40" priority="2"/>
  </conditionalFormatting>
  <conditionalFormatting sqref="I3:I5">
    <cfRule type="duplicateValues" dxfId="39" priority="1"/>
  </conditionalFormatting>
  <dataValidations count="3">
    <dataValidation type="list" allowBlank="1" showInputMessage="1" showErrorMessage="1" sqref="N3:N5">
      <formula1>confignatureinter</formula1>
    </dataValidation>
    <dataValidation type="list" allowBlank="1" showInputMessage="1" showErrorMessage="1" sqref="O3:O5">
      <formula1>configcommunication</formula1>
    </dataValidation>
    <dataValidation type="list" allowBlank="1" showInputMessage="1" showErrorMessage="1" sqref="E621:E1048576">
      <formula1>TabEtatDesInterventions</formula1>
    </dataValidation>
  </dataValidations>
  <pageMargins left="0.15" right="0.14000000000000001" top="0.26" bottom="0.24" header="0.18" footer="0.1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ive_liste_impayés">
                <anchor>
                  <from>
                    <xdr:col>11</xdr:col>
                    <xdr:colOff>63500</xdr:colOff>
                    <xdr:row>0</xdr:row>
                    <xdr:rowOff>114300</xdr:rowOff>
                  </from>
                  <to>
                    <xdr:col>12</xdr:col>
                    <xdr:colOff>31750</xdr:colOff>
                    <xdr:row>0</xdr:row>
                    <xdr:rowOff>387350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e_retour_liste_Encaissements">
                <anchor>
                  <from>
                    <xdr:col>12</xdr:col>
                    <xdr:colOff>158750</xdr:colOff>
                    <xdr:row>0</xdr:row>
                    <xdr:rowOff>114300</xdr:rowOff>
                  </from>
                  <to>
                    <xdr:col>15</xdr:col>
                    <xdr:colOff>266700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>
          <x14:formula1>
            <xm:f>[1]Liste_Communes!#REF!</xm:f>
          </x14:formula1>
          <xm:sqref>C3:C5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Bilan_Détaillé</vt:lpstr>
      <vt:lpstr>bilan_Adresse</vt:lpstr>
      <vt:lpstr>bilan_communes</vt:lpstr>
      <vt:lpstr>dates</vt:lpstr>
      <vt:lpstr>encaissements</vt:lpstr>
      <vt:lpstr>N°_Facture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Michel</cp:lastModifiedBy>
  <dcterms:created xsi:type="dcterms:W3CDTF">2021-01-11T09:51:03Z</dcterms:created>
  <dcterms:modified xsi:type="dcterms:W3CDTF">2021-01-11T11:49:57Z</dcterms:modified>
</cp:coreProperties>
</file>