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Michel\OneDrive\Documents\excel\excel\"/>
    </mc:Choice>
  </mc:AlternateContent>
  <bookViews>
    <workbookView xWindow="0" yWindow="0" windowWidth="23040" windowHeight="9410"/>
  </bookViews>
  <sheets>
    <sheet name="Données" sheetId="2" r:id="rId1"/>
    <sheet name="Calcul détaillé" sheetId="5" state="hidden" r:id="rId2"/>
    <sheet name="Paramètres" sheetId="4" r:id="rId3"/>
    <sheet name="Calendrier" sheetId="6" r:id="rId4"/>
  </sheets>
  <definedNames>
    <definedName name="_dapm">Paramètres!$B$3</definedName>
    <definedName name="_dmat">Paramètres!$B$1</definedName>
    <definedName name="_fapm">Paramètres!$B$4</definedName>
    <definedName name="_fmat">Paramètres!$B$2</definedName>
    <definedName name="_off">Calendrier!$C$2:$D$42</definedName>
  </definedNames>
  <calcPr calcId="152511"/>
</workbook>
</file>

<file path=xl/calcChain.xml><?xml version="1.0" encoding="utf-8"?>
<calcChain xmlns="http://schemas.openxmlformats.org/spreadsheetml/2006/main">
  <c r="D2" i="2" l="1"/>
  <c r="D3" i="2"/>
  <c r="D4" i="2"/>
  <c r="C13" i="6" l="1"/>
  <c r="C12" i="6" l="1"/>
  <c r="C11" i="6"/>
  <c r="C2" i="6"/>
  <c r="C6" i="6"/>
  <c r="C10" i="6"/>
  <c r="A15" i="6"/>
  <c r="C3" i="6"/>
  <c r="C5" i="6"/>
  <c r="C9" i="6"/>
  <c r="C26" i="6" l="1"/>
  <c r="C16" i="6"/>
  <c r="C27" i="6"/>
  <c r="C23" i="6"/>
  <c r="C19" i="6"/>
  <c r="C17" i="6"/>
  <c r="A29" i="6"/>
  <c r="C24" i="6"/>
  <c r="C20" i="6"/>
  <c r="C25" i="6"/>
  <c r="C7" i="6"/>
  <c r="C8" i="6"/>
  <c r="C4" i="6"/>
  <c r="C39" i="6" l="1"/>
  <c r="C40" i="6"/>
  <c r="C30" i="6"/>
  <c r="C38" i="6"/>
  <c r="C34" i="6"/>
  <c r="C41" i="6"/>
  <c r="C37" i="6"/>
  <c r="C33" i="6"/>
  <c r="C31" i="6"/>
  <c r="C22" i="6"/>
  <c r="C18" i="6"/>
  <c r="C21" i="6"/>
  <c r="C35" i="6" l="1"/>
  <c r="C36" i="6"/>
  <c r="C32" i="6"/>
  <c r="D3" i="5" l="1"/>
  <c r="E3" i="5"/>
  <c r="F3" i="5"/>
  <c r="H3" i="5" s="1"/>
  <c r="G3" i="5"/>
  <c r="J3" i="5" s="1"/>
  <c r="I3" i="5"/>
  <c r="J2" i="5"/>
  <c r="H2" i="5"/>
  <c r="G2" i="5"/>
  <c r="F2" i="5"/>
  <c r="E2" i="5"/>
  <c r="I2" i="5" s="1"/>
  <c r="D2" i="5"/>
  <c r="K3" i="5" l="1"/>
  <c r="K2" i="5"/>
  <c r="C2" i="4"/>
  <c r="C4" i="4"/>
</calcChain>
</file>

<file path=xl/sharedStrings.xml><?xml version="1.0" encoding="utf-8"?>
<sst xmlns="http://schemas.openxmlformats.org/spreadsheetml/2006/main" count="63" uniqueCount="34">
  <si>
    <t>Beertender</t>
  </si>
  <si>
    <t>Prestation</t>
  </si>
  <si>
    <t>Date de Début</t>
  </si>
  <si>
    <t>Date de livraison ou de Fin de production</t>
  </si>
  <si>
    <t>Jour début</t>
  </si>
  <si>
    <t>jour fin</t>
  </si>
  <si>
    <t>heure fin</t>
  </si>
  <si>
    <t>heure début</t>
  </si>
  <si>
    <t>nb jours pleins</t>
  </si>
  <si>
    <t>premier jour</t>
  </si>
  <si>
    <t>dernier jour</t>
  </si>
  <si>
    <t>Nbre heure production</t>
  </si>
  <si>
    <t>Quantité à produire</t>
  </si>
  <si>
    <t>Cadence Heure / personne</t>
  </si>
  <si>
    <t>Nbr personne</t>
  </si>
  <si>
    <t>_dmat</t>
  </si>
  <si>
    <t>_fmat</t>
  </si>
  <si>
    <t>_dapm</t>
  </si>
  <si>
    <t>_fapm</t>
  </si>
  <si>
    <t>DATE_JF</t>
  </si>
  <si>
    <t>JF</t>
  </si>
  <si>
    <t>Premier de l'AN</t>
  </si>
  <si>
    <t>Pâques</t>
  </si>
  <si>
    <t>Lundi de Pâques</t>
  </si>
  <si>
    <t>Fête du travail</t>
  </si>
  <si>
    <t>Victoire de 1945</t>
  </si>
  <si>
    <t>Ascension</t>
  </si>
  <si>
    <t>Pentecôte</t>
  </si>
  <si>
    <t>Fête nationale</t>
  </si>
  <si>
    <t>Assomption</t>
  </si>
  <si>
    <t>Toussaint</t>
  </si>
  <si>
    <t>Armistice</t>
  </si>
  <si>
    <t>Noël</t>
  </si>
  <si>
    <t>FERMETURE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</si>
</sst>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4">
    <numFmt numFmtId="164" formatCode="dd/mm/yy"/>
    <numFmt numFmtId="165" formatCode="d/m/yy\ h:mm;@"/>
    <numFmt numFmtId="166" formatCode="[hh]:mm"/>
    <numFmt numFmtId="167" formatCode="ddd\ dd/mm/yyyy"/>
  </numFmts>
  <fonts count="7" x14ac:knownFonts="1">
    <font>
      <sz val="11"/>
      <color theme="1"/>
      <name val="Calibri"/>
      <family val="2"/>
      <scheme val="minor"/>
    </font>
    <font>
      <b/>
      <sz val="10"/>
      <name val="Trebuchet MS"/>
      <family val="2"/>
    </font>
    <font>
      <sz val="10"/>
      <name val="Trebuchet MS"/>
      <family val="2"/>
    </font>
    <font>
      <b/>
      <sz val="11"/>
      <color theme="1"/>
      <name val="Calibri"/>
      <family val="2"/>
      <scheme val="minor"/>
    </font>
    <font>
      <b/>
      <sz val="10"/>
      <name val="Calibri"/>
      <family val="2"/>
      <scheme val="minor"/>
    </font>
    <font>
      <b/>
      <sz val="10"/>
      <color theme="1"/>
      <name val="Calibri"/>
      <family val="2"/>
      <scheme val="minor"/>
    </font>
    <font>
      <sz val="10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8" tint="0.79998168889431442"/>
        <bgColor indexed="64"/>
      </patternFill>
    </fill>
  </fills>
  <borders count="9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29">
    <xf numFmtId="0" fontId="0" fillId="0" borderId="0" xfId="0"/>
    <xf numFmtId="20" fontId="0" fillId="0" borderId="0" xfId="0" applyNumberFormat="1"/>
    <xf numFmtId="0" fontId="1" fillId="0" borderId="0" xfId="0" applyFont="1" applyBorder="1" applyAlignment="1">
      <alignment horizontal="center" vertical="center" wrapText="1"/>
    </xf>
    <xf numFmtId="0" fontId="0" fillId="0" borderId="0" xfId="0" applyBorder="1"/>
    <xf numFmtId="0" fontId="2" fillId="0" borderId="0" xfId="0" applyFont="1" applyBorder="1"/>
    <xf numFmtId="165" fontId="2" fillId="0" borderId="0" xfId="0" applyNumberFormat="1" applyFont="1" applyBorder="1" applyAlignment="1">
      <alignment horizontal="center"/>
    </xf>
    <xf numFmtId="164" fontId="2" fillId="0" borderId="0" xfId="0" applyNumberFormat="1" applyFont="1" applyBorder="1"/>
    <xf numFmtId="0" fontId="2" fillId="0" borderId="0" xfId="0" quotePrefix="1" applyFont="1" applyBorder="1"/>
    <xf numFmtId="0" fontId="2" fillId="0" borderId="0" xfId="0" applyFont="1" applyFill="1" applyBorder="1"/>
    <xf numFmtId="0" fontId="1" fillId="0" borderId="0" xfId="0" applyFont="1" applyFill="1" applyBorder="1" applyAlignment="1">
      <alignment horizontal="center" vertical="center" wrapText="1"/>
    </xf>
    <xf numFmtId="20" fontId="0" fillId="0" borderId="0" xfId="0" applyNumberFormat="1" applyBorder="1"/>
    <xf numFmtId="166" fontId="0" fillId="0" borderId="0" xfId="0" applyNumberFormat="1" applyBorder="1"/>
    <xf numFmtId="165" fontId="2" fillId="0" borderId="1" xfId="0" applyNumberFormat="1" applyFont="1" applyBorder="1" applyAlignment="1">
      <alignment horizontal="center"/>
    </xf>
    <xf numFmtId="0" fontId="4" fillId="2" borderId="0" xfId="0" applyFont="1" applyFill="1" applyBorder="1" applyAlignment="1">
      <alignment horizontal="center"/>
    </xf>
    <xf numFmtId="0" fontId="5" fillId="2" borderId="0" xfId="0" applyFont="1" applyFill="1" applyBorder="1" applyAlignment="1">
      <alignment horizontal="center"/>
    </xf>
    <xf numFmtId="0" fontId="3" fillId="2" borderId="0" xfId="0" applyFont="1" applyFill="1" applyBorder="1" applyAlignment="1">
      <alignment horizontal="center"/>
    </xf>
    <xf numFmtId="0" fontId="6" fillId="2" borderId="0" xfId="0" applyFont="1" applyFill="1" applyBorder="1" applyAlignment="1">
      <alignment horizontal="center"/>
    </xf>
    <xf numFmtId="0" fontId="0" fillId="2" borderId="0" xfId="0" applyFill="1" applyBorder="1" applyAlignment="1">
      <alignment horizontal="center"/>
    </xf>
    <xf numFmtId="167" fontId="6" fillId="0" borderId="2" xfId="0" applyNumberFormat="1" applyFont="1" applyFill="1" applyBorder="1" applyAlignment="1">
      <alignment horizontal="center"/>
    </xf>
    <xf numFmtId="0" fontId="0" fillId="0" borderId="3" xfId="0" applyFill="1" applyBorder="1" applyAlignment="1">
      <alignment horizontal="center"/>
    </xf>
    <xf numFmtId="167" fontId="6" fillId="0" borderId="4" xfId="0" applyNumberFormat="1" applyFont="1" applyFill="1" applyBorder="1" applyAlignment="1">
      <alignment horizontal="center"/>
    </xf>
    <xf numFmtId="0" fontId="0" fillId="0" borderId="5" xfId="0" applyFill="1" applyBorder="1" applyAlignment="1">
      <alignment horizontal="center"/>
    </xf>
    <xf numFmtId="0" fontId="0" fillId="0" borderId="4" xfId="0" applyFill="1" applyBorder="1" applyAlignment="1">
      <alignment horizontal="center"/>
    </xf>
    <xf numFmtId="0" fontId="5" fillId="0" borderId="4" xfId="0" applyFont="1" applyFill="1" applyBorder="1" applyAlignment="1">
      <alignment horizontal="center"/>
    </xf>
    <xf numFmtId="0" fontId="5" fillId="0" borderId="5" xfId="0" applyFont="1" applyFill="1" applyBorder="1" applyAlignment="1">
      <alignment horizontal="center"/>
    </xf>
    <xf numFmtId="0" fontId="0" fillId="0" borderId="6" xfId="0" applyFill="1" applyBorder="1" applyAlignment="1">
      <alignment horizontal="center"/>
    </xf>
    <xf numFmtId="0" fontId="0" fillId="0" borderId="7" xfId="0" applyFill="1" applyBorder="1" applyAlignment="1">
      <alignment horizontal="center"/>
    </xf>
    <xf numFmtId="0" fontId="1" fillId="0" borderId="8" xfId="0" applyFont="1" applyBorder="1" applyAlignment="1">
      <alignment horizontal="center" vertical="center" wrapText="1"/>
    </xf>
    <xf numFmtId="165" fontId="2" fillId="0" borderId="0" xfId="0" applyNumberFormat="1" applyFont="1" applyBorder="1" applyAlignmen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56"/>
  <sheetViews>
    <sheetView tabSelected="1" workbookViewId="0">
      <selection activeCell="D2" sqref="D2"/>
    </sheetView>
  </sheetViews>
  <sheetFormatPr baseColWidth="10" defaultColWidth="12.6328125" defaultRowHeight="14.5" x14ac:dyDescent="0.35"/>
  <cols>
    <col min="1" max="2" width="12.6328125" style="3"/>
    <col min="3" max="3" width="12.90625" style="3" bestFit="1" customWidth="1"/>
    <col min="4" max="4" width="14" style="3" customWidth="1"/>
    <col min="5" max="16384" width="12.6328125" style="3"/>
  </cols>
  <sheetData>
    <row r="1" spans="1:7" ht="54" x14ac:dyDescent="0.35">
      <c r="A1" s="27" t="s">
        <v>1</v>
      </c>
      <c r="B1" s="27" t="s">
        <v>2</v>
      </c>
      <c r="C1" s="27" t="s">
        <v>3</v>
      </c>
      <c r="D1" s="27" t="s">
        <v>11</v>
      </c>
      <c r="E1" s="27" t="s">
        <v>12</v>
      </c>
      <c r="F1" s="27" t="s">
        <v>13</v>
      </c>
      <c r="G1" s="27" t="s">
        <v>14</v>
      </c>
    </row>
    <row r="2" spans="1:7" x14ac:dyDescent="0.35">
      <c r="A2" s="4"/>
      <c r="B2" s="28">
        <v>44195.354166666664</v>
      </c>
      <c r="C2" s="28">
        <v>44198.6875</v>
      </c>
      <c r="D2" s="11">
        <f>NETWORKDAYS(INT(B2),INT(C2),_off)*(_fapm-_dapm+_fmat-_dmat)
-IF(COUNTIF(_off,INT(B2))&gt;0,0,MAX(0,MIN(MOD(B2,1),_fmat)-_dmat)+MAX(0,MIN(MOD(B2,1),_fapm)-_dapm))
-IF(COUNTIF(_off,INT(C2))&gt;0,0,MAX(0,_fmat-MAX(MOD(C2,1),_dmat))+MAX(0,_fapm-MAX(MOD(C2,1),_dapm)))</f>
        <v>0.54166666666666663</v>
      </c>
    </row>
    <row r="3" spans="1:7" x14ac:dyDescent="0.35">
      <c r="A3" s="4"/>
      <c r="B3" s="28">
        <v>44145.354166666664</v>
      </c>
      <c r="C3" s="28">
        <v>44149.6875</v>
      </c>
      <c r="D3" s="11">
        <f>NETWORKDAYS(INT(B3),INT(C3),_off)*(_fapm-_dapm+_fmat-_dmat)
-IF(COUNTIF(_off,INT(B3))&gt;0,0,MAX(0,MIN(MOD(B3,1),_fmat)-_dmat)+MAX(0,MIN(MOD(B3,1),_fapm)-_dapm))
-IF(COUNTIF(_off,INT(C3))&gt;0,0,MAX(0,_fmat-MAX(MOD(C3,1),_dmat))+MAX(0,_fapm-MAX(MOD(C3,1),_dapm)))</f>
        <v>0.8125</v>
      </c>
    </row>
    <row r="4" spans="1:7" x14ac:dyDescent="0.35">
      <c r="A4" s="4"/>
      <c r="B4" s="28">
        <v>44190.395833333336</v>
      </c>
      <c r="C4" s="28">
        <v>44194.6875</v>
      </c>
      <c r="D4" s="11">
        <f>NETWORKDAYS(INT(B4),INT(C4),_off)*(_fapm-_dapm+_fmat-_dmat)
-IF(COUNTIF(_off,INT(B4))&gt;0,0,MAX(0,MIN(MOD(B4,1),_fmat)-_dmat)+MAX(0,MIN(MOD(B4,1),_fapm)-_dapm))
-IF(COUNTIF(_off,INT(C4))&gt;0,0,MAX(0,_fmat-MAX(MOD(C4,1),_dmat))+MAX(0,_fapm-MAX(MOD(C4,1),_dapm)))</f>
        <v>0.54166666666666663</v>
      </c>
    </row>
    <row r="5" spans="1:7" x14ac:dyDescent="0.35">
      <c r="A5" s="4"/>
      <c r="B5" s="6"/>
      <c r="C5" s="6"/>
    </row>
    <row r="6" spans="1:7" x14ac:dyDescent="0.35">
      <c r="A6" s="4"/>
      <c r="B6" s="6"/>
      <c r="C6" s="6"/>
    </row>
    <row r="7" spans="1:7" x14ac:dyDescent="0.35">
      <c r="A7" s="4"/>
      <c r="B7" s="6"/>
      <c r="C7" s="6"/>
    </row>
    <row r="8" spans="1:7" x14ac:dyDescent="0.35">
      <c r="A8" s="4"/>
      <c r="B8" s="6"/>
      <c r="C8" s="6"/>
    </row>
    <row r="9" spans="1:7" x14ac:dyDescent="0.35">
      <c r="A9" s="4"/>
      <c r="B9" s="6"/>
      <c r="C9" s="6"/>
    </row>
    <row r="10" spans="1:7" x14ac:dyDescent="0.35">
      <c r="A10" s="4"/>
      <c r="B10" s="6"/>
      <c r="C10" s="6"/>
    </row>
    <row r="11" spans="1:7" x14ac:dyDescent="0.35">
      <c r="A11" s="4"/>
      <c r="B11" s="6"/>
      <c r="C11" s="6"/>
    </row>
    <row r="12" spans="1:7" x14ac:dyDescent="0.35">
      <c r="A12" s="4"/>
      <c r="B12" s="6"/>
      <c r="C12" s="6"/>
    </row>
    <row r="13" spans="1:7" x14ac:dyDescent="0.35">
      <c r="A13" s="4"/>
      <c r="B13" s="6"/>
      <c r="C13" s="6"/>
    </row>
    <row r="14" spans="1:7" x14ac:dyDescent="0.35">
      <c r="A14" s="4"/>
      <c r="B14" s="6"/>
      <c r="C14" s="6"/>
    </row>
    <row r="15" spans="1:7" x14ac:dyDescent="0.35">
      <c r="A15" s="4"/>
      <c r="B15" s="6"/>
      <c r="C15" s="6"/>
    </row>
    <row r="16" spans="1:7" x14ac:dyDescent="0.35">
      <c r="A16" s="4"/>
      <c r="B16" s="6"/>
      <c r="C16" s="6"/>
    </row>
    <row r="17" spans="1:3" x14ac:dyDescent="0.35">
      <c r="A17" s="4"/>
      <c r="B17" s="6"/>
      <c r="C17" s="6"/>
    </row>
    <row r="18" spans="1:3" x14ac:dyDescent="0.35">
      <c r="A18" s="4"/>
      <c r="B18" s="6"/>
      <c r="C18" s="6"/>
    </row>
    <row r="19" spans="1:3" x14ac:dyDescent="0.35">
      <c r="A19" s="4"/>
      <c r="B19" s="6"/>
      <c r="C19" s="6"/>
    </row>
    <row r="20" spans="1:3" x14ac:dyDescent="0.35">
      <c r="A20" s="4"/>
      <c r="B20" s="6"/>
      <c r="C20" s="6"/>
    </row>
    <row r="21" spans="1:3" x14ac:dyDescent="0.35">
      <c r="A21" s="4"/>
      <c r="B21" s="6"/>
      <c r="C21" s="6"/>
    </row>
    <row r="22" spans="1:3" x14ac:dyDescent="0.35">
      <c r="A22" s="4"/>
      <c r="B22" s="6"/>
      <c r="C22" s="6"/>
    </row>
    <row r="23" spans="1:3" x14ac:dyDescent="0.35">
      <c r="A23" s="4"/>
      <c r="B23" s="6"/>
      <c r="C23" s="6"/>
    </row>
    <row r="24" spans="1:3" x14ac:dyDescent="0.35">
      <c r="A24" s="4"/>
      <c r="B24" s="6"/>
      <c r="C24" s="6"/>
    </row>
    <row r="25" spans="1:3" x14ac:dyDescent="0.35">
      <c r="A25" s="4"/>
      <c r="B25" s="6"/>
      <c r="C25" s="6"/>
    </row>
    <row r="26" spans="1:3" x14ac:dyDescent="0.35">
      <c r="A26" s="4"/>
      <c r="B26" s="6"/>
      <c r="C26" s="6"/>
    </row>
    <row r="27" spans="1:3" x14ac:dyDescent="0.35">
      <c r="A27" s="4"/>
      <c r="B27" s="6"/>
      <c r="C27" s="6"/>
    </row>
    <row r="28" spans="1:3" x14ac:dyDescent="0.35">
      <c r="A28" s="4"/>
      <c r="B28" s="6"/>
      <c r="C28" s="6"/>
    </row>
    <row r="29" spans="1:3" x14ac:dyDescent="0.35">
      <c r="A29" s="4"/>
      <c r="B29" s="6"/>
      <c r="C29" s="6"/>
    </row>
    <row r="30" spans="1:3" x14ac:dyDescent="0.35">
      <c r="A30" s="4"/>
      <c r="B30" s="6"/>
      <c r="C30" s="6"/>
    </row>
    <row r="31" spans="1:3" x14ac:dyDescent="0.35">
      <c r="A31" s="4"/>
      <c r="B31" s="6"/>
      <c r="C31" s="6"/>
    </row>
    <row r="32" spans="1:3" x14ac:dyDescent="0.35">
      <c r="A32" s="4"/>
      <c r="B32" s="6"/>
      <c r="C32" s="6"/>
    </row>
    <row r="33" spans="1:3" x14ac:dyDescent="0.35">
      <c r="A33" s="4"/>
      <c r="B33" s="6"/>
      <c r="C33" s="6"/>
    </row>
    <row r="34" spans="1:3" x14ac:dyDescent="0.35">
      <c r="A34" s="4"/>
      <c r="B34" s="6"/>
      <c r="C34" s="6"/>
    </row>
    <row r="35" spans="1:3" x14ac:dyDescent="0.35">
      <c r="A35" s="4"/>
      <c r="B35" s="6"/>
      <c r="C35" s="6"/>
    </row>
    <row r="36" spans="1:3" x14ac:dyDescent="0.35">
      <c r="A36" s="4"/>
      <c r="B36" s="6"/>
      <c r="C36" s="6"/>
    </row>
    <row r="37" spans="1:3" x14ac:dyDescent="0.35">
      <c r="A37" s="4"/>
      <c r="B37" s="6"/>
      <c r="C37" s="6"/>
    </row>
    <row r="38" spans="1:3" x14ac:dyDescent="0.35">
      <c r="A38" s="4"/>
      <c r="B38" s="6"/>
      <c r="C38" s="6"/>
    </row>
    <row r="39" spans="1:3" x14ac:dyDescent="0.35">
      <c r="A39" s="4"/>
      <c r="B39" s="6"/>
      <c r="C39" s="6"/>
    </row>
    <row r="40" spans="1:3" x14ac:dyDescent="0.35">
      <c r="A40" s="4"/>
      <c r="B40" s="6"/>
      <c r="C40" s="6"/>
    </row>
    <row r="41" spans="1:3" x14ac:dyDescent="0.35">
      <c r="A41" s="4"/>
      <c r="B41" s="6"/>
      <c r="C41" s="6"/>
    </row>
    <row r="42" spans="1:3" x14ac:dyDescent="0.35">
      <c r="A42" s="4"/>
      <c r="B42" s="6"/>
      <c r="C42" s="6"/>
    </row>
    <row r="43" spans="1:3" x14ac:dyDescent="0.35">
      <c r="A43" s="4"/>
      <c r="B43" s="6"/>
      <c r="C43" s="6"/>
    </row>
    <row r="44" spans="1:3" x14ac:dyDescent="0.35">
      <c r="A44" s="4"/>
      <c r="B44" s="6"/>
      <c r="C44" s="6"/>
    </row>
    <row r="45" spans="1:3" x14ac:dyDescent="0.35">
      <c r="A45" s="4"/>
      <c r="B45" s="6"/>
      <c r="C45" s="6"/>
    </row>
    <row r="46" spans="1:3" x14ac:dyDescent="0.35">
      <c r="A46" s="4"/>
      <c r="B46" s="6"/>
      <c r="C46" s="6"/>
    </row>
    <row r="47" spans="1:3" x14ac:dyDescent="0.35">
      <c r="A47" s="4"/>
      <c r="B47" s="6"/>
      <c r="C47" s="6"/>
    </row>
    <row r="48" spans="1:3" x14ac:dyDescent="0.35">
      <c r="A48" s="4"/>
      <c r="B48" s="6"/>
      <c r="C48" s="6"/>
    </row>
    <row r="49" spans="1:3" x14ac:dyDescent="0.35">
      <c r="A49" s="4"/>
      <c r="B49" s="6"/>
      <c r="C49" s="6"/>
    </row>
    <row r="50" spans="1:3" x14ac:dyDescent="0.35">
      <c r="A50" s="4"/>
      <c r="B50" s="6"/>
      <c r="C50" s="6"/>
    </row>
    <row r="51" spans="1:3" x14ac:dyDescent="0.35">
      <c r="A51" s="7"/>
      <c r="B51" s="6"/>
      <c r="C51" s="6"/>
    </row>
    <row r="52" spans="1:3" x14ac:dyDescent="0.35">
      <c r="A52" s="7"/>
      <c r="B52" s="6"/>
      <c r="C52" s="6"/>
    </row>
    <row r="53" spans="1:3" x14ac:dyDescent="0.35">
      <c r="A53" s="7"/>
      <c r="B53" s="6"/>
      <c r="C53" s="6"/>
    </row>
    <row r="54" spans="1:3" x14ac:dyDescent="0.35">
      <c r="A54" s="7"/>
      <c r="B54" s="6"/>
      <c r="C54" s="6"/>
    </row>
    <row r="55" spans="1:3" x14ac:dyDescent="0.35">
      <c r="A55" s="7"/>
      <c r="B55" s="6"/>
      <c r="C55" s="6"/>
    </row>
    <row r="56" spans="1:3" x14ac:dyDescent="0.35">
      <c r="A56" s="8"/>
    </row>
  </sheetData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56"/>
  <sheetViews>
    <sheetView workbookViewId="0">
      <selection activeCell="D2" sqref="D2:K3"/>
    </sheetView>
  </sheetViews>
  <sheetFormatPr baseColWidth="10" defaultColWidth="12.6328125" defaultRowHeight="14.5" x14ac:dyDescent="0.35"/>
  <cols>
    <col min="1" max="16384" width="12.6328125" style="3"/>
  </cols>
  <sheetData>
    <row r="1" spans="1:11" ht="54" x14ac:dyDescent="0.35">
      <c r="A1" s="2" t="s">
        <v>1</v>
      </c>
      <c r="B1" s="2" t="s">
        <v>2</v>
      </c>
      <c r="C1" s="2" t="s">
        <v>3</v>
      </c>
      <c r="D1" s="2" t="s">
        <v>4</v>
      </c>
      <c r="E1" s="9" t="s">
        <v>7</v>
      </c>
      <c r="F1" s="9" t="s">
        <v>5</v>
      </c>
      <c r="G1" s="9" t="s">
        <v>6</v>
      </c>
      <c r="H1" s="9" t="s">
        <v>8</v>
      </c>
      <c r="I1" s="9" t="s">
        <v>9</v>
      </c>
      <c r="J1" s="9" t="s">
        <v>10</v>
      </c>
    </row>
    <row r="2" spans="1:11" x14ac:dyDescent="0.35">
      <c r="A2" s="4" t="s">
        <v>0</v>
      </c>
      <c r="B2" s="5">
        <v>44195.354166666664</v>
      </c>
      <c r="C2" s="5">
        <v>44204.6875</v>
      </c>
      <c r="D2" s="6">
        <f>INT(B2)</f>
        <v>44195</v>
      </c>
      <c r="E2" s="10">
        <f>MOD(B2,1)</f>
        <v>0.35416666666424135</v>
      </c>
      <c r="F2" s="6">
        <f>INT(C2)</f>
        <v>44204</v>
      </c>
      <c r="G2" s="10">
        <f>MOD(C2,1)</f>
        <v>0.6875</v>
      </c>
      <c r="H2" s="3">
        <f>NETWORKDAYS(D2,F2,_off)</f>
        <v>7</v>
      </c>
      <c r="I2" s="10">
        <f>MAX(0,MIN(E2,_fmat)-_dmat)+MAX(0,MIN(E2,_fapm)-_dapm)</f>
        <v>0</v>
      </c>
      <c r="J2" s="10">
        <f>MAX(0,_fmat-MAX(G2,_dmat))+MAX(0,_fapm-MAX(G2,_dapm))</f>
        <v>0</v>
      </c>
      <c r="K2" s="11">
        <f>H2*(_fapm-_dapm+_fmat-_dmat)-I2-J2</f>
        <v>1.8958333333333333</v>
      </c>
    </row>
    <row r="3" spans="1:11" x14ac:dyDescent="0.35">
      <c r="A3" s="4"/>
      <c r="B3" s="12">
        <v>44195.354166666664</v>
      </c>
      <c r="C3" s="12">
        <v>44198.6875</v>
      </c>
      <c r="D3" s="6">
        <f>INT(B3)</f>
        <v>44195</v>
      </c>
      <c r="E3" s="10">
        <f>MOD(B3,1)</f>
        <v>0.35416666666424135</v>
      </c>
      <c r="F3" s="6">
        <f>INT(C3)</f>
        <v>44198</v>
      </c>
      <c r="G3" s="10">
        <f>MOD(C3,1)</f>
        <v>0.6875</v>
      </c>
      <c r="H3" s="3">
        <f>NETWORKDAYS(D3,F3,_off)</f>
        <v>2</v>
      </c>
      <c r="I3" s="10">
        <f>MAX(0,MIN(E3,_fmat)-_dmat)+MAX(0,MIN(E3,_fapm)-_dapm)</f>
        <v>0</v>
      </c>
      <c r="J3" s="10">
        <f>MAX(0,_fmat-MAX(G3,_dmat))+MAX(0,_fapm-MAX(G3,_dapm))</f>
        <v>0</v>
      </c>
      <c r="K3" s="11">
        <f>H3*(_fapm-_dapm+_fmat-_dmat)-I3-J3</f>
        <v>0.54166666666666663</v>
      </c>
    </row>
    <row r="4" spans="1:11" x14ac:dyDescent="0.35">
      <c r="A4" s="4"/>
      <c r="B4" s="6"/>
      <c r="C4" s="6"/>
      <c r="D4" s="6"/>
    </row>
    <row r="5" spans="1:11" x14ac:dyDescent="0.35">
      <c r="A5" s="4"/>
      <c r="B5" s="6"/>
      <c r="C5" s="6"/>
      <c r="D5" s="6"/>
    </row>
    <row r="6" spans="1:11" x14ac:dyDescent="0.35">
      <c r="A6" s="4"/>
      <c r="B6" s="6"/>
      <c r="C6" s="6"/>
      <c r="D6" s="6"/>
    </row>
    <row r="7" spans="1:11" x14ac:dyDescent="0.35">
      <c r="A7" s="4"/>
      <c r="B7" s="6"/>
      <c r="C7" s="6"/>
      <c r="D7" s="6"/>
    </row>
    <row r="8" spans="1:11" x14ac:dyDescent="0.35">
      <c r="A8" s="4"/>
      <c r="B8" s="6"/>
      <c r="C8" s="6"/>
      <c r="D8" s="6"/>
    </row>
    <row r="9" spans="1:11" x14ac:dyDescent="0.35">
      <c r="A9" s="4"/>
      <c r="B9" s="6"/>
      <c r="C9" s="6"/>
      <c r="D9" s="6"/>
    </row>
    <row r="10" spans="1:11" x14ac:dyDescent="0.35">
      <c r="A10" s="4"/>
      <c r="B10" s="6"/>
      <c r="C10" s="6"/>
      <c r="D10" s="6"/>
    </row>
    <row r="11" spans="1:11" x14ac:dyDescent="0.35">
      <c r="A11" s="4"/>
      <c r="B11" s="6"/>
      <c r="C11" s="6"/>
      <c r="D11" s="6"/>
    </row>
    <row r="12" spans="1:11" x14ac:dyDescent="0.35">
      <c r="A12" s="4"/>
      <c r="B12" s="6"/>
      <c r="C12" s="6"/>
      <c r="D12" s="6"/>
    </row>
    <row r="13" spans="1:11" x14ac:dyDescent="0.35">
      <c r="A13" s="4"/>
      <c r="B13" s="6"/>
      <c r="C13" s="6"/>
      <c r="D13" s="6"/>
    </row>
    <row r="14" spans="1:11" x14ac:dyDescent="0.35">
      <c r="A14" s="4"/>
      <c r="B14" s="6"/>
      <c r="C14" s="6"/>
      <c r="D14" s="6"/>
    </row>
    <row r="15" spans="1:11" x14ac:dyDescent="0.35">
      <c r="A15" s="4"/>
      <c r="B15" s="6"/>
      <c r="C15" s="6"/>
      <c r="D15" s="6"/>
    </row>
    <row r="16" spans="1:11" x14ac:dyDescent="0.35">
      <c r="A16" s="4"/>
      <c r="B16" s="6"/>
      <c r="C16" s="6"/>
      <c r="D16" s="6"/>
    </row>
    <row r="17" spans="1:4" x14ac:dyDescent="0.35">
      <c r="A17" s="4"/>
      <c r="B17" s="6"/>
      <c r="C17" s="6"/>
      <c r="D17" s="6"/>
    </row>
    <row r="18" spans="1:4" x14ac:dyDescent="0.35">
      <c r="A18" s="4"/>
      <c r="B18" s="6"/>
      <c r="C18" s="6"/>
      <c r="D18" s="6"/>
    </row>
    <row r="19" spans="1:4" x14ac:dyDescent="0.35">
      <c r="A19" s="4"/>
      <c r="B19" s="6"/>
      <c r="C19" s="6"/>
      <c r="D19" s="6"/>
    </row>
    <row r="20" spans="1:4" x14ac:dyDescent="0.35">
      <c r="A20" s="4"/>
      <c r="B20" s="6"/>
      <c r="C20" s="6"/>
      <c r="D20" s="6"/>
    </row>
    <row r="21" spans="1:4" x14ac:dyDescent="0.35">
      <c r="A21" s="4"/>
      <c r="B21" s="6"/>
      <c r="C21" s="6"/>
      <c r="D21" s="6"/>
    </row>
    <row r="22" spans="1:4" x14ac:dyDescent="0.35">
      <c r="A22" s="4"/>
      <c r="B22" s="6"/>
      <c r="C22" s="6"/>
      <c r="D22" s="6"/>
    </row>
    <row r="23" spans="1:4" x14ac:dyDescent="0.35">
      <c r="A23" s="4"/>
      <c r="B23" s="6"/>
      <c r="C23" s="6"/>
      <c r="D23" s="6"/>
    </row>
    <row r="24" spans="1:4" x14ac:dyDescent="0.35">
      <c r="A24" s="4"/>
      <c r="B24" s="6"/>
      <c r="C24" s="6"/>
      <c r="D24" s="6"/>
    </row>
    <row r="25" spans="1:4" x14ac:dyDescent="0.35">
      <c r="A25" s="4"/>
      <c r="B25" s="6"/>
      <c r="C25" s="6"/>
      <c r="D25" s="6"/>
    </row>
    <row r="26" spans="1:4" x14ac:dyDescent="0.35">
      <c r="A26" s="4"/>
      <c r="B26" s="6"/>
      <c r="C26" s="6"/>
      <c r="D26" s="6"/>
    </row>
    <row r="27" spans="1:4" x14ac:dyDescent="0.35">
      <c r="A27" s="4"/>
      <c r="B27" s="6"/>
      <c r="C27" s="6"/>
      <c r="D27" s="6"/>
    </row>
    <row r="28" spans="1:4" x14ac:dyDescent="0.35">
      <c r="A28" s="4"/>
      <c r="B28" s="6"/>
      <c r="C28" s="6"/>
      <c r="D28" s="6"/>
    </row>
    <row r="29" spans="1:4" x14ac:dyDescent="0.35">
      <c r="A29" s="4"/>
      <c r="B29" s="6"/>
      <c r="C29" s="6"/>
      <c r="D29" s="6"/>
    </row>
    <row r="30" spans="1:4" x14ac:dyDescent="0.35">
      <c r="A30" s="4"/>
      <c r="B30" s="6"/>
      <c r="C30" s="6"/>
      <c r="D30" s="6"/>
    </row>
    <row r="31" spans="1:4" x14ac:dyDescent="0.35">
      <c r="A31" s="4"/>
      <c r="B31" s="6"/>
      <c r="C31" s="6"/>
      <c r="D31" s="6"/>
    </row>
    <row r="32" spans="1:4" x14ac:dyDescent="0.35">
      <c r="A32" s="4"/>
      <c r="B32" s="6"/>
      <c r="C32" s="6"/>
      <c r="D32" s="6"/>
    </row>
    <row r="33" spans="1:4" x14ac:dyDescent="0.35">
      <c r="A33" s="4"/>
      <c r="B33" s="6"/>
      <c r="C33" s="6"/>
      <c r="D33" s="6"/>
    </row>
    <row r="34" spans="1:4" x14ac:dyDescent="0.35">
      <c r="A34" s="4"/>
      <c r="B34" s="6"/>
      <c r="C34" s="6"/>
      <c r="D34" s="6"/>
    </row>
    <row r="35" spans="1:4" x14ac:dyDescent="0.35">
      <c r="A35" s="4"/>
      <c r="B35" s="6"/>
      <c r="C35" s="6"/>
      <c r="D35" s="6"/>
    </row>
    <row r="36" spans="1:4" x14ac:dyDescent="0.35">
      <c r="A36" s="4"/>
      <c r="B36" s="6"/>
      <c r="C36" s="6"/>
      <c r="D36" s="6"/>
    </row>
    <row r="37" spans="1:4" x14ac:dyDescent="0.35">
      <c r="A37" s="4"/>
      <c r="B37" s="6"/>
      <c r="C37" s="6"/>
      <c r="D37" s="6"/>
    </row>
    <row r="38" spans="1:4" x14ac:dyDescent="0.35">
      <c r="A38" s="4"/>
      <c r="B38" s="6"/>
      <c r="C38" s="6"/>
      <c r="D38" s="6"/>
    </row>
    <row r="39" spans="1:4" x14ac:dyDescent="0.35">
      <c r="A39" s="4"/>
      <c r="B39" s="6"/>
      <c r="C39" s="6"/>
      <c r="D39" s="6"/>
    </row>
    <row r="40" spans="1:4" x14ac:dyDescent="0.35">
      <c r="A40" s="4"/>
      <c r="B40" s="6"/>
      <c r="C40" s="6"/>
      <c r="D40" s="6"/>
    </row>
    <row r="41" spans="1:4" x14ac:dyDescent="0.35">
      <c r="A41" s="4"/>
      <c r="B41" s="6"/>
      <c r="C41" s="6"/>
      <c r="D41" s="6"/>
    </row>
    <row r="42" spans="1:4" x14ac:dyDescent="0.35">
      <c r="A42" s="4"/>
      <c r="B42" s="6"/>
      <c r="C42" s="6"/>
      <c r="D42" s="6"/>
    </row>
    <row r="43" spans="1:4" x14ac:dyDescent="0.35">
      <c r="A43" s="4"/>
      <c r="B43" s="6"/>
      <c r="C43" s="6"/>
      <c r="D43" s="6"/>
    </row>
    <row r="44" spans="1:4" x14ac:dyDescent="0.35">
      <c r="A44" s="4"/>
      <c r="B44" s="6"/>
      <c r="C44" s="6"/>
      <c r="D44" s="6"/>
    </row>
    <row r="45" spans="1:4" x14ac:dyDescent="0.35">
      <c r="A45" s="4"/>
      <c r="B45" s="6"/>
      <c r="C45" s="6"/>
      <c r="D45" s="6"/>
    </row>
    <row r="46" spans="1:4" x14ac:dyDescent="0.35">
      <c r="A46" s="4"/>
      <c r="B46" s="6"/>
      <c r="C46" s="6"/>
      <c r="D46" s="6"/>
    </row>
    <row r="47" spans="1:4" x14ac:dyDescent="0.35">
      <c r="A47" s="4"/>
      <c r="B47" s="6"/>
      <c r="C47" s="6"/>
      <c r="D47" s="6"/>
    </row>
    <row r="48" spans="1:4" x14ac:dyDescent="0.35">
      <c r="A48" s="4"/>
      <c r="B48" s="6"/>
      <c r="C48" s="6"/>
      <c r="D48" s="6"/>
    </row>
    <row r="49" spans="1:4" x14ac:dyDescent="0.35">
      <c r="A49" s="4"/>
      <c r="B49" s="6"/>
      <c r="C49" s="6"/>
      <c r="D49" s="6"/>
    </row>
    <row r="50" spans="1:4" x14ac:dyDescent="0.35">
      <c r="A50" s="4"/>
      <c r="B50" s="6"/>
      <c r="C50" s="6"/>
      <c r="D50" s="6"/>
    </row>
    <row r="51" spans="1:4" x14ac:dyDescent="0.35">
      <c r="A51" s="7"/>
      <c r="B51" s="6"/>
      <c r="C51" s="6"/>
      <c r="D51" s="6"/>
    </row>
    <row r="52" spans="1:4" x14ac:dyDescent="0.35">
      <c r="A52" s="7"/>
      <c r="B52" s="6"/>
      <c r="C52" s="6"/>
      <c r="D52" s="6"/>
    </row>
    <row r="53" spans="1:4" x14ac:dyDescent="0.35">
      <c r="A53" s="7"/>
      <c r="B53" s="6"/>
      <c r="C53" s="6"/>
      <c r="D53" s="6"/>
    </row>
    <row r="54" spans="1:4" x14ac:dyDescent="0.35">
      <c r="A54" s="7"/>
      <c r="B54" s="6"/>
      <c r="C54" s="6"/>
      <c r="D54" s="6"/>
    </row>
    <row r="55" spans="1:4" x14ac:dyDescent="0.35">
      <c r="A55" s="7"/>
      <c r="B55" s="6"/>
      <c r="C55" s="6"/>
      <c r="D55" s="6"/>
    </row>
    <row r="56" spans="1:4" x14ac:dyDescent="0.35">
      <c r="A56" s="8"/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4"/>
  <sheetViews>
    <sheetView workbookViewId="0">
      <selection activeCell="B5" sqref="B5"/>
    </sheetView>
  </sheetViews>
  <sheetFormatPr baseColWidth="10" defaultRowHeight="14.5" x14ac:dyDescent="0.35"/>
  <sheetData>
    <row r="1" spans="1:3" x14ac:dyDescent="0.35">
      <c r="A1" t="s">
        <v>15</v>
      </c>
      <c r="B1" s="1">
        <v>0.35416666666666669</v>
      </c>
    </row>
    <row r="2" spans="1:3" x14ac:dyDescent="0.35">
      <c r="A2" t="s">
        <v>16</v>
      </c>
      <c r="B2" s="1">
        <v>0.46875</v>
      </c>
      <c r="C2" s="1">
        <f>B2-B1</f>
        <v>0.11458333333333331</v>
      </c>
    </row>
    <row r="3" spans="1:3" x14ac:dyDescent="0.35">
      <c r="A3" t="s">
        <v>17</v>
      </c>
      <c r="B3" s="1">
        <v>0.52083333333333337</v>
      </c>
    </row>
    <row r="4" spans="1:3" x14ac:dyDescent="0.35">
      <c r="A4" t="s">
        <v>18</v>
      </c>
      <c r="B4" s="1">
        <v>0.67708333333333337</v>
      </c>
      <c r="C4" s="1">
        <f>B4-B3</f>
        <v>0.15625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42"/>
  <sheetViews>
    <sheetView workbookViewId="0">
      <selection activeCell="H14" sqref="H14"/>
    </sheetView>
  </sheetViews>
  <sheetFormatPr baseColWidth="10" defaultColWidth="11.453125" defaultRowHeight="14.5" x14ac:dyDescent="0.35"/>
  <cols>
    <col min="1" max="1" width="11.54296875" style="17" customWidth="1"/>
    <col min="2" max="2" width="17.81640625" style="17" customWidth="1"/>
    <col min="3" max="4" width="19.6328125" style="17" customWidth="1"/>
    <col min="5" max="16384" width="11.453125" style="17"/>
  </cols>
  <sheetData>
    <row r="1" spans="1:4" s="15" customFormat="1" ht="15" thickBot="1" x14ac:dyDescent="0.4">
      <c r="A1" s="13">
        <v>2020</v>
      </c>
      <c r="B1" s="14" t="s">
        <v>20</v>
      </c>
      <c r="C1" s="14" t="s">
        <v>19</v>
      </c>
      <c r="D1" s="14" t="s">
        <v>33</v>
      </c>
    </row>
    <row r="2" spans="1:4" x14ac:dyDescent="0.35">
      <c r="A2" s="16"/>
      <c r="B2" s="16" t="s">
        <v>21</v>
      </c>
      <c r="C2" s="18">
        <f>DATE(A1,1,1)</f>
        <v>43831</v>
      </c>
      <c r="D2" s="19"/>
    </row>
    <row r="3" spans="1:4" x14ac:dyDescent="0.35">
      <c r="A3" s="16"/>
      <c r="B3" s="16" t="s">
        <v>22</v>
      </c>
      <c r="C3" s="20">
        <f>DATE(A1,IF((25-MOD((11*MOD(A1-1900,19)+4-INT((7*MOD(A1-1900,19)+1)/19)),29)-MOD(A1-1900+INT((A1-1900)/4)+31-MOD((11*MOD(A1-1900,19)+4-INT((7*MOD(A1-1900,19)+1)/19)),29),7))&gt;0,4,3),IF((25-MOD((11*MOD(A1-1900,19)+4-INT((7*MOD(A1-1900,19)+1)/19)),29)-MOD(A1-1900+INT((A1-1900)/4)+31-MOD((11*MOD(A1-1900,19)+4-INT((7*MOD(A1-1900,19)+1)/19)),29),7))&gt;0,(25-MOD((11*MOD(A1-1900,19)+4-INT((7*MOD(A1-1900,19)+1)/19)),29)-MOD(A1-1900+INT((A1-1900)/4)+31-MOD((11*MOD(A1-1900,19)+4-INT((7*MOD(A1-1900,19)+1)/19)),29),7)),31+(25-MOD((11*MOD(A1-1900,19)+4-INT((7*MOD(A1-1900,19)+1)/19)),29)-MOD(A1-1900+INT((A1-1900)/4)+31-MOD((11*MOD(A1-1900,19)+4-INT((7*MOD(A1-1900,19)+1)/19)),29),7))))</f>
        <v>43933</v>
      </c>
      <c r="D3" s="21"/>
    </row>
    <row r="4" spans="1:4" x14ac:dyDescent="0.35">
      <c r="A4" s="16"/>
      <c r="B4" s="16" t="s">
        <v>23</v>
      </c>
      <c r="C4" s="20">
        <f>C3+1</f>
        <v>43934</v>
      </c>
      <c r="D4" s="21"/>
    </row>
    <row r="5" spans="1:4" x14ac:dyDescent="0.35">
      <c r="A5" s="16"/>
      <c r="B5" s="16" t="s">
        <v>24</v>
      </c>
      <c r="C5" s="20">
        <f>DATE(A1,5,1)</f>
        <v>43952</v>
      </c>
      <c r="D5" s="21"/>
    </row>
    <row r="6" spans="1:4" x14ac:dyDescent="0.35">
      <c r="A6" s="16"/>
      <c r="B6" s="16" t="s">
        <v>25</v>
      </c>
      <c r="C6" s="20">
        <f>DATE(A1,5,8)</f>
        <v>43959</v>
      </c>
      <c r="D6" s="21"/>
    </row>
    <row r="7" spans="1:4" x14ac:dyDescent="0.35">
      <c r="A7" s="16"/>
      <c r="B7" s="16" t="s">
        <v>26</v>
      </c>
      <c r="C7" s="20">
        <f>C3+39</f>
        <v>43972</v>
      </c>
      <c r="D7" s="21"/>
    </row>
    <row r="8" spans="1:4" x14ac:dyDescent="0.35">
      <c r="A8" s="16"/>
      <c r="B8" s="16" t="s">
        <v>27</v>
      </c>
      <c r="C8" s="20">
        <f>C3+50</f>
        <v>43983</v>
      </c>
      <c r="D8" s="21"/>
    </row>
    <row r="9" spans="1:4" x14ac:dyDescent="0.35">
      <c r="A9" s="16"/>
      <c r="B9" s="16" t="s">
        <v>28</v>
      </c>
      <c r="C9" s="20">
        <f>DATE(A1,7,14)</f>
        <v>44026</v>
      </c>
      <c r="D9" s="21"/>
    </row>
    <row r="10" spans="1:4" x14ac:dyDescent="0.35">
      <c r="A10" s="16"/>
      <c r="B10" s="16" t="s">
        <v>29</v>
      </c>
      <c r="C10" s="20">
        <f>DATE(A1,8,15)</f>
        <v>44058</v>
      </c>
      <c r="D10" s="21"/>
    </row>
    <row r="11" spans="1:4" x14ac:dyDescent="0.35">
      <c r="A11" s="16"/>
      <c r="B11" s="16" t="s">
        <v>30</v>
      </c>
      <c r="C11" s="20">
        <f>DATE(A1,11,1)</f>
        <v>44136</v>
      </c>
      <c r="D11" s="21"/>
    </row>
    <row r="12" spans="1:4" x14ac:dyDescent="0.35">
      <c r="A12" s="16"/>
      <c r="B12" s="16" t="s">
        <v>31</v>
      </c>
      <c r="C12" s="20">
        <f>DATE(A1,11,11)</f>
        <v>44146</v>
      </c>
      <c r="D12" s="21"/>
    </row>
    <row r="13" spans="1:4" x14ac:dyDescent="0.35">
      <c r="A13" s="16"/>
      <c r="B13" s="16" t="s">
        <v>32</v>
      </c>
      <c r="C13" s="20">
        <f>DATE(A1,12,25)</f>
        <v>44190</v>
      </c>
      <c r="D13" s="21"/>
    </row>
    <row r="14" spans="1:4" x14ac:dyDescent="0.35">
      <c r="A14" s="16"/>
      <c r="B14" s="16"/>
      <c r="C14" s="22"/>
      <c r="D14" s="21"/>
    </row>
    <row r="15" spans="1:4" x14ac:dyDescent="0.35">
      <c r="A15" s="13">
        <f>A1+1</f>
        <v>2021</v>
      </c>
      <c r="B15" s="14" t="s">
        <v>20</v>
      </c>
      <c r="C15" s="23"/>
      <c r="D15" s="24"/>
    </row>
    <row r="16" spans="1:4" x14ac:dyDescent="0.35">
      <c r="A16" s="16"/>
      <c r="B16" s="16" t="s">
        <v>21</v>
      </c>
      <c r="C16" s="20">
        <f>DATE(A15,1,1)</f>
        <v>44197</v>
      </c>
      <c r="D16" s="21"/>
    </row>
    <row r="17" spans="1:4" x14ac:dyDescent="0.35">
      <c r="A17" s="16"/>
      <c r="B17" s="16" t="s">
        <v>22</v>
      </c>
      <c r="C17" s="20">
        <f>DATE(A15,IF((25-MOD((11*MOD(A15-1900,19)+4-INT((7*MOD(A15-1900,19)+1)/19)),29)-MOD(A15-1900+INT((A15-1900)/4)+31-MOD((11*MOD(A15-1900,19)+4-INT((7*MOD(A15-1900,19)+1)/19)),29),7))&gt;0,4,3),IF((25-MOD((11*MOD(A15-1900,19)+4-INT((7*MOD(A15-1900,19)+1)/19)),29)-MOD(A15-1900+INT((A15-1900)/4)+31-MOD((11*MOD(A15-1900,19)+4-INT((7*MOD(A15-1900,19)+1)/19)),29),7))&gt;0,(25-MOD((11*MOD(A15-1900,19)+4-INT((7*MOD(A15-1900,19)+1)/19)),29)-MOD(A15-1900+INT((A15-1900)/4)+31-MOD((11*MOD(A15-1900,19)+4-INT((7*MOD(A15-1900,19)+1)/19)),29),7)),31+(25-MOD((11*MOD(A15-1900,19)+4-INT((7*MOD(A15-1900,19)+1)/19)),29)-MOD(A15-1900+INT((A15-1900)/4)+31-MOD((11*MOD(A15-1900,19)+4-INT((7*MOD(A15-1900,19)+1)/19)),29),7))))</f>
        <v>44290</v>
      </c>
      <c r="D17" s="21"/>
    </row>
    <row r="18" spans="1:4" x14ac:dyDescent="0.35">
      <c r="A18" s="16"/>
      <c r="B18" s="16" t="s">
        <v>23</v>
      </c>
      <c r="C18" s="20">
        <f>C17+1</f>
        <v>44291</v>
      </c>
      <c r="D18" s="21"/>
    </row>
    <row r="19" spans="1:4" x14ac:dyDescent="0.35">
      <c r="A19" s="16"/>
      <c r="B19" s="16" t="s">
        <v>24</v>
      </c>
      <c r="C19" s="20">
        <f>DATE(A15,5,1)</f>
        <v>44317</v>
      </c>
      <c r="D19" s="21"/>
    </row>
    <row r="20" spans="1:4" x14ac:dyDescent="0.35">
      <c r="A20" s="16"/>
      <c r="B20" s="16" t="s">
        <v>25</v>
      </c>
      <c r="C20" s="20">
        <f>DATE(A15,5,8)</f>
        <v>44324</v>
      </c>
      <c r="D20" s="21"/>
    </row>
    <row r="21" spans="1:4" x14ac:dyDescent="0.35">
      <c r="A21" s="16"/>
      <c r="B21" s="16" t="s">
        <v>26</v>
      </c>
      <c r="C21" s="20">
        <f>C17+39</f>
        <v>44329</v>
      </c>
      <c r="D21" s="21"/>
    </row>
    <row r="22" spans="1:4" x14ac:dyDescent="0.35">
      <c r="A22" s="16"/>
      <c r="B22" s="16" t="s">
        <v>27</v>
      </c>
      <c r="C22" s="20">
        <f>C17+50</f>
        <v>44340</v>
      </c>
      <c r="D22" s="21"/>
    </row>
    <row r="23" spans="1:4" x14ac:dyDescent="0.35">
      <c r="A23" s="16"/>
      <c r="B23" s="16" t="s">
        <v>28</v>
      </c>
      <c r="C23" s="20">
        <f>DATE(A15,7,14)</f>
        <v>44391</v>
      </c>
      <c r="D23" s="21"/>
    </row>
    <row r="24" spans="1:4" x14ac:dyDescent="0.35">
      <c r="A24" s="16"/>
      <c r="B24" s="16" t="s">
        <v>29</v>
      </c>
      <c r="C24" s="20">
        <f>DATE(A15,8,15)</f>
        <v>44423</v>
      </c>
      <c r="D24" s="21"/>
    </row>
    <row r="25" spans="1:4" x14ac:dyDescent="0.35">
      <c r="A25" s="16"/>
      <c r="B25" s="16" t="s">
        <v>30</v>
      </c>
      <c r="C25" s="20">
        <f>DATE(A15,11,1)</f>
        <v>44501</v>
      </c>
      <c r="D25" s="21"/>
    </row>
    <row r="26" spans="1:4" x14ac:dyDescent="0.35">
      <c r="A26" s="16"/>
      <c r="B26" s="16" t="s">
        <v>31</v>
      </c>
      <c r="C26" s="20">
        <f>DATE(A15,11,11)</f>
        <v>44511</v>
      </c>
      <c r="D26" s="21"/>
    </row>
    <row r="27" spans="1:4" x14ac:dyDescent="0.35">
      <c r="A27" s="16"/>
      <c r="B27" s="16" t="s">
        <v>32</v>
      </c>
      <c r="C27" s="20">
        <f>DATE(A15,12,25)</f>
        <v>44555</v>
      </c>
      <c r="D27" s="21"/>
    </row>
    <row r="28" spans="1:4" x14ac:dyDescent="0.35">
      <c r="A28" s="16"/>
      <c r="B28" s="16"/>
      <c r="C28" s="22"/>
      <c r="D28" s="21"/>
    </row>
    <row r="29" spans="1:4" x14ac:dyDescent="0.35">
      <c r="A29" s="13">
        <f>A15+1</f>
        <v>2022</v>
      </c>
      <c r="B29" s="14" t="s">
        <v>20</v>
      </c>
      <c r="C29" s="23"/>
      <c r="D29" s="24"/>
    </row>
    <row r="30" spans="1:4" x14ac:dyDescent="0.35">
      <c r="A30" s="16"/>
      <c r="B30" s="16" t="s">
        <v>21</v>
      </c>
      <c r="C30" s="20">
        <f>DATE(A29,1,1)</f>
        <v>44562</v>
      </c>
      <c r="D30" s="21"/>
    </row>
    <row r="31" spans="1:4" x14ac:dyDescent="0.35">
      <c r="A31" s="16"/>
      <c r="B31" s="16" t="s">
        <v>22</v>
      </c>
      <c r="C31" s="20">
        <f>DATE(A29,IF((25-MOD((11*MOD(A29-1900,19)+4-INT((7*MOD(A29-1900,19)+1)/19)),29)-MOD(A29-1900+INT((A29-1900)/4)+31-MOD((11*MOD(A29-1900,19)+4-INT((7*MOD(A29-1900,19)+1)/19)),29),7))&gt;0,4,3),IF((25-MOD((11*MOD(A29-1900,19)+4-INT((7*MOD(A29-1900,19)+1)/19)),29)-MOD(A29-1900+INT((A29-1900)/4)+31-MOD((11*MOD(A29-1900,19)+4-INT((7*MOD(A29-1900,19)+1)/19)),29),7))&gt;0,(25-MOD((11*MOD(A29-1900,19)+4-INT((7*MOD(A29-1900,19)+1)/19)),29)-MOD(A29-1900+INT((A29-1900)/4)+31-MOD((11*MOD(A29-1900,19)+4-INT((7*MOD(A29-1900,19)+1)/19)),29),7)),31+(25-MOD((11*MOD(A29-1900,19)+4-INT((7*MOD(A29-1900,19)+1)/19)),29)-MOD(A29-1900+INT((A29-1900)/4)+31-MOD((11*MOD(A29-1900,19)+4-INT((7*MOD(A29-1900,19)+1)/19)),29),7))))</f>
        <v>44668</v>
      </c>
      <c r="D31" s="21"/>
    </row>
    <row r="32" spans="1:4" x14ac:dyDescent="0.35">
      <c r="A32" s="16"/>
      <c r="B32" s="16" t="s">
        <v>23</v>
      </c>
      <c r="C32" s="20">
        <f>C31+1</f>
        <v>44669</v>
      </c>
      <c r="D32" s="21"/>
    </row>
    <row r="33" spans="1:4" x14ac:dyDescent="0.35">
      <c r="A33" s="16"/>
      <c r="B33" s="16" t="s">
        <v>24</v>
      </c>
      <c r="C33" s="20">
        <f>DATE(A29,5,1)</f>
        <v>44682</v>
      </c>
      <c r="D33" s="21"/>
    </row>
    <row r="34" spans="1:4" x14ac:dyDescent="0.35">
      <c r="A34" s="16"/>
      <c r="B34" s="16" t="s">
        <v>25</v>
      </c>
      <c r="C34" s="20">
        <f>DATE(A29,5,8)</f>
        <v>44689</v>
      </c>
      <c r="D34" s="21"/>
    </row>
    <row r="35" spans="1:4" x14ac:dyDescent="0.35">
      <c r="A35" s="16"/>
      <c r="B35" s="16" t="s">
        <v>26</v>
      </c>
      <c r="C35" s="20">
        <f>C31+39</f>
        <v>44707</v>
      </c>
      <c r="D35" s="21"/>
    </row>
    <row r="36" spans="1:4" x14ac:dyDescent="0.35">
      <c r="A36" s="16"/>
      <c r="B36" s="16" t="s">
        <v>27</v>
      </c>
      <c r="C36" s="20">
        <f>C31+50</f>
        <v>44718</v>
      </c>
      <c r="D36" s="21"/>
    </row>
    <row r="37" spans="1:4" x14ac:dyDescent="0.35">
      <c r="A37" s="16"/>
      <c r="B37" s="16" t="s">
        <v>28</v>
      </c>
      <c r="C37" s="20">
        <f>DATE(A29,7,14)</f>
        <v>44756</v>
      </c>
      <c r="D37" s="21"/>
    </row>
    <row r="38" spans="1:4" x14ac:dyDescent="0.35">
      <c r="A38" s="16"/>
      <c r="B38" s="16" t="s">
        <v>29</v>
      </c>
      <c r="C38" s="20">
        <f>DATE(A29,8,15)</f>
        <v>44788</v>
      </c>
      <c r="D38" s="21"/>
    </row>
    <row r="39" spans="1:4" x14ac:dyDescent="0.35">
      <c r="A39" s="16"/>
      <c r="B39" s="16" t="s">
        <v>30</v>
      </c>
      <c r="C39" s="20">
        <f>DATE(A29,11,1)</f>
        <v>44866</v>
      </c>
      <c r="D39" s="21"/>
    </row>
    <row r="40" spans="1:4" x14ac:dyDescent="0.35">
      <c r="A40" s="16"/>
      <c r="B40" s="16" t="s">
        <v>31</v>
      </c>
      <c r="C40" s="20">
        <f>DATE(A29,11,11)</f>
        <v>44876</v>
      </c>
      <c r="D40" s="21"/>
    </row>
    <row r="41" spans="1:4" x14ac:dyDescent="0.35">
      <c r="A41" s="16"/>
      <c r="B41" s="16" t="s">
        <v>32</v>
      </c>
      <c r="C41" s="20">
        <f>DATE(A29,12,25)</f>
        <v>44920</v>
      </c>
      <c r="D41" s="21"/>
    </row>
    <row r="42" spans="1:4" ht="15" thickBot="1" x14ac:dyDescent="0.4">
      <c r="A42" s="16"/>
      <c r="B42" s="16"/>
      <c r="C42" s="25"/>
      <c r="D42" s="26"/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4</vt:i4>
      </vt:variant>
      <vt:variant>
        <vt:lpstr>Plages nommées</vt:lpstr>
      </vt:variant>
      <vt:variant>
        <vt:i4>5</vt:i4>
      </vt:variant>
    </vt:vector>
  </HeadingPairs>
  <TitlesOfParts>
    <vt:vector size="9" baseType="lpstr">
      <vt:lpstr>Données</vt:lpstr>
      <vt:lpstr>Calcul détaillé</vt:lpstr>
      <vt:lpstr>Paramètres</vt:lpstr>
      <vt:lpstr>Calendrier</vt:lpstr>
      <vt:lpstr>_dapm</vt:lpstr>
      <vt:lpstr>_dmat</vt:lpstr>
      <vt:lpstr>_fapm</vt:lpstr>
      <vt:lpstr>_fmat</vt:lpstr>
      <vt:lpstr>_off</vt:lpstr>
    </vt:vector>
  </TitlesOfParts>
  <Company>Syngenta</Company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Syngenta</dc:creator>
  <cp:lastModifiedBy>Michel</cp:lastModifiedBy>
  <dcterms:created xsi:type="dcterms:W3CDTF">2014-01-09T15:37:44Z</dcterms:created>
  <dcterms:modified xsi:type="dcterms:W3CDTF">2020-12-05T10:28:03Z</dcterms:modified>
</cp:coreProperties>
</file>